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defaultThemeVersion="124226"/>
  <mc:AlternateContent xmlns:mc="http://schemas.openxmlformats.org/markup-compatibility/2006">
    <mc:Choice Requires="x15">
      <x15ac:absPath xmlns:x15ac="http://schemas.microsoft.com/office/spreadsheetml/2010/11/ac" url="C:\ARCHIVOS EMPALME 2016-2019\SEGTO TRIMESTRAL 2016-2019\SEGTO TRIMESTRAL 2019\2019 I Trimestre\"/>
    </mc:Choice>
  </mc:AlternateContent>
  <bookViews>
    <workbookView xWindow="-120" yWindow="-120" windowWidth="20730" windowHeight="11160" tabRatio="946"/>
  </bookViews>
  <sheets>
    <sheet name="SGTO P. INDICATIVO" sheetId="51" r:id="rId1"/>
    <sheet name="EJECUCION ESTRATEGIAS" sheetId="64" r:id="rId2"/>
    <sheet name="EJECUCION PROGRAMAS" sheetId="56" r:id="rId3"/>
    <sheet name="% EJECUCION ESTRATEGIAS " sheetId="65" r:id="rId4"/>
    <sheet name="EJECUCION % PROGRAMAS " sheetId="63" r:id="rId5"/>
    <sheet name="% DE EJEC. METAS-ESTRATATEGIAS" sheetId="66"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s>
  <definedNames>
    <definedName name="_1._Apoyo_con_equipos_para_la_seguridad_vial_Licenciamiento_de_software_para_comunicaciones">#REF!</definedName>
    <definedName name="_xlnm._FilterDatabase" localSheetId="1" hidden="1">'EJECUCION ESTRATEGIAS'!$B$3:$J$9</definedName>
    <definedName name="_xlnm._FilterDatabase" localSheetId="2" hidden="1">'EJECUCION PROGRAMAS'!$C$4:$K$33</definedName>
    <definedName name="_xlnm._FilterDatabase" localSheetId="0" hidden="1">'SGTO P. INDICATIVO'!$A$10:$HI$422</definedName>
    <definedName name="CODIGO_DIVIPOLA">#REF!</definedName>
    <definedName name="DboREGISTRO_LEY_617">#REF!</definedName>
    <definedName name="ññ">#REF!</definedName>
  </definedNames>
  <calcPr calcId="152511"/>
  <fileRecoveryPr autoRecover="0"/>
</workbook>
</file>

<file path=xl/calcChain.xml><?xml version="1.0" encoding="utf-8"?>
<calcChain xmlns="http://schemas.openxmlformats.org/spreadsheetml/2006/main">
  <c r="AH83" i="51" l="1"/>
  <c r="FS421" i="51" l="1"/>
  <c r="FM243" i="51" l="1"/>
  <c r="FH99" i="51" l="1"/>
  <c r="GQ365" i="51" l="1"/>
  <c r="GQ370" i="51"/>
  <c r="GQ364" i="51"/>
  <c r="GQ374" i="51"/>
  <c r="GQ381" i="51"/>
  <c r="GQ373" i="51"/>
  <c r="GQ384" i="51"/>
  <c r="GQ404" i="51"/>
  <c r="GQ410" i="51"/>
  <c r="GQ383" i="51"/>
  <c r="GQ363" i="51"/>
  <c r="GQ324" i="51"/>
  <c r="GQ330" i="51"/>
  <c r="GQ335" i="51"/>
  <c r="GQ323" i="51"/>
  <c r="GQ340" i="51"/>
  <c r="GQ346" i="51"/>
  <c r="GQ350" i="51"/>
  <c r="GQ339" i="51"/>
  <c r="GQ354" i="51"/>
  <c r="GQ360" i="51"/>
  <c r="GQ353" i="51"/>
  <c r="GQ322" i="51"/>
  <c r="GQ97" i="51"/>
  <c r="GQ101" i="51"/>
  <c r="GQ108" i="51"/>
  <c r="GQ96" i="51"/>
  <c r="GQ111" i="51"/>
  <c r="GQ120" i="51"/>
  <c r="GQ131" i="51"/>
  <c r="GQ136" i="51"/>
  <c r="GQ110" i="51"/>
  <c r="GQ139" i="51"/>
  <c r="GQ145" i="51"/>
  <c r="GQ138" i="51"/>
  <c r="GQ152" i="51"/>
  <c r="GQ155" i="51"/>
  <c r="GQ157" i="51"/>
  <c r="GQ159" i="51"/>
  <c r="GQ151" i="51"/>
  <c r="GQ163" i="51"/>
  <c r="GQ167" i="51"/>
  <c r="GQ169" i="51"/>
  <c r="GQ162" i="51"/>
  <c r="GQ172" i="51"/>
  <c r="GQ174" i="51"/>
  <c r="GQ171" i="51"/>
  <c r="GQ178" i="51"/>
  <c r="GQ184" i="51"/>
  <c r="GQ177" i="51"/>
  <c r="GQ189" i="51"/>
  <c r="GQ192" i="51"/>
  <c r="GQ197" i="51"/>
  <c r="GQ201" i="51"/>
  <c r="GQ205" i="51"/>
  <c r="GQ211" i="51"/>
  <c r="GQ214" i="51"/>
  <c r="GQ217" i="51"/>
  <c r="GQ221" i="51"/>
  <c r="GQ226" i="51"/>
  <c r="GQ229" i="51"/>
  <c r="GQ188" i="51"/>
  <c r="GQ234" i="51"/>
  <c r="GQ236" i="51"/>
  <c r="GQ238" i="51"/>
  <c r="GQ233" i="51"/>
  <c r="GQ241" i="51"/>
  <c r="GQ245" i="51"/>
  <c r="GQ247" i="51"/>
  <c r="GQ251" i="51"/>
  <c r="GQ254" i="51"/>
  <c r="GQ240" i="51"/>
  <c r="GQ258" i="51"/>
  <c r="GQ257" i="51"/>
  <c r="GQ263" i="51"/>
  <c r="GQ266" i="51"/>
  <c r="GQ262" i="51"/>
  <c r="GQ269" i="51"/>
  <c r="GQ271" i="51"/>
  <c r="GQ275" i="51"/>
  <c r="GQ279" i="51"/>
  <c r="GQ268" i="51"/>
  <c r="GQ282" i="51"/>
  <c r="GQ285" i="51"/>
  <c r="GQ288" i="51"/>
  <c r="GQ290" i="51"/>
  <c r="GQ292" i="51"/>
  <c r="GQ281" i="51"/>
  <c r="GQ295" i="51"/>
  <c r="GQ294" i="51"/>
  <c r="GQ301" i="51"/>
  <c r="GQ304" i="51"/>
  <c r="GQ306" i="51"/>
  <c r="GQ308" i="51"/>
  <c r="GQ300" i="51"/>
  <c r="GQ313" i="51"/>
  <c r="GQ317" i="51"/>
  <c r="GQ312" i="51"/>
  <c r="GQ320" i="51"/>
  <c r="GQ319" i="51"/>
  <c r="GQ95" i="51"/>
  <c r="GQ37" i="51"/>
  <c r="GQ42" i="51"/>
  <c r="GQ49" i="51"/>
  <c r="GQ54" i="51"/>
  <c r="GQ58" i="51"/>
  <c r="GQ64" i="51"/>
  <c r="GQ69" i="51"/>
  <c r="GQ36" i="51"/>
  <c r="GQ74" i="51"/>
  <c r="GQ77" i="51"/>
  <c r="GQ79" i="51"/>
  <c r="GQ73" i="51"/>
  <c r="GQ82" i="51"/>
  <c r="GQ86" i="51"/>
  <c r="GQ81" i="51"/>
  <c r="GQ35" i="51"/>
  <c r="GQ12" i="51"/>
  <c r="GQ19" i="51"/>
  <c r="GQ27" i="51"/>
  <c r="GQ11" i="51"/>
  <c r="GQ10" i="51"/>
  <c r="GQ421" i="51"/>
  <c r="GR365" i="51"/>
  <c r="GR370" i="51"/>
  <c r="GR364" i="51"/>
  <c r="GR374" i="51"/>
  <c r="GR381" i="51"/>
  <c r="GR373" i="51"/>
  <c r="GR384" i="51"/>
  <c r="GR404" i="51"/>
  <c r="GR410" i="51"/>
  <c r="GR383" i="51"/>
  <c r="GR363" i="51"/>
  <c r="GR324" i="51"/>
  <c r="GR330" i="51"/>
  <c r="GR335" i="51"/>
  <c r="GR323" i="51"/>
  <c r="GR340" i="51"/>
  <c r="GR346" i="51"/>
  <c r="GR350" i="51"/>
  <c r="GR339" i="51"/>
  <c r="GR354" i="51"/>
  <c r="GR360" i="51"/>
  <c r="GR353" i="51"/>
  <c r="GR322" i="51"/>
  <c r="GR97" i="51"/>
  <c r="GR101" i="51"/>
  <c r="GR108" i="51"/>
  <c r="GR96" i="51"/>
  <c r="GR111" i="51"/>
  <c r="GR120" i="51"/>
  <c r="GR131" i="51"/>
  <c r="GR136" i="51"/>
  <c r="GR110" i="51"/>
  <c r="GR139" i="51"/>
  <c r="GR145" i="51"/>
  <c r="GR138" i="51"/>
  <c r="GR152" i="51"/>
  <c r="GR155" i="51"/>
  <c r="GR157" i="51"/>
  <c r="GR159" i="51"/>
  <c r="GR151" i="51"/>
  <c r="GR163" i="51"/>
  <c r="GR167" i="51"/>
  <c r="GR169" i="51"/>
  <c r="GR162" i="51"/>
  <c r="GR172" i="51"/>
  <c r="GR174" i="51"/>
  <c r="GR171" i="51"/>
  <c r="GR178" i="51"/>
  <c r="GR184" i="51"/>
  <c r="GR177" i="51"/>
  <c r="GR189" i="51"/>
  <c r="GR192" i="51"/>
  <c r="GR197" i="51"/>
  <c r="GR201" i="51"/>
  <c r="GR205" i="51"/>
  <c r="GR211" i="51"/>
  <c r="GR214" i="51"/>
  <c r="GR217" i="51"/>
  <c r="GR221" i="51"/>
  <c r="GR226" i="51"/>
  <c r="GR229" i="51"/>
  <c r="GR188" i="51"/>
  <c r="GR234" i="51"/>
  <c r="GR236" i="51"/>
  <c r="GR238" i="51"/>
  <c r="GR233" i="51"/>
  <c r="GR241" i="51"/>
  <c r="GR245" i="51"/>
  <c r="GR247" i="51"/>
  <c r="GR251" i="51"/>
  <c r="GR254" i="51"/>
  <c r="GR240" i="51"/>
  <c r="GR258" i="51"/>
  <c r="GR257" i="51"/>
  <c r="GR263" i="51"/>
  <c r="GR266" i="51"/>
  <c r="GR262" i="51"/>
  <c r="GR269" i="51"/>
  <c r="GR271" i="51"/>
  <c r="GR275" i="51"/>
  <c r="GR279" i="51"/>
  <c r="GR268" i="51"/>
  <c r="GR282" i="51"/>
  <c r="GR285" i="51"/>
  <c r="GR288" i="51"/>
  <c r="GR290" i="51"/>
  <c r="GR292" i="51"/>
  <c r="GR281" i="51"/>
  <c r="GR295" i="51"/>
  <c r="GR294" i="51"/>
  <c r="GR301" i="51"/>
  <c r="GR304" i="51"/>
  <c r="GR306" i="51"/>
  <c r="GR308" i="51"/>
  <c r="GR300" i="51"/>
  <c r="GR313" i="51"/>
  <c r="GR317" i="51"/>
  <c r="GR312" i="51"/>
  <c r="GR320" i="51"/>
  <c r="GR319" i="51"/>
  <c r="GR95" i="51"/>
  <c r="GR37" i="51"/>
  <c r="GR42" i="51"/>
  <c r="GR49" i="51"/>
  <c r="GR54" i="51"/>
  <c r="GR58" i="51"/>
  <c r="GR64" i="51"/>
  <c r="GR69" i="51"/>
  <c r="GR36" i="51"/>
  <c r="GR74" i="51"/>
  <c r="GR77" i="51"/>
  <c r="GR79" i="51"/>
  <c r="GR73" i="51"/>
  <c r="GR82" i="51"/>
  <c r="GR86" i="51"/>
  <c r="GR81" i="51"/>
  <c r="GR35" i="51"/>
  <c r="GR12" i="51"/>
  <c r="GR19" i="51"/>
  <c r="GR27" i="51"/>
  <c r="GR11" i="51"/>
  <c r="GR10" i="51"/>
  <c r="GR421" i="51"/>
  <c r="GS365" i="51"/>
  <c r="GS370" i="51"/>
  <c r="GS364" i="51"/>
  <c r="GS374" i="51"/>
  <c r="GS381" i="51"/>
  <c r="GS373" i="51"/>
  <c r="GS384" i="51"/>
  <c r="GS404" i="51"/>
  <c r="GS410" i="51"/>
  <c r="GS383" i="51"/>
  <c r="GS363" i="51"/>
  <c r="GS324" i="51"/>
  <c r="GS330" i="51"/>
  <c r="GS335" i="51"/>
  <c r="GS323" i="51"/>
  <c r="GS340" i="51"/>
  <c r="GS346" i="51"/>
  <c r="GS350" i="51"/>
  <c r="GS339" i="51"/>
  <c r="GS354" i="51"/>
  <c r="GS360" i="51"/>
  <c r="GS353" i="51"/>
  <c r="GS322" i="51"/>
  <c r="GS97" i="51"/>
  <c r="GS101" i="51"/>
  <c r="GS108" i="51"/>
  <c r="GS96" i="51"/>
  <c r="GS111" i="51"/>
  <c r="GS120" i="51"/>
  <c r="GS131" i="51"/>
  <c r="GS136" i="51"/>
  <c r="GS110" i="51"/>
  <c r="GS139" i="51"/>
  <c r="GS145" i="51"/>
  <c r="GS138" i="51"/>
  <c r="GS152" i="51"/>
  <c r="GS155" i="51"/>
  <c r="GS157" i="51"/>
  <c r="GS159" i="51"/>
  <c r="GS151" i="51"/>
  <c r="GS163" i="51"/>
  <c r="GS167" i="51"/>
  <c r="GS169" i="51"/>
  <c r="GS162" i="51"/>
  <c r="GS172" i="51"/>
  <c r="GS174" i="51"/>
  <c r="GS171" i="51"/>
  <c r="GS178" i="51"/>
  <c r="GS184" i="51"/>
  <c r="GS177" i="51"/>
  <c r="GS189" i="51"/>
  <c r="GS192" i="51"/>
  <c r="GS197" i="51"/>
  <c r="GS201" i="51"/>
  <c r="GS205" i="51"/>
  <c r="GS211" i="51"/>
  <c r="GS214" i="51"/>
  <c r="GS217" i="51"/>
  <c r="GS221" i="51"/>
  <c r="GS226" i="51"/>
  <c r="GS229" i="51"/>
  <c r="GS188" i="51"/>
  <c r="GS234" i="51"/>
  <c r="GS236" i="51"/>
  <c r="GS238" i="51"/>
  <c r="GS233" i="51"/>
  <c r="GS241" i="51"/>
  <c r="GS245" i="51"/>
  <c r="GS247" i="51"/>
  <c r="GS251" i="51"/>
  <c r="GS254" i="51"/>
  <c r="GS240" i="51"/>
  <c r="GS258" i="51"/>
  <c r="GS257" i="51"/>
  <c r="GS263" i="51"/>
  <c r="GS266" i="51"/>
  <c r="GS262" i="51"/>
  <c r="GS269" i="51"/>
  <c r="GS271" i="51"/>
  <c r="GS275" i="51"/>
  <c r="GS279" i="51"/>
  <c r="GS268" i="51"/>
  <c r="GS282" i="51"/>
  <c r="GS285" i="51"/>
  <c r="GS288" i="51"/>
  <c r="GS290" i="51"/>
  <c r="GS292" i="51"/>
  <c r="GS281" i="51"/>
  <c r="GS295" i="51"/>
  <c r="GS294" i="51"/>
  <c r="GS301" i="51"/>
  <c r="GS304" i="51"/>
  <c r="GS306" i="51"/>
  <c r="GS308" i="51"/>
  <c r="GS300" i="51"/>
  <c r="GS313" i="51"/>
  <c r="GS317" i="51"/>
  <c r="GS312" i="51"/>
  <c r="GS320" i="51"/>
  <c r="GS319" i="51"/>
  <c r="GS95" i="51"/>
  <c r="GS37" i="51"/>
  <c r="GS42" i="51"/>
  <c r="GS49" i="51"/>
  <c r="GS54" i="51"/>
  <c r="GS58" i="51"/>
  <c r="GS64" i="51"/>
  <c r="GS69" i="51"/>
  <c r="GS36" i="51"/>
  <c r="GS74" i="51"/>
  <c r="GS77" i="51"/>
  <c r="GS79" i="51"/>
  <c r="GS73" i="51"/>
  <c r="GS82" i="51"/>
  <c r="GS86" i="51"/>
  <c r="GS81" i="51"/>
  <c r="GS35" i="51"/>
  <c r="GS12" i="51"/>
  <c r="GS19" i="51"/>
  <c r="GS27" i="51"/>
  <c r="GS11" i="51"/>
  <c r="GS10" i="51"/>
  <c r="GS421" i="51"/>
  <c r="GT365" i="51"/>
  <c r="GT370" i="51"/>
  <c r="GT364" i="51"/>
  <c r="GT374" i="51"/>
  <c r="GT381" i="51"/>
  <c r="GT373" i="51"/>
  <c r="GT384" i="51"/>
  <c r="GT404" i="51"/>
  <c r="GT410" i="51"/>
  <c r="GT383" i="51"/>
  <c r="GT363" i="51"/>
  <c r="GT324" i="51"/>
  <c r="GT330" i="51"/>
  <c r="GT335" i="51"/>
  <c r="GT323" i="51"/>
  <c r="GT340" i="51"/>
  <c r="GT346" i="51"/>
  <c r="GT350" i="51"/>
  <c r="GT339" i="51"/>
  <c r="GT354" i="51"/>
  <c r="GT360" i="51"/>
  <c r="GT353" i="51"/>
  <c r="GT322" i="51"/>
  <c r="GT97" i="51"/>
  <c r="GT101" i="51"/>
  <c r="GT108" i="51"/>
  <c r="GT96" i="51"/>
  <c r="GT111" i="51"/>
  <c r="GT120" i="51"/>
  <c r="GT131" i="51"/>
  <c r="GT136" i="51"/>
  <c r="GT110" i="51"/>
  <c r="GT139" i="51"/>
  <c r="GT145" i="51"/>
  <c r="GT138" i="51"/>
  <c r="GT152" i="51"/>
  <c r="GT155" i="51"/>
  <c r="GT157" i="51"/>
  <c r="GT159" i="51"/>
  <c r="GT151" i="51"/>
  <c r="GT163" i="51"/>
  <c r="GT167" i="51"/>
  <c r="GT169" i="51"/>
  <c r="GT162" i="51"/>
  <c r="GT172" i="51"/>
  <c r="GT174" i="51"/>
  <c r="GT171" i="51"/>
  <c r="GT178" i="51"/>
  <c r="GT184" i="51"/>
  <c r="GT177" i="51"/>
  <c r="GT189" i="51"/>
  <c r="GT192" i="51"/>
  <c r="GT197" i="51"/>
  <c r="GT201" i="51"/>
  <c r="GT205" i="51"/>
  <c r="GT211" i="51"/>
  <c r="GT214" i="51"/>
  <c r="GT217" i="51"/>
  <c r="GT221" i="51"/>
  <c r="GT226" i="51"/>
  <c r="GT229" i="51"/>
  <c r="GT188" i="51"/>
  <c r="GT234" i="51"/>
  <c r="GT236" i="51"/>
  <c r="GT238" i="51"/>
  <c r="GT233" i="51"/>
  <c r="GT241" i="51"/>
  <c r="GT245" i="51"/>
  <c r="GT247" i="51"/>
  <c r="GT251" i="51"/>
  <c r="GT254" i="51"/>
  <c r="GT240" i="51"/>
  <c r="GT258" i="51"/>
  <c r="GT257" i="51"/>
  <c r="GT263" i="51"/>
  <c r="GT266" i="51"/>
  <c r="GT262" i="51"/>
  <c r="GT269" i="51"/>
  <c r="GT271" i="51"/>
  <c r="GT275" i="51"/>
  <c r="GT279" i="51"/>
  <c r="GT268" i="51"/>
  <c r="GT282" i="51"/>
  <c r="GT285" i="51"/>
  <c r="GT288" i="51"/>
  <c r="GT290" i="51"/>
  <c r="GT292" i="51"/>
  <c r="GT281" i="51"/>
  <c r="GT295" i="51"/>
  <c r="GT294" i="51"/>
  <c r="GT301" i="51"/>
  <c r="GT304" i="51"/>
  <c r="GT306" i="51"/>
  <c r="GT308" i="51"/>
  <c r="GT300" i="51"/>
  <c r="GT313" i="51"/>
  <c r="GT317" i="51"/>
  <c r="GT312" i="51"/>
  <c r="GT320" i="51"/>
  <c r="GT319" i="51"/>
  <c r="GT95" i="51"/>
  <c r="GT37" i="51"/>
  <c r="GT42" i="51"/>
  <c r="GT49" i="51"/>
  <c r="GT54" i="51"/>
  <c r="GT58" i="51"/>
  <c r="GT64" i="51"/>
  <c r="GT69" i="51"/>
  <c r="GT36" i="51"/>
  <c r="GT74" i="51"/>
  <c r="GT77" i="51"/>
  <c r="GT79" i="51"/>
  <c r="GT73" i="51"/>
  <c r="GT82" i="51"/>
  <c r="GT86" i="51"/>
  <c r="GT81" i="51"/>
  <c r="GT35" i="51"/>
  <c r="GT12" i="51"/>
  <c r="GT19" i="51"/>
  <c r="GT27" i="51"/>
  <c r="GT11" i="51"/>
  <c r="GT10" i="51"/>
  <c r="GT421" i="51"/>
  <c r="GJ19" i="51"/>
  <c r="GJ27" i="51"/>
  <c r="GJ37" i="51"/>
  <c r="GJ42" i="51"/>
  <c r="GJ49" i="51"/>
  <c r="GJ54" i="51"/>
  <c r="GJ58" i="51"/>
  <c r="GJ64" i="51"/>
  <c r="GJ69" i="51"/>
  <c r="GJ36" i="51"/>
  <c r="GJ74" i="51"/>
  <c r="GJ77" i="51"/>
  <c r="GJ79" i="51"/>
  <c r="GJ73" i="51"/>
  <c r="GJ82" i="51"/>
  <c r="GJ86" i="51"/>
  <c r="GJ81" i="51"/>
  <c r="GJ35" i="51"/>
  <c r="GJ97" i="51"/>
  <c r="GJ101" i="51"/>
  <c r="GJ108" i="51"/>
  <c r="GJ96" i="51"/>
  <c r="GJ111" i="51"/>
  <c r="GJ120" i="51"/>
  <c r="GJ131" i="51"/>
  <c r="GJ136" i="51"/>
  <c r="GJ110" i="51"/>
  <c r="GJ139" i="51"/>
  <c r="GJ145" i="51"/>
  <c r="GJ138" i="51"/>
  <c r="GJ152" i="51"/>
  <c r="GJ155" i="51"/>
  <c r="GJ157" i="51"/>
  <c r="GJ159" i="51"/>
  <c r="GJ151" i="51"/>
  <c r="GJ163" i="51"/>
  <c r="GJ167" i="51"/>
  <c r="GJ169" i="51"/>
  <c r="GJ162" i="51"/>
  <c r="GJ172" i="51"/>
  <c r="GJ174" i="51"/>
  <c r="GJ171" i="51"/>
  <c r="GJ178" i="51"/>
  <c r="GJ184" i="51"/>
  <c r="GJ177" i="51"/>
  <c r="GJ189" i="51"/>
  <c r="GJ192" i="51"/>
  <c r="GJ197" i="51"/>
  <c r="GJ201" i="51"/>
  <c r="GJ205" i="51"/>
  <c r="GJ211" i="51"/>
  <c r="GJ214" i="51"/>
  <c r="GJ217" i="51"/>
  <c r="GJ221" i="51"/>
  <c r="GJ226" i="51"/>
  <c r="GJ229" i="51"/>
  <c r="GJ188" i="51"/>
  <c r="GJ234" i="51"/>
  <c r="GJ236" i="51"/>
  <c r="GJ238" i="51"/>
  <c r="GJ233" i="51"/>
  <c r="GJ241" i="51"/>
  <c r="GJ245" i="51"/>
  <c r="GJ247" i="51"/>
  <c r="GJ251" i="51"/>
  <c r="GJ254" i="51"/>
  <c r="GJ240" i="51"/>
  <c r="GJ258" i="51"/>
  <c r="GJ257" i="51"/>
  <c r="GJ263" i="51"/>
  <c r="GJ266" i="51"/>
  <c r="GJ262" i="51"/>
  <c r="GJ269" i="51"/>
  <c r="GJ271" i="51"/>
  <c r="GJ275" i="51"/>
  <c r="GJ279" i="51"/>
  <c r="GJ268" i="51"/>
  <c r="GJ282" i="51"/>
  <c r="GJ285" i="51"/>
  <c r="GJ288" i="51"/>
  <c r="GJ290" i="51"/>
  <c r="GJ292" i="51"/>
  <c r="GJ281" i="51"/>
  <c r="GJ295" i="51"/>
  <c r="GJ294" i="51"/>
  <c r="GJ301" i="51"/>
  <c r="GJ304" i="51"/>
  <c r="GJ306" i="51"/>
  <c r="GJ308" i="51"/>
  <c r="GJ300" i="51"/>
  <c r="GJ313" i="51"/>
  <c r="GJ317" i="51"/>
  <c r="GJ312" i="51"/>
  <c r="GJ320" i="51"/>
  <c r="GJ319" i="51"/>
  <c r="GJ95" i="51"/>
  <c r="GJ324" i="51"/>
  <c r="GJ330" i="51"/>
  <c r="GJ335" i="51"/>
  <c r="GJ323" i="51"/>
  <c r="GJ340" i="51"/>
  <c r="GJ346" i="51"/>
  <c r="GJ350" i="51"/>
  <c r="GJ339" i="51"/>
  <c r="GJ354" i="51"/>
  <c r="GJ360" i="51"/>
  <c r="GJ353" i="51"/>
  <c r="GJ322" i="51"/>
  <c r="GJ365" i="51"/>
  <c r="GJ370" i="51"/>
  <c r="GJ364" i="51"/>
  <c r="GJ374" i="51"/>
  <c r="GJ381" i="51"/>
  <c r="GJ373" i="51"/>
  <c r="GJ384" i="51"/>
  <c r="GJ404" i="51"/>
  <c r="GJ410" i="51"/>
  <c r="GJ383" i="51"/>
  <c r="GJ363" i="51"/>
  <c r="GI19" i="51"/>
  <c r="GI27" i="51"/>
  <c r="GI37" i="51"/>
  <c r="GI42" i="51"/>
  <c r="GI49" i="51"/>
  <c r="GI54" i="51"/>
  <c r="GI58" i="51"/>
  <c r="GI64" i="51"/>
  <c r="GI69" i="51"/>
  <c r="GI36" i="51"/>
  <c r="GI74" i="51"/>
  <c r="GI77" i="51"/>
  <c r="GI79" i="51"/>
  <c r="GI73" i="51"/>
  <c r="GI82" i="51"/>
  <c r="GI86" i="51"/>
  <c r="GI81" i="51"/>
  <c r="GI35" i="51"/>
  <c r="GI97" i="51"/>
  <c r="GI101" i="51"/>
  <c r="GI108" i="51"/>
  <c r="GI96" i="51"/>
  <c r="GI111" i="51"/>
  <c r="GI120" i="51"/>
  <c r="GI131" i="51"/>
  <c r="GI136" i="51"/>
  <c r="GI110" i="51"/>
  <c r="GI139" i="51"/>
  <c r="GI145" i="51"/>
  <c r="GI138" i="51"/>
  <c r="GI152" i="51"/>
  <c r="GI155" i="51"/>
  <c r="GI157" i="51"/>
  <c r="GI159" i="51"/>
  <c r="GI151" i="51"/>
  <c r="GI163" i="51"/>
  <c r="GI167" i="51"/>
  <c r="GI169" i="51"/>
  <c r="GI162" i="51"/>
  <c r="GI172" i="51"/>
  <c r="GI174" i="51"/>
  <c r="GI171" i="51"/>
  <c r="GI178" i="51"/>
  <c r="GI184" i="51"/>
  <c r="GI177" i="51"/>
  <c r="GI189" i="51"/>
  <c r="GI192" i="51"/>
  <c r="GI197" i="51"/>
  <c r="GI201" i="51"/>
  <c r="GI205" i="51"/>
  <c r="GI211" i="51"/>
  <c r="GI214" i="51"/>
  <c r="GI217" i="51"/>
  <c r="GI221" i="51"/>
  <c r="GI226" i="51"/>
  <c r="GI229" i="51"/>
  <c r="GI188" i="51"/>
  <c r="GI234" i="51"/>
  <c r="GI236" i="51"/>
  <c r="GI238" i="51"/>
  <c r="GI233" i="51"/>
  <c r="GI241" i="51"/>
  <c r="GI245" i="51"/>
  <c r="GI247" i="51"/>
  <c r="GI251" i="51"/>
  <c r="GI254" i="51"/>
  <c r="GI240" i="51"/>
  <c r="GI258" i="51"/>
  <c r="GI257" i="51"/>
  <c r="GI263" i="51"/>
  <c r="GI266" i="51"/>
  <c r="GI262" i="51"/>
  <c r="GI269" i="51"/>
  <c r="GI271" i="51"/>
  <c r="GI275" i="51"/>
  <c r="GI279" i="51"/>
  <c r="GI268" i="51"/>
  <c r="GI282" i="51"/>
  <c r="GI285" i="51"/>
  <c r="GI288" i="51"/>
  <c r="GI290" i="51"/>
  <c r="GI292" i="51"/>
  <c r="GI281" i="51"/>
  <c r="GI295" i="51"/>
  <c r="GI294" i="51"/>
  <c r="GI301" i="51"/>
  <c r="GI304" i="51"/>
  <c r="GI306" i="51"/>
  <c r="GI308" i="51"/>
  <c r="GI300" i="51"/>
  <c r="GI313" i="51"/>
  <c r="GI317" i="51"/>
  <c r="GI312" i="51"/>
  <c r="GI320" i="51"/>
  <c r="GI319" i="51"/>
  <c r="GI95" i="51"/>
  <c r="GI324" i="51"/>
  <c r="GI330" i="51"/>
  <c r="GI335" i="51"/>
  <c r="GI323" i="51"/>
  <c r="GI340" i="51"/>
  <c r="GI346" i="51"/>
  <c r="GI350" i="51"/>
  <c r="GI339" i="51"/>
  <c r="GI354" i="51"/>
  <c r="GI360" i="51"/>
  <c r="GI353" i="51"/>
  <c r="GI322" i="51"/>
  <c r="GI365" i="51"/>
  <c r="GI370" i="51"/>
  <c r="GI364" i="51"/>
  <c r="GI374" i="51"/>
  <c r="GI381" i="51"/>
  <c r="GI373" i="51"/>
  <c r="GI384" i="51"/>
  <c r="GI404" i="51"/>
  <c r="GI410" i="51"/>
  <c r="GI383" i="51"/>
  <c r="GI363" i="51"/>
  <c r="GH19" i="51"/>
  <c r="GH27" i="51"/>
  <c r="GH37" i="51"/>
  <c r="GH42" i="51"/>
  <c r="GH49" i="51"/>
  <c r="GH54" i="51"/>
  <c r="GH58" i="51"/>
  <c r="GH64" i="51"/>
  <c r="GH69" i="51"/>
  <c r="GH36" i="51"/>
  <c r="GH74" i="51"/>
  <c r="GH77" i="51"/>
  <c r="GH79" i="51"/>
  <c r="GH73" i="51"/>
  <c r="GH82" i="51"/>
  <c r="GH86" i="51"/>
  <c r="GH81" i="51"/>
  <c r="GH35" i="51"/>
  <c r="GH97" i="51"/>
  <c r="GH101" i="51"/>
  <c r="GH108" i="51"/>
  <c r="GH96" i="51"/>
  <c r="GH111" i="51"/>
  <c r="GH120" i="51"/>
  <c r="GH131" i="51"/>
  <c r="GH136" i="51"/>
  <c r="GH110" i="51"/>
  <c r="GH139" i="51"/>
  <c r="GH145" i="51"/>
  <c r="GH138" i="51"/>
  <c r="GH152" i="51"/>
  <c r="GH155" i="51"/>
  <c r="GH157" i="51"/>
  <c r="GH159" i="51"/>
  <c r="GH151" i="51"/>
  <c r="GH163" i="51"/>
  <c r="GH167" i="51"/>
  <c r="GH169" i="51"/>
  <c r="GH162" i="51"/>
  <c r="GH172" i="51"/>
  <c r="GH174" i="51"/>
  <c r="GH171" i="51"/>
  <c r="GH178" i="51"/>
  <c r="GH184" i="51"/>
  <c r="GH177" i="51"/>
  <c r="GH189" i="51"/>
  <c r="GH192" i="51"/>
  <c r="GH197" i="51"/>
  <c r="GH201" i="51"/>
  <c r="GH205" i="51"/>
  <c r="GH211" i="51"/>
  <c r="GH214" i="51"/>
  <c r="GH217" i="51"/>
  <c r="GH221" i="51"/>
  <c r="GH226" i="51"/>
  <c r="GH229" i="51"/>
  <c r="GH188" i="51"/>
  <c r="GH234" i="51"/>
  <c r="GH236" i="51"/>
  <c r="GH238" i="51"/>
  <c r="GH233" i="51"/>
  <c r="GH241" i="51"/>
  <c r="GH245" i="51"/>
  <c r="GH247" i="51"/>
  <c r="GH251" i="51"/>
  <c r="GH254" i="51"/>
  <c r="GH240" i="51"/>
  <c r="GH258" i="51"/>
  <c r="GH257" i="51"/>
  <c r="GH263" i="51"/>
  <c r="GH266" i="51"/>
  <c r="GH262" i="51"/>
  <c r="GH269" i="51"/>
  <c r="GH271" i="51"/>
  <c r="GH275" i="51"/>
  <c r="GH279" i="51"/>
  <c r="GH268" i="51"/>
  <c r="GH282" i="51"/>
  <c r="GH285" i="51"/>
  <c r="GH288" i="51"/>
  <c r="GH290" i="51"/>
  <c r="GH292" i="51"/>
  <c r="GH281" i="51"/>
  <c r="GH295" i="51"/>
  <c r="GH294" i="51"/>
  <c r="GH301" i="51"/>
  <c r="GH304" i="51"/>
  <c r="GH306" i="51"/>
  <c r="GH308" i="51"/>
  <c r="GH300" i="51"/>
  <c r="GH313" i="51"/>
  <c r="GH317" i="51"/>
  <c r="GH312" i="51"/>
  <c r="GH320" i="51"/>
  <c r="GH319" i="51"/>
  <c r="GH95" i="51"/>
  <c r="GH324" i="51"/>
  <c r="GH330" i="51"/>
  <c r="GH335" i="51"/>
  <c r="GH323" i="51"/>
  <c r="GH340" i="51"/>
  <c r="GH346" i="51"/>
  <c r="GH350" i="51"/>
  <c r="GH339" i="51"/>
  <c r="GH354" i="51"/>
  <c r="GH360" i="51"/>
  <c r="GH353" i="51"/>
  <c r="GH322" i="51"/>
  <c r="GH365" i="51"/>
  <c r="GH370" i="51"/>
  <c r="GH364" i="51"/>
  <c r="GH374" i="51"/>
  <c r="GH381" i="51"/>
  <c r="GH373" i="51"/>
  <c r="GH384" i="51"/>
  <c r="GH404" i="51"/>
  <c r="GH410" i="51"/>
  <c r="GH383" i="51"/>
  <c r="GH363" i="51"/>
  <c r="GG19" i="51"/>
  <c r="GG27" i="51"/>
  <c r="GG37" i="51"/>
  <c r="GG42" i="51"/>
  <c r="GG49" i="51"/>
  <c r="GG54" i="51"/>
  <c r="GG58" i="51"/>
  <c r="GG64" i="51"/>
  <c r="GG69" i="51"/>
  <c r="GG36" i="51"/>
  <c r="GG74" i="51"/>
  <c r="GG77" i="51"/>
  <c r="GG79" i="51"/>
  <c r="GG73" i="51"/>
  <c r="GG82" i="51"/>
  <c r="GG86" i="51"/>
  <c r="GG81" i="51"/>
  <c r="GG35" i="51"/>
  <c r="GG97" i="51"/>
  <c r="GG101" i="51"/>
  <c r="GG108" i="51"/>
  <c r="GG96" i="51"/>
  <c r="GG111" i="51"/>
  <c r="GG120" i="51"/>
  <c r="GG131" i="51"/>
  <c r="GG136" i="51"/>
  <c r="GG110" i="51"/>
  <c r="GG139" i="51"/>
  <c r="GG145" i="51"/>
  <c r="GG138" i="51"/>
  <c r="GG152" i="51"/>
  <c r="GG155" i="51"/>
  <c r="GG157" i="51"/>
  <c r="GG159" i="51"/>
  <c r="GG151" i="51"/>
  <c r="GG163" i="51"/>
  <c r="GG167" i="51"/>
  <c r="GG169" i="51"/>
  <c r="GG162" i="51"/>
  <c r="GG172" i="51"/>
  <c r="GG174" i="51"/>
  <c r="GG171" i="51"/>
  <c r="GG178" i="51"/>
  <c r="GG184" i="51"/>
  <c r="GG177" i="51"/>
  <c r="GG189" i="51"/>
  <c r="GG192" i="51"/>
  <c r="GG197" i="51"/>
  <c r="GG201" i="51"/>
  <c r="GG205" i="51"/>
  <c r="GG211" i="51"/>
  <c r="GG214" i="51"/>
  <c r="GG217" i="51"/>
  <c r="GG221" i="51"/>
  <c r="GG226" i="51"/>
  <c r="GG229" i="51"/>
  <c r="GG188" i="51"/>
  <c r="GG234" i="51"/>
  <c r="GG236" i="51"/>
  <c r="GG238" i="51"/>
  <c r="GG233" i="51"/>
  <c r="GG241" i="51"/>
  <c r="GG245" i="51"/>
  <c r="GG247" i="51"/>
  <c r="GG251" i="51"/>
  <c r="GG254" i="51"/>
  <c r="GG240" i="51"/>
  <c r="GG258" i="51"/>
  <c r="GG257" i="51"/>
  <c r="GG263" i="51"/>
  <c r="GG266" i="51"/>
  <c r="GG262" i="51"/>
  <c r="GG269" i="51"/>
  <c r="GG271" i="51"/>
  <c r="GG275" i="51"/>
  <c r="GG279" i="51"/>
  <c r="GG268" i="51"/>
  <c r="GG282" i="51"/>
  <c r="GG285" i="51"/>
  <c r="GG288" i="51"/>
  <c r="GG290" i="51"/>
  <c r="GG292" i="51"/>
  <c r="GG281" i="51"/>
  <c r="GG295" i="51"/>
  <c r="GG294" i="51"/>
  <c r="GG301" i="51"/>
  <c r="GG304" i="51"/>
  <c r="GG306" i="51"/>
  <c r="GG308" i="51"/>
  <c r="GG300" i="51"/>
  <c r="GG313" i="51"/>
  <c r="GG317" i="51"/>
  <c r="GG312" i="51"/>
  <c r="GG320" i="51"/>
  <c r="GG319" i="51"/>
  <c r="GG95" i="51"/>
  <c r="GG324" i="51"/>
  <c r="GG330" i="51"/>
  <c r="GG335" i="51"/>
  <c r="GG323" i="51"/>
  <c r="GG340" i="51"/>
  <c r="GG346" i="51"/>
  <c r="GG350" i="51"/>
  <c r="GG339" i="51"/>
  <c r="GG354" i="51"/>
  <c r="GG360" i="51"/>
  <c r="GG353" i="51"/>
  <c r="GG322" i="51"/>
  <c r="GG365" i="51"/>
  <c r="GG370" i="51"/>
  <c r="GG364" i="51"/>
  <c r="GG374" i="51"/>
  <c r="GG381" i="51"/>
  <c r="GG373" i="51"/>
  <c r="GG384" i="51"/>
  <c r="GG404" i="51"/>
  <c r="GG410" i="51"/>
  <c r="GG383" i="51"/>
  <c r="GG363" i="51"/>
  <c r="GE19" i="51"/>
  <c r="GE27" i="51"/>
  <c r="GE37" i="51"/>
  <c r="GE42" i="51"/>
  <c r="GE49" i="51"/>
  <c r="GE54" i="51"/>
  <c r="GE58" i="51"/>
  <c r="GE64" i="51"/>
  <c r="GE69" i="51"/>
  <c r="GE36" i="51"/>
  <c r="GE74" i="51"/>
  <c r="GE77" i="51"/>
  <c r="GE79" i="51"/>
  <c r="GE73" i="51"/>
  <c r="GE82" i="51"/>
  <c r="GE86" i="51"/>
  <c r="GE81" i="51"/>
  <c r="GE35" i="51"/>
  <c r="GE97" i="51"/>
  <c r="GE101" i="51"/>
  <c r="GE108" i="51"/>
  <c r="GE96" i="51"/>
  <c r="GE111" i="51"/>
  <c r="GE120" i="51"/>
  <c r="GE131" i="51"/>
  <c r="GE136" i="51"/>
  <c r="GE110" i="51"/>
  <c r="GE139" i="51"/>
  <c r="GE145" i="51"/>
  <c r="GE138" i="51"/>
  <c r="GE152" i="51"/>
  <c r="GE155" i="51"/>
  <c r="GE157" i="51"/>
  <c r="GE159" i="51"/>
  <c r="GE151" i="51"/>
  <c r="GE163" i="51"/>
  <c r="GE167" i="51"/>
  <c r="GE169" i="51"/>
  <c r="GE162" i="51"/>
  <c r="GE172" i="51"/>
  <c r="GE174" i="51"/>
  <c r="GE171" i="51"/>
  <c r="GE178" i="51"/>
  <c r="GE184" i="51"/>
  <c r="GE177" i="51"/>
  <c r="GE189" i="51"/>
  <c r="GE192" i="51"/>
  <c r="GE197" i="51"/>
  <c r="GE201" i="51"/>
  <c r="GE205" i="51"/>
  <c r="GE211" i="51"/>
  <c r="GE214" i="51"/>
  <c r="GE217" i="51"/>
  <c r="GE221" i="51"/>
  <c r="GE226" i="51"/>
  <c r="GE229" i="51"/>
  <c r="GE188" i="51"/>
  <c r="GE234" i="51"/>
  <c r="GE236" i="51"/>
  <c r="GE238" i="51"/>
  <c r="GE233" i="51"/>
  <c r="GE241" i="51"/>
  <c r="GE245" i="51"/>
  <c r="GE247" i="51"/>
  <c r="GE251" i="51"/>
  <c r="GE254" i="51"/>
  <c r="GE240" i="51"/>
  <c r="GE258" i="51"/>
  <c r="GE257" i="51"/>
  <c r="GE263" i="51"/>
  <c r="GE266" i="51"/>
  <c r="GE262" i="51"/>
  <c r="GE269" i="51"/>
  <c r="GE271" i="51"/>
  <c r="GE275" i="51"/>
  <c r="GE279" i="51"/>
  <c r="GE268" i="51"/>
  <c r="GE282" i="51"/>
  <c r="GE285" i="51"/>
  <c r="GE288" i="51"/>
  <c r="GE290" i="51"/>
  <c r="GE292" i="51"/>
  <c r="GE281" i="51"/>
  <c r="GE295" i="51"/>
  <c r="GE294" i="51"/>
  <c r="GE301" i="51"/>
  <c r="GE304" i="51"/>
  <c r="GE306" i="51"/>
  <c r="GE308" i="51"/>
  <c r="GE300" i="51"/>
  <c r="GE313" i="51"/>
  <c r="GE317" i="51"/>
  <c r="GE312" i="51"/>
  <c r="GE320" i="51"/>
  <c r="GE319" i="51"/>
  <c r="GE95" i="51"/>
  <c r="GE324" i="51"/>
  <c r="GE330" i="51"/>
  <c r="GE335" i="51"/>
  <c r="GE323" i="51"/>
  <c r="GE340" i="51"/>
  <c r="GE346" i="51"/>
  <c r="GE350" i="51"/>
  <c r="GE339" i="51"/>
  <c r="GE354" i="51"/>
  <c r="GE360" i="51"/>
  <c r="GE353" i="51"/>
  <c r="GE322" i="51"/>
  <c r="GE365" i="51"/>
  <c r="GE370" i="51"/>
  <c r="GE364" i="51"/>
  <c r="GE374" i="51"/>
  <c r="GE381" i="51"/>
  <c r="GE373" i="51"/>
  <c r="GE384" i="51"/>
  <c r="GE404" i="51"/>
  <c r="GE410" i="51"/>
  <c r="GE383" i="51"/>
  <c r="GE363" i="51"/>
  <c r="GD19" i="51"/>
  <c r="GD27" i="51"/>
  <c r="GD37" i="51"/>
  <c r="GD42" i="51"/>
  <c r="GD49" i="51"/>
  <c r="GD54" i="51"/>
  <c r="GD58" i="51"/>
  <c r="GD64" i="51"/>
  <c r="GD69" i="51"/>
  <c r="GD36" i="51"/>
  <c r="GD74" i="51"/>
  <c r="GD77" i="51"/>
  <c r="GD79" i="51"/>
  <c r="GD73" i="51"/>
  <c r="GD82" i="51"/>
  <c r="GD86" i="51"/>
  <c r="GD81" i="51"/>
  <c r="GD35" i="51"/>
  <c r="GD97" i="51"/>
  <c r="GD101" i="51"/>
  <c r="GD108" i="51"/>
  <c r="GD96" i="51"/>
  <c r="GD111" i="51"/>
  <c r="GD120" i="51"/>
  <c r="GD131" i="51"/>
  <c r="GD136" i="51"/>
  <c r="GD110" i="51"/>
  <c r="GD139" i="51"/>
  <c r="GD145" i="51"/>
  <c r="GD138" i="51"/>
  <c r="GD152" i="51"/>
  <c r="GD155" i="51"/>
  <c r="GD157" i="51"/>
  <c r="GD159" i="51"/>
  <c r="GD151" i="51"/>
  <c r="GD163" i="51"/>
  <c r="GD167" i="51"/>
  <c r="GD169" i="51"/>
  <c r="GD162" i="51"/>
  <c r="GD172" i="51"/>
  <c r="GD174" i="51"/>
  <c r="GD171" i="51"/>
  <c r="GD178" i="51"/>
  <c r="GD184" i="51"/>
  <c r="GD177" i="51"/>
  <c r="GD189" i="51"/>
  <c r="GD192" i="51"/>
  <c r="GD197" i="51"/>
  <c r="GD201" i="51"/>
  <c r="GD205" i="51"/>
  <c r="GD211" i="51"/>
  <c r="GD214" i="51"/>
  <c r="GD217" i="51"/>
  <c r="GD221" i="51"/>
  <c r="GD226" i="51"/>
  <c r="GD229" i="51"/>
  <c r="GD188" i="51"/>
  <c r="GD234" i="51"/>
  <c r="GD236" i="51"/>
  <c r="GD238" i="51"/>
  <c r="GD233" i="51"/>
  <c r="GD241" i="51"/>
  <c r="GD245" i="51"/>
  <c r="GD247" i="51"/>
  <c r="GD251" i="51"/>
  <c r="GD254" i="51"/>
  <c r="GD240" i="51"/>
  <c r="GD258" i="51"/>
  <c r="GD257" i="51"/>
  <c r="GD263" i="51"/>
  <c r="GD266" i="51"/>
  <c r="GD262" i="51"/>
  <c r="GD269" i="51"/>
  <c r="GD271" i="51"/>
  <c r="GD275" i="51"/>
  <c r="GD279" i="51"/>
  <c r="GD268" i="51"/>
  <c r="GD282" i="51"/>
  <c r="GD285" i="51"/>
  <c r="GD288" i="51"/>
  <c r="GD290" i="51"/>
  <c r="GD292" i="51"/>
  <c r="GD281" i="51"/>
  <c r="GD295" i="51"/>
  <c r="GD294" i="51"/>
  <c r="GD301" i="51"/>
  <c r="GD304" i="51"/>
  <c r="GD306" i="51"/>
  <c r="GD308" i="51"/>
  <c r="GD300" i="51"/>
  <c r="GD313" i="51"/>
  <c r="GD317" i="51"/>
  <c r="GD312" i="51"/>
  <c r="GD320" i="51"/>
  <c r="GD319" i="51"/>
  <c r="GD95" i="51"/>
  <c r="GD324" i="51"/>
  <c r="GD330" i="51"/>
  <c r="GD335" i="51"/>
  <c r="GD323" i="51"/>
  <c r="GD340" i="51"/>
  <c r="GD346" i="51"/>
  <c r="GD350" i="51"/>
  <c r="GD339" i="51"/>
  <c r="GD354" i="51"/>
  <c r="GD360" i="51"/>
  <c r="GD353" i="51"/>
  <c r="GD322" i="51"/>
  <c r="GD365" i="51"/>
  <c r="GD370" i="51"/>
  <c r="GD364" i="51"/>
  <c r="GD374" i="51"/>
  <c r="GD381" i="51"/>
  <c r="GD373" i="51"/>
  <c r="GD384" i="51"/>
  <c r="GD404" i="51"/>
  <c r="GD410" i="51"/>
  <c r="GD383" i="51"/>
  <c r="GD363" i="51"/>
  <c r="GC19" i="51"/>
  <c r="GC27" i="51"/>
  <c r="GC37" i="51"/>
  <c r="GC42" i="51"/>
  <c r="GC49" i="51"/>
  <c r="GC54" i="51"/>
  <c r="GC58" i="51"/>
  <c r="GC64" i="51"/>
  <c r="GC69" i="51"/>
  <c r="GC36" i="51"/>
  <c r="GC74" i="51"/>
  <c r="GC77" i="51"/>
  <c r="GC79" i="51"/>
  <c r="GC73" i="51"/>
  <c r="GC82" i="51"/>
  <c r="GC86" i="51"/>
  <c r="GC81" i="51"/>
  <c r="GC35" i="51"/>
  <c r="GC97" i="51"/>
  <c r="GC101" i="51"/>
  <c r="GC108" i="51"/>
  <c r="GC96" i="51"/>
  <c r="GC111" i="51"/>
  <c r="GC120" i="51"/>
  <c r="GC131" i="51"/>
  <c r="GC136" i="51"/>
  <c r="GC110" i="51"/>
  <c r="GC139" i="51"/>
  <c r="GC145" i="51"/>
  <c r="GC138" i="51"/>
  <c r="GC152" i="51"/>
  <c r="GC155" i="51"/>
  <c r="GC157" i="51"/>
  <c r="GC159" i="51"/>
  <c r="GC151" i="51"/>
  <c r="GC163" i="51"/>
  <c r="GC167" i="51"/>
  <c r="GC169" i="51"/>
  <c r="GC162" i="51"/>
  <c r="GC172" i="51"/>
  <c r="GC174" i="51"/>
  <c r="GC171" i="51"/>
  <c r="GC178" i="51"/>
  <c r="GC184" i="51"/>
  <c r="GC177" i="51"/>
  <c r="GC189" i="51"/>
  <c r="GC192" i="51"/>
  <c r="GC197" i="51"/>
  <c r="GC201" i="51"/>
  <c r="GC205" i="51"/>
  <c r="GC211" i="51"/>
  <c r="GC214" i="51"/>
  <c r="GC217" i="51"/>
  <c r="GC221" i="51"/>
  <c r="GC226" i="51"/>
  <c r="GC229" i="51"/>
  <c r="GC188" i="51"/>
  <c r="GC234" i="51"/>
  <c r="GC236" i="51"/>
  <c r="GC238" i="51"/>
  <c r="GC233" i="51"/>
  <c r="GC241" i="51"/>
  <c r="GC245" i="51"/>
  <c r="GC247" i="51"/>
  <c r="GC251" i="51"/>
  <c r="GC254" i="51"/>
  <c r="GC240" i="51"/>
  <c r="GC258" i="51"/>
  <c r="GC257" i="51"/>
  <c r="GC263" i="51"/>
  <c r="GC266" i="51"/>
  <c r="GC262" i="51"/>
  <c r="GC269" i="51"/>
  <c r="GC271" i="51"/>
  <c r="GC275" i="51"/>
  <c r="GC279" i="51"/>
  <c r="GC268" i="51"/>
  <c r="GC282" i="51"/>
  <c r="GC285" i="51"/>
  <c r="GC288" i="51"/>
  <c r="GC290" i="51"/>
  <c r="GC292" i="51"/>
  <c r="GC281" i="51"/>
  <c r="GC295" i="51"/>
  <c r="GC294" i="51"/>
  <c r="GC301" i="51"/>
  <c r="GC304" i="51"/>
  <c r="GC306" i="51"/>
  <c r="GC308" i="51"/>
  <c r="GC300" i="51"/>
  <c r="GC313" i="51"/>
  <c r="GC317" i="51"/>
  <c r="GC312" i="51"/>
  <c r="GC320" i="51"/>
  <c r="GC319" i="51"/>
  <c r="GC95" i="51"/>
  <c r="GC324" i="51"/>
  <c r="GC330" i="51"/>
  <c r="GC335" i="51"/>
  <c r="GC323" i="51"/>
  <c r="GC340" i="51"/>
  <c r="GC346" i="51"/>
  <c r="GC350" i="51"/>
  <c r="GC339" i="51"/>
  <c r="GC354" i="51"/>
  <c r="GC360" i="51"/>
  <c r="GC353" i="51"/>
  <c r="GC322" i="51"/>
  <c r="GC365" i="51"/>
  <c r="GC370" i="51"/>
  <c r="GC364" i="51"/>
  <c r="GC374" i="51"/>
  <c r="GC381" i="51"/>
  <c r="GC373" i="51"/>
  <c r="GC384" i="51"/>
  <c r="GC404" i="51"/>
  <c r="GC410" i="51"/>
  <c r="GC383" i="51"/>
  <c r="GC363" i="51"/>
  <c r="GB19" i="51"/>
  <c r="GB27" i="51"/>
  <c r="GB37" i="51"/>
  <c r="GB42" i="51"/>
  <c r="GB49" i="51"/>
  <c r="GB54" i="51"/>
  <c r="GB58" i="51"/>
  <c r="GB64" i="51"/>
  <c r="GB69" i="51"/>
  <c r="GB36" i="51"/>
  <c r="GB74" i="51"/>
  <c r="GB77" i="51"/>
  <c r="GB79" i="51"/>
  <c r="GB73" i="51"/>
  <c r="GB82" i="51"/>
  <c r="GB86" i="51"/>
  <c r="GB81" i="51"/>
  <c r="GB35" i="51"/>
  <c r="GB97" i="51"/>
  <c r="GB101" i="51"/>
  <c r="GB108" i="51"/>
  <c r="GB96" i="51"/>
  <c r="GB111" i="51"/>
  <c r="GB120" i="51"/>
  <c r="GB131" i="51"/>
  <c r="GB136" i="51"/>
  <c r="GB110" i="51"/>
  <c r="GB139" i="51"/>
  <c r="GB145" i="51"/>
  <c r="GB138" i="51"/>
  <c r="GB152" i="51"/>
  <c r="GB155" i="51"/>
  <c r="GB157" i="51"/>
  <c r="GB159" i="51"/>
  <c r="GB151" i="51"/>
  <c r="GB163" i="51"/>
  <c r="GB167" i="51"/>
  <c r="GB169" i="51"/>
  <c r="GB162" i="51"/>
  <c r="GB172" i="51"/>
  <c r="GB174" i="51"/>
  <c r="GB171" i="51"/>
  <c r="GB178" i="51"/>
  <c r="GB184" i="51"/>
  <c r="GB177" i="51"/>
  <c r="GB189" i="51"/>
  <c r="GB192" i="51"/>
  <c r="GB197" i="51"/>
  <c r="GB201" i="51"/>
  <c r="GB205" i="51"/>
  <c r="GB211" i="51"/>
  <c r="GB214" i="51"/>
  <c r="GB217" i="51"/>
  <c r="GB221" i="51"/>
  <c r="GB226" i="51"/>
  <c r="GB229" i="51"/>
  <c r="GB188" i="51"/>
  <c r="GB234" i="51"/>
  <c r="GB236" i="51"/>
  <c r="GB238" i="51"/>
  <c r="GB233" i="51"/>
  <c r="GB241" i="51"/>
  <c r="GB245" i="51"/>
  <c r="GB247" i="51"/>
  <c r="GB251" i="51"/>
  <c r="GB254" i="51"/>
  <c r="GB240" i="51"/>
  <c r="GB258" i="51"/>
  <c r="GB257" i="51"/>
  <c r="GB263" i="51"/>
  <c r="GB266" i="51"/>
  <c r="GB262" i="51"/>
  <c r="GB269" i="51"/>
  <c r="GB271" i="51"/>
  <c r="GB275" i="51"/>
  <c r="GB279" i="51"/>
  <c r="GB268" i="51"/>
  <c r="GB282" i="51"/>
  <c r="GB285" i="51"/>
  <c r="GB288" i="51"/>
  <c r="GB290" i="51"/>
  <c r="GB292" i="51"/>
  <c r="GB281" i="51"/>
  <c r="GB295" i="51"/>
  <c r="GB294" i="51"/>
  <c r="GB301" i="51"/>
  <c r="GB304" i="51"/>
  <c r="GB306" i="51"/>
  <c r="GB308" i="51"/>
  <c r="GB300" i="51"/>
  <c r="GB313" i="51"/>
  <c r="GB317" i="51"/>
  <c r="GB312" i="51"/>
  <c r="GB320" i="51"/>
  <c r="GB319" i="51"/>
  <c r="GB95" i="51"/>
  <c r="GB324" i="51"/>
  <c r="GB330" i="51"/>
  <c r="GB335" i="51"/>
  <c r="GB323" i="51"/>
  <c r="GB340" i="51"/>
  <c r="GB346" i="51"/>
  <c r="GB350" i="51"/>
  <c r="GB339" i="51"/>
  <c r="GB354" i="51"/>
  <c r="GB360" i="51"/>
  <c r="GB353" i="51"/>
  <c r="GB322" i="51"/>
  <c r="GB365" i="51"/>
  <c r="GB370" i="51"/>
  <c r="GB364" i="51"/>
  <c r="GB374" i="51"/>
  <c r="GB381" i="51"/>
  <c r="GB373" i="51"/>
  <c r="GB384" i="51"/>
  <c r="GB404" i="51"/>
  <c r="GB410" i="51"/>
  <c r="GB383" i="51"/>
  <c r="GB363" i="51"/>
  <c r="FZ19" i="51"/>
  <c r="FZ27" i="51"/>
  <c r="FZ37" i="51"/>
  <c r="FZ42" i="51"/>
  <c r="FZ49" i="51"/>
  <c r="FZ54" i="51"/>
  <c r="FZ58" i="51"/>
  <c r="FZ64" i="51"/>
  <c r="FZ69" i="51"/>
  <c r="FZ36" i="51"/>
  <c r="FZ74" i="51"/>
  <c r="FZ77" i="51"/>
  <c r="FZ79" i="51"/>
  <c r="FZ73" i="51"/>
  <c r="FZ82" i="51"/>
  <c r="FZ86" i="51"/>
  <c r="FZ81" i="51"/>
  <c r="FZ35" i="51"/>
  <c r="FZ97" i="51"/>
  <c r="FZ101" i="51"/>
  <c r="FZ108" i="51"/>
  <c r="FZ96" i="51"/>
  <c r="FZ111" i="51"/>
  <c r="FZ120" i="51"/>
  <c r="FZ131" i="51"/>
  <c r="FZ136" i="51"/>
  <c r="FZ110" i="51"/>
  <c r="FZ139" i="51"/>
  <c r="FZ145" i="51"/>
  <c r="FZ138" i="51"/>
  <c r="FZ152" i="51"/>
  <c r="FZ155" i="51"/>
  <c r="FZ157" i="51"/>
  <c r="FZ159" i="51"/>
  <c r="FZ151" i="51"/>
  <c r="FZ163" i="51"/>
  <c r="FZ167" i="51"/>
  <c r="FZ169" i="51"/>
  <c r="FZ162" i="51"/>
  <c r="FZ172" i="51"/>
  <c r="FZ174" i="51"/>
  <c r="FZ171" i="51"/>
  <c r="FZ178" i="51"/>
  <c r="FZ184" i="51"/>
  <c r="FZ177" i="51"/>
  <c r="FZ189" i="51"/>
  <c r="FZ192" i="51"/>
  <c r="FZ197" i="51"/>
  <c r="FZ201" i="51"/>
  <c r="FZ205" i="51"/>
  <c r="FZ211" i="51"/>
  <c r="FZ214" i="51"/>
  <c r="FZ217" i="51"/>
  <c r="FZ221" i="51"/>
  <c r="FZ226" i="51"/>
  <c r="FZ229" i="51"/>
  <c r="FZ188" i="51"/>
  <c r="FZ234" i="51"/>
  <c r="FZ236" i="51"/>
  <c r="FZ238" i="51"/>
  <c r="FZ233" i="51"/>
  <c r="FZ241" i="51"/>
  <c r="FZ245" i="51"/>
  <c r="FZ247" i="51"/>
  <c r="FZ251" i="51"/>
  <c r="FZ254" i="51"/>
  <c r="FZ240" i="51"/>
  <c r="FZ258" i="51"/>
  <c r="FZ257" i="51"/>
  <c r="FZ263" i="51"/>
  <c r="FZ266" i="51"/>
  <c r="FZ262" i="51"/>
  <c r="FZ269" i="51"/>
  <c r="FZ271" i="51"/>
  <c r="FZ275" i="51"/>
  <c r="FZ279" i="51"/>
  <c r="FZ268" i="51"/>
  <c r="FZ282" i="51"/>
  <c r="FZ285" i="51"/>
  <c r="FZ288" i="51"/>
  <c r="FZ290" i="51"/>
  <c r="FZ292" i="51"/>
  <c r="FZ281" i="51"/>
  <c r="FZ295" i="51"/>
  <c r="FZ294" i="51"/>
  <c r="FZ301" i="51"/>
  <c r="FZ304" i="51"/>
  <c r="FZ306" i="51"/>
  <c r="FZ308" i="51"/>
  <c r="FZ300" i="51"/>
  <c r="FZ313" i="51"/>
  <c r="FZ317" i="51"/>
  <c r="FZ312" i="51"/>
  <c r="FZ320" i="51"/>
  <c r="FZ319" i="51"/>
  <c r="FZ95" i="51"/>
  <c r="FZ324" i="51"/>
  <c r="FZ330" i="51"/>
  <c r="FZ335" i="51"/>
  <c r="FZ323" i="51"/>
  <c r="FZ340" i="51"/>
  <c r="FZ346" i="51"/>
  <c r="FZ350" i="51"/>
  <c r="FZ339" i="51"/>
  <c r="FZ354" i="51"/>
  <c r="FZ360" i="51"/>
  <c r="FZ353" i="51"/>
  <c r="FZ322" i="51"/>
  <c r="FZ365" i="51"/>
  <c r="FZ370" i="51"/>
  <c r="FZ364" i="51"/>
  <c r="FZ374" i="51"/>
  <c r="FZ381" i="51"/>
  <c r="FZ373" i="51"/>
  <c r="FZ384" i="51"/>
  <c r="FZ404" i="51"/>
  <c r="FZ410" i="51"/>
  <c r="FZ383" i="51"/>
  <c r="FZ363" i="51"/>
  <c r="FY19" i="51"/>
  <c r="FY27" i="51"/>
  <c r="FY37" i="51"/>
  <c r="FY42" i="51"/>
  <c r="FY49" i="51"/>
  <c r="FY54" i="51"/>
  <c r="FY58" i="51"/>
  <c r="FY64" i="51"/>
  <c r="FY69" i="51"/>
  <c r="FY36" i="51"/>
  <c r="FY74" i="51"/>
  <c r="FY77" i="51"/>
  <c r="FY79" i="51"/>
  <c r="FY73" i="51"/>
  <c r="FY82" i="51"/>
  <c r="FY86" i="51"/>
  <c r="FY81" i="51"/>
  <c r="FY35" i="51"/>
  <c r="FY97" i="51"/>
  <c r="FY101" i="51"/>
  <c r="FY108" i="51"/>
  <c r="FY96" i="51"/>
  <c r="FY111" i="51"/>
  <c r="FY120" i="51"/>
  <c r="FY131" i="51"/>
  <c r="FY136" i="51"/>
  <c r="FY110" i="51"/>
  <c r="FY139" i="51"/>
  <c r="FY145" i="51"/>
  <c r="FY138" i="51"/>
  <c r="FY152" i="51"/>
  <c r="FY155" i="51"/>
  <c r="FY157" i="51"/>
  <c r="FY159" i="51"/>
  <c r="FY151" i="51"/>
  <c r="FY163" i="51"/>
  <c r="FY167" i="51"/>
  <c r="FY169" i="51"/>
  <c r="FY162" i="51"/>
  <c r="FY172" i="51"/>
  <c r="FY174" i="51"/>
  <c r="FY171" i="51"/>
  <c r="FY178" i="51"/>
  <c r="FY184" i="51"/>
  <c r="FY177" i="51"/>
  <c r="FY189" i="51"/>
  <c r="FY192" i="51"/>
  <c r="FY197" i="51"/>
  <c r="FY201" i="51"/>
  <c r="FY205" i="51"/>
  <c r="FY211" i="51"/>
  <c r="FY214" i="51"/>
  <c r="FY217" i="51"/>
  <c r="FY221" i="51"/>
  <c r="FY226" i="51"/>
  <c r="FY229" i="51"/>
  <c r="FY188" i="51"/>
  <c r="FY234" i="51"/>
  <c r="FY236" i="51"/>
  <c r="FY238" i="51"/>
  <c r="FY233" i="51"/>
  <c r="FY241" i="51"/>
  <c r="FY245" i="51"/>
  <c r="FY247" i="51"/>
  <c r="FY251" i="51"/>
  <c r="FY254" i="51"/>
  <c r="FY240" i="51"/>
  <c r="FY258" i="51"/>
  <c r="FY257" i="51"/>
  <c r="FY263" i="51"/>
  <c r="FY266" i="51"/>
  <c r="FY262" i="51"/>
  <c r="FY269" i="51"/>
  <c r="FY271" i="51"/>
  <c r="FY275" i="51"/>
  <c r="FY279" i="51"/>
  <c r="FY268" i="51"/>
  <c r="FY282" i="51"/>
  <c r="FY285" i="51"/>
  <c r="FY288" i="51"/>
  <c r="FY290" i="51"/>
  <c r="FY292" i="51"/>
  <c r="FY281" i="51"/>
  <c r="FY295" i="51"/>
  <c r="FY294" i="51"/>
  <c r="FY301" i="51"/>
  <c r="FY304" i="51"/>
  <c r="FY306" i="51"/>
  <c r="FY308" i="51"/>
  <c r="FY300" i="51"/>
  <c r="FY313" i="51"/>
  <c r="FY317" i="51"/>
  <c r="FY312" i="51"/>
  <c r="FY320" i="51"/>
  <c r="FY319" i="51"/>
  <c r="FY95" i="51"/>
  <c r="FY324" i="51"/>
  <c r="FY330" i="51"/>
  <c r="FY335" i="51"/>
  <c r="FY323" i="51"/>
  <c r="FY340" i="51"/>
  <c r="FY346" i="51"/>
  <c r="FY350" i="51"/>
  <c r="FY339" i="51"/>
  <c r="FY354" i="51"/>
  <c r="FY360" i="51"/>
  <c r="FY353" i="51"/>
  <c r="FY322" i="51"/>
  <c r="FY365" i="51"/>
  <c r="FY370" i="51"/>
  <c r="FY364" i="51"/>
  <c r="FY374" i="51"/>
  <c r="FY381" i="51"/>
  <c r="FY373" i="51"/>
  <c r="FY384" i="51"/>
  <c r="FY404" i="51"/>
  <c r="FY410" i="51"/>
  <c r="FY383" i="51"/>
  <c r="FY363" i="51"/>
  <c r="FX19" i="51"/>
  <c r="FX27" i="51"/>
  <c r="FX37" i="51"/>
  <c r="FX42" i="51"/>
  <c r="FX49" i="51"/>
  <c r="FX54" i="51"/>
  <c r="FX58" i="51"/>
  <c r="FX64" i="51"/>
  <c r="FX69" i="51"/>
  <c r="FX36" i="51"/>
  <c r="FX74" i="51"/>
  <c r="FX77" i="51"/>
  <c r="FX79" i="51"/>
  <c r="FX73" i="51"/>
  <c r="FX82" i="51"/>
  <c r="FX86" i="51"/>
  <c r="FX81" i="51"/>
  <c r="FX35" i="51"/>
  <c r="FX97" i="51"/>
  <c r="FX101" i="51"/>
  <c r="FX108" i="51"/>
  <c r="FX96" i="51"/>
  <c r="FX111" i="51"/>
  <c r="FX120" i="51"/>
  <c r="FX131" i="51"/>
  <c r="FX136" i="51"/>
  <c r="FX110" i="51"/>
  <c r="FX139" i="51"/>
  <c r="FX145" i="51"/>
  <c r="FX138" i="51"/>
  <c r="FX152" i="51"/>
  <c r="FX155" i="51"/>
  <c r="FX157" i="51"/>
  <c r="FX159" i="51"/>
  <c r="FX151" i="51"/>
  <c r="FX163" i="51"/>
  <c r="FX167" i="51"/>
  <c r="FX169" i="51"/>
  <c r="FX162" i="51"/>
  <c r="FX172" i="51"/>
  <c r="FX174" i="51"/>
  <c r="FX171" i="51"/>
  <c r="FX178" i="51"/>
  <c r="FX184" i="51"/>
  <c r="FX177" i="51"/>
  <c r="FX189" i="51"/>
  <c r="FX192" i="51"/>
  <c r="FX197" i="51"/>
  <c r="FX201" i="51"/>
  <c r="FX205" i="51"/>
  <c r="FX211" i="51"/>
  <c r="FX214" i="51"/>
  <c r="FX217" i="51"/>
  <c r="FX221" i="51"/>
  <c r="FX226" i="51"/>
  <c r="FX229" i="51"/>
  <c r="FX188" i="51"/>
  <c r="FX234" i="51"/>
  <c r="FX236" i="51"/>
  <c r="FX238" i="51"/>
  <c r="FX233" i="51"/>
  <c r="FX241" i="51"/>
  <c r="FX245" i="51"/>
  <c r="FX247" i="51"/>
  <c r="FX251" i="51"/>
  <c r="FX254" i="51"/>
  <c r="FX240" i="51"/>
  <c r="FX258" i="51"/>
  <c r="FX257" i="51"/>
  <c r="FX263" i="51"/>
  <c r="FX266" i="51"/>
  <c r="FX262" i="51"/>
  <c r="FX269" i="51"/>
  <c r="FX271" i="51"/>
  <c r="FX275" i="51"/>
  <c r="FX279" i="51"/>
  <c r="FX268" i="51"/>
  <c r="FX282" i="51"/>
  <c r="FX285" i="51"/>
  <c r="FX288" i="51"/>
  <c r="FX290" i="51"/>
  <c r="FX292" i="51"/>
  <c r="FX281" i="51"/>
  <c r="FX295" i="51"/>
  <c r="FX294" i="51"/>
  <c r="FX301" i="51"/>
  <c r="FX304" i="51"/>
  <c r="FX306" i="51"/>
  <c r="FX308" i="51"/>
  <c r="FX300" i="51"/>
  <c r="FX313" i="51"/>
  <c r="FX317" i="51"/>
  <c r="FX312" i="51"/>
  <c r="FX320" i="51"/>
  <c r="FX319" i="51"/>
  <c r="FX95" i="51"/>
  <c r="FX324" i="51"/>
  <c r="FX330" i="51"/>
  <c r="FX335" i="51"/>
  <c r="FX323" i="51"/>
  <c r="FX340" i="51"/>
  <c r="FX346" i="51"/>
  <c r="FX350" i="51"/>
  <c r="FX339" i="51"/>
  <c r="FX354" i="51"/>
  <c r="FX360" i="51"/>
  <c r="FX353" i="51"/>
  <c r="FX322" i="51"/>
  <c r="FX365" i="51"/>
  <c r="FX370" i="51"/>
  <c r="FX364" i="51"/>
  <c r="FX374" i="51"/>
  <c r="FX381" i="51"/>
  <c r="FX373" i="51"/>
  <c r="FX384" i="51"/>
  <c r="FX404" i="51"/>
  <c r="FX410" i="51"/>
  <c r="FX383" i="51"/>
  <c r="FX363" i="51"/>
  <c r="FW19" i="51"/>
  <c r="FW27" i="51"/>
  <c r="FW37" i="51"/>
  <c r="FW42" i="51"/>
  <c r="FW49" i="51"/>
  <c r="FW54" i="51"/>
  <c r="FW58" i="51"/>
  <c r="FW64" i="51"/>
  <c r="FW69" i="51"/>
  <c r="FW36" i="51"/>
  <c r="FW74" i="51"/>
  <c r="FW77" i="51"/>
  <c r="FW79" i="51"/>
  <c r="FW73" i="51"/>
  <c r="FW82" i="51"/>
  <c r="FW86" i="51"/>
  <c r="FW81" i="51"/>
  <c r="FW35" i="51"/>
  <c r="FW97" i="51"/>
  <c r="FW101" i="51"/>
  <c r="FW108" i="51"/>
  <c r="FW96" i="51"/>
  <c r="FW111" i="51"/>
  <c r="FW120" i="51"/>
  <c r="FW131" i="51"/>
  <c r="FW136" i="51"/>
  <c r="FW110" i="51"/>
  <c r="FW139" i="51"/>
  <c r="FW145" i="51"/>
  <c r="FW138" i="51"/>
  <c r="FW152" i="51"/>
  <c r="FW155" i="51"/>
  <c r="FW157" i="51"/>
  <c r="FW159" i="51"/>
  <c r="FW151" i="51"/>
  <c r="FW163" i="51"/>
  <c r="FW167" i="51"/>
  <c r="FW169" i="51"/>
  <c r="FW162" i="51"/>
  <c r="FW172" i="51"/>
  <c r="FW174" i="51"/>
  <c r="FW171" i="51"/>
  <c r="FW178" i="51"/>
  <c r="FW184" i="51"/>
  <c r="FW177" i="51"/>
  <c r="FW189" i="51"/>
  <c r="FW192" i="51"/>
  <c r="FW197" i="51"/>
  <c r="FW201" i="51"/>
  <c r="FW205" i="51"/>
  <c r="FW211" i="51"/>
  <c r="FW214" i="51"/>
  <c r="FW217" i="51"/>
  <c r="FW221" i="51"/>
  <c r="FW226" i="51"/>
  <c r="FW229" i="51"/>
  <c r="FW188" i="51"/>
  <c r="FW234" i="51"/>
  <c r="FW236" i="51"/>
  <c r="FW238" i="51"/>
  <c r="FW233" i="51"/>
  <c r="FW241" i="51"/>
  <c r="FW245" i="51"/>
  <c r="FW247" i="51"/>
  <c r="FW251" i="51"/>
  <c r="FW254" i="51"/>
  <c r="FW240" i="51"/>
  <c r="FW258" i="51"/>
  <c r="FW257" i="51"/>
  <c r="FW263" i="51"/>
  <c r="FW266" i="51"/>
  <c r="FW262" i="51"/>
  <c r="FW269" i="51"/>
  <c r="FW271" i="51"/>
  <c r="FW275" i="51"/>
  <c r="FW279" i="51"/>
  <c r="FW268" i="51"/>
  <c r="FW282" i="51"/>
  <c r="FW285" i="51"/>
  <c r="FW288" i="51"/>
  <c r="FW290" i="51"/>
  <c r="FW292" i="51"/>
  <c r="FW281" i="51"/>
  <c r="FW295" i="51"/>
  <c r="FW294" i="51"/>
  <c r="FW301" i="51"/>
  <c r="FW304" i="51"/>
  <c r="FW306" i="51"/>
  <c r="FW308" i="51"/>
  <c r="FW300" i="51"/>
  <c r="FW313" i="51"/>
  <c r="FW317" i="51"/>
  <c r="FW312" i="51"/>
  <c r="FW320" i="51"/>
  <c r="FW319" i="51"/>
  <c r="FW95" i="51"/>
  <c r="FW324" i="51"/>
  <c r="FW330" i="51"/>
  <c r="FW335" i="51"/>
  <c r="FW323" i="51"/>
  <c r="FW340" i="51"/>
  <c r="FW346" i="51"/>
  <c r="FW350" i="51"/>
  <c r="FW339" i="51"/>
  <c r="FW354" i="51"/>
  <c r="FW360" i="51"/>
  <c r="FW353" i="51"/>
  <c r="FW322" i="51"/>
  <c r="FW365" i="51"/>
  <c r="FW370" i="51"/>
  <c r="FW364" i="51"/>
  <c r="FW374" i="51"/>
  <c r="FW381" i="51"/>
  <c r="FW373" i="51"/>
  <c r="FW384" i="51"/>
  <c r="FW404" i="51"/>
  <c r="FW410" i="51"/>
  <c r="FW383" i="51"/>
  <c r="FW363" i="51"/>
  <c r="FU19" i="51"/>
  <c r="FU27" i="51"/>
  <c r="FU37" i="51"/>
  <c r="FU42" i="51"/>
  <c r="FU49" i="51"/>
  <c r="FU54" i="51"/>
  <c r="FU58" i="51"/>
  <c r="FU64" i="51"/>
  <c r="FU69" i="51"/>
  <c r="FU36" i="51"/>
  <c r="FU74" i="51"/>
  <c r="FU77" i="51"/>
  <c r="FU79" i="51"/>
  <c r="FU73" i="51"/>
  <c r="FU82" i="51"/>
  <c r="FU86" i="51"/>
  <c r="FU81" i="51"/>
  <c r="FU35" i="51"/>
  <c r="FU97" i="51"/>
  <c r="FU101" i="51"/>
  <c r="FU108" i="51"/>
  <c r="FU96" i="51"/>
  <c r="FU111" i="51"/>
  <c r="FU120" i="51"/>
  <c r="FU131" i="51"/>
  <c r="FU136" i="51"/>
  <c r="FU110" i="51"/>
  <c r="FU139" i="51"/>
  <c r="FU145" i="51"/>
  <c r="FU138" i="51"/>
  <c r="FU152" i="51"/>
  <c r="FU155" i="51"/>
  <c r="FU157" i="51"/>
  <c r="FU159" i="51"/>
  <c r="FU151" i="51"/>
  <c r="FU163" i="51"/>
  <c r="FU167" i="51"/>
  <c r="FU169" i="51"/>
  <c r="FU162" i="51"/>
  <c r="FU172" i="51"/>
  <c r="FU174" i="51"/>
  <c r="FU171" i="51"/>
  <c r="FU178" i="51"/>
  <c r="FU184" i="51"/>
  <c r="FU177" i="51"/>
  <c r="FU189" i="51"/>
  <c r="FU192" i="51"/>
  <c r="FU197" i="51"/>
  <c r="FU201" i="51"/>
  <c r="FU205" i="51"/>
  <c r="FU211" i="51"/>
  <c r="FU214" i="51"/>
  <c r="FU217" i="51"/>
  <c r="FU221" i="51"/>
  <c r="FU226" i="51"/>
  <c r="FU229" i="51"/>
  <c r="FU188" i="51"/>
  <c r="FU234" i="51"/>
  <c r="FU236" i="51"/>
  <c r="FU238" i="51"/>
  <c r="FU233" i="51"/>
  <c r="FU241" i="51"/>
  <c r="FU245" i="51"/>
  <c r="FU247" i="51"/>
  <c r="FU251" i="51"/>
  <c r="FU254" i="51"/>
  <c r="FU240" i="51"/>
  <c r="FU258" i="51"/>
  <c r="FU257" i="51"/>
  <c r="FU263" i="51"/>
  <c r="FU266" i="51"/>
  <c r="FU262" i="51"/>
  <c r="FU269" i="51"/>
  <c r="FU271" i="51"/>
  <c r="FU275" i="51"/>
  <c r="FU279" i="51"/>
  <c r="FU268" i="51"/>
  <c r="FU282" i="51"/>
  <c r="FU285" i="51"/>
  <c r="FU288" i="51"/>
  <c r="FU290" i="51"/>
  <c r="FU292" i="51"/>
  <c r="FU281" i="51"/>
  <c r="FU295" i="51"/>
  <c r="FU294" i="51"/>
  <c r="FU301" i="51"/>
  <c r="FU304" i="51"/>
  <c r="FU306" i="51"/>
  <c r="FU308" i="51"/>
  <c r="FU300" i="51"/>
  <c r="FU313" i="51"/>
  <c r="FU317" i="51"/>
  <c r="FU312" i="51"/>
  <c r="FU320" i="51"/>
  <c r="FU319" i="51"/>
  <c r="FU95" i="51"/>
  <c r="FU324" i="51"/>
  <c r="FU330" i="51"/>
  <c r="FU335" i="51"/>
  <c r="FU323" i="51"/>
  <c r="FU340" i="51"/>
  <c r="FU346" i="51"/>
  <c r="FU350" i="51"/>
  <c r="FU339" i="51"/>
  <c r="FU354" i="51"/>
  <c r="FU360" i="51"/>
  <c r="FU353" i="51"/>
  <c r="FU322" i="51"/>
  <c r="FU365" i="51"/>
  <c r="FU370" i="51"/>
  <c r="FU364" i="51"/>
  <c r="FU374" i="51"/>
  <c r="FU381" i="51"/>
  <c r="FU373" i="51"/>
  <c r="FU384" i="51"/>
  <c r="FU404" i="51"/>
  <c r="FU410" i="51"/>
  <c r="FU383" i="51"/>
  <c r="FU363" i="51"/>
  <c r="FT19" i="51"/>
  <c r="FT27" i="51"/>
  <c r="FT37" i="51"/>
  <c r="FT42" i="51"/>
  <c r="FT49" i="51"/>
  <c r="FT54" i="51"/>
  <c r="FT58" i="51"/>
  <c r="FT64" i="51"/>
  <c r="FT69" i="51"/>
  <c r="FT36" i="51"/>
  <c r="FT74" i="51"/>
  <c r="FT77" i="51"/>
  <c r="FT79" i="51"/>
  <c r="FT73" i="51"/>
  <c r="FT82" i="51"/>
  <c r="FT86" i="51"/>
  <c r="FT81" i="51"/>
  <c r="FT35" i="51"/>
  <c r="FT97" i="51"/>
  <c r="FT101" i="51"/>
  <c r="FT108" i="51"/>
  <c r="FT96" i="51"/>
  <c r="FT111" i="51"/>
  <c r="FT120" i="51"/>
  <c r="FT131" i="51"/>
  <c r="FT136" i="51"/>
  <c r="FT110" i="51"/>
  <c r="FT139" i="51"/>
  <c r="FT145" i="51"/>
  <c r="FT138" i="51"/>
  <c r="FT152" i="51"/>
  <c r="FT155" i="51"/>
  <c r="FT157" i="51"/>
  <c r="FT159" i="51"/>
  <c r="FT151" i="51"/>
  <c r="FT163" i="51"/>
  <c r="FT167" i="51"/>
  <c r="FT169" i="51"/>
  <c r="FT162" i="51"/>
  <c r="FT172" i="51"/>
  <c r="FT174" i="51"/>
  <c r="FT171" i="51"/>
  <c r="FT178" i="51"/>
  <c r="FT184" i="51"/>
  <c r="FT177" i="51"/>
  <c r="FT189" i="51"/>
  <c r="FT192" i="51"/>
  <c r="FT197" i="51"/>
  <c r="FT201" i="51"/>
  <c r="FT205" i="51"/>
  <c r="FT211" i="51"/>
  <c r="FT214" i="51"/>
  <c r="FT217" i="51"/>
  <c r="FT221" i="51"/>
  <c r="FT226" i="51"/>
  <c r="FT229" i="51"/>
  <c r="FT188" i="51"/>
  <c r="FT234" i="51"/>
  <c r="FT236" i="51"/>
  <c r="FT238" i="51"/>
  <c r="FT233" i="51"/>
  <c r="FT241" i="51"/>
  <c r="FT245" i="51"/>
  <c r="FT247" i="51"/>
  <c r="FT251" i="51"/>
  <c r="FT254" i="51"/>
  <c r="FT240" i="51"/>
  <c r="FT258" i="51"/>
  <c r="FT257" i="51"/>
  <c r="FT263" i="51"/>
  <c r="FT266" i="51"/>
  <c r="FT262" i="51"/>
  <c r="FT269" i="51"/>
  <c r="FT271" i="51"/>
  <c r="FT275" i="51"/>
  <c r="FT279" i="51"/>
  <c r="FT268" i="51"/>
  <c r="FT282" i="51"/>
  <c r="FT285" i="51"/>
  <c r="FT288" i="51"/>
  <c r="FT290" i="51"/>
  <c r="FT292" i="51"/>
  <c r="FT281" i="51"/>
  <c r="FT295" i="51"/>
  <c r="FT294" i="51"/>
  <c r="FT301" i="51"/>
  <c r="FT304" i="51"/>
  <c r="FT306" i="51"/>
  <c r="FT308" i="51"/>
  <c r="FT300" i="51"/>
  <c r="FT313" i="51"/>
  <c r="FT317" i="51"/>
  <c r="FT312" i="51"/>
  <c r="FT320" i="51"/>
  <c r="FT319" i="51"/>
  <c r="FT95" i="51"/>
  <c r="FT324" i="51"/>
  <c r="FT330" i="51"/>
  <c r="FT335" i="51"/>
  <c r="FT323" i="51"/>
  <c r="FT340" i="51"/>
  <c r="FT346" i="51"/>
  <c r="FT350" i="51"/>
  <c r="FT339" i="51"/>
  <c r="FT354" i="51"/>
  <c r="FT360" i="51"/>
  <c r="FT353" i="51"/>
  <c r="FT322" i="51"/>
  <c r="FT365" i="51"/>
  <c r="FT370" i="51"/>
  <c r="FT364" i="51"/>
  <c r="FT374" i="51"/>
  <c r="FT381" i="51"/>
  <c r="FT373" i="51"/>
  <c r="FT384" i="51"/>
  <c r="FT404" i="51"/>
  <c r="FT410" i="51"/>
  <c r="FT383" i="51"/>
  <c r="FT363" i="51"/>
  <c r="FS19" i="51"/>
  <c r="FS27" i="51"/>
  <c r="FS37" i="51"/>
  <c r="FS42" i="51"/>
  <c r="FS49" i="51"/>
  <c r="FS54" i="51"/>
  <c r="FS58" i="51"/>
  <c r="FS64" i="51"/>
  <c r="FS69" i="51"/>
  <c r="FS36" i="51"/>
  <c r="FS74" i="51"/>
  <c r="FS77" i="51"/>
  <c r="FS79" i="51"/>
  <c r="FS73" i="51"/>
  <c r="FS82" i="51"/>
  <c r="FS86" i="51"/>
  <c r="FS81" i="51"/>
  <c r="FS35" i="51"/>
  <c r="FS97" i="51"/>
  <c r="FS101" i="51"/>
  <c r="FS108" i="51"/>
  <c r="FS96" i="51"/>
  <c r="FS111" i="51"/>
  <c r="FS120" i="51"/>
  <c r="FS131" i="51"/>
  <c r="FS136" i="51"/>
  <c r="FS110" i="51"/>
  <c r="FS139" i="51"/>
  <c r="FS145" i="51"/>
  <c r="FS138" i="51"/>
  <c r="FS152" i="51"/>
  <c r="FS155" i="51"/>
  <c r="FS157" i="51"/>
  <c r="FS159" i="51"/>
  <c r="FS151" i="51"/>
  <c r="FS163" i="51"/>
  <c r="FS167" i="51"/>
  <c r="FS169" i="51"/>
  <c r="FS162" i="51"/>
  <c r="FS172" i="51"/>
  <c r="FS174" i="51"/>
  <c r="FS171" i="51"/>
  <c r="FS178" i="51"/>
  <c r="FS184" i="51"/>
  <c r="FS177" i="51"/>
  <c r="FS189" i="51"/>
  <c r="FS192" i="51"/>
  <c r="FS197" i="51"/>
  <c r="FS201" i="51"/>
  <c r="FS205" i="51"/>
  <c r="FS211" i="51"/>
  <c r="FS214" i="51"/>
  <c r="FS217" i="51"/>
  <c r="FS221" i="51"/>
  <c r="FS226" i="51"/>
  <c r="FS229" i="51"/>
  <c r="FS188" i="51"/>
  <c r="FS95" i="51" s="1"/>
  <c r="FS234" i="51"/>
  <c r="FS236" i="51"/>
  <c r="FS238" i="51"/>
  <c r="FS233" i="51"/>
  <c r="FS241" i="51"/>
  <c r="FS245" i="51"/>
  <c r="FS247" i="51"/>
  <c r="FS251" i="51"/>
  <c r="FS254" i="51"/>
  <c r="FS240" i="51"/>
  <c r="FS258" i="51"/>
  <c r="FS257" i="51"/>
  <c r="FS263" i="51"/>
  <c r="FS266" i="51"/>
  <c r="FS262" i="51"/>
  <c r="FS269" i="51"/>
  <c r="FS271" i="51"/>
  <c r="FS275" i="51"/>
  <c r="FS279" i="51"/>
  <c r="FS268" i="51"/>
  <c r="FS282" i="51"/>
  <c r="FS285" i="51"/>
  <c r="FS288" i="51"/>
  <c r="FS290" i="51"/>
  <c r="FS292" i="51"/>
  <c r="FS281" i="51"/>
  <c r="FS295" i="51"/>
  <c r="FS294" i="51"/>
  <c r="FS301" i="51"/>
  <c r="FS304" i="51"/>
  <c r="FS306" i="51"/>
  <c r="FS308" i="51"/>
  <c r="FS300" i="51"/>
  <c r="FS313" i="51"/>
  <c r="FS317" i="51"/>
  <c r="FS312" i="51"/>
  <c r="FS320" i="51"/>
  <c r="FS319" i="51"/>
  <c r="FS324" i="51"/>
  <c r="FS330" i="51"/>
  <c r="FS335" i="51"/>
  <c r="FS323" i="51"/>
  <c r="FS340" i="51"/>
  <c r="FS346" i="51"/>
  <c r="FS350" i="51"/>
  <c r="FS339" i="51"/>
  <c r="FS354" i="51"/>
  <c r="FS360" i="51"/>
  <c r="FS353" i="51"/>
  <c r="FS322" i="51"/>
  <c r="FS365" i="51"/>
  <c r="FS370" i="51"/>
  <c r="FS364" i="51"/>
  <c r="FS374" i="51"/>
  <c r="FS381" i="51"/>
  <c r="FS373" i="51"/>
  <c r="FS384" i="51"/>
  <c r="FS404" i="51"/>
  <c r="FS410" i="51"/>
  <c r="FS383" i="51"/>
  <c r="FS363" i="51"/>
  <c r="FR19" i="51"/>
  <c r="FR27" i="51"/>
  <c r="FR37" i="51"/>
  <c r="FR42" i="51"/>
  <c r="FR49" i="51"/>
  <c r="FR54" i="51"/>
  <c r="FR58" i="51"/>
  <c r="FR64" i="51"/>
  <c r="FR69" i="51"/>
  <c r="FR36" i="51"/>
  <c r="FR74" i="51"/>
  <c r="FR77" i="51"/>
  <c r="FR79" i="51"/>
  <c r="FR73" i="51"/>
  <c r="FR82" i="51"/>
  <c r="FR86" i="51"/>
  <c r="FR81" i="51"/>
  <c r="FR35" i="51"/>
  <c r="FR97" i="51"/>
  <c r="FR101" i="51"/>
  <c r="FR108" i="51"/>
  <c r="FR96" i="51"/>
  <c r="FR95" i="51" s="1"/>
  <c r="FR421" i="51" s="1"/>
  <c r="FR111" i="51"/>
  <c r="FR120" i="51"/>
  <c r="FR131" i="51"/>
  <c r="FR136" i="51"/>
  <c r="FR110" i="51"/>
  <c r="FR139" i="51"/>
  <c r="FR145" i="51"/>
  <c r="FR138" i="51"/>
  <c r="FR152" i="51"/>
  <c r="FR155" i="51"/>
  <c r="FR157" i="51"/>
  <c r="FR159" i="51"/>
  <c r="FR151" i="51"/>
  <c r="FR163" i="51"/>
  <c r="FR167" i="51"/>
  <c r="FR169" i="51"/>
  <c r="FR162" i="51"/>
  <c r="FR172" i="51"/>
  <c r="FR174" i="51"/>
  <c r="FR171" i="51"/>
  <c r="FR178" i="51"/>
  <c r="FR184" i="51"/>
  <c r="FR177" i="51"/>
  <c r="FR189" i="51"/>
  <c r="FR192" i="51"/>
  <c r="FR197" i="51"/>
  <c r="FR201" i="51"/>
  <c r="FR205" i="51"/>
  <c r="FR211" i="51"/>
  <c r="FR214" i="51"/>
  <c r="FR217" i="51"/>
  <c r="FR221" i="51"/>
  <c r="FR226" i="51"/>
  <c r="FR229" i="51"/>
  <c r="FR188" i="51"/>
  <c r="FR234" i="51"/>
  <c r="FR236" i="51"/>
  <c r="FR238" i="51"/>
  <c r="FR233" i="51"/>
  <c r="FR241" i="51"/>
  <c r="FR245" i="51"/>
  <c r="FR247" i="51"/>
  <c r="FR251" i="51"/>
  <c r="FR254" i="51"/>
  <c r="FR240" i="51"/>
  <c r="FR258" i="51"/>
  <c r="FR257" i="51"/>
  <c r="FR263" i="51"/>
  <c r="FR266" i="51"/>
  <c r="FR262" i="51"/>
  <c r="FR269" i="51"/>
  <c r="FR271" i="51"/>
  <c r="FR275" i="51"/>
  <c r="FR279" i="51"/>
  <c r="FR268" i="51"/>
  <c r="FR282" i="51"/>
  <c r="FR285" i="51"/>
  <c r="FR288" i="51"/>
  <c r="FR290" i="51"/>
  <c r="FR292" i="51"/>
  <c r="FR281" i="51"/>
  <c r="FR295" i="51"/>
  <c r="FR294" i="51"/>
  <c r="FR301" i="51"/>
  <c r="FR304" i="51"/>
  <c r="FR306" i="51"/>
  <c r="FR308" i="51"/>
  <c r="FR300" i="51"/>
  <c r="FR313" i="51"/>
  <c r="FR317" i="51"/>
  <c r="FR312" i="51"/>
  <c r="FR320" i="51"/>
  <c r="FR319" i="51"/>
  <c r="FR324" i="51"/>
  <c r="FR330" i="51"/>
  <c r="FR335" i="51"/>
  <c r="FR323" i="51"/>
  <c r="FR340" i="51"/>
  <c r="FR346" i="51"/>
  <c r="FR350" i="51"/>
  <c r="FR339" i="51"/>
  <c r="FR354" i="51"/>
  <c r="FR360" i="51"/>
  <c r="FR353" i="51"/>
  <c r="FR322" i="51"/>
  <c r="FR365" i="51"/>
  <c r="FR370" i="51"/>
  <c r="FR364" i="51"/>
  <c r="FR374" i="51"/>
  <c r="FR381" i="51"/>
  <c r="FR373" i="51"/>
  <c r="FR384" i="51"/>
  <c r="FR404" i="51"/>
  <c r="FR410" i="51"/>
  <c r="FR383" i="51"/>
  <c r="FR363" i="51"/>
  <c r="FP19" i="51"/>
  <c r="FP27" i="51"/>
  <c r="FP37" i="51"/>
  <c r="FP42" i="51"/>
  <c r="FP49" i="51"/>
  <c r="FP54" i="51"/>
  <c r="FP58" i="51"/>
  <c r="FP64" i="51"/>
  <c r="FP69" i="51"/>
  <c r="FP36" i="51"/>
  <c r="FP74" i="51"/>
  <c r="FP77" i="51"/>
  <c r="FP79" i="51"/>
  <c r="FP73" i="51"/>
  <c r="FP82" i="51"/>
  <c r="FP86" i="51"/>
  <c r="FP81" i="51"/>
  <c r="FP35" i="51"/>
  <c r="FP97" i="51"/>
  <c r="FP101" i="51"/>
  <c r="FP108" i="51"/>
  <c r="FP96" i="51"/>
  <c r="FP111" i="51"/>
  <c r="FP120" i="51"/>
  <c r="FP131" i="51"/>
  <c r="FP136" i="51"/>
  <c r="FP110" i="51"/>
  <c r="FP139" i="51"/>
  <c r="FP145" i="51"/>
  <c r="FP138" i="51"/>
  <c r="FP152" i="51"/>
  <c r="FP155" i="51"/>
  <c r="FP157" i="51"/>
  <c r="FP159" i="51"/>
  <c r="FP151" i="51"/>
  <c r="FP163" i="51"/>
  <c r="FP167" i="51"/>
  <c r="FP169" i="51"/>
  <c r="FP162" i="51"/>
  <c r="FP172" i="51"/>
  <c r="FP174" i="51"/>
  <c r="FP171" i="51"/>
  <c r="FP178" i="51"/>
  <c r="FP184" i="51"/>
  <c r="FP177" i="51"/>
  <c r="FP189" i="51"/>
  <c r="FP192" i="51"/>
  <c r="FP197" i="51"/>
  <c r="FP201" i="51"/>
  <c r="FP205" i="51"/>
  <c r="FP211" i="51"/>
  <c r="FP214" i="51"/>
  <c r="FP217" i="51"/>
  <c r="FP221" i="51"/>
  <c r="FP226" i="51"/>
  <c r="FP229" i="51"/>
  <c r="FP188" i="51"/>
  <c r="FP234" i="51"/>
  <c r="FP236" i="51"/>
  <c r="FP238" i="51"/>
  <c r="FP233" i="51"/>
  <c r="FP241" i="51"/>
  <c r="FP245" i="51"/>
  <c r="FP247" i="51"/>
  <c r="FP251" i="51"/>
  <c r="FP254" i="51"/>
  <c r="FP240" i="51"/>
  <c r="FP258" i="51"/>
  <c r="FP257" i="51"/>
  <c r="FP263" i="51"/>
  <c r="FP266" i="51"/>
  <c r="FP262" i="51"/>
  <c r="FP269" i="51"/>
  <c r="FP271" i="51"/>
  <c r="FP275" i="51"/>
  <c r="FP279" i="51"/>
  <c r="FP268" i="51"/>
  <c r="FP282" i="51"/>
  <c r="FP285" i="51"/>
  <c r="FP288" i="51"/>
  <c r="FP290" i="51"/>
  <c r="FP292" i="51"/>
  <c r="FP281" i="51"/>
  <c r="FP295" i="51"/>
  <c r="FP294" i="51"/>
  <c r="FP301" i="51"/>
  <c r="FP304" i="51"/>
  <c r="FP306" i="51"/>
  <c r="FP308" i="51"/>
  <c r="FP300" i="51"/>
  <c r="FP313" i="51"/>
  <c r="FP317" i="51"/>
  <c r="FP312" i="51"/>
  <c r="FP320" i="51"/>
  <c r="FP319" i="51"/>
  <c r="FP95" i="51"/>
  <c r="FP324" i="51"/>
  <c r="FP330" i="51"/>
  <c r="FP335" i="51"/>
  <c r="FP323" i="51"/>
  <c r="FP340" i="51"/>
  <c r="FP346" i="51"/>
  <c r="FP350" i="51"/>
  <c r="FP339" i="51"/>
  <c r="FP354" i="51"/>
  <c r="FP360" i="51"/>
  <c r="FP353" i="51"/>
  <c r="FP322" i="51"/>
  <c r="FP365" i="51"/>
  <c r="FP370" i="51"/>
  <c r="FP364" i="51"/>
  <c r="FP374" i="51"/>
  <c r="FP381" i="51"/>
  <c r="FP373" i="51"/>
  <c r="FP384" i="51"/>
  <c r="FP404" i="51"/>
  <c r="FP410" i="51"/>
  <c r="FP383" i="51"/>
  <c r="FP363" i="51"/>
  <c r="FO19" i="51"/>
  <c r="FO27" i="51"/>
  <c r="FO37" i="51"/>
  <c r="FO42" i="51"/>
  <c r="FO49" i="51"/>
  <c r="FO54" i="51"/>
  <c r="FO58" i="51"/>
  <c r="FO64" i="51"/>
  <c r="FO69" i="51"/>
  <c r="FO36" i="51"/>
  <c r="FO74" i="51"/>
  <c r="FO77" i="51"/>
  <c r="FO79" i="51"/>
  <c r="FO73" i="51"/>
  <c r="FO82" i="51"/>
  <c r="FO86" i="51"/>
  <c r="FO81" i="51"/>
  <c r="FO35" i="51"/>
  <c r="FO97" i="51"/>
  <c r="FO101" i="51"/>
  <c r="FO108" i="51"/>
  <c r="FO96" i="51"/>
  <c r="FO111" i="51"/>
  <c r="FO120" i="51"/>
  <c r="FO131" i="51"/>
  <c r="FO136" i="51"/>
  <c r="FO110" i="51"/>
  <c r="FO139" i="51"/>
  <c r="FO145" i="51"/>
  <c r="FO138" i="51"/>
  <c r="FO152" i="51"/>
  <c r="FO155" i="51"/>
  <c r="FO157" i="51"/>
  <c r="FO159" i="51"/>
  <c r="FO151" i="51"/>
  <c r="FO163" i="51"/>
  <c r="FO167" i="51"/>
  <c r="FO169" i="51"/>
  <c r="FO162" i="51"/>
  <c r="FO172" i="51"/>
  <c r="FO174" i="51"/>
  <c r="FO171" i="51"/>
  <c r="FO178" i="51"/>
  <c r="FO184" i="51"/>
  <c r="FO177" i="51"/>
  <c r="FO189" i="51"/>
  <c r="FO192" i="51"/>
  <c r="FO197" i="51"/>
  <c r="FO201" i="51"/>
  <c r="FO205" i="51"/>
  <c r="FO211" i="51"/>
  <c r="FO214" i="51"/>
  <c r="FO217" i="51"/>
  <c r="FO221" i="51"/>
  <c r="FO226" i="51"/>
  <c r="FO229" i="51"/>
  <c r="FO188" i="51"/>
  <c r="FO95" i="51" s="1"/>
  <c r="FO421" i="51" s="1"/>
  <c r="FO234" i="51"/>
  <c r="FO236" i="51"/>
  <c r="FO238" i="51"/>
  <c r="FO233" i="51"/>
  <c r="FO241" i="51"/>
  <c r="FO245" i="51"/>
  <c r="FO247" i="51"/>
  <c r="FO251" i="51"/>
  <c r="FO254" i="51"/>
  <c r="FO240" i="51"/>
  <c r="FO258" i="51"/>
  <c r="FO257" i="51"/>
  <c r="FO263" i="51"/>
  <c r="FO266" i="51"/>
  <c r="FO262" i="51"/>
  <c r="FO269" i="51"/>
  <c r="FO271" i="51"/>
  <c r="FO275" i="51"/>
  <c r="FO279" i="51"/>
  <c r="FO268" i="51"/>
  <c r="FO282" i="51"/>
  <c r="FO285" i="51"/>
  <c r="FO288" i="51"/>
  <c r="FO290" i="51"/>
  <c r="FO292" i="51"/>
  <c r="FO281" i="51"/>
  <c r="FO295" i="51"/>
  <c r="FO294" i="51"/>
  <c r="FO301" i="51"/>
  <c r="FO304" i="51"/>
  <c r="FO306" i="51"/>
  <c r="FO308" i="51"/>
  <c r="FO300" i="51"/>
  <c r="FO313" i="51"/>
  <c r="FO317" i="51"/>
  <c r="FO312" i="51"/>
  <c r="FO320" i="51"/>
  <c r="FO319" i="51"/>
  <c r="FO324" i="51"/>
  <c r="FO330" i="51"/>
  <c r="FO335" i="51"/>
  <c r="FO323" i="51"/>
  <c r="FO340" i="51"/>
  <c r="FO346" i="51"/>
  <c r="FO350" i="51"/>
  <c r="FO339" i="51"/>
  <c r="FO354" i="51"/>
  <c r="FO360" i="51"/>
  <c r="FO353" i="51"/>
  <c r="FO322" i="51"/>
  <c r="FO365" i="51"/>
  <c r="FO370" i="51"/>
  <c r="FO364" i="51"/>
  <c r="FO374" i="51"/>
  <c r="FO381" i="51"/>
  <c r="FO373" i="51"/>
  <c r="FO384" i="51"/>
  <c r="FO404" i="51"/>
  <c r="FO410" i="51"/>
  <c r="FO383" i="51"/>
  <c r="FO363" i="51"/>
  <c r="FN19" i="51"/>
  <c r="FN27" i="51"/>
  <c r="FN37" i="51"/>
  <c r="FN42" i="51"/>
  <c r="FN49" i="51"/>
  <c r="FN54" i="51"/>
  <c r="FN58" i="51"/>
  <c r="FN64" i="51"/>
  <c r="FN69" i="51"/>
  <c r="FN36" i="51"/>
  <c r="FN74" i="51"/>
  <c r="FN77" i="51"/>
  <c r="FN80" i="51"/>
  <c r="FN79" i="51"/>
  <c r="FN73" i="51" s="1"/>
  <c r="FN35" i="51" s="1"/>
  <c r="FN82" i="51"/>
  <c r="FN86" i="51"/>
  <c r="FN81" i="51"/>
  <c r="FN97" i="51"/>
  <c r="FN101" i="51"/>
  <c r="FN108" i="51"/>
  <c r="FN96" i="51"/>
  <c r="FN111" i="51"/>
  <c r="FN120" i="51"/>
  <c r="FN131" i="51"/>
  <c r="FN136" i="51"/>
  <c r="FN110" i="51"/>
  <c r="FN139" i="51"/>
  <c r="FN145" i="51"/>
  <c r="FN138" i="51"/>
  <c r="FN152" i="51"/>
  <c r="FN155" i="51"/>
  <c r="FN157" i="51"/>
  <c r="FN159" i="51"/>
  <c r="FN151" i="51"/>
  <c r="FN163" i="51"/>
  <c r="FN167" i="51"/>
  <c r="FN169" i="51"/>
  <c r="FN162" i="51"/>
  <c r="FN172" i="51"/>
  <c r="FN174" i="51"/>
  <c r="FN171" i="51"/>
  <c r="FN178" i="51"/>
  <c r="FN184" i="51"/>
  <c r="FN177" i="51"/>
  <c r="FN189" i="51"/>
  <c r="FN192" i="51"/>
  <c r="FN197" i="51"/>
  <c r="FN201" i="51"/>
  <c r="FN205" i="51"/>
  <c r="FN211" i="51"/>
  <c r="FN214" i="51"/>
  <c r="FN217" i="51"/>
  <c r="FN221" i="51"/>
  <c r="FN226" i="51"/>
  <c r="FN229" i="51"/>
  <c r="FN188" i="51"/>
  <c r="FN95" i="51" s="1"/>
  <c r="FN234" i="51"/>
  <c r="FN236" i="51"/>
  <c r="FN238" i="51"/>
  <c r="FN233" i="51"/>
  <c r="FN241" i="51"/>
  <c r="FN245" i="51"/>
  <c r="FN247" i="51"/>
  <c r="FN251" i="51"/>
  <c r="FN254" i="51"/>
  <c r="FN240" i="51"/>
  <c r="FN258" i="51"/>
  <c r="FN257" i="51"/>
  <c r="FN263" i="51"/>
  <c r="FN266" i="51"/>
  <c r="FN262" i="51"/>
  <c r="FN269" i="51"/>
  <c r="FN271" i="51"/>
  <c r="FN275" i="51"/>
  <c r="FN279" i="51"/>
  <c r="FN268" i="51"/>
  <c r="FN282" i="51"/>
  <c r="FN285" i="51"/>
  <c r="FN288" i="51"/>
  <c r="FN290" i="51"/>
  <c r="FN292" i="51"/>
  <c r="FN281" i="51"/>
  <c r="FN295" i="51"/>
  <c r="FN294" i="51"/>
  <c r="FN301" i="51"/>
  <c r="FN304" i="51"/>
  <c r="FN306" i="51"/>
  <c r="FN308" i="51"/>
  <c r="FN300" i="51"/>
  <c r="FN313" i="51"/>
  <c r="FN317" i="51"/>
  <c r="FN312" i="51"/>
  <c r="FN320" i="51"/>
  <c r="FN319" i="51"/>
  <c r="FN324" i="51"/>
  <c r="FN330" i="51"/>
  <c r="FN335" i="51"/>
  <c r="FN323" i="51"/>
  <c r="FN340" i="51"/>
  <c r="FN346" i="51"/>
  <c r="FN350" i="51"/>
  <c r="FN339" i="51"/>
  <c r="FN354" i="51"/>
  <c r="FN360" i="51"/>
  <c r="FN353" i="51"/>
  <c r="FN322" i="51"/>
  <c r="FN365" i="51"/>
  <c r="FN370" i="51"/>
  <c r="FN364" i="51"/>
  <c r="FN374" i="51"/>
  <c r="FN381" i="51"/>
  <c r="FN373" i="51"/>
  <c r="FN384" i="51"/>
  <c r="FN404" i="51"/>
  <c r="FN410" i="51"/>
  <c r="FN383" i="51"/>
  <c r="FN363" i="51"/>
  <c r="FM19" i="51"/>
  <c r="FM27" i="51"/>
  <c r="FM37" i="51"/>
  <c r="FM42" i="51"/>
  <c r="FM49" i="51"/>
  <c r="FM54" i="51"/>
  <c r="FM58" i="51"/>
  <c r="FM64" i="51"/>
  <c r="FM69" i="51"/>
  <c r="FM36" i="51"/>
  <c r="FM74" i="51"/>
  <c r="FM77" i="51"/>
  <c r="FM80" i="51"/>
  <c r="FM79" i="51"/>
  <c r="FM73" i="51" s="1"/>
  <c r="FM35" i="51" s="1"/>
  <c r="FM82" i="51"/>
  <c r="FM86" i="51"/>
  <c r="FM81" i="51"/>
  <c r="FM97" i="51"/>
  <c r="FM101" i="51"/>
  <c r="FM108" i="51"/>
  <c r="FM96" i="51"/>
  <c r="FM111" i="51"/>
  <c r="FM120" i="51"/>
  <c r="FM131" i="51"/>
  <c r="FM136" i="51"/>
  <c r="FM110" i="51"/>
  <c r="FM139" i="51"/>
  <c r="FM150" i="51"/>
  <c r="FM145" i="51"/>
  <c r="FM138" i="51"/>
  <c r="FM152" i="51"/>
  <c r="FM155" i="51"/>
  <c r="FM157" i="51"/>
  <c r="FM159" i="51"/>
  <c r="FM151" i="51"/>
  <c r="FM163" i="51"/>
  <c r="FM167" i="51"/>
  <c r="FM169" i="51"/>
  <c r="FM162" i="51"/>
  <c r="FM172" i="51"/>
  <c r="FM174" i="51"/>
  <c r="FM171" i="51"/>
  <c r="FM178" i="51"/>
  <c r="FM184" i="51"/>
  <c r="FM177" i="51"/>
  <c r="FM189" i="51"/>
  <c r="FM192" i="51"/>
  <c r="FM197" i="51"/>
  <c r="FM201" i="51"/>
  <c r="FM205" i="51"/>
  <c r="FM211" i="51"/>
  <c r="FM214" i="51"/>
  <c r="FM217" i="51"/>
  <c r="FM221" i="51"/>
  <c r="FM226" i="51"/>
  <c r="FM229" i="51"/>
  <c r="FM188" i="51"/>
  <c r="FM234" i="51"/>
  <c r="FM236" i="51"/>
  <c r="FM233" i="51" s="1"/>
  <c r="FM238" i="51"/>
  <c r="FM241" i="51"/>
  <c r="FM240" i="51" s="1"/>
  <c r="FM245" i="51"/>
  <c r="FM247" i="51"/>
  <c r="FM251" i="51"/>
  <c r="FM254" i="51"/>
  <c r="FM258" i="51"/>
  <c r="FM257" i="51"/>
  <c r="FM263" i="51"/>
  <c r="FM266" i="51"/>
  <c r="FM262" i="51"/>
  <c r="FM269" i="51"/>
  <c r="FM271" i="51"/>
  <c r="FM275" i="51"/>
  <c r="FM279" i="51"/>
  <c r="FM268" i="51"/>
  <c r="FM282" i="51"/>
  <c r="FM285" i="51"/>
  <c r="FM288" i="51"/>
  <c r="FM290" i="51"/>
  <c r="FM292" i="51"/>
  <c r="FM281" i="51"/>
  <c r="FM295" i="51"/>
  <c r="FM294" i="51"/>
  <c r="FM301" i="51"/>
  <c r="FM304" i="51"/>
  <c r="FM306" i="51"/>
  <c r="FM308" i="51"/>
  <c r="FM300" i="51"/>
  <c r="FM313" i="51"/>
  <c r="FM317" i="51"/>
  <c r="FM312" i="51"/>
  <c r="FM320" i="51"/>
  <c r="FM319" i="51"/>
  <c r="FM324" i="51"/>
  <c r="FM330" i="51"/>
  <c r="FM335" i="51"/>
  <c r="FM323" i="51"/>
  <c r="FM340" i="51"/>
  <c r="FM346" i="51"/>
  <c r="FM350" i="51"/>
  <c r="FM339" i="51"/>
  <c r="FM354" i="51"/>
  <c r="FM360" i="51"/>
  <c r="FM353" i="51"/>
  <c r="FM322" i="51"/>
  <c r="FM365" i="51"/>
  <c r="FM370" i="51"/>
  <c r="FM364" i="51"/>
  <c r="FM374" i="51"/>
  <c r="FM381" i="51"/>
  <c r="FM373" i="51"/>
  <c r="FM384" i="51"/>
  <c r="FM404" i="51"/>
  <c r="FM410" i="51"/>
  <c r="FM383" i="51"/>
  <c r="FM363" i="51"/>
  <c r="FK19" i="51"/>
  <c r="FK27" i="51"/>
  <c r="FK37" i="51"/>
  <c r="FK42" i="51"/>
  <c r="FK49" i="51"/>
  <c r="FK54" i="51"/>
  <c r="FK58" i="51"/>
  <c r="FK64" i="51"/>
  <c r="FK69" i="51"/>
  <c r="FK36" i="51"/>
  <c r="FK74" i="51"/>
  <c r="FK77" i="51"/>
  <c r="FK79" i="51"/>
  <c r="FK73" i="51"/>
  <c r="FK82" i="51"/>
  <c r="FK86" i="51"/>
  <c r="FK81" i="51"/>
  <c r="FK35" i="51"/>
  <c r="FK97" i="51"/>
  <c r="FK101" i="51"/>
  <c r="FK108" i="51"/>
  <c r="FK96" i="51"/>
  <c r="FK111" i="51"/>
  <c r="FK120" i="51"/>
  <c r="FK131" i="51"/>
  <c r="FK136" i="51"/>
  <c r="FK110" i="51"/>
  <c r="FK139" i="51"/>
  <c r="FK145" i="51"/>
  <c r="FK138" i="51"/>
  <c r="FK152" i="51"/>
  <c r="FK155" i="51"/>
  <c r="FK157" i="51"/>
  <c r="FK159" i="51"/>
  <c r="FK151" i="51"/>
  <c r="FK163" i="51"/>
  <c r="FK167" i="51"/>
  <c r="FK169" i="51"/>
  <c r="FK162" i="51"/>
  <c r="FK172" i="51"/>
  <c r="FK174" i="51"/>
  <c r="FK171" i="51"/>
  <c r="FK178" i="51"/>
  <c r="FK184" i="51"/>
  <c r="FK177" i="51"/>
  <c r="FK189" i="51"/>
  <c r="FK192" i="51"/>
  <c r="FK197" i="51"/>
  <c r="FK201" i="51"/>
  <c r="FK205" i="51"/>
  <c r="FK211" i="51"/>
  <c r="FK214" i="51"/>
  <c r="FK217" i="51"/>
  <c r="FK221" i="51"/>
  <c r="FK226" i="51"/>
  <c r="FK229" i="51"/>
  <c r="FK188" i="51"/>
  <c r="FK234" i="51"/>
  <c r="FK236" i="51"/>
  <c r="FK238" i="51"/>
  <c r="FK233" i="51"/>
  <c r="FK241" i="51"/>
  <c r="FK245" i="51"/>
  <c r="FK247" i="51"/>
  <c r="FK251" i="51"/>
  <c r="FK254" i="51"/>
  <c r="FK240" i="51"/>
  <c r="FK258" i="51"/>
  <c r="FK257" i="51"/>
  <c r="FK263" i="51"/>
  <c r="FK266" i="51"/>
  <c r="FK262" i="51"/>
  <c r="FK269" i="51"/>
  <c r="FK271" i="51"/>
  <c r="FK275" i="51"/>
  <c r="FK279" i="51"/>
  <c r="FK268" i="51"/>
  <c r="FK282" i="51"/>
  <c r="FK285" i="51"/>
  <c r="FK288" i="51"/>
  <c r="FK290" i="51"/>
  <c r="FK292" i="51"/>
  <c r="FK281" i="51"/>
  <c r="FK295" i="51"/>
  <c r="FK294" i="51"/>
  <c r="FK301" i="51"/>
  <c r="FK304" i="51"/>
  <c r="FK306" i="51"/>
  <c r="FK308" i="51"/>
  <c r="FK300" i="51"/>
  <c r="FK313" i="51"/>
  <c r="FK317" i="51"/>
  <c r="FK312" i="51"/>
  <c r="FK320" i="51"/>
  <c r="FK319" i="51"/>
  <c r="FK95" i="51"/>
  <c r="FK324" i="51"/>
  <c r="FK330" i="51"/>
  <c r="FK335" i="51"/>
  <c r="FK323" i="51"/>
  <c r="FK340" i="51"/>
  <c r="FK346" i="51"/>
  <c r="FK350" i="51"/>
  <c r="FK339" i="51"/>
  <c r="FK354" i="51"/>
  <c r="FK360" i="51"/>
  <c r="FK353" i="51"/>
  <c r="FK322" i="51"/>
  <c r="FK365" i="51"/>
  <c r="FK370" i="51"/>
  <c r="FK364" i="51"/>
  <c r="FK374" i="51"/>
  <c r="FK381" i="51"/>
  <c r="FK373" i="51"/>
  <c r="FK384" i="51"/>
  <c r="FK404" i="51"/>
  <c r="FK410" i="51"/>
  <c r="FK383" i="51"/>
  <c r="FK363" i="51"/>
  <c r="FJ19" i="51"/>
  <c r="FJ27" i="51"/>
  <c r="FJ37" i="51"/>
  <c r="FJ42" i="51"/>
  <c r="FJ49" i="51"/>
  <c r="FJ54" i="51"/>
  <c r="FJ58" i="51"/>
  <c r="FJ64" i="51"/>
  <c r="FJ69" i="51"/>
  <c r="FJ36" i="51"/>
  <c r="FJ74" i="51"/>
  <c r="FJ77" i="51"/>
  <c r="FJ79" i="51"/>
  <c r="FJ73" i="51"/>
  <c r="FJ82" i="51"/>
  <c r="FJ86" i="51"/>
  <c r="FJ81" i="51"/>
  <c r="FJ35" i="51"/>
  <c r="FJ97" i="51"/>
  <c r="FJ101" i="51"/>
  <c r="FJ108" i="51"/>
  <c r="FJ96" i="51"/>
  <c r="FJ111" i="51"/>
  <c r="FJ120" i="51"/>
  <c r="FJ131" i="51"/>
  <c r="FJ136" i="51"/>
  <c r="FJ110" i="51"/>
  <c r="FJ139" i="51"/>
  <c r="FJ145" i="51"/>
  <c r="FJ138" i="51"/>
  <c r="FJ152" i="51"/>
  <c r="FJ155" i="51"/>
  <c r="FJ157" i="51"/>
  <c r="FJ159" i="51"/>
  <c r="FJ151" i="51"/>
  <c r="FJ163" i="51"/>
  <c r="FJ167" i="51"/>
  <c r="FJ169" i="51"/>
  <c r="FJ162" i="51"/>
  <c r="FJ172" i="51"/>
  <c r="FJ174" i="51"/>
  <c r="FJ171" i="51"/>
  <c r="FJ178" i="51"/>
  <c r="FJ184" i="51"/>
  <c r="FJ177" i="51"/>
  <c r="FJ189" i="51"/>
  <c r="FJ192" i="51"/>
  <c r="FJ197" i="51"/>
  <c r="FJ201" i="51"/>
  <c r="FJ205" i="51"/>
  <c r="FJ211" i="51"/>
  <c r="FJ214" i="51"/>
  <c r="FJ217" i="51"/>
  <c r="FJ221" i="51"/>
  <c r="FJ226" i="51"/>
  <c r="FJ229" i="51"/>
  <c r="FJ188" i="51"/>
  <c r="FJ234" i="51"/>
  <c r="FJ236" i="51"/>
  <c r="FJ238" i="51"/>
  <c r="FJ233" i="51"/>
  <c r="FJ241" i="51"/>
  <c r="FJ245" i="51"/>
  <c r="FJ247" i="51"/>
  <c r="FJ251" i="51"/>
  <c r="FJ254" i="51"/>
  <c r="FJ240" i="51"/>
  <c r="FJ258" i="51"/>
  <c r="FJ257" i="51"/>
  <c r="FJ263" i="51"/>
  <c r="FJ266" i="51"/>
  <c r="FJ262" i="51"/>
  <c r="FJ269" i="51"/>
  <c r="FJ271" i="51"/>
  <c r="FJ275" i="51"/>
  <c r="FJ279" i="51"/>
  <c r="FJ268" i="51"/>
  <c r="FJ282" i="51"/>
  <c r="FJ285" i="51"/>
  <c r="FJ288" i="51"/>
  <c r="FJ290" i="51"/>
  <c r="FJ292" i="51"/>
  <c r="FJ281" i="51"/>
  <c r="FJ295" i="51"/>
  <c r="FJ294" i="51"/>
  <c r="FJ301" i="51"/>
  <c r="FJ304" i="51"/>
  <c r="FJ306" i="51"/>
  <c r="FJ308" i="51"/>
  <c r="FJ300" i="51"/>
  <c r="FJ313" i="51"/>
  <c r="FJ317" i="51"/>
  <c r="FJ312" i="51"/>
  <c r="FJ320" i="51"/>
  <c r="FJ319" i="51"/>
  <c r="FJ95" i="51"/>
  <c r="FJ324" i="51"/>
  <c r="FJ330" i="51"/>
  <c r="FJ335" i="51"/>
  <c r="FJ323" i="51"/>
  <c r="FJ340" i="51"/>
  <c r="FJ346" i="51"/>
  <c r="FJ350" i="51"/>
  <c r="FJ339" i="51"/>
  <c r="FJ354" i="51"/>
  <c r="FJ360" i="51"/>
  <c r="FJ353" i="51"/>
  <c r="FJ322" i="51"/>
  <c r="FJ365" i="51"/>
  <c r="FJ370" i="51"/>
  <c r="FJ364" i="51"/>
  <c r="FJ374" i="51"/>
  <c r="FJ381" i="51"/>
  <c r="FJ373" i="51"/>
  <c r="FJ384" i="51"/>
  <c r="FJ404" i="51"/>
  <c r="FJ410" i="51"/>
  <c r="FJ383" i="51"/>
  <c r="FJ363" i="51"/>
  <c r="FI19" i="51"/>
  <c r="FI27" i="51"/>
  <c r="FI37" i="51"/>
  <c r="FI42" i="51"/>
  <c r="FI49" i="51"/>
  <c r="FI54" i="51"/>
  <c r="FI58" i="51"/>
  <c r="FI64" i="51"/>
  <c r="FI69" i="51"/>
  <c r="FI36" i="51"/>
  <c r="FI74" i="51"/>
  <c r="FI77" i="51"/>
  <c r="FI80" i="51"/>
  <c r="FI79" i="51" s="1"/>
  <c r="FI73" i="51" s="1"/>
  <c r="FI35" i="51" s="1"/>
  <c r="FI421" i="51" s="1"/>
  <c r="FI82" i="51"/>
  <c r="FI89" i="51"/>
  <c r="FI86" i="51"/>
  <c r="FI81" i="51"/>
  <c r="FI97" i="51"/>
  <c r="FI101" i="51"/>
  <c r="FI108" i="51"/>
  <c r="FI96" i="51"/>
  <c r="FI111" i="51"/>
  <c r="FI120" i="51"/>
  <c r="FI131" i="51"/>
  <c r="FI136" i="51"/>
  <c r="FI110" i="51"/>
  <c r="FI139" i="51"/>
  <c r="FI145" i="51"/>
  <c r="FI138" i="51"/>
  <c r="FI152" i="51"/>
  <c r="FI155" i="51"/>
  <c r="FI157" i="51"/>
  <c r="FI159" i="51"/>
  <c r="FI151" i="51"/>
  <c r="FI163" i="51"/>
  <c r="FI167" i="51"/>
  <c r="FI169" i="51"/>
  <c r="FI162" i="51"/>
  <c r="FI172" i="51"/>
  <c r="FI174" i="51"/>
  <c r="FI171" i="51"/>
  <c r="FI178" i="51"/>
  <c r="FI184" i="51"/>
  <c r="FI177" i="51"/>
  <c r="FI189" i="51"/>
  <c r="FI192" i="51"/>
  <c r="FI197" i="51"/>
  <c r="FI201" i="51"/>
  <c r="FI205" i="51"/>
  <c r="FI211" i="51"/>
  <c r="FI214" i="51"/>
  <c r="FI217" i="51"/>
  <c r="FI221" i="51"/>
  <c r="FI226" i="51"/>
  <c r="FI229" i="51"/>
  <c r="FI188" i="51"/>
  <c r="FI234" i="51"/>
  <c r="FI236" i="51"/>
  <c r="FI238" i="51"/>
  <c r="FI233" i="51"/>
  <c r="FI241" i="51"/>
  <c r="FI245" i="51"/>
  <c r="FI247" i="51"/>
  <c r="FI251" i="51"/>
  <c r="FI254" i="51"/>
  <c r="FI240" i="51"/>
  <c r="FI258" i="51"/>
  <c r="FI257" i="51"/>
  <c r="FI263" i="51"/>
  <c r="FI266" i="51"/>
  <c r="FI262" i="51"/>
  <c r="FI269" i="51"/>
  <c r="FI271" i="51"/>
  <c r="FI275" i="51"/>
  <c r="FI279" i="51"/>
  <c r="FI268" i="51"/>
  <c r="FI282" i="51"/>
  <c r="FI285" i="51"/>
  <c r="FI288" i="51"/>
  <c r="FI290" i="51"/>
  <c r="FI292" i="51"/>
  <c r="FI281" i="51"/>
  <c r="FI295" i="51"/>
  <c r="FI294" i="51"/>
  <c r="FI301" i="51"/>
  <c r="FI304" i="51"/>
  <c r="FI306" i="51"/>
  <c r="FI308" i="51"/>
  <c r="FI300" i="51"/>
  <c r="FI313" i="51"/>
  <c r="FI317" i="51"/>
  <c r="FI312" i="51"/>
  <c r="FI320" i="51"/>
  <c r="FI319" i="51"/>
  <c r="FI95" i="51"/>
  <c r="FI324" i="51"/>
  <c r="FI330" i="51"/>
  <c r="FI335" i="51"/>
  <c r="FI323" i="51"/>
  <c r="FI340" i="51"/>
  <c r="FI346" i="51"/>
  <c r="FI350" i="51"/>
  <c r="FI339" i="51"/>
  <c r="FI354" i="51"/>
  <c r="FI360" i="51"/>
  <c r="FI353" i="51"/>
  <c r="FI322" i="51"/>
  <c r="FI365" i="51"/>
  <c r="FI370" i="51"/>
  <c r="FI364" i="51"/>
  <c r="FI374" i="51"/>
  <c r="FI381" i="51"/>
  <c r="FI373" i="51"/>
  <c r="FI384" i="51"/>
  <c r="FI404" i="51"/>
  <c r="FI410" i="51"/>
  <c r="FI383" i="51"/>
  <c r="FI363" i="51"/>
  <c r="FH19" i="51"/>
  <c r="FH27" i="51"/>
  <c r="FH37" i="51"/>
  <c r="FH42" i="51"/>
  <c r="FH49" i="51"/>
  <c r="FH54" i="51"/>
  <c r="FH58" i="51"/>
  <c r="FH64" i="51"/>
  <c r="FH69" i="51"/>
  <c r="FH36" i="51"/>
  <c r="FH74" i="51"/>
  <c r="FH77" i="51"/>
  <c r="FH79" i="51"/>
  <c r="FH73" i="51"/>
  <c r="FH82" i="51"/>
  <c r="FH87" i="51"/>
  <c r="FH89" i="51"/>
  <c r="FH86" i="51"/>
  <c r="FH81" i="51"/>
  <c r="FH35" i="51"/>
  <c r="FH97" i="51"/>
  <c r="FH101" i="51"/>
  <c r="FH108" i="51"/>
  <c r="FH96" i="51"/>
  <c r="FH111" i="51"/>
  <c r="FH120" i="51"/>
  <c r="FH131" i="51"/>
  <c r="FH136" i="51"/>
  <c r="FH110" i="51"/>
  <c r="FH139" i="51"/>
  <c r="FH145" i="51"/>
  <c r="FH138" i="51"/>
  <c r="FH152" i="51"/>
  <c r="FH155" i="51"/>
  <c r="FH157" i="51"/>
  <c r="FH159" i="51"/>
  <c r="FH151" i="51"/>
  <c r="FH164" i="51"/>
  <c r="FH163" i="51" s="1"/>
  <c r="FH162" i="51" s="1"/>
  <c r="FH167" i="51"/>
  <c r="FH169" i="51"/>
  <c r="FH172" i="51"/>
  <c r="FH174" i="51"/>
  <c r="FH171" i="51"/>
  <c r="FH178" i="51"/>
  <c r="FH184" i="51"/>
  <c r="FH177" i="51"/>
  <c r="FH189" i="51"/>
  <c r="FH192" i="51"/>
  <c r="FH197" i="51"/>
  <c r="FH201" i="51"/>
  <c r="FH205" i="51"/>
  <c r="FH211" i="51"/>
  <c r="FH214" i="51"/>
  <c r="FH217" i="51"/>
  <c r="FH221" i="51"/>
  <c r="FH226" i="51"/>
  <c r="FH229" i="51"/>
  <c r="FH188" i="51"/>
  <c r="FH234" i="51"/>
  <c r="FH236" i="51"/>
  <c r="FH238" i="51"/>
  <c r="FH233" i="51"/>
  <c r="FH241" i="51"/>
  <c r="FH240" i="51" s="1"/>
  <c r="FH245" i="51"/>
  <c r="FH247" i="51"/>
  <c r="FH251" i="51"/>
  <c r="FH254" i="51"/>
  <c r="FH258" i="51"/>
  <c r="FH257" i="51"/>
  <c r="FH263" i="51"/>
  <c r="FH266" i="51"/>
  <c r="FH262" i="51"/>
  <c r="FH269" i="51"/>
  <c r="FH271" i="51"/>
  <c r="FH275" i="51"/>
  <c r="FH279" i="51"/>
  <c r="FH268" i="51"/>
  <c r="FH282" i="51"/>
  <c r="FH285" i="51"/>
  <c r="FH288" i="51"/>
  <c r="FH290" i="51"/>
  <c r="FH292" i="51"/>
  <c r="FH281" i="51"/>
  <c r="FH295" i="51"/>
  <c r="FH294" i="51"/>
  <c r="FH301" i="51"/>
  <c r="FH304" i="51"/>
  <c r="FH306" i="51"/>
  <c r="FH308" i="51"/>
  <c r="FH300" i="51"/>
  <c r="FH313" i="51"/>
  <c r="FH317" i="51"/>
  <c r="FH312" i="51"/>
  <c r="FH320" i="51"/>
  <c r="FH319" i="51"/>
  <c r="FH324" i="51"/>
  <c r="FH330" i="51"/>
  <c r="FH335" i="51"/>
  <c r="FH323" i="51"/>
  <c r="FH340" i="51"/>
  <c r="FH346" i="51"/>
  <c r="FH350" i="51"/>
  <c r="FH339" i="51"/>
  <c r="FH354" i="51"/>
  <c r="FH360" i="51"/>
  <c r="FH353" i="51"/>
  <c r="FH322" i="51"/>
  <c r="FH365" i="51"/>
  <c r="FH370" i="51"/>
  <c r="FH364" i="51"/>
  <c r="FH374" i="51"/>
  <c r="FH381" i="51"/>
  <c r="FH373" i="51"/>
  <c r="FH384" i="51"/>
  <c r="FH404" i="51"/>
  <c r="FH410" i="51"/>
  <c r="FH383" i="51"/>
  <c r="FH363" i="51"/>
  <c r="FF19" i="51"/>
  <c r="FF27" i="51"/>
  <c r="FF37" i="51"/>
  <c r="FF42" i="51"/>
  <c r="FF49" i="51"/>
  <c r="FF54" i="51"/>
  <c r="FF58" i="51"/>
  <c r="FF64" i="51"/>
  <c r="FF69" i="51"/>
  <c r="FF36" i="51"/>
  <c r="FF74" i="51"/>
  <c r="FF77" i="51"/>
  <c r="FF79" i="51"/>
  <c r="FF73" i="51"/>
  <c r="FF82" i="51"/>
  <c r="FF86" i="51"/>
  <c r="FF81" i="51"/>
  <c r="FF35" i="51"/>
  <c r="FF97" i="51"/>
  <c r="FF101" i="51"/>
  <c r="FF108" i="51"/>
  <c r="FF96" i="51"/>
  <c r="FF111" i="51"/>
  <c r="FF120" i="51"/>
  <c r="FF131" i="51"/>
  <c r="FF136" i="51"/>
  <c r="FF110" i="51"/>
  <c r="FF139" i="51"/>
  <c r="FF145" i="51"/>
  <c r="FF138" i="51"/>
  <c r="FF152" i="51"/>
  <c r="FF155" i="51"/>
  <c r="FF157" i="51"/>
  <c r="FF159" i="51"/>
  <c r="FF151" i="51"/>
  <c r="FF163" i="51"/>
  <c r="FF167" i="51"/>
  <c r="FF169" i="51"/>
  <c r="FF162" i="51"/>
  <c r="FF172" i="51"/>
  <c r="FF174" i="51"/>
  <c r="FF171" i="51"/>
  <c r="FF178" i="51"/>
  <c r="FF184" i="51"/>
  <c r="FF177" i="51"/>
  <c r="FF189" i="51"/>
  <c r="FF192" i="51"/>
  <c r="FF197" i="51"/>
  <c r="FF201" i="51"/>
  <c r="FF205" i="51"/>
  <c r="FF211" i="51"/>
  <c r="FF214" i="51"/>
  <c r="FF217" i="51"/>
  <c r="FF221" i="51"/>
  <c r="FF226" i="51"/>
  <c r="FF229" i="51"/>
  <c r="FF188" i="51"/>
  <c r="FF234" i="51"/>
  <c r="FF236" i="51"/>
  <c r="FF238" i="51"/>
  <c r="FF233" i="51"/>
  <c r="FF241" i="51"/>
  <c r="FF245" i="51"/>
  <c r="FF247" i="51"/>
  <c r="FF251" i="51"/>
  <c r="FF254" i="51"/>
  <c r="FF240" i="51"/>
  <c r="FF258" i="51"/>
  <c r="FF257" i="51"/>
  <c r="FF263" i="51"/>
  <c r="FF266" i="51"/>
  <c r="FF262" i="51"/>
  <c r="FF269" i="51"/>
  <c r="FF271" i="51"/>
  <c r="FF275" i="51"/>
  <c r="FF279" i="51"/>
  <c r="FF268" i="51"/>
  <c r="FF282" i="51"/>
  <c r="FF285" i="51"/>
  <c r="FF288" i="51"/>
  <c r="FF290" i="51"/>
  <c r="FF292" i="51"/>
  <c r="FF281" i="51"/>
  <c r="FF295" i="51"/>
  <c r="FF294" i="51"/>
  <c r="FF301" i="51"/>
  <c r="FF304" i="51"/>
  <c r="FF306" i="51"/>
  <c r="FF308" i="51"/>
  <c r="FF300" i="51"/>
  <c r="FF313" i="51"/>
  <c r="FF317" i="51"/>
  <c r="FF312" i="51"/>
  <c r="FF320" i="51"/>
  <c r="FF319" i="51"/>
  <c r="FF95" i="51"/>
  <c r="FF324" i="51"/>
  <c r="FF330" i="51"/>
  <c r="FF335" i="51"/>
  <c r="FF323" i="51"/>
  <c r="FF340" i="51"/>
  <c r="FF346" i="51"/>
  <c r="FF350" i="51"/>
  <c r="FF339" i="51"/>
  <c r="FF354" i="51"/>
  <c r="FF360" i="51"/>
  <c r="FF353" i="51"/>
  <c r="FF322" i="51"/>
  <c r="FF365" i="51"/>
  <c r="FF370" i="51"/>
  <c r="FF364" i="51"/>
  <c r="FF374" i="51"/>
  <c r="FF381" i="51"/>
  <c r="FF373" i="51"/>
  <c r="FF384" i="51"/>
  <c r="FF404" i="51"/>
  <c r="FF410" i="51"/>
  <c r="FF383" i="51"/>
  <c r="FF363" i="51"/>
  <c r="FE19" i="51"/>
  <c r="FE27" i="51"/>
  <c r="FE37" i="51"/>
  <c r="FE42" i="51"/>
  <c r="FE49" i="51"/>
  <c r="FE54" i="51"/>
  <c r="FE58" i="51"/>
  <c r="FE64" i="51"/>
  <c r="FE69" i="51"/>
  <c r="FE36" i="51"/>
  <c r="FE74" i="51"/>
  <c r="FE77" i="51"/>
  <c r="FE79" i="51"/>
  <c r="FE73" i="51"/>
  <c r="FE82" i="51"/>
  <c r="FE86" i="51"/>
  <c r="FE81" i="51"/>
  <c r="FE35" i="51"/>
  <c r="FE97" i="51"/>
  <c r="FE101" i="51"/>
  <c r="FE108" i="51"/>
  <c r="FE96" i="51"/>
  <c r="FE111" i="51"/>
  <c r="FE120" i="51"/>
  <c r="FE131" i="51"/>
  <c r="FE136" i="51"/>
  <c r="FE110" i="51"/>
  <c r="FE139" i="51"/>
  <c r="FE145" i="51"/>
  <c r="FE138" i="51"/>
  <c r="FE152" i="51"/>
  <c r="FE155" i="51"/>
  <c r="FE157" i="51"/>
  <c r="FE159" i="51"/>
  <c r="FE151" i="51"/>
  <c r="FE163" i="51"/>
  <c r="FE167" i="51"/>
  <c r="FE169" i="51"/>
  <c r="FE162" i="51"/>
  <c r="FE172" i="51"/>
  <c r="FE174" i="51"/>
  <c r="FE171" i="51"/>
  <c r="FE178" i="51"/>
  <c r="FE184" i="51"/>
  <c r="FE177" i="51"/>
  <c r="FE189" i="51"/>
  <c r="FE192" i="51"/>
  <c r="FE197" i="51"/>
  <c r="FE201" i="51"/>
  <c r="FE205" i="51"/>
  <c r="FE211" i="51"/>
  <c r="FE214" i="51"/>
  <c r="FE217" i="51"/>
  <c r="FE221" i="51"/>
  <c r="FE226" i="51"/>
  <c r="FE229" i="51"/>
  <c r="FE188" i="51"/>
  <c r="FE234" i="51"/>
  <c r="FE236" i="51"/>
  <c r="FE238" i="51"/>
  <c r="FE233" i="51"/>
  <c r="FE241" i="51"/>
  <c r="FE245" i="51"/>
  <c r="FE247" i="51"/>
  <c r="FE251" i="51"/>
  <c r="FE254" i="51"/>
  <c r="FE240" i="51"/>
  <c r="FE258" i="51"/>
  <c r="FE257" i="51"/>
  <c r="FE263" i="51"/>
  <c r="FE266" i="51"/>
  <c r="FE262" i="51"/>
  <c r="FE269" i="51"/>
  <c r="FE271" i="51"/>
  <c r="FE275" i="51"/>
  <c r="FE279" i="51"/>
  <c r="FE268" i="51"/>
  <c r="FE282" i="51"/>
  <c r="FE285" i="51"/>
  <c r="FE288" i="51"/>
  <c r="FE290" i="51"/>
  <c r="FE292" i="51"/>
  <c r="FE281" i="51"/>
  <c r="FE295" i="51"/>
  <c r="FE294" i="51"/>
  <c r="FE301" i="51"/>
  <c r="FE304" i="51"/>
  <c r="FE306" i="51"/>
  <c r="FE308" i="51"/>
  <c r="FE300" i="51"/>
  <c r="FE313" i="51"/>
  <c r="FE317" i="51"/>
  <c r="FE312" i="51"/>
  <c r="FE320" i="51"/>
  <c r="FE319" i="51"/>
  <c r="FE95" i="51"/>
  <c r="FE324" i="51"/>
  <c r="FE330" i="51"/>
  <c r="FE335" i="51"/>
  <c r="FE323" i="51"/>
  <c r="FE340" i="51"/>
  <c r="FE346" i="51"/>
  <c r="FE350" i="51"/>
  <c r="FE339" i="51"/>
  <c r="FE354" i="51"/>
  <c r="FE360" i="51"/>
  <c r="FE353" i="51"/>
  <c r="FE322" i="51"/>
  <c r="FE365" i="51"/>
  <c r="FE370" i="51"/>
  <c r="FE364" i="51"/>
  <c r="FE374" i="51"/>
  <c r="FE381" i="51"/>
  <c r="FE373" i="51"/>
  <c r="FE384" i="51"/>
  <c r="FE404" i="51"/>
  <c r="FE410" i="51"/>
  <c r="FE383" i="51"/>
  <c r="FE363" i="51"/>
  <c r="FD19" i="51"/>
  <c r="FD27" i="51"/>
  <c r="FD37" i="51"/>
  <c r="FD42" i="51"/>
  <c r="FD49" i="51"/>
  <c r="FD54" i="51"/>
  <c r="FD58" i="51"/>
  <c r="FD64" i="51"/>
  <c r="FD69" i="51"/>
  <c r="FD36" i="51"/>
  <c r="FD74" i="51"/>
  <c r="FD77" i="51"/>
  <c r="FD79" i="51"/>
  <c r="FD73" i="51"/>
  <c r="FD82" i="51"/>
  <c r="FD86" i="51"/>
  <c r="FD81" i="51"/>
  <c r="FD35" i="51"/>
  <c r="FD97" i="51"/>
  <c r="FD101" i="51"/>
  <c r="FD108" i="51"/>
  <c r="FD96" i="51"/>
  <c r="FD111" i="51"/>
  <c r="FD120" i="51"/>
  <c r="FD131" i="51"/>
  <c r="FD136" i="51"/>
  <c r="FD110" i="51"/>
  <c r="FD139" i="51"/>
  <c r="FD145" i="51"/>
  <c r="FD138" i="51"/>
  <c r="FD152" i="51"/>
  <c r="FD155" i="51"/>
  <c r="FD157" i="51"/>
  <c r="FD159" i="51"/>
  <c r="FD151" i="51"/>
  <c r="FD163" i="51"/>
  <c r="FD167" i="51"/>
  <c r="FD169" i="51"/>
  <c r="FD162" i="51"/>
  <c r="FD172" i="51"/>
  <c r="FD174" i="51"/>
  <c r="FD171" i="51"/>
  <c r="FD178" i="51"/>
  <c r="FD184" i="51"/>
  <c r="FD177" i="51"/>
  <c r="FD189" i="51"/>
  <c r="FD192" i="51"/>
  <c r="FD197" i="51"/>
  <c r="FD201" i="51"/>
  <c r="FD205" i="51"/>
  <c r="FD211" i="51"/>
  <c r="FD214" i="51"/>
  <c r="FD217" i="51"/>
  <c r="FD221" i="51"/>
  <c r="FD226" i="51"/>
  <c r="FD229" i="51"/>
  <c r="FD188" i="51"/>
  <c r="FD234" i="51"/>
  <c r="FD236" i="51"/>
  <c r="FD238" i="51"/>
  <c r="FD233" i="51"/>
  <c r="FD241" i="51"/>
  <c r="FD245" i="51"/>
  <c r="FD247" i="51"/>
  <c r="FD251" i="51"/>
  <c r="FD254" i="51"/>
  <c r="FD240" i="51"/>
  <c r="FD258" i="51"/>
  <c r="FD257" i="51"/>
  <c r="FD263" i="51"/>
  <c r="FD266" i="51"/>
  <c r="FD262" i="51"/>
  <c r="FD269" i="51"/>
  <c r="FD271" i="51"/>
  <c r="FD275" i="51"/>
  <c r="FD279" i="51"/>
  <c r="FD268" i="51"/>
  <c r="FD282" i="51"/>
  <c r="FD285" i="51"/>
  <c r="FD288" i="51"/>
  <c r="FD290" i="51"/>
  <c r="FD292" i="51"/>
  <c r="FD281" i="51"/>
  <c r="FD295" i="51"/>
  <c r="FD294" i="51"/>
  <c r="FD301" i="51"/>
  <c r="FD304" i="51"/>
  <c r="FD306" i="51"/>
  <c r="FD308" i="51"/>
  <c r="FD300" i="51"/>
  <c r="FD313" i="51"/>
  <c r="FD317" i="51"/>
  <c r="FD312" i="51"/>
  <c r="FD320" i="51"/>
  <c r="FD319" i="51"/>
  <c r="FD95" i="51"/>
  <c r="FD324" i="51"/>
  <c r="FD330" i="51"/>
  <c r="FD335" i="51"/>
  <c r="FD323" i="51"/>
  <c r="FD340" i="51"/>
  <c r="FD346" i="51"/>
  <c r="FD350" i="51"/>
  <c r="FD339" i="51"/>
  <c r="FD354" i="51"/>
  <c r="FD360" i="51"/>
  <c r="FD353" i="51"/>
  <c r="FD322" i="51"/>
  <c r="FD365" i="51"/>
  <c r="FD370" i="51"/>
  <c r="FD364" i="51"/>
  <c r="FD374" i="51"/>
  <c r="FD381" i="51"/>
  <c r="FD373" i="51"/>
  <c r="FD384" i="51"/>
  <c r="FD404" i="51"/>
  <c r="FD410" i="51"/>
  <c r="FD383" i="51"/>
  <c r="FD363" i="51"/>
  <c r="FC19" i="51"/>
  <c r="FC27" i="51"/>
  <c r="FC37" i="51"/>
  <c r="FC42" i="51"/>
  <c r="FC49" i="51"/>
  <c r="FC54" i="51"/>
  <c r="FC58" i="51"/>
  <c r="FC64" i="51"/>
  <c r="FC69" i="51"/>
  <c r="FC36" i="51"/>
  <c r="FC74" i="51"/>
  <c r="FC77" i="51"/>
  <c r="FC79" i="51"/>
  <c r="FC73" i="51"/>
  <c r="FC82" i="51"/>
  <c r="FC86" i="51"/>
  <c r="FC81" i="51"/>
  <c r="FC35" i="51"/>
  <c r="FC97" i="51"/>
  <c r="FC101" i="51"/>
  <c r="FC108" i="51"/>
  <c r="FC96" i="51"/>
  <c r="FC111" i="51"/>
  <c r="FC120" i="51"/>
  <c r="FC131" i="51"/>
  <c r="FC136" i="51"/>
  <c r="FC110" i="51"/>
  <c r="FC139" i="51"/>
  <c r="FC145" i="51"/>
  <c r="FC138" i="51"/>
  <c r="FC152" i="51"/>
  <c r="FC155" i="51"/>
  <c r="FC157" i="51"/>
  <c r="FC159" i="51"/>
  <c r="FC151" i="51"/>
  <c r="FC163" i="51"/>
  <c r="FC167" i="51"/>
  <c r="FC169" i="51"/>
  <c r="FC162" i="51"/>
  <c r="FC172" i="51"/>
  <c r="FC174" i="51"/>
  <c r="FC171" i="51"/>
  <c r="FC178" i="51"/>
  <c r="FC184" i="51"/>
  <c r="FC177" i="51"/>
  <c r="FC189" i="51"/>
  <c r="FC192" i="51"/>
  <c r="FC197" i="51"/>
  <c r="FC201" i="51"/>
  <c r="FC205" i="51"/>
  <c r="FC211" i="51"/>
  <c r="FC214" i="51"/>
  <c r="FC217" i="51"/>
  <c r="FC221" i="51"/>
  <c r="FC226" i="51"/>
  <c r="FC229" i="51"/>
  <c r="FC188" i="51"/>
  <c r="FC234" i="51"/>
  <c r="FC236" i="51"/>
  <c r="FC238" i="51"/>
  <c r="FC233" i="51"/>
  <c r="FC241" i="51"/>
  <c r="FC245" i="51"/>
  <c r="FC247" i="51"/>
  <c r="FC251" i="51"/>
  <c r="FC254" i="51"/>
  <c r="FC240" i="51"/>
  <c r="FC258" i="51"/>
  <c r="FC257" i="51"/>
  <c r="FC263" i="51"/>
  <c r="FC266" i="51"/>
  <c r="FC262" i="51"/>
  <c r="FC269" i="51"/>
  <c r="FC271" i="51"/>
  <c r="FC275" i="51"/>
  <c r="FC279" i="51"/>
  <c r="FC268" i="51"/>
  <c r="FC282" i="51"/>
  <c r="FC285" i="51"/>
  <c r="FC288" i="51"/>
  <c r="FC290" i="51"/>
  <c r="FC292" i="51"/>
  <c r="FC281" i="51"/>
  <c r="FC295" i="51"/>
  <c r="FC294" i="51"/>
  <c r="FC301" i="51"/>
  <c r="FC304" i="51"/>
  <c r="FC306" i="51"/>
  <c r="FC308" i="51"/>
  <c r="FC300" i="51"/>
  <c r="FC313" i="51"/>
  <c r="FC317" i="51"/>
  <c r="FC312" i="51"/>
  <c r="FC320" i="51"/>
  <c r="FC319" i="51"/>
  <c r="FC95" i="51"/>
  <c r="FC324" i="51"/>
  <c r="FC330" i="51"/>
  <c r="FC335" i="51"/>
  <c r="FC323" i="51"/>
  <c r="FC340" i="51"/>
  <c r="FC346" i="51"/>
  <c r="FC350" i="51"/>
  <c r="FC339" i="51"/>
  <c r="FC354" i="51"/>
  <c r="FC360" i="51"/>
  <c r="FC353" i="51"/>
  <c r="FC322" i="51"/>
  <c r="FC365" i="51"/>
  <c r="FC370" i="51"/>
  <c r="FC364" i="51"/>
  <c r="FC374" i="51"/>
  <c r="FC381" i="51"/>
  <c r="FC373" i="51"/>
  <c r="FC384" i="51"/>
  <c r="FC404" i="51"/>
  <c r="FC410" i="51"/>
  <c r="FC383" i="51"/>
  <c r="FC363" i="51"/>
  <c r="GO19" i="51"/>
  <c r="GO27" i="51"/>
  <c r="GO37" i="51"/>
  <c r="GO42" i="51"/>
  <c r="GO49" i="51"/>
  <c r="GO54" i="51"/>
  <c r="GO58" i="51"/>
  <c r="GO64" i="51"/>
  <c r="GO69" i="51"/>
  <c r="GO36" i="51"/>
  <c r="GO74" i="51"/>
  <c r="GO77" i="51"/>
  <c r="GO79" i="51"/>
  <c r="GO73" i="51"/>
  <c r="GO82" i="51"/>
  <c r="GO86" i="51"/>
  <c r="GO81" i="51"/>
  <c r="GO35" i="51"/>
  <c r="GO97" i="51"/>
  <c r="GO101" i="51"/>
  <c r="GO108" i="51"/>
  <c r="GO96" i="51"/>
  <c r="GO111" i="51"/>
  <c r="GO120" i="51"/>
  <c r="GO131" i="51"/>
  <c r="GO136" i="51"/>
  <c r="GO110" i="51"/>
  <c r="GO139" i="51"/>
  <c r="GO145" i="51"/>
  <c r="GO138" i="51"/>
  <c r="GO152" i="51"/>
  <c r="GO155" i="51"/>
  <c r="GO157" i="51"/>
  <c r="GO159" i="51"/>
  <c r="GO151" i="51"/>
  <c r="GO163" i="51"/>
  <c r="GO167" i="51"/>
  <c r="GO169" i="51"/>
  <c r="GO162" i="51"/>
  <c r="GO172" i="51"/>
  <c r="GO174" i="51"/>
  <c r="GO171" i="51"/>
  <c r="GO178" i="51"/>
  <c r="GO184" i="51"/>
  <c r="GO177" i="51"/>
  <c r="GO189" i="51"/>
  <c r="GO192" i="51"/>
  <c r="GO197" i="51"/>
  <c r="GO201" i="51"/>
  <c r="GO205" i="51"/>
  <c r="GO211" i="51"/>
  <c r="GO214" i="51"/>
  <c r="GO217" i="51"/>
  <c r="GO221" i="51"/>
  <c r="GO226" i="51"/>
  <c r="GO229" i="51"/>
  <c r="GO188" i="51"/>
  <c r="GO234" i="51"/>
  <c r="GO236" i="51"/>
  <c r="GO238" i="51"/>
  <c r="GO233" i="51"/>
  <c r="GO241" i="51"/>
  <c r="GO245" i="51"/>
  <c r="GO247" i="51"/>
  <c r="GO251" i="51"/>
  <c r="GO254" i="51"/>
  <c r="GO240" i="51"/>
  <c r="GO258" i="51"/>
  <c r="GO257" i="51"/>
  <c r="GO263" i="51"/>
  <c r="GO266" i="51"/>
  <c r="GO262" i="51"/>
  <c r="GO269" i="51"/>
  <c r="GO271" i="51"/>
  <c r="GO275" i="51"/>
  <c r="GO279" i="51"/>
  <c r="GO268" i="51"/>
  <c r="GO282" i="51"/>
  <c r="GO285" i="51"/>
  <c r="GO288" i="51"/>
  <c r="GO290" i="51"/>
  <c r="GO292" i="51"/>
  <c r="GO281" i="51"/>
  <c r="GO295" i="51"/>
  <c r="GO294" i="51"/>
  <c r="GO301" i="51"/>
  <c r="GO304" i="51"/>
  <c r="GO306" i="51"/>
  <c r="GO308" i="51"/>
  <c r="GO300" i="51"/>
  <c r="GO313" i="51"/>
  <c r="GO317" i="51"/>
  <c r="GO312" i="51"/>
  <c r="GO320" i="51"/>
  <c r="GO319" i="51"/>
  <c r="GO95" i="51"/>
  <c r="GO324" i="51"/>
  <c r="GO330" i="51"/>
  <c r="GO335" i="51"/>
  <c r="GO323" i="51"/>
  <c r="GO340" i="51"/>
  <c r="GO346" i="51"/>
  <c r="GO350" i="51"/>
  <c r="GO339" i="51"/>
  <c r="GO354" i="51"/>
  <c r="GO360" i="51"/>
  <c r="GO353" i="51"/>
  <c r="GO322" i="51"/>
  <c r="GO365" i="51"/>
  <c r="GO370" i="51"/>
  <c r="GO364" i="51"/>
  <c r="GO374" i="51"/>
  <c r="GO381" i="51"/>
  <c r="GO373" i="51"/>
  <c r="GO384" i="51"/>
  <c r="GO404" i="51"/>
  <c r="GO410" i="51"/>
  <c r="GO383" i="51"/>
  <c r="GO363" i="51"/>
  <c r="GN19" i="51"/>
  <c r="GN27" i="51"/>
  <c r="GN37" i="51"/>
  <c r="GN42" i="51"/>
  <c r="GN49" i="51"/>
  <c r="GN54" i="51"/>
  <c r="GN58" i="51"/>
  <c r="GN64" i="51"/>
  <c r="GN69" i="51"/>
  <c r="GN36" i="51"/>
  <c r="GN74" i="51"/>
  <c r="GN77" i="51"/>
  <c r="GN79" i="51"/>
  <c r="GN73" i="51"/>
  <c r="GN82" i="51"/>
  <c r="GN86" i="51"/>
  <c r="GN81" i="51"/>
  <c r="GN35" i="51"/>
  <c r="GN97" i="51"/>
  <c r="GN101" i="51"/>
  <c r="GN108" i="51"/>
  <c r="GN96" i="51"/>
  <c r="GN111" i="51"/>
  <c r="GN120" i="51"/>
  <c r="GN131" i="51"/>
  <c r="GN136" i="51"/>
  <c r="GN110" i="51"/>
  <c r="GN139" i="51"/>
  <c r="GN145" i="51"/>
  <c r="GN138" i="51"/>
  <c r="GN152" i="51"/>
  <c r="GN155" i="51"/>
  <c r="GN157" i="51"/>
  <c r="GN159" i="51"/>
  <c r="GN151" i="51"/>
  <c r="GN163" i="51"/>
  <c r="GN167" i="51"/>
  <c r="GN169" i="51"/>
  <c r="GN162" i="51"/>
  <c r="GN172" i="51"/>
  <c r="GN174" i="51"/>
  <c r="GN171" i="51"/>
  <c r="GN178" i="51"/>
  <c r="GN184" i="51"/>
  <c r="GN177" i="51"/>
  <c r="GN189" i="51"/>
  <c r="GN192" i="51"/>
  <c r="GN197" i="51"/>
  <c r="GN201" i="51"/>
  <c r="GN205" i="51"/>
  <c r="GN211" i="51"/>
  <c r="GN214" i="51"/>
  <c r="GN217" i="51"/>
  <c r="GN221" i="51"/>
  <c r="GN226" i="51"/>
  <c r="GN229" i="51"/>
  <c r="GN188" i="51"/>
  <c r="GN234" i="51"/>
  <c r="GN236" i="51"/>
  <c r="GN238" i="51"/>
  <c r="GN233" i="51"/>
  <c r="GN241" i="51"/>
  <c r="GN245" i="51"/>
  <c r="GN247" i="51"/>
  <c r="GN251" i="51"/>
  <c r="GN254" i="51"/>
  <c r="GN240" i="51"/>
  <c r="GN258" i="51"/>
  <c r="GN257" i="51"/>
  <c r="GN263" i="51"/>
  <c r="GN266" i="51"/>
  <c r="GN262" i="51"/>
  <c r="GN269" i="51"/>
  <c r="GN271" i="51"/>
  <c r="GN275" i="51"/>
  <c r="GN279" i="51"/>
  <c r="GN268" i="51"/>
  <c r="GN282" i="51"/>
  <c r="GN285" i="51"/>
  <c r="GN288" i="51"/>
  <c r="GN290" i="51"/>
  <c r="GN292" i="51"/>
  <c r="GN281" i="51"/>
  <c r="GN295" i="51"/>
  <c r="GN294" i="51"/>
  <c r="GN301" i="51"/>
  <c r="GN304" i="51"/>
  <c r="GN306" i="51"/>
  <c r="GN308" i="51"/>
  <c r="GN300" i="51"/>
  <c r="GN313" i="51"/>
  <c r="GN317" i="51"/>
  <c r="GN312" i="51"/>
  <c r="GN320" i="51"/>
  <c r="GN319" i="51"/>
  <c r="GN95" i="51"/>
  <c r="GN324" i="51"/>
  <c r="GN330" i="51"/>
  <c r="GN335" i="51"/>
  <c r="GN323" i="51"/>
  <c r="GN340" i="51"/>
  <c r="GN346" i="51"/>
  <c r="GN350" i="51"/>
  <c r="GN339" i="51"/>
  <c r="GN354" i="51"/>
  <c r="GN360" i="51"/>
  <c r="GN353" i="51"/>
  <c r="GN322" i="51"/>
  <c r="GN365" i="51"/>
  <c r="GN370" i="51"/>
  <c r="GN364" i="51"/>
  <c r="GN374" i="51"/>
  <c r="GN381" i="51"/>
  <c r="GN373" i="51"/>
  <c r="GN384" i="51"/>
  <c r="GN404" i="51"/>
  <c r="GN410" i="51"/>
  <c r="GN383" i="51"/>
  <c r="GN363" i="51"/>
  <c r="GM19" i="51"/>
  <c r="GM27" i="51"/>
  <c r="GM37" i="51"/>
  <c r="GM42" i="51"/>
  <c r="GM49" i="51"/>
  <c r="GM54" i="51"/>
  <c r="GM58" i="51"/>
  <c r="GM64" i="51"/>
  <c r="GM69" i="51"/>
  <c r="GM36" i="51"/>
  <c r="GM74" i="51"/>
  <c r="GM77" i="51"/>
  <c r="GM79" i="51"/>
  <c r="GM73" i="51"/>
  <c r="GM82" i="51"/>
  <c r="GM86" i="51"/>
  <c r="GM81" i="51"/>
  <c r="GM35" i="51"/>
  <c r="GM97" i="51"/>
  <c r="GM101" i="51"/>
  <c r="GM108" i="51"/>
  <c r="GM96" i="51"/>
  <c r="GM111" i="51"/>
  <c r="GM120" i="51"/>
  <c r="GM131" i="51"/>
  <c r="GM136" i="51"/>
  <c r="GM110" i="51"/>
  <c r="GM139" i="51"/>
  <c r="GM145" i="51"/>
  <c r="GM138" i="51"/>
  <c r="GM152" i="51"/>
  <c r="GM155" i="51"/>
  <c r="GM157" i="51"/>
  <c r="GM159" i="51"/>
  <c r="GM151" i="51"/>
  <c r="GM163" i="51"/>
  <c r="GM167" i="51"/>
  <c r="GM169" i="51"/>
  <c r="GM162" i="51"/>
  <c r="GM172" i="51"/>
  <c r="GM174" i="51"/>
  <c r="GM171" i="51"/>
  <c r="GM178" i="51"/>
  <c r="GM184" i="51"/>
  <c r="GM177" i="51"/>
  <c r="GM189" i="51"/>
  <c r="GM192" i="51"/>
  <c r="GM197" i="51"/>
  <c r="GM201" i="51"/>
  <c r="GM205" i="51"/>
  <c r="GM211" i="51"/>
  <c r="GM214" i="51"/>
  <c r="GM217" i="51"/>
  <c r="GM221" i="51"/>
  <c r="GM226" i="51"/>
  <c r="GM229" i="51"/>
  <c r="GM188" i="51"/>
  <c r="GM234" i="51"/>
  <c r="GM236" i="51"/>
  <c r="GM238" i="51"/>
  <c r="GM233" i="51"/>
  <c r="GM241" i="51"/>
  <c r="GM245" i="51"/>
  <c r="GM247" i="51"/>
  <c r="GM251" i="51"/>
  <c r="GM254" i="51"/>
  <c r="GM240" i="51"/>
  <c r="GM258" i="51"/>
  <c r="GM257" i="51"/>
  <c r="GM263" i="51"/>
  <c r="GM266" i="51"/>
  <c r="GM262" i="51"/>
  <c r="GM269" i="51"/>
  <c r="GM271" i="51"/>
  <c r="GM275" i="51"/>
  <c r="GM279" i="51"/>
  <c r="GM268" i="51"/>
  <c r="GM282" i="51"/>
  <c r="GM285" i="51"/>
  <c r="GM288" i="51"/>
  <c r="GM290" i="51"/>
  <c r="GM292" i="51"/>
  <c r="GM281" i="51"/>
  <c r="GM295" i="51"/>
  <c r="GM294" i="51"/>
  <c r="GM301" i="51"/>
  <c r="GM304" i="51"/>
  <c r="GM306" i="51"/>
  <c r="GM308" i="51"/>
  <c r="GM300" i="51"/>
  <c r="GM313" i="51"/>
  <c r="GM317" i="51"/>
  <c r="GM312" i="51"/>
  <c r="GM320" i="51"/>
  <c r="GM319" i="51"/>
  <c r="GM95" i="51"/>
  <c r="GM324" i="51"/>
  <c r="GM330" i="51"/>
  <c r="GM335" i="51"/>
  <c r="GM323" i="51"/>
  <c r="GM340" i="51"/>
  <c r="GM346" i="51"/>
  <c r="GM350" i="51"/>
  <c r="GM339" i="51"/>
  <c r="GM354" i="51"/>
  <c r="GM360" i="51"/>
  <c r="GM353" i="51"/>
  <c r="GM322" i="51"/>
  <c r="GM365" i="51"/>
  <c r="GM370" i="51"/>
  <c r="GM364" i="51"/>
  <c r="GM374" i="51"/>
  <c r="GM381" i="51"/>
  <c r="GM373" i="51"/>
  <c r="GM384" i="51"/>
  <c r="GM404" i="51"/>
  <c r="GM410" i="51"/>
  <c r="GM383" i="51"/>
  <c r="GM363" i="51"/>
  <c r="GL19" i="51"/>
  <c r="GL27" i="51"/>
  <c r="GL37" i="51"/>
  <c r="GL42" i="51"/>
  <c r="GL49" i="51"/>
  <c r="GL54" i="51"/>
  <c r="GL58" i="51"/>
  <c r="GL64" i="51"/>
  <c r="GL69" i="51"/>
  <c r="GL36" i="51"/>
  <c r="GL74" i="51"/>
  <c r="GL77" i="51"/>
  <c r="GL79" i="51"/>
  <c r="GL73" i="51"/>
  <c r="GL82" i="51"/>
  <c r="GL86" i="51"/>
  <c r="GL81" i="51"/>
  <c r="GL35" i="51"/>
  <c r="GL97" i="51"/>
  <c r="GL101" i="51"/>
  <c r="GL108" i="51"/>
  <c r="GL96" i="51"/>
  <c r="GL111" i="51"/>
  <c r="GL120" i="51"/>
  <c r="GL131" i="51"/>
  <c r="GL136" i="51"/>
  <c r="GL110" i="51"/>
  <c r="GL139" i="51"/>
  <c r="GL145" i="51"/>
  <c r="GL138" i="51"/>
  <c r="GL152" i="51"/>
  <c r="GL155" i="51"/>
  <c r="GL157" i="51"/>
  <c r="GL159" i="51"/>
  <c r="GL151" i="51"/>
  <c r="GL163" i="51"/>
  <c r="GL167" i="51"/>
  <c r="GL169" i="51"/>
  <c r="GL162" i="51"/>
  <c r="GL172" i="51"/>
  <c r="GL174" i="51"/>
  <c r="GL171" i="51"/>
  <c r="GL178" i="51"/>
  <c r="GL184" i="51"/>
  <c r="GL177" i="51"/>
  <c r="GL189" i="51"/>
  <c r="GL192" i="51"/>
  <c r="GL197" i="51"/>
  <c r="GL201" i="51"/>
  <c r="GL205" i="51"/>
  <c r="GL211" i="51"/>
  <c r="GL214" i="51"/>
  <c r="GL217" i="51"/>
  <c r="GL221" i="51"/>
  <c r="GL226" i="51"/>
  <c r="GL229" i="51"/>
  <c r="GL188" i="51"/>
  <c r="GL234" i="51"/>
  <c r="GL236" i="51"/>
  <c r="GL238" i="51"/>
  <c r="GL233" i="51"/>
  <c r="GL241" i="51"/>
  <c r="GL245" i="51"/>
  <c r="GL247" i="51"/>
  <c r="GL251" i="51"/>
  <c r="GL254" i="51"/>
  <c r="GL240" i="51"/>
  <c r="GL258" i="51"/>
  <c r="GL257" i="51"/>
  <c r="GL263" i="51"/>
  <c r="GL266" i="51"/>
  <c r="GL262" i="51"/>
  <c r="GL269" i="51"/>
  <c r="GL271" i="51"/>
  <c r="GL275" i="51"/>
  <c r="GL279" i="51"/>
  <c r="GL268" i="51"/>
  <c r="GL282" i="51"/>
  <c r="GL285" i="51"/>
  <c r="GL288" i="51"/>
  <c r="GL290" i="51"/>
  <c r="GL292" i="51"/>
  <c r="GL281" i="51"/>
  <c r="GL295" i="51"/>
  <c r="GL294" i="51"/>
  <c r="GL301" i="51"/>
  <c r="GL304" i="51"/>
  <c r="GL306" i="51"/>
  <c r="GL308" i="51"/>
  <c r="GL300" i="51"/>
  <c r="GL313" i="51"/>
  <c r="GL317" i="51"/>
  <c r="GL312" i="51"/>
  <c r="GL320" i="51"/>
  <c r="GL319" i="51"/>
  <c r="GL95" i="51"/>
  <c r="GL324" i="51"/>
  <c r="GL330" i="51"/>
  <c r="GL335" i="51"/>
  <c r="GL323" i="51"/>
  <c r="GL340" i="51"/>
  <c r="GL346" i="51"/>
  <c r="GL350" i="51"/>
  <c r="GL339" i="51"/>
  <c r="GL354" i="51"/>
  <c r="GL360" i="51"/>
  <c r="GL353" i="51"/>
  <c r="GL322" i="51"/>
  <c r="GL365" i="51"/>
  <c r="GL370" i="51"/>
  <c r="GL364" i="51"/>
  <c r="GL374" i="51"/>
  <c r="GL381" i="51"/>
  <c r="GL373" i="51"/>
  <c r="GL384" i="51"/>
  <c r="GL404" i="51"/>
  <c r="GL410" i="51"/>
  <c r="GL383" i="51"/>
  <c r="GL363" i="51"/>
  <c r="GY87" i="51"/>
  <c r="GY98" i="51"/>
  <c r="GY99" i="51"/>
  <c r="GY100" i="51"/>
  <c r="GY13" i="51"/>
  <c r="GY14" i="51"/>
  <c r="GY15" i="51"/>
  <c r="GY16" i="51"/>
  <c r="GY17" i="51"/>
  <c r="GY18" i="51"/>
  <c r="GY20" i="51"/>
  <c r="GY21" i="51"/>
  <c r="GY22" i="51"/>
  <c r="GY23" i="51"/>
  <c r="GY24" i="51"/>
  <c r="GY25" i="51"/>
  <c r="GY26" i="51"/>
  <c r="GY19" i="51"/>
  <c r="GY28" i="51"/>
  <c r="GY29" i="51"/>
  <c r="GY30" i="51"/>
  <c r="GY31" i="51"/>
  <c r="GY32" i="51"/>
  <c r="GY33" i="51"/>
  <c r="GY34" i="51"/>
  <c r="GY27" i="51"/>
  <c r="GY38" i="51"/>
  <c r="GY39" i="51"/>
  <c r="GY40" i="51"/>
  <c r="GY41" i="51"/>
  <c r="GY37" i="51"/>
  <c r="GY43" i="51"/>
  <c r="GY44" i="51"/>
  <c r="GY45" i="51"/>
  <c r="GY46" i="51"/>
  <c r="GY47" i="51"/>
  <c r="GY48" i="51"/>
  <c r="GY42" i="51"/>
  <c r="GY50" i="51"/>
  <c r="GY51" i="51"/>
  <c r="GY52" i="51"/>
  <c r="GY53" i="51"/>
  <c r="GY49" i="51"/>
  <c r="GY55" i="51"/>
  <c r="GY56" i="51"/>
  <c r="GY57" i="51"/>
  <c r="GY54" i="51"/>
  <c r="GY59" i="51"/>
  <c r="GY60" i="51"/>
  <c r="GY61" i="51"/>
  <c r="GY62" i="51"/>
  <c r="GY63" i="51"/>
  <c r="GY58" i="51"/>
  <c r="GY65" i="51"/>
  <c r="GY66" i="51"/>
  <c r="GY67" i="51"/>
  <c r="GY68" i="51"/>
  <c r="GY64" i="51"/>
  <c r="GY70" i="51"/>
  <c r="GY71" i="51"/>
  <c r="GY72" i="51"/>
  <c r="GY69" i="51"/>
  <c r="GY36" i="51"/>
  <c r="GY75" i="51"/>
  <c r="GY76" i="51"/>
  <c r="GY74" i="51"/>
  <c r="GY78" i="51"/>
  <c r="GY77" i="51"/>
  <c r="GY80" i="51"/>
  <c r="GY79" i="51"/>
  <c r="GY73" i="51"/>
  <c r="GY83" i="51"/>
  <c r="GY84" i="51"/>
  <c r="GY85" i="51"/>
  <c r="GY82" i="51"/>
  <c r="GY88" i="51"/>
  <c r="GY89" i="51"/>
  <c r="GY90" i="51"/>
  <c r="GY91" i="51"/>
  <c r="GY92" i="51"/>
  <c r="GY93" i="51"/>
  <c r="GY94" i="51"/>
  <c r="GY86" i="51"/>
  <c r="GY81" i="51"/>
  <c r="GY35" i="51"/>
  <c r="GY97" i="51"/>
  <c r="GY102" i="51"/>
  <c r="GY103" i="51"/>
  <c r="GY104" i="51"/>
  <c r="GY105" i="51"/>
  <c r="GY106" i="51"/>
  <c r="GY107" i="51"/>
  <c r="GY101" i="51"/>
  <c r="GY109" i="51"/>
  <c r="GY108" i="51"/>
  <c r="GY96" i="51"/>
  <c r="GY112" i="51"/>
  <c r="GY113" i="51"/>
  <c r="GY114" i="51"/>
  <c r="GY115" i="51"/>
  <c r="GY116" i="51"/>
  <c r="GY117" i="51"/>
  <c r="GY118" i="51"/>
  <c r="GY119" i="51"/>
  <c r="GY111" i="51"/>
  <c r="GY121" i="51"/>
  <c r="GY122" i="51"/>
  <c r="GY123" i="51"/>
  <c r="GY124" i="51"/>
  <c r="GY125" i="51"/>
  <c r="GY126" i="51"/>
  <c r="GY127" i="51"/>
  <c r="GY128" i="51"/>
  <c r="GY129" i="51"/>
  <c r="GY130" i="51"/>
  <c r="GY120" i="51"/>
  <c r="GY132" i="51"/>
  <c r="GY133" i="51"/>
  <c r="GY134" i="51"/>
  <c r="GY135" i="51"/>
  <c r="GY131" i="51"/>
  <c r="GY137" i="51"/>
  <c r="GY136" i="51"/>
  <c r="GY110" i="51"/>
  <c r="GY140" i="51"/>
  <c r="GY141" i="51"/>
  <c r="GY142" i="51"/>
  <c r="GY143" i="51"/>
  <c r="GY144" i="51"/>
  <c r="GY139" i="51"/>
  <c r="GY146" i="51"/>
  <c r="GY147" i="51"/>
  <c r="GY148" i="51"/>
  <c r="GY149" i="51"/>
  <c r="GY150" i="51"/>
  <c r="GY145" i="51"/>
  <c r="GY138" i="51"/>
  <c r="GY153" i="51"/>
  <c r="GY154" i="51"/>
  <c r="GY152" i="51"/>
  <c r="GY156" i="51"/>
  <c r="GY155" i="51"/>
  <c r="GY158" i="51"/>
  <c r="GY157" i="51"/>
  <c r="GY160" i="51"/>
  <c r="GY161" i="51"/>
  <c r="GY159" i="51"/>
  <c r="GY151" i="51"/>
  <c r="GY164" i="51"/>
  <c r="GY165" i="51"/>
  <c r="GY166" i="51"/>
  <c r="GY163" i="51"/>
  <c r="GY168" i="51"/>
  <c r="GY167" i="51"/>
  <c r="GY170" i="51"/>
  <c r="GY169" i="51"/>
  <c r="GY162" i="51"/>
  <c r="GY173" i="51"/>
  <c r="GY172" i="51"/>
  <c r="GY175" i="51"/>
  <c r="GY176" i="51"/>
  <c r="GY174" i="51"/>
  <c r="GY171" i="51"/>
  <c r="GY179" i="51"/>
  <c r="GY180" i="51"/>
  <c r="GY181" i="51"/>
  <c r="GY182" i="51"/>
  <c r="GY183" i="51"/>
  <c r="GY178" i="51"/>
  <c r="GY185" i="51"/>
  <c r="GY186" i="51"/>
  <c r="GY187" i="51"/>
  <c r="GY184" i="51"/>
  <c r="GY177" i="51"/>
  <c r="GY190" i="51"/>
  <c r="GY191" i="51"/>
  <c r="GY189" i="51"/>
  <c r="GY193" i="51"/>
  <c r="GY194" i="51"/>
  <c r="GY195" i="51"/>
  <c r="GY196" i="51"/>
  <c r="GY192" i="51"/>
  <c r="GY198" i="51"/>
  <c r="GY199" i="51"/>
  <c r="GY200" i="51"/>
  <c r="GY197" i="51"/>
  <c r="GY202" i="51"/>
  <c r="GY203" i="51"/>
  <c r="GY204" i="51"/>
  <c r="GY201" i="51"/>
  <c r="GY206" i="51"/>
  <c r="GY207" i="51"/>
  <c r="GY208" i="51"/>
  <c r="GY209" i="51"/>
  <c r="GY210" i="51"/>
  <c r="GY205" i="51"/>
  <c r="GY212" i="51"/>
  <c r="GY213" i="51"/>
  <c r="GY211" i="51"/>
  <c r="GY215" i="51"/>
  <c r="GY216" i="51"/>
  <c r="GY214" i="51"/>
  <c r="GY218" i="51"/>
  <c r="GY219" i="51"/>
  <c r="GY220" i="51"/>
  <c r="GY217" i="51"/>
  <c r="GY222" i="51"/>
  <c r="GY223" i="51"/>
  <c r="GY224" i="51"/>
  <c r="GY225" i="51"/>
  <c r="GY221" i="51"/>
  <c r="GY227" i="51"/>
  <c r="GY228" i="51"/>
  <c r="GY226" i="51"/>
  <c r="GY230" i="51"/>
  <c r="GY231" i="51"/>
  <c r="GY232" i="51"/>
  <c r="GY229" i="51"/>
  <c r="GY188" i="51"/>
  <c r="GY235" i="51"/>
  <c r="GY234" i="51"/>
  <c r="GY237" i="51"/>
  <c r="GY236" i="51"/>
  <c r="GY239" i="51"/>
  <c r="GY238" i="51"/>
  <c r="GY233" i="51"/>
  <c r="GY242" i="51"/>
  <c r="GY243" i="51"/>
  <c r="GY244" i="51"/>
  <c r="GY241" i="51"/>
  <c r="GY246" i="51"/>
  <c r="GY245" i="51"/>
  <c r="GY248" i="51"/>
  <c r="GY249" i="51"/>
  <c r="GY250" i="51"/>
  <c r="GY247" i="51"/>
  <c r="GY252" i="51"/>
  <c r="GY253" i="51"/>
  <c r="GY251" i="51"/>
  <c r="GY255" i="51"/>
  <c r="GY256" i="51"/>
  <c r="GY254" i="51"/>
  <c r="GY240" i="51"/>
  <c r="GY259" i="51"/>
  <c r="GY260" i="51"/>
  <c r="GY261" i="51"/>
  <c r="GY258" i="51"/>
  <c r="GY257" i="51"/>
  <c r="GY264" i="51"/>
  <c r="GY265" i="51"/>
  <c r="GY263" i="51"/>
  <c r="GY267" i="51"/>
  <c r="GY266" i="51"/>
  <c r="GY262" i="51"/>
  <c r="GY270" i="51"/>
  <c r="GY269" i="51"/>
  <c r="GY272" i="51"/>
  <c r="GY273" i="51"/>
  <c r="GY274" i="51"/>
  <c r="GY271" i="51"/>
  <c r="GY276" i="51"/>
  <c r="GY277" i="51"/>
  <c r="GY278" i="51"/>
  <c r="GY275" i="51"/>
  <c r="GY280" i="51"/>
  <c r="GY279" i="51"/>
  <c r="GY268" i="51"/>
  <c r="GY283" i="51"/>
  <c r="GY284" i="51"/>
  <c r="GY282" i="51"/>
  <c r="GY286" i="51"/>
  <c r="GY287" i="51"/>
  <c r="GY285" i="51"/>
  <c r="GY289" i="51"/>
  <c r="GY288" i="51"/>
  <c r="GY291" i="51"/>
  <c r="GY290" i="51"/>
  <c r="GY293" i="51"/>
  <c r="GY292" i="51"/>
  <c r="GY281" i="51"/>
  <c r="GY296" i="51"/>
  <c r="GY297" i="51"/>
  <c r="GY298" i="51"/>
  <c r="GY299" i="51"/>
  <c r="GY295" i="51"/>
  <c r="GY294" i="51"/>
  <c r="GY302" i="51"/>
  <c r="GY303" i="51"/>
  <c r="GY301" i="51"/>
  <c r="GY305" i="51"/>
  <c r="GY304" i="51"/>
  <c r="GY307" i="51"/>
  <c r="GY306" i="51"/>
  <c r="GY309" i="51"/>
  <c r="GY310" i="51"/>
  <c r="GY311" i="51"/>
  <c r="GY308" i="51"/>
  <c r="GY300" i="51"/>
  <c r="GY314" i="51"/>
  <c r="GY315" i="51"/>
  <c r="GY316" i="51"/>
  <c r="GY313" i="51"/>
  <c r="GY318" i="51"/>
  <c r="GY317" i="51"/>
  <c r="GY312" i="51"/>
  <c r="GY321" i="51"/>
  <c r="GY320" i="51"/>
  <c r="GY319" i="51"/>
  <c r="GY95" i="51"/>
  <c r="GY325" i="51"/>
  <c r="GY326" i="51"/>
  <c r="GY327" i="51"/>
  <c r="GY328" i="51"/>
  <c r="GY329" i="51"/>
  <c r="GY324" i="51"/>
  <c r="GY331" i="51"/>
  <c r="GY332" i="51"/>
  <c r="GY333" i="51"/>
  <c r="GY334" i="51"/>
  <c r="GY330" i="51"/>
  <c r="GY336" i="51"/>
  <c r="GY337" i="51"/>
  <c r="GY338" i="51"/>
  <c r="GY335" i="51"/>
  <c r="GY323" i="51"/>
  <c r="GY341" i="51"/>
  <c r="GY342" i="51"/>
  <c r="GY343" i="51"/>
  <c r="GY344" i="51"/>
  <c r="GY345" i="51"/>
  <c r="GY340" i="51"/>
  <c r="GY347" i="51"/>
  <c r="GY348" i="51"/>
  <c r="GY349" i="51"/>
  <c r="GY346" i="51"/>
  <c r="GY351" i="51"/>
  <c r="GY352" i="51"/>
  <c r="GY350" i="51"/>
  <c r="GY339" i="51"/>
  <c r="GY355" i="51"/>
  <c r="GY356" i="51"/>
  <c r="GY357" i="51"/>
  <c r="GY358" i="51"/>
  <c r="GY359" i="51"/>
  <c r="GY354" i="51"/>
  <c r="GY361" i="51"/>
  <c r="GY362" i="51"/>
  <c r="GY360" i="51"/>
  <c r="GY353" i="51"/>
  <c r="GY322" i="51"/>
  <c r="GY366" i="51"/>
  <c r="GY367" i="51"/>
  <c r="GY368" i="51"/>
  <c r="GY369" i="51"/>
  <c r="GY365" i="51"/>
  <c r="GY371" i="51"/>
  <c r="GY372" i="51"/>
  <c r="GY370" i="51"/>
  <c r="GY364" i="51"/>
  <c r="GY375" i="51"/>
  <c r="GY376" i="51"/>
  <c r="GY377" i="51"/>
  <c r="GY378" i="51"/>
  <c r="GY379" i="51"/>
  <c r="GY380" i="51"/>
  <c r="GY374" i="51"/>
  <c r="GY382" i="51"/>
  <c r="GY381" i="51"/>
  <c r="GY373" i="51"/>
  <c r="GY385" i="51"/>
  <c r="GY386" i="51"/>
  <c r="GY387" i="51"/>
  <c r="GY388" i="51"/>
  <c r="GY389" i="51"/>
  <c r="GY390" i="51"/>
  <c r="GY391" i="51"/>
  <c r="GY392" i="51"/>
  <c r="GY393" i="51"/>
  <c r="GY394" i="51"/>
  <c r="GY395" i="51"/>
  <c r="GY396" i="51"/>
  <c r="GY397" i="51"/>
  <c r="GY398" i="51"/>
  <c r="GY399" i="51"/>
  <c r="GY400" i="51"/>
  <c r="GY401" i="51"/>
  <c r="GY402" i="51"/>
  <c r="GY403" i="51"/>
  <c r="GY384" i="51"/>
  <c r="GY405" i="51"/>
  <c r="GY406" i="51"/>
  <c r="GY407" i="51"/>
  <c r="GY408" i="51"/>
  <c r="GY409" i="51"/>
  <c r="GY404" i="51"/>
  <c r="GY411" i="51"/>
  <c r="GY412" i="51"/>
  <c r="GY413" i="51"/>
  <c r="GY414" i="51"/>
  <c r="GY415" i="51"/>
  <c r="GY416" i="51"/>
  <c r="GY417" i="51"/>
  <c r="GY418" i="51"/>
  <c r="GY419" i="51"/>
  <c r="GY420" i="51"/>
  <c r="GY410" i="51"/>
  <c r="GY383" i="51"/>
  <c r="GY363" i="51"/>
  <c r="GX87" i="51"/>
  <c r="GX98" i="51"/>
  <c r="GX99" i="51"/>
  <c r="GX100" i="51"/>
  <c r="GX13" i="51"/>
  <c r="GX14" i="51"/>
  <c r="GX15" i="51"/>
  <c r="GX16" i="51"/>
  <c r="GX17" i="51"/>
  <c r="GX18" i="51"/>
  <c r="GX20" i="51"/>
  <c r="GX21" i="51"/>
  <c r="GX22" i="51"/>
  <c r="GX23" i="51"/>
  <c r="GX24" i="51"/>
  <c r="GX25" i="51"/>
  <c r="GX26" i="51"/>
  <c r="GX19" i="51"/>
  <c r="GX28" i="51"/>
  <c r="GX29" i="51"/>
  <c r="GX30" i="51"/>
  <c r="GX31" i="51"/>
  <c r="GX32" i="51"/>
  <c r="GX33" i="51"/>
  <c r="GX34" i="51"/>
  <c r="GX27" i="51"/>
  <c r="GX38" i="51"/>
  <c r="GX39" i="51"/>
  <c r="GX40" i="51"/>
  <c r="GX41" i="51"/>
  <c r="GX37" i="51"/>
  <c r="GX43" i="51"/>
  <c r="GX44" i="51"/>
  <c r="GX45" i="51"/>
  <c r="GX46" i="51"/>
  <c r="GX47" i="51"/>
  <c r="GX48" i="51"/>
  <c r="GX42" i="51"/>
  <c r="GX50" i="51"/>
  <c r="GX51" i="51"/>
  <c r="GX52" i="51"/>
  <c r="GX53" i="51"/>
  <c r="GX49" i="51"/>
  <c r="GX55" i="51"/>
  <c r="GX56" i="51"/>
  <c r="GX57" i="51"/>
  <c r="GX54" i="51"/>
  <c r="GX59" i="51"/>
  <c r="GX60" i="51"/>
  <c r="GX61" i="51"/>
  <c r="GX62" i="51"/>
  <c r="GX63" i="51"/>
  <c r="GX58" i="51"/>
  <c r="GX65" i="51"/>
  <c r="GX66" i="51"/>
  <c r="GX67" i="51"/>
  <c r="GX68" i="51"/>
  <c r="GX64" i="51"/>
  <c r="GX70" i="51"/>
  <c r="GX71" i="51"/>
  <c r="GX72" i="51"/>
  <c r="GX69" i="51"/>
  <c r="GX36" i="51"/>
  <c r="GX75" i="51"/>
  <c r="GX76" i="51"/>
  <c r="GX74" i="51"/>
  <c r="GX78" i="51"/>
  <c r="GX77" i="51"/>
  <c r="GX80" i="51"/>
  <c r="GX79" i="51"/>
  <c r="GX73" i="51"/>
  <c r="GX83" i="51"/>
  <c r="GX84" i="51"/>
  <c r="GX85" i="51"/>
  <c r="GX82" i="51"/>
  <c r="GX88" i="51"/>
  <c r="GX89" i="51"/>
  <c r="GX90" i="51"/>
  <c r="GX91" i="51"/>
  <c r="GX92" i="51"/>
  <c r="GX93" i="51"/>
  <c r="GX94" i="51"/>
  <c r="GX86" i="51"/>
  <c r="GX81" i="51"/>
  <c r="GX35" i="51"/>
  <c r="GX97" i="51"/>
  <c r="GX102" i="51"/>
  <c r="GX103" i="51"/>
  <c r="GX104" i="51"/>
  <c r="GX105" i="51"/>
  <c r="GX106" i="51"/>
  <c r="GX107" i="51"/>
  <c r="GX101" i="51"/>
  <c r="GX109" i="51"/>
  <c r="GX108" i="51"/>
  <c r="GX96" i="51"/>
  <c r="GX112" i="51"/>
  <c r="GX113" i="51"/>
  <c r="GX114" i="51"/>
  <c r="GX115" i="51"/>
  <c r="GX116" i="51"/>
  <c r="GX117" i="51"/>
  <c r="GX118" i="51"/>
  <c r="GX119" i="51"/>
  <c r="GX111" i="51"/>
  <c r="GX121" i="51"/>
  <c r="GX122" i="51"/>
  <c r="GX123" i="51"/>
  <c r="GX124" i="51"/>
  <c r="GX125" i="51"/>
  <c r="GX126" i="51"/>
  <c r="GX127" i="51"/>
  <c r="GX128" i="51"/>
  <c r="GX129" i="51"/>
  <c r="GX130" i="51"/>
  <c r="GX120" i="51"/>
  <c r="GX132" i="51"/>
  <c r="GX133" i="51"/>
  <c r="GX134" i="51"/>
  <c r="GX135" i="51"/>
  <c r="GX131" i="51"/>
  <c r="GX137" i="51"/>
  <c r="GX136" i="51"/>
  <c r="GX110" i="51"/>
  <c r="GX140" i="51"/>
  <c r="GX141" i="51"/>
  <c r="GX142" i="51"/>
  <c r="GX143" i="51"/>
  <c r="GX144" i="51"/>
  <c r="GX139" i="51"/>
  <c r="GX146" i="51"/>
  <c r="GX147" i="51"/>
  <c r="GX148" i="51"/>
  <c r="GX149" i="51"/>
  <c r="GX150" i="51"/>
  <c r="GX145" i="51"/>
  <c r="GX138" i="51"/>
  <c r="GX153" i="51"/>
  <c r="GX154" i="51"/>
  <c r="GX152" i="51"/>
  <c r="GX156" i="51"/>
  <c r="GX155" i="51"/>
  <c r="GX158" i="51"/>
  <c r="GX157" i="51"/>
  <c r="GX160" i="51"/>
  <c r="GX161" i="51"/>
  <c r="GX159" i="51"/>
  <c r="GX151" i="51"/>
  <c r="GX164" i="51"/>
  <c r="GX165" i="51"/>
  <c r="GX166" i="51"/>
  <c r="GX163" i="51"/>
  <c r="GX168" i="51"/>
  <c r="GX167" i="51"/>
  <c r="GX170" i="51"/>
  <c r="GX169" i="51"/>
  <c r="GX162" i="51"/>
  <c r="GX173" i="51"/>
  <c r="GX172" i="51"/>
  <c r="GX175" i="51"/>
  <c r="GX176" i="51"/>
  <c r="GX174" i="51"/>
  <c r="GX171" i="51"/>
  <c r="GX179" i="51"/>
  <c r="GX180" i="51"/>
  <c r="GX181" i="51"/>
  <c r="GX182" i="51"/>
  <c r="GX183" i="51"/>
  <c r="GX178" i="51"/>
  <c r="GX185" i="51"/>
  <c r="GX186" i="51"/>
  <c r="GX187" i="51"/>
  <c r="GX184" i="51"/>
  <c r="GX177" i="51"/>
  <c r="GX190" i="51"/>
  <c r="GX191" i="51"/>
  <c r="GX189" i="51"/>
  <c r="GX193" i="51"/>
  <c r="GX194" i="51"/>
  <c r="GX195" i="51"/>
  <c r="GX196" i="51"/>
  <c r="GX192" i="51"/>
  <c r="GX198" i="51"/>
  <c r="GX199" i="51"/>
  <c r="GX200" i="51"/>
  <c r="GX197" i="51"/>
  <c r="GX202" i="51"/>
  <c r="GX203" i="51"/>
  <c r="GX204" i="51"/>
  <c r="GX201" i="51"/>
  <c r="GX206" i="51"/>
  <c r="GX207" i="51"/>
  <c r="GX208" i="51"/>
  <c r="GX209" i="51"/>
  <c r="GX210" i="51"/>
  <c r="GX205" i="51"/>
  <c r="GX212" i="51"/>
  <c r="GX213" i="51"/>
  <c r="GX211" i="51"/>
  <c r="GX215" i="51"/>
  <c r="GX216" i="51"/>
  <c r="GX214" i="51"/>
  <c r="GX218" i="51"/>
  <c r="GX219" i="51"/>
  <c r="GX220" i="51"/>
  <c r="GX217" i="51"/>
  <c r="GX188" i="51" s="1"/>
  <c r="GX222" i="51"/>
  <c r="GX223" i="51"/>
  <c r="GX224" i="51"/>
  <c r="GX225" i="51"/>
  <c r="GX221" i="51"/>
  <c r="GX227" i="51"/>
  <c r="GX228" i="51"/>
  <c r="GX226" i="51"/>
  <c r="GX230" i="51"/>
  <c r="GX231" i="51"/>
  <c r="GX232" i="51"/>
  <c r="GX229" i="51"/>
  <c r="GX235" i="51"/>
  <c r="GX234" i="51"/>
  <c r="GX237" i="51"/>
  <c r="GX236" i="51"/>
  <c r="GX239" i="51"/>
  <c r="GX238" i="51"/>
  <c r="GX233" i="51"/>
  <c r="GX242" i="51"/>
  <c r="GX243" i="51"/>
  <c r="GX244" i="51"/>
  <c r="GX241" i="51"/>
  <c r="GX246" i="51"/>
  <c r="GX245" i="51"/>
  <c r="GX248" i="51"/>
  <c r="GX249" i="51"/>
  <c r="GX250" i="51"/>
  <c r="GX247" i="51"/>
  <c r="GX252" i="51"/>
  <c r="GX253" i="51"/>
  <c r="GX251" i="51"/>
  <c r="GX255" i="51"/>
  <c r="GX256" i="51"/>
  <c r="GX254" i="51"/>
  <c r="GX240" i="51"/>
  <c r="GX259" i="51"/>
  <c r="GX260" i="51"/>
  <c r="GX261" i="51"/>
  <c r="GX258" i="51"/>
  <c r="GX257" i="51"/>
  <c r="GX264" i="51"/>
  <c r="GX265" i="51"/>
  <c r="GX263" i="51"/>
  <c r="GX267" i="51"/>
  <c r="GX266" i="51"/>
  <c r="GX262" i="51"/>
  <c r="GX270" i="51"/>
  <c r="GX269" i="51"/>
  <c r="GX272" i="51"/>
  <c r="GX273" i="51"/>
  <c r="GX274" i="51"/>
  <c r="GX271" i="51"/>
  <c r="GX276" i="51"/>
  <c r="GX277" i="51"/>
  <c r="GX278" i="51"/>
  <c r="GX275" i="51"/>
  <c r="GX280" i="51"/>
  <c r="GX279" i="51"/>
  <c r="GX268" i="51"/>
  <c r="GX283" i="51"/>
  <c r="GX284" i="51"/>
  <c r="GX282" i="51"/>
  <c r="GX286" i="51"/>
  <c r="GX287" i="51"/>
  <c r="GX285" i="51"/>
  <c r="GX289" i="51"/>
  <c r="GX288" i="51"/>
  <c r="GX291" i="51"/>
  <c r="GX290" i="51"/>
  <c r="GX293" i="51"/>
  <c r="GX292" i="51"/>
  <c r="GX281" i="51"/>
  <c r="GX296" i="51"/>
  <c r="GX297" i="51"/>
  <c r="GX298" i="51"/>
  <c r="GX299" i="51"/>
  <c r="GX295" i="51"/>
  <c r="GX294" i="51"/>
  <c r="GX302" i="51"/>
  <c r="GX303" i="51"/>
  <c r="GX301" i="51"/>
  <c r="GX305" i="51"/>
  <c r="GX304" i="51"/>
  <c r="GX307" i="51"/>
  <c r="GX306" i="51"/>
  <c r="GX309" i="51"/>
  <c r="GX310" i="51"/>
  <c r="GX311" i="51"/>
  <c r="GX308" i="51"/>
  <c r="GX300" i="51"/>
  <c r="GX314" i="51"/>
  <c r="GX315" i="51"/>
  <c r="GX316" i="51"/>
  <c r="GX313" i="51"/>
  <c r="GX318" i="51"/>
  <c r="GX317" i="51"/>
  <c r="GX312" i="51"/>
  <c r="GX321" i="51"/>
  <c r="GX320" i="51"/>
  <c r="GX319" i="51"/>
  <c r="GX325" i="51"/>
  <c r="GX326" i="51"/>
  <c r="GX327" i="51"/>
  <c r="GX328" i="51"/>
  <c r="GX329" i="51"/>
  <c r="GX324" i="51"/>
  <c r="GX331" i="51"/>
  <c r="GX332" i="51"/>
  <c r="GX333" i="51"/>
  <c r="GX334" i="51"/>
  <c r="GX330" i="51"/>
  <c r="GX336" i="51"/>
  <c r="GX337" i="51"/>
  <c r="GX338" i="51"/>
  <c r="GX335" i="51"/>
  <c r="GX323" i="51"/>
  <c r="GX341" i="51"/>
  <c r="GX342" i="51"/>
  <c r="GX343" i="51"/>
  <c r="GX344" i="51"/>
  <c r="GX345" i="51"/>
  <c r="GX340" i="51"/>
  <c r="GX347" i="51"/>
  <c r="GX348" i="51"/>
  <c r="GX349" i="51"/>
  <c r="GX346" i="51"/>
  <c r="GX351" i="51"/>
  <c r="GX352" i="51"/>
  <c r="GX350" i="51"/>
  <c r="GX339" i="51"/>
  <c r="GX355" i="51"/>
  <c r="GX356" i="51"/>
  <c r="GX357" i="51"/>
  <c r="GX358" i="51"/>
  <c r="GX359" i="51"/>
  <c r="GX354" i="51"/>
  <c r="GX361" i="51"/>
  <c r="GX362" i="51"/>
  <c r="GX360" i="51"/>
  <c r="GX353" i="51"/>
  <c r="GX322" i="51"/>
  <c r="GX366" i="51"/>
  <c r="GX367" i="51"/>
  <c r="GX368" i="51"/>
  <c r="GX369" i="51"/>
  <c r="GX365" i="51"/>
  <c r="GX371" i="51"/>
  <c r="GX372" i="51"/>
  <c r="GX370" i="51"/>
  <c r="GX364" i="51"/>
  <c r="GX375" i="51"/>
  <c r="GX376" i="51"/>
  <c r="GX377" i="51"/>
  <c r="GX378" i="51"/>
  <c r="GX379" i="51"/>
  <c r="GX380" i="51"/>
  <c r="GX374" i="51"/>
  <c r="GX382" i="51"/>
  <c r="GX381" i="51"/>
  <c r="GX373" i="51"/>
  <c r="GX385" i="51"/>
  <c r="GX386" i="51"/>
  <c r="GX387" i="51"/>
  <c r="GX388" i="51"/>
  <c r="GX389" i="51"/>
  <c r="GX390" i="51"/>
  <c r="GX391" i="51"/>
  <c r="GX392" i="51"/>
  <c r="GX393" i="51"/>
  <c r="GX394" i="51"/>
  <c r="GX395" i="51"/>
  <c r="GX396" i="51"/>
  <c r="GX397" i="51"/>
  <c r="GX398" i="51"/>
  <c r="GX399" i="51"/>
  <c r="GX400" i="51"/>
  <c r="GX401" i="51"/>
  <c r="GX402" i="51"/>
  <c r="GX403" i="51"/>
  <c r="GX384" i="51"/>
  <c r="GX405" i="51"/>
  <c r="GX406" i="51"/>
  <c r="GX407" i="51"/>
  <c r="GX408" i="51"/>
  <c r="GX409" i="51"/>
  <c r="GX404" i="51"/>
  <c r="GX411" i="51"/>
  <c r="GX412" i="51"/>
  <c r="GX413" i="51"/>
  <c r="GX414" i="51"/>
  <c r="GX415" i="51"/>
  <c r="GX416" i="51"/>
  <c r="GX417" i="51"/>
  <c r="GX418" i="51"/>
  <c r="GX419" i="51"/>
  <c r="GX420" i="51"/>
  <c r="GX410" i="51"/>
  <c r="GX383" i="51"/>
  <c r="GX363" i="51"/>
  <c r="GW87" i="51"/>
  <c r="GW98" i="51"/>
  <c r="GW99" i="51"/>
  <c r="GW100" i="51"/>
  <c r="GW13" i="51"/>
  <c r="GW14" i="51"/>
  <c r="GW15" i="51"/>
  <c r="GW16" i="51"/>
  <c r="GW17" i="51"/>
  <c r="GW18" i="51"/>
  <c r="GW20" i="51"/>
  <c r="GW21" i="51"/>
  <c r="GW22" i="51"/>
  <c r="GW23" i="51"/>
  <c r="GW24" i="51"/>
  <c r="GW25" i="51"/>
  <c r="GW26" i="51"/>
  <c r="GW19" i="51"/>
  <c r="GW28" i="51"/>
  <c r="GW29" i="51"/>
  <c r="GW30" i="51"/>
  <c r="GW31" i="51"/>
  <c r="GW32" i="51"/>
  <c r="GW33" i="51"/>
  <c r="GW34" i="51"/>
  <c r="GW27" i="51"/>
  <c r="GW38" i="51"/>
  <c r="GW39" i="51"/>
  <c r="GW40" i="51"/>
  <c r="GW41" i="51"/>
  <c r="GW37" i="51"/>
  <c r="GW43" i="51"/>
  <c r="GW44" i="51"/>
  <c r="GW45" i="51"/>
  <c r="GW46" i="51"/>
  <c r="GW47" i="51"/>
  <c r="GW48" i="51"/>
  <c r="GW42" i="51"/>
  <c r="GW50" i="51"/>
  <c r="GW51" i="51"/>
  <c r="GW52" i="51"/>
  <c r="GW53" i="51"/>
  <c r="GW49" i="51"/>
  <c r="GW55" i="51"/>
  <c r="GW56" i="51"/>
  <c r="GW57" i="51"/>
  <c r="GW54" i="51"/>
  <c r="GW59" i="51"/>
  <c r="GW60" i="51"/>
  <c r="GW61" i="51"/>
  <c r="GW62" i="51"/>
  <c r="GW63" i="51"/>
  <c r="GW58" i="51"/>
  <c r="GW65" i="51"/>
  <c r="GW66" i="51"/>
  <c r="GW67" i="51"/>
  <c r="GW68" i="51"/>
  <c r="GW64" i="51"/>
  <c r="GW70" i="51"/>
  <c r="GW71" i="51"/>
  <c r="GW72" i="51"/>
  <c r="GW69" i="51"/>
  <c r="GW36" i="51"/>
  <c r="GW75" i="51"/>
  <c r="GW76" i="51"/>
  <c r="GW74" i="51"/>
  <c r="GW78" i="51"/>
  <c r="GW77" i="51"/>
  <c r="GW80" i="51"/>
  <c r="GW79" i="51" s="1"/>
  <c r="GW73" i="51" s="1"/>
  <c r="GW83" i="51"/>
  <c r="GW84" i="51"/>
  <c r="GW85" i="51"/>
  <c r="GW82" i="51"/>
  <c r="GW88" i="51"/>
  <c r="GW89" i="51"/>
  <c r="GW90" i="51"/>
  <c r="GW91" i="51"/>
  <c r="GW92" i="51"/>
  <c r="GW93" i="51"/>
  <c r="GW94" i="51"/>
  <c r="GW86" i="51"/>
  <c r="GW81" i="51"/>
  <c r="GW97" i="51"/>
  <c r="GW102" i="51"/>
  <c r="GW103" i="51"/>
  <c r="GW104" i="51"/>
  <c r="GW105" i="51"/>
  <c r="GW106" i="51"/>
  <c r="GW107" i="51"/>
  <c r="GW101" i="51"/>
  <c r="GW109" i="51"/>
  <c r="GW108" i="51"/>
  <c r="GW96" i="51"/>
  <c r="GW112" i="51"/>
  <c r="GW113" i="51"/>
  <c r="GW114" i="51"/>
  <c r="GW115" i="51"/>
  <c r="GW116" i="51"/>
  <c r="GW117" i="51"/>
  <c r="GW118" i="51"/>
  <c r="GW119" i="51"/>
  <c r="GW111" i="51"/>
  <c r="GW121" i="51"/>
  <c r="GW122" i="51"/>
  <c r="GW123" i="51"/>
  <c r="GW124" i="51"/>
  <c r="GW125" i="51"/>
  <c r="GW126" i="51"/>
  <c r="GW127" i="51"/>
  <c r="GW128" i="51"/>
  <c r="GW129" i="51"/>
  <c r="GW130" i="51"/>
  <c r="GW120" i="51"/>
  <c r="GW132" i="51"/>
  <c r="GW133" i="51"/>
  <c r="GW134" i="51"/>
  <c r="GW135" i="51"/>
  <c r="GW131" i="51"/>
  <c r="GW137" i="51"/>
  <c r="GW136" i="51"/>
  <c r="GW110" i="51"/>
  <c r="GW140" i="51"/>
  <c r="GW141" i="51"/>
  <c r="GW142" i="51"/>
  <c r="GW143" i="51"/>
  <c r="GW144" i="51"/>
  <c r="GW139" i="51"/>
  <c r="GW146" i="51"/>
  <c r="GW147" i="51"/>
  <c r="GW148" i="51"/>
  <c r="GW149" i="51"/>
  <c r="GW150" i="51"/>
  <c r="GW145" i="51"/>
  <c r="GW138" i="51"/>
  <c r="GW153" i="51"/>
  <c r="GW154" i="51"/>
  <c r="GW152" i="51"/>
  <c r="GW156" i="51"/>
  <c r="GW155" i="51"/>
  <c r="GW158" i="51"/>
  <c r="GW157" i="51"/>
  <c r="GW160" i="51"/>
  <c r="GW161" i="51"/>
  <c r="GW159" i="51"/>
  <c r="GW151" i="51"/>
  <c r="GW164" i="51"/>
  <c r="GW165" i="51"/>
  <c r="GW166" i="51"/>
  <c r="GW163" i="51"/>
  <c r="GW168" i="51"/>
  <c r="GW167" i="51"/>
  <c r="GW170" i="51"/>
  <c r="GW169" i="51"/>
  <c r="GW162" i="51"/>
  <c r="GW173" i="51"/>
  <c r="GW172" i="51"/>
  <c r="GW175" i="51"/>
  <c r="GW176" i="51"/>
  <c r="GW174" i="51"/>
  <c r="GW171" i="51"/>
  <c r="GW179" i="51"/>
  <c r="GW180" i="51"/>
  <c r="GW181" i="51"/>
  <c r="GW182" i="51"/>
  <c r="GW183" i="51"/>
  <c r="GW178" i="51"/>
  <c r="GW185" i="51"/>
  <c r="GW186" i="51"/>
  <c r="GW187" i="51"/>
  <c r="GW184" i="51"/>
  <c r="GW177" i="51"/>
  <c r="GW190" i="51"/>
  <c r="GW191" i="51"/>
  <c r="GW189" i="51"/>
  <c r="GW193" i="51"/>
  <c r="GW194" i="51"/>
  <c r="GW195" i="51"/>
  <c r="GW196" i="51"/>
  <c r="GW192" i="51"/>
  <c r="GW198" i="51"/>
  <c r="GW199" i="51"/>
  <c r="GW200" i="51"/>
  <c r="GW197" i="51"/>
  <c r="GW202" i="51"/>
  <c r="GW203" i="51"/>
  <c r="GW204" i="51"/>
  <c r="GW201" i="51"/>
  <c r="GW206" i="51"/>
  <c r="GW207" i="51"/>
  <c r="GW208" i="51"/>
  <c r="GW209" i="51"/>
  <c r="GW210" i="51"/>
  <c r="GW205" i="51"/>
  <c r="GW212" i="51"/>
  <c r="GW213" i="51"/>
  <c r="GW211" i="51"/>
  <c r="GW215" i="51"/>
  <c r="GW216" i="51"/>
  <c r="GW214" i="51"/>
  <c r="GW218" i="51"/>
  <c r="GW219" i="51"/>
  <c r="GW220" i="51"/>
  <c r="GW217" i="51" s="1"/>
  <c r="GW188" i="51" s="1"/>
  <c r="GW222" i="51"/>
  <c r="GW223" i="51"/>
  <c r="GW224" i="51"/>
  <c r="GW225" i="51"/>
  <c r="GW221" i="51"/>
  <c r="GW227" i="51"/>
  <c r="GW228" i="51"/>
  <c r="GW226" i="51"/>
  <c r="GW230" i="51"/>
  <c r="GW231" i="51"/>
  <c r="GW232" i="51"/>
  <c r="GW229" i="51"/>
  <c r="GW235" i="51"/>
  <c r="GW234" i="51"/>
  <c r="GW237" i="51"/>
  <c r="GW236" i="51"/>
  <c r="GW239" i="51"/>
  <c r="GW238" i="51"/>
  <c r="GW233" i="51"/>
  <c r="GW242" i="51"/>
  <c r="GW243" i="51"/>
  <c r="GW244" i="51"/>
  <c r="GW241" i="51"/>
  <c r="GW246" i="51"/>
  <c r="GW245" i="51"/>
  <c r="GW248" i="51"/>
  <c r="GW249" i="51"/>
  <c r="GW250" i="51"/>
  <c r="GW247" i="51"/>
  <c r="GW252" i="51"/>
  <c r="GW253" i="51"/>
  <c r="GW251" i="51"/>
  <c r="GW255" i="51"/>
  <c r="GW256" i="51"/>
  <c r="GW254" i="51"/>
  <c r="GW240" i="51"/>
  <c r="GW259" i="51"/>
  <c r="GW260" i="51"/>
  <c r="GW261" i="51"/>
  <c r="GW258" i="51"/>
  <c r="GW257" i="51"/>
  <c r="GW264" i="51"/>
  <c r="GW265" i="51"/>
  <c r="GW263" i="51"/>
  <c r="GW267" i="51"/>
  <c r="GW266" i="51"/>
  <c r="GW262" i="51"/>
  <c r="GW270" i="51"/>
  <c r="GW269" i="51"/>
  <c r="GW272" i="51"/>
  <c r="GW273" i="51"/>
  <c r="GW274" i="51"/>
  <c r="GW271" i="51"/>
  <c r="GW276" i="51"/>
  <c r="GW277" i="51"/>
  <c r="GW278" i="51"/>
  <c r="GW275" i="51"/>
  <c r="GW280" i="51"/>
  <c r="GW279" i="51"/>
  <c r="GW268" i="51"/>
  <c r="GW283" i="51"/>
  <c r="GW284" i="51"/>
  <c r="GW282" i="51"/>
  <c r="GW286" i="51"/>
  <c r="GW287" i="51"/>
  <c r="GW285" i="51"/>
  <c r="GW289" i="51"/>
  <c r="GW288" i="51"/>
  <c r="GW291" i="51"/>
  <c r="GW290" i="51"/>
  <c r="GW293" i="51"/>
  <c r="GW292" i="51"/>
  <c r="GW281" i="51"/>
  <c r="GW296" i="51"/>
  <c r="GW297" i="51"/>
  <c r="GW298" i="51"/>
  <c r="GW299" i="51"/>
  <c r="GW295" i="51"/>
  <c r="GW294" i="51"/>
  <c r="GW302" i="51"/>
  <c r="GW303" i="51"/>
  <c r="GW301" i="51"/>
  <c r="GW305" i="51"/>
  <c r="GW304" i="51"/>
  <c r="GW307" i="51"/>
  <c r="GW306" i="51"/>
  <c r="GW309" i="51"/>
  <c r="GW310" i="51"/>
  <c r="GW311" i="51"/>
  <c r="GW308" i="51"/>
  <c r="GW300" i="51"/>
  <c r="GW314" i="51"/>
  <c r="GW315" i="51"/>
  <c r="GW316" i="51"/>
  <c r="GW313" i="51"/>
  <c r="GW318" i="51"/>
  <c r="GW317" i="51"/>
  <c r="GW312" i="51"/>
  <c r="GW321" i="51"/>
  <c r="GW320" i="51"/>
  <c r="GW319" i="51"/>
  <c r="GW325" i="51"/>
  <c r="GW326" i="51"/>
  <c r="GW327" i="51"/>
  <c r="GW328" i="51"/>
  <c r="GW329" i="51"/>
  <c r="GW324" i="51"/>
  <c r="GW331" i="51"/>
  <c r="GW332" i="51"/>
  <c r="GW333" i="51"/>
  <c r="GW334" i="51"/>
  <c r="GW330" i="51"/>
  <c r="GW336" i="51"/>
  <c r="GW337" i="51"/>
  <c r="GW338" i="51"/>
  <c r="GW335" i="51"/>
  <c r="GW323" i="51"/>
  <c r="GW341" i="51"/>
  <c r="GW342" i="51"/>
  <c r="GW343" i="51"/>
  <c r="GW344" i="51"/>
  <c r="GW345" i="51"/>
  <c r="GW340" i="51"/>
  <c r="GW347" i="51"/>
  <c r="GW348" i="51"/>
  <c r="GW349" i="51"/>
  <c r="GW346" i="51"/>
  <c r="GW351" i="51"/>
  <c r="GW352" i="51"/>
  <c r="GW350" i="51"/>
  <c r="GW339" i="51"/>
  <c r="GW355" i="51"/>
  <c r="GW356" i="51"/>
  <c r="GW357" i="51"/>
  <c r="GW358" i="51"/>
  <c r="GW359" i="51"/>
  <c r="GW354" i="51"/>
  <c r="GW361" i="51"/>
  <c r="GW362" i="51"/>
  <c r="GW360" i="51"/>
  <c r="GW353" i="51"/>
  <c r="GW322" i="51"/>
  <c r="GW366" i="51"/>
  <c r="GW367" i="51"/>
  <c r="GW368" i="51"/>
  <c r="GW369" i="51"/>
  <c r="GW365" i="51"/>
  <c r="GW371" i="51"/>
  <c r="GW372" i="51"/>
  <c r="GW370" i="51"/>
  <c r="GW364" i="51"/>
  <c r="GW375" i="51"/>
  <c r="GW376" i="51"/>
  <c r="GW377" i="51"/>
  <c r="GW378" i="51"/>
  <c r="GW379" i="51"/>
  <c r="GW380" i="51"/>
  <c r="GW374" i="51"/>
  <c r="GW382" i="51"/>
  <c r="GW381" i="51"/>
  <c r="GW373" i="51"/>
  <c r="GW385" i="51"/>
  <c r="GW386" i="51"/>
  <c r="GW387" i="51"/>
  <c r="GW388" i="51"/>
  <c r="GW389" i="51"/>
  <c r="GW390" i="51"/>
  <c r="GW391" i="51"/>
  <c r="GW392" i="51"/>
  <c r="GW393" i="51"/>
  <c r="GW394" i="51"/>
  <c r="GW395" i="51"/>
  <c r="GW396" i="51"/>
  <c r="GW397" i="51"/>
  <c r="GW398" i="51"/>
  <c r="GW399" i="51"/>
  <c r="GW400" i="51"/>
  <c r="GW401" i="51"/>
  <c r="GW402" i="51"/>
  <c r="GW403" i="51"/>
  <c r="GW384" i="51"/>
  <c r="GW405" i="51"/>
  <c r="GW406" i="51"/>
  <c r="GW407" i="51"/>
  <c r="GW408" i="51"/>
  <c r="GW409" i="51"/>
  <c r="GW404" i="51"/>
  <c r="GW411" i="51"/>
  <c r="GW412" i="51"/>
  <c r="GW413" i="51"/>
  <c r="GW414" i="51"/>
  <c r="GW415" i="51"/>
  <c r="GW416" i="51"/>
  <c r="GW417" i="51"/>
  <c r="GW418" i="51"/>
  <c r="GW419" i="51"/>
  <c r="GW420" i="51"/>
  <c r="GW410" i="51"/>
  <c r="GW383" i="51"/>
  <c r="GW363" i="51"/>
  <c r="GV87" i="51"/>
  <c r="GV98" i="51"/>
  <c r="GV99" i="51"/>
  <c r="GV100" i="51"/>
  <c r="GV13" i="51"/>
  <c r="GV14" i="51"/>
  <c r="GV15" i="51"/>
  <c r="GV16" i="51"/>
  <c r="GV17" i="51"/>
  <c r="GV18" i="51"/>
  <c r="GV20" i="51"/>
  <c r="GV21" i="51"/>
  <c r="GV22" i="51"/>
  <c r="GV23" i="51"/>
  <c r="GV24" i="51"/>
  <c r="GV25" i="51"/>
  <c r="GV26" i="51"/>
  <c r="GV19" i="51"/>
  <c r="GV28" i="51"/>
  <c r="GV29" i="51"/>
  <c r="GV30" i="51"/>
  <c r="GV31" i="51"/>
  <c r="GV32" i="51"/>
  <c r="GV33" i="51"/>
  <c r="GV34" i="51"/>
  <c r="GV27" i="51"/>
  <c r="GV38" i="51"/>
  <c r="GV39" i="51"/>
  <c r="GV40" i="51"/>
  <c r="GV41" i="51"/>
  <c r="GV37" i="51"/>
  <c r="GV43" i="51"/>
  <c r="GV44" i="51"/>
  <c r="GV45" i="51"/>
  <c r="GV46" i="51"/>
  <c r="GV47" i="51"/>
  <c r="GV48" i="51"/>
  <c r="GV42" i="51"/>
  <c r="GV50" i="51"/>
  <c r="GV51" i="51"/>
  <c r="GV52" i="51"/>
  <c r="GV53" i="51"/>
  <c r="GV49" i="51"/>
  <c r="GV55" i="51"/>
  <c r="GV56" i="51"/>
  <c r="GV57" i="51"/>
  <c r="GV54" i="51"/>
  <c r="GV59" i="51"/>
  <c r="GV60" i="51"/>
  <c r="GV61" i="51"/>
  <c r="GV62" i="51"/>
  <c r="GV63" i="51"/>
  <c r="GV58" i="51"/>
  <c r="GV65" i="51"/>
  <c r="GV66" i="51"/>
  <c r="GV67" i="51"/>
  <c r="GV68" i="51"/>
  <c r="GV64" i="51"/>
  <c r="GV70" i="51"/>
  <c r="GV71" i="51"/>
  <c r="GV72" i="51"/>
  <c r="GV69" i="51"/>
  <c r="GV36" i="51"/>
  <c r="GV75" i="51"/>
  <c r="GV76" i="51"/>
  <c r="GV74" i="51"/>
  <c r="GV78" i="51"/>
  <c r="GV77" i="51"/>
  <c r="GV80" i="51"/>
  <c r="GV79" i="51" s="1"/>
  <c r="GV73" i="51" s="1"/>
  <c r="GV83" i="51"/>
  <c r="GV84" i="51"/>
  <c r="GV85" i="51"/>
  <c r="GV82" i="51"/>
  <c r="GV88" i="51"/>
  <c r="GV89" i="51"/>
  <c r="GV90" i="51"/>
  <c r="GV91" i="51"/>
  <c r="GV92" i="51"/>
  <c r="GV93" i="51"/>
  <c r="GV94" i="51"/>
  <c r="GV86" i="51"/>
  <c r="GV81" i="51"/>
  <c r="GV97" i="51"/>
  <c r="GV96" i="51" s="1"/>
  <c r="E9" i="56" s="1"/>
  <c r="GV102" i="51"/>
  <c r="GV103" i="51"/>
  <c r="GV104" i="51"/>
  <c r="GV105" i="51"/>
  <c r="GV106" i="51"/>
  <c r="GV107" i="51"/>
  <c r="GV101" i="51"/>
  <c r="GV109" i="51"/>
  <c r="GV108" i="51"/>
  <c r="GV112" i="51"/>
  <c r="GV113" i="51"/>
  <c r="GV114" i="51"/>
  <c r="GV115" i="51"/>
  <c r="GV116" i="51"/>
  <c r="GV117" i="51"/>
  <c r="GV118" i="51"/>
  <c r="GV119" i="51"/>
  <c r="GV111" i="51"/>
  <c r="GV121" i="51"/>
  <c r="GV122" i="51"/>
  <c r="GV123" i="51"/>
  <c r="GV124" i="51"/>
  <c r="GV125" i="51"/>
  <c r="GV126" i="51"/>
  <c r="GV127" i="51"/>
  <c r="GV128" i="51"/>
  <c r="GV129" i="51"/>
  <c r="GV130" i="51"/>
  <c r="GV120" i="51"/>
  <c r="GV132" i="51"/>
  <c r="GV133" i="51"/>
  <c r="GV134" i="51"/>
  <c r="GV135" i="51"/>
  <c r="GV131" i="51"/>
  <c r="GV137" i="51"/>
  <c r="GV136" i="51"/>
  <c r="GV110" i="51"/>
  <c r="GV140" i="51"/>
  <c r="GV141" i="51"/>
  <c r="GV142" i="51"/>
  <c r="GV143" i="51"/>
  <c r="GV144" i="51"/>
  <c r="GV139" i="51"/>
  <c r="GV146" i="51"/>
  <c r="GV147" i="51"/>
  <c r="GV148" i="51"/>
  <c r="GV149" i="51"/>
  <c r="GV150" i="51"/>
  <c r="GV145" i="51"/>
  <c r="GV138" i="51"/>
  <c r="GV153" i="51"/>
  <c r="GV154" i="51"/>
  <c r="GV152" i="51"/>
  <c r="GV156" i="51"/>
  <c r="GV155" i="51"/>
  <c r="GV158" i="51"/>
  <c r="GV157" i="51"/>
  <c r="GV160" i="51"/>
  <c r="GV161" i="51"/>
  <c r="GV159" i="51"/>
  <c r="GV151" i="51"/>
  <c r="GV165" i="51"/>
  <c r="GV166" i="51"/>
  <c r="GV168" i="51"/>
  <c r="GV167" i="51"/>
  <c r="GV170" i="51"/>
  <c r="GV169" i="51"/>
  <c r="GV173" i="51"/>
  <c r="GV172" i="51"/>
  <c r="GV175" i="51"/>
  <c r="GV176" i="51"/>
  <c r="GV174" i="51"/>
  <c r="GV171" i="51"/>
  <c r="GV179" i="51"/>
  <c r="GV180" i="51"/>
  <c r="GV181" i="51"/>
  <c r="GV182" i="51"/>
  <c r="GV183" i="51"/>
  <c r="GV178" i="51"/>
  <c r="GV185" i="51"/>
  <c r="GV186" i="51"/>
  <c r="GV187" i="51"/>
  <c r="GV184" i="51"/>
  <c r="GV177" i="51"/>
  <c r="GV190" i="51"/>
  <c r="GV191" i="51"/>
  <c r="GV189" i="51"/>
  <c r="GV193" i="51"/>
  <c r="GV194" i="51"/>
  <c r="GV195" i="51"/>
  <c r="GV196" i="51"/>
  <c r="GV192" i="51"/>
  <c r="GV198" i="51"/>
  <c r="GV199" i="51"/>
  <c r="GV200" i="51"/>
  <c r="GV197" i="51"/>
  <c r="GV202" i="51"/>
  <c r="GV203" i="51"/>
  <c r="GV204" i="51"/>
  <c r="GV201" i="51"/>
  <c r="GV206" i="51"/>
  <c r="GV207" i="51"/>
  <c r="GV208" i="51"/>
  <c r="GV209" i="51"/>
  <c r="GV210" i="51"/>
  <c r="GV205" i="51"/>
  <c r="GV212" i="51"/>
  <c r="GV213" i="51"/>
  <c r="GV211" i="51"/>
  <c r="GV215" i="51"/>
  <c r="GV216" i="51"/>
  <c r="GV214" i="51"/>
  <c r="GV218" i="51"/>
  <c r="GV219" i="51"/>
  <c r="GV220" i="51"/>
  <c r="GV217" i="51" s="1"/>
  <c r="GV188" i="51" s="1"/>
  <c r="E16" i="56" s="1"/>
  <c r="E15" i="63" s="1"/>
  <c r="GV222" i="51"/>
  <c r="GV223" i="51"/>
  <c r="GV224" i="51"/>
  <c r="GV225" i="51"/>
  <c r="GV221" i="51"/>
  <c r="GV227" i="51"/>
  <c r="GV228" i="51"/>
  <c r="GV226" i="51"/>
  <c r="GV230" i="51"/>
  <c r="GV231" i="51"/>
  <c r="GV232" i="51"/>
  <c r="GV229" i="51"/>
  <c r="GV235" i="51"/>
  <c r="GV234" i="51"/>
  <c r="GV237" i="51"/>
  <c r="GV236" i="51" s="1"/>
  <c r="GV233" i="51" s="1"/>
  <c r="E17" i="56" s="1"/>
  <c r="GV239" i="51"/>
  <c r="GV238" i="51"/>
  <c r="GV242" i="51"/>
  <c r="GV243" i="51"/>
  <c r="GV241" i="51" s="1"/>
  <c r="GV240" i="51" s="1"/>
  <c r="E18" i="56" s="1"/>
  <c r="GV244" i="51"/>
  <c r="GV246" i="51"/>
  <c r="GV245" i="51"/>
  <c r="GV248" i="51"/>
  <c r="GV249" i="51"/>
  <c r="GV250" i="51"/>
  <c r="GV247" i="51"/>
  <c r="GV252" i="51"/>
  <c r="GV253" i="51"/>
  <c r="GV251" i="51"/>
  <c r="GV255" i="51"/>
  <c r="GV256" i="51"/>
  <c r="GV254" i="51"/>
  <c r="GV259" i="51"/>
  <c r="GV260" i="51"/>
  <c r="GV261" i="51"/>
  <c r="GV258" i="51"/>
  <c r="GV257" i="51"/>
  <c r="GV264" i="51"/>
  <c r="GV265" i="51"/>
  <c r="GV263" i="51"/>
  <c r="GV267" i="51"/>
  <c r="GV266" i="51"/>
  <c r="GV262" i="51"/>
  <c r="GV270" i="51"/>
  <c r="GV269" i="51"/>
  <c r="GV272" i="51"/>
  <c r="GV273" i="51"/>
  <c r="GV274" i="51"/>
  <c r="GV271" i="51"/>
  <c r="GV276" i="51"/>
  <c r="GV277" i="51"/>
  <c r="GV278" i="51"/>
  <c r="GV275" i="51"/>
  <c r="GV280" i="51"/>
  <c r="GV279" i="51"/>
  <c r="GV268" i="51"/>
  <c r="GV283" i="51"/>
  <c r="GV284" i="51"/>
  <c r="GV282" i="51"/>
  <c r="GV286" i="51"/>
  <c r="GV287" i="51"/>
  <c r="GV285" i="51"/>
  <c r="GV289" i="51"/>
  <c r="GV288" i="51"/>
  <c r="GV291" i="51"/>
  <c r="GV290" i="51"/>
  <c r="GV293" i="51"/>
  <c r="GV292" i="51"/>
  <c r="GV281" i="51"/>
  <c r="GV296" i="51"/>
  <c r="GV297" i="51"/>
  <c r="GV298" i="51"/>
  <c r="GV299" i="51"/>
  <c r="GV295" i="51"/>
  <c r="GV294" i="51"/>
  <c r="GV302" i="51"/>
  <c r="GV303" i="51"/>
  <c r="GV301" i="51"/>
  <c r="GV305" i="51"/>
  <c r="GV304" i="51"/>
  <c r="GV307" i="51"/>
  <c r="GV306" i="51"/>
  <c r="GV309" i="51"/>
  <c r="GV310" i="51"/>
  <c r="GV311" i="51"/>
  <c r="GV308" i="51"/>
  <c r="GV300" i="51"/>
  <c r="GV314" i="51"/>
  <c r="GV315" i="51"/>
  <c r="GV316" i="51"/>
  <c r="GV313" i="51"/>
  <c r="GV318" i="51"/>
  <c r="GV317" i="51"/>
  <c r="GV312" i="51"/>
  <c r="GV321" i="51"/>
  <c r="GV320" i="51"/>
  <c r="GV319" i="51"/>
  <c r="GV325" i="51"/>
  <c r="GV326" i="51"/>
  <c r="GV327" i="51"/>
  <c r="GV328" i="51"/>
  <c r="GV329" i="51"/>
  <c r="GV324" i="51"/>
  <c r="GV331" i="51"/>
  <c r="GV332" i="51"/>
  <c r="GV333" i="51"/>
  <c r="GV334" i="51"/>
  <c r="GV330" i="51"/>
  <c r="GV336" i="51"/>
  <c r="GV337" i="51"/>
  <c r="GV338" i="51"/>
  <c r="GV335" i="51"/>
  <c r="GV323" i="51"/>
  <c r="GV341" i="51"/>
  <c r="GV342" i="51"/>
  <c r="GV343" i="51"/>
  <c r="GV344" i="51"/>
  <c r="GV345" i="51"/>
  <c r="GV340" i="51"/>
  <c r="GV347" i="51"/>
  <c r="GV348" i="51"/>
  <c r="GV349" i="51"/>
  <c r="GV346" i="51"/>
  <c r="GV351" i="51"/>
  <c r="GV352" i="51"/>
  <c r="GV350" i="51"/>
  <c r="GV339" i="51"/>
  <c r="GV355" i="51"/>
  <c r="GV356" i="51"/>
  <c r="GV357" i="51"/>
  <c r="GV358" i="51"/>
  <c r="GV359" i="51"/>
  <c r="GV354" i="51"/>
  <c r="GV361" i="51"/>
  <c r="GV362" i="51"/>
  <c r="GV360" i="51"/>
  <c r="GV353" i="51"/>
  <c r="GV322" i="51"/>
  <c r="GV366" i="51"/>
  <c r="GV367" i="51"/>
  <c r="GV368" i="51"/>
  <c r="GV369" i="51"/>
  <c r="GV365" i="51"/>
  <c r="GV371" i="51"/>
  <c r="GV372" i="51"/>
  <c r="GV370" i="51"/>
  <c r="GV364" i="51"/>
  <c r="GV375" i="51"/>
  <c r="GV376" i="51"/>
  <c r="GV377" i="51"/>
  <c r="GV378" i="51"/>
  <c r="GV379" i="51"/>
  <c r="GV380" i="51"/>
  <c r="GV374" i="51"/>
  <c r="GV382" i="51"/>
  <c r="GV381" i="51"/>
  <c r="GV373" i="51"/>
  <c r="GV385" i="51"/>
  <c r="GV386" i="51"/>
  <c r="GV387" i="51"/>
  <c r="GV388" i="51"/>
  <c r="GV389" i="51"/>
  <c r="GV390" i="51"/>
  <c r="GV391" i="51"/>
  <c r="GV392" i="51"/>
  <c r="GV393" i="51"/>
  <c r="GV394" i="51"/>
  <c r="GV395" i="51"/>
  <c r="GV396" i="51"/>
  <c r="GV397" i="51"/>
  <c r="GV398" i="51"/>
  <c r="GV399" i="51"/>
  <c r="GV400" i="51"/>
  <c r="GV401" i="51"/>
  <c r="GV402" i="51"/>
  <c r="GV403" i="51"/>
  <c r="GV384" i="51"/>
  <c r="GV405" i="51"/>
  <c r="GV406" i="51"/>
  <c r="GV407" i="51"/>
  <c r="GV408" i="51"/>
  <c r="GV409" i="51"/>
  <c r="GV404" i="51"/>
  <c r="GV411" i="51"/>
  <c r="GV412" i="51"/>
  <c r="GV413" i="51"/>
  <c r="GV414" i="51"/>
  <c r="GV415" i="51"/>
  <c r="GV416" i="51"/>
  <c r="GV417" i="51"/>
  <c r="GV418" i="51"/>
  <c r="GV419" i="51"/>
  <c r="GV420" i="51"/>
  <c r="GV410" i="51"/>
  <c r="GV383" i="51"/>
  <c r="GV363" i="51"/>
  <c r="N9" i="66"/>
  <c r="Y90" i="51"/>
  <c r="Y89" i="51"/>
  <c r="Y87" i="51"/>
  <c r="Y83" i="51"/>
  <c r="AN351" i="51"/>
  <c r="BP351" i="51"/>
  <c r="BN351" i="51"/>
  <c r="S90" i="51"/>
  <c r="V90" i="51"/>
  <c r="S89" i="51"/>
  <c r="V89" i="51"/>
  <c r="S87" i="51"/>
  <c r="BP391" i="51"/>
  <c r="BM391" i="51"/>
  <c r="BP387" i="51"/>
  <c r="BM387" i="51"/>
  <c r="N183" i="51"/>
  <c r="S83" i="51"/>
  <c r="V83" i="51"/>
  <c r="G26" i="56"/>
  <c r="I26" i="56"/>
  <c r="E26" i="56"/>
  <c r="E25" i="63"/>
  <c r="GU366" i="51"/>
  <c r="GU367" i="51"/>
  <c r="GU368" i="51"/>
  <c r="GU369" i="51"/>
  <c r="GU371" i="51"/>
  <c r="GU372" i="51"/>
  <c r="GU375" i="51"/>
  <c r="GU376" i="51"/>
  <c r="GU377" i="51"/>
  <c r="GU378" i="51"/>
  <c r="GU379" i="51"/>
  <c r="GU380" i="51"/>
  <c r="GU382" i="51"/>
  <c r="GU381" i="51"/>
  <c r="GU385" i="51"/>
  <c r="GU386" i="51"/>
  <c r="GU387" i="51"/>
  <c r="GU388" i="51"/>
  <c r="GU389" i="51"/>
  <c r="GU390" i="51"/>
  <c r="GU391" i="51"/>
  <c r="GU392" i="51"/>
  <c r="GU393" i="51"/>
  <c r="GU394" i="51"/>
  <c r="GU395" i="51"/>
  <c r="GU396" i="51"/>
  <c r="GU397" i="51"/>
  <c r="GU398" i="51"/>
  <c r="GU399" i="51"/>
  <c r="GU400" i="51"/>
  <c r="GU401" i="51"/>
  <c r="GU402" i="51"/>
  <c r="GU403" i="51"/>
  <c r="GU405" i="51"/>
  <c r="GU406" i="51"/>
  <c r="GU407" i="51"/>
  <c r="GU408" i="51"/>
  <c r="GU409" i="51"/>
  <c r="GU411" i="51"/>
  <c r="GU412" i="51"/>
  <c r="GU413" i="51"/>
  <c r="GU414" i="51"/>
  <c r="GU415" i="51"/>
  <c r="GU416" i="51"/>
  <c r="GU417" i="51"/>
  <c r="GU418" i="51"/>
  <c r="GU419" i="51"/>
  <c r="GU420" i="51"/>
  <c r="GU326" i="51"/>
  <c r="GU327" i="51"/>
  <c r="GU328" i="51"/>
  <c r="GU329" i="51"/>
  <c r="GU331" i="51"/>
  <c r="GU332" i="51"/>
  <c r="GU334" i="51"/>
  <c r="GU336" i="51"/>
  <c r="GU337" i="51"/>
  <c r="GU338" i="51"/>
  <c r="GU341" i="51"/>
  <c r="GU342" i="51"/>
  <c r="GU343" i="51"/>
  <c r="GU344" i="51"/>
  <c r="GU345" i="51"/>
  <c r="GU347" i="51"/>
  <c r="GU348" i="51"/>
  <c r="GU349" i="51"/>
  <c r="GU351" i="51"/>
  <c r="GU352" i="51"/>
  <c r="GU355" i="51"/>
  <c r="GU356" i="51"/>
  <c r="GU357" i="51"/>
  <c r="GU358" i="51"/>
  <c r="GU359" i="51"/>
  <c r="GU361" i="51"/>
  <c r="GU362" i="51"/>
  <c r="GU102" i="51"/>
  <c r="GU104" i="51"/>
  <c r="GU105" i="51"/>
  <c r="GU106" i="51"/>
  <c r="GU107" i="51"/>
  <c r="GU109" i="51"/>
  <c r="GU108" i="51"/>
  <c r="GU112" i="51"/>
  <c r="GU113" i="51"/>
  <c r="GU114" i="51"/>
  <c r="GU115" i="51"/>
  <c r="GU116" i="51"/>
  <c r="GU117" i="51"/>
  <c r="GU118" i="51"/>
  <c r="GU119" i="51"/>
  <c r="GU121" i="51"/>
  <c r="GU122" i="51"/>
  <c r="GU123" i="51"/>
  <c r="GU124" i="51"/>
  <c r="GU125" i="51"/>
  <c r="GU126" i="51"/>
  <c r="GU127" i="51"/>
  <c r="GU128" i="51"/>
  <c r="GU129" i="51"/>
  <c r="GU130" i="51"/>
  <c r="GU132" i="51"/>
  <c r="GU133" i="51"/>
  <c r="GU134" i="51"/>
  <c r="GU135" i="51"/>
  <c r="GU137" i="51"/>
  <c r="GU136" i="51"/>
  <c r="GU140" i="51"/>
  <c r="GU141" i="51"/>
  <c r="GU142" i="51"/>
  <c r="GU143" i="51"/>
  <c r="GU144" i="51"/>
  <c r="GU146" i="51"/>
  <c r="GU147" i="51"/>
  <c r="GU148" i="51"/>
  <c r="GU149" i="51"/>
  <c r="GU150" i="51"/>
  <c r="GU153" i="51"/>
  <c r="GU154" i="51"/>
  <c r="GU156" i="51"/>
  <c r="GU155" i="51"/>
  <c r="GU158" i="51"/>
  <c r="GU157" i="51"/>
  <c r="GU160" i="51"/>
  <c r="GU161" i="51"/>
  <c r="GU164" i="51"/>
  <c r="GU165" i="51"/>
  <c r="GU166" i="51"/>
  <c r="GU168" i="51"/>
  <c r="GU167" i="51"/>
  <c r="GU170" i="51"/>
  <c r="GU169" i="51"/>
  <c r="GU173" i="51"/>
  <c r="GU172" i="51"/>
  <c r="GU175" i="51"/>
  <c r="GU176" i="51"/>
  <c r="GU179" i="51"/>
  <c r="GU180" i="51"/>
  <c r="GU181" i="51"/>
  <c r="GU182" i="51"/>
  <c r="GU183" i="51"/>
  <c r="GU185" i="51"/>
  <c r="GU186" i="51"/>
  <c r="GU187" i="51"/>
  <c r="GU190" i="51"/>
  <c r="GU191" i="51"/>
  <c r="GU193" i="51"/>
  <c r="GU194" i="51"/>
  <c r="GU195" i="51"/>
  <c r="GU196" i="51"/>
  <c r="GU198" i="51"/>
  <c r="GU199" i="51"/>
  <c r="GU200" i="51"/>
  <c r="GU202" i="51"/>
  <c r="GU203" i="51"/>
  <c r="GU204" i="51"/>
  <c r="GU206" i="51"/>
  <c r="GU207" i="51"/>
  <c r="GU208" i="51"/>
  <c r="GU209" i="51"/>
  <c r="GU210" i="51"/>
  <c r="GU212" i="51"/>
  <c r="GU213" i="51"/>
  <c r="GU215" i="51"/>
  <c r="GU216" i="51"/>
  <c r="GU218" i="51"/>
  <c r="GU219" i="51"/>
  <c r="GU220" i="51"/>
  <c r="GU222" i="51"/>
  <c r="GU223" i="51"/>
  <c r="GU224" i="51"/>
  <c r="GU225" i="51"/>
  <c r="GU227" i="51"/>
  <c r="GU228" i="51"/>
  <c r="GU230" i="51"/>
  <c r="GU231" i="51"/>
  <c r="GU232" i="51"/>
  <c r="GU235" i="51"/>
  <c r="GU234" i="51"/>
  <c r="GU237" i="51"/>
  <c r="GU236" i="51"/>
  <c r="GU239" i="51"/>
  <c r="GU238" i="51"/>
  <c r="GU242" i="51"/>
  <c r="GU243" i="51"/>
  <c r="GU244" i="51"/>
  <c r="GU246" i="51"/>
  <c r="GU245" i="51"/>
  <c r="GU248" i="51"/>
  <c r="GU249" i="51"/>
  <c r="GU250" i="51"/>
  <c r="GU252" i="51"/>
  <c r="GU253" i="51"/>
  <c r="GU255" i="51"/>
  <c r="GU256" i="51"/>
  <c r="GU259" i="51"/>
  <c r="GU260" i="51"/>
  <c r="GU261" i="51"/>
  <c r="GU264" i="51"/>
  <c r="GU265" i="51"/>
  <c r="GU267" i="51"/>
  <c r="GU266" i="51"/>
  <c r="GU270" i="51"/>
  <c r="GU269" i="51"/>
  <c r="GU272" i="51"/>
  <c r="GU273" i="51"/>
  <c r="GU274" i="51"/>
  <c r="GU276" i="51"/>
  <c r="GU277" i="51"/>
  <c r="GU278" i="51"/>
  <c r="GU280" i="51"/>
  <c r="GU279" i="51"/>
  <c r="GU283" i="51"/>
  <c r="GU284" i="51"/>
  <c r="GU286" i="51"/>
  <c r="GU287" i="51"/>
  <c r="GU289" i="51"/>
  <c r="GU288" i="51"/>
  <c r="GU291" i="51"/>
  <c r="GU290" i="51"/>
  <c r="GU293" i="51"/>
  <c r="GU292" i="51"/>
  <c r="GU296" i="51"/>
  <c r="GU297" i="51"/>
  <c r="GU298" i="51"/>
  <c r="GU299" i="51"/>
  <c r="GU305" i="51"/>
  <c r="GU304" i="51"/>
  <c r="GU307" i="51"/>
  <c r="GU306" i="51"/>
  <c r="GU309" i="51"/>
  <c r="GU310" i="51"/>
  <c r="GU311" i="51"/>
  <c r="GU314" i="51"/>
  <c r="GU315" i="51"/>
  <c r="GU316" i="51"/>
  <c r="GU318" i="51"/>
  <c r="GU317" i="51"/>
  <c r="GU321" i="51"/>
  <c r="GU320" i="51"/>
  <c r="GU319" i="51"/>
  <c r="GU38" i="51"/>
  <c r="GU39" i="51"/>
  <c r="GU40" i="51"/>
  <c r="GU41" i="51"/>
  <c r="GU43" i="51"/>
  <c r="GU44" i="51"/>
  <c r="GU45" i="51"/>
  <c r="GU46" i="51"/>
  <c r="GU47" i="51"/>
  <c r="GU48" i="51"/>
  <c r="GU50" i="51"/>
  <c r="GU51" i="51"/>
  <c r="GU52" i="51"/>
  <c r="GU53" i="51"/>
  <c r="GU55" i="51"/>
  <c r="GU56" i="51"/>
  <c r="GU57" i="51"/>
  <c r="GU59" i="51"/>
  <c r="GU60" i="51"/>
  <c r="GU61" i="51"/>
  <c r="GU62" i="51"/>
  <c r="GU63" i="51"/>
  <c r="GU65" i="51"/>
  <c r="GU66" i="51"/>
  <c r="GU67" i="51"/>
  <c r="GU68" i="51"/>
  <c r="GU70" i="51"/>
  <c r="GU71" i="51"/>
  <c r="GU72" i="51"/>
  <c r="GU75" i="51"/>
  <c r="GU76" i="51"/>
  <c r="GU78" i="51"/>
  <c r="GU77" i="51"/>
  <c r="GU80" i="51"/>
  <c r="GU79" i="51"/>
  <c r="GU83" i="51"/>
  <c r="GU84" i="51"/>
  <c r="GU85" i="51"/>
  <c r="GU87" i="51"/>
  <c r="GU88" i="51"/>
  <c r="GU89" i="51"/>
  <c r="GU91" i="51"/>
  <c r="GU92" i="51"/>
  <c r="GU94" i="51"/>
  <c r="GU13" i="51"/>
  <c r="GU14" i="51"/>
  <c r="GU15" i="51"/>
  <c r="GU16" i="51"/>
  <c r="GU17" i="51"/>
  <c r="GU18" i="51"/>
  <c r="GU20" i="51"/>
  <c r="GU22" i="51"/>
  <c r="GU23" i="51"/>
  <c r="GU24" i="51"/>
  <c r="GU25" i="51"/>
  <c r="GU26" i="51"/>
  <c r="GU28" i="51"/>
  <c r="GU29" i="51"/>
  <c r="GU30" i="51"/>
  <c r="GU31" i="51"/>
  <c r="GU32" i="51"/>
  <c r="GU33" i="51"/>
  <c r="GU34" i="51"/>
  <c r="GP365" i="51"/>
  <c r="GP370" i="51"/>
  <c r="GP374" i="51"/>
  <c r="GP381" i="51"/>
  <c r="GP384" i="51"/>
  <c r="GP404" i="51"/>
  <c r="GP410" i="51"/>
  <c r="GP324" i="51"/>
  <c r="GP330" i="51"/>
  <c r="GP335" i="51"/>
  <c r="GP340" i="51"/>
  <c r="GP346" i="51"/>
  <c r="GP350" i="51"/>
  <c r="GP354" i="51"/>
  <c r="GP360" i="51"/>
  <c r="GP97" i="51"/>
  <c r="GP101" i="51"/>
  <c r="GP108" i="51"/>
  <c r="GP111" i="51"/>
  <c r="GP120" i="51"/>
  <c r="GP131" i="51"/>
  <c r="GP136" i="51"/>
  <c r="GP139" i="51"/>
  <c r="GP145" i="51"/>
  <c r="GP152" i="51"/>
  <c r="GP155" i="51"/>
  <c r="GP157" i="51"/>
  <c r="GP159" i="51"/>
  <c r="GP163" i="51"/>
  <c r="GP167" i="51"/>
  <c r="GP169" i="51"/>
  <c r="GP172" i="51"/>
  <c r="GP174" i="51"/>
  <c r="GP178" i="51"/>
  <c r="GP184" i="51"/>
  <c r="GP189" i="51"/>
  <c r="GP192" i="51"/>
  <c r="GP197" i="51"/>
  <c r="GP201" i="51"/>
  <c r="GP205" i="51"/>
  <c r="GP211" i="51"/>
  <c r="GP214" i="51"/>
  <c r="GP217" i="51"/>
  <c r="GP221" i="51"/>
  <c r="GP226" i="51"/>
  <c r="GP229" i="51"/>
  <c r="GP234" i="51"/>
  <c r="GP236" i="51"/>
  <c r="GP238" i="51"/>
  <c r="GP241" i="51"/>
  <c r="GP245" i="51"/>
  <c r="GP247" i="51"/>
  <c r="GP251" i="51"/>
  <c r="GP254" i="51"/>
  <c r="GP258" i="51"/>
  <c r="GP257" i="51"/>
  <c r="GP263" i="51"/>
  <c r="GP266" i="51"/>
  <c r="GP269" i="51"/>
  <c r="GP271" i="51"/>
  <c r="GP275" i="51"/>
  <c r="GP279" i="51"/>
  <c r="GP282" i="51"/>
  <c r="GP285" i="51"/>
  <c r="GP288" i="51"/>
  <c r="GP290" i="51"/>
  <c r="GP292" i="51"/>
  <c r="GP295" i="51"/>
  <c r="GP294" i="51"/>
  <c r="GP301" i="51"/>
  <c r="GP304" i="51"/>
  <c r="GP306" i="51"/>
  <c r="GP308" i="51"/>
  <c r="GP313" i="51"/>
  <c r="GP317" i="51"/>
  <c r="GP320" i="51"/>
  <c r="GP319" i="51"/>
  <c r="GP37" i="51"/>
  <c r="GP42" i="51"/>
  <c r="GP49" i="51"/>
  <c r="GP54" i="51"/>
  <c r="GP58" i="51"/>
  <c r="GP64" i="51"/>
  <c r="GP69" i="51"/>
  <c r="GP74" i="51"/>
  <c r="GP77" i="51"/>
  <c r="GP79" i="51"/>
  <c r="GP82" i="51"/>
  <c r="GP86" i="51"/>
  <c r="GP12" i="51"/>
  <c r="GP19" i="51"/>
  <c r="GP27" i="51"/>
  <c r="GO12" i="51"/>
  <c r="GN12" i="51"/>
  <c r="GM12" i="51"/>
  <c r="GL12" i="51"/>
  <c r="GK365" i="51"/>
  <c r="GK370" i="51"/>
  <c r="GK374" i="51"/>
  <c r="GK381" i="51"/>
  <c r="GK384" i="51"/>
  <c r="GK404" i="51"/>
  <c r="GK410" i="51"/>
  <c r="GK324" i="51"/>
  <c r="GK330" i="51"/>
  <c r="GK335" i="51"/>
  <c r="GK340" i="51"/>
  <c r="GK346" i="51"/>
  <c r="GK350" i="51"/>
  <c r="GK354" i="51"/>
  <c r="GK360" i="51"/>
  <c r="GK97" i="51"/>
  <c r="GK101" i="51"/>
  <c r="GK108" i="51"/>
  <c r="GK111" i="51"/>
  <c r="GK120" i="51"/>
  <c r="GK131" i="51"/>
  <c r="GK136" i="51"/>
  <c r="GK139" i="51"/>
  <c r="GK145" i="51"/>
  <c r="GK152" i="51"/>
  <c r="GK155" i="51"/>
  <c r="GK157" i="51"/>
  <c r="GK159" i="51"/>
  <c r="GK163" i="51"/>
  <c r="GK167" i="51"/>
  <c r="GK169" i="51"/>
  <c r="GK172" i="51"/>
  <c r="GK174" i="51"/>
  <c r="GK178" i="51"/>
  <c r="GK184" i="51"/>
  <c r="GK189" i="51"/>
  <c r="GK192" i="51"/>
  <c r="GK197" i="51"/>
  <c r="GK201" i="51"/>
  <c r="GK205" i="51"/>
  <c r="GK211" i="51"/>
  <c r="GK214" i="51"/>
  <c r="GK217" i="51"/>
  <c r="GK221" i="51"/>
  <c r="GK226" i="51"/>
  <c r="GK229" i="51"/>
  <c r="GK234" i="51"/>
  <c r="GK236" i="51"/>
  <c r="GK238" i="51"/>
  <c r="GK241" i="51"/>
  <c r="GK245" i="51"/>
  <c r="GK247" i="51"/>
  <c r="GK251" i="51"/>
  <c r="GK254" i="51"/>
  <c r="GK258" i="51"/>
  <c r="GK257" i="51"/>
  <c r="GK263" i="51"/>
  <c r="GK266" i="51"/>
  <c r="GK269" i="51"/>
  <c r="GK271" i="51"/>
  <c r="GK275" i="51"/>
  <c r="GK279" i="51"/>
  <c r="GK282" i="51"/>
  <c r="GK285" i="51"/>
  <c r="GK288" i="51"/>
  <c r="GK290" i="51"/>
  <c r="GK292" i="51"/>
  <c r="GK295" i="51"/>
  <c r="GK294" i="51"/>
  <c r="GK301" i="51"/>
  <c r="GK304" i="51"/>
  <c r="GK306" i="51"/>
  <c r="GK308" i="51"/>
  <c r="GK313" i="51"/>
  <c r="GK317" i="51"/>
  <c r="GK320" i="51"/>
  <c r="GK319" i="51"/>
  <c r="GK37" i="51"/>
  <c r="GK42" i="51"/>
  <c r="GK49" i="51"/>
  <c r="GK54" i="51"/>
  <c r="GK58" i="51"/>
  <c r="GK64" i="51"/>
  <c r="GK69" i="51"/>
  <c r="GK74" i="51"/>
  <c r="GK77" i="51"/>
  <c r="GK79" i="51"/>
  <c r="GK82" i="51"/>
  <c r="GK86" i="51"/>
  <c r="GK12" i="51"/>
  <c r="GK19" i="51"/>
  <c r="GK27" i="51"/>
  <c r="GJ12" i="51"/>
  <c r="GI12" i="51"/>
  <c r="GH12" i="51"/>
  <c r="GG12" i="51"/>
  <c r="GF365" i="51"/>
  <c r="GF370" i="51"/>
  <c r="GF374" i="51"/>
  <c r="GF381" i="51"/>
  <c r="GF384" i="51"/>
  <c r="GF404" i="51"/>
  <c r="GF410" i="51"/>
  <c r="GF324" i="51"/>
  <c r="GF330" i="51"/>
  <c r="GF335" i="51"/>
  <c r="GF340" i="51"/>
  <c r="GF346" i="51"/>
  <c r="GF350" i="51"/>
  <c r="GF354" i="51"/>
  <c r="GF360" i="51"/>
  <c r="GF97" i="51"/>
  <c r="GF108" i="51"/>
  <c r="GF111" i="51"/>
  <c r="GF120" i="51"/>
  <c r="GF131" i="51"/>
  <c r="GF136" i="51"/>
  <c r="GF139" i="51"/>
  <c r="GF145" i="51"/>
  <c r="GF152" i="51"/>
  <c r="GF155" i="51"/>
  <c r="GF157" i="51"/>
  <c r="GF159" i="51"/>
  <c r="GF163" i="51"/>
  <c r="GF167" i="51"/>
  <c r="GF169" i="51"/>
  <c r="GF172" i="51"/>
  <c r="GF174" i="51"/>
  <c r="GF178" i="51"/>
  <c r="GF184" i="51"/>
  <c r="GF189" i="51"/>
  <c r="GF192" i="51"/>
  <c r="GF197" i="51"/>
  <c r="GF201" i="51"/>
  <c r="GF205" i="51"/>
  <c r="GF211" i="51"/>
  <c r="GF214" i="51"/>
  <c r="GF217" i="51"/>
  <c r="GF221" i="51"/>
  <c r="GF226" i="51"/>
  <c r="GF229" i="51"/>
  <c r="GF234" i="51"/>
  <c r="GF236" i="51"/>
  <c r="GF238" i="51"/>
  <c r="GF241" i="51"/>
  <c r="GF245" i="51"/>
  <c r="GF247" i="51"/>
  <c r="GF251" i="51"/>
  <c r="GF254" i="51"/>
  <c r="GF258" i="51"/>
  <c r="GF257" i="51"/>
  <c r="GF263" i="51"/>
  <c r="GF266" i="51"/>
  <c r="GF269" i="51"/>
  <c r="GF271" i="51"/>
  <c r="GF275" i="51"/>
  <c r="GF279" i="51"/>
  <c r="GF282" i="51"/>
  <c r="GF285" i="51"/>
  <c r="GF288" i="51"/>
  <c r="GF290" i="51"/>
  <c r="GF292" i="51"/>
  <c r="GF295" i="51"/>
  <c r="GF294" i="51"/>
  <c r="GF301" i="51"/>
  <c r="GF304" i="51"/>
  <c r="GF306" i="51"/>
  <c r="GF308" i="51"/>
  <c r="GF313" i="51"/>
  <c r="GF317" i="51"/>
  <c r="GF320" i="51"/>
  <c r="GF319" i="51"/>
  <c r="GF37" i="51"/>
  <c r="GF42" i="51"/>
  <c r="GF49" i="51"/>
  <c r="GF54" i="51"/>
  <c r="GF58" i="51"/>
  <c r="GF64" i="51"/>
  <c r="GF69" i="51"/>
  <c r="GF74" i="51"/>
  <c r="GF77" i="51"/>
  <c r="GF79" i="51"/>
  <c r="GF82" i="51"/>
  <c r="GF86" i="51"/>
  <c r="GF12" i="51"/>
  <c r="GF19" i="51"/>
  <c r="GF27" i="51"/>
  <c r="GE12" i="51"/>
  <c r="GD12" i="51"/>
  <c r="GC12" i="51"/>
  <c r="GB12" i="51"/>
  <c r="GA365" i="51"/>
  <c r="GA370" i="51"/>
  <c r="GA374" i="51"/>
  <c r="GA381" i="51"/>
  <c r="GA384" i="51"/>
  <c r="GA404" i="51"/>
  <c r="GA410" i="51"/>
  <c r="GA324" i="51"/>
  <c r="GA330" i="51"/>
  <c r="GA335" i="51"/>
  <c r="GA340" i="51"/>
  <c r="GA346" i="51"/>
  <c r="GA350" i="51"/>
  <c r="GA354" i="51"/>
  <c r="GA360" i="51"/>
  <c r="GA97" i="51"/>
  <c r="GA101" i="51"/>
  <c r="GA108" i="51"/>
  <c r="GA111" i="51"/>
  <c r="GA120" i="51"/>
  <c r="GA131" i="51"/>
  <c r="GA136" i="51"/>
  <c r="GA139" i="51"/>
  <c r="GA145" i="51"/>
  <c r="GA152" i="51"/>
  <c r="GA155" i="51"/>
  <c r="GA157" i="51"/>
  <c r="GA159" i="51"/>
  <c r="GA163" i="51"/>
  <c r="GA167" i="51"/>
  <c r="GA169" i="51"/>
  <c r="GA172" i="51"/>
  <c r="GA174" i="51"/>
  <c r="GA178" i="51"/>
  <c r="GA184" i="51"/>
  <c r="GA189" i="51"/>
  <c r="GA192" i="51"/>
  <c r="GA197" i="51"/>
  <c r="GA201" i="51"/>
  <c r="GA205" i="51"/>
  <c r="GA211" i="51"/>
  <c r="GA214" i="51"/>
  <c r="GA217" i="51"/>
  <c r="GA221" i="51"/>
  <c r="GA226" i="51"/>
  <c r="GA229" i="51"/>
  <c r="GA234" i="51"/>
  <c r="GA236" i="51"/>
  <c r="GA238" i="51"/>
  <c r="GA241" i="51"/>
  <c r="GA245" i="51"/>
  <c r="GA247" i="51"/>
  <c r="GA251" i="51"/>
  <c r="GA254" i="51"/>
  <c r="GA258" i="51"/>
  <c r="GA257" i="51"/>
  <c r="GA263" i="51"/>
  <c r="GA266" i="51"/>
  <c r="GA269" i="51"/>
  <c r="GA271" i="51"/>
  <c r="GA275" i="51"/>
  <c r="GA279" i="51"/>
  <c r="GA282" i="51"/>
  <c r="GA285" i="51"/>
  <c r="GA288" i="51"/>
  <c r="GA290" i="51"/>
  <c r="GA292" i="51"/>
  <c r="GA295" i="51"/>
  <c r="GA294" i="51"/>
  <c r="GA301" i="51"/>
  <c r="GA304" i="51"/>
  <c r="GA306" i="51"/>
  <c r="GA308" i="51"/>
  <c r="GA313" i="51"/>
  <c r="GA317" i="51"/>
  <c r="GA320" i="51"/>
  <c r="GA319" i="51"/>
  <c r="GA37" i="51"/>
  <c r="GA42" i="51"/>
  <c r="GA49" i="51"/>
  <c r="GA54" i="51"/>
  <c r="GA58" i="51"/>
  <c r="GA64" i="51"/>
  <c r="GA69" i="51"/>
  <c r="GA74" i="51"/>
  <c r="GA77" i="51"/>
  <c r="GA79" i="51"/>
  <c r="GA82" i="51"/>
  <c r="GA86" i="51"/>
  <c r="GA12" i="51"/>
  <c r="GA27" i="51"/>
  <c r="FZ12" i="51"/>
  <c r="FY12" i="51"/>
  <c r="FX12" i="51"/>
  <c r="FW12" i="51"/>
  <c r="FV365" i="51"/>
  <c r="FV370" i="51"/>
  <c r="FV374" i="51"/>
  <c r="FV381" i="51"/>
  <c r="FV384" i="51"/>
  <c r="FV404" i="51"/>
  <c r="FV410" i="51"/>
  <c r="FV324" i="51"/>
  <c r="FV330" i="51"/>
  <c r="FV335" i="51"/>
  <c r="FV340" i="51"/>
  <c r="FV346" i="51"/>
  <c r="FV350" i="51"/>
  <c r="FV354" i="51"/>
  <c r="FV360" i="51"/>
  <c r="FV97" i="51"/>
  <c r="FV101" i="51"/>
  <c r="FV108" i="51"/>
  <c r="FV111" i="51"/>
  <c r="FV120" i="51"/>
  <c r="FV131" i="51"/>
  <c r="FV136" i="51"/>
  <c r="FV139" i="51"/>
  <c r="FV145" i="51"/>
  <c r="FV152" i="51"/>
  <c r="FV155" i="51"/>
  <c r="FV157" i="51"/>
  <c r="FV159" i="51"/>
  <c r="FV163" i="51"/>
  <c r="FV167" i="51"/>
  <c r="FV169" i="51"/>
  <c r="FV172" i="51"/>
  <c r="FV174" i="51"/>
  <c r="FV178" i="51"/>
  <c r="FV184" i="51"/>
  <c r="FV189" i="51"/>
  <c r="FV192" i="51"/>
  <c r="FV197" i="51"/>
  <c r="FV201" i="51"/>
  <c r="FV205" i="51"/>
  <c r="FV211" i="51"/>
  <c r="FV214" i="51"/>
  <c r="FV217" i="51"/>
  <c r="FV221" i="51"/>
  <c r="FV226" i="51"/>
  <c r="FV229" i="51"/>
  <c r="FV234" i="51"/>
  <c r="FV236" i="51"/>
  <c r="FV238" i="51"/>
  <c r="FV241" i="51"/>
  <c r="FV245" i="51"/>
  <c r="FV247" i="51"/>
  <c r="FV251" i="51"/>
  <c r="FV254" i="51"/>
  <c r="FV258" i="51"/>
  <c r="FV257" i="51"/>
  <c r="FV263" i="51"/>
  <c r="FV266" i="51"/>
  <c r="FV269" i="51"/>
  <c r="FV271" i="51"/>
  <c r="FV275" i="51"/>
  <c r="FV279" i="51"/>
  <c r="FV282" i="51"/>
  <c r="FV285" i="51"/>
  <c r="FV288" i="51"/>
  <c r="FV290" i="51"/>
  <c r="FV292" i="51"/>
  <c r="FV295" i="51"/>
  <c r="FV294" i="51"/>
  <c r="FV301" i="51"/>
  <c r="FV304" i="51"/>
  <c r="FV306" i="51"/>
  <c r="FV308" i="51"/>
  <c r="FV313" i="51"/>
  <c r="FV317" i="51"/>
  <c r="FV320" i="51"/>
  <c r="FV319" i="51"/>
  <c r="FV37" i="51"/>
  <c r="FV42" i="51"/>
  <c r="FV49" i="51"/>
  <c r="FV54" i="51"/>
  <c r="FV58" i="51"/>
  <c r="FV64" i="51"/>
  <c r="FV69" i="51"/>
  <c r="FV74" i="51"/>
  <c r="FV77" i="51"/>
  <c r="FV79" i="51"/>
  <c r="FV82" i="51"/>
  <c r="FV86" i="51"/>
  <c r="FV12" i="51"/>
  <c r="FV19" i="51"/>
  <c r="FV27" i="51"/>
  <c r="FU12" i="51"/>
  <c r="FT12" i="51"/>
  <c r="FS12" i="51"/>
  <c r="FR12" i="51"/>
  <c r="FQ365" i="51"/>
  <c r="FQ370" i="51"/>
  <c r="FQ374" i="51"/>
  <c r="FQ381" i="51"/>
  <c r="FQ384" i="51"/>
  <c r="FQ404" i="51"/>
  <c r="FQ410" i="51"/>
  <c r="FQ324" i="51"/>
  <c r="FQ330" i="51"/>
  <c r="FQ335" i="51"/>
  <c r="FQ340" i="51"/>
  <c r="FQ346" i="51"/>
  <c r="FQ350" i="51"/>
  <c r="FQ354" i="51"/>
  <c r="FQ360" i="51"/>
  <c r="FQ97" i="51"/>
  <c r="FQ101" i="51"/>
  <c r="FQ108" i="51"/>
  <c r="FQ111" i="51"/>
  <c r="FQ120" i="51"/>
  <c r="FQ131" i="51"/>
  <c r="FQ136" i="51"/>
  <c r="FQ139" i="51"/>
  <c r="FQ145" i="51"/>
  <c r="FQ152" i="51"/>
  <c r="FQ155" i="51"/>
  <c r="FQ157" i="51"/>
  <c r="FQ159" i="51"/>
  <c r="FQ163" i="51"/>
  <c r="FQ167" i="51"/>
  <c r="FQ169" i="51"/>
  <c r="FQ172" i="51"/>
  <c r="FQ174" i="51"/>
  <c r="FQ178" i="51"/>
  <c r="FQ184" i="51"/>
  <c r="FQ189" i="51"/>
  <c r="FQ192" i="51"/>
  <c r="FQ197" i="51"/>
  <c r="FQ201" i="51"/>
  <c r="FQ205" i="51"/>
  <c r="FQ211" i="51"/>
  <c r="FQ214" i="51"/>
  <c r="FQ217" i="51"/>
  <c r="FQ221" i="51"/>
  <c r="FQ226" i="51"/>
  <c r="FQ229" i="51"/>
  <c r="FQ234" i="51"/>
  <c r="FQ236" i="51"/>
  <c r="FQ238" i="51"/>
  <c r="FQ241" i="51"/>
  <c r="FQ245" i="51"/>
  <c r="FQ247" i="51"/>
  <c r="FQ251" i="51"/>
  <c r="FQ254" i="51"/>
  <c r="FQ258" i="51"/>
  <c r="FQ257" i="51"/>
  <c r="FQ263" i="51"/>
  <c r="FQ266" i="51"/>
  <c r="FQ269" i="51"/>
  <c r="FQ271" i="51"/>
  <c r="FQ275" i="51"/>
  <c r="FQ279" i="51"/>
  <c r="FQ282" i="51"/>
  <c r="FQ285" i="51"/>
  <c r="FQ288" i="51"/>
  <c r="FQ290" i="51"/>
  <c r="FQ292" i="51"/>
  <c r="FQ295" i="51"/>
  <c r="FQ294" i="51"/>
  <c r="FQ301" i="51"/>
  <c r="FQ304" i="51"/>
  <c r="FQ306" i="51"/>
  <c r="FQ308" i="51"/>
  <c r="FQ313" i="51"/>
  <c r="FQ317" i="51"/>
  <c r="FQ320" i="51"/>
  <c r="FQ319" i="51"/>
  <c r="FQ37" i="51"/>
  <c r="FQ42" i="51"/>
  <c r="FQ49" i="51"/>
  <c r="FQ54" i="51"/>
  <c r="FQ58" i="51"/>
  <c r="FQ64" i="51"/>
  <c r="FQ69" i="51"/>
  <c r="FQ74" i="51"/>
  <c r="FQ77" i="51"/>
  <c r="FQ79" i="51"/>
  <c r="FQ82" i="51"/>
  <c r="FQ86" i="51"/>
  <c r="FQ12" i="51"/>
  <c r="FQ19" i="51"/>
  <c r="FQ27" i="51"/>
  <c r="FP12" i="51"/>
  <c r="FO12" i="51"/>
  <c r="FN12" i="51"/>
  <c r="FM12" i="51"/>
  <c r="FL365" i="51"/>
  <c r="FL370" i="51"/>
  <c r="FL374" i="51"/>
  <c r="FL381" i="51"/>
  <c r="FL384" i="51"/>
  <c r="FL404" i="51"/>
  <c r="FL410" i="51"/>
  <c r="FL324" i="51"/>
  <c r="FL330" i="51"/>
  <c r="FL335" i="51"/>
  <c r="FL340" i="51"/>
  <c r="FL346" i="51"/>
  <c r="FL350" i="51"/>
  <c r="FL354" i="51"/>
  <c r="FL360" i="51"/>
  <c r="FL97" i="51"/>
  <c r="FL108" i="51"/>
  <c r="FL111" i="51"/>
  <c r="FL120" i="51"/>
  <c r="FL131" i="51"/>
  <c r="FL136" i="51"/>
  <c r="FL139" i="51"/>
  <c r="FL145" i="51"/>
  <c r="FL152" i="51"/>
  <c r="FL155" i="51"/>
  <c r="FL157" i="51"/>
  <c r="FL159" i="51"/>
  <c r="FL163" i="51"/>
  <c r="FL167" i="51"/>
  <c r="FL169" i="51"/>
  <c r="FL172" i="51"/>
  <c r="FL174" i="51"/>
  <c r="FL178" i="51"/>
  <c r="FL184" i="51"/>
  <c r="FL189" i="51"/>
  <c r="FL192" i="51"/>
  <c r="FL197" i="51"/>
  <c r="FL201" i="51"/>
  <c r="FL205" i="51"/>
  <c r="FL211" i="51"/>
  <c r="FL214" i="51"/>
  <c r="FL217" i="51"/>
  <c r="FL221" i="51"/>
  <c r="FL226" i="51"/>
  <c r="FL229" i="51"/>
  <c r="FL234" i="51"/>
  <c r="FL236" i="51"/>
  <c r="FL238" i="51"/>
  <c r="FL241" i="51"/>
  <c r="FL245" i="51"/>
  <c r="FL247" i="51"/>
  <c r="FL251" i="51"/>
  <c r="FL254" i="51"/>
  <c r="FL258" i="51"/>
  <c r="FL257" i="51"/>
  <c r="FL263" i="51"/>
  <c r="FL266" i="51"/>
  <c r="FL269" i="51"/>
  <c r="FL271" i="51"/>
  <c r="FL275" i="51"/>
  <c r="FL279" i="51"/>
  <c r="FL282" i="51"/>
  <c r="FL285" i="51"/>
  <c r="FL288" i="51"/>
  <c r="FL290" i="51"/>
  <c r="FL292" i="51"/>
  <c r="FL295" i="51"/>
  <c r="FL294" i="51"/>
  <c r="FL304" i="51"/>
  <c r="FL306" i="51"/>
  <c r="FL308" i="51"/>
  <c r="FL313" i="51"/>
  <c r="FL317" i="51"/>
  <c r="FL320" i="51"/>
  <c r="FL319" i="51"/>
  <c r="FL37" i="51"/>
  <c r="FL42" i="51"/>
  <c r="FL49" i="51"/>
  <c r="FL54" i="51"/>
  <c r="FL58" i="51"/>
  <c r="FL64" i="51"/>
  <c r="FL69" i="51"/>
  <c r="FL74" i="51"/>
  <c r="FL77" i="51"/>
  <c r="FL79" i="51"/>
  <c r="FL82" i="51"/>
  <c r="FL86" i="51"/>
  <c r="FL12" i="51"/>
  <c r="FL19" i="51"/>
  <c r="FL27" i="51"/>
  <c r="FK12" i="51"/>
  <c r="FJ12" i="51"/>
  <c r="FI12" i="51"/>
  <c r="FH12" i="51"/>
  <c r="FG365" i="51"/>
  <c r="FG370" i="51"/>
  <c r="FG374" i="51"/>
  <c r="FG381" i="51"/>
  <c r="FG384" i="51"/>
  <c r="FG404" i="51"/>
  <c r="FG410" i="51"/>
  <c r="FG335" i="51"/>
  <c r="FG340" i="51"/>
  <c r="FG346" i="51"/>
  <c r="FG350" i="51"/>
  <c r="FG354" i="51"/>
  <c r="FG360" i="51"/>
  <c r="FG101" i="51"/>
  <c r="FG108" i="51"/>
  <c r="FG111" i="51"/>
  <c r="FG120" i="51"/>
  <c r="FG131" i="51"/>
  <c r="FG136" i="51"/>
  <c r="FG139" i="51"/>
  <c r="FG145" i="51"/>
  <c r="FG152" i="51"/>
  <c r="FG155" i="51"/>
  <c r="FG157" i="51"/>
  <c r="FG159" i="51"/>
  <c r="FG163" i="51"/>
  <c r="FG167" i="51"/>
  <c r="FG169" i="51"/>
  <c r="FG172" i="51"/>
  <c r="FG174" i="51"/>
  <c r="FG178" i="51"/>
  <c r="FG184" i="51"/>
  <c r="FG189" i="51"/>
  <c r="FG192" i="51"/>
  <c r="FG197" i="51"/>
  <c r="FG201" i="51"/>
  <c r="FG205" i="51"/>
  <c r="FG211" i="51"/>
  <c r="FG214" i="51"/>
  <c r="FG217" i="51"/>
  <c r="FG221" i="51"/>
  <c r="FG226" i="51"/>
  <c r="FG229" i="51"/>
  <c r="FG234" i="51"/>
  <c r="FG236" i="51"/>
  <c r="FG238" i="51"/>
  <c r="FG241" i="51"/>
  <c r="FG245" i="51"/>
  <c r="FG247" i="51"/>
  <c r="FG251" i="51"/>
  <c r="FG254" i="51"/>
  <c r="FG258" i="51"/>
  <c r="FG257" i="51"/>
  <c r="FG263" i="51"/>
  <c r="FG266" i="51"/>
  <c r="FG269" i="51"/>
  <c r="FG271" i="51"/>
  <c r="FG275" i="51"/>
  <c r="FG279" i="51"/>
  <c r="FG282" i="51"/>
  <c r="FG285" i="51"/>
  <c r="FG288" i="51"/>
  <c r="FG290" i="51"/>
  <c r="FG292" i="51"/>
  <c r="FG295" i="51"/>
  <c r="FG294" i="51"/>
  <c r="FG304" i="51"/>
  <c r="FG306" i="51"/>
  <c r="FG308" i="51"/>
  <c r="FG313" i="51"/>
  <c r="FG317" i="51"/>
  <c r="FG320" i="51"/>
  <c r="FG319" i="51"/>
  <c r="FG37" i="51"/>
  <c r="FG42" i="51"/>
  <c r="FG49" i="51"/>
  <c r="FG54" i="51"/>
  <c r="FG58" i="51"/>
  <c r="FG64" i="51"/>
  <c r="FG69" i="51"/>
  <c r="FG74" i="51"/>
  <c r="FG77" i="51"/>
  <c r="FG79" i="51"/>
  <c r="FG82" i="51"/>
  <c r="FG12" i="51"/>
  <c r="FG19" i="51"/>
  <c r="FG27" i="51"/>
  <c r="FF12" i="51"/>
  <c r="FE12" i="51"/>
  <c r="FD12" i="51"/>
  <c r="FC12" i="51"/>
  <c r="FB410" i="51"/>
  <c r="FA410" i="51"/>
  <c r="FB404" i="51"/>
  <c r="FB384" i="51"/>
  <c r="FA404" i="51"/>
  <c r="FA384" i="51"/>
  <c r="FB381" i="51"/>
  <c r="FA381" i="51"/>
  <c r="FB374" i="51"/>
  <c r="FA374" i="51"/>
  <c r="FB370" i="51"/>
  <c r="FB365" i="51"/>
  <c r="FA370" i="51"/>
  <c r="FA365" i="51"/>
  <c r="FB360" i="51"/>
  <c r="FA360" i="51"/>
  <c r="FB354" i="51"/>
  <c r="FA354" i="51"/>
  <c r="FB350" i="51"/>
  <c r="FA350" i="51"/>
  <c r="FB346" i="51"/>
  <c r="FA346" i="51"/>
  <c r="FA340" i="51"/>
  <c r="FB340" i="51"/>
  <c r="FB335" i="51"/>
  <c r="FA335" i="51"/>
  <c r="FB330" i="51"/>
  <c r="FB324" i="51"/>
  <c r="FA330" i="51"/>
  <c r="FA328" i="51"/>
  <c r="FA324" i="51"/>
  <c r="FB320" i="51"/>
  <c r="FB319" i="51"/>
  <c r="FA320" i="51"/>
  <c r="FA319" i="51"/>
  <c r="FB317" i="51"/>
  <c r="FA317" i="51"/>
  <c r="FB313" i="51"/>
  <c r="FA313" i="51"/>
  <c r="FB308" i="51"/>
  <c r="FA308" i="51"/>
  <c r="FB306" i="51"/>
  <c r="FA306" i="51"/>
  <c r="FB304" i="51"/>
  <c r="FA304" i="51"/>
  <c r="FB301" i="51"/>
  <c r="FA301" i="51"/>
  <c r="FB295" i="51"/>
  <c r="FB294" i="51"/>
  <c r="FA295" i="51"/>
  <c r="FA294" i="51"/>
  <c r="FB292" i="51"/>
  <c r="FA292" i="51"/>
  <c r="FB290" i="51"/>
  <c r="FA290" i="51"/>
  <c r="FB288" i="51"/>
  <c r="FA288" i="51"/>
  <c r="FB285" i="51"/>
  <c r="FA285" i="51"/>
  <c r="FA282" i="51"/>
  <c r="FB282" i="51"/>
  <c r="FB279" i="51"/>
  <c r="FA279" i="51"/>
  <c r="FB275" i="51"/>
  <c r="FA275" i="51"/>
  <c r="FB271" i="51"/>
  <c r="FA271" i="51"/>
  <c r="FB269" i="51"/>
  <c r="FA269" i="51"/>
  <c r="FB266" i="51"/>
  <c r="FA266" i="51"/>
  <c r="FB263" i="51"/>
  <c r="FA263" i="51"/>
  <c r="FB258" i="51"/>
  <c r="FB257" i="51"/>
  <c r="FA258" i="51"/>
  <c r="FA257" i="51"/>
  <c r="FB254" i="51"/>
  <c r="FA254" i="51"/>
  <c r="FB251" i="51"/>
  <c r="FA251" i="51"/>
  <c r="FB247" i="51"/>
  <c r="FB241" i="51"/>
  <c r="FB245" i="51"/>
  <c r="FA250" i="51"/>
  <c r="FA247" i="51"/>
  <c r="FA245" i="51"/>
  <c r="FA241" i="51"/>
  <c r="FB238" i="51"/>
  <c r="FA238" i="51"/>
  <c r="FB236" i="51"/>
  <c r="FA236" i="51"/>
  <c r="FB234" i="51"/>
  <c r="FA234" i="51"/>
  <c r="FB229" i="51"/>
  <c r="FA229" i="51"/>
  <c r="FB226" i="51"/>
  <c r="FA227" i="51"/>
  <c r="FA226" i="51"/>
  <c r="FB221" i="51"/>
  <c r="FA221" i="51"/>
  <c r="FB217" i="51"/>
  <c r="FA217" i="51"/>
  <c r="FB214" i="51"/>
  <c r="FA214" i="51"/>
  <c r="EZ215" i="51"/>
  <c r="EZ216" i="51"/>
  <c r="FB211" i="51"/>
  <c r="FA211" i="51"/>
  <c r="EZ212" i="51"/>
  <c r="EZ213" i="51"/>
  <c r="FB205" i="51"/>
  <c r="FA205" i="51"/>
  <c r="EZ206" i="51"/>
  <c r="EZ207" i="51"/>
  <c r="EZ208" i="51"/>
  <c r="EZ209" i="51"/>
  <c r="EZ210" i="51"/>
  <c r="FB201" i="51"/>
  <c r="FA201" i="51"/>
  <c r="EZ202" i="51"/>
  <c r="EZ203" i="51"/>
  <c r="EZ204" i="51"/>
  <c r="FB197" i="51"/>
  <c r="FA197" i="51"/>
  <c r="EZ198" i="51"/>
  <c r="EZ199" i="51"/>
  <c r="EZ200" i="51"/>
  <c r="FB192" i="51"/>
  <c r="FA192" i="51"/>
  <c r="EZ193" i="51"/>
  <c r="EZ194" i="51"/>
  <c r="EZ195" i="51"/>
  <c r="EZ196" i="51"/>
  <c r="FB189" i="51"/>
  <c r="FA189" i="51"/>
  <c r="EZ190" i="51"/>
  <c r="EZ191" i="51"/>
  <c r="FB184" i="51"/>
  <c r="FB178" i="51"/>
  <c r="FA184" i="51"/>
  <c r="EZ185" i="51"/>
  <c r="EZ186" i="51"/>
  <c r="EZ187" i="51"/>
  <c r="FA178" i="51"/>
  <c r="EZ179" i="51"/>
  <c r="EZ180" i="51"/>
  <c r="EZ181" i="51"/>
  <c r="EZ182" i="51"/>
  <c r="EZ183" i="51"/>
  <c r="FB174" i="51"/>
  <c r="FA174" i="51"/>
  <c r="EZ175" i="51"/>
  <c r="EZ176" i="51"/>
  <c r="EZ173" i="51"/>
  <c r="EZ172" i="51"/>
  <c r="FB172" i="51"/>
  <c r="FA172" i="51"/>
  <c r="FB169" i="51"/>
  <c r="FA169" i="51"/>
  <c r="EZ170" i="51"/>
  <c r="EZ169" i="51"/>
  <c r="FB167" i="51"/>
  <c r="FA167" i="51"/>
  <c r="EZ168" i="51"/>
  <c r="EZ167" i="51"/>
  <c r="FB163" i="51"/>
  <c r="FA163" i="51"/>
  <c r="EZ164" i="51"/>
  <c r="EZ165" i="51"/>
  <c r="EZ166" i="51"/>
  <c r="FB159" i="51"/>
  <c r="FA159" i="51"/>
  <c r="EZ160" i="51"/>
  <c r="EZ161" i="51"/>
  <c r="FB157" i="51"/>
  <c r="FA157" i="51"/>
  <c r="EZ158" i="51"/>
  <c r="EZ157" i="51"/>
  <c r="FB155" i="51"/>
  <c r="FA155" i="51"/>
  <c r="EZ156" i="51"/>
  <c r="EZ155" i="51"/>
  <c r="FB152" i="51"/>
  <c r="FA152" i="51"/>
  <c r="EZ153" i="51"/>
  <c r="EZ154" i="51"/>
  <c r="FB145" i="51"/>
  <c r="FA145" i="51"/>
  <c r="EZ146" i="51"/>
  <c r="EZ147" i="51"/>
  <c r="EZ148" i="51"/>
  <c r="EZ149" i="51"/>
  <c r="EZ150" i="51"/>
  <c r="FB139" i="51"/>
  <c r="FB138" i="51"/>
  <c r="FA139" i="51"/>
  <c r="FA138" i="51"/>
  <c r="EZ140" i="51"/>
  <c r="EZ141" i="51"/>
  <c r="EZ142" i="51"/>
  <c r="EZ143" i="51"/>
  <c r="EZ144" i="51"/>
  <c r="EZ385" i="51"/>
  <c r="EZ386" i="51"/>
  <c r="EZ387" i="51"/>
  <c r="EZ388" i="51"/>
  <c r="EZ389" i="51"/>
  <c r="EZ390" i="51"/>
  <c r="EZ391" i="51"/>
  <c r="EZ392" i="51"/>
  <c r="EZ393" i="51"/>
  <c r="EZ394" i="51"/>
  <c r="EZ395" i="51"/>
  <c r="EZ396" i="51"/>
  <c r="EZ397" i="51"/>
  <c r="EZ398" i="51"/>
  <c r="EZ399" i="51"/>
  <c r="EZ400" i="51"/>
  <c r="EZ401" i="51"/>
  <c r="EZ402" i="51"/>
  <c r="EZ403" i="51"/>
  <c r="EZ405" i="51"/>
  <c r="EZ406" i="51"/>
  <c r="EZ407" i="51"/>
  <c r="EZ408" i="51"/>
  <c r="EZ409" i="51"/>
  <c r="EZ411" i="51"/>
  <c r="EZ412" i="51"/>
  <c r="EZ413" i="51"/>
  <c r="EZ414" i="51"/>
  <c r="EZ415" i="51"/>
  <c r="EZ416" i="51"/>
  <c r="EZ417" i="51"/>
  <c r="EZ418" i="51"/>
  <c r="EZ419" i="51"/>
  <c r="EZ420" i="51"/>
  <c r="EZ375" i="51"/>
  <c r="EZ376" i="51"/>
  <c r="EZ377" i="51"/>
  <c r="EZ378" i="51"/>
  <c r="EZ379" i="51"/>
  <c r="EZ380" i="51"/>
  <c r="EZ382" i="51"/>
  <c r="EZ381" i="51"/>
  <c r="EZ366" i="51"/>
  <c r="EZ367" i="51"/>
  <c r="EZ368" i="51"/>
  <c r="EZ369" i="51"/>
  <c r="EZ371" i="51"/>
  <c r="EZ372" i="51"/>
  <c r="EZ355" i="51"/>
  <c r="EZ356" i="51"/>
  <c r="EZ357" i="51"/>
  <c r="EZ358" i="51"/>
  <c r="EZ359" i="51"/>
  <c r="EZ361" i="51"/>
  <c r="EZ362" i="51"/>
  <c r="EZ341" i="51"/>
  <c r="EZ342" i="51"/>
  <c r="EZ343" i="51"/>
  <c r="EZ344" i="51"/>
  <c r="EZ345" i="51"/>
  <c r="EZ347" i="51"/>
  <c r="EZ348" i="51"/>
  <c r="EZ349" i="51"/>
  <c r="EZ351" i="51"/>
  <c r="EZ352" i="51"/>
  <c r="EZ325" i="51"/>
  <c r="EZ326" i="51"/>
  <c r="EZ327" i="51"/>
  <c r="EZ328" i="51"/>
  <c r="EZ329" i="51"/>
  <c r="EZ331" i="51"/>
  <c r="EZ332" i="51"/>
  <c r="EZ333" i="51"/>
  <c r="EZ334" i="51"/>
  <c r="EZ336" i="51"/>
  <c r="EZ337" i="51"/>
  <c r="EZ338" i="51"/>
  <c r="EZ321" i="51"/>
  <c r="EZ320" i="51"/>
  <c r="EZ319" i="51"/>
  <c r="EZ314" i="51"/>
  <c r="EZ315" i="51"/>
  <c r="EZ316" i="51"/>
  <c r="EZ318" i="51"/>
  <c r="EZ317" i="51"/>
  <c r="EZ302" i="51"/>
  <c r="EZ303" i="51"/>
  <c r="EZ305" i="51"/>
  <c r="EZ304" i="51"/>
  <c r="EZ307" i="51"/>
  <c r="EZ306" i="51"/>
  <c r="EZ309" i="51"/>
  <c r="EZ310" i="51"/>
  <c r="EZ311" i="51"/>
  <c r="EZ296" i="51"/>
  <c r="EZ297" i="51"/>
  <c r="EZ298" i="51"/>
  <c r="EZ299" i="51"/>
  <c r="EZ283" i="51"/>
  <c r="EZ284" i="51"/>
  <c r="EZ286" i="51"/>
  <c r="EZ287" i="51"/>
  <c r="EZ289" i="51"/>
  <c r="EZ288" i="51"/>
  <c r="EZ291" i="51"/>
  <c r="EZ290" i="51"/>
  <c r="EZ293" i="51"/>
  <c r="EZ292" i="51"/>
  <c r="EZ270" i="51"/>
  <c r="EZ269" i="51"/>
  <c r="EZ272" i="51"/>
  <c r="EZ273" i="51"/>
  <c r="EZ274" i="51"/>
  <c r="EZ276" i="51"/>
  <c r="EZ277" i="51"/>
  <c r="EZ278" i="51"/>
  <c r="EZ280" i="51"/>
  <c r="EZ279" i="51"/>
  <c r="EZ264" i="51"/>
  <c r="EZ265" i="51"/>
  <c r="EZ267" i="51"/>
  <c r="EZ266" i="51"/>
  <c r="EZ259" i="51"/>
  <c r="EZ260" i="51"/>
  <c r="EZ261" i="51"/>
  <c r="EZ242" i="51"/>
  <c r="EZ243" i="51"/>
  <c r="EZ244" i="51"/>
  <c r="EZ246" i="51"/>
  <c r="EZ245" i="51"/>
  <c r="EZ248" i="51"/>
  <c r="EZ249" i="51"/>
  <c r="EZ250" i="51"/>
  <c r="EZ252" i="51"/>
  <c r="EZ253" i="51"/>
  <c r="EZ255" i="51"/>
  <c r="EZ256" i="51"/>
  <c r="EZ235" i="51"/>
  <c r="EZ234" i="51"/>
  <c r="EZ237" i="51"/>
  <c r="EZ236" i="51"/>
  <c r="EZ239" i="51"/>
  <c r="EZ238" i="51"/>
  <c r="EZ218" i="51"/>
  <c r="EZ219" i="51"/>
  <c r="EZ220" i="51"/>
  <c r="EZ222" i="51"/>
  <c r="EZ223" i="51"/>
  <c r="EZ224" i="51"/>
  <c r="EZ225" i="51"/>
  <c r="EZ227" i="51"/>
  <c r="EZ228" i="51"/>
  <c r="EZ231" i="51"/>
  <c r="EZ232" i="51"/>
  <c r="FB111" i="51"/>
  <c r="FB120" i="51"/>
  <c r="FB131" i="51"/>
  <c r="FB136" i="51"/>
  <c r="FA111" i="51"/>
  <c r="FA120" i="51"/>
  <c r="FA131" i="51"/>
  <c r="FA136" i="51"/>
  <c r="EZ112" i="51"/>
  <c r="EZ113" i="51"/>
  <c r="EZ114" i="51"/>
  <c r="EZ115" i="51"/>
  <c r="EZ116" i="51"/>
  <c r="EZ117" i="51"/>
  <c r="EZ118" i="51"/>
  <c r="EZ119" i="51"/>
  <c r="EZ121" i="51"/>
  <c r="EZ122" i="51"/>
  <c r="EZ123" i="51"/>
  <c r="EZ124" i="51"/>
  <c r="EZ125" i="51"/>
  <c r="EZ126" i="51"/>
  <c r="EZ127" i="51"/>
  <c r="EZ128" i="51"/>
  <c r="EZ129" i="51"/>
  <c r="EZ130" i="51"/>
  <c r="EZ132" i="51"/>
  <c r="EZ133" i="51"/>
  <c r="EZ134" i="51"/>
  <c r="EZ135" i="51"/>
  <c r="EZ137" i="51"/>
  <c r="EZ136" i="51"/>
  <c r="FB97" i="51"/>
  <c r="FB101" i="51"/>
  <c r="FB108" i="51"/>
  <c r="FA97" i="51"/>
  <c r="FA101" i="51"/>
  <c r="FA108" i="51"/>
  <c r="EZ98" i="51"/>
  <c r="EZ99" i="51"/>
  <c r="EZ100" i="51"/>
  <c r="EZ102" i="51"/>
  <c r="EZ103" i="51"/>
  <c r="EZ104" i="51"/>
  <c r="EZ105" i="51"/>
  <c r="EZ106" i="51"/>
  <c r="EZ107" i="51"/>
  <c r="EZ109" i="51"/>
  <c r="EZ108" i="51"/>
  <c r="FB82" i="51"/>
  <c r="FA87" i="51"/>
  <c r="FA90" i="51"/>
  <c r="EZ84" i="51"/>
  <c r="EZ85" i="51"/>
  <c r="EZ88" i="51"/>
  <c r="EZ90" i="51"/>
  <c r="EZ91" i="51"/>
  <c r="EZ92" i="51"/>
  <c r="EZ93" i="51"/>
  <c r="EZ94" i="51"/>
  <c r="FB74" i="51"/>
  <c r="FB77" i="51"/>
  <c r="FB79" i="51"/>
  <c r="FA74" i="51"/>
  <c r="FA77" i="51"/>
  <c r="FA79" i="51"/>
  <c r="EZ75" i="51"/>
  <c r="EZ76" i="51"/>
  <c r="EZ78" i="51"/>
  <c r="EZ77" i="51"/>
  <c r="EZ80" i="51"/>
  <c r="EZ79" i="51"/>
  <c r="FB37" i="51"/>
  <c r="FB42" i="51"/>
  <c r="FB49" i="51"/>
  <c r="FB54" i="51"/>
  <c r="FB58" i="51"/>
  <c r="FB64" i="51"/>
  <c r="FB69" i="51"/>
  <c r="FA37" i="51"/>
  <c r="FA43" i="51"/>
  <c r="FA42" i="51"/>
  <c r="FA49" i="51"/>
  <c r="FA54" i="51"/>
  <c r="FA58" i="51"/>
  <c r="FA64" i="51"/>
  <c r="FA69" i="51"/>
  <c r="EZ38" i="51"/>
  <c r="EZ39" i="51"/>
  <c r="EZ40" i="51"/>
  <c r="EZ41" i="51"/>
  <c r="EZ43" i="51"/>
  <c r="EZ44" i="51"/>
  <c r="EZ45" i="51"/>
  <c r="EZ46" i="51"/>
  <c r="EZ47" i="51"/>
  <c r="EZ48" i="51"/>
  <c r="EZ50" i="51"/>
  <c r="EZ51" i="51"/>
  <c r="EZ52" i="51"/>
  <c r="EZ53" i="51"/>
  <c r="EZ55" i="51"/>
  <c r="EZ56" i="51"/>
  <c r="EZ57" i="51"/>
  <c r="EZ59" i="51"/>
  <c r="EZ60" i="51"/>
  <c r="EZ61" i="51"/>
  <c r="EZ62" i="51"/>
  <c r="EZ63" i="51"/>
  <c r="EZ65" i="51"/>
  <c r="EZ66" i="51"/>
  <c r="EZ67" i="51"/>
  <c r="EZ68" i="51"/>
  <c r="EZ70" i="51"/>
  <c r="EZ71" i="51"/>
  <c r="EZ72" i="51"/>
  <c r="FB12" i="51"/>
  <c r="FB19" i="51"/>
  <c r="FB27" i="51"/>
  <c r="FA12" i="51"/>
  <c r="FA19" i="51"/>
  <c r="FA27" i="51"/>
  <c r="EZ13" i="51"/>
  <c r="EZ14" i="51"/>
  <c r="EZ15" i="51"/>
  <c r="EZ16" i="51"/>
  <c r="EZ17" i="51"/>
  <c r="EZ18" i="51"/>
  <c r="EZ20" i="51"/>
  <c r="EZ21" i="51"/>
  <c r="EZ22" i="51"/>
  <c r="EZ23" i="51"/>
  <c r="EZ24" i="51"/>
  <c r="EZ25" i="51"/>
  <c r="EZ26" i="51"/>
  <c r="EZ28" i="51"/>
  <c r="EZ29" i="51"/>
  <c r="EZ30" i="51"/>
  <c r="EZ31" i="51"/>
  <c r="EZ32" i="51"/>
  <c r="EZ33" i="51"/>
  <c r="EZ34" i="51"/>
  <c r="X379" i="51"/>
  <c r="BL410" i="51"/>
  <c r="BK410" i="51"/>
  <c r="BJ410" i="51"/>
  <c r="BI410" i="51"/>
  <c r="BH410" i="51"/>
  <c r="BG410" i="51"/>
  <c r="BF410" i="51"/>
  <c r="BE410" i="51"/>
  <c r="BD410" i="51"/>
  <c r="BC410" i="51"/>
  <c r="BB410" i="51"/>
  <c r="BA410" i="51"/>
  <c r="AZ410" i="51"/>
  <c r="AY410" i="51"/>
  <c r="AX410" i="51"/>
  <c r="AW410" i="51"/>
  <c r="AV410" i="51"/>
  <c r="AU410" i="51"/>
  <c r="AT410" i="51"/>
  <c r="AS410" i="51"/>
  <c r="AR410" i="51"/>
  <c r="AQ410" i="51"/>
  <c r="AP410" i="51"/>
  <c r="AO410" i="51"/>
  <c r="AN410" i="51"/>
  <c r="AM410" i="51"/>
  <c r="AL410" i="51"/>
  <c r="AJ410" i="51"/>
  <c r="AI410" i="51"/>
  <c r="AH410" i="51"/>
  <c r="AG410" i="51"/>
  <c r="AF410" i="51"/>
  <c r="AE410" i="51"/>
  <c r="AD410" i="51"/>
  <c r="AD384" i="51"/>
  <c r="AD404" i="51"/>
  <c r="AC410" i="51"/>
  <c r="BL404" i="51"/>
  <c r="BK404" i="51"/>
  <c r="BJ404" i="51"/>
  <c r="BJ384" i="51"/>
  <c r="BI404" i="51"/>
  <c r="BH404" i="51"/>
  <c r="BG404" i="51"/>
  <c r="BF404" i="51"/>
  <c r="BE404" i="51"/>
  <c r="BD404" i="51"/>
  <c r="BD384" i="51"/>
  <c r="BC404" i="51"/>
  <c r="BB404" i="51"/>
  <c r="BA404" i="51"/>
  <c r="AZ404" i="51"/>
  <c r="AY404" i="51"/>
  <c r="AX404" i="51"/>
  <c r="AW404" i="51"/>
  <c r="AV404" i="51"/>
  <c r="AU404" i="51"/>
  <c r="AT404" i="51"/>
  <c r="AS404" i="51"/>
  <c r="AR404" i="51"/>
  <c r="AQ404" i="51"/>
  <c r="AP404" i="51"/>
  <c r="AP384" i="51"/>
  <c r="AO404" i="51"/>
  <c r="AN404" i="51"/>
  <c r="AN384" i="51"/>
  <c r="AM404" i="51"/>
  <c r="AL404" i="51"/>
  <c r="AK404" i="51"/>
  <c r="AJ404" i="51"/>
  <c r="AI404" i="51"/>
  <c r="AG404" i="51"/>
  <c r="AF404" i="51"/>
  <c r="AE404" i="51"/>
  <c r="AC404" i="51"/>
  <c r="BL384" i="51"/>
  <c r="BK384" i="51"/>
  <c r="BI384" i="51"/>
  <c r="BH384" i="51"/>
  <c r="BG384" i="51"/>
  <c r="BF384" i="51"/>
  <c r="BE384" i="51"/>
  <c r="BC384" i="51"/>
  <c r="BB384" i="51"/>
  <c r="BA384" i="51"/>
  <c r="AZ384" i="51"/>
  <c r="AY384" i="51"/>
  <c r="AX384" i="51"/>
  <c r="AW384" i="51"/>
  <c r="AV384" i="51"/>
  <c r="AU384" i="51"/>
  <c r="AT384" i="51"/>
  <c r="AS384" i="51"/>
  <c r="AR384" i="51"/>
  <c r="AQ384" i="51"/>
  <c r="AO384" i="51"/>
  <c r="AO383" i="51"/>
  <c r="AM384" i="51"/>
  <c r="AL384" i="51"/>
  <c r="AK384" i="51"/>
  <c r="AJ384" i="51"/>
  <c r="AI384" i="51"/>
  <c r="AH384" i="51"/>
  <c r="AG384" i="51"/>
  <c r="AF384" i="51"/>
  <c r="AE384" i="51"/>
  <c r="AC384" i="51"/>
  <c r="BL381" i="51"/>
  <c r="BK381" i="51"/>
  <c r="BK374" i="51"/>
  <c r="BJ381" i="51"/>
  <c r="BI381" i="51"/>
  <c r="BI374" i="51"/>
  <c r="BH381" i="51"/>
  <c r="BG381" i="51"/>
  <c r="BF381" i="51"/>
  <c r="BE381" i="51"/>
  <c r="BE374" i="51"/>
  <c r="BD381" i="51"/>
  <c r="BC381" i="51"/>
  <c r="BB381" i="51"/>
  <c r="BA381" i="51"/>
  <c r="BA374" i="51"/>
  <c r="AZ381" i="51"/>
  <c r="AY381" i="51"/>
  <c r="AX381" i="51"/>
  <c r="AW381" i="51"/>
  <c r="AW374" i="51"/>
  <c r="AV381" i="51"/>
  <c r="AU381" i="51"/>
  <c r="AU374" i="51"/>
  <c r="AT381" i="51"/>
  <c r="AS381" i="51"/>
  <c r="AS374" i="51"/>
  <c r="AR381" i="51"/>
  <c r="AQ381" i="51"/>
  <c r="AP381" i="51"/>
  <c r="AO381" i="51"/>
  <c r="AO374" i="51"/>
  <c r="AN381" i="51"/>
  <c r="AM381" i="51"/>
  <c r="AL381" i="51"/>
  <c r="AJ381" i="51"/>
  <c r="AI381" i="51"/>
  <c r="AH381" i="51"/>
  <c r="AG381" i="51"/>
  <c r="AF381" i="51"/>
  <c r="AF374" i="51"/>
  <c r="AE381" i="51"/>
  <c r="AD381" i="51"/>
  <c r="AC381" i="51"/>
  <c r="BL374" i="51"/>
  <c r="BL373" i="51"/>
  <c r="BJ374" i="51"/>
  <c r="BH374" i="51"/>
  <c r="BH373" i="51"/>
  <c r="BG374" i="51"/>
  <c r="BG373" i="51"/>
  <c r="BF374" i="51"/>
  <c r="BF373" i="51"/>
  <c r="BD374" i="51"/>
  <c r="BD373" i="51"/>
  <c r="BC374" i="51"/>
  <c r="BB374" i="51"/>
  <c r="AZ374" i="51"/>
  <c r="AZ373" i="51"/>
  <c r="AY374" i="51"/>
  <c r="AY373" i="51"/>
  <c r="AX374" i="51"/>
  <c r="AX373" i="51"/>
  <c r="AV374" i="51"/>
  <c r="AT374" i="51"/>
  <c r="AR374" i="51"/>
  <c r="AQ374" i="51"/>
  <c r="AP374" i="51"/>
  <c r="AN374" i="51"/>
  <c r="AM374" i="51"/>
  <c r="AM373" i="51"/>
  <c r="AL374" i="51"/>
  <c r="AL373" i="51"/>
  <c r="AK374" i="51"/>
  <c r="AJ374" i="51"/>
  <c r="AI374" i="51"/>
  <c r="AH374" i="51"/>
  <c r="AG374" i="51"/>
  <c r="AE374" i="51"/>
  <c r="AD374" i="51"/>
  <c r="AC374" i="51"/>
  <c r="BL370" i="51"/>
  <c r="BK370" i="51"/>
  <c r="BJ370" i="51"/>
  <c r="BI370" i="51"/>
  <c r="BH370" i="51"/>
  <c r="BG370" i="51"/>
  <c r="BG365" i="51"/>
  <c r="BF370" i="51"/>
  <c r="BE370" i="51"/>
  <c r="BD370" i="51"/>
  <c r="BC370" i="51"/>
  <c r="BB370" i="51"/>
  <c r="BA370" i="51"/>
  <c r="AZ370" i="51"/>
  <c r="AY370" i="51"/>
  <c r="AX370" i="51"/>
  <c r="AW370" i="51"/>
  <c r="AV370" i="51"/>
  <c r="AU370" i="51"/>
  <c r="AT370" i="51"/>
  <c r="AS370" i="51"/>
  <c r="AR370" i="51"/>
  <c r="AQ370" i="51"/>
  <c r="AP370" i="51"/>
  <c r="AO370" i="51"/>
  <c r="AN370" i="51"/>
  <c r="AM370" i="51"/>
  <c r="AL370" i="51"/>
  <c r="AK370" i="51"/>
  <c r="AJ370" i="51"/>
  <c r="AI370" i="51"/>
  <c r="AH370" i="51"/>
  <c r="AG370" i="51"/>
  <c r="AF370" i="51"/>
  <c r="AE370" i="51"/>
  <c r="AD370" i="51"/>
  <c r="AC370" i="51"/>
  <c r="BL365" i="51"/>
  <c r="BK365" i="51"/>
  <c r="BJ365" i="51"/>
  <c r="BI365" i="51"/>
  <c r="BH365" i="51"/>
  <c r="BF365" i="51"/>
  <c r="BE365" i="51"/>
  <c r="BD365" i="51"/>
  <c r="BC365" i="51"/>
  <c r="BB365" i="51"/>
  <c r="BA365" i="51"/>
  <c r="AZ365" i="51"/>
  <c r="AY365" i="51"/>
  <c r="AX365" i="51"/>
  <c r="AW365" i="51"/>
  <c r="AV365" i="51"/>
  <c r="AU365" i="51"/>
  <c r="AT365" i="51"/>
  <c r="AS365" i="51"/>
  <c r="AR365" i="51"/>
  <c r="AQ365" i="51"/>
  <c r="AP365" i="51"/>
  <c r="AO365" i="51"/>
  <c r="AN365" i="51"/>
  <c r="AM365" i="51"/>
  <c r="AL365" i="51"/>
  <c r="AJ365" i="51"/>
  <c r="AI365" i="51"/>
  <c r="AH365" i="51"/>
  <c r="AG365" i="51"/>
  <c r="AF365" i="51"/>
  <c r="AE365" i="51"/>
  <c r="AD365" i="51"/>
  <c r="AC365" i="51"/>
  <c r="BL360" i="51"/>
  <c r="BK360" i="51"/>
  <c r="BJ360" i="51"/>
  <c r="BI360" i="51"/>
  <c r="BH360" i="51"/>
  <c r="BG360" i="51"/>
  <c r="BF360" i="51"/>
  <c r="BE360" i="51"/>
  <c r="BD360" i="51"/>
  <c r="BC360" i="51"/>
  <c r="BB360" i="51"/>
  <c r="BA360" i="51"/>
  <c r="AZ360" i="51"/>
  <c r="AY360" i="51"/>
  <c r="AX360" i="51"/>
  <c r="AW360" i="51"/>
  <c r="AV360" i="51"/>
  <c r="AU360" i="51"/>
  <c r="AT360" i="51"/>
  <c r="AS360" i="51"/>
  <c r="AR360" i="51"/>
  <c r="AQ360" i="51"/>
  <c r="AP360" i="51"/>
  <c r="AO360" i="51"/>
  <c r="AN360" i="51"/>
  <c r="AM360" i="51"/>
  <c r="AL360" i="51"/>
  <c r="AK360" i="51"/>
  <c r="AJ360" i="51"/>
  <c r="AI360" i="51"/>
  <c r="AH360" i="51"/>
  <c r="AG360" i="51"/>
  <c r="AF360" i="51"/>
  <c r="AE360" i="51"/>
  <c r="AD360" i="51"/>
  <c r="AC360" i="51"/>
  <c r="BL354" i="51"/>
  <c r="BL353" i="51"/>
  <c r="BK354" i="51"/>
  <c r="BK353" i="51"/>
  <c r="BJ354" i="51"/>
  <c r="BI354" i="51"/>
  <c r="BH354" i="51"/>
  <c r="BG354" i="51"/>
  <c r="BF354" i="51"/>
  <c r="BF353" i="51"/>
  <c r="BE354" i="51"/>
  <c r="BD354" i="51"/>
  <c r="BC354" i="51"/>
  <c r="BC353" i="51"/>
  <c r="BB354" i="51"/>
  <c r="BB353" i="51"/>
  <c r="BA354" i="51"/>
  <c r="BA353" i="51"/>
  <c r="AZ354" i="51"/>
  <c r="AY354" i="51"/>
  <c r="AY353" i="51"/>
  <c r="AX354" i="51"/>
  <c r="AX353" i="51"/>
  <c r="AW354" i="51"/>
  <c r="AW353" i="51"/>
  <c r="AV354" i="51"/>
  <c r="AU354" i="51"/>
  <c r="AU353" i="51"/>
  <c r="AT354" i="51"/>
  <c r="AT353" i="51"/>
  <c r="AS354" i="51"/>
  <c r="AS353" i="51"/>
  <c r="AR354" i="51"/>
  <c r="AQ354" i="51"/>
  <c r="AQ353" i="51"/>
  <c r="AP354" i="51"/>
  <c r="AP353" i="51"/>
  <c r="AO354" i="51"/>
  <c r="AN354" i="51"/>
  <c r="AM354" i="51"/>
  <c r="AL354" i="51"/>
  <c r="AJ354" i="51"/>
  <c r="AI354" i="51"/>
  <c r="AH354" i="51"/>
  <c r="AG354" i="51"/>
  <c r="AF354" i="51"/>
  <c r="AE354" i="51"/>
  <c r="AD354" i="51"/>
  <c r="AC354" i="51"/>
  <c r="BL350" i="51"/>
  <c r="BK350" i="51"/>
  <c r="BJ350" i="51"/>
  <c r="BI350" i="51"/>
  <c r="BH350" i="51"/>
  <c r="BG350" i="51"/>
  <c r="BF350" i="51"/>
  <c r="BE350" i="51"/>
  <c r="BD350" i="51"/>
  <c r="BC350" i="51"/>
  <c r="BB350" i="51"/>
  <c r="BA350" i="51"/>
  <c r="AZ350" i="51"/>
  <c r="AY350" i="51"/>
  <c r="AX350" i="51"/>
  <c r="AW350" i="51"/>
  <c r="AV350" i="51"/>
  <c r="AU350" i="51"/>
  <c r="AT350" i="51"/>
  <c r="AS350" i="51"/>
  <c r="AR350" i="51"/>
  <c r="AQ350" i="51"/>
  <c r="AP350" i="51"/>
  <c r="AO350" i="51"/>
  <c r="AL350" i="51"/>
  <c r="AJ350" i="51"/>
  <c r="AI350" i="51"/>
  <c r="AH350" i="51"/>
  <c r="AG350" i="51"/>
  <c r="AF350" i="51"/>
  <c r="AF340" i="51"/>
  <c r="AF346" i="51"/>
  <c r="AE350" i="51"/>
  <c r="AD350" i="51"/>
  <c r="AC350" i="51"/>
  <c r="BL346" i="51"/>
  <c r="BK346" i="51"/>
  <c r="BJ346" i="51"/>
  <c r="BJ340" i="51"/>
  <c r="BI346" i="51"/>
  <c r="BH346" i="51"/>
  <c r="BH340" i="51"/>
  <c r="BG346" i="51"/>
  <c r="BF346" i="51"/>
  <c r="BE346" i="51"/>
  <c r="BD346" i="51"/>
  <c r="BD340" i="51"/>
  <c r="BC346" i="51"/>
  <c r="BB346" i="51"/>
  <c r="BB340" i="51"/>
  <c r="BA346" i="51"/>
  <c r="AZ346" i="51"/>
  <c r="AZ340" i="51"/>
  <c r="AY346" i="51"/>
  <c r="AX346" i="51"/>
  <c r="AW346" i="51"/>
  <c r="AV346" i="51"/>
  <c r="AV340" i="51"/>
  <c r="AU346" i="51"/>
  <c r="AT346" i="51"/>
  <c r="AT340" i="51"/>
  <c r="AS346" i="51"/>
  <c r="AR346" i="51"/>
  <c r="AR340" i="51"/>
  <c r="AQ346" i="51"/>
  <c r="AP346" i="51"/>
  <c r="AO346" i="51"/>
  <c r="AN346" i="51"/>
  <c r="AM346" i="51"/>
  <c r="AL346" i="51"/>
  <c r="AJ346" i="51"/>
  <c r="AI346" i="51"/>
  <c r="AH346" i="51"/>
  <c r="AG346" i="51"/>
  <c r="AE346" i="51"/>
  <c r="AD346" i="51"/>
  <c r="AC346" i="51"/>
  <c r="BL340" i="51"/>
  <c r="BK340" i="51"/>
  <c r="BI340" i="51"/>
  <c r="BG340" i="51"/>
  <c r="BF340" i="51"/>
  <c r="BE340" i="51"/>
  <c r="BC340" i="51"/>
  <c r="BA340" i="51"/>
  <c r="AY340" i="51"/>
  <c r="AY339" i="51"/>
  <c r="AX340" i="51"/>
  <c r="AW340" i="51"/>
  <c r="AW339" i="51"/>
  <c r="AU340" i="51"/>
  <c r="AS340" i="51"/>
  <c r="AQ340" i="51"/>
  <c r="AP340" i="51"/>
  <c r="AO340" i="51"/>
  <c r="AN340" i="51"/>
  <c r="AM340" i="51"/>
  <c r="AL340" i="51"/>
  <c r="AK340" i="51"/>
  <c r="AJ340" i="51"/>
  <c r="AI340" i="51"/>
  <c r="AH340" i="51"/>
  <c r="AG340" i="51"/>
  <c r="AE340" i="51"/>
  <c r="AD340" i="51"/>
  <c r="AC340" i="51"/>
  <c r="BL335" i="51"/>
  <c r="BK335" i="51"/>
  <c r="BJ335" i="51"/>
  <c r="BI335" i="51"/>
  <c r="BH335" i="51"/>
  <c r="BG335" i="51"/>
  <c r="BF335" i="51"/>
  <c r="BE335" i="51"/>
  <c r="BD335" i="51"/>
  <c r="BC335" i="51"/>
  <c r="BB335" i="51"/>
  <c r="BA335" i="51"/>
  <c r="AZ335" i="51"/>
  <c r="AY335" i="51"/>
  <c r="AX335" i="51"/>
  <c r="AW335" i="51"/>
  <c r="AV335" i="51"/>
  <c r="AU335" i="51"/>
  <c r="AT335" i="51"/>
  <c r="AS335" i="51"/>
  <c r="AR335" i="51"/>
  <c r="AQ335" i="51"/>
  <c r="AP335" i="51"/>
  <c r="AO335" i="51"/>
  <c r="AN335" i="51"/>
  <c r="AM335" i="51"/>
  <c r="AL335" i="51"/>
  <c r="AK335" i="51"/>
  <c r="AJ335" i="51"/>
  <c r="AI335" i="51"/>
  <c r="AH335" i="51"/>
  <c r="AG335" i="51"/>
  <c r="AF335" i="51"/>
  <c r="AE335" i="51"/>
  <c r="AD335" i="51"/>
  <c r="AC335" i="51"/>
  <c r="BL330" i="51"/>
  <c r="BK330" i="51"/>
  <c r="BJ330" i="51"/>
  <c r="BI330" i="51"/>
  <c r="BH330" i="51"/>
  <c r="BG330" i="51"/>
  <c r="BF330" i="51"/>
  <c r="BE330" i="51"/>
  <c r="BD330" i="51"/>
  <c r="BC330" i="51"/>
  <c r="BB330" i="51"/>
  <c r="BA330" i="51"/>
  <c r="AZ330" i="51"/>
  <c r="AY330" i="51"/>
  <c r="AX330" i="51"/>
  <c r="AW330" i="51"/>
  <c r="AV330" i="51"/>
  <c r="AU330" i="51"/>
  <c r="AT330" i="51"/>
  <c r="AS330" i="51"/>
  <c r="AR330" i="51"/>
  <c r="AQ330" i="51"/>
  <c r="AP330" i="51"/>
  <c r="AO330" i="51"/>
  <c r="AN330" i="51"/>
  <c r="AM330" i="51"/>
  <c r="AL330" i="51"/>
  <c r="AK330" i="51"/>
  <c r="AJ330" i="51"/>
  <c r="AI330" i="51"/>
  <c r="AH330" i="51"/>
  <c r="AG330" i="51"/>
  <c r="AF330" i="51"/>
  <c r="AE330" i="51"/>
  <c r="AE324" i="51"/>
  <c r="AD330" i="51"/>
  <c r="AC330" i="51"/>
  <c r="AC324" i="51"/>
  <c r="BL324" i="51"/>
  <c r="BK324" i="51"/>
  <c r="BJ324" i="51"/>
  <c r="BI324" i="51"/>
  <c r="BH324" i="51"/>
  <c r="BG324" i="51"/>
  <c r="BF324" i="51"/>
  <c r="BE324" i="51"/>
  <c r="BD324" i="51"/>
  <c r="BC324" i="51"/>
  <c r="BB324" i="51"/>
  <c r="BA324" i="51"/>
  <c r="AZ324" i="51"/>
  <c r="AY324" i="51"/>
  <c r="AX324" i="51"/>
  <c r="AW324" i="51"/>
  <c r="AV324" i="51"/>
  <c r="AU324" i="51"/>
  <c r="AT324" i="51"/>
  <c r="AS324" i="51"/>
  <c r="AR324" i="51"/>
  <c r="AQ324" i="51"/>
  <c r="AP324" i="51"/>
  <c r="AO324" i="51"/>
  <c r="AN324" i="51"/>
  <c r="AM324" i="51"/>
  <c r="AL324" i="51"/>
  <c r="AK324" i="51"/>
  <c r="AJ324" i="51"/>
  <c r="AI324" i="51"/>
  <c r="AH324" i="51"/>
  <c r="AF324" i="51"/>
  <c r="AD324" i="51"/>
  <c r="BL320" i="51"/>
  <c r="BL319" i="51"/>
  <c r="BK320" i="51"/>
  <c r="BK319" i="51"/>
  <c r="BJ320" i="51"/>
  <c r="BJ319" i="51"/>
  <c r="BI320" i="51"/>
  <c r="BI319" i="51"/>
  <c r="BH320" i="51"/>
  <c r="BH319" i="51"/>
  <c r="BG320" i="51"/>
  <c r="BG319" i="51"/>
  <c r="BF320" i="51"/>
  <c r="BF319" i="51"/>
  <c r="BE320" i="51"/>
  <c r="BE319" i="51"/>
  <c r="BD320" i="51"/>
  <c r="BD319" i="51"/>
  <c r="BC320" i="51"/>
  <c r="BC319" i="51"/>
  <c r="BB320" i="51"/>
  <c r="BB319" i="51"/>
  <c r="BA320" i="51"/>
  <c r="BA319" i="51"/>
  <c r="AZ320" i="51"/>
  <c r="AZ319" i="51"/>
  <c r="AY320" i="51"/>
  <c r="AY319" i="51"/>
  <c r="AX320" i="51"/>
  <c r="AX319" i="51"/>
  <c r="AW320" i="51"/>
  <c r="AW319" i="51"/>
  <c r="AV320" i="51"/>
  <c r="AV319" i="51"/>
  <c r="AU320" i="51"/>
  <c r="AU319" i="51"/>
  <c r="AT320" i="51"/>
  <c r="AT319" i="51"/>
  <c r="AS320" i="51"/>
  <c r="AS319" i="51"/>
  <c r="AR320" i="51"/>
  <c r="AR319" i="51"/>
  <c r="AQ320" i="51"/>
  <c r="AQ319" i="51"/>
  <c r="AP320" i="51"/>
  <c r="AP319" i="51"/>
  <c r="AO320" i="51"/>
  <c r="AO319" i="51"/>
  <c r="AN320" i="51"/>
  <c r="AN319" i="51"/>
  <c r="AM320" i="51"/>
  <c r="AM319" i="51"/>
  <c r="AL320" i="51"/>
  <c r="AL319" i="51"/>
  <c r="AK320" i="51"/>
  <c r="AK319" i="51"/>
  <c r="AJ320" i="51"/>
  <c r="AJ319" i="51"/>
  <c r="AI320" i="51"/>
  <c r="AI319" i="51"/>
  <c r="AH320" i="51"/>
  <c r="AH319" i="51"/>
  <c r="AG320" i="51"/>
  <c r="AG319" i="51"/>
  <c r="AF320" i="51"/>
  <c r="AF319" i="51"/>
  <c r="AE320" i="51"/>
  <c r="AE319" i="51"/>
  <c r="AD320" i="51"/>
  <c r="AD319" i="51"/>
  <c r="AC320" i="51"/>
  <c r="AC319" i="51"/>
  <c r="BL317" i="51"/>
  <c r="BK317" i="51"/>
  <c r="BJ317" i="51"/>
  <c r="BI317" i="51"/>
  <c r="BH317" i="51"/>
  <c r="BG317" i="51"/>
  <c r="BF317" i="51"/>
  <c r="BE317" i="51"/>
  <c r="BD317" i="51"/>
  <c r="BC317" i="51"/>
  <c r="BB317" i="51"/>
  <c r="BA317" i="51"/>
  <c r="AZ317" i="51"/>
  <c r="AY317" i="51"/>
  <c r="AX317" i="51"/>
  <c r="AW317" i="51"/>
  <c r="AV317" i="51"/>
  <c r="AU317" i="51"/>
  <c r="AT317" i="51"/>
  <c r="AS317" i="51"/>
  <c r="AR317" i="51"/>
  <c r="AQ317" i="51"/>
  <c r="AP317" i="51"/>
  <c r="AO317" i="51"/>
  <c r="AN317" i="51"/>
  <c r="AM317" i="51"/>
  <c r="AL317" i="51"/>
  <c r="AK317" i="51"/>
  <c r="AJ317" i="51"/>
  <c r="AI317" i="51"/>
  <c r="AH317" i="51"/>
  <c r="AG317" i="51"/>
  <c r="AF317" i="51"/>
  <c r="AE317" i="51"/>
  <c r="AD317" i="51"/>
  <c r="AC317" i="51"/>
  <c r="BL313" i="51"/>
  <c r="BL312" i="51"/>
  <c r="BK313" i="51"/>
  <c r="BK312" i="51"/>
  <c r="BJ313" i="51"/>
  <c r="BJ312" i="51"/>
  <c r="BI313" i="51"/>
  <c r="BI312" i="51"/>
  <c r="BH313" i="51"/>
  <c r="BH312" i="51"/>
  <c r="BG313" i="51"/>
  <c r="BG312" i="51"/>
  <c r="BF313" i="51"/>
  <c r="BF312" i="51"/>
  <c r="BE313" i="51"/>
  <c r="BE312" i="51"/>
  <c r="BD313" i="51"/>
  <c r="BD312" i="51"/>
  <c r="BC313" i="51"/>
  <c r="BB313" i="51"/>
  <c r="BB312" i="51"/>
  <c r="BA313" i="51"/>
  <c r="BA312" i="51"/>
  <c r="AZ313" i="51"/>
  <c r="AZ312" i="51"/>
  <c r="AY313" i="51"/>
  <c r="AY312" i="51"/>
  <c r="AX313" i="51"/>
  <c r="AW313" i="51"/>
  <c r="AW312" i="51"/>
  <c r="AV313" i="51"/>
  <c r="AV312" i="51"/>
  <c r="AU313" i="51"/>
  <c r="AT313" i="51"/>
  <c r="AS313" i="51"/>
  <c r="AR313" i="51"/>
  <c r="AQ313" i="51"/>
  <c r="AQ312" i="51"/>
  <c r="AP313" i="51"/>
  <c r="AO313" i="51"/>
  <c r="AN313" i="51"/>
  <c r="AM313" i="51"/>
  <c r="AL313" i="51"/>
  <c r="AK313" i="51"/>
  <c r="AJ313" i="51"/>
  <c r="AI313" i="51"/>
  <c r="AI312" i="51"/>
  <c r="AH313" i="51"/>
  <c r="AG313" i="51"/>
  <c r="AG312" i="51"/>
  <c r="AF313" i="51"/>
  <c r="AE313" i="51"/>
  <c r="AE312" i="51"/>
  <c r="AD313" i="51"/>
  <c r="AC313" i="51"/>
  <c r="BL308" i="51"/>
  <c r="BK308" i="51"/>
  <c r="BJ308" i="51"/>
  <c r="BI308" i="51"/>
  <c r="BH308" i="51"/>
  <c r="BG308" i="51"/>
  <c r="BF308" i="51"/>
  <c r="BE308" i="51"/>
  <c r="BD308" i="51"/>
  <c r="BC308" i="51"/>
  <c r="BB308" i="51"/>
  <c r="BA308" i="51"/>
  <c r="AZ308" i="51"/>
  <c r="AY308" i="51"/>
  <c r="AX308" i="51"/>
  <c r="AW308" i="51"/>
  <c r="AV308" i="51"/>
  <c r="AU308" i="51"/>
  <c r="AT308" i="51"/>
  <c r="AS308" i="51"/>
  <c r="AR308" i="51"/>
  <c r="AQ308" i="51"/>
  <c r="AP308" i="51"/>
  <c r="AO308" i="51"/>
  <c r="AN308" i="51"/>
  <c r="AM308" i="51"/>
  <c r="AL308" i="51"/>
  <c r="AK308" i="51"/>
  <c r="AJ308" i="51"/>
  <c r="AI308" i="51"/>
  <c r="AH308" i="51"/>
  <c r="AG308" i="51"/>
  <c r="AF308" i="51"/>
  <c r="AE308" i="51"/>
  <c r="AD308" i="51"/>
  <c r="AC308" i="51"/>
  <c r="BL306" i="51"/>
  <c r="BK306" i="51"/>
  <c r="BJ306" i="51"/>
  <c r="BI306" i="51"/>
  <c r="BH306" i="51"/>
  <c r="BG306" i="51"/>
  <c r="BF306" i="51"/>
  <c r="BE306" i="51"/>
  <c r="BD306" i="51"/>
  <c r="BC306" i="51"/>
  <c r="BB306" i="51"/>
  <c r="BA306" i="51"/>
  <c r="AZ306" i="51"/>
  <c r="AY306" i="51"/>
  <c r="AX306" i="51"/>
  <c r="AW306" i="51"/>
  <c r="AV306" i="51"/>
  <c r="AU306" i="51"/>
  <c r="AT306" i="51"/>
  <c r="AS306" i="51"/>
  <c r="AR306" i="51"/>
  <c r="AQ306" i="51"/>
  <c r="AP306" i="51"/>
  <c r="AO306" i="51"/>
  <c r="AN306" i="51"/>
  <c r="AM306" i="51"/>
  <c r="AL306" i="51"/>
  <c r="AK306" i="51"/>
  <c r="AJ306" i="51"/>
  <c r="AI306" i="51"/>
  <c r="AH306" i="51"/>
  <c r="AG306" i="51"/>
  <c r="AF306" i="51"/>
  <c r="AE306" i="51"/>
  <c r="AD306" i="51"/>
  <c r="AC306" i="51"/>
  <c r="BL304" i="51"/>
  <c r="BK304" i="51"/>
  <c r="BJ304" i="51"/>
  <c r="BI304" i="51"/>
  <c r="BH304" i="51"/>
  <c r="BH301" i="51"/>
  <c r="BG304" i="51"/>
  <c r="BF304" i="51"/>
  <c r="BF301" i="51"/>
  <c r="BE304" i="51"/>
  <c r="BD304" i="51"/>
  <c r="BC304" i="51"/>
  <c r="BB304" i="51"/>
  <c r="BB301" i="51"/>
  <c r="BA304" i="51"/>
  <c r="AZ304" i="51"/>
  <c r="AY304" i="51"/>
  <c r="AX304" i="51"/>
  <c r="AW304" i="51"/>
  <c r="AV304" i="51"/>
  <c r="AU304" i="51"/>
  <c r="AT304" i="51"/>
  <c r="AS304" i="51"/>
  <c r="AR304" i="51"/>
  <c r="AQ304" i="51"/>
  <c r="AP304" i="51"/>
  <c r="AO304" i="51"/>
  <c r="AN304" i="51"/>
  <c r="AM304" i="51"/>
  <c r="AL304" i="51"/>
  <c r="AK304" i="51"/>
  <c r="AJ304" i="51"/>
  <c r="AI304" i="51"/>
  <c r="AH304" i="51"/>
  <c r="AG304" i="51"/>
  <c r="AF304" i="51"/>
  <c r="AE304" i="51"/>
  <c r="AD304" i="51"/>
  <c r="AC304" i="51"/>
  <c r="BL301" i="51"/>
  <c r="BK301" i="51"/>
  <c r="BJ301" i="51"/>
  <c r="BI301" i="51"/>
  <c r="BG301" i="51"/>
  <c r="BE301" i="51"/>
  <c r="BD301" i="51"/>
  <c r="BC301" i="51"/>
  <c r="BA301" i="51"/>
  <c r="AZ301" i="51"/>
  <c r="AY301" i="51"/>
  <c r="AX301" i="51"/>
  <c r="AW301" i="51"/>
  <c r="AV301" i="51"/>
  <c r="AU301" i="51"/>
  <c r="AT301" i="51"/>
  <c r="AS301" i="51"/>
  <c r="AR301" i="51"/>
  <c r="AQ301" i="51"/>
  <c r="AP301" i="51"/>
  <c r="AO301" i="51"/>
  <c r="AN301" i="51"/>
  <c r="AM301" i="51"/>
  <c r="AL301" i="51"/>
  <c r="AJ301" i="51"/>
  <c r="AI301" i="51"/>
  <c r="AH301" i="51"/>
  <c r="AG301" i="51"/>
  <c r="AF301" i="51"/>
  <c r="AE301" i="51"/>
  <c r="AD301" i="51"/>
  <c r="AC301" i="51"/>
  <c r="BL295" i="51"/>
  <c r="BL294" i="51"/>
  <c r="BK295" i="51"/>
  <c r="BK294" i="51"/>
  <c r="BJ295" i="51"/>
  <c r="BJ294" i="51"/>
  <c r="BI295" i="51"/>
  <c r="BI294" i="51"/>
  <c r="BH295" i="51"/>
  <c r="BH294" i="51"/>
  <c r="BG295" i="51"/>
  <c r="BG294" i="51"/>
  <c r="BF295" i="51"/>
  <c r="BF294" i="51"/>
  <c r="BE295" i="51"/>
  <c r="BE294" i="51"/>
  <c r="BD295" i="51"/>
  <c r="BD294" i="51"/>
  <c r="BC295" i="51"/>
  <c r="BC294" i="51"/>
  <c r="BB295" i="51"/>
  <c r="BB294" i="51"/>
  <c r="BA295" i="51"/>
  <c r="BA294" i="51"/>
  <c r="AZ295" i="51"/>
  <c r="AZ294" i="51"/>
  <c r="AY295" i="51"/>
  <c r="AY294" i="51"/>
  <c r="AX295" i="51"/>
  <c r="AX294" i="51"/>
  <c r="AW295" i="51"/>
  <c r="AW294" i="51"/>
  <c r="AV295" i="51"/>
  <c r="AV294" i="51"/>
  <c r="AU295" i="51"/>
  <c r="AU294" i="51"/>
  <c r="AT295" i="51"/>
  <c r="AT294" i="51"/>
  <c r="AS295" i="51"/>
  <c r="AS294" i="51"/>
  <c r="AR295" i="51"/>
  <c r="AR294" i="51"/>
  <c r="AQ295" i="51"/>
  <c r="AQ294" i="51"/>
  <c r="AP295" i="51"/>
  <c r="AP294" i="51"/>
  <c r="AO295" i="51"/>
  <c r="AO294" i="51"/>
  <c r="AN295" i="51"/>
  <c r="AN294" i="51"/>
  <c r="AM295" i="51"/>
  <c r="AM294" i="51"/>
  <c r="AL295" i="51"/>
  <c r="AL294" i="51"/>
  <c r="AJ295" i="51"/>
  <c r="AJ294" i="51"/>
  <c r="AI295" i="51"/>
  <c r="AI294" i="51"/>
  <c r="AH295" i="51"/>
  <c r="AH294" i="51"/>
  <c r="AG295" i="51"/>
  <c r="AG294" i="51"/>
  <c r="AF295" i="51"/>
  <c r="AF294" i="51"/>
  <c r="AE295" i="51"/>
  <c r="AE294" i="51"/>
  <c r="AD295" i="51"/>
  <c r="AD294" i="51"/>
  <c r="AC295" i="51"/>
  <c r="AC294" i="51"/>
  <c r="BL292" i="51"/>
  <c r="BK292" i="51"/>
  <c r="BJ292" i="51"/>
  <c r="BI292" i="51"/>
  <c r="BH292" i="51"/>
  <c r="BG292" i="51"/>
  <c r="BF292" i="51"/>
  <c r="BE292" i="51"/>
  <c r="BD292" i="51"/>
  <c r="BC292" i="51"/>
  <c r="BB292" i="51"/>
  <c r="BA292" i="51"/>
  <c r="AZ292" i="51"/>
  <c r="AY292" i="51"/>
  <c r="AX292" i="51"/>
  <c r="AW292" i="51"/>
  <c r="AV292" i="51"/>
  <c r="AU292" i="51"/>
  <c r="AT292" i="51"/>
  <c r="AS292" i="51"/>
  <c r="AR292" i="51"/>
  <c r="AQ292" i="51"/>
  <c r="AP292" i="51"/>
  <c r="AO292" i="51"/>
  <c r="AN292" i="51"/>
  <c r="AM292" i="51"/>
  <c r="AL292" i="51"/>
  <c r="AK292" i="51"/>
  <c r="AJ292" i="51"/>
  <c r="AI292" i="51"/>
  <c r="AH292" i="51"/>
  <c r="AG292" i="51"/>
  <c r="AF292" i="51"/>
  <c r="AE292" i="51"/>
  <c r="AE282" i="51"/>
  <c r="AE285" i="51"/>
  <c r="AE288" i="51"/>
  <c r="AE290" i="51"/>
  <c r="AD292" i="51"/>
  <c r="AC292" i="51"/>
  <c r="AC282" i="51"/>
  <c r="AC285" i="51"/>
  <c r="AC288" i="51"/>
  <c r="AC290" i="51"/>
  <c r="BL290" i="51"/>
  <c r="BK290" i="51"/>
  <c r="BK282" i="51"/>
  <c r="BK285" i="51"/>
  <c r="BK288" i="51"/>
  <c r="BJ290" i="51"/>
  <c r="BI290" i="51"/>
  <c r="BH290" i="51"/>
  <c r="BG290" i="51"/>
  <c r="BF290" i="51"/>
  <c r="BE290" i="51"/>
  <c r="BE282" i="51"/>
  <c r="BE285" i="51"/>
  <c r="BE288" i="51"/>
  <c r="BD290" i="51"/>
  <c r="BC290" i="51"/>
  <c r="BB290" i="51"/>
  <c r="BA290" i="51"/>
  <c r="AZ290" i="51"/>
  <c r="AY290" i="51"/>
  <c r="AX290" i="51"/>
  <c r="AW290" i="51"/>
  <c r="AW282" i="51"/>
  <c r="AW285" i="51"/>
  <c r="AW288" i="51"/>
  <c r="AV290" i="51"/>
  <c r="AU290" i="51"/>
  <c r="AT290" i="51"/>
  <c r="AS290" i="51"/>
  <c r="AR290" i="51"/>
  <c r="AQ290" i="51"/>
  <c r="AP290" i="51"/>
  <c r="AO290" i="51"/>
  <c r="AO282" i="51"/>
  <c r="AO285" i="51"/>
  <c r="AO288" i="51"/>
  <c r="AN290" i="51"/>
  <c r="AM290" i="51"/>
  <c r="AL290" i="51"/>
  <c r="AJ290" i="51"/>
  <c r="AI290" i="51"/>
  <c r="AH290" i="51"/>
  <c r="AG290" i="51"/>
  <c r="AF290" i="51"/>
  <c r="AD290" i="51"/>
  <c r="BL288" i="51"/>
  <c r="BJ288" i="51"/>
  <c r="BI288" i="51"/>
  <c r="BH288" i="51"/>
  <c r="BG288" i="51"/>
  <c r="BF288" i="51"/>
  <c r="BD288" i="51"/>
  <c r="BC288" i="51"/>
  <c r="BB288" i="51"/>
  <c r="BA288" i="51"/>
  <c r="AZ288" i="51"/>
  <c r="AY288" i="51"/>
  <c r="AX288" i="51"/>
  <c r="AV288" i="51"/>
  <c r="AU288" i="51"/>
  <c r="AT288" i="51"/>
  <c r="AS288" i="51"/>
  <c r="AR288" i="51"/>
  <c r="AQ288" i="51"/>
  <c r="AP288" i="51"/>
  <c r="AN288" i="51"/>
  <c r="AM288" i="51"/>
  <c r="AL288" i="51"/>
  <c r="AK288" i="51"/>
  <c r="AJ288" i="51"/>
  <c r="AI288" i="51"/>
  <c r="AH288" i="51"/>
  <c r="AG288" i="51"/>
  <c r="AF288" i="51"/>
  <c r="AD288" i="51"/>
  <c r="BL285" i="51"/>
  <c r="BJ285" i="51"/>
  <c r="BI285" i="51"/>
  <c r="BH285" i="51"/>
  <c r="BG285" i="51"/>
  <c r="BF285" i="51"/>
  <c r="BD285" i="51"/>
  <c r="BC285" i="51"/>
  <c r="BB285" i="51"/>
  <c r="BA285" i="51"/>
  <c r="AZ285" i="51"/>
  <c r="AY285" i="51"/>
  <c r="AX285" i="51"/>
  <c r="AV285" i="51"/>
  <c r="AU285" i="51"/>
  <c r="AT285" i="51"/>
  <c r="AS285" i="51"/>
  <c r="AR285" i="51"/>
  <c r="AQ285" i="51"/>
  <c r="AP285" i="51"/>
  <c r="AN285" i="51"/>
  <c r="AM285" i="51"/>
  <c r="AJ285" i="51"/>
  <c r="AI285" i="51"/>
  <c r="AH285" i="51"/>
  <c r="AG285" i="51"/>
  <c r="AF285" i="51"/>
  <c r="AD285" i="51"/>
  <c r="BL282" i="51"/>
  <c r="BJ282" i="51"/>
  <c r="BI282" i="51"/>
  <c r="BH282" i="51"/>
  <c r="BG282" i="51"/>
  <c r="BF282" i="51"/>
  <c r="BD282" i="51"/>
  <c r="BC282" i="51"/>
  <c r="BB282" i="51"/>
  <c r="BA282" i="51"/>
  <c r="AZ282" i="51"/>
  <c r="AY282" i="51"/>
  <c r="AX282" i="51"/>
  <c r="AV282" i="51"/>
  <c r="AU282" i="51"/>
  <c r="AT282" i="51"/>
  <c r="AS282" i="51"/>
  <c r="AR282" i="51"/>
  <c r="AQ282" i="51"/>
  <c r="AP282" i="51"/>
  <c r="AN282" i="51"/>
  <c r="AM282" i="51"/>
  <c r="AL282" i="51"/>
  <c r="AK282" i="51"/>
  <c r="AJ282" i="51"/>
  <c r="AI282" i="51"/>
  <c r="AH282" i="51"/>
  <c r="AG282" i="51"/>
  <c r="AF282" i="51"/>
  <c r="AD282" i="51"/>
  <c r="BL279" i="51"/>
  <c r="BK279" i="51"/>
  <c r="BJ279" i="51"/>
  <c r="BI279" i="51"/>
  <c r="BH279" i="51"/>
  <c r="BG279" i="51"/>
  <c r="BF279" i="51"/>
  <c r="BE279" i="51"/>
  <c r="BD279" i="51"/>
  <c r="BC279" i="51"/>
  <c r="BB279" i="51"/>
  <c r="BA279" i="51"/>
  <c r="AZ279" i="51"/>
  <c r="AY279" i="51"/>
  <c r="AX279" i="51"/>
  <c r="AW279" i="51"/>
  <c r="AV279" i="51"/>
  <c r="AU279" i="51"/>
  <c r="AT279" i="51"/>
  <c r="AS279" i="51"/>
  <c r="AR279" i="51"/>
  <c r="AQ279" i="51"/>
  <c r="AP279" i="51"/>
  <c r="AO279" i="51"/>
  <c r="AN279" i="51"/>
  <c r="AM279" i="51"/>
  <c r="AL279" i="51"/>
  <c r="AJ279" i="51"/>
  <c r="AI279" i="51"/>
  <c r="AH279" i="51"/>
  <c r="AG279" i="51"/>
  <c r="AF279" i="51"/>
  <c r="AE279" i="51"/>
  <c r="AD279" i="51"/>
  <c r="AC279" i="51"/>
  <c r="BL275" i="51"/>
  <c r="BK275" i="51"/>
  <c r="BJ275" i="51"/>
  <c r="BI275" i="51"/>
  <c r="BH275" i="51"/>
  <c r="BG275" i="51"/>
  <c r="BF275" i="51"/>
  <c r="BE275" i="51"/>
  <c r="BD275" i="51"/>
  <c r="BC275" i="51"/>
  <c r="BB275" i="51"/>
  <c r="BA275" i="51"/>
  <c r="AZ275" i="51"/>
  <c r="AY275" i="51"/>
  <c r="AX275" i="51"/>
  <c r="AW275" i="51"/>
  <c r="AV275" i="51"/>
  <c r="AU275" i="51"/>
  <c r="AT275" i="51"/>
  <c r="AS275" i="51"/>
  <c r="AR275" i="51"/>
  <c r="AQ275" i="51"/>
  <c r="AP275" i="51"/>
  <c r="AO275" i="51"/>
  <c r="AN275" i="51"/>
  <c r="AM275" i="51"/>
  <c r="AL275" i="51"/>
  <c r="AJ275" i="51"/>
  <c r="AI275" i="51"/>
  <c r="AH275" i="51"/>
  <c r="AG275" i="51"/>
  <c r="AF275" i="51"/>
  <c r="AE275" i="51"/>
  <c r="AD275" i="51"/>
  <c r="AC275" i="51"/>
  <c r="BL271" i="51"/>
  <c r="BK271" i="51"/>
  <c r="BJ271" i="51"/>
  <c r="BI271" i="51"/>
  <c r="BH271" i="51"/>
  <c r="BG271" i="51"/>
  <c r="BF271" i="51"/>
  <c r="BE271" i="51"/>
  <c r="BD271" i="51"/>
  <c r="BC271" i="51"/>
  <c r="BB271" i="51"/>
  <c r="BA271" i="51"/>
  <c r="AZ271" i="51"/>
  <c r="AY271" i="51"/>
  <c r="AX271" i="51"/>
  <c r="AW271" i="51"/>
  <c r="AV271" i="51"/>
  <c r="AU271" i="51"/>
  <c r="AT271" i="51"/>
  <c r="AS271" i="51"/>
  <c r="AR271" i="51"/>
  <c r="AQ271" i="51"/>
  <c r="AP271" i="51"/>
  <c r="AO271" i="51"/>
  <c r="AN271" i="51"/>
  <c r="AM271" i="51"/>
  <c r="AL271" i="51"/>
  <c r="AJ271" i="51"/>
  <c r="AI271" i="51"/>
  <c r="AH271" i="51"/>
  <c r="AG271" i="51"/>
  <c r="AF271" i="51"/>
  <c r="AE271" i="51"/>
  <c r="AD271" i="51"/>
  <c r="AC271" i="51"/>
  <c r="BL269" i="51"/>
  <c r="BK269" i="51"/>
  <c r="BJ269" i="51"/>
  <c r="BI269" i="51"/>
  <c r="BH269" i="51"/>
  <c r="BG269" i="51"/>
  <c r="BF269" i="51"/>
  <c r="BE269" i="51"/>
  <c r="BD269" i="51"/>
  <c r="BC269" i="51"/>
  <c r="BB269" i="51"/>
  <c r="BA269" i="51"/>
  <c r="AZ269" i="51"/>
  <c r="AY269" i="51"/>
  <c r="AX269" i="51"/>
  <c r="AW269" i="51"/>
  <c r="AV269" i="51"/>
  <c r="AU269" i="51"/>
  <c r="AT269" i="51"/>
  <c r="AS269" i="51"/>
  <c r="AR269" i="51"/>
  <c r="AQ269" i="51"/>
  <c r="AP269" i="51"/>
  <c r="AO269" i="51"/>
  <c r="AN269" i="51"/>
  <c r="AM269" i="51"/>
  <c r="AL269" i="51"/>
  <c r="AJ269" i="51"/>
  <c r="AI269" i="51"/>
  <c r="AH269" i="51"/>
  <c r="AG269" i="51"/>
  <c r="AF269" i="51"/>
  <c r="AE269" i="51"/>
  <c r="AD269" i="51"/>
  <c r="AC269" i="51"/>
  <c r="BL266" i="51"/>
  <c r="BK266" i="51"/>
  <c r="BJ266" i="51"/>
  <c r="BI266" i="51"/>
  <c r="BH266" i="51"/>
  <c r="BG266" i="51"/>
  <c r="BF266" i="51"/>
  <c r="BE266" i="51"/>
  <c r="BD266" i="51"/>
  <c r="BC266" i="51"/>
  <c r="BB266" i="51"/>
  <c r="BA266" i="51"/>
  <c r="AZ266" i="51"/>
  <c r="AY266" i="51"/>
  <c r="AX266" i="51"/>
  <c r="AW266" i="51"/>
  <c r="AV266" i="51"/>
  <c r="AU266" i="51"/>
  <c r="AT266" i="51"/>
  <c r="AS266" i="51"/>
  <c r="AR266" i="51"/>
  <c r="AQ266" i="51"/>
  <c r="AP266" i="51"/>
  <c r="AO266" i="51"/>
  <c r="AN266" i="51"/>
  <c r="AM266" i="51"/>
  <c r="AL266" i="51"/>
  <c r="AL263" i="51"/>
  <c r="AK266" i="51"/>
  <c r="AJ266" i="51"/>
  <c r="AI266" i="51"/>
  <c r="AH266" i="51"/>
  <c r="AG266" i="51"/>
  <c r="AF266" i="51"/>
  <c r="AE266" i="51"/>
  <c r="AD266" i="51"/>
  <c r="AC266" i="51"/>
  <c r="BL263" i="51"/>
  <c r="BK263" i="51"/>
  <c r="BJ263" i="51"/>
  <c r="BI263" i="51"/>
  <c r="BH263" i="51"/>
  <c r="BG263" i="51"/>
  <c r="BF263" i="51"/>
  <c r="BE263" i="51"/>
  <c r="BD263" i="51"/>
  <c r="BC263" i="51"/>
  <c r="BB263" i="51"/>
  <c r="BA263" i="51"/>
  <c r="AZ263" i="51"/>
  <c r="AY263" i="51"/>
  <c r="AX263" i="51"/>
  <c r="AW263" i="51"/>
  <c r="AV263" i="51"/>
  <c r="AU263" i="51"/>
  <c r="AT263" i="51"/>
  <c r="AS263" i="51"/>
  <c r="AR263" i="51"/>
  <c r="AQ263" i="51"/>
  <c r="AP263" i="51"/>
  <c r="AO263" i="51"/>
  <c r="AN263" i="51"/>
  <c r="AM263" i="51"/>
  <c r="AK263" i="51"/>
  <c r="AJ263" i="51"/>
  <c r="AI263" i="51"/>
  <c r="AH263" i="51"/>
  <c r="AG263" i="51"/>
  <c r="AF263" i="51"/>
  <c r="AE263" i="51"/>
  <c r="AD263" i="51"/>
  <c r="AC263" i="51"/>
  <c r="BL258" i="51"/>
  <c r="BL257" i="51"/>
  <c r="BK258" i="51"/>
  <c r="BK257" i="51"/>
  <c r="BJ258" i="51"/>
  <c r="BJ257" i="51"/>
  <c r="BI258" i="51"/>
  <c r="BI257" i="51"/>
  <c r="BH258" i="51"/>
  <c r="BH257" i="51"/>
  <c r="BG258" i="51"/>
  <c r="BG257" i="51"/>
  <c r="BF258" i="51"/>
  <c r="BF257" i="51"/>
  <c r="BE258" i="51"/>
  <c r="BE257" i="51"/>
  <c r="BD258" i="51"/>
  <c r="BD257" i="51"/>
  <c r="BC258" i="51"/>
  <c r="BC257" i="51"/>
  <c r="BB258" i="51"/>
  <c r="BB257" i="51"/>
  <c r="BA258" i="51"/>
  <c r="BA257" i="51"/>
  <c r="AZ258" i="51"/>
  <c r="AZ257" i="51"/>
  <c r="AY258" i="51"/>
  <c r="AY257" i="51"/>
  <c r="AX258" i="51"/>
  <c r="AX257" i="51"/>
  <c r="AW258" i="51"/>
  <c r="AW257" i="51"/>
  <c r="AV258" i="51"/>
  <c r="AV257" i="51"/>
  <c r="AU258" i="51"/>
  <c r="AU257" i="51"/>
  <c r="AT258" i="51"/>
  <c r="AT257" i="51"/>
  <c r="AS258" i="51"/>
  <c r="AS257" i="51"/>
  <c r="AR258" i="51"/>
  <c r="AR257" i="51"/>
  <c r="AQ258" i="51"/>
  <c r="AQ257" i="51"/>
  <c r="AP258" i="51"/>
  <c r="AP257" i="51"/>
  <c r="AO258" i="51"/>
  <c r="AO257" i="51"/>
  <c r="AN258" i="51"/>
  <c r="AN257" i="51"/>
  <c r="AM258" i="51"/>
  <c r="AM257" i="51"/>
  <c r="AL258" i="51"/>
  <c r="AL257" i="51"/>
  <c r="AK258" i="51"/>
  <c r="AK257" i="51"/>
  <c r="AJ258" i="51"/>
  <c r="AJ257" i="51"/>
  <c r="AI258" i="51"/>
  <c r="AI257" i="51"/>
  <c r="AH258" i="51"/>
  <c r="AH257" i="51"/>
  <c r="AG258" i="51"/>
  <c r="AG257" i="51"/>
  <c r="AF258" i="51"/>
  <c r="AF257" i="51"/>
  <c r="AE258" i="51"/>
  <c r="AE257" i="51"/>
  <c r="AD258" i="51"/>
  <c r="AD257" i="51"/>
  <c r="AC258" i="51"/>
  <c r="AC257" i="51"/>
  <c r="BL254" i="51"/>
  <c r="BK254" i="51"/>
  <c r="BJ254" i="51"/>
  <c r="BI254" i="51"/>
  <c r="BH254" i="51"/>
  <c r="BG254" i="51"/>
  <c r="BF254" i="51"/>
  <c r="BE254" i="51"/>
  <c r="BD254" i="51"/>
  <c r="BC254" i="51"/>
  <c r="BB254" i="51"/>
  <c r="BB241" i="51"/>
  <c r="BB245" i="51"/>
  <c r="BB247" i="51"/>
  <c r="BB251" i="51"/>
  <c r="BA254" i="51"/>
  <c r="AZ254" i="51"/>
  <c r="AZ241" i="51"/>
  <c r="AZ245" i="51"/>
  <c r="AZ247" i="51"/>
  <c r="AZ251" i="51"/>
  <c r="AY254" i="51"/>
  <c r="AX254" i="51"/>
  <c r="AW254" i="51"/>
  <c r="AV254" i="51"/>
  <c r="AU254" i="51"/>
  <c r="AT254" i="51"/>
  <c r="AS254" i="51"/>
  <c r="AR254" i="51"/>
  <c r="AQ254" i="51"/>
  <c r="AP254" i="51"/>
  <c r="AO254" i="51"/>
  <c r="AN254" i="51"/>
  <c r="AM254" i="51"/>
  <c r="AL254" i="51"/>
  <c r="AK254" i="51"/>
  <c r="AJ254" i="51"/>
  <c r="AI254" i="51"/>
  <c r="AH254" i="51"/>
  <c r="AF254" i="51"/>
  <c r="AE254" i="51"/>
  <c r="AD254" i="51"/>
  <c r="AC254" i="51"/>
  <c r="BL251" i="51"/>
  <c r="BK251" i="51"/>
  <c r="BJ251" i="51"/>
  <c r="BI251" i="51"/>
  <c r="BH251" i="51"/>
  <c r="BG251" i="51"/>
  <c r="BF251" i="51"/>
  <c r="BE251" i="51"/>
  <c r="BD251" i="51"/>
  <c r="BC251" i="51"/>
  <c r="BA251" i="51"/>
  <c r="AY251" i="51"/>
  <c r="AX251" i="51"/>
  <c r="AW251" i="51"/>
  <c r="AV251" i="51"/>
  <c r="AU251" i="51"/>
  <c r="AT251" i="51"/>
  <c r="AS251" i="51"/>
  <c r="AR251" i="51"/>
  <c r="AQ251" i="51"/>
  <c r="AP251" i="51"/>
  <c r="AO251" i="51"/>
  <c r="AN251" i="51"/>
  <c r="AM251" i="51"/>
  <c r="AL251" i="51"/>
  <c r="AK251" i="51"/>
  <c r="AJ251" i="51"/>
  <c r="AI251" i="51"/>
  <c r="AH251" i="51"/>
  <c r="AG251" i="51"/>
  <c r="AF251" i="51"/>
  <c r="AE251" i="51"/>
  <c r="AD251" i="51"/>
  <c r="AC251" i="51"/>
  <c r="BL247" i="51"/>
  <c r="BK247" i="51"/>
  <c r="BJ247" i="51"/>
  <c r="BI247" i="51"/>
  <c r="BH247" i="51"/>
  <c r="BG247" i="51"/>
  <c r="BF247" i="51"/>
  <c r="BE247" i="51"/>
  <c r="BD247" i="51"/>
  <c r="BC247" i="51"/>
  <c r="BC241" i="51"/>
  <c r="BC245" i="51"/>
  <c r="BA247" i="51"/>
  <c r="AY247" i="51"/>
  <c r="AX247" i="51"/>
  <c r="AW247" i="51"/>
  <c r="AV247" i="51"/>
  <c r="AU247" i="51"/>
  <c r="AT247" i="51"/>
  <c r="AS247" i="51"/>
  <c r="AR247" i="51"/>
  <c r="AQ247" i="51"/>
  <c r="AP247" i="51"/>
  <c r="AO247" i="51"/>
  <c r="AL247" i="51"/>
  <c r="AK247" i="51"/>
  <c r="AJ247" i="51"/>
  <c r="AI247" i="51"/>
  <c r="AH247" i="51"/>
  <c r="AG247" i="51"/>
  <c r="AF247" i="51"/>
  <c r="AE247" i="51"/>
  <c r="AD247" i="51"/>
  <c r="AC247" i="51"/>
  <c r="BL245" i="51"/>
  <c r="BK245" i="51"/>
  <c r="BJ245" i="51"/>
  <c r="BI245" i="51"/>
  <c r="BH245" i="51"/>
  <c r="BG245" i="51"/>
  <c r="BF245" i="51"/>
  <c r="BE245" i="51"/>
  <c r="BD245" i="51"/>
  <c r="BA245" i="51"/>
  <c r="AY245" i="51"/>
  <c r="AX245" i="51"/>
  <c r="AW245" i="51"/>
  <c r="AV245" i="51"/>
  <c r="AU245" i="51"/>
  <c r="AT245" i="51"/>
  <c r="AS245" i="51"/>
  <c r="AR245" i="51"/>
  <c r="AQ245" i="51"/>
  <c r="AP245" i="51"/>
  <c r="AO245" i="51"/>
  <c r="AN245" i="51"/>
  <c r="AM245" i="51"/>
  <c r="AL245" i="51"/>
  <c r="AK245" i="51"/>
  <c r="AJ245" i="51"/>
  <c r="AI245" i="51"/>
  <c r="AH245" i="51"/>
  <c r="AG245" i="51"/>
  <c r="AF245" i="51"/>
  <c r="AE245" i="51"/>
  <c r="AD245" i="51"/>
  <c r="AC245" i="51"/>
  <c r="BL241" i="51"/>
  <c r="BK241" i="51"/>
  <c r="BJ241" i="51"/>
  <c r="BI241" i="51"/>
  <c r="BH241" i="51"/>
  <c r="BG241" i="51"/>
  <c r="BF241" i="51"/>
  <c r="BE241" i="51"/>
  <c r="BD241" i="51"/>
  <c r="BA241" i="51"/>
  <c r="AY241" i="51"/>
  <c r="AX241" i="51"/>
  <c r="AW241" i="51"/>
  <c r="AV241" i="51"/>
  <c r="AU241" i="51"/>
  <c r="AT241" i="51"/>
  <c r="AS241" i="51"/>
  <c r="AR241" i="51"/>
  <c r="AQ241" i="51"/>
  <c r="AP241" i="51"/>
  <c r="AN241" i="51"/>
  <c r="AM241" i="51"/>
  <c r="AL241" i="51"/>
  <c r="AK241" i="51"/>
  <c r="AJ241" i="51"/>
  <c r="AI241" i="51"/>
  <c r="AH241" i="51"/>
  <c r="AG241" i="51"/>
  <c r="AF241" i="51"/>
  <c r="AE241" i="51"/>
  <c r="AD241" i="51"/>
  <c r="AC241" i="51"/>
  <c r="BL238" i="51"/>
  <c r="BK238" i="51"/>
  <c r="BJ238" i="51"/>
  <c r="BI238" i="51"/>
  <c r="BH238" i="51"/>
  <c r="BG238" i="51"/>
  <c r="BF238" i="51"/>
  <c r="BE238" i="51"/>
  <c r="BD238" i="51"/>
  <c r="BC238" i="51"/>
  <c r="BB238" i="51"/>
  <c r="BA238" i="51"/>
  <c r="AZ238" i="51"/>
  <c r="AY238" i="51"/>
  <c r="AX238" i="51"/>
  <c r="AW238" i="51"/>
  <c r="AV238" i="51"/>
  <c r="AU238" i="51"/>
  <c r="AT238" i="51"/>
  <c r="AS238" i="51"/>
  <c r="AR238" i="51"/>
  <c r="AQ238" i="51"/>
  <c r="AP238" i="51"/>
  <c r="AO238" i="51"/>
  <c r="AN238" i="51"/>
  <c r="AM238" i="51"/>
  <c r="AL238" i="51"/>
  <c r="AK238" i="51"/>
  <c r="AJ238" i="51"/>
  <c r="AI238" i="51"/>
  <c r="AH238" i="51"/>
  <c r="AG238" i="51"/>
  <c r="AF238" i="51"/>
  <c r="AE238" i="51"/>
  <c r="AD238" i="51"/>
  <c r="AC238" i="51"/>
  <c r="BL236" i="51"/>
  <c r="BK236" i="51"/>
  <c r="BJ236" i="51"/>
  <c r="BI236" i="51"/>
  <c r="BH236" i="51"/>
  <c r="BG236" i="51"/>
  <c r="BF236" i="51"/>
  <c r="BE236" i="51"/>
  <c r="BD236" i="51"/>
  <c r="BC236" i="51"/>
  <c r="BB236" i="51"/>
  <c r="BA236" i="51"/>
  <c r="AZ236" i="51"/>
  <c r="AY236" i="51"/>
  <c r="AX236" i="51"/>
  <c r="AW236" i="51"/>
  <c r="AV236" i="51"/>
  <c r="AU236" i="51"/>
  <c r="AT236" i="51"/>
  <c r="AS236" i="51"/>
  <c r="AR236" i="51"/>
  <c r="AQ236" i="51"/>
  <c r="AP236" i="51"/>
  <c r="AO236" i="51"/>
  <c r="AN236" i="51"/>
  <c r="AN234" i="51"/>
  <c r="AM236" i="51"/>
  <c r="AL236" i="51"/>
  <c r="AL234" i="51"/>
  <c r="AK236" i="51"/>
  <c r="AJ236" i="51"/>
  <c r="AI236" i="51"/>
  <c r="AH236" i="51"/>
  <c r="AG236" i="51"/>
  <c r="AF236" i="51"/>
  <c r="AE236" i="51"/>
  <c r="AD236" i="51"/>
  <c r="AC236" i="51"/>
  <c r="BL234" i="51"/>
  <c r="BK234" i="51"/>
  <c r="BJ234" i="51"/>
  <c r="BI234" i="51"/>
  <c r="BH234" i="51"/>
  <c r="BG234" i="51"/>
  <c r="BF234" i="51"/>
  <c r="BE234" i="51"/>
  <c r="BD234" i="51"/>
  <c r="BC234" i="51"/>
  <c r="BB234" i="51"/>
  <c r="BA234" i="51"/>
  <c r="AZ234" i="51"/>
  <c r="AY234" i="51"/>
  <c r="AX234" i="51"/>
  <c r="AW234" i="51"/>
  <c r="AV234" i="51"/>
  <c r="AU234" i="51"/>
  <c r="AT234" i="51"/>
  <c r="AS234" i="51"/>
  <c r="AR234" i="51"/>
  <c r="AQ234" i="51"/>
  <c r="AP234" i="51"/>
  <c r="AO234" i="51"/>
  <c r="AM234" i="51"/>
  <c r="AK234" i="51"/>
  <c r="AJ234" i="51"/>
  <c r="AI234" i="51"/>
  <c r="AH234" i="51"/>
  <c r="AG234" i="51"/>
  <c r="AF234" i="51"/>
  <c r="AE234" i="51"/>
  <c r="AD234" i="51"/>
  <c r="AC234" i="51"/>
  <c r="BL229" i="51"/>
  <c r="BK229" i="51"/>
  <c r="BJ229" i="51"/>
  <c r="BI229" i="51"/>
  <c r="BH229" i="51"/>
  <c r="BG229" i="51"/>
  <c r="BF229" i="51"/>
  <c r="BE229" i="51"/>
  <c r="BD229" i="51"/>
  <c r="BC229" i="51"/>
  <c r="BB229" i="51"/>
  <c r="BA229" i="51"/>
  <c r="AZ229" i="51"/>
  <c r="AY229" i="51"/>
  <c r="AX229" i="51"/>
  <c r="AW229" i="51"/>
  <c r="AV229" i="51"/>
  <c r="AU229" i="51"/>
  <c r="AT229" i="51"/>
  <c r="AS229" i="51"/>
  <c r="AR229" i="51"/>
  <c r="AQ229" i="51"/>
  <c r="AP229" i="51"/>
  <c r="AO229" i="51"/>
  <c r="AN229" i="51"/>
  <c r="AM229" i="51"/>
  <c r="AL229" i="51"/>
  <c r="AK229" i="51"/>
  <c r="AJ229" i="51"/>
  <c r="AI229" i="51"/>
  <c r="AH229" i="51"/>
  <c r="AG229" i="51"/>
  <c r="AF229" i="51"/>
  <c r="AE229" i="51"/>
  <c r="AD229" i="51"/>
  <c r="AC229" i="51"/>
  <c r="BL226" i="51"/>
  <c r="BK226" i="51"/>
  <c r="BJ226" i="51"/>
  <c r="BI226" i="51"/>
  <c r="BH226" i="51"/>
  <c r="BG226" i="51"/>
  <c r="BF226" i="51"/>
  <c r="BE226" i="51"/>
  <c r="BD226" i="51"/>
  <c r="BC226" i="51"/>
  <c r="BB226" i="51"/>
  <c r="BA226" i="51"/>
  <c r="AZ226" i="51"/>
  <c r="AY226" i="51"/>
  <c r="AX226" i="51"/>
  <c r="AW226" i="51"/>
  <c r="AV226" i="51"/>
  <c r="AU226" i="51"/>
  <c r="AT226" i="51"/>
  <c r="AS226" i="51"/>
  <c r="AR226" i="51"/>
  <c r="AQ226" i="51"/>
  <c r="AP226" i="51"/>
  <c r="AO226" i="51"/>
  <c r="AN226" i="51"/>
  <c r="AM226" i="51"/>
  <c r="AL226" i="51"/>
  <c r="AK226" i="51"/>
  <c r="AJ226" i="51"/>
  <c r="AI226" i="51"/>
  <c r="AH226" i="51"/>
  <c r="AG226" i="51"/>
  <c r="AF226" i="51"/>
  <c r="AE226" i="51"/>
  <c r="AD226" i="51"/>
  <c r="AC226" i="51"/>
  <c r="BL221" i="51"/>
  <c r="BK221" i="51"/>
  <c r="BJ221" i="51"/>
  <c r="BI221" i="51"/>
  <c r="BH221" i="51"/>
  <c r="BG221" i="51"/>
  <c r="BF221" i="51"/>
  <c r="BD221" i="51"/>
  <c r="BC221" i="51"/>
  <c r="BB221" i="51"/>
  <c r="BA221" i="51"/>
  <c r="AZ221" i="51"/>
  <c r="AY221" i="51"/>
  <c r="AX221" i="51"/>
  <c r="AW221" i="51"/>
  <c r="AV221" i="51"/>
  <c r="AU221" i="51"/>
  <c r="AT221" i="51"/>
  <c r="AS221" i="51"/>
  <c r="AR221" i="51"/>
  <c r="AQ221" i="51"/>
  <c r="AP221" i="51"/>
  <c r="AO221" i="51"/>
  <c r="AN221" i="51"/>
  <c r="AM221" i="51"/>
  <c r="AL221" i="51"/>
  <c r="AK221" i="51"/>
  <c r="AJ221" i="51"/>
  <c r="AI221" i="51"/>
  <c r="AH221" i="51"/>
  <c r="AG221" i="51"/>
  <c r="AF221" i="51"/>
  <c r="AE221" i="51"/>
  <c r="AD221" i="51"/>
  <c r="AC221" i="51"/>
  <c r="BL217" i="51"/>
  <c r="BK217" i="51"/>
  <c r="BJ217" i="51"/>
  <c r="BI217" i="51"/>
  <c r="BH217" i="51"/>
  <c r="BG217" i="51"/>
  <c r="BF217" i="51"/>
  <c r="BE217" i="51"/>
  <c r="BD217" i="51"/>
  <c r="BC217" i="51"/>
  <c r="BB217" i="51"/>
  <c r="BA217" i="51"/>
  <c r="AZ217" i="51"/>
  <c r="AY217" i="51"/>
  <c r="AX217" i="51"/>
  <c r="AW217" i="51"/>
  <c r="AV217" i="51"/>
  <c r="AU217" i="51"/>
  <c r="AT217" i="51"/>
  <c r="AS217" i="51"/>
  <c r="AR217" i="51"/>
  <c r="AQ217" i="51"/>
  <c r="AP217" i="51"/>
  <c r="AO217" i="51"/>
  <c r="AN217" i="51"/>
  <c r="AM217" i="51"/>
  <c r="AL217" i="51"/>
  <c r="AK217" i="51"/>
  <c r="AJ217" i="51"/>
  <c r="AI217" i="51"/>
  <c r="AH217" i="51"/>
  <c r="AG217" i="51"/>
  <c r="AF217" i="51"/>
  <c r="AE217" i="51"/>
  <c r="AD217" i="51"/>
  <c r="AC217" i="51"/>
  <c r="BL214" i="51"/>
  <c r="BK214" i="51"/>
  <c r="BJ214" i="51"/>
  <c r="BI214" i="51"/>
  <c r="BH214" i="51"/>
  <c r="BG214" i="51"/>
  <c r="BF214" i="51"/>
  <c r="BD214" i="51"/>
  <c r="BC214" i="51"/>
  <c r="BB214" i="51"/>
  <c r="BA214" i="51"/>
  <c r="AZ214" i="51"/>
  <c r="AY214" i="51"/>
  <c r="AX214" i="51"/>
  <c r="AW214" i="51"/>
  <c r="AV214" i="51"/>
  <c r="AU214" i="51"/>
  <c r="AT214" i="51"/>
  <c r="AS214" i="51"/>
  <c r="AR214" i="51"/>
  <c r="AQ214" i="51"/>
  <c r="AP214" i="51"/>
  <c r="AO214" i="51"/>
  <c r="AN214" i="51"/>
  <c r="AM214" i="51"/>
  <c r="AL214" i="51"/>
  <c r="AK214" i="51"/>
  <c r="AJ214" i="51"/>
  <c r="AI214" i="51"/>
  <c r="AH214" i="51"/>
  <c r="AG214" i="51"/>
  <c r="AF214" i="51"/>
  <c r="AE214" i="51"/>
  <c r="AD214" i="51"/>
  <c r="AC214" i="51"/>
  <c r="BL211" i="51"/>
  <c r="BK211" i="51"/>
  <c r="BJ211" i="51"/>
  <c r="BI211" i="51"/>
  <c r="BH211" i="51"/>
  <c r="BG211" i="51"/>
  <c r="BF211" i="51"/>
  <c r="BE211" i="51"/>
  <c r="BD211" i="51"/>
  <c r="BC211" i="51"/>
  <c r="BB211" i="51"/>
  <c r="BA211" i="51"/>
  <c r="AZ211" i="51"/>
  <c r="AY211" i="51"/>
  <c r="AX211" i="51"/>
  <c r="AW211" i="51"/>
  <c r="AV211" i="51"/>
  <c r="AU211" i="51"/>
  <c r="AT211" i="51"/>
  <c r="AS211" i="51"/>
  <c r="AR211" i="51"/>
  <c r="AQ211" i="51"/>
  <c r="AP211" i="51"/>
  <c r="AO211" i="51"/>
  <c r="AN211" i="51"/>
  <c r="AM211" i="51"/>
  <c r="AL211" i="51"/>
  <c r="AK211" i="51"/>
  <c r="AJ211" i="51"/>
  <c r="AI211" i="51"/>
  <c r="AH211" i="51"/>
  <c r="AG211" i="51"/>
  <c r="AF211" i="51"/>
  <c r="AE211" i="51"/>
  <c r="AD211" i="51"/>
  <c r="AC211" i="51"/>
  <c r="BL205" i="51"/>
  <c r="BK205" i="51"/>
  <c r="BJ205" i="51"/>
  <c r="BI205" i="51"/>
  <c r="BH205" i="51"/>
  <c r="BG205" i="51"/>
  <c r="BF205" i="51"/>
  <c r="BD205" i="51"/>
  <c r="BC205" i="51"/>
  <c r="BB205" i="51"/>
  <c r="BA205" i="51"/>
  <c r="AZ205" i="51"/>
  <c r="AY205" i="51"/>
  <c r="AX205" i="51"/>
  <c r="AW205" i="51"/>
  <c r="AV205" i="51"/>
  <c r="AU205" i="51"/>
  <c r="AT205" i="51"/>
  <c r="AS205" i="51"/>
  <c r="AR205" i="51"/>
  <c r="AQ205" i="51"/>
  <c r="AP205" i="51"/>
  <c r="AO205" i="51"/>
  <c r="AN205" i="51"/>
  <c r="AM205" i="51"/>
  <c r="AL205" i="51"/>
  <c r="AK205" i="51"/>
  <c r="AJ205" i="51"/>
  <c r="AI205" i="51"/>
  <c r="AH205" i="51"/>
  <c r="AH189" i="51"/>
  <c r="AH192" i="51"/>
  <c r="AH197" i="51"/>
  <c r="AH201" i="51"/>
  <c r="AG205" i="51"/>
  <c r="AF205" i="51"/>
  <c r="AE205" i="51"/>
  <c r="AD205" i="51"/>
  <c r="AC205" i="51"/>
  <c r="BL201" i="51"/>
  <c r="BK201" i="51"/>
  <c r="BJ201" i="51"/>
  <c r="BI201" i="51"/>
  <c r="BH201" i="51"/>
  <c r="BG201" i="51"/>
  <c r="BD201" i="51"/>
  <c r="BD189" i="51"/>
  <c r="BD192" i="51"/>
  <c r="BD197" i="51"/>
  <c r="BC201" i="51"/>
  <c r="BB201" i="51"/>
  <c r="BA201" i="51"/>
  <c r="AZ201" i="51"/>
  <c r="AY201" i="51"/>
  <c r="AX201" i="51"/>
  <c r="AW201" i="51"/>
  <c r="AV201" i="51"/>
  <c r="AU201" i="51"/>
  <c r="AT201" i="51"/>
  <c r="AS201" i="51"/>
  <c r="AR201" i="51"/>
  <c r="AQ201" i="51"/>
  <c r="AP201" i="51"/>
  <c r="AO201" i="51"/>
  <c r="AN201" i="51"/>
  <c r="AM201" i="51"/>
  <c r="AL201" i="51"/>
  <c r="AL189" i="51"/>
  <c r="AL192" i="51"/>
  <c r="AL197" i="51"/>
  <c r="AK201" i="51"/>
  <c r="AJ201" i="51"/>
  <c r="AJ189" i="51"/>
  <c r="AJ192" i="51"/>
  <c r="AJ197" i="51"/>
  <c r="AI201" i="51"/>
  <c r="AG201" i="51"/>
  <c r="AF201" i="51"/>
  <c r="AE201" i="51"/>
  <c r="AD201" i="51"/>
  <c r="AC201" i="51"/>
  <c r="BL197" i="51"/>
  <c r="BK197" i="51"/>
  <c r="BJ197" i="51"/>
  <c r="BI197" i="51"/>
  <c r="BH197" i="51"/>
  <c r="BG197" i="51"/>
  <c r="BF197" i="51"/>
  <c r="BC197" i="51"/>
  <c r="BB197" i="51"/>
  <c r="BA197" i="51"/>
  <c r="AZ197" i="51"/>
  <c r="AY197" i="51"/>
  <c r="AX197" i="51"/>
  <c r="AW197" i="51"/>
  <c r="AV197" i="51"/>
  <c r="AU197" i="51"/>
  <c r="AT197" i="51"/>
  <c r="AS197" i="51"/>
  <c r="AR197" i="51"/>
  <c r="AQ197" i="51"/>
  <c r="AP197" i="51"/>
  <c r="AO197" i="51"/>
  <c r="AN197" i="51"/>
  <c r="AM197" i="51"/>
  <c r="AK197" i="51"/>
  <c r="AI197" i="51"/>
  <c r="AG197" i="51"/>
  <c r="AF197" i="51"/>
  <c r="AE197" i="51"/>
  <c r="AD197" i="51"/>
  <c r="AC197" i="51"/>
  <c r="BL192" i="51"/>
  <c r="BK192" i="51"/>
  <c r="BJ192" i="51"/>
  <c r="BI192" i="51"/>
  <c r="BH192" i="51"/>
  <c r="BG192" i="51"/>
  <c r="BF192" i="51"/>
  <c r="BE192" i="51"/>
  <c r="BC192" i="51"/>
  <c r="BB192" i="51"/>
  <c r="BA192" i="51"/>
  <c r="AZ192" i="51"/>
  <c r="AY192" i="51"/>
  <c r="AX192" i="51"/>
  <c r="AW192" i="51"/>
  <c r="AV192" i="51"/>
  <c r="AU192" i="51"/>
  <c r="AT192" i="51"/>
  <c r="AS192" i="51"/>
  <c r="AR192" i="51"/>
  <c r="AQ192" i="51"/>
  <c r="AP192" i="51"/>
  <c r="AO192" i="51"/>
  <c r="AN192" i="51"/>
  <c r="AM192" i="51"/>
  <c r="AK192" i="51"/>
  <c r="AI192" i="51"/>
  <c r="AG192" i="51"/>
  <c r="AF192" i="51"/>
  <c r="AE192" i="51"/>
  <c r="AD192" i="51"/>
  <c r="AC192" i="51"/>
  <c r="BL189" i="51"/>
  <c r="BK189" i="51"/>
  <c r="BJ189" i="51"/>
  <c r="BI189" i="51"/>
  <c r="BH189" i="51"/>
  <c r="BG189" i="51"/>
  <c r="BF189" i="51"/>
  <c r="BE189" i="51"/>
  <c r="BC189" i="51"/>
  <c r="BB189" i="51"/>
  <c r="BA189" i="51"/>
  <c r="AZ189" i="51"/>
  <c r="AY189" i="51"/>
  <c r="AX189" i="51"/>
  <c r="AW189" i="51"/>
  <c r="AV189" i="51"/>
  <c r="AU189" i="51"/>
  <c r="AT189" i="51"/>
  <c r="AS189" i="51"/>
  <c r="AR189" i="51"/>
  <c r="AQ189" i="51"/>
  <c r="AP189" i="51"/>
  <c r="AO189" i="51"/>
  <c r="AN189" i="51"/>
  <c r="AM189" i="51"/>
  <c r="AK189" i="51"/>
  <c r="AI189" i="51"/>
  <c r="AG189" i="51"/>
  <c r="AF189" i="51"/>
  <c r="AE189" i="51"/>
  <c r="AD189" i="51"/>
  <c r="AC189" i="51"/>
  <c r="BL184" i="51"/>
  <c r="BK184" i="51"/>
  <c r="BJ184" i="51"/>
  <c r="BI184" i="51"/>
  <c r="BH184" i="51"/>
  <c r="BG184" i="51"/>
  <c r="BF184" i="51"/>
  <c r="BE184" i="51"/>
  <c r="BD184" i="51"/>
  <c r="BC184" i="51"/>
  <c r="BB184" i="51"/>
  <c r="BA184" i="51"/>
  <c r="AZ184" i="51"/>
  <c r="AY184" i="51"/>
  <c r="AX184" i="51"/>
  <c r="AW184" i="51"/>
  <c r="AV184" i="51"/>
  <c r="AU184" i="51"/>
  <c r="AT184" i="51"/>
  <c r="AS184" i="51"/>
  <c r="AR184" i="51"/>
  <c r="AQ184" i="51"/>
  <c r="AP184" i="51"/>
  <c r="AO184" i="51"/>
  <c r="AN184" i="51"/>
  <c r="AM184" i="51"/>
  <c r="AL184" i="51"/>
  <c r="AK184" i="51"/>
  <c r="AJ184" i="51"/>
  <c r="AI184" i="51"/>
  <c r="AH184" i="51"/>
  <c r="AG184" i="51"/>
  <c r="AF184" i="51"/>
  <c r="AE184" i="51"/>
  <c r="AD184" i="51"/>
  <c r="AC184" i="51"/>
  <c r="BL178" i="51"/>
  <c r="BL177" i="51"/>
  <c r="BK178" i="51"/>
  <c r="BK177" i="51"/>
  <c r="BJ178" i="51"/>
  <c r="BJ177" i="51"/>
  <c r="BI178" i="51"/>
  <c r="BI177" i="51"/>
  <c r="BH178" i="51"/>
  <c r="BH177" i="51"/>
  <c r="BG178" i="51"/>
  <c r="BG177" i="51"/>
  <c r="BF178" i="51"/>
  <c r="BF177" i="51"/>
  <c r="BE178" i="51"/>
  <c r="BE177" i="51"/>
  <c r="BD178" i="51"/>
  <c r="BD177" i="51"/>
  <c r="BC178" i="51"/>
  <c r="BC177" i="51"/>
  <c r="BB178" i="51"/>
  <c r="BB177" i="51"/>
  <c r="BA178" i="51"/>
  <c r="BA177" i="51"/>
  <c r="AZ178" i="51"/>
  <c r="AZ177" i="51"/>
  <c r="AY178" i="51"/>
  <c r="AY177" i="51"/>
  <c r="AX178" i="51"/>
  <c r="AX177" i="51"/>
  <c r="AW178" i="51"/>
  <c r="AW177" i="51"/>
  <c r="AV178" i="51"/>
  <c r="AV177" i="51"/>
  <c r="AU178" i="51"/>
  <c r="AU177" i="51"/>
  <c r="AT178" i="51"/>
  <c r="AT177" i="51"/>
  <c r="AS178" i="51"/>
  <c r="AS177" i="51"/>
  <c r="AR178" i="51"/>
  <c r="AR177" i="51"/>
  <c r="AQ178" i="51"/>
  <c r="AQ177" i="51"/>
  <c r="AP178" i="51"/>
  <c r="AP177" i="51"/>
  <c r="AO178" i="51"/>
  <c r="AO177" i="51"/>
  <c r="AN178" i="51"/>
  <c r="AN177" i="51"/>
  <c r="AM178" i="51"/>
  <c r="AM177" i="51"/>
  <c r="AL178" i="51"/>
  <c r="AL177" i="51"/>
  <c r="AK178" i="51"/>
  <c r="AK177" i="51"/>
  <c r="AJ178" i="51"/>
  <c r="AJ177" i="51"/>
  <c r="AI178" i="51"/>
  <c r="AH178" i="51"/>
  <c r="AG178" i="51"/>
  <c r="AG177" i="51"/>
  <c r="AF178" i="51"/>
  <c r="AF177" i="51"/>
  <c r="AE178" i="51"/>
  <c r="AE177" i="51"/>
  <c r="AD178" i="51"/>
  <c r="AD177" i="51"/>
  <c r="AC178" i="51"/>
  <c r="AC177" i="51"/>
  <c r="BL174" i="51"/>
  <c r="BK174" i="51"/>
  <c r="BJ174" i="51"/>
  <c r="BI174" i="51"/>
  <c r="BH174" i="51"/>
  <c r="BG174" i="51"/>
  <c r="BF174" i="51"/>
  <c r="BE174" i="51"/>
  <c r="BD174" i="51"/>
  <c r="BC174" i="51"/>
  <c r="BB174" i="51"/>
  <c r="BA174" i="51"/>
  <c r="AZ174" i="51"/>
  <c r="AY174" i="51"/>
  <c r="AX174" i="51"/>
  <c r="AW174" i="51"/>
  <c r="AV174" i="51"/>
  <c r="AU174" i="51"/>
  <c r="AT174" i="51"/>
  <c r="AS174" i="51"/>
  <c r="AR174" i="51"/>
  <c r="AQ174" i="51"/>
  <c r="AP174" i="51"/>
  <c r="AO174" i="51"/>
  <c r="AN174" i="51"/>
  <c r="AN172" i="51"/>
  <c r="AM174" i="51"/>
  <c r="AL174" i="51"/>
  <c r="AK174" i="51"/>
  <c r="AJ174" i="51"/>
  <c r="AJ172" i="51"/>
  <c r="AI174" i="51"/>
  <c r="AH174" i="51"/>
  <c r="AG174" i="51"/>
  <c r="AF174" i="51"/>
  <c r="AE174" i="51"/>
  <c r="AD174" i="51"/>
  <c r="AC174" i="51"/>
  <c r="BL172" i="51"/>
  <c r="BK172" i="51"/>
  <c r="BJ172" i="51"/>
  <c r="BI172" i="51"/>
  <c r="BH172" i="51"/>
  <c r="BG172" i="51"/>
  <c r="BF172" i="51"/>
  <c r="BE172" i="51"/>
  <c r="BD172" i="51"/>
  <c r="BC172" i="51"/>
  <c r="BB172" i="51"/>
  <c r="BA172" i="51"/>
  <c r="AZ172" i="51"/>
  <c r="AY172" i="51"/>
  <c r="AX172" i="51"/>
  <c r="AW172" i="51"/>
  <c r="AV172" i="51"/>
  <c r="AU172" i="51"/>
  <c r="AT172" i="51"/>
  <c r="AS172" i="51"/>
  <c r="AR172" i="51"/>
  <c r="AQ172" i="51"/>
  <c r="AP172" i="51"/>
  <c r="AO172" i="51"/>
  <c r="AM172" i="51"/>
  <c r="AM171" i="51"/>
  <c r="AL172" i="51"/>
  <c r="AL171" i="51"/>
  <c r="AK172" i="51"/>
  <c r="AI172" i="51"/>
  <c r="AH172" i="51"/>
  <c r="AG172" i="51"/>
  <c r="AF172" i="51"/>
  <c r="AE172" i="51"/>
  <c r="AD172" i="51"/>
  <c r="AC172" i="51"/>
  <c r="BL169" i="51"/>
  <c r="BK169" i="51"/>
  <c r="BJ169" i="51"/>
  <c r="BI169" i="51"/>
  <c r="BH169" i="51"/>
  <c r="BG169" i="51"/>
  <c r="BF169" i="51"/>
  <c r="BE169" i="51"/>
  <c r="BD169" i="51"/>
  <c r="BC169" i="51"/>
  <c r="BB169" i="51"/>
  <c r="BA169" i="51"/>
  <c r="AZ169" i="51"/>
  <c r="AY169" i="51"/>
  <c r="AX169" i="51"/>
  <c r="AW169" i="51"/>
  <c r="AV169" i="51"/>
  <c r="AU169" i="51"/>
  <c r="AT169" i="51"/>
  <c r="AS169" i="51"/>
  <c r="AR169" i="51"/>
  <c r="AQ169" i="51"/>
  <c r="AP169" i="51"/>
  <c r="AO169" i="51"/>
  <c r="AN169" i="51"/>
  <c r="AM169" i="51"/>
  <c r="AL169" i="51"/>
  <c r="AK169" i="51"/>
  <c r="AJ169" i="51"/>
  <c r="AI169" i="51"/>
  <c r="AH169" i="51"/>
  <c r="AG169" i="51"/>
  <c r="AF169" i="51"/>
  <c r="AE169" i="51"/>
  <c r="AD169" i="51"/>
  <c r="AC169" i="51"/>
  <c r="BL167" i="51"/>
  <c r="BK167" i="51"/>
  <c r="BK163" i="51"/>
  <c r="BJ167" i="51"/>
  <c r="BJ163" i="51"/>
  <c r="BI167" i="51"/>
  <c r="BH167" i="51"/>
  <c r="BG167" i="51"/>
  <c r="BF167" i="51"/>
  <c r="BE167" i="51"/>
  <c r="BD167" i="51"/>
  <c r="BC167" i="51"/>
  <c r="BB167" i="51"/>
  <c r="BA167" i="51"/>
  <c r="AZ167" i="51"/>
  <c r="AY167" i="51"/>
  <c r="AX167" i="51"/>
  <c r="AW167" i="51"/>
  <c r="AV167" i="51"/>
  <c r="AU167" i="51"/>
  <c r="AT167" i="51"/>
  <c r="AS167" i="51"/>
  <c r="AR167" i="51"/>
  <c r="AQ167" i="51"/>
  <c r="AP167" i="51"/>
  <c r="AO167" i="51"/>
  <c r="AN167" i="51"/>
  <c r="AM167" i="51"/>
  <c r="AL167" i="51"/>
  <c r="AK167" i="51"/>
  <c r="AJ167" i="51"/>
  <c r="AI167" i="51"/>
  <c r="AH167" i="51"/>
  <c r="AG167" i="51"/>
  <c r="AF167" i="51"/>
  <c r="AE167" i="51"/>
  <c r="AD167" i="51"/>
  <c r="AC167" i="51"/>
  <c r="BL163" i="51"/>
  <c r="BI163" i="51"/>
  <c r="BH163" i="51"/>
  <c r="BG163" i="51"/>
  <c r="BF163" i="51"/>
  <c r="BE163" i="51"/>
  <c r="BD163" i="51"/>
  <c r="BC163" i="51"/>
  <c r="BB163" i="51"/>
  <c r="BA163" i="51"/>
  <c r="AZ163" i="51"/>
  <c r="AY163" i="51"/>
  <c r="AX163" i="51"/>
  <c r="AW163" i="51"/>
  <c r="AV163" i="51"/>
  <c r="AU163" i="51"/>
  <c r="AT163" i="51"/>
  <c r="AS163" i="51"/>
  <c r="AR163" i="51"/>
  <c r="AQ163" i="51"/>
  <c r="AP163" i="51"/>
  <c r="AO163" i="51"/>
  <c r="AN163" i="51"/>
  <c r="AM163" i="51"/>
  <c r="AL163" i="51"/>
  <c r="AK163" i="51"/>
  <c r="AJ163" i="51"/>
  <c r="AI163" i="51"/>
  <c r="AH163" i="51"/>
  <c r="AF163" i="51"/>
  <c r="AE163" i="51"/>
  <c r="AD163" i="51"/>
  <c r="AC163" i="51"/>
  <c r="BL159" i="51"/>
  <c r="BK159" i="51"/>
  <c r="BJ159" i="51"/>
  <c r="BI159" i="51"/>
  <c r="BH159" i="51"/>
  <c r="BG159" i="51"/>
  <c r="BF159" i="51"/>
  <c r="BE159" i="51"/>
  <c r="BD159" i="51"/>
  <c r="BC159" i="51"/>
  <c r="BB159" i="51"/>
  <c r="BA159" i="51"/>
  <c r="AZ159" i="51"/>
  <c r="AY159" i="51"/>
  <c r="AX159" i="51"/>
  <c r="AW159" i="51"/>
  <c r="AV159" i="51"/>
  <c r="AU159" i="51"/>
  <c r="AT159" i="51"/>
  <c r="AS159" i="51"/>
  <c r="AR159" i="51"/>
  <c r="AQ159" i="51"/>
  <c r="AP159" i="51"/>
  <c r="AO159" i="51"/>
  <c r="AN159" i="51"/>
  <c r="AM159" i="51"/>
  <c r="AL159" i="51"/>
  <c r="AK159" i="51"/>
  <c r="AJ159" i="51"/>
  <c r="AI159" i="51"/>
  <c r="AH159" i="51"/>
  <c r="AG159" i="51"/>
  <c r="AF159" i="51"/>
  <c r="AE159" i="51"/>
  <c r="AD159" i="51"/>
  <c r="AC159" i="51"/>
  <c r="BL157" i="51"/>
  <c r="BK157" i="51"/>
  <c r="BJ157" i="51"/>
  <c r="BI157" i="51"/>
  <c r="BH157" i="51"/>
  <c r="BG157" i="51"/>
  <c r="BF157" i="51"/>
  <c r="BE157" i="51"/>
  <c r="BD157" i="51"/>
  <c r="BC157" i="51"/>
  <c r="BB157" i="51"/>
  <c r="BA157" i="51"/>
  <c r="AZ157" i="51"/>
  <c r="AY157" i="51"/>
  <c r="AX157" i="51"/>
  <c r="AW157" i="51"/>
  <c r="AV157" i="51"/>
  <c r="AU157" i="51"/>
  <c r="AT157" i="51"/>
  <c r="AS157" i="51"/>
  <c r="AR157" i="51"/>
  <c r="AQ157" i="51"/>
  <c r="AP157" i="51"/>
  <c r="AO157" i="51"/>
  <c r="AN157" i="51"/>
  <c r="AM157" i="51"/>
  <c r="AL157" i="51"/>
  <c r="AK157" i="51"/>
  <c r="AJ157" i="51"/>
  <c r="AI157" i="51"/>
  <c r="AH157" i="51"/>
  <c r="AG157" i="51"/>
  <c r="AF157" i="51"/>
  <c r="AE157" i="51"/>
  <c r="AD157" i="51"/>
  <c r="AC157" i="51"/>
  <c r="BL155" i="51"/>
  <c r="BK155" i="51"/>
  <c r="BJ155" i="51"/>
  <c r="BI155" i="51"/>
  <c r="BH155" i="51"/>
  <c r="BH152" i="51"/>
  <c r="BG155" i="51"/>
  <c r="BF155" i="51"/>
  <c r="BE155" i="51"/>
  <c r="BD155" i="51"/>
  <c r="BC155" i="51"/>
  <c r="BB155" i="51"/>
  <c r="BA155" i="51"/>
  <c r="AZ155" i="51"/>
  <c r="AY155" i="51"/>
  <c r="AX155" i="51"/>
  <c r="AW155" i="51"/>
  <c r="AV155" i="51"/>
  <c r="AV152" i="51"/>
  <c r="AU155" i="51"/>
  <c r="AT155" i="51"/>
  <c r="AS155" i="51"/>
  <c r="AR155" i="51"/>
  <c r="AQ155" i="51"/>
  <c r="AP155" i="51"/>
  <c r="AO155" i="51"/>
  <c r="AN155" i="51"/>
  <c r="AM155" i="51"/>
  <c r="AL155" i="51"/>
  <c r="AK155" i="51"/>
  <c r="AJ155" i="51"/>
  <c r="AI155" i="51"/>
  <c r="AH155" i="51"/>
  <c r="AG155" i="51"/>
  <c r="AF155" i="51"/>
  <c r="AE155" i="51"/>
  <c r="AD155" i="51"/>
  <c r="AC155" i="51"/>
  <c r="BL152" i="51"/>
  <c r="BK152" i="51"/>
  <c r="BJ152" i="51"/>
  <c r="BI152" i="51"/>
  <c r="BG152" i="51"/>
  <c r="BF152" i="51"/>
  <c r="BE152" i="51"/>
  <c r="BD152" i="51"/>
  <c r="BC152" i="51"/>
  <c r="BB152" i="51"/>
  <c r="BA152" i="51"/>
  <c r="AZ152" i="51"/>
  <c r="AY152" i="51"/>
  <c r="AX152" i="51"/>
  <c r="AW152" i="51"/>
  <c r="AU152" i="51"/>
  <c r="AT152" i="51"/>
  <c r="AS152" i="51"/>
  <c r="AR152" i="51"/>
  <c r="AQ152" i="51"/>
  <c r="AP152" i="51"/>
  <c r="AO152" i="51"/>
  <c r="AN152" i="51"/>
  <c r="AM152" i="51"/>
  <c r="AL152" i="51"/>
  <c r="AK152" i="51"/>
  <c r="AJ152" i="51"/>
  <c r="AI152" i="51"/>
  <c r="AH152" i="51"/>
  <c r="AG152" i="51"/>
  <c r="AF152" i="51"/>
  <c r="AE152" i="51"/>
  <c r="AD152" i="51"/>
  <c r="AC152" i="51"/>
  <c r="BL145" i="51"/>
  <c r="BK145" i="51"/>
  <c r="BJ145" i="51"/>
  <c r="BI145" i="51"/>
  <c r="BI139" i="51"/>
  <c r="BH145" i="51"/>
  <c r="BG145" i="51"/>
  <c r="BF145" i="51"/>
  <c r="BE145" i="51"/>
  <c r="BD145" i="51"/>
  <c r="BC145" i="51"/>
  <c r="BC139" i="51"/>
  <c r="BB145" i="51"/>
  <c r="BA145" i="51"/>
  <c r="AZ145" i="51"/>
  <c r="AY145" i="51"/>
  <c r="AX145" i="51"/>
  <c r="AW145" i="51"/>
  <c r="AV145" i="51"/>
  <c r="AU145" i="51"/>
  <c r="AT145" i="51"/>
  <c r="AS145" i="51"/>
  <c r="AR145" i="51"/>
  <c r="AQ145" i="51"/>
  <c r="AP145" i="51"/>
  <c r="AO145" i="51"/>
  <c r="AN145" i="51"/>
  <c r="AM145" i="51"/>
  <c r="AL145" i="51"/>
  <c r="AK145" i="51"/>
  <c r="AJ145" i="51"/>
  <c r="AI145" i="51"/>
  <c r="AH145" i="51"/>
  <c r="AG145" i="51"/>
  <c r="AF145" i="51"/>
  <c r="AE145" i="51"/>
  <c r="AD145" i="51"/>
  <c r="AC145" i="51"/>
  <c r="BL139" i="51"/>
  <c r="BK139" i="51"/>
  <c r="BJ139" i="51"/>
  <c r="BH139" i="51"/>
  <c r="BH138" i="51"/>
  <c r="BG139" i="51"/>
  <c r="BF139" i="51"/>
  <c r="BE139" i="51"/>
  <c r="BD139" i="51"/>
  <c r="BD138" i="51"/>
  <c r="BB139" i="51"/>
  <c r="BA139" i="51"/>
  <c r="AZ139" i="51"/>
  <c r="AY139" i="51"/>
  <c r="AX139" i="51"/>
  <c r="AW139" i="51"/>
  <c r="AV139" i="51"/>
  <c r="AU139" i="51"/>
  <c r="AT139" i="51"/>
  <c r="AS139" i="51"/>
  <c r="AR139" i="51"/>
  <c r="AQ139" i="51"/>
  <c r="AP139" i="51"/>
  <c r="AO139" i="51"/>
  <c r="AN139" i="51"/>
  <c r="AM139" i="51"/>
  <c r="AL139" i="51"/>
  <c r="AK139" i="51"/>
  <c r="AJ139" i="51"/>
  <c r="AI139" i="51"/>
  <c r="AH139" i="51"/>
  <c r="AG139" i="51"/>
  <c r="AF139" i="51"/>
  <c r="AE139" i="51"/>
  <c r="AD139" i="51"/>
  <c r="AC139" i="51"/>
  <c r="BL136" i="51"/>
  <c r="BK136" i="51"/>
  <c r="BJ136" i="51"/>
  <c r="BI136" i="51"/>
  <c r="BH136" i="51"/>
  <c r="BG136" i="51"/>
  <c r="BF136" i="51"/>
  <c r="BE136" i="51"/>
  <c r="BD136" i="51"/>
  <c r="BC136" i="51"/>
  <c r="BB136" i="51"/>
  <c r="BA136" i="51"/>
  <c r="AZ136" i="51"/>
  <c r="AY136" i="51"/>
  <c r="AX136" i="51"/>
  <c r="AX111" i="51"/>
  <c r="AX120" i="51"/>
  <c r="AX131" i="51"/>
  <c r="AW136" i="51"/>
  <c r="AV136" i="51"/>
  <c r="AU136" i="51"/>
  <c r="AT136" i="51"/>
  <c r="AS136" i="51"/>
  <c r="AR136" i="51"/>
  <c r="AQ136" i="51"/>
  <c r="AP136" i="51"/>
  <c r="AP111" i="51"/>
  <c r="AP120" i="51"/>
  <c r="AP131" i="51"/>
  <c r="AO136" i="51"/>
  <c r="AN136" i="51"/>
  <c r="AM136" i="51"/>
  <c r="AL136" i="51"/>
  <c r="AL111" i="51"/>
  <c r="AL120" i="51"/>
  <c r="AL131" i="51"/>
  <c r="AK136" i="51"/>
  <c r="AJ136" i="51"/>
  <c r="AJ111" i="51"/>
  <c r="AJ120" i="51"/>
  <c r="AJ131" i="51"/>
  <c r="AI136" i="51"/>
  <c r="AH136" i="51"/>
  <c r="AH111" i="51"/>
  <c r="AH120" i="51"/>
  <c r="AH131" i="51"/>
  <c r="AG136" i="51"/>
  <c r="AF136" i="51"/>
  <c r="AE136" i="51"/>
  <c r="AD136" i="51"/>
  <c r="AD111" i="51"/>
  <c r="AD120" i="51"/>
  <c r="AD131" i="51"/>
  <c r="AC136" i="51"/>
  <c r="BL131" i="51"/>
  <c r="BK131" i="51"/>
  <c r="BJ131" i="51"/>
  <c r="BJ111" i="51"/>
  <c r="BJ120" i="51"/>
  <c r="BI131" i="51"/>
  <c r="BH131" i="51"/>
  <c r="BG131" i="51"/>
  <c r="BF131" i="51"/>
  <c r="BF111" i="51"/>
  <c r="BF120" i="51"/>
  <c r="BE131" i="51"/>
  <c r="BD131" i="51"/>
  <c r="BC131" i="51"/>
  <c r="BA131" i="51"/>
  <c r="AZ131" i="51"/>
  <c r="AY131" i="51"/>
  <c r="AW131" i="51"/>
  <c r="AV131" i="51"/>
  <c r="AU131" i="51"/>
  <c r="AT131" i="51"/>
  <c r="AS131" i="51"/>
  <c r="AR131" i="51"/>
  <c r="AQ131" i="51"/>
  <c r="AO131" i="51"/>
  <c r="AN131" i="51"/>
  <c r="AM131" i="51"/>
  <c r="AK131" i="51"/>
  <c r="AI131" i="51"/>
  <c r="AG131" i="51"/>
  <c r="AF131" i="51"/>
  <c r="AE131" i="51"/>
  <c r="AC131" i="51"/>
  <c r="BL120" i="51"/>
  <c r="BK120" i="51"/>
  <c r="BI120" i="51"/>
  <c r="BH120" i="51"/>
  <c r="BG120" i="51"/>
  <c r="BE120" i="51"/>
  <c r="BD120" i="51"/>
  <c r="BC120" i="51"/>
  <c r="BB120" i="51"/>
  <c r="BA120" i="51"/>
  <c r="AZ120" i="51"/>
  <c r="AY120" i="51"/>
  <c r="AW120" i="51"/>
  <c r="AV120" i="51"/>
  <c r="AU120" i="51"/>
  <c r="AT120" i="51"/>
  <c r="AS120" i="51"/>
  <c r="AR120" i="51"/>
  <c r="AQ120" i="51"/>
  <c r="AO120" i="51"/>
  <c r="AN120" i="51"/>
  <c r="AM120" i="51"/>
  <c r="AK120" i="51"/>
  <c r="AI120" i="51"/>
  <c r="AG120" i="51"/>
  <c r="AF120" i="51"/>
  <c r="AE120" i="51"/>
  <c r="AC120" i="51"/>
  <c r="BL111" i="51"/>
  <c r="BK111" i="51"/>
  <c r="BI111" i="51"/>
  <c r="BH111" i="51"/>
  <c r="BG111" i="51"/>
  <c r="BE111" i="51"/>
  <c r="BD111" i="51"/>
  <c r="BC111" i="51"/>
  <c r="BB111" i="51"/>
  <c r="BA111" i="51"/>
  <c r="AZ111" i="51"/>
  <c r="AY111" i="51"/>
  <c r="AW111" i="51"/>
  <c r="AV111" i="51"/>
  <c r="AU111" i="51"/>
  <c r="AT111" i="51"/>
  <c r="AS111" i="51"/>
  <c r="AR111" i="51"/>
  <c r="AQ111" i="51"/>
  <c r="AO111" i="51"/>
  <c r="AN111" i="51"/>
  <c r="AM111" i="51"/>
  <c r="AK111" i="51"/>
  <c r="AI111" i="51"/>
  <c r="AG111" i="51"/>
  <c r="AF111" i="51"/>
  <c r="AE111" i="51"/>
  <c r="AC111" i="51"/>
  <c r="BL108" i="51"/>
  <c r="BK108" i="51"/>
  <c r="BJ108" i="51"/>
  <c r="BI108" i="51"/>
  <c r="BH108" i="51"/>
  <c r="BG108" i="51"/>
  <c r="BF108" i="51"/>
  <c r="BE108" i="51"/>
  <c r="BD108" i="51"/>
  <c r="BC108" i="51"/>
  <c r="BB108" i="51"/>
  <c r="BA108" i="51"/>
  <c r="AZ108" i="51"/>
  <c r="AY108" i="51"/>
  <c r="AX108" i="51"/>
  <c r="AW108" i="51"/>
  <c r="AV108" i="51"/>
  <c r="AU108" i="51"/>
  <c r="AT108" i="51"/>
  <c r="AS108" i="51"/>
  <c r="AR108" i="51"/>
  <c r="AQ108" i="51"/>
  <c r="AP108" i="51"/>
  <c r="AO108" i="51"/>
  <c r="AN108" i="51"/>
  <c r="AM108" i="51"/>
  <c r="AL108" i="51"/>
  <c r="AK108" i="51"/>
  <c r="AJ108" i="51"/>
  <c r="AI108" i="51"/>
  <c r="AH108" i="51"/>
  <c r="AG108" i="51"/>
  <c r="AF108" i="51"/>
  <c r="AE108" i="51"/>
  <c r="AD108" i="51"/>
  <c r="AC108" i="51"/>
  <c r="BL101" i="51"/>
  <c r="BK101" i="51"/>
  <c r="BJ101" i="51"/>
  <c r="BI101" i="51"/>
  <c r="BH101" i="51"/>
  <c r="BG101" i="51"/>
  <c r="BF101" i="51"/>
  <c r="BE101" i="51"/>
  <c r="BD101" i="51"/>
  <c r="BC101" i="51"/>
  <c r="BB101" i="51"/>
  <c r="BA101" i="51"/>
  <c r="AZ101" i="51"/>
  <c r="AY101" i="51"/>
  <c r="AX101" i="51"/>
  <c r="AW101" i="51"/>
  <c r="AV101" i="51"/>
  <c r="AU101" i="51"/>
  <c r="AT101" i="51"/>
  <c r="AS101" i="51"/>
  <c r="AR101" i="51"/>
  <c r="AQ101" i="51"/>
  <c r="AP101" i="51"/>
  <c r="AO101" i="51"/>
  <c r="AN101" i="51"/>
  <c r="AM101" i="51"/>
  <c r="AL101" i="51"/>
  <c r="AK101" i="51"/>
  <c r="AJ101" i="51"/>
  <c r="AI101" i="51"/>
  <c r="AH101" i="51"/>
  <c r="AG101" i="51"/>
  <c r="AF101" i="51"/>
  <c r="AE101" i="51"/>
  <c r="AD101" i="51"/>
  <c r="AC101" i="51"/>
  <c r="AC97" i="51"/>
  <c r="BL97" i="51"/>
  <c r="BK97" i="51"/>
  <c r="BJ97" i="51"/>
  <c r="BI97" i="51"/>
  <c r="BH97" i="51"/>
  <c r="BG97" i="51"/>
  <c r="BF97" i="51"/>
  <c r="BE97" i="51"/>
  <c r="BD97" i="51"/>
  <c r="BC97" i="51"/>
  <c r="BB97" i="51"/>
  <c r="BA97" i="51"/>
  <c r="AZ97" i="51"/>
  <c r="AY97" i="51"/>
  <c r="AX97" i="51"/>
  <c r="AW97" i="51"/>
  <c r="AV97" i="51"/>
  <c r="AU97" i="51"/>
  <c r="AT97" i="51"/>
  <c r="AS97" i="51"/>
  <c r="AR97" i="51"/>
  <c r="AQ97" i="51"/>
  <c r="AP97" i="51"/>
  <c r="AO97" i="51"/>
  <c r="AN97" i="51"/>
  <c r="AM97" i="51"/>
  <c r="AL97" i="51"/>
  <c r="AJ97" i="51"/>
  <c r="AJ96" i="51"/>
  <c r="AI97" i="51"/>
  <c r="AI96" i="51"/>
  <c r="AH97" i="51"/>
  <c r="AF97" i="51"/>
  <c r="AE97" i="51"/>
  <c r="AD97" i="51"/>
  <c r="BL86" i="51"/>
  <c r="BL82" i="51"/>
  <c r="BK86" i="51"/>
  <c r="BJ86" i="51"/>
  <c r="BJ82" i="51"/>
  <c r="BI86" i="51"/>
  <c r="BH86" i="51"/>
  <c r="BH82" i="51"/>
  <c r="BG86" i="51"/>
  <c r="BF86" i="51"/>
  <c r="BF82" i="51"/>
  <c r="BE86" i="51"/>
  <c r="BD86" i="51"/>
  <c r="BD82" i="51"/>
  <c r="BC86" i="51"/>
  <c r="BB86" i="51"/>
  <c r="BB82" i="51"/>
  <c r="BA86" i="51"/>
  <c r="AZ86" i="51"/>
  <c r="AZ82" i="51"/>
  <c r="AY86" i="51"/>
  <c r="AX86" i="51"/>
  <c r="AX82" i="51"/>
  <c r="AW86" i="51"/>
  <c r="AV86" i="51"/>
  <c r="AV82" i="51"/>
  <c r="AU86" i="51"/>
  <c r="AT86" i="51"/>
  <c r="AT82" i="51"/>
  <c r="AS86" i="51"/>
  <c r="AR86" i="51"/>
  <c r="AR82" i="51"/>
  <c r="AQ86" i="51"/>
  <c r="AP86" i="51"/>
  <c r="AP82" i="51"/>
  <c r="AO86" i="51"/>
  <c r="AN86" i="51"/>
  <c r="AN82" i="51"/>
  <c r="AM86" i="51"/>
  <c r="AL86" i="51"/>
  <c r="AK86" i="51"/>
  <c r="AJ86" i="51"/>
  <c r="AJ82" i="51"/>
  <c r="AI86" i="51"/>
  <c r="AH86" i="51"/>
  <c r="AF86" i="51"/>
  <c r="AE86" i="51"/>
  <c r="AD86" i="51"/>
  <c r="AC86" i="51"/>
  <c r="BK82" i="51"/>
  <c r="BI82" i="51"/>
  <c r="BG82" i="51"/>
  <c r="BE82" i="51"/>
  <c r="BC82" i="51"/>
  <c r="BA82" i="51"/>
  <c r="AY82" i="51"/>
  <c r="AW82" i="51"/>
  <c r="AU82" i="51"/>
  <c r="AS82" i="51"/>
  <c r="AQ82" i="51"/>
  <c r="AO82" i="51"/>
  <c r="AM82" i="51"/>
  <c r="AL82" i="51"/>
  <c r="AK82" i="51"/>
  <c r="AI82" i="51"/>
  <c r="AF82" i="51"/>
  <c r="AE82" i="51"/>
  <c r="AE81" i="51"/>
  <c r="AD82" i="51"/>
  <c r="AD81" i="51"/>
  <c r="AC82" i="51"/>
  <c r="AC81" i="51"/>
  <c r="BL79" i="51"/>
  <c r="BK79" i="51"/>
  <c r="BJ79" i="51"/>
  <c r="BI79" i="51"/>
  <c r="BH79" i="51"/>
  <c r="BG79" i="51"/>
  <c r="BF79" i="51"/>
  <c r="BE79" i="51"/>
  <c r="BD79" i="51"/>
  <c r="BC79" i="51"/>
  <c r="BB79" i="51"/>
  <c r="BA79" i="51"/>
  <c r="AZ79" i="51"/>
  <c r="AY79" i="51"/>
  <c r="AX79" i="51"/>
  <c r="AW79" i="51"/>
  <c r="AV79" i="51"/>
  <c r="AU79" i="51"/>
  <c r="AT79" i="51"/>
  <c r="AS79" i="51"/>
  <c r="AR79" i="51"/>
  <c r="AQ79" i="51"/>
  <c r="AP79" i="51"/>
  <c r="AO79" i="51"/>
  <c r="AN79" i="51"/>
  <c r="AM79" i="51"/>
  <c r="AL79" i="51"/>
  <c r="AK79" i="51"/>
  <c r="AJ79" i="51"/>
  <c r="AI79" i="51"/>
  <c r="AH79" i="51"/>
  <c r="AG79" i="51"/>
  <c r="AF79" i="51"/>
  <c r="AE79" i="51"/>
  <c r="AD79" i="51"/>
  <c r="AC79" i="51"/>
  <c r="BL77" i="51"/>
  <c r="BK77" i="51"/>
  <c r="BJ77" i="51"/>
  <c r="BI77" i="51"/>
  <c r="BH77" i="51"/>
  <c r="BG77" i="51"/>
  <c r="BF77" i="51"/>
  <c r="BE77" i="51"/>
  <c r="BD77" i="51"/>
  <c r="BC77" i="51"/>
  <c r="BC74" i="51"/>
  <c r="BB77" i="51"/>
  <c r="BA77" i="51"/>
  <c r="BA74" i="51"/>
  <c r="AZ77" i="51"/>
  <c r="AY77" i="51"/>
  <c r="AX77" i="51"/>
  <c r="AW77" i="51"/>
  <c r="AV77" i="51"/>
  <c r="AU77" i="51"/>
  <c r="AT77" i="51"/>
  <c r="AS77" i="51"/>
  <c r="AS74" i="51"/>
  <c r="AR77" i="51"/>
  <c r="AQ77" i="51"/>
  <c r="AP77" i="51"/>
  <c r="AO77" i="51"/>
  <c r="AN77" i="51"/>
  <c r="AM77" i="51"/>
  <c r="AL77" i="51"/>
  <c r="AK77" i="51"/>
  <c r="AJ77" i="51"/>
  <c r="AI77" i="51"/>
  <c r="AH77" i="51"/>
  <c r="AG77" i="51"/>
  <c r="AF77" i="51"/>
  <c r="AE77" i="51"/>
  <c r="AD77" i="51"/>
  <c r="AC77" i="51"/>
  <c r="BL74" i="51"/>
  <c r="BK74" i="51"/>
  <c r="BJ74" i="51"/>
  <c r="BI74" i="51"/>
  <c r="BH74" i="51"/>
  <c r="BG74" i="51"/>
  <c r="BF74" i="51"/>
  <c r="BE74" i="51"/>
  <c r="BD74" i="51"/>
  <c r="BB74" i="51"/>
  <c r="AZ74" i="51"/>
  <c r="AY74" i="51"/>
  <c r="AX74" i="51"/>
  <c r="AW74" i="51"/>
  <c r="AV74" i="51"/>
  <c r="AU74" i="51"/>
  <c r="AT74" i="51"/>
  <c r="AR74" i="51"/>
  <c r="AQ74" i="51"/>
  <c r="AP74" i="51"/>
  <c r="AO74" i="51"/>
  <c r="AN74" i="51"/>
  <c r="AM74" i="51"/>
  <c r="AL74" i="51"/>
  <c r="AK74" i="51"/>
  <c r="AJ74" i="51"/>
  <c r="AI74" i="51"/>
  <c r="AH74" i="51"/>
  <c r="AG74" i="51"/>
  <c r="AF74" i="51"/>
  <c r="AE74" i="51"/>
  <c r="AD74" i="51"/>
  <c r="AC74" i="51"/>
  <c r="BL69" i="51"/>
  <c r="BK69" i="51"/>
  <c r="BJ69" i="51"/>
  <c r="BI69" i="51"/>
  <c r="BH69" i="51"/>
  <c r="BG69" i="51"/>
  <c r="BF69" i="51"/>
  <c r="BE69" i="51"/>
  <c r="BD69" i="51"/>
  <c r="BC69" i="51"/>
  <c r="BB69" i="51"/>
  <c r="BA69" i="51"/>
  <c r="AZ69" i="51"/>
  <c r="AY69" i="51"/>
  <c r="AX69" i="51"/>
  <c r="AW69" i="51"/>
  <c r="AV69" i="51"/>
  <c r="AU69" i="51"/>
  <c r="AT69" i="51"/>
  <c r="AS69" i="51"/>
  <c r="AR69" i="51"/>
  <c r="AQ69" i="51"/>
  <c r="AP69" i="51"/>
  <c r="AO69" i="51"/>
  <c r="AN69" i="51"/>
  <c r="AM69" i="51"/>
  <c r="AL69" i="51"/>
  <c r="AK69" i="51"/>
  <c r="AJ69" i="51"/>
  <c r="AI69" i="51"/>
  <c r="AH69" i="51"/>
  <c r="AG69" i="51"/>
  <c r="AF69" i="51"/>
  <c r="AE69" i="51"/>
  <c r="AD69" i="51"/>
  <c r="AC69" i="51"/>
  <c r="BL64" i="51"/>
  <c r="BK64" i="51"/>
  <c r="BJ64" i="51"/>
  <c r="BI64" i="51"/>
  <c r="BH64" i="51"/>
  <c r="BG64" i="51"/>
  <c r="BF64" i="51"/>
  <c r="BE64" i="51"/>
  <c r="BD64" i="51"/>
  <c r="BC64" i="51"/>
  <c r="BB64" i="51"/>
  <c r="BA64" i="51"/>
  <c r="AZ64" i="51"/>
  <c r="AY64" i="51"/>
  <c r="AX64" i="51"/>
  <c r="AW64" i="51"/>
  <c r="AV64" i="51"/>
  <c r="AU64" i="51"/>
  <c r="AT64" i="51"/>
  <c r="AS64" i="51"/>
  <c r="AR64" i="51"/>
  <c r="AQ64" i="51"/>
  <c r="AP64" i="51"/>
  <c r="AO64" i="51"/>
  <c r="AN64" i="51"/>
  <c r="AM64" i="51"/>
  <c r="AL64" i="51"/>
  <c r="AK64" i="51"/>
  <c r="AJ64" i="51"/>
  <c r="AI64" i="51"/>
  <c r="AH64" i="51"/>
  <c r="AG64" i="51"/>
  <c r="AF64" i="51"/>
  <c r="AE64" i="51"/>
  <c r="AD64" i="51"/>
  <c r="AC64" i="51"/>
  <c r="BL58" i="51"/>
  <c r="BK58" i="51"/>
  <c r="BJ58" i="51"/>
  <c r="BI58" i="51"/>
  <c r="BH58" i="51"/>
  <c r="BG58" i="51"/>
  <c r="BF58" i="51"/>
  <c r="BE58" i="51"/>
  <c r="BD58" i="51"/>
  <c r="BC58" i="51"/>
  <c r="BB58" i="51"/>
  <c r="BA58" i="51"/>
  <c r="AZ58" i="51"/>
  <c r="AY58" i="51"/>
  <c r="AX58" i="51"/>
  <c r="AW58" i="51"/>
  <c r="AV58" i="51"/>
  <c r="AU58" i="51"/>
  <c r="AT58" i="51"/>
  <c r="AS58" i="51"/>
  <c r="AR58" i="51"/>
  <c r="AQ58" i="51"/>
  <c r="AP58" i="51"/>
  <c r="AO58" i="51"/>
  <c r="AN58" i="51"/>
  <c r="AM58" i="51"/>
  <c r="AL58" i="51"/>
  <c r="AK58" i="51"/>
  <c r="AJ58" i="51"/>
  <c r="AI58" i="51"/>
  <c r="AH58" i="51"/>
  <c r="AG58" i="51"/>
  <c r="AF58" i="51"/>
  <c r="AE58" i="51"/>
  <c r="AD58" i="51"/>
  <c r="AC58" i="51"/>
  <c r="BL54" i="51"/>
  <c r="BK54" i="51"/>
  <c r="BJ54" i="51"/>
  <c r="BI54" i="51"/>
  <c r="BH54" i="51"/>
  <c r="BG54" i="51"/>
  <c r="BF54" i="51"/>
  <c r="BE54" i="51"/>
  <c r="BD54" i="51"/>
  <c r="BC54" i="51"/>
  <c r="BB54" i="51"/>
  <c r="BA54" i="51"/>
  <c r="AZ54" i="51"/>
  <c r="AY54" i="51"/>
  <c r="AX54" i="51"/>
  <c r="AW54" i="51"/>
  <c r="AV54" i="51"/>
  <c r="AU54" i="51"/>
  <c r="AT54" i="51"/>
  <c r="AS54" i="51"/>
  <c r="AR54" i="51"/>
  <c r="AQ54" i="51"/>
  <c r="AP54" i="51"/>
  <c r="AO54" i="51"/>
  <c r="AN54" i="51"/>
  <c r="AM54" i="51"/>
  <c r="AL54" i="51"/>
  <c r="AK54" i="51"/>
  <c r="AJ54" i="51"/>
  <c r="AI54" i="51"/>
  <c r="AH54" i="51"/>
  <c r="AG54" i="51"/>
  <c r="AF54" i="51"/>
  <c r="AE54" i="51"/>
  <c r="AD54" i="51"/>
  <c r="AC54" i="51"/>
  <c r="BL49" i="51"/>
  <c r="BK49" i="51"/>
  <c r="BJ49" i="51"/>
  <c r="BI49" i="51"/>
  <c r="BH49" i="51"/>
  <c r="BG49" i="51"/>
  <c r="BF49" i="51"/>
  <c r="BE49" i="51"/>
  <c r="BD49" i="51"/>
  <c r="BC49" i="51"/>
  <c r="BB49" i="51"/>
  <c r="BA49" i="51"/>
  <c r="AZ49" i="51"/>
  <c r="AY49" i="51"/>
  <c r="AX49" i="51"/>
  <c r="AW49" i="51"/>
  <c r="AV49" i="51"/>
  <c r="AU49" i="51"/>
  <c r="AT49" i="51"/>
  <c r="AS49" i="51"/>
  <c r="AR49" i="51"/>
  <c r="AQ49" i="51"/>
  <c r="AP49" i="51"/>
  <c r="AO49" i="51"/>
  <c r="AN49" i="51"/>
  <c r="AM49" i="51"/>
  <c r="AL49" i="51"/>
  <c r="AJ49" i="51"/>
  <c r="AI49" i="51"/>
  <c r="AH49" i="51"/>
  <c r="AG49" i="51"/>
  <c r="AF49" i="51"/>
  <c r="AE49" i="51"/>
  <c r="AD49" i="51"/>
  <c r="AC49" i="51"/>
  <c r="BL42" i="51"/>
  <c r="BK42" i="51"/>
  <c r="BJ42" i="51"/>
  <c r="BI42" i="51"/>
  <c r="BH42" i="51"/>
  <c r="BG42" i="51"/>
  <c r="BF42" i="51"/>
  <c r="BE42" i="51"/>
  <c r="BD42" i="51"/>
  <c r="BC42" i="51"/>
  <c r="BB42" i="51"/>
  <c r="BA42" i="51"/>
  <c r="AZ42" i="51"/>
  <c r="AY42" i="51"/>
  <c r="AX42" i="51"/>
  <c r="AW42" i="51"/>
  <c r="AV42" i="51"/>
  <c r="AU42" i="51"/>
  <c r="AT42" i="51"/>
  <c r="AS42" i="51"/>
  <c r="AR42" i="51"/>
  <c r="AQ42" i="51"/>
  <c r="AP42" i="51"/>
  <c r="AO42" i="51"/>
  <c r="AN42" i="51"/>
  <c r="AM42" i="51"/>
  <c r="AL42" i="51"/>
  <c r="AK42" i="51"/>
  <c r="AJ42" i="51"/>
  <c r="AI42" i="51"/>
  <c r="AH42" i="51"/>
  <c r="AG42" i="51"/>
  <c r="AF42" i="51"/>
  <c r="AE42" i="51"/>
  <c r="AD42" i="51"/>
  <c r="AC42" i="51"/>
  <c r="EV410" i="51"/>
  <c r="EU410" i="51"/>
  <c r="ET410" i="51"/>
  <c r="ES410" i="51"/>
  <c r="ER410" i="51"/>
  <c r="EQ410" i="51"/>
  <c r="EP410" i="51"/>
  <c r="EO410" i="51"/>
  <c r="EN410" i="51"/>
  <c r="EM410" i="51"/>
  <c r="EL410" i="51"/>
  <c r="EK410" i="51"/>
  <c r="EJ410" i="51"/>
  <c r="EI410" i="51"/>
  <c r="EH410" i="51"/>
  <c r="EG410" i="51"/>
  <c r="EF410" i="51"/>
  <c r="EE410" i="51"/>
  <c r="ED410" i="51"/>
  <c r="EC410" i="51"/>
  <c r="EB410" i="51"/>
  <c r="EA410" i="51"/>
  <c r="DZ410" i="51"/>
  <c r="DY410" i="51"/>
  <c r="DX410" i="51"/>
  <c r="DW410" i="51"/>
  <c r="DV410" i="51"/>
  <c r="DU410" i="51"/>
  <c r="DT410" i="51"/>
  <c r="DS410" i="51"/>
  <c r="DR410" i="51"/>
  <c r="DQ410" i="51"/>
  <c r="DP410" i="51"/>
  <c r="DO410" i="51"/>
  <c r="DN410" i="51"/>
  <c r="DM410" i="51"/>
  <c r="DL410" i="51"/>
  <c r="DK410" i="51"/>
  <c r="DJ410" i="51"/>
  <c r="DI410" i="51"/>
  <c r="DD410" i="51"/>
  <c r="DC410" i="51"/>
  <c r="DB410" i="51"/>
  <c r="DB384" i="51"/>
  <c r="DB404" i="51"/>
  <c r="DA410" i="51"/>
  <c r="CZ410" i="51"/>
  <c r="CY410" i="51"/>
  <c r="CX410" i="51"/>
  <c r="CW410" i="51"/>
  <c r="CV410" i="51"/>
  <c r="CU410" i="51"/>
  <c r="CT410" i="51"/>
  <c r="CS410" i="51"/>
  <c r="CR410" i="51"/>
  <c r="CQ410" i="51"/>
  <c r="CP410" i="51"/>
  <c r="CO410" i="51"/>
  <c r="CN410" i="51"/>
  <c r="CM410" i="51"/>
  <c r="CL410" i="51"/>
  <c r="CL384" i="51"/>
  <c r="CL404" i="51"/>
  <c r="CK410" i="51"/>
  <c r="CJ410" i="51"/>
  <c r="CI410" i="51"/>
  <c r="CH410" i="51"/>
  <c r="CG410" i="51"/>
  <c r="CF410" i="51"/>
  <c r="CE410" i="51"/>
  <c r="CD410" i="51"/>
  <c r="CC410" i="51"/>
  <c r="CB410" i="51"/>
  <c r="CA410" i="51"/>
  <c r="BZ410" i="51"/>
  <c r="BY410" i="51"/>
  <c r="BX410" i="51"/>
  <c r="BW410" i="51"/>
  <c r="BV410" i="51"/>
  <c r="BU410" i="51"/>
  <c r="BT410" i="51"/>
  <c r="BS410" i="51"/>
  <c r="BR410" i="51"/>
  <c r="BQ410" i="51"/>
  <c r="EV404" i="51"/>
  <c r="EU404" i="51"/>
  <c r="ET404" i="51"/>
  <c r="ES404" i="51"/>
  <c r="ER404" i="51"/>
  <c r="EQ404" i="51"/>
  <c r="EP404" i="51"/>
  <c r="EO404" i="51"/>
  <c r="EN404" i="51"/>
  <c r="EM404" i="51"/>
  <c r="EL404" i="51"/>
  <c r="EK404" i="51"/>
  <c r="EJ404" i="51"/>
  <c r="EI404" i="51"/>
  <c r="EH404" i="51"/>
  <c r="EG404" i="51"/>
  <c r="EF404" i="51"/>
  <c r="EE404" i="51"/>
  <c r="ED404" i="51"/>
  <c r="EC404" i="51"/>
  <c r="EB404" i="51"/>
  <c r="EA404" i="51"/>
  <c r="DZ404" i="51"/>
  <c r="DY404" i="51"/>
  <c r="DX404" i="51"/>
  <c r="DW404" i="51"/>
  <c r="DV404" i="51"/>
  <c r="DV384" i="51"/>
  <c r="DV365" i="51"/>
  <c r="DV370" i="51"/>
  <c r="DV374" i="51"/>
  <c r="DV381" i="51"/>
  <c r="DU404" i="51"/>
  <c r="DT404" i="51"/>
  <c r="DR404" i="51"/>
  <c r="DQ404" i="51"/>
  <c r="DP404" i="51"/>
  <c r="DO404" i="51"/>
  <c r="DN404" i="51"/>
  <c r="DM404" i="51"/>
  <c r="DL404" i="51"/>
  <c r="DK404" i="51"/>
  <c r="DJ404" i="51"/>
  <c r="DI404" i="51"/>
  <c r="DD404" i="51"/>
  <c r="DC404" i="51"/>
  <c r="DA404" i="51"/>
  <c r="DA384" i="51"/>
  <c r="CZ404" i="51"/>
  <c r="CY404" i="51"/>
  <c r="CX404" i="51"/>
  <c r="CW404" i="51"/>
  <c r="CV404" i="51"/>
  <c r="CU404" i="51"/>
  <c r="CT404" i="51"/>
  <c r="CS404" i="51"/>
  <c r="CR404" i="51"/>
  <c r="CQ404" i="51"/>
  <c r="CP404" i="51"/>
  <c r="CO404" i="51"/>
  <c r="CN404" i="51"/>
  <c r="CM404" i="51"/>
  <c r="CK404" i="51"/>
  <c r="CK384" i="51"/>
  <c r="CJ404" i="51"/>
  <c r="CI404" i="51"/>
  <c r="CH404" i="51"/>
  <c r="CG404" i="51"/>
  <c r="CF404" i="51"/>
  <c r="CE404" i="51"/>
  <c r="CD404" i="51"/>
  <c r="CC404" i="51"/>
  <c r="CB404" i="51"/>
  <c r="CA404" i="51"/>
  <c r="BZ404" i="51"/>
  <c r="BY404" i="51"/>
  <c r="BU404" i="51"/>
  <c r="BT404" i="51"/>
  <c r="BS404" i="51"/>
  <c r="BR404" i="51"/>
  <c r="BQ404" i="51"/>
  <c r="EV384" i="51"/>
  <c r="EU384" i="51"/>
  <c r="ET384" i="51"/>
  <c r="ES384" i="51"/>
  <c r="ER384" i="51"/>
  <c r="EQ384" i="51"/>
  <c r="EP384" i="51"/>
  <c r="EO384" i="51"/>
  <c r="EN384" i="51"/>
  <c r="EM384" i="51"/>
  <c r="EL384" i="51"/>
  <c r="EK384" i="51"/>
  <c r="EJ384" i="51"/>
  <c r="EI384" i="51"/>
  <c r="EH384" i="51"/>
  <c r="EG384" i="51"/>
  <c r="EF384" i="51"/>
  <c r="EE384" i="51"/>
  <c r="ED384" i="51"/>
  <c r="EC384" i="51"/>
  <c r="EB384" i="51"/>
  <c r="EA384" i="51"/>
  <c r="DZ384" i="51"/>
  <c r="DY384" i="51"/>
  <c r="DX384" i="51"/>
  <c r="DW384" i="51"/>
  <c r="DW365" i="51"/>
  <c r="DW370" i="51"/>
  <c r="DW374" i="51"/>
  <c r="DW381" i="51"/>
  <c r="DU384" i="51"/>
  <c r="DT384" i="51"/>
  <c r="DS384" i="51"/>
  <c r="DR384" i="51"/>
  <c r="DQ384" i="51"/>
  <c r="DQ383" i="51"/>
  <c r="DP384" i="51"/>
  <c r="DO384" i="51"/>
  <c r="DO383" i="51"/>
  <c r="DN384" i="51"/>
  <c r="DM384" i="51"/>
  <c r="DM383" i="51"/>
  <c r="DL384" i="51"/>
  <c r="DL383" i="51"/>
  <c r="DK384" i="51"/>
  <c r="DK383" i="51"/>
  <c r="DJ384" i="51"/>
  <c r="DJ383" i="51"/>
  <c r="DI384" i="51"/>
  <c r="DD384" i="51"/>
  <c r="DD383" i="51"/>
  <c r="DC384" i="51"/>
  <c r="DC383" i="51"/>
  <c r="CZ384" i="51"/>
  <c r="CY384" i="51"/>
  <c r="CX384" i="51"/>
  <c r="CW384" i="51"/>
  <c r="CV384" i="51"/>
  <c r="CU384" i="51"/>
  <c r="CT384" i="51"/>
  <c r="CS384" i="51"/>
  <c r="CR384" i="51"/>
  <c r="CQ384" i="51"/>
  <c r="CP384" i="51"/>
  <c r="CO384" i="51"/>
  <c r="CN384" i="51"/>
  <c r="CM384" i="51"/>
  <c r="CJ384" i="51"/>
  <c r="CJ383" i="51"/>
  <c r="CI384" i="51"/>
  <c r="CI383" i="51"/>
  <c r="CH384" i="51"/>
  <c r="CH383" i="51"/>
  <c r="CG384" i="51"/>
  <c r="CG383" i="51"/>
  <c r="CF384" i="51"/>
  <c r="CF383" i="51"/>
  <c r="CE384" i="51"/>
  <c r="CE383" i="51"/>
  <c r="CD384" i="51"/>
  <c r="CD383" i="51"/>
  <c r="CC384" i="51"/>
  <c r="CC383" i="51"/>
  <c r="CB384" i="51"/>
  <c r="CA384" i="51"/>
  <c r="CA383" i="51"/>
  <c r="BZ384" i="51"/>
  <c r="BZ383" i="51"/>
  <c r="BY384" i="51"/>
  <c r="BY383" i="51"/>
  <c r="BX384" i="51"/>
  <c r="BW384" i="51"/>
  <c r="BV384" i="51"/>
  <c r="BU384" i="51"/>
  <c r="BT384" i="51"/>
  <c r="BS384" i="51"/>
  <c r="BR384" i="51"/>
  <c r="BQ384" i="51"/>
  <c r="EV381" i="51"/>
  <c r="EU381" i="51"/>
  <c r="ET381" i="51"/>
  <c r="ES381" i="51"/>
  <c r="ER381" i="51"/>
  <c r="EQ381" i="51"/>
  <c r="EP381" i="51"/>
  <c r="EO381" i="51"/>
  <c r="EN381" i="51"/>
  <c r="EM381" i="51"/>
  <c r="EL381" i="51"/>
  <c r="EK381" i="51"/>
  <c r="EJ381" i="51"/>
  <c r="EI381" i="51"/>
  <c r="EH381" i="51"/>
  <c r="EG381" i="51"/>
  <c r="EF381" i="51"/>
  <c r="EE381" i="51"/>
  <c r="ED381" i="51"/>
  <c r="EC381" i="51"/>
  <c r="EB381" i="51"/>
  <c r="EA381" i="51"/>
  <c r="DZ381" i="51"/>
  <c r="DY381" i="51"/>
  <c r="DX381" i="51"/>
  <c r="DU381" i="51"/>
  <c r="DT381" i="51"/>
  <c r="DS381" i="51"/>
  <c r="DR381" i="51"/>
  <c r="DQ381" i="51"/>
  <c r="DP381" i="51"/>
  <c r="DO381" i="51"/>
  <c r="DN381" i="51"/>
  <c r="DM381" i="51"/>
  <c r="DL381" i="51"/>
  <c r="DK381" i="51"/>
  <c r="DJ381" i="51"/>
  <c r="DI381" i="51"/>
  <c r="DD381" i="51"/>
  <c r="DC381" i="51"/>
  <c r="DB381" i="51"/>
  <c r="DA381" i="51"/>
  <c r="CZ381" i="51"/>
  <c r="CY381" i="51"/>
  <c r="CX381" i="51"/>
  <c r="CW381" i="51"/>
  <c r="CV381" i="51"/>
  <c r="CU381" i="51"/>
  <c r="CT381" i="51"/>
  <c r="CS381" i="51"/>
  <c r="CR381" i="51"/>
  <c r="CQ381" i="51"/>
  <c r="CP381" i="51"/>
  <c r="CO381" i="51"/>
  <c r="CN381" i="51"/>
  <c r="CM381" i="51"/>
  <c r="CL381" i="51"/>
  <c r="CK381" i="51"/>
  <c r="CJ381" i="51"/>
  <c r="CI381" i="51"/>
  <c r="CH381" i="51"/>
  <c r="CG381" i="51"/>
  <c r="CF381" i="51"/>
  <c r="CE381" i="51"/>
  <c r="CD381" i="51"/>
  <c r="CC381" i="51"/>
  <c r="CB381" i="51"/>
  <c r="CA381" i="51"/>
  <c r="BZ381" i="51"/>
  <c r="BY381" i="51"/>
  <c r="BX381" i="51"/>
  <c r="BW381" i="51"/>
  <c r="BV381" i="51"/>
  <c r="BU381" i="51"/>
  <c r="BT381" i="51"/>
  <c r="BS381" i="51"/>
  <c r="BR381" i="51"/>
  <c r="BQ381" i="51"/>
  <c r="EV374" i="51"/>
  <c r="EU374" i="51"/>
  <c r="ET374" i="51"/>
  <c r="ES374" i="51"/>
  <c r="ER374" i="51"/>
  <c r="EQ374" i="51"/>
  <c r="EP374" i="51"/>
  <c r="EO374" i="51"/>
  <c r="EN374" i="51"/>
  <c r="EM374" i="51"/>
  <c r="EL374" i="51"/>
  <c r="EK374" i="51"/>
  <c r="EJ374" i="51"/>
  <c r="EI374" i="51"/>
  <c r="EH374" i="51"/>
  <c r="EG374" i="51"/>
  <c r="EF374" i="51"/>
  <c r="EE374" i="51"/>
  <c r="ED374" i="51"/>
  <c r="EC374" i="51"/>
  <c r="EB374" i="51"/>
  <c r="EA374" i="51"/>
  <c r="DZ374" i="51"/>
  <c r="DY374" i="51"/>
  <c r="DX374" i="51"/>
  <c r="DU374" i="51"/>
  <c r="DT374" i="51"/>
  <c r="DS374" i="51"/>
  <c r="DR374" i="51"/>
  <c r="DQ374" i="51"/>
  <c r="DP374" i="51"/>
  <c r="DO374" i="51"/>
  <c r="DN374" i="51"/>
  <c r="DM374" i="51"/>
  <c r="DL374" i="51"/>
  <c r="DK374" i="51"/>
  <c r="DJ374" i="51"/>
  <c r="DD374" i="51"/>
  <c r="DC374" i="51"/>
  <c r="DB374" i="51"/>
  <c r="DA374" i="51"/>
  <c r="CZ374" i="51"/>
  <c r="CY374" i="51"/>
  <c r="CX374" i="51"/>
  <c r="CW374" i="51"/>
  <c r="CV374" i="51"/>
  <c r="CU374" i="51"/>
  <c r="CT374" i="51"/>
  <c r="CS374" i="51"/>
  <c r="CR374" i="51"/>
  <c r="CQ374" i="51"/>
  <c r="CP374" i="51"/>
  <c r="CO374" i="51"/>
  <c r="CN374" i="51"/>
  <c r="CM374" i="51"/>
  <c r="CL374" i="51"/>
  <c r="CK374" i="51"/>
  <c r="CJ374" i="51"/>
  <c r="CI374" i="51"/>
  <c r="CH374" i="51"/>
  <c r="CG374" i="51"/>
  <c r="CF374" i="51"/>
  <c r="CE374" i="51"/>
  <c r="CD374" i="51"/>
  <c r="CC374" i="51"/>
  <c r="CB374" i="51"/>
  <c r="CA374" i="51"/>
  <c r="BZ374" i="51"/>
  <c r="BY374" i="51"/>
  <c r="BX374" i="51"/>
  <c r="BW374" i="51"/>
  <c r="BV374" i="51"/>
  <c r="BU374" i="51"/>
  <c r="BT374" i="51"/>
  <c r="BS374" i="51"/>
  <c r="BR374" i="51"/>
  <c r="BQ374" i="51"/>
  <c r="EV370" i="51"/>
  <c r="EU370" i="51"/>
  <c r="ET370" i="51"/>
  <c r="ES370" i="51"/>
  <c r="ER370" i="51"/>
  <c r="EQ370" i="51"/>
  <c r="EP370" i="51"/>
  <c r="EO370" i="51"/>
  <c r="EN370" i="51"/>
  <c r="EM370" i="51"/>
  <c r="EL370" i="51"/>
  <c r="EK370" i="51"/>
  <c r="EJ370" i="51"/>
  <c r="EI370" i="51"/>
  <c r="EH370" i="51"/>
  <c r="EG370" i="51"/>
  <c r="EF370" i="51"/>
  <c r="EE370" i="51"/>
  <c r="ED370" i="51"/>
  <c r="EC370" i="51"/>
  <c r="EB370" i="51"/>
  <c r="EA370" i="51"/>
  <c r="DZ370" i="51"/>
  <c r="DY370" i="51"/>
  <c r="DX370" i="51"/>
  <c r="DU370" i="51"/>
  <c r="DT370" i="51"/>
  <c r="DS370" i="51"/>
  <c r="DR370" i="51"/>
  <c r="DQ370" i="51"/>
  <c r="DP370" i="51"/>
  <c r="DO370" i="51"/>
  <c r="DN370" i="51"/>
  <c r="DM370" i="51"/>
  <c r="DL370" i="51"/>
  <c r="DK370" i="51"/>
  <c r="DJ370" i="51"/>
  <c r="DI370" i="51"/>
  <c r="DD370" i="51"/>
  <c r="DC370" i="51"/>
  <c r="DB370" i="51"/>
  <c r="DA370" i="51"/>
  <c r="CZ370" i="51"/>
  <c r="CY370" i="51"/>
  <c r="CX370" i="51"/>
  <c r="CW370" i="51"/>
  <c r="CV370" i="51"/>
  <c r="CU370" i="51"/>
  <c r="CT370" i="51"/>
  <c r="CS370" i="51"/>
  <c r="CR370" i="51"/>
  <c r="CQ370" i="51"/>
  <c r="CP370" i="51"/>
  <c r="CO370" i="51"/>
  <c r="CN370" i="51"/>
  <c r="CM370" i="51"/>
  <c r="CL370" i="51"/>
  <c r="CK370" i="51"/>
  <c r="CJ370" i="51"/>
  <c r="CI370" i="51"/>
  <c r="CH370" i="51"/>
  <c r="CG370" i="51"/>
  <c r="CF370" i="51"/>
  <c r="CE370" i="51"/>
  <c r="CD370" i="51"/>
  <c r="CC370" i="51"/>
  <c r="CB370" i="51"/>
  <c r="CA370" i="51"/>
  <c r="BZ370" i="51"/>
  <c r="BY370" i="51"/>
  <c r="BX370" i="51"/>
  <c r="BW370" i="51"/>
  <c r="BV370" i="51"/>
  <c r="BU370" i="51"/>
  <c r="BT370" i="51"/>
  <c r="BS370" i="51"/>
  <c r="BR370" i="51"/>
  <c r="BQ370" i="51"/>
  <c r="EV365" i="51"/>
  <c r="EU365" i="51"/>
  <c r="ET365" i="51"/>
  <c r="ES365" i="51"/>
  <c r="ER365" i="51"/>
  <c r="EQ365" i="51"/>
  <c r="EP365" i="51"/>
  <c r="EO365" i="51"/>
  <c r="EN365" i="51"/>
  <c r="EM365" i="51"/>
  <c r="EL365" i="51"/>
  <c r="EK365" i="51"/>
  <c r="EJ365" i="51"/>
  <c r="EI365" i="51"/>
  <c r="EH365" i="51"/>
  <c r="EG365" i="51"/>
  <c r="EF365" i="51"/>
  <c r="EE365" i="51"/>
  <c r="ED365" i="51"/>
  <c r="EC365" i="51"/>
  <c r="EB365" i="51"/>
  <c r="EA365" i="51"/>
  <c r="DZ365" i="51"/>
  <c r="DY365" i="51"/>
  <c r="DX365" i="51"/>
  <c r="DU365" i="51"/>
  <c r="DT365" i="51"/>
  <c r="DR365" i="51"/>
  <c r="DQ365" i="51"/>
  <c r="DP365" i="51"/>
  <c r="DO365" i="51"/>
  <c r="DN365" i="51"/>
  <c r="DM365" i="51"/>
  <c r="DL365" i="51"/>
  <c r="DK365" i="51"/>
  <c r="DJ365" i="51"/>
  <c r="DI365" i="51"/>
  <c r="DD365" i="51"/>
  <c r="DC365" i="51"/>
  <c r="DB365" i="51"/>
  <c r="DA365" i="51"/>
  <c r="CZ365" i="51"/>
  <c r="CY365" i="51"/>
  <c r="CX365" i="51"/>
  <c r="CW365" i="51"/>
  <c r="CV365" i="51"/>
  <c r="CU365" i="51"/>
  <c r="CT365" i="51"/>
  <c r="CS365" i="51"/>
  <c r="CR365" i="51"/>
  <c r="CQ365" i="51"/>
  <c r="CP365" i="51"/>
  <c r="CO365" i="51"/>
  <c r="CN365" i="51"/>
  <c r="CM365" i="51"/>
  <c r="CL365" i="51"/>
  <c r="CK365" i="51"/>
  <c r="CJ365" i="51"/>
  <c r="CI365" i="51"/>
  <c r="CH365" i="51"/>
  <c r="CG365" i="51"/>
  <c r="CF365" i="51"/>
  <c r="CE365" i="51"/>
  <c r="CD365" i="51"/>
  <c r="CC365" i="51"/>
  <c r="CB365" i="51"/>
  <c r="CA365" i="51"/>
  <c r="BZ365" i="51"/>
  <c r="BY365" i="51"/>
  <c r="BX365" i="51"/>
  <c r="BW365" i="51"/>
  <c r="BV365" i="51"/>
  <c r="BU365" i="51"/>
  <c r="BT365" i="51"/>
  <c r="BS365" i="51"/>
  <c r="BR365" i="51"/>
  <c r="BQ365" i="51"/>
  <c r="EV360" i="51"/>
  <c r="EU360" i="51"/>
  <c r="ET360" i="51"/>
  <c r="ES360" i="51"/>
  <c r="ER360" i="51"/>
  <c r="EQ360" i="51"/>
  <c r="EP360" i="51"/>
  <c r="EO360" i="51"/>
  <c r="EN360" i="51"/>
  <c r="EM360" i="51"/>
  <c r="EL360" i="51"/>
  <c r="EK360" i="51"/>
  <c r="EJ360" i="51"/>
  <c r="EI360" i="51"/>
  <c r="EH360" i="51"/>
  <c r="EG360" i="51"/>
  <c r="EF360" i="51"/>
  <c r="EE360" i="51"/>
  <c r="ED360" i="51"/>
  <c r="EC360" i="51"/>
  <c r="EB360" i="51"/>
  <c r="EA360" i="51"/>
  <c r="DZ360" i="51"/>
  <c r="DY360" i="51"/>
  <c r="DX360" i="51"/>
  <c r="DW360" i="51"/>
  <c r="DV360" i="51"/>
  <c r="DU360" i="51"/>
  <c r="DT360" i="51"/>
  <c r="DS360" i="51"/>
  <c r="DR360" i="51"/>
  <c r="DQ360" i="51"/>
  <c r="DP360" i="51"/>
  <c r="DO360" i="51"/>
  <c r="DN360" i="51"/>
  <c r="DM360" i="51"/>
  <c r="DL360" i="51"/>
  <c r="DK360" i="51"/>
  <c r="DJ360" i="51"/>
  <c r="DI360" i="51"/>
  <c r="DD360" i="51"/>
  <c r="DC360" i="51"/>
  <c r="DB360" i="51"/>
  <c r="DA360" i="51"/>
  <c r="CZ360" i="51"/>
  <c r="CY360" i="51"/>
  <c r="CX360" i="51"/>
  <c r="CW360" i="51"/>
  <c r="CV360" i="51"/>
  <c r="CU360" i="51"/>
  <c r="CT360" i="51"/>
  <c r="CS360" i="51"/>
  <c r="CR360" i="51"/>
  <c r="CQ360" i="51"/>
  <c r="CP360" i="51"/>
  <c r="CO360" i="51"/>
  <c r="CN360" i="51"/>
  <c r="CM360" i="51"/>
  <c r="CL360" i="51"/>
  <c r="CK360" i="51"/>
  <c r="CJ360" i="51"/>
  <c r="CI360" i="51"/>
  <c r="CH360" i="51"/>
  <c r="CG360" i="51"/>
  <c r="CF360" i="51"/>
  <c r="CE360" i="51"/>
  <c r="CD360" i="51"/>
  <c r="CC360" i="51"/>
  <c r="CB360" i="51"/>
  <c r="CA360" i="51"/>
  <c r="BZ360" i="51"/>
  <c r="BY360" i="51"/>
  <c r="BX360" i="51"/>
  <c r="BW360" i="51"/>
  <c r="BV360" i="51"/>
  <c r="BU360" i="51"/>
  <c r="BT360" i="51"/>
  <c r="BS360" i="51"/>
  <c r="BR360" i="51"/>
  <c r="BQ360" i="51"/>
  <c r="EV354" i="51"/>
  <c r="EV353" i="51"/>
  <c r="EU354" i="51"/>
  <c r="EU353" i="51"/>
  <c r="ET354" i="51"/>
  <c r="ET353" i="51"/>
  <c r="ES354" i="51"/>
  <c r="ES353" i="51"/>
  <c r="ER354" i="51"/>
  <c r="EQ354" i="51"/>
  <c r="EP354" i="51"/>
  <c r="EO354" i="51"/>
  <c r="EN354" i="51"/>
  <c r="EM354" i="51"/>
  <c r="EM353" i="51"/>
  <c r="EL354" i="51"/>
  <c r="EK354" i="51"/>
  <c r="EK353" i="51"/>
  <c r="EJ354" i="51"/>
  <c r="EI354" i="51"/>
  <c r="EI353" i="51"/>
  <c r="EH354" i="51"/>
  <c r="EG354" i="51"/>
  <c r="EG353" i="51"/>
  <c r="EF354" i="51"/>
  <c r="EE354" i="51"/>
  <c r="ED354" i="51"/>
  <c r="EC354" i="51"/>
  <c r="EC353" i="51"/>
  <c r="EB354" i="51"/>
  <c r="EA354" i="51"/>
  <c r="DZ354" i="51"/>
  <c r="DY354" i="51"/>
  <c r="DY353" i="51"/>
  <c r="DX354" i="51"/>
  <c r="DW354" i="51"/>
  <c r="DV354" i="51"/>
  <c r="DU354" i="51"/>
  <c r="DU353" i="51"/>
  <c r="DT354" i="51"/>
  <c r="DS354" i="51"/>
  <c r="DR354" i="51"/>
  <c r="DQ354" i="51"/>
  <c r="DQ353" i="51"/>
  <c r="DP354" i="51"/>
  <c r="DO354" i="51"/>
  <c r="DN354" i="51"/>
  <c r="DM354" i="51"/>
  <c r="DM353" i="51"/>
  <c r="DL354" i="51"/>
  <c r="DK354" i="51"/>
  <c r="DJ354" i="51"/>
  <c r="DI354" i="51"/>
  <c r="DD354" i="51"/>
  <c r="DC354" i="51"/>
  <c r="DB354" i="51"/>
  <c r="DA354" i="51"/>
  <c r="DA353" i="51"/>
  <c r="CZ354" i="51"/>
  <c r="CY354" i="51"/>
  <c r="CX354" i="51"/>
  <c r="CW354" i="51"/>
  <c r="CW353" i="51"/>
  <c r="CV354" i="51"/>
  <c r="CU354" i="51"/>
  <c r="CT354" i="51"/>
  <c r="CS354" i="51"/>
  <c r="CR354" i="51"/>
  <c r="CQ354" i="51"/>
  <c r="CP354" i="51"/>
  <c r="CO354" i="51"/>
  <c r="CO353" i="51"/>
  <c r="CN354" i="51"/>
  <c r="CM354" i="51"/>
  <c r="CL354" i="51"/>
  <c r="CK354" i="51"/>
  <c r="CJ354" i="51"/>
  <c r="CI354" i="51"/>
  <c r="CH354" i="51"/>
  <c r="CG354" i="51"/>
  <c r="CG353" i="51"/>
  <c r="CF354" i="51"/>
  <c r="CE354" i="51"/>
  <c r="CD354" i="51"/>
  <c r="CC354" i="51"/>
  <c r="CC353" i="51"/>
  <c r="CB354" i="51"/>
  <c r="CA354" i="51"/>
  <c r="BZ354" i="51"/>
  <c r="BY354" i="51"/>
  <c r="BX354" i="51"/>
  <c r="BW354" i="51"/>
  <c r="BV354" i="51"/>
  <c r="BU354" i="51"/>
  <c r="BU353" i="51"/>
  <c r="BT354" i="51"/>
  <c r="BS354" i="51"/>
  <c r="BR354" i="51"/>
  <c r="BQ354" i="51"/>
  <c r="BQ353" i="51"/>
  <c r="EV350" i="51"/>
  <c r="EU350" i="51"/>
  <c r="ET350" i="51"/>
  <c r="ES350" i="51"/>
  <c r="ER350" i="51"/>
  <c r="EQ350" i="51"/>
  <c r="EP350" i="51"/>
  <c r="EO350" i="51"/>
  <c r="EN350" i="51"/>
  <c r="EM350" i="51"/>
  <c r="EL350" i="51"/>
  <c r="EK350" i="51"/>
  <c r="EJ350" i="51"/>
  <c r="EI350" i="51"/>
  <c r="EH350" i="51"/>
  <c r="EG350" i="51"/>
  <c r="EF350" i="51"/>
  <c r="EE350" i="51"/>
  <c r="ED350" i="51"/>
  <c r="EC350" i="51"/>
  <c r="EB350" i="51"/>
  <c r="EA350" i="51"/>
  <c r="DZ350" i="51"/>
  <c r="DY350" i="51"/>
  <c r="DX350" i="51"/>
  <c r="DW350" i="51"/>
  <c r="DV350" i="51"/>
  <c r="DU350" i="51"/>
  <c r="DT350" i="51"/>
  <c r="DR350" i="51"/>
  <c r="DQ350" i="51"/>
  <c r="DP350" i="51"/>
  <c r="DO350" i="51"/>
  <c r="DN350" i="51"/>
  <c r="DM350" i="51"/>
  <c r="DL350" i="51"/>
  <c r="DK350" i="51"/>
  <c r="DJ350" i="51"/>
  <c r="DI350" i="51"/>
  <c r="DD350" i="51"/>
  <c r="DC350" i="51"/>
  <c r="DB350" i="51"/>
  <c r="DA350" i="51"/>
  <c r="CZ350" i="51"/>
  <c r="CY350" i="51"/>
  <c r="CX350" i="51"/>
  <c r="CW350" i="51"/>
  <c r="CV350" i="51"/>
  <c r="CU350" i="51"/>
  <c r="CT350" i="51"/>
  <c r="CS350" i="51"/>
  <c r="CR350" i="51"/>
  <c r="CQ350" i="51"/>
  <c r="CP350" i="51"/>
  <c r="CO350" i="51"/>
  <c r="CN350" i="51"/>
  <c r="CM350" i="51"/>
  <c r="CL350" i="51"/>
  <c r="CK350" i="51"/>
  <c r="CJ350" i="51"/>
  <c r="CI350" i="51"/>
  <c r="CH350" i="51"/>
  <c r="CG350" i="51"/>
  <c r="CF350" i="51"/>
  <c r="CE350" i="51"/>
  <c r="CD350" i="51"/>
  <c r="CC350" i="51"/>
  <c r="CB350" i="51"/>
  <c r="CA350" i="51"/>
  <c r="BZ350" i="51"/>
  <c r="BY350" i="51"/>
  <c r="BX350" i="51"/>
  <c r="BW350" i="51"/>
  <c r="BV350" i="51"/>
  <c r="BU350" i="51"/>
  <c r="BT350" i="51"/>
  <c r="BS350" i="51"/>
  <c r="BR350" i="51"/>
  <c r="BQ350" i="51"/>
  <c r="EV346" i="51"/>
  <c r="EU346" i="51"/>
  <c r="ET346" i="51"/>
  <c r="ES346" i="51"/>
  <c r="ER346" i="51"/>
  <c r="EQ346" i="51"/>
  <c r="EP346" i="51"/>
  <c r="EO346" i="51"/>
  <c r="EN346" i="51"/>
  <c r="EM346" i="51"/>
  <c r="EL346" i="51"/>
  <c r="EK346" i="51"/>
  <c r="EJ346" i="51"/>
  <c r="EI346" i="51"/>
  <c r="EH346" i="51"/>
  <c r="EG346" i="51"/>
  <c r="EF346" i="51"/>
  <c r="EE346" i="51"/>
  <c r="ED346" i="51"/>
  <c r="EC346" i="51"/>
  <c r="EB346" i="51"/>
  <c r="EA346" i="51"/>
  <c r="DZ346" i="51"/>
  <c r="DY346" i="51"/>
  <c r="DX346" i="51"/>
  <c r="DW346" i="51"/>
  <c r="DV346" i="51"/>
  <c r="DU346" i="51"/>
  <c r="DT346" i="51"/>
  <c r="DS346" i="51"/>
  <c r="DR346" i="51"/>
  <c r="DQ346" i="51"/>
  <c r="DP346" i="51"/>
  <c r="DO346" i="51"/>
  <c r="DN346" i="51"/>
  <c r="DM346" i="51"/>
  <c r="DM340" i="51"/>
  <c r="DL346" i="51"/>
  <c r="DK346" i="51"/>
  <c r="DJ346" i="51"/>
  <c r="DI346" i="51"/>
  <c r="DD346" i="51"/>
  <c r="DC346" i="51"/>
  <c r="DB346" i="51"/>
  <c r="DA346" i="51"/>
  <c r="CZ346" i="51"/>
  <c r="CY346" i="51"/>
  <c r="CX346" i="51"/>
  <c r="CW346" i="51"/>
  <c r="CV346" i="51"/>
  <c r="CU346" i="51"/>
  <c r="CT346" i="51"/>
  <c r="CS346" i="51"/>
  <c r="CS340" i="51"/>
  <c r="CR346" i="51"/>
  <c r="CQ346" i="51"/>
  <c r="CP346" i="51"/>
  <c r="CO346" i="51"/>
  <c r="CN346" i="51"/>
  <c r="CM346" i="51"/>
  <c r="CL346" i="51"/>
  <c r="CK346" i="51"/>
  <c r="CJ346" i="51"/>
  <c r="CI346" i="51"/>
  <c r="CH346" i="51"/>
  <c r="CG346" i="51"/>
  <c r="CF346" i="51"/>
  <c r="CE346" i="51"/>
  <c r="CD346" i="51"/>
  <c r="CC346" i="51"/>
  <c r="CC340" i="51"/>
  <c r="CB346" i="51"/>
  <c r="CA346" i="51"/>
  <c r="BZ346" i="51"/>
  <c r="BY346" i="51"/>
  <c r="BX346" i="51"/>
  <c r="BW346" i="51"/>
  <c r="BV346" i="51"/>
  <c r="BU346" i="51"/>
  <c r="BT346" i="51"/>
  <c r="BS346" i="51"/>
  <c r="BR346" i="51"/>
  <c r="BQ346" i="51"/>
  <c r="EV340" i="51"/>
  <c r="EU340" i="51"/>
  <c r="ET340" i="51"/>
  <c r="ES340" i="51"/>
  <c r="ER340" i="51"/>
  <c r="EQ340" i="51"/>
  <c r="EP340" i="51"/>
  <c r="EO340" i="51"/>
  <c r="EN340" i="51"/>
  <c r="EM340" i="51"/>
  <c r="EL340" i="51"/>
  <c r="EK340" i="51"/>
  <c r="EJ340" i="51"/>
  <c r="EI340" i="51"/>
  <c r="EH340" i="51"/>
  <c r="EG340" i="51"/>
  <c r="EF340" i="51"/>
  <c r="EE340" i="51"/>
  <c r="ED340" i="51"/>
  <c r="EC340" i="51"/>
  <c r="EB340" i="51"/>
  <c r="EA340" i="51"/>
  <c r="DZ340" i="51"/>
  <c r="DY340" i="51"/>
  <c r="DX340" i="51"/>
  <c r="DW340" i="51"/>
  <c r="DV340" i="51"/>
  <c r="DU340" i="51"/>
  <c r="DT340" i="51"/>
  <c r="DS340" i="51"/>
  <c r="DR340" i="51"/>
  <c r="DQ340" i="51"/>
  <c r="DP340" i="51"/>
  <c r="DO340" i="51"/>
  <c r="DN340" i="51"/>
  <c r="DL340" i="51"/>
  <c r="DK340" i="51"/>
  <c r="DJ340" i="51"/>
  <c r="DI340" i="51"/>
  <c r="DD340" i="51"/>
  <c r="DC340" i="51"/>
  <c r="DB340" i="51"/>
  <c r="DA340" i="51"/>
  <c r="CZ340" i="51"/>
  <c r="CY340" i="51"/>
  <c r="CX340" i="51"/>
  <c r="CW340" i="51"/>
  <c r="CV340" i="51"/>
  <c r="CU340" i="51"/>
  <c r="CT340" i="51"/>
  <c r="CR340" i="51"/>
  <c r="CQ340" i="51"/>
  <c r="CP340" i="51"/>
  <c r="CO340" i="51"/>
  <c r="CN340" i="51"/>
  <c r="CM340" i="51"/>
  <c r="CL340" i="51"/>
  <c r="CK340" i="51"/>
  <c r="CJ340" i="51"/>
  <c r="CI340" i="51"/>
  <c r="CH340" i="51"/>
  <c r="CG340" i="51"/>
  <c r="CF340" i="51"/>
  <c r="CE340" i="51"/>
  <c r="CD340" i="51"/>
  <c r="CB340" i="51"/>
  <c r="CA340" i="51"/>
  <c r="BZ340" i="51"/>
  <c r="BY340" i="51"/>
  <c r="BX340" i="51"/>
  <c r="BW340" i="51"/>
  <c r="BV340" i="51"/>
  <c r="BU340" i="51"/>
  <c r="BT340" i="51"/>
  <c r="BS340" i="51"/>
  <c r="BR340" i="51"/>
  <c r="BQ340" i="51"/>
  <c r="EV335" i="51"/>
  <c r="EU335" i="51"/>
  <c r="ET335" i="51"/>
  <c r="ES335" i="51"/>
  <c r="ER335" i="51"/>
  <c r="EQ335" i="51"/>
  <c r="EP335" i="51"/>
  <c r="EO335" i="51"/>
  <c r="EN335" i="51"/>
  <c r="EM335" i="51"/>
  <c r="EL335" i="51"/>
  <c r="EK335" i="51"/>
  <c r="EJ335" i="51"/>
  <c r="EI335" i="51"/>
  <c r="EH335" i="51"/>
  <c r="EG335" i="51"/>
  <c r="EF335" i="51"/>
  <c r="EE335" i="51"/>
  <c r="ED335" i="51"/>
  <c r="EC335" i="51"/>
  <c r="EB335" i="51"/>
  <c r="EA335" i="51"/>
  <c r="DZ335" i="51"/>
  <c r="DY335" i="51"/>
  <c r="DX335" i="51"/>
  <c r="DW335" i="51"/>
  <c r="DV335" i="51"/>
  <c r="DU335" i="51"/>
  <c r="DT335" i="51"/>
  <c r="DS335" i="51"/>
  <c r="DR335" i="51"/>
  <c r="DQ335" i="51"/>
  <c r="DP335" i="51"/>
  <c r="DO335" i="51"/>
  <c r="DN335" i="51"/>
  <c r="DM335" i="51"/>
  <c r="DL335" i="51"/>
  <c r="DK335" i="51"/>
  <c r="DJ335" i="51"/>
  <c r="DI335" i="51"/>
  <c r="DD335" i="51"/>
  <c r="DC335" i="51"/>
  <c r="DB335" i="51"/>
  <c r="DA335" i="51"/>
  <c r="CZ335" i="51"/>
  <c r="CY335" i="51"/>
  <c r="CX335" i="51"/>
  <c r="CW335" i="51"/>
  <c r="CV335" i="51"/>
  <c r="CU335" i="51"/>
  <c r="CT335" i="51"/>
  <c r="CS335" i="51"/>
  <c r="CR335" i="51"/>
  <c r="CQ335" i="51"/>
  <c r="CP335" i="51"/>
  <c r="CO335" i="51"/>
  <c r="CN335" i="51"/>
  <c r="CM335" i="51"/>
  <c r="CL335" i="51"/>
  <c r="CK335" i="51"/>
  <c r="CJ335" i="51"/>
  <c r="CI335" i="51"/>
  <c r="CH335" i="51"/>
  <c r="CG335" i="51"/>
  <c r="CF335" i="51"/>
  <c r="CE335" i="51"/>
  <c r="CD335" i="51"/>
  <c r="CC335" i="51"/>
  <c r="CB335" i="51"/>
  <c r="CA335" i="51"/>
  <c r="BZ335" i="51"/>
  <c r="BY335" i="51"/>
  <c r="BX335" i="51"/>
  <c r="BW335" i="51"/>
  <c r="BV335" i="51"/>
  <c r="BU335" i="51"/>
  <c r="BT335" i="51"/>
  <c r="BS335" i="51"/>
  <c r="BR335" i="51"/>
  <c r="BQ335" i="51"/>
  <c r="EV330" i="51"/>
  <c r="EU330" i="51"/>
  <c r="ET330" i="51"/>
  <c r="ES330" i="51"/>
  <c r="ER330" i="51"/>
  <c r="EQ330" i="51"/>
  <c r="EP330" i="51"/>
  <c r="EO330" i="51"/>
  <c r="EN330" i="51"/>
  <c r="EM330" i="51"/>
  <c r="EL330" i="51"/>
  <c r="EK330" i="51"/>
  <c r="EJ330" i="51"/>
  <c r="EI330" i="51"/>
  <c r="EH330" i="51"/>
  <c r="EG330" i="51"/>
  <c r="EF330" i="51"/>
  <c r="EE330" i="51"/>
  <c r="ED330" i="51"/>
  <c r="EC330" i="51"/>
  <c r="EB330" i="51"/>
  <c r="EA330" i="51"/>
  <c r="DZ330" i="51"/>
  <c r="DY330" i="51"/>
  <c r="DX330" i="51"/>
  <c r="DW330" i="51"/>
  <c r="DV330" i="51"/>
  <c r="DU330" i="51"/>
  <c r="DT330" i="51"/>
  <c r="DS330" i="51"/>
  <c r="DR330" i="51"/>
  <c r="DQ330" i="51"/>
  <c r="DP330" i="51"/>
  <c r="DO330" i="51"/>
  <c r="DM330" i="51"/>
  <c r="DL330" i="51"/>
  <c r="DK330" i="51"/>
  <c r="DJ330" i="51"/>
  <c r="DI330" i="51"/>
  <c r="DD330" i="51"/>
  <c r="DC330" i="51"/>
  <c r="DB330" i="51"/>
  <c r="DA330" i="51"/>
  <c r="CZ330" i="51"/>
  <c r="CY330" i="51"/>
  <c r="CX330" i="51"/>
  <c r="CW330" i="51"/>
  <c r="CV330" i="51"/>
  <c r="CU330" i="51"/>
  <c r="CT330" i="51"/>
  <c r="CS330" i="51"/>
  <c r="CR330" i="51"/>
  <c r="CQ330" i="51"/>
  <c r="CP330" i="51"/>
  <c r="CO330" i="51"/>
  <c r="CN330" i="51"/>
  <c r="CM330" i="51"/>
  <c r="CL330" i="51"/>
  <c r="CK330" i="51"/>
  <c r="CJ330" i="51"/>
  <c r="CI330" i="51"/>
  <c r="CH330" i="51"/>
  <c r="CG330" i="51"/>
  <c r="CF330" i="51"/>
  <c r="CE330" i="51"/>
  <c r="CD330" i="51"/>
  <c r="CC330" i="51"/>
  <c r="CB330" i="51"/>
  <c r="CA330" i="51"/>
  <c r="BZ330" i="51"/>
  <c r="BY330" i="51"/>
  <c r="BX330" i="51"/>
  <c r="BW330" i="51"/>
  <c r="BV330" i="51"/>
  <c r="BT330" i="51"/>
  <c r="BS330" i="51"/>
  <c r="BR330" i="51"/>
  <c r="BQ330" i="51"/>
  <c r="EV324" i="51"/>
  <c r="EU324" i="51"/>
  <c r="ET324" i="51"/>
  <c r="ES324" i="51"/>
  <c r="ER324" i="51"/>
  <c r="EQ324" i="51"/>
  <c r="EP324" i="51"/>
  <c r="EO324" i="51"/>
  <c r="EN324" i="51"/>
  <c r="EM324" i="51"/>
  <c r="EL324" i="51"/>
  <c r="EK324" i="51"/>
  <c r="EJ324" i="51"/>
  <c r="EI324" i="51"/>
  <c r="EH324" i="51"/>
  <c r="EG324" i="51"/>
  <c r="EF324" i="51"/>
  <c r="EE324" i="51"/>
  <c r="ED324" i="51"/>
  <c r="EC324" i="51"/>
  <c r="EB324" i="51"/>
  <c r="EA324" i="51"/>
  <c r="DZ324" i="51"/>
  <c r="DY324" i="51"/>
  <c r="DX324" i="51"/>
  <c r="DW324" i="51"/>
  <c r="DV324" i="51"/>
  <c r="DU324" i="51"/>
  <c r="DT324" i="51"/>
  <c r="DS324" i="51"/>
  <c r="DR324" i="51"/>
  <c r="DQ324" i="51"/>
  <c r="DP324" i="51"/>
  <c r="DO324" i="51"/>
  <c r="DM324" i="51"/>
  <c r="DL324" i="51"/>
  <c r="DK324" i="51"/>
  <c r="DJ324" i="51"/>
  <c r="DI324" i="51"/>
  <c r="DD324" i="51"/>
  <c r="DC324" i="51"/>
  <c r="DB324" i="51"/>
  <c r="DA324" i="51"/>
  <c r="CZ324" i="51"/>
  <c r="CY324" i="51"/>
  <c r="CX324" i="51"/>
  <c r="CW324" i="51"/>
  <c r="CV324" i="51"/>
  <c r="CU324" i="51"/>
  <c r="CT324" i="51"/>
  <c r="CS324" i="51"/>
  <c r="CR324" i="51"/>
  <c r="CQ324" i="51"/>
  <c r="CP324" i="51"/>
  <c r="CO324" i="51"/>
  <c r="CN324" i="51"/>
  <c r="CM324" i="51"/>
  <c r="CL324" i="51"/>
  <c r="CK324" i="51"/>
  <c r="CJ324" i="51"/>
  <c r="CI324" i="51"/>
  <c r="CH324" i="51"/>
  <c r="CG324" i="51"/>
  <c r="CF324" i="51"/>
  <c r="CE324" i="51"/>
  <c r="CD324" i="51"/>
  <c r="CC324" i="51"/>
  <c r="CB324" i="51"/>
  <c r="CA324" i="51"/>
  <c r="BZ324" i="51"/>
  <c r="BY324" i="51"/>
  <c r="BX324" i="51"/>
  <c r="BW324" i="51"/>
  <c r="BU324" i="51"/>
  <c r="BT324" i="51"/>
  <c r="BS324" i="51"/>
  <c r="BR324" i="51"/>
  <c r="BQ324" i="51"/>
  <c r="EV320" i="51"/>
  <c r="EV319" i="51"/>
  <c r="EU320" i="51"/>
  <c r="EU319" i="51"/>
  <c r="ET320" i="51"/>
  <c r="ET319" i="51"/>
  <c r="ES320" i="51"/>
  <c r="ES319" i="51"/>
  <c r="ER320" i="51"/>
  <c r="ER319" i="51"/>
  <c r="EQ320" i="51"/>
  <c r="EQ319" i="51"/>
  <c r="EP320" i="51"/>
  <c r="EP319" i="51"/>
  <c r="EO320" i="51"/>
  <c r="EO319" i="51"/>
  <c r="EN320" i="51"/>
  <c r="EN319" i="51"/>
  <c r="EM320" i="51"/>
  <c r="EM319" i="51"/>
  <c r="EL320" i="51"/>
  <c r="EL319" i="51"/>
  <c r="EK320" i="51"/>
  <c r="EK319" i="51"/>
  <c r="EJ320" i="51"/>
  <c r="EJ319" i="51"/>
  <c r="EI320" i="51"/>
  <c r="EI319" i="51"/>
  <c r="EH320" i="51"/>
  <c r="EH319" i="51"/>
  <c r="EG320" i="51"/>
  <c r="EG319" i="51"/>
  <c r="EF320" i="51"/>
  <c r="EF319" i="51"/>
  <c r="EE320" i="51"/>
  <c r="EE319" i="51"/>
  <c r="ED320" i="51"/>
  <c r="ED319" i="51"/>
  <c r="EC320" i="51"/>
  <c r="EC319" i="51"/>
  <c r="EB320" i="51"/>
  <c r="EB319" i="51"/>
  <c r="EA320" i="51"/>
  <c r="EA319" i="51"/>
  <c r="DZ320" i="51"/>
  <c r="DZ319" i="51"/>
  <c r="DY320" i="51"/>
  <c r="DY319" i="51"/>
  <c r="DX320" i="51"/>
  <c r="DX319" i="51"/>
  <c r="DW320" i="51"/>
  <c r="DW319" i="51"/>
  <c r="DV320" i="51"/>
  <c r="DV319" i="51"/>
  <c r="DU320" i="51"/>
  <c r="DU319" i="51"/>
  <c r="DT320" i="51"/>
  <c r="DT319" i="51"/>
  <c r="DS320" i="51"/>
  <c r="DS319" i="51"/>
  <c r="DR320" i="51"/>
  <c r="DR319" i="51"/>
  <c r="DQ320" i="51"/>
  <c r="DQ319" i="51"/>
  <c r="DP320" i="51"/>
  <c r="DP319" i="51"/>
  <c r="DO320" i="51"/>
  <c r="DO319" i="51"/>
  <c r="DN320" i="51"/>
  <c r="DN319" i="51"/>
  <c r="DM320" i="51"/>
  <c r="DM319" i="51"/>
  <c r="DL320" i="51"/>
  <c r="DL319" i="51"/>
  <c r="DK320" i="51"/>
  <c r="DK319" i="51"/>
  <c r="DJ320" i="51"/>
  <c r="DJ319" i="51"/>
  <c r="DI320" i="51"/>
  <c r="DI319" i="51"/>
  <c r="DD320" i="51"/>
  <c r="DD319" i="51"/>
  <c r="DC320" i="51"/>
  <c r="DC319" i="51"/>
  <c r="DB320" i="51"/>
  <c r="DB319" i="51"/>
  <c r="DA320" i="51"/>
  <c r="DA319" i="51"/>
  <c r="CZ320" i="51"/>
  <c r="CZ319" i="51"/>
  <c r="CY320" i="51"/>
  <c r="CY319" i="51"/>
  <c r="CX320" i="51"/>
  <c r="CX319" i="51"/>
  <c r="CW320" i="51"/>
  <c r="CW319" i="51"/>
  <c r="CV320" i="51"/>
  <c r="CV319" i="51"/>
  <c r="CU320" i="51"/>
  <c r="CU319" i="51"/>
  <c r="CT320" i="51"/>
  <c r="CT319" i="51"/>
  <c r="CS320" i="51"/>
  <c r="CS319" i="51"/>
  <c r="CR320" i="51"/>
  <c r="CR319" i="51"/>
  <c r="CQ320" i="51"/>
  <c r="CQ319" i="51"/>
  <c r="CP320" i="51"/>
  <c r="CP319" i="51"/>
  <c r="CO320" i="51"/>
  <c r="CO319" i="51"/>
  <c r="CN320" i="51"/>
  <c r="CN319" i="51"/>
  <c r="CM320" i="51"/>
  <c r="CM319" i="51"/>
  <c r="CL320" i="51"/>
  <c r="CL319" i="51"/>
  <c r="CK320" i="51"/>
  <c r="CK319" i="51"/>
  <c r="CJ320" i="51"/>
  <c r="CJ319" i="51"/>
  <c r="CI320" i="51"/>
  <c r="CI319" i="51"/>
  <c r="CH320" i="51"/>
  <c r="CH319" i="51"/>
  <c r="CG320" i="51"/>
  <c r="CG319" i="51"/>
  <c r="CF320" i="51"/>
  <c r="CF319" i="51"/>
  <c r="CE320" i="51"/>
  <c r="CE319" i="51"/>
  <c r="CD320" i="51"/>
  <c r="CD319" i="51"/>
  <c r="CC320" i="51"/>
  <c r="CC319" i="51"/>
  <c r="CB320" i="51"/>
  <c r="CB319" i="51"/>
  <c r="CA320" i="51"/>
  <c r="CA319" i="51"/>
  <c r="BZ320" i="51"/>
  <c r="BZ319" i="51"/>
  <c r="BY320" i="51"/>
  <c r="BY319" i="51"/>
  <c r="BX320" i="51"/>
  <c r="BX319" i="51"/>
  <c r="BW320" i="51"/>
  <c r="BW319" i="51"/>
  <c r="BU320" i="51"/>
  <c r="BU319" i="51"/>
  <c r="BT320" i="51"/>
  <c r="BT319" i="51"/>
  <c r="BS320" i="51"/>
  <c r="BS319" i="51"/>
  <c r="BR320" i="51"/>
  <c r="BR319" i="51"/>
  <c r="BQ320" i="51"/>
  <c r="BQ319" i="51"/>
  <c r="EV317" i="51"/>
  <c r="EU317" i="51"/>
  <c r="ET317" i="51"/>
  <c r="ES317" i="51"/>
  <c r="ER317" i="51"/>
  <c r="EQ317" i="51"/>
  <c r="EP317" i="51"/>
  <c r="EO317" i="51"/>
  <c r="EN317" i="51"/>
  <c r="EM317" i="51"/>
  <c r="EL317" i="51"/>
  <c r="EK317" i="51"/>
  <c r="EJ317" i="51"/>
  <c r="EI317" i="51"/>
  <c r="EH317" i="51"/>
  <c r="EG317" i="51"/>
  <c r="EF317" i="51"/>
  <c r="EE317" i="51"/>
  <c r="ED317" i="51"/>
  <c r="EC317" i="51"/>
  <c r="EB317" i="51"/>
  <c r="EA317" i="51"/>
  <c r="DZ317" i="51"/>
  <c r="DY317" i="51"/>
  <c r="DX317" i="51"/>
  <c r="DW317" i="51"/>
  <c r="DV317" i="51"/>
  <c r="DU317" i="51"/>
  <c r="DT317" i="51"/>
  <c r="DS317" i="51"/>
  <c r="DR317" i="51"/>
  <c r="DQ317" i="51"/>
  <c r="DP317" i="51"/>
  <c r="DO317" i="51"/>
  <c r="DN317" i="51"/>
  <c r="DM317" i="51"/>
  <c r="DL317" i="51"/>
  <c r="DK317" i="51"/>
  <c r="DJ317" i="51"/>
  <c r="DI317" i="51"/>
  <c r="DD317" i="51"/>
  <c r="DC317" i="51"/>
  <c r="DB317" i="51"/>
  <c r="DA317" i="51"/>
  <c r="CZ317" i="51"/>
  <c r="CY317" i="51"/>
  <c r="CX317" i="51"/>
  <c r="CW317" i="51"/>
  <c r="CV317" i="51"/>
  <c r="CU317" i="51"/>
  <c r="CT317" i="51"/>
  <c r="CS317" i="51"/>
  <c r="CR317" i="51"/>
  <c r="CQ317" i="51"/>
  <c r="CP317" i="51"/>
  <c r="CO317" i="51"/>
  <c r="CN317" i="51"/>
  <c r="CM317" i="51"/>
  <c r="CL317" i="51"/>
  <c r="CK317" i="51"/>
  <c r="CJ317" i="51"/>
  <c r="CI317" i="51"/>
  <c r="CH317" i="51"/>
  <c r="CG317" i="51"/>
  <c r="CF317" i="51"/>
  <c r="CE317" i="51"/>
  <c r="CD317" i="51"/>
  <c r="CC317" i="51"/>
  <c r="CB317" i="51"/>
  <c r="CA317" i="51"/>
  <c r="BZ317" i="51"/>
  <c r="BY317" i="51"/>
  <c r="BX317" i="51"/>
  <c r="BW317" i="51"/>
  <c r="BV317" i="51"/>
  <c r="BU317" i="51"/>
  <c r="BT317" i="51"/>
  <c r="BS317" i="51"/>
  <c r="BR317" i="51"/>
  <c r="BQ317" i="51"/>
  <c r="EV313" i="51"/>
  <c r="EU313" i="51"/>
  <c r="EU312" i="51"/>
  <c r="ET313" i="51"/>
  <c r="ES313" i="51"/>
  <c r="ES312" i="51"/>
  <c r="ER313" i="51"/>
  <c r="EQ313" i="51"/>
  <c r="EQ312" i="51"/>
  <c r="EP313" i="51"/>
  <c r="EP312" i="51"/>
  <c r="EO313" i="51"/>
  <c r="EO312" i="51"/>
  <c r="EN313" i="51"/>
  <c r="EM313" i="51"/>
  <c r="EM312" i="51"/>
  <c r="EL313" i="51"/>
  <c r="EL312" i="51"/>
  <c r="EK313" i="51"/>
  <c r="EK312" i="51"/>
  <c r="EJ313" i="51"/>
  <c r="EJ312" i="51"/>
  <c r="EI313" i="51"/>
  <c r="EI312" i="51"/>
  <c r="EH313" i="51"/>
  <c r="EH312" i="51"/>
  <c r="EG313" i="51"/>
  <c r="EG312" i="51"/>
  <c r="EF313" i="51"/>
  <c r="EF312" i="51"/>
  <c r="EE313" i="51"/>
  <c r="ED313" i="51"/>
  <c r="ED312" i="51"/>
  <c r="EC313" i="51"/>
  <c r="EB313" i="51"/>
  <c r="EB312" i="51"/>
  <c r="EA313" i="51"/>
  <c r="EA312" i="51"/>
  <c r="DZ313" i="51"/>
  <c r="DZ312" i="51"/>
  <c r="DY313" i="51"/>
  <c r="DX313" i="51"/>
  <c r="DX312" i="51"/>
  <c r="DW313" i="51"/>
  <c r="DW312" i="51"/>
  <c r="DV313" i="51"/>
  <c r="DV312" i="51"/>
  <c r="DU313" i="51"/>
  <c r="DT313" i="51"/>
  <c r="DT312" i="51"/>
  <c r="DS313" i="51"/>
  <c r="DS312" i="51"/>
  <c r="DR313" i="51"/>
  <c r="DR312" i="51"/>
  <c r="DQ313" i="51"/>
  <c r="DP313" i="51"/>
  <c r="DP312" i="51"/>
  <c r="DO313" i="51"/>
  <c r="DO312" i="51"/>
  <c r="DN313" i="51"/>
  <c r="DN312" i="51"/>
  <c r="DM313" i="51"/>
  <c r="DL313" i="51"/>
  <c r="DL312" i="51"/>
  <c r="DK313" i="51"/>
  <c r="DK312" i="51"/>
  <c r="DJ313" i="51"/>
  <c r="DJ312" i="51"/>
  <c r="DI313" i="51"/>
  <c r="DD313" i="51"/>
  <c r="DD312" i="51"/>
  <c r="DC313" i="51"/>
  <c r="DC312" i="51"/>
  <c r="DB313" i="51"/>
  <c r="DB312" i="51"/>
  <c r="DA313" i="51"/>
  <c r="CZ313" i="51"/>
  <c r="CZ312" i="51"/>
  <c r="CY313" i="51"/>
  <c r="CY312" i="51"/>
  <c r="CX313" i="51"/>
  <c r="CX312" i="51"/>
  <c r="CW313" i="51"/>
  <c r="CV313" i="51"/>
  <c r="CV312" i="51"/>
  <c r="CU313" i="51"/>
  <c r="CU312" i="51"/>
  <c r="CT313" i="51"/>
  <c r="CT312" i="51"/>
  <c r="CS313" i="51"/>
  <c r="CR313" i="51"/>
  <c r="CR312" i="51"/>
  <c r="CQ313" i="51"/>
  <c r="CQ312" i="51"/>
  <c r="CP313" i="51"/>
  <c r="CP312" i="51"/>
  <c r="CO313" i="51"/>
  <c r="CN313" i="51"/>
  <c r="CN312" i="51"/>
  <c r="CM313" i="51"/>
  <c r="CM312" i="51"/>
  <c r="CL313" i="51"/>
  <c r="CL312" i="51"/>
  <c r="CK313" i="51"/>
  <c r="CJ313" i="51"/>
  <c r="CJ312" i="51"/>
  <c r="CI313" i="51"/>
  <c r="CI312" i="51"/>
  <c r="CH313" i="51"/>
  <c r="CH312" i="51"/>
  <c r="CG313" i="51"/>
  <c r="CF313" i="51"/>
  <c r="CF312" i="51"/>
  <c r="CE313" i="51"/>
  <c r="CE312" i="51"/>
  <c r="CD313" i="51"/>
  <c r="CD312" i="51"/>
  <c r="CC313" i="51"/>
  <c r="CB313" i="51"/>
  <c r="CB312" i="51"/>
  <c r="CA313" i="51"/>
  <c r="CA312" i="51"/>
  <c r="BZ313" i="51"/>
  <c r="BZ312" i="51"/>
  <c r="BY313" i="51"/>
  <c r="BX313" i="51"/>
  <c r="BX312" i="51"/>
  <c r="BW313" i="51"/>
  <c r="BW312" i="51"/>
  <c r="BV313" i="51"/>
  <c r="BV312" i="51"/>
  <c r="BU313" i="51"/>
  <c r="BT313" i="51"/>
  <c r="BT312" i="51"/>
  <c r="BS313" i="51"/>
  <c r="BS312" i="51"/>
  <c r="BR313" i="51"/>
  <c r="BR312" i="51"/>
  <c r="BQ313" i="51"/>
  <c r="EV308" i="51"/>
  <c r="EU308" i="51"/>
  <c r="ET308" i="51"/>
  <c r="ES308" i="51"/>
  <c r="ER308" i="51"/>
  <c r="EQ308" i="51"/>
  <c r="EP308" i="51"/>
  <c r="EO308" i="51"/>
  <c r="EN308" i="51"/>
  <c r="EM308" i="51"/>
  <c r="EL308" i="51"/>
  <c r="EK308" i="51"/>
  <c r="EJ308" i="51"/>
  <c r="EI308" i="51"/>
  <c r="EH308" i="51"/>
  <c r="EG308" i="51"/>
  <c r="EF308" i="51"/>
  <c r="EE308" i="51"/>
  <c r="ED308" i="51"/>
  <c r="EC308" i="51"/>
  <c r="EB308" i="51"/>
  <c r="EA308" i="51"/>
  <c r="DZ308" i="51"/>
  <c r="DY308" i="51"/>
  <c r="DX308" i="51"/>
  <c r="DW308" i="51"/>
  <c r="DV308" i="51"/>
  <c r="DU308" i="51"/>
  <c r="DT308" i="51"/>
  <c r="DS308" i="51"/>
  <c r="DR308" i="51"/>
  <c r="DQ308" i="51"/>
  <c r="DP308" i="51"/>
  <c r="DO308" i="51"/>
  <c r="DN308" i="51"/>
  <c r="DM308" i="51"/>
  <c r="DL308" i="51"/>
  <c r="DK308" i="51"/>
  <c r="DJ308" i="51"/>
  <c r="DI308" i="51"/>
  <c r="DD308" i="51"/>
  <c r="DC308" i="51"/>
  <c r="DB308" i="51"/>
  <c r="DA308" i="51"/>
  <c r="CZ308" i="51"/>
  <c r="CY308" i="51"/>
  <c r="CX308" i="51"/>
  <c r="CW308" i="51"/>
  <c r="CV308" i="51"/>
  <c r="CU308" i="51"/>
  <c r="CT308" i="51"/>
  <c r="CS308" i="51"/>
  <c r="CR308" i="51"/>
  <c r="CQ308" i="51"/>
  <c r="CP308" i="51"/>
  <c r="CO308" i="51"/>
  <c r="CN308" i="51"/>
  <c r="CM308" i="51"/>
  <c r="CL308" i="51"/>
  <c r="CK308" i="51"/>
  <c r="CJ308" i="51"/>
  <c r="CI308" i="51"/>
  <c r="CH308" i="51"/>
  <c r="CG308" i="51"/>
  <c r="CF308" i="51"/>
  <c r="CE308" i="51"/>
  <c r="CD308" i="51"/>
  <c r="CC308" i="51"/>
  <c r="CB308" i="51"/>
  <c r="CA308" i="51"/>
  <c r="BZ308" i="51"/>
  <c r="BY308" i="51"/>
  <c r="BX308" i="51"/>
  <c r="BW308" i="51"/>
  <c r="BV308" i="51"/>
  <c r="BU308" i="51"/>
  <c r="BT308" i="51"/>
  <c r="BS308" i="51"/>
  <c r="BR308" i="51"/>
  <c r="BQ308" i="51"/>
  <c r="EV306" i="51"/>
  <c r="EU306" i="51"/>
  <c r="ET306" i="51"/>
  <c r="ES306" i="51"/>
  <c r="ER306" i="51"/>
  <c r="EQ306" i="51"/>
  <c r="EP306" i="51"/>
  <c r="EO306" i="51"/>
  <c r="EN306" i="51"/>
  <c r="EM306" i="51"/>
  <c r="EL306" i="51"/>
  <c r="EK306" i="51"/>
  <c r="EJ306" i="51"/>
  <c r="EI306" i="51"/>
  <c r="EH306" i="51"/>
  <c r="EG306" i="51"/>
  <c r="EF306" i="51"/>
  <c r="EE306" i="51"/>
  <c r="ED306" i="51"/>
  <c r="EC306" i="51"/>
  <c r="EB306" i="51"/>
  <c r="EA306" i="51"/>
  <c r="DZ306" i="51"/>
  <c r="DY306" i="51"/>
  <c r="DX306" i="51"/>
  <c r="DW306" i="51"/>
  <c r="DV306" i="51"/>
  <c r="DU306" i="51"/>
  <c r="DT306" i="51"/>
  <c r="DS306" i="51"/>
  <c r="DR306" i="51"/>
  <c r="DQ306" i="51"/>
  <c r="DP306" i="51"/>
  <c r="DO306" i="51"/>
  <c r="DN306" i="51"/>
  <c r="DM306" i="51"/>
  <c r="DL306" i="51"/>
  <c r="DK306" i="51"/>
  <c r="DJ306" i="51"/>
  <c r="DI306" i="51"/>
  <c r="DD306" i="51"/>
  <c r="DC306" i="51"/>
  <c r="DB306" i="51"/>
  <c r="DA306" i="51"/>
  <c r="CZ306" i="51"/>
  <c r="CY306" i="51"/>
  <c r="CX306" i="51"/>
  <c r="CW306" i="51"/>
  <c r="CV306" i="51"/>
  <c r="CU306" i="51"/>
  <c r="CT306" i="51"/>
  <c r="CS306" i="51"/>
  <c r="CR306" i="51"/>
  <c r="CQ306" i="51"/>
  <c r="CP306" i="51"/>
  <c r="CO306" i="51"/>
  <c r="CN306" i="51"/>
  <c r="CM306" i="51"/>
  <c r="CL306" i="51"/>
  <c r="CK306" i="51"/>
  <c r="CJ306" i="51"/>
  <c r="CI306" i="51"/>
  <c r="CH306" i="51"/>
  <c r="CG306" i="51"/>
  <c r="CF306" i="51"/>
  <c r="CE306" i="51"/>
  <c r="CD306" i="51"/>
  <c r="CC306" i="51"/>
  <c r="CB306" i="51"/>
  <c r="CA306" i="51"/>
  <c r="BZ306" i="51"/>
  <c r="BY306" i="51"/>
  <c r="BX306" i="51"/>
  <c r="BW306" i="51"/>
  <c r="BV306" i="51"/>
  <c r="BU306" i="51"/>
  <c r="BT306" i="51"/>
  <c r="BS306" i="51"/>
  <c r="BR306" i="51"/>
  <c r="BQ306" i="51"/>
  <c r="EV304" i="51"/>
  <c r="EU304" i="51"/>
  <c r="ET304" i="51"/>
  <c r="ES304" i="51"/>
  <c r="ER304" i="51"/>
  <c r="EQ304" i="51"/>
  <c r="EP304" i="51"/>
  <c r="EO304" i="51"/>
  <c r="EN304" i="51"/>
  <c r="EM304" i="51"/>
  <c r="EL304" i="51"/>
  <c r="EK304" i="51"/>
  <c r="EJ304" i="51"/>
  <c r="EI304" i="51"/>
  <c r="EH304" i="51"/>
  <c r="EG304" i="51"/>
  <c r="EF304" i="51"/>
  <c r="EE304" i="51"/>
  <c r="ED304" i="51"/>
  <c r="EC304" i="51"/>
  <c r="EB304" i="51"/>
  <c r="EA304" i="51"/>
  <c r="DZ304" i="51"/>
  <c r="DY304" i="51"/>
  <c r="DX304" i="51"/>
  <c r="DW304" i="51"/>
  <c r="DV304" i="51"/>
  <c r="DU304" i="51"/>
  <c r="DT304" i="51"/>
  <c r="DS304" i="51"/>
  <c r="DR304" i="51"/>
  <c r="DQ304" i="51"/>
  <c r="DP304" i="51"/>
  <c r="DO304" i="51"/>
  <c r="DN304" i="51"/>
  <c r="DM304" i="51"/>
  <c r="DL304" i="51"/>
  <c r="DK304" i="51"/>
  <c r="DJ304" i="51"/>
  <c r="DI304" i="51"/>
  <c r="DD304" i="51"/>
  <c r="DC304" i="51"/>
  <c r="DB304" i="51"/>
  <c r="DA304" i="51"/>
  <c r="CZ304" i="51"/>
  <c r="CY304" i="51"/>
  <c r="CX304" i="51"/>
  <c r="CW304" i="51"/>
  <c r="CV304" i="51"/>
  <c r="CU304" i="51"/>
  <c r="CT304" i="51"/>
  <c r="CS304" i="51"/>
  <c r="CR304" i="51"/>
  <c r="CQ304" i="51"/>
  <c r="CP304" i="51"/>
  <c r="CO304" i="51"/>
  <c r="CO301" i="51"/>
  <c r="CN304" i="51"/>
  <c r="CM304" i="51"/>
  <c r="CM301" i="51"/>
  <c r="CL304" i="51"/>
  <c r="CK304" i="51"/>
  <c r="CJ304" i="51"/>
  <c r="CI304" i="51"/>
  <c r="CH304" i="51"/>
  <c r="CG304" i="51"/>
  <c r="CF304" i="51"/>
  <c r="CE304" i="51"/>
  <c r="CD304" i="51"/>
  <c r="CC304" i="51"/>
  <c r="CB304" i="51"/>
  <c r="CA304" i="51"/>
  <c r="BZ304" i="51"/>
  <c r="BY304" i="51"/>
  <c r="BX304" i="51"/>
  <c r="BW304" i="51"/>
  <c r="BV304" i="51"/>
  <c r="BU304" i="51"/>
  <c r="BT304" i="51"/>
  <c r="BS304" i="51"/>
  <c r="BR304" i="51"/>
  <c r="BQ304" i="51"/>
  <c r="EV301" i="51"/>
  <c r="EU301" i="51"/>
  <c r="ET301" i="51"/>
  <c r="ES301" i="51"/>
  <c r="ER301" i="51"/>
  <c r="EQ301" i="51"/>
  <c r="EP301" i="51"/>
  <c r="EO301" i="51"/>
  <c r="EN301" i="51"/>
  <c r="EM301" i="51"/>
  <c r="EL301" i="51"/>
  <c r="EK301" i="51"/>
  <c r="EJ301" i="51"/>
  <c r="EI301" i="51"/>
  <c r="EH301" i="51"/>
  <c r="EG301" i="51"/>
  <c r="EF301" i="51"/>
  <c r="EE301" i="51"/>
  <c r="ED301" i="51"/>
  <c r="EC301" i="51"/>
  <c r="EB301" i="51"/>
  <c r="EA301" i="51"/>
  <c r="DZ301" i="51"/>
  <c r="DY301" i="51"/>
  <c r="DX301" i="51"/>
  <c r="DW301" i="51"/>
  <c r="DV301" i="51"/>
  <c r="DU301" i="51"/>
  <c r="DT301" i="51"/>
  <c r="DS301" i="51"/>
  <c r="DR301" i="51"/>
  <c r="DQ301" i="51"/>
  <c r="DP301" i="51"/>
  <c r="DO301" i="51"/>
  <c r="DN301" i="51"/>
  <c r="DM301" i="51"/>
  <c r="DL301" i="51"/>
  <c r="DK301" i="51"/>
  <c r="DJ301" i="51"/>
  <c r="DI301" i="51"/>
  <c r="DD301" i="51"/>
  <c r="DC301" i="51"/>
  <c r="DB301" i="51"/>
  <c r="DA301" i="51"/>
  <c r="CZ301" i="51"/>
  <c r="CY301" i="51"/>
  <c r="CX301" i="51"/>
  <c r="CW301" i="51"/>
  <c r="CV301" i="51"/>
  <c r="CU301" i="51"/>
  <c r="CT301" i="51"/>
  <c r="CS301" i="51"/>
  <c r="CR301" i="51"/>
  <c r="CQ301" i="51"/>
  <c r="CP301" i="51"/>
  <c r="CN301" i="51"/>
  <c r="CL301" i="51"/>
  <c r="CK301" i="51"/>
  <c r="CJ301" i="51"/>
  <c r="CI301" i="51"/>
  <c r="CH301" i="51"/>
  <c r="CG301" i="51"/>
  <c r="CF301" i="51"/>
  <c r="CE301" i="51"/>
  <c r="CD301" i="51"/>
  <c r="CC301" i="51"/>
  <c r="CB301" i="51"/>
  <c r="CA301" i="51"/>
  <c r="BY301" i="51"/>
  <c r="BX301" i="51"/>
  <c r="BW301" i="51"/>
  <c r="BV301" i="51"/>
  <c r="BT301" i="51"/>
  <c r="BS301" i="51"/>
  <c r="BR301" i="51"/>
  <c r="BQ301" i="51"/>
  <c r="EV295" i="51"/>
  <c r="EV294" i="51"/>
  <c r="EU295" i="51"/>
  <c r="EU294" i="51"/>
  <c r="ET295" i="51"/>
  <c r="ET294" i="51"/>
  <c r="ES295" i="51"/>
  <c r="ES294" i="51"/>
  <c r="ER295" i="51"/>
  <c r="ER294" i="51"/>
  <c r="EQ295" i="51"/>
  <c r="EQ294" i="51"/>
  <c r="EP295" i="51"/>
  <c r="EP294" i="51"/>
  <c r="EO295" i="51"/>
  <c r="EO294" i="51"/>
  <c r="EN295" i="51"/>
  <c r="EN294" i="51"/>
  <c r="EM295" i="51"/>
  <c r="EM294" i="51"/>
  <c r="EL295" i="51"/>
  <c r="EL294" i="51"/>
  <c r="EK295" i="51"/>
  <c r="EK294" i="51"/>
  <c r="EJ295" i="51"/>
  <c r="EJ294" i="51"/>
  <c r="EI295" i="51"/>
  <c r="EI294" i="51"/>
  <c r="EH295" i="51"/>
  <c r="EH294" i="51"/>
  <c r="EG295" i="51"/>
  <c r="EG294" i="51"/>
  <c r="EF295" i="51"/>
  <c r="EF294" i="51"/>
  <c r="EE295" i="51"/>
  <c r="EE294" i="51"/>
  <c r="ED295" i="51"/>
  <c r="ED294" i="51"/>
  <c r="EC295" i="51"/>
  <c r="EC294" i="51"/>
  <c r="EB295" i="51"/>
  <c r="EB294" i="51"/>
  <c r="EA295" i="51"/>
  <c r="EA294" i="51"/>
  <c r="DZ295" i="51"/>
  <c r="DZ294" i="51"/>
  <c r="DY295" i="51"/>
  <c r="DY294" i="51"/>
  <c r="DX295" i="51"/>
  <c r="DX294" i="51"/>
  <c r="DW295" i="51"/>
  <c r="DW294" i="51"/>
  <c r="DV295" i="51"/>
  <c r="DV294" i="51"/>
  <c r="DU295" i="51"/>
  <c r="DU294" i="51"/>
  <c r="DT295" i="51"/>
  <c r="DT294" i="51"/>
  <c r="DS295" i="51"/>
  <c r="DS294" i="51"/>
  <c r="DR295" i="51"/>
  <c r="DR294" i="51"/>
  <c r="DQ295" i="51"/>
  <c r="DQ294" i="51"/>
  <c r="DP295" i="51"/>
  <c r="DP294" i="51"/>
  <c r="DO295" i="51"/>
  <c r="DO294" i="51"/>
  <c r="DM295" i="51"/>
  <c r="DM294" i="51"/>
  <c r="DL295" i="51"/>
  <c r="DL294" i="51"/>
  <c r="DK295" i="51"/>
  <c r="DK294" i="51"/>
  <c r="DJ295" i="51"/>
  <c r="DJ294" i="51"/>
  <c r="DI295" i="51"/>
  <c r="DI294" i="51"/>
  <c r="DD295" i="51"/>
  <c r="DD294" i="51"/>
  <c r="DC295" i="51"/>
  <c r="DC294" i="51"/>
  <c r="DB295" i="51"/>
  <c r="DB294" i="51"/>
  <c r="DA295" i="51"/>
  <c r="DA294" i="51"/>
  <c r="CZ295" i="51"/>
  <c r="CZ294" i="51"/>
  <c r="CY295" i="51"/>
  <c r="CY294" i="51"/>
  <c r="CX295" i="51"/>
  <c r="CX294" i="51"/>
  <c r="CW295" i="51"/>
  <c r="CW294" i="51"/>
  <c r="CV295" i="51"/>
  <c r="CV294" i="51"/>
  <c r="CU295" i="51"/>
  <c r="CU294" i="51"/>
  <c r="CT295" i="51"/>
  <c r="CT294" i="51"/>
  <c r="CS295" i="51"/>
  <c r="CS294" i="51"/>
  <c r="CR295" i="51"/>
  <c r="CR294" i="51"/>
  <c r="CQ295" i="51"/>
  <c r="CQ294" i="51"/>
  <c r="CP295" i="51"/>
  <c r="CP294" i="51"/>
  <c r="CO295" i="51"/>
  <c r="CO294" i="51"/>
  <c r="CN295" i="51"/>
  <c r="CN294" i="51"/>
  <c r="CM295" i="51"/>
  <c r="CM294" i="51"/>
  <c r="CL295" i="51"/>
  <c r="CL294" i="51"/>
  <c r="CK295" i="51"/>
  <c r="CK294" i="51"/>
  <c r="CJ295" i="51"/>
  <c r="CJ294" i="51"/>
  <c r="CI295" i="51"/>
  <c r="CI294" i="51"/>
  <c r="CH295" i="51"/>
  <c r="CH294" i="51"/>
  <c r="CG295" i="51"/>
  <c r="CG294" i="51"/>
  <c r="CF295" i="51"/>
  <c r="CF294" i="51"/>
  <c r="CE295" i="51"/>
  <c r="CE294" i="51"/>
  <c r="CD295" i="51"/>
  <c r="CD294" i="51"/>
  <c r="CC295" i="51"/>
  <c r="CC294" i="51"/>
  <c r="CB295" i="51"/>
  <c r="CB294" i="51"/>
  <c r="CA295" i="51"/>
  <c r="CA294" i="51"/>
  <c r="BZ295" i="51"/>
  <c r="BZ294" i="51"/>
  <c r="BY295" i="51"/>
  <c r="BY294" i="51"/>
  <c r="BX295" i="51"/>
  <c r="BX294" i="51"/>
  <c r="BW295" i="51"/>
  <c r="BW294" i="51"/>
  <c r="BV295" i="51"/>
  <c r="BV294" i="51"/>
  <c r="BT295" i="51"/>
  <c r="BT294" i="51"/>
  <c r="BS295" i="51"/>
  <c r="BS294" i="51"/>
  <c r="BR295" i="51"/>
  <c r="BR294" i="51"/>
  <c r="BQ295" i="51"/>
  <c r="BQ294" i="51"/>
  <c r="EV292" i="51"/>
  <c r="EU292" i="51"/>
  <c r="ET292" i="51"/>
  <c r="ES292" i="51"/>
  <c r="ER292" i="51"/>
  <c r="EQ292" i="51"/>
  <c r="EP292" i="51"/>
  <c r="EO292" i="51"/>
  <c r="EN292" i="51"/>
  <c r="EM292" i="51"/>
  <c r="EL292" i="51"/>
  <c r="EK292" i="51"/>
  <c r="EJ292" i="51"/>
  <c r="EI292" i="51"/>
  <c r="EH292" i="51"/>
  <c r="EG292" i="51"/>
  <c r="EF292" i="51"/>
  <c r="EE292" i="51"/>
  <c r="ED292" i="51"/>
  <c r="EC292" i="51"/>
  <c r="EB292" i="51"/>
  <c r="EA292" i="51"/>
  <c r="DZ292" i="51"/>
  <c r="DY292" i="51"/>
  <c r="DX292" i="51"/>
  <c r="DW292" i="51"/>
  <c r="DV292" i="51"/>
  <c r="DU292" i="51"/>
  <c r="DT292" i="51"/>
  <c r="DS292" i="51"/>
  <c r="DR292" i="51"/>
  <c r="DQ292" i="51"/>
  <c r="DP292" i="51"/>
  <c r="DO292" i="51"/>
  <c r="DN292" i="51"/>
  <c r="DM292" i="51"/>
  <c r="DL292" i="51"/>
  <c r="DK292" i="51"/>
  <c r="DJ292" i="51"/>
  <c r="DI292" i="51"/>
  <c r="DD292" i="51"/>
  <c r="DC292" i="51"/>
  <c r="DB292" i="51"/>
  <c r="DA292" i="51"/>
  <c r="CZ292" i="51"/>
  <c r="CY292" i="51"/>
  <c r="CX292" i="51"/>
  <c r="CW292" i="51"/>
  <c r="CV292" i="51"/>
  <c r="CU292" i="51"/>
  <c r="CT292" i="51"/>
  <c r="CS292" i="51"/>
  <c r="CR292" i="51"/>
  <c r="CQ292" i="51"/>
  <c r="CP292" i="51"/>
  <c r="CO292" i="51"/>
  <c r="CN292" i="51"/>
  <c r="CM292" i="51"/>
  <c r="CL292" i="51"/>
  <c r="CK292" i="51"/>
  <c r="CJ292" i="51"/>
  <c r="CI292" i="51"/>
  <c r="CH292" i="51"/>
  <c r="CG292" i="51"/>
  <c r="CF292" i="51"/>
  <c r="CE292" i="51"/>
  <c r="CD292" i="51"/>
  <c r="CC292" i="51"/>
  <c r="CB292" i="51"/>
  <c r="CA292" i="51"/>
  <c r="BZ292" i="51"/>
  <c r="BY292" i="51"/>
  <c r="BX292" i="51"/>
  <c r="BW292" i="51"/>
  <c r="BV292" i="51"/>
  <c r="BU292" i="51"/>
  <c r="BT292" i="51"/>
  <c r="BS292" i="51"/>
  <c r="BR292" i="51"/>
  <c r="BQ292" i="51"/>
  <c r="EV290" i="51"/>
  <c r="EU290" i="51"/>
  <c r="ET290" i="51"/>
  <c r="ES290" i="51"/>
  <c r="ER290" i="51"/>
  <c r="EQ290" i="51"/>
  <c r="EP290" i="51"/>
  <c r="EO290" i="51"/>
  <c r="EN290" i="51"/>
  <c r="EM290" i="51"/>
  <c r="EL290" i="51"/>
  <c r="EK290" i="51"/>
  <c r="EJ290" i="51"/>
  <c r="EI290" i="51"/>
  <c r="EH290" i="51"/>
  <c r="EG290" i="51"/>
  <c r="EF290" i="51"/>
  <c r="EE290" i="51"/>
  <c r="ED290" i="51"/>
  <c r="EC290" i="51"/>
  <c r="EB290" i="51"/>
  <c r="EA290" i="51"/>
  <c r="DZ290" i="51"/>
  <c r="DY290" i="51"/>
  <c r="DX290" i="51"/>
  <c r="DW290" i="51"/>
  <c r="DV290" i="51"/>
  <c r="DU290" i="51"/>
  <c r="DT290" i="51"/>
  <c r="DS290" i="51"/>
  <c r="DR290" i="51"/>
  <c r="DQ290" i="51"/>
  <c r="DP290" i="51"/>
  <c r="DO290" i="51"/>
  <c r="DN290" i="51"/>
  <c r="DM290" i="51"/>
  <c r="DL290" i="51"/>
  <c r="DK290" i="51"/>
  <c r="DJ290" i="51"/>
  <c r="DI290" i="51"/>
  <c r="DD290" i="51"/>
  <c r="DC290" i="51"/>
  <c r="DB290" i="51"/>
  <c r="DA290" i="51"/>
  <c r="CZ290" i="51"/>
  <c r="CY290" i="51"/>
  <c r="CX290" i="51"/>
  <c r="CW290" i="51"/>
  <c r="CV290" i="51"/>
  <c r="CU290" i="51"/>
  <c r="CT290" i="51"/>
  <c r="CS290" i="51"/>
  <c r="CR290" i="51"/>
  <c r="CQ290" i="51"/>
  <c r="CP290" i="51"/>
  <c r="CO290" i="51"/>
  <c r="CN290" i="51"/>
  <c r="CM290" i="51"/>
  <c r="CL290" i="51"/>
  <c r="CK290" i="51"/>
  <c r="CJ290" i="51"/>
  <c r="CI290" i="51"/>
  <c r="CH290" i="51"/>
  <c r="CG290" i="51"/>
  <c r="CF290" i="51"/>
  <c r="CE290" i="51"/>
  <c r="CD290" i="51"/>
  <c r="CC290" i="51"/>
  <c r="CB290" i="51"/>
  <c r="CA290" i="51"/>
  <c r="BZ290" i="51"/>
  <c r="BY290" i="51"/>
  <c r="BX290" i="51"/>
  <c r="BW290" i="51"/>
  <c r="BV290" i="51"/>
  <c r="BU290" i="51"/>
  <c r="BT290" i="51"/>
  <c r="BS290" i="51"/>
  <c r="BR290" i="51"/>
  <c r="BQ290" i="51"/>
  <c r="EV288" i="51"/>
  <c r="EU288" i="51"/>
  <c r="ET288" i="51"/>
  <c r="ES288" i="51"/>
  <c r="ER288" i="51"/>
  <c r="EQ288" i="51"/>
  <c r="EP288" i="51"/>
  <c r="EO288" i="51"/>
  <c r="EN288" i="51"/>
  <c r="EM288" i="51"/>
  <c r="EL288" i="51"/>
  <c r="EK288" i="51"/>
  <c r="EJ288" i="51"/>
  <c r="EI288" i="51"/>
  <c r="EH288" i="51"/>
  <c r="EG288" i="51"/>
  <c r="EF288" i="51"/>
  <c r="EE288" i="51"/>
  <c r="ED288" i="51"/>
  <c r="EC288" i="51"/>
  <c r="EB288" i="51"/>
  <c r="EA288" i="51"/>
  <c r="DZ288" i="51"/>
  <c r="DY288" i="51"/>
  <c r="DX288" i="51"/>
  <c r="DW288" i="51"/>
  <c r="DV288" i="51"/>
  <c r="DU288" i="51"/>
  <c r="DT288" i="51"/>
  <c r="DS288" i="51"/>
  <c r="DR288" i="51"/>
  <c r="DQ288" i="51"/>
  <c r="DP288" i="51"/>
  <c r="DO288" i="51"/>
  <c r="DN288" i="51"/>
  <c r="DM288" i="51"/>
  <c r="DL288" i="51"/>
  <c r="DK288" i="51"/>
  <c r="DJ288" i="51"/>
  <c r="DI288" i="51"/>
  <c r="DD288" i="51"/>
  <c r="DC288" i="51"/>
  <c r="DB288" i="51"/>
  <c r="DA288" i="51"/>
  <c r="CZ288" i="51"/>
  <c r="CY288" i="51"/>
  <c r="CX288" i="51"/>
  <c r="CW288" i="51"/>
  <c r="CV288" i="51"/>
  <c r="CU288" i="51"/>
  <c r="CT288" i="51"/>
  <c r="CS288" i="51"/>
  <c r="CR288" i="51"/>
  <c r="CQ288" i="51"/>
  <c r="CP288" i="51"/>
  <c r="CO288" i="51"/>
  <c r="CN288" i="51"/>
  <c r="CM288" i="51"/>
  <c r="CL288" i="51"/>
  <c r="CK288" i="51"/>
  <c r="CJ288" i="51"/>
  <c r="CI288" i="51"/>
  <c r="CH288" i="51"/>
  <c r="CG288" i="51"/>
  <c r="CF288" i="51"/>
  <c r="CE288" i="51"/>
  <c r="CD288" i="51"/>
  <c r="CC288" i="51"/>
  <c r="CB288" i="51"/>
  <c r="CA288" i="51"/>
  <c r="BZ288" i="51"/>
  <c r="BY288" i="51"/>
  <c r="BX288" i="51"/>
  <c r="BW288" i="51"/>
  <c r="BV288" i="51"/>
  <c r="BU288" i="51"/>
  <c r="BT288" i="51"/>
  <c r="BS288" i="51"/>
  <c r="BR288" i="51"/>
  <c r="BQ288" i="51"/>
  <c r="EV285" i="51"/>
  <c r="EU285" i="51"/>
  <c r="ET285" i="51"/>
  <c r="ES285" i="51"/>
  <c r="ER285" i="51"/>
  <c r="EQ285" i="51"/>
  <c r="EP285" i="51"/>
  <c r="EO285" i="51"/>
  <c r="EN285" i="51"/>
  <c r="EM285" i="51"/>
  <c r="EL285" i="51"/>
  <c r="EK285" i="51"/>
  <c r="EJ285" i="51"/>
  <c r="EI285" i="51"/>
  <c r="EH285" i="51"/>
  <c r="EH282" i="51"/>
  <c r="EG285" i="51"/>
  <c r="EF285" i="51"/>
  <c r="EE285" i="51"/>
  <c r="ED285" i="51"/>
  <c r="EC285" i="51"/>
  <c r="EB285" i="51"/>
  <c r="EA285" i="51"/>
  <c r="DZ285" i="51"/>
  <c r="DY285" i="51"/>
  <c r="DX285" i="51"/>
  <c r="DW285" i="51"/>
  <c r="DV285" i="51"/>
  <c r="DU285" i="51"/>
  <c r="DT285" i="51"/>
  <c r="DS285" i="51"/>
  <c r="DR285" i="51"/>
  <c r="DQ285" i="51"/>
  <c r="DP285" i="51"/>
  <c r="DO285" i="51"/>
  <c r="DN285" i="51"/>
  <c r="DM285" i="51"/>
  <c r="DL285" i="51"/>
  <c r="DK285" i="51"/>
  <c r="DJ285" i="51"/>
  <c r="DI285" i="51"/>
  <c r="DD285" i="51"/>
  <c r="DC285" i="51"/>
  <c r="DB285" i="51"/>
  <c r="DA285" i="51"/>
  <c r="CZ285" i="51"/>
  <c r="CY285" i="51"/>
  <c r="CX285" i="51"/>
  <c r="CW285" i="51"/>
  <c r="CV285" i="51"/>
  <c r="CU285" i="51"/>
  <c r="CT285" i="51"/>
  <c r="CS285" i="51"/>
  <c r="CR285" i="51"/>
  <c r="CQ285" i="51"/>
  <c r="CP285" i="51"/>
  <c r="CO285" i="51"/>
  <c r="CN285" i="51"/>
  <c r="CM285" i="51"/>
  <c r="CL285" i="51"/>
  <c r="CK285" i="51"/>
  <c r="CJ285" i="51"/>
  <c r="CI285" i="51"/>
  <c r="CH285" i="51"/>
  <c r="CG285" i="51"/>
  <c r="CF285" i="51"/>
  <c r="CE285" i="51"/>
  <c r="CD285" i="51"/>
  <c r="CC285" i="51"/>
  <c r="CB285" i="51"/>
  <c r="CA285" i="51"/>
  <c r="BZ285" i="51"/>
  <c r="BY285" i="51"/>
  <c r="BX285" i="51"/>
  <c r="BW285" i="51"/>
  <c r="BV285" i="51"/>
  <c r="BU285" i="51"/>
  <c r="BT285" i="51"/>
  <c r="BS285" i="51"/>
  <c r="BR285" i="51"/>
  <c r="BQ285" i="51"/>
  <c r="EV282" i="51"/>
  <c r="EU282" i="51"/>
  <c r="ET282" i="51"/>
  <c r="ES282" i="51"/>
  <c r="ER282" i="51"/>
  <c r="EQ282" i="51"/>
  <c r="EP282" i="51"/>
  <c r="EO282" i="51"/>
  <c r="EN282" i="51"/>
  <c r="EM282" i="51"/>
  <c r="EL282" i="51"/>
  <c r="EK282" i="51"/>
  <c r="EJ282" i="51"/>
  <c r="EI282" i="51"/>
  <c r="EG282" i="51"/>
  <c r="EF282" i="51"/>
  <c r="EE282" i="51"/>
  <c r="ED282" i="51"/>
  <c r="EC282" i="51"/>
  <c r="EB282" i="51"/>
  <c r="EA282" i="51"/>
  <c r="DZ282" i="51"/>
  <c r="DY282" i="51"/>
  <c r="DX282" i="51"/>
  <c r="DW282" i="51"/>
  <c r="DV282" i="51"/>
  <c r="DU282" i="51"/>
  <c r="DT282" i="51"/>
  <c r="DS282" i="51"/>
  <c r="DR282" i="51"/>
  <c r="DQ282" i="51"/>
  <c r="DP282" i="51"/>
  <c r="DO282" i="51"/>
  <c r="DN282" i="51"/>
  <c r="DM282" i="51"/>
  <c r="DL282" i="51"/>
  <c r="DK282" i="51"/>
  <c r="DJ282" i="51"/>
  <c r="DI282" i="51"/>
  <c r="DD282" i="51"/>
  <c r="DC282" i="51"/>
  <c r="DB282" i="51"/>
  <c r="DA282" i="51"/>
  <c r="CZ282" i="51"/>
  <c r="CY282" i="51"/>
  <c r="CX282" i="51"/>
  <c r="CW282" i="51"/>
  <c r="CV282" i="51"/>
  <c r="CU282" i="51"/>
  <c r="CT282" i="51"/>
  <c r="CS282" i="51"/>
  <c r="CR282" i="51"/>
  <c r="CQ282" i="51"/>
  <c r="CP282" i="51"/>
  <c r="CO282" i="51"/>
  <c r="CN282" i="51"/>
  <c r="CM282" i="51"/>
  <c r="CL282" i="51"/>
  <c r="CK282" i="51"/>
  <c r="CJ282" i="51"/>
  <c r="CI282" i="51"/>
  <c r="CH282" i="51"/>
  <c r="CG282" i="51"/>
  <c r="CF282" i="51"/>
  <c r="CE282" i="51"/>
  <c r="CD282" i="51"/>
  <c r="CC282" i="51"/>
  <c r="CB282" i="51"/>
  <c r="CA282" i="51"/>
  <c r="BZ282" i="51"/>
  <c r="BY282" i="51"/>
  <c r="BX282" i="51"/>
  <c r="BW282" i="51"/>
  <c r="BV282" i="51"/>
  <c r="BU282" i="51"/>
  <c r="BT282" i="51"/>
  <c r="BS282" i="51"/>
  <c r="BR282" i="51"/>
  <c r="BQ282" i="51"/>
  <c r="EV279" i="51"/>
  <c r="EU279" i="51"/>
  <c r="ET279" i="51"/>
  <c r="ES279" i="51"/>
  <c r="ER279" i="51"/>
  <c r="EQ279" i="51"/>
  <c r="EP279" i="51"/>
  <c r="EO279" i="51"/>
  <c r="EN279" i="51"/>
  <c r="EM279" i="51"/>
  <c r="EL279" i="51"/>
  <c r="EK279" i="51"/>
  <c r="EJ279" i="51"/>
  <c r="EI279" i="51"/>
  <c r="EH279" i="51"/>
  <c r="EG279" i="51"/>
  <c r="EF279" i="51"/>
  <c r="EE279" i="51"/>
  <c r="ED279" i="51"/>
  <c r="EC279" i="51"/>
  <c r="EB279" i="51"/>
  <c r="EA279" i="51"/>
  <c r="DZ279" i="51"/>
  <c r="DY279" i="51"/>
  <c r="DX279" i="51"/>
  <c r="DW279" i="51"/>
  <c r="DV279" i="51"/>
  <c r="DU279" i="51"/>
  <c r="DT279" i="51"/>
  <c r="DS279" i="51"/>
  <c r="DR279" i="51"/>
  <c r="DQ279" i="51"/>
  <c r="DP279" i="51"/>
  <c r="DO279" i="51"/>
  <c r="DN279" i="51"/>
  <c r="DM279" i="51"/>
  <c r="DL279" i="51"/>
  <c r="DK279" i="51"/>
  <c r="DJ279" i="51"/>
  <c r="DI279" i="51"/>
  <c r="DD279" i="51"/>
  <c r="DC279" i="51"/>
  <c r="DB279" i="51"/>
  <c r="DA279" i="51"/>
  <c r="CZ279" i="51"/>
  <c r="CY279" i="51"/>
  <c r="CX279" i="51"/>
  <c r="CW279" i="51"/>
  <c r="CV279" i="51"/>
  <c r="CU279" i="51"/>
  <c r="CT279" i="51"/>
  <c r="CS279" i="51"/>
  <c r="CR279" i="51"/>
  <c r="CQ279" i="51"/>
  <c r="CP279" i="51"/>
  <c r="CO279" i="51"/>
  <c r="CN279" i="51"/>
  <c r="CM279" i="51"/>
  <c r="CL279" i="51"/>
  <c r="CK279" i="51"/>
  <c r="CJ279" i="51"/>
  <c r="CI279" i="51"/>
  <c r="CH279" i="51"/>
  <c r="CG279" i="51"/>
  <c r="CF279" i="51"/>
  <c r="CE279" i="51"/>
  <c r="CD279" i="51"/>
  <c r="CC279" i="51"/>
  <c r="CB279" i="51"/>
  <c r="CA279" i="51"/>
  <c r="BZ279" i="51"/>
  <c r="BY279" i="51"/>
  <c r="BX279" i="51"/>
  <c r="BW279" i="51"/>
  <c r="BV279" i="51"/>
  <c r="BU279" i="51"/>
  <c r="BT279" i="51"/>
  <c r="BS279" i="51"/>
  <c r="BR279" i="51"/>
  <c r="BQ279" i="51"/>
  <c r="EV275" i="51"/>
  <c r="EU275" i="51"/>
  <c r="ET275" i="51"/>
  <c r="ES275" i="51"/>
  <c r="ER275" i="51"/>
  <c r="EQ275" i="51"/>
  <c r="EP275" i="51"/>
  <c r="EO275" i="51"/>
  <c r="EN275" i="51"/>
  <c r="EM275" i="51"/>
  <c r="EL275" i="51"/>
  <c r="EK275" i="51"/>
  <c r="EJ275" i="51"/>
  <c r="EI275" i="51"/>
  <c r="EH275" i="51"/>
  <c r="EG275" i="51"/>
  <c r="EF275" i="51"/>
  <c r="EE275" i="51"/>
  <c r="ED275" i="51"/>
  <c r="EC275" i="51"/>
  <c r="EB275" i="51"/>
  <c r="EA275" i="51"/>
  <c r="DZ275" i="51"/>
  <c r="DY275" i="51"/>
  <c r="DX275" i="51"/>
  <c r="DW275" i="51"/>
  <c r="DV275" i="51"/>
  <c r="DU275" i="51"/>
  <c r="DT275" i="51"/>
  <c r="DS275" i="51"/>
  <c r="DR275" i="51"/>
  <c r="DQ275" i="51"/>
  <c r="DP275" i="51"/>
  <c r="DO275" i="51"/>
  <c r="DN275" i="51"/>
  <c r="DM275" i="51"/>
  <c r="DL275" i="51"/>
  <c r="DK275" i="51"/>
  <c r="DJ275" i="51"/>
  <c r="DI275" i="51"/>
  <c r="DD275" i="51"/>
  <c r="DC275" i="51"/>
  <c r="DB275" i="51"/>
  <c r="DA275" i="51"/>
  <c r="CZ275" i="51"/>
  <c r="CY275" i="51"/>
  <c r="CX275" i="51"/>
  <c r="CW275" i="51"/>
  <c r="CV275" i="51"/>
  <c r="CU275" i="51"/>
  <c r="CT275" i="51"/>
  <c r="CS275" i="51"/>
  <c r="CR275" i="51"/>
  <c r="CQ275" i="51"/>
  <c r="CP275" i="51"/>
  <c r="CO275" i="51"/>
  <c r="CN275" i="51"/>
  <c r="CM275" i="51"/>
  <c r="CL275" i="51"/>
  <c r="CK275" i="51"/>
  <c r="CJ275" i="51"/>
  <c r="CI275" i="51"/>
  <c r="CH275" i="51"/>
  <c r="CG275" i="51"/>
  <c r="CF275" i="51"/>
  <c r="CE275" i="51"/>
  <c r="CD275" i="51"/>
  <c r="CC275" i="51"/>
  <c r="CB275" i="51"/>
  <c r="CA275" i="51"/>
  <c r="BZ275" i="51"/>
  <c r="BY275" i="51"/>
  <c r="BX275" i="51"/>
  <c r="BW275" i="51"/>
  <c r="BV275" i="51"/>
  <c r="BU275" i="51"/>
  <c r="BT275" i="51"/>
  <c r="BS275" i="51"/>
  <c r="BR275" i="51"/>
  <c r="BQ275" i="51"/>
  <c r="EV271" i="51"/>
  <c r="EU271" i="51"/>
  <c r="ET271" i="51"/>
  <c r="ES271" i="51"/>
  <c r="ER271" i="51"/>
  <c r="EQ271" i="51"/>
  <c r="EP271" i="51"/>
  <c r="EO271" i="51"/>
  <c r="EN271" i="51"/>
  <c r="EM271" i="51"/>
  <c r="EL271" i="51"/>
  <c r="EK271" i="51"/>
  <c r="EJ271" i="51"/>
  <c r="EI271" i="51"/>
  <c r="EH271" i="51"/>
  <c r="EG271" i="51"/>
  <c r="EF271" i="51"/>
  <c r="EE271" i="51"/>
  <c r="ED271" i="51"/>
  <c r="EC271" i="51"/>
  <c r="EB271" i="51"/>
  <c r="EA271" i="51"/>
  <c r="DZ271" i="51"/>
  <c r="DY271" i="51"/>
  <c r="DX271" i="51"/>
  <c r="DW271" i="51"/>
  <c r="DV271" i="51"/>
  <c r="DU271" i="51"/>
  <c r="DT271" i="51"/>
  <c r="DS271" i="51"/>
  <c r="DR271" i="51"/>
  <c r="DQ271" i="51"/>
  <c r="DP271" i="51"/>
  <c r="DO271" i="51"/>
  <c r="DN271" i="51"/>
  <c r="DM271" i="51"/>
  <c r="DL271" i="51"/>
  <c r="DK271" i="51"/>
  <c r="DJ271" i="51"/>
  <c r="DI271" i="51"/>
  <c r="DD271" i="51"/>
  <c r="DC271" i="51"/>
  <c r="DB271" i="51"/>
  <c r="DA271" i="51"/>
  <c r="DA269" i="51"/>
  <c r="CZ271" i="51"/>
  <c r="CY271" i="51"/>
  <c r="CX271" i="51"/>
  <c r="CW271" i="51"/>
  <c r="CV271" i="51"/>
  <c r="CU271" i="51"/>
  <c r="CT271" i="51"/>
  <c r="CS271" i="51"/>
  <c r="CS269" i="51"/>
  <c r="CR271" i="51"/>
  <c r="CQ271" i="51"/>
  <c r="CP271" i="51"/>
  <c r="CO271" i="51"/>
  <c r="CN271" i="51"/>
  <c r="CM271" i="51"/>
  <c r="CL271" i="51"/>
  <c r="CK271" i="51"/>
  <c r="CK269" i="51"/>
  <c r="CJ271" i="51"/>
  <c r="CI271" i="51"/>
  <c r="CH271" i="51"/>
  <c r="CG271" i="51"/>
  <c r="CF271" i="51"/>
  <c r="CE271" i="51"/>
  <c r="CD271" i="51"/>
  <c r="CC271" i="51"/>
  <c r="CB271" i="51"/>
  <c r="CA271" i="51"/>
  <c r="BZ271" i="51"/>
  <c r="BY271" i="51"/>
  <c r="BX271" i="51"/>
  <c r="BW271" i="51"/>
  <c r="BV271" i="51"/>
  <c r="BU271" i="51"/>
  <c r="BT271" i="51"/>
  <c r="BS271" i="51"/>
  <c r="BR271" i="51"/>
  <c r="BQ271" i="51"/>
  <c r="EV269" i="51"/>
  <c r="EU269" i="51"/>
  <c r="ET269" i="51"/>
  <c r="ES269" i="51"/>
  <c r="ER269" i="51"/>
  <c r="EQ269" i="51"/>
  <c r="EP269" i="51"/>
  <c r="EO269" i="51"/>
  <c r="EN269" i="51"/>
  <c r="EM269" i="51"/>
  <c r="EL269" i="51"/>
  <c r="EK269" i="51"/>
  <c r="EJ269" i="51"/>
  <c r="EI269" i="51"/>
  <c r="EH269" i="51"/>
  <c r="EG269" i="51"/>
  <c r="EF269" i="51"/>
  <c r="EE269" i="51"/>
  <c r="ED269" i="51"/>
  <c r="EC269" i="51"/>
  <c r="EB269" i="51"/>
  <c r="EA269" i="51"/>
  <c r="DZ269" i="51"/>
  <c r="DY269" i="51"/>
  <c r="DX269" i="51"/>
  <c r="DW269" i="51"/>
  <c r="DV269" i="51"/>
  <c r="DU269" i="51"/>
  <c r="DT269" i="51"/>
  <c r="DS269" i="51"/>
  <c r="DR269" i="51"/>
  <c r="DQ269" i="51"/>
  <c r="DP269" i="51"/>
  <c r="DO269" i="51"/>
  <c r="DN269" i="51"/>
  <c r="DM269" i="51"/>
  <c r="DL269" i="51"/>
  <c r="DK269" i="51"/>
  <c r="DJ269" i="51"/>
  <c r="DI269" i="51"/>
  <c r="DD269" i="51"/>
  <c r="DC269" i="51"/>
  <c r="DB269" i="51"/>
  <c r="CZ269" i="51"/>
  <c r="CY269" i="51"/>
  <c r="CX269" i="51"/>
  <c r="CW269" i="51"/>
  <c r="CV269" i="51"/>
  <c r="CU269" i="51"/>
  <c r="CT269" i="51"/>
  <c r="CR269" i="51"/>
  <c r="CQ269" i="51"/>
  <c r="CP269" i="51"/>
  <c r="CO269" i="51"/>
  <c r="CN269" i="51"/>
  <c r="CM269" i="51"/>
  <c r="CL269" i="51"/>
  <c r="CJ269" i="51"/>
  <c r="CI269" i="51"/>
  <c r="CH269" i="51"/>
  <c r="CG269" i="51"/>
  <c r="CF269" i="51"/>
  <c r="CE269" i="51"/>
  <c r="CD269" i="51"/>
  <c r="CC269" i="51"/>
  <c r="CB269" i="51"/>
  <c r="CA269" i="51"/>
  <c r="BZ269" i="51"/>
  <c r="BY269" i="51"/>
  <c r="BX269" i="51"/>
  <c r="BW269" i="51"/>
  <c r="BV269" i="51"/>
  <c r="BU269" i="51"/>
  <c r="BT269" i="51"/>
  <c r="BS269" i="51"/>
  <c r="BR269" i="51"/>
  <c r="BQ269" i="51"/>
  <c r="EV266" i="51"/>
  <c r="EU266" i="51"/>
  <c r="ET266" i="51"/>
  <c r="ES266" i="51"/>
  <c r="ER266" i="51"/>
  <c r="EQ266" i="51"/>
  <c r="EP266" i="51"/>
  <c r="EO266" i="51"/>
  <c r="EN266" i="51"/>
  <c r="EM266" i="51"/>
  <c r="EL266" i="51"/>
  <c r="EK266" i="51"/>
  <c r="EJ266" i="51"/>
  <c r="EI266" i="51"/>
  <c r="EH266" i="51"/>
  <c r="EG266" i="51"/>
  <c r="EF266" i="51"/>
  <c r="EE266" i="51"/>
  <c r="ED266" i="51"/>
  <c r="EC266" i="51"/>
  <c r="EB266" i="51"/>
  <c r="EA266" i="51"/>
  <c r="DZ266" i="51"/>
  <c r="DY266" i="51"/>
  <c r="DX266" i="51"/>
  <c r="DW266" i="51"/>
  <c r="DV266" i="51"/>
  <c r="DU266" i="51"/>
  <c r="DT266" i="51"/>
  <c r="DS266" i="51"/>
  <c r="DR266" i="51"/>
  <c r="DQ266" i="51"/>
  <c r="DP266" i="51"/>
  <c r="DO266" i="51"/>
  <c r="DN266" i="51"/>
  <c r="DM266" i="51"/>
  <c r="DL266" i="51"/>
  <c r="DK266" i="51"/>
  <c r="DJ266" i="51"/>
  <c r="DI266" i="51"/>
  <c r="DD266" i="51"/>
  <c r="DC266" i="51"/>
  <c r="DB266" i="51"/>
  <c r="DA266" i="51"/>
  <c r="CZ266" i="51"/>
  <c r="CY266" i="51"/>
  <c r="CX266" i="51"/>
  <c r="CW266" i="51"/>
  <c r="CV266" i="51"/>
  <c r="CU266" i="51"/>
  <c r="CT266" i="51"/>
  <c r="CS266" i="51"/>
  <c r="CR266" i="51"/>
  <c r="CQ266" i="51"/>
  <c r="CP266" i="51"/>
  <c r="CO266" i="51"/>
  <c r="CN266" i="51"/>
  <c r="CM266" i="51"/>
  <c r="CL266" i="51"/>
  <c r="CK266" i="51"/>
  <c r="CJ266" i="51"/>
  <c r="CI266" i="51"/>
  <c r="CH266" i="51"/>
  <c r="CG266" i="51"/>
  <c r="CF266" i="51"/>
  <c r="CE266" i="51"/>
  <c r="CD266" i="51"/>
  <c r="CC266" i="51"/>
  <c r="CB266" i="51"/>
  <c r="CA266" i="51"/>
  <c r="BZ266" i="51"/>
  <c r="BY266" i="51"/>
  <c r="BX266" i="51"/>
  <c r="BW266" i="51"/>
  <c r="BV266" i="51"/>
  <c r="BU266" i="51"/>
  <c r="BT266" i="51"/>
  <c r="BS266" i="51"/>
  <c r="BR266" i="51"/>
  <c r="BQ266" i="51"/>
  <c r="EV263" i="51"/>
  <c r="EV262" i="51"/>
  <c r="EU263" i="51"/>
  <c r="ET263" i="51"/>
  <c r="ET262" i="51"/>
  <c r="ES263" i="51"/>
  <c r="ES262" i="51"/>
  <c r="ER263" i="51"/>
  <c r="ER262" i="51"/>
  <c r="EQ263" i="51"/>
  <c r="EQ262" i="51"/>
  <c r="EP263" i="51"/>
  <c r="EP262" i="51"/>
  <c r="EO263" i="51"/>
  <c r="EO262" i="51"/>
  <c r="EN263" i="51"/>
  <c r="EM263" i="51"/>
  <c r="EM262" i="51"/>
  <c r="EL263" i="51"/>
  <c r="EL262" i="51"/>
  <c r="EK263" i="51"/>
  <c r="EJ263" i="51"/>
  <c r="EJ262" i="51"/>
  <c r="EI263" i="51"/>
  <c r="EH263" i="51"/>
  <c r="EH262" i="51"/>
  <c r="EG263" i="51"/>
  <c r="EF263" i="51"/>
  <c r="EE263" i="51"/>
  <c r="ED263" i="51"/>
  <c r="ED262" i="51"/>
  <c r="EC263" i="51"/>
  <c r="EB263" i="51"/>
  <c r="EA263" i="51"/>
  <c r="DZ263" i="51"/>
  <c r="DZ262" i="51"/>
  <c r="DY263" i="51"/>
  <c r="DX263" i="51"/>
  <c r="DW263" i="51"/>
  <c r="DV263" i="51"/>
  <c r="DV262" i="51"/>
  <c r="DU263" i="51"/>
  <c r="DT263" i="51"/>
  <c r="DT262" i="51"/>
  <c r="DS263" i="51"/>
  <c r="DR263" i="51"/>
  <c r="DR262" i="51"/>
  <c r="DQ263" i="51"/>
  <c r="DP263" i="51"/>
  <c r="DO263" i="51"/>
  <c r="DN263" i="51"/>
  <c r="DN262" i="51"/>
  <c r="DM263" i="51"/>
  <c r="DL263" i="51"/>
  <c r="DK263" i="51"/>
  <c r="DJ263" i="51"/>
  <c r="DJ262" i="51"/>
  <c r="DI263" i="51"/>
  <c r="DD263" i="51"/>
  <c r="DC263" i="51"/>
  <c r="DB263" i="51"/>
  <c r="DA263" i="51"/>
  <c r="CZ263" i="51"/>
  <c r="CY263" i="51"/>
  <c r="CX263" i="51"/>
  <c r="CX262" i="51"/>
  <c r="CW263" i="51"/>
  <c r="CV263" i="51"/>
  <c r="CU263" i="51"/>
  <c r="CT263" i="51"/>
  <c r="CT262" i="51"/>
  <c r="CS263" i="51"/>
  <c r="CR263" i="51"/>
  <c r="CQ263" i="51"/>
  <c r="CP263" i="51"/>
  <c r="CO263" i="51"/>
  <c r="CN263" i="51"/>
  <c r="CM263" i="51"/>
  <c r="CL263" i="51"/>
  <c r="CL262" i="51"/>
  <c r="CK263" i="51"/>
  <c r="CJ263" i="51"/>
  <c r="CI263" i="51"/>
  <c r="CH263" i="51"/>
  <c r="CH262" i="51"/>
  <c r="CG263" i="51"/>
  <c r="CF263" i="51"/>
  <c r="CE263" i="51"/>
  <c r="CD263" i="51"/>
  <c r="CD262" i="51"/>
  <c r="CC263" i="51"/>
  <c r="CB263" i="51"/>
  <c r="CA263" i="51"/>
  <c r="BZ263" i="51"/>
  <c r="BZ262" i="51"/>
  <c r="BY263" i="51"/>
  <c r="BX263" i="51"/>
  <c r="BW263" i="51"/>
  <c r="BV263" i="51"/>
  <c r="BV262" i="51"/>
  <c r="BU263" i="51"/>
  <c r="BT263" i="51"/>
  <c r="BS263" i="51"/>
  <c r="BR263" i="51"/>
  <c r="BR262" i="51"/>
  <c r="BQ263" i="51"/>
  <c r="EV258" i="51"/>
  <c r="EV257" i="51"/>
  <c r="EU258" i="51"/>
  <c r="EU257" i="51"/>
  <c r="ET258" i="51"/>
  <c r="ET257" i="51"/>
  <c r="ES258" i="51"/>
  <c r="ES257" i="51"/>
  <c r="ER258" i="51"/>
  <c r="ER257" i="51"/>
  <c r="EQ258" i="51"/>
  <c r="EQ257" i="51"/>
  <c r="EP258" i="51"/>
  <c r="EP257" i="51"/>
  <c r="EO258" i="51"/>
  <c r="EO257" i="51"/>
  <c r="EN258" i="51"/>
  <c r="EN257" i="51"/>
  <c r="EM258" i="51"/>
  <c r="EM257" i="51"/>
  <c r="EL258" i="51"/>
  <c r="EL257" i="51"/>
  <c r="EK258" i="51"/>
  <c r="EK257" i="51"/>
  <c r="EJ258" i="51"/>
  <c r="EJ257" i="51"/>
  <c r="EI258" i="51"/>
  <c r="EI257" i="51"/>
  <c r="EH258" i="51"/>
  <c r="EH257" i="51"/>
  <c r="EG258" i="51"/>
  <c r="EG257" i="51"/>
  <c r="EF258" i="51"/>
  <c r="EF257" i="51"/>
  <c r="EE258" i="51"/>
  <c r="EE257" i="51"/>
  <c r="ED258" i="51"/>
  <c r="ED257" i="51"/>
  <c r="EC258" i="51"/>
  <c r="EC257" i="51"/>
  <c r="EB258" i="51"/>
  <c r="EB257" i="51"/>
  <c r="EA258" i="51"/>
  <c r="EA257" i="51"/>
  <c r="DZ258" i="51"/>
  <c r="DZ257" i="51"/>
  <c r="DY258" i="51"/>
  <c r="DY257" i="51"/>
  <c r="DX258" i="51"/>
  <c r="DX257" i="51"/>
  <c r="DW258" i="51"/>
  <c r="DW257" i="51"/>
  <c r="DV258" i="51"/>
  <c r="DV257" i="51"/>
  <c r="DU258" i="51"/>
  <c r="DU257" i="51"/>
  <c r="DT258" i="51"/>
  <c r="DT257" i="51"/>
  <c r="DS258" i="51"/>
  <c r="DS257" i="51"/>
  <c r="DR258" i="51"/>
  <c r="DR257" i="51"/>
  <c r="DQ258" i="51"/>
  <c r="DQ257" i="51"/>
  <c r="DP258" i="51"/>
  <c r="DP257" i="51"/>
  <c r="DO258" i="51"/>
  <c r="DO257" i="51"/>
  <c r="DN258" i="51"/>
  <c r="DN257" i="51"/>
  <c r="DM258" i="51"/>
  <c r="DM257" i="51"/>
  <c r="DL258" i="51"/>
  <c r="DL257" i="51"/>
  <c r="DK258" i="51"/>
  <c r="DK257" i="51"/>
  <c r="DJ258" i="51"/>
  <c r="DJ257" i="51"/>
  <c r="DI258" i="51"/>
  <c r="DI257" i="51"/>
  <c r="DD258" i="51"/>
  <c r="DD257" i="51"/>
  <c r="DC258" i="51"/>
  <c r="DC257" i="51"/>
  <c r="DB258" i="51"/>
  <c r="DB257" i="51"/>
  <c r="DA258" i="51"/>
  <c r="DA257" i="51"/>
  <c r="CZ258" i="51"/>
  <c r="CZ257" i="51"/>
  <c r="CY258" i="51"/>
  <c r="CY257" i="51"/>
  <c r="CX258" i="51"/>
  <c r="CX257" i="51"/>
  <c r="CW258" i="51"/>
  <c r="CW257" i="51"/>
  <c r="CV258" i="51"/>
  <c r="CV257" i="51"/>
  <c r="CU258" i="51"/>
  <c r="CU257" i="51"/>
  <c r="CT258" i="51"/>
  <c r="CT257" i="51"/>
  <c r="CS258" i="51"/>
  <c r="CS257" i="51"/>
  <c r="CR258" i="51"/>
  <c r="CR257" i="51"/>
  <c r="CQ258" i="51"/>
  <c r="CQ257" i="51"/>
  <c r="CP258" i="51"/>
  <c r="CP257" i="51"/>
  <c r="CO258" i="51"/>
  <c r="CO257" i="51"/>
  <c r="CN258" i="51"/>
  <c r="CN257" i="51"/>
  <c r="CM258" i="51"/>
  <c r="CM257" i="51"/>
  <c r="CL258" i="51"/>
  <c r="CL257" i="51"/>
  <c r="CK258" i="51"/>
  <c r="CK257" i="51"/>
  <c r="CJ258" i="51"/>
  <c r="CJ257" i="51"/>
  <c r="CI258" i="51"/>
  <c r="CI257" i="51"/>
  <c r="CH258" i="51"/>
  <c r="CH257" i="51"/>
  <c r="CG258" i="51"/>
  <c r="CG257" i="51"/>
  <c r="CF258" i="51"/>
  <c r="CF257" i="51"/>
  <c r="CE258" i="51"/>
  <c r="CE257" i="51"/>
  <c r="CD258" i="51"/>
  <c r="CD257" i="51"/>
  <c r="CC258" i="51"/>
  <c r="CC257" i="51"/>
  <c r="CB258" i="51"/>
  <c r="CB257" i="51"/>
  <c r="CA258" i="51"/>
  <c r="CA257" i="51"/>
  <c r="BZ258" i="51"/>
  <c r="BZ257" i="51"/>
  <c r="BY258" i="51"/>
  <c r="BY257" i="51"/>
  <c r="BX258" i="51"/>
  <c r="BX257" i="51"/>
  <c r="BW258" i="51"/>
  <c r="BW257" i="51"/>
  <c r="BV258" i="51"/>
  <c r="BV257" i="51"/>
  <c r="BU258" i="51"/>
  <c r="BU257" i="51"/>
  <c r="BT258" i="51"/>
  <c r="BT257" i="51"/>
  <c r="BS258" i="51"/>
  <c r="BS257" i="51"/>
  <c r="BR258" i="51"/>
  <c r="BR257" i="51"/>
  <c r="BQ258" i="51"/>
  <c r="BQ257" i="51"/>
  <c r="EV254" i="51"/>
  <c r="EU254" i="51"/>
  <c r="ET254" i="51"/>
  <c r="ES254" i="51"/>
  <c r="ER254" i="51"/>
  <c r="EQ254" i="51"/>
  <c r="EP254" i="51"/>
  <c r="EO254" i="51"/>
  <c r="EN254" i="51"/>
  <c r="EM254" i="51"/>
  <c r="EL254" i="51"/>
  <c r="EK254" i="51"/>
  <c r="EJ254" i="51"/>
  <c r="EI254" i="51"/>
  <c r="EH254" i="51"/>
  <c r="EG254" i="51"/>
  <c r="EF254" i="51"/>
  <c r="EE254" i="51"/>
  <c r="ED254" i="51"/>
  <c r="EC254" i="51"/>
  <c r="EB254" i="51"/>
  <c r="EA254" i="51"/>
  <c r="DZ254" i="51"/>
  <c r="DY254" i="51"/>
  <c r="DX254" i="51"/>
  <c r="DW254" i="51"/>
  <c r="DV254" i="51"/>
  <c r="DU254" i="51"/>
  <c r="DT254" i="51"/>
  <c r="DS254" i="51"/>
  <c r="DR254" i="51"/>
  <c r="DQ254" i="51"/>
  <c r="DP254" i="51"/>
  <c r="DO254" i="51"/>
  <c r="DN254" i="51"/>
  <c r="DM254" i="51"/>
  <c r="DL254" i="51"/>
  <c r="DK254" i="51"/>
  <c r="DJ254" i="51"/>
  <c r="DI254" i="51"/>
  <c r="DD254" i="51"/>
  <c r="DC254" i="51"/>
  <c r="DB254" i="51"/>
  <c r="DA254" i="51"/>
  <c r="CZ254" i="51"/>
  <c r="CY254" i="51"/>
  <c r="CX254" i="51"/>
  <c r="CW254" i="51"/>
  <c r="CV254" i="51"/>
  <c r="CU254" i="51"/>
  <c r="CT254" i="51"/>
  <c r="CS254" i="51"/>
  <c r="CR254" i="51"/>
  <c r="CQ254" i="51"/>
  <c r="CP254" i="51"/>
  <c r="CO254" i="51"/>
  <c r="CN254" i="51"/>
  <c r="CM254" i="51"/>
  <c r="CL254" i="51"/>
  <c r="CK254" i="51"/>
  <c r="CJ254" i="51"/>
  <c r="CI254" i="51"/>
  <c r="CH254" i="51"/>
  <c r="CG254" i="51"/>
  <c r="CF254" i="51"/>
  <c r="CE254" i="51"/>
  <c r="CD254" i="51"/>
  <c r="CC254" i="51"/>
  <c r="CB254" i="51"/>
  <c r="CA254" i="51"/>
  <c r="BZ254" i="51"/>
  <c r="BY254" i="51"/>
  <c r="BX254" i="51"/>
  <c r="BW254" i="51"/>
  <c r="BV254" i="51"/>
  <c r="BU254" i="51"/>
  <c r="BT254" i="51"/>
  <c r="BS254" i="51"/>
  <c r="BR254" i="51"/>
  <c r="BQ254" i="51"/>
  <c r="EV251" i="51"/>
  <c r="EU251" i="51"/>
  <c r="ET251" i="51"/>
  <c r="ES251" i="51"/>
  <c r="ER251" i="51"/>
  <c r="EQ251" i="51"/>
  <c r="EP251" i="51"/>
  <c r="EO251" i="51"/>
  <c r="EN251" i="51"/>
  <c r="EM251" i="51"/>
  <c r="EL251" i="51"/>
  <c r="EK251" i="51"/>
  <c r="EJ251" i="51"/>
  <c r="EI251" i="51"/>
  <c r="EH251" i="51"/>
  <c r="EG251" i="51"/>
  <c r="EF251" i="51"/>
  <c r="EE251" i="51"/>
  <c r="ED251" i="51"/>
  <c r="EC251" i="51"/>
  <c r="EB251" i="51"/>
  <c r="EA251" i="51"/>
  <c r="DZ251" i="51"/>
  <c r="DY251" i="51"/>
  <c r="DX251" i="51"/>
  <c r="DW251" i="51"/>
  <c r="DV251" i="51"/>
  <c r="DU251" i="51"/>
  <c r="DT251" i="51"/>
  <c r="DS251" i="51"/>
  <c r="DR251" i="51"/>
  <c r="DQ251" i="51"/>
  <c r="DP251" i="51"/>
  <c r="DO251" i="51"/>
  <c r="DN251" i="51"/>
  <c r="DM251" i="51"/>
  <c r="DL251" i="51"/>
  <c r="DK251" i="51"/>
  <c r="DJ251" i="51"/>
  <c r="DI251" i="51"/>
  <c r="DD251" i="51"/>
  <c r="DC251" i="51"/>
  <c r="DB251" i="51"/>
  <c r="DA251" i="51"/>
  <c r="CZ251" i="51"/>
  <c r="CY251" i="51"/>
  <c r="CX251" i="51"/>
  <c r="CW251" i="51"/>
  <c r="CV251" i="51"/>
  <c r="CU251" i="51"/>
  <c r="CT251" i="51"/>
  <c r="CS251" i="51"/>
  <c r="CR251" i="51"/>
  <c r="CQ251" i="51"/>
  <c r="CP251" i="51"/>
  <c r="CO251" i="51"/>
  <c r="CN251" i="51"/>
  <c r="CM251" i="51"/>
  <c r="CL251" i="51"/>
  <c r="CK251" i="51"/>
  <c r="CJ251" i="51"/>
  <c r="CI251" i="51"/>
  <c r="CH251" i="51"/>
  <c r="CG251" i="51"/>
  <c r="CF251" i="51"/>
  <c r="CE251" i="51"/>
  <c r="CD251" i="51"/>
  <c r="CC251" i="51"/>
  <c r="CB251" i="51"/>
  <c r="CA251" i="51"/>
  <c r="BZ251" i="51"/>
  <c r="BY251" i="51"/>
  <c r="BX251" i="51"/>
  <c r="BW251" i="51"/>
  <c r="BV251" i="51"/>
  <c r="BU251" i="51"/>
  <c r="BT251" i="51"/>
  <c r="BS251" i="51"/>
  <c r="BR251" i="51"/>
  <c r="BQ251" i="51"/>
  <c r="EV247" i="51"/>
  <c r="EU247" i="51"/>
  <c r="ET247" i="51"/>
  <c r="ES247" i="51"/>
  <c r="ER247" i="51"/>
  <c r="EQ247" i="51"/>
  <c r="EP247" i="51"/>
  <c r="EO247" i="51"/>
  <c r="EN247" i="51"/>
  <c r="EM247" i="51"/>
  <c r="EL247" i="51"/>
  <c r="EK247" i="51"/>
  <c r="EJ247" i="51"/>
  <c r="EI247" i="51"/>
  <c r="EH247" i="51"/>
  <c r="EG247" i="51"/>
  <c r="EF247" i="51"/>
  <c r="EE247" i="51"/>
  <c r="ED247" i="51"/>
  <c r="EC247" i="51"/>
  <c r="EB247" i="51"/>
  <c r="EA247" i="51"/>
  <c r="DZ247" i="51"/>
  <c r="DY247" i="51"/>
  <c r="DX247" i="51"/>
  <c r="DW247" i="51"/>
  <c r="DV247" i="51"/>
  <c r="DU247" i="51"/>
  <c r="DT247" i="51"/>
  <c r="DS247" i="51"/>
  <c r="DR247" i="51"/>
  <c r="DQ247" i="51"/>
  <c r="DP247" i="51"/>
  <c r="DO247" i="51"/>
  <c r="DN247" i="51"/>
  <c r="DM247" i="51"/>
  <c r="DL247" i="51"/>
  <c r="DK247" i="51"/>
  <c r="DJ247" i="51"/>
  <c r="DI247" i="51"/>
  <c r="DD247" i="51"/>
  <c r="DC247" i="51"/>
  <c r="DB247" i="51"/>
  <c r="DA247" i="51"/>
  <c r="CZ247" i="51"/>
  <c r="CY247" i="51"/>
  <c r="CX247" i="51"/>
  <c r="CW247" i="51"/>
  <c r="CV247" i="51"/>
  <c r="CU247" i="51"/>
  <c r="CT247" i="51"/>
  <c r="CS247" i="51"/>
  <c r="CR247" i="51"/>
  <c r="CQ247" i="51"/>
  <c r="CP247" i="51"/>
  <c r="CO247" i="51"/>
  <c r="CN247" i="51"/>
  <c r="CM247" i="51"/>
  <c r="CL247" i="51"/>
  <c r="CK247" i="51"/>
  <c r="CJ247" i="51"/>
  <c r="CI247" i="51"/>
  <c r="CH247" i="51"/>
  <c r="CG247" i="51"/>
  <c r="CF247" i="51"/>
  <c r="CE247" i="51"/>
  <c r="CD247" i="51"/>
  <c r="CC247" i="51"/>
  <c r="CB247" i="51"/>
  <c r="BZ247" i="51"/>
  <c r="BY247" i="51"/>
  <c r="BX247" i="51"/>
  <c r="BW247" i="51"/>
  <c r="BV247" i="51"/>
  <c r="BU247" i="51"/>
  <c r="BT247" i="51"/>
  <c r="BS247" i="51"/>
  <c r="BR247" i="51"/>
  <c r="BQ247" i="51"/>
  <c r="EV245" i="51"/>
  <c r="EU245" i="51"/>
  <c r="ET245" i="51"/>
  <c r="ES245" i="51"/>
  <c r="ER245" i="51"/>
  <c r="EQ245" i="51"/>
  <c r="EP245" i="51"/>
  <c r="EO245" i="51"/>
  <c r="EN245" i="51"/>
  <c r="EM245" i="51"/>
  <c r="EL245" i="51"/>
  <c r="EK245" i="51"/>
  <c r="EJ245" i="51"/>
  <c r="EI245" i="51"/>
  <c r="EH245" i="51"/>
  <c r="EG245" i="51"/>
  <c r="EF245" i="51"/>
  <c r="EE245" i="51"/>
  <c r="ED245" i="51"/>
  <c r="EC245" i="51"/>
  <c r="EB245" i="51"/>
  <c r="EA245" i="51"/>
  <c r="DZ245" i="51"/>
  <c r="DY245" i="51"/>
  <c r="DX245" i="51"/>
  <c r="DW245" i="51"/>
  <c r="DV245" i="51"/>
  <c r="DU245" i="51"/>
  <c r="DT245" i="51"/>
  <c r="DS245" i="51"/>
  <c r="DR245" i="51"/>
  <c r="DQ245" i="51"/>
  <c r="DP245" i="51"/>
  <c r="DO245" i="51"/>
  <c r="DN245" i="51"/>
  <c r="DM245" i="51"/>
  <c r="DL245" i="51"/>
  <c r="DK245" i="51"/>
  <c r="DJ245" i="51"/>
  <c r="DI245" i="51"/>
  <c r="DD245" i="51"/>
  <c r="DC245" i="51"/>
  <c r="DB245" i="51"/>
  <c r="DA245" i="51"/>
  <c r="CZ245" i="51"/>
  <c r="CY245" i="51"/>
  <c r="CX245" i="51"/>
  <c r="CW245" i="51"/>
  <c r="CV245" i="51"/>
  <c r="CU245" i="51"/>
  <c r="CT245" i="51"/>
  <c r="CS245" i="51"/>
  <c r="CR245" i="51"/>
  <c r="CQ245" i="51"/>
  <c r="CP245" i="51"/>
  <c r="CO245" i="51"/>
  <c r="CN245" i="51"/>
  <c r="CM245" i="51"/>
  <c r="CL245" i="51"/>
  <c r="CK245" i="51"/>
  <c r="CJ245" i="51"/>
  <c r="CI245" i="51"/>
  <c r="CH245" i="51"/>
  <c r="CG245" i="51"/>
  <c r="CF245" i="51"/>
  <c r="CE245" i="51"/>
  <c r="CD245" i="51"/>
  <c r="CC245" i="51"/>
  <c r="CB245" i="51"/>
  <c r="CA245" i="51"/>
  <c r="BZ245" i="51"/>
  <c r="BY245" i="51"/>
  <c r="BX245" i="51"/>
  <c r="BW245" i="51"/>
  <c r="BV245" i="51"/>
  <c r="BU245" i="51"/>
  <c r="BT245" i="51"/>
  <c r="BS245" i="51"/>
  <c r="BR245" i="51"/>
  <c r="BQ245" i="51"/>
  <c r="EV241" i="51"/>
  <c r="EU241" i="51"/>
  <c r="ET241" i="51"/>
  <c r="ES241" i="51"/>
  <c r="ER241" i="51"/>
  <c r="EQ241" i="51"/>
  <c r="EP241" i="51"/>
  <c r="EO241" i="51"/>
  <c r="EN241" i="51"/>
  <c r="EM241" i="51"/>
  <c r="EL241" i="51"/>
  <c r="EK241" i="51"/>
  <c r="EJ241" i="51"/>
  <c r="EI241" i="51"/>
  <c r="EH241" i="51"/>
  <c r="EG241" i="51"/>
  <c r="EF241" i="51"/>
  <c r="EE241" i="51"/>
  <c r="ED241" i="51"/>
  <c r="EC241" i="51"/>
  <c r="EB241" i="51"/>
  <c r="EA241" i="51"/>
  <c r="DZ241" i="51"/>
  <c r="DY241" i="51"/>
  <c r="DX241" i="51"/>
  <c r="DW241" i="51"/>
  <c r="DV241" i="51"/>
  <c r="DU241" i="51"/>
  <c r="DT241" i="51"/>
  <c r="DS241" i="51"/>
  <c r="DR241" i="51"/>
  <c r="DQ241" i="51"/>
  <c r="DP241" i="51"/>
  <c r="DO241" i="51"/>
  <c r="DN241" i="51"/>
  <c r="DM241" i="51"/>
  <c r="DL241" i="51"/>
  <c r="DK241" i="51"/>
  <c r="DJ241" i="51"/>
  <c r="DD241" i="51"/>
  <c r="DC241" i="51"/>
  <c r="DB241" i="51"/>
  <c r="DA241" i="51"/>
  <c r="CZ241" i="51"/>
  <c r="CY241" i="51"/>
  <c r="CX241" i="51"/>
  <c r="CW241" i="51"/>
  <c r="CV241" i="51"/>
  <c r="CU241" i="51"/>
  <c r="CT241" i="51"/>
  <c r="CS241" i="51"/>
  <c r="CR241" i="51"/>
  <c r="CQ241" i="51"/>
  <c r="CP241" i="51"/>
  <c r="CO241" i="51"/>
  <c r="CN241" i="51"/>
  <c r="CM241" i="51"/>
  <c r="CL241" i="51"/>
  <c r="CK241" i="51"/>
  <c r="CJ241" i="51"/>
  <c r="CI241" i="51"/>
  <c r="CH241" i="51"/>
  <c r="CG241" i="51"/>
  <c r="CF241" i="51"/>
  <c r="CE241" i="51"/>
  <c r="CD241" i="51"/>
  <c r="CC241" i="51"/>
  <c r="CB241" i="51"/>
  <c r="CA241" i="51"/>
  <c r="BZ241" i="51"/>
  <c r="BY241" i="51"/>
  <c r="BX241" i="51"/>
  <c r="BW241" i="51"/>
  <c r="BV241" i="51"/>
  <c r="BU241" i="51"/>
  <c r="BT241" i="51"/>
  <c r="BS241" i="51"/>
  <c r="BR241" i="51"/>
  <c r="BQ241" i="51"/>
  <c r="EV238" i="51"/>
  <c r="EU238" i="51"/>
  <c r="ET238" i="51"/>
  <c r="ES238" i="51"/>
  <c r="ER238" i="51"/>
  <c r="EQ238" i="51"/>
  <c r="EP238" i="51"/>
  <c r="EO238" i="51"/>
  <c r="EN238" i="51"/>
  <c r="EM238" i="51"/>
  <c r="EL238" i="51"/>
  <c r="EK238" i="51"/>
  <c r="EJ238" i="51"/>
  <c r="EI238" i="51"/>
  <c r="EH238" i="51"/>
  <c r="EG238" i="51"/>
  <c r="EF238" i="51"/>
  <c r="EE238" i="51"/>
  <c r="ED238" i="51"/>
  <c r="EC238" i="51"/>
  <c r="EB238" i="51"/>
  <c r="EA238" i="51"/>
  <c r="DZ238" i="51"/>
  <c r="DY238" i="51"/>
  <c r="DX238" i="51"/>
  <c r="DW238" i="51"/>
  <c r="DV238" i="51"/>
  <c r="DU238" i="51"/>
  <c r="DT238" i="51"/>
  <c r="DS238" i="51"/>
  <c r="DR238" i="51"/>
  <c r="DQ238" i="51"/>
  <c r="DP238" i="51"/>
  <c r="DO238" i="51"/>
  <c r="DN238" i="51"/>
  <c r="DM238" i="51"/>
  <c r="DL238" i="51"/>
  <c r="DK238" i="51"/>
  <c r="DJ238" i="51"/>
  <c r="DI238" i="51"/>
  <c r="DD238" i="51"/>
  <c r="DC238" i="51"/>
  <c r="DB238" i="51"/>
  <c r="DA238" i="51"/>
  <c r="CZ238" i="51"/>
  <c r="CY238" i="51"/>
  <c r="CX238" i="51"/>
  <c r="CW238" i="51"/>
  <c r="CV238" i="51"/>
  <c r="CU238" i="51"/>
  <c r="CT238" i="51"/>
  <c r="CS238" i="51"/>
  <c r="CR238" i="51"/>
  <c r="CQ238" i="51"/>
  <c r="CP238" i="51"/>
  <c r="CO238" i="51"/>
  <c r="CN238" i="51"/>
  <c r="CM238" i="51"/>
  <c r="CL238" i="51"/>
  <c r="CK238" i="51"/>
  <c r="CJ238" i="51"/>
  <c r="CI238" i="51"/>
  <c r="CH238" i="51"/>
  <c r="CG238" i="51"/>
  <c r="CF238" i="51"/>
  <c r="CE238" i="51"/>
  <c r="CD238" i="51"/>
  <c r="CC238" i="51"/>
  <c r="CB238" i="51"/>
  <c r="CA238" i="51"/>
  <c r="BZ238" i="51"/>
  <c r="BY238" i="51"/>
  <c r="BX238" i="51"/>
  <c r="BW238" i="51"/>
  <c r="BV238" i="51"/>
  <c r="BU238" i="51"/>
  <c r="BT238" i="51"/>
  <c r="BS238" i="51"/>
  <c r="BR238" i="51"/>
  <c r="BQ238" i="51"/>
  <c r="EV236" i="51"/>
  <c r="EU236" i="51"/>
  <c r="ET236" i="51"/>
  <c r="ES236" i="51"/>
  <c r="ER236" i="51"/>
  <c r="EQ236" i="51"/>
  <c r="EP236" i="51"/>
  <c r="EO236" i="51"/>
  <c r="EN236" i="51"/>
  <c r="EM236" i="51"/>
  <c r="EL236" i="51"/>
  <c r="EK236" i="51"/>
  <c r="EJ236" i="51"/>
  <c r="EI236" i="51"/>
  <c r="EH236" i="51"/>
  <c r="EG236" i="51"/>
  <c r="EF236" i="51"/>
  <c r="EE236" i="51"/>
  <c r="ED236" i="51"/>
  <c r="EC236" i="51"/>
  <c r="EB236" i="51"/>
  <c r="EA236" i="51"/>
  <c r="DZ236" i="51"/>
  <c r="DY236" i="51"/>
  <c r="DX236" i="51"/>
  <c r="DW236" i="51"/>
  <c r="DV236" i="51"/>
  <c r="DU236" i="51"/>
  <c r="DT236" i="51"/>
  <c r="DS236" i="51"/>
  <c r="DR236" i="51"/>
  <c r="DQ236" i="51"/>
  <c r="DP236" i="51"/>
  <c r="DO236" i="51"/>
  <c r="DN236" i="51"/>
  <c r="DM236" i="51"/>
  <c r="DL236" i="51"/>
  <c r="DK236" i="51"/>
  <c r="DJ236" i="51"/>
  <c r="DI236" i="51"/>
  <c r="DD236" i="51"/>
  <c r="DC236" i="51"/>
  <c r="DB236" i="51"/>
  <c r="DA236" i="51"/>
  <c r="CZ236" i="51"/>
  <c r="CY236" i="51"/>
  <c r="CX236" i="51"/>
  <c r="CW236" i="51"/>
  <c r="CV236" i="51"/>
  <c r="CU236" i="51"/>
  <c r="CT236" i="51"/>
  <c r="CS236" i="51"/>
  <c r="CR236" i="51"/>
  <c r="CQ236" i="51"/>
  <c r="CP236" i="51"/>
  <c r="CO236" i="51"/>
  <c r="CN236" i="51"/>
  <c r="CM236" i="51"/>
  <c r="CL236" i="51"/>
  <c r="CK236" i="51"/>
  <c r="CJ236" i="51"/>
  <c r="CI236" i="51"/>
  <c r="CH236" i="51"/>
  <c r="CG236" i="51"/>
  <c r="CF236" i="51"/>
  <c r="CE236" i="51"/>
  <c r="CD236" i="51"/>
  <c r="CC236" i="51"/>
  <c r="CB236" i="51"/>
  <c r="BZ236" i="51"/>
  <c r="BY236" i="51"/>
  <c r="BX236" i="51"/>
  <c r="BW236" i="51"/>
  <c r="BV236" i="51"/>
  <c r="BU236" i="51"/>
  <c r="BT236" i="51"/>
  <c r="BS236" i="51"/>
  <c r="BR236" i="51"/>
  <c r="BQ236" i="51"/>
  <c r="EV234" i="51"/>
  <c r="EU234" i="51"/>
  <c r="ET234" i="51"/>
  <c r="ES234" i="51"/>
  <c r="ER234" i="51"/>
  <c r="EQ234" i="51"/>
  <c r="EP234" i="51"/>
  <c r="EO234" i="51"/>
  <c r="EN234" i="51"/>
  <c r="EM234" i="51"/>
  <c r="EL234" i="51"/>
  <c r="EK234" i="51"/>
  <c r="EJ234" i="51"/>
  <c r="EI234" i="51"/>
  <c r="EH234" i="51"/>
  <c r="EG234" i="51"/>
  <c r="EF234" i="51"/>
  <c r="EE234" i="51"/>
  <c r="ED234" i="51"/>
  <c r="EC234" i="51"/>
  <c r="EB234" i="51"/>
  <c r="EA234" i="51"/>
  <c r="DZ234" i="51"/>
  <c r="DY234" i="51"/>
  <c r="DX234" i="51"/>
  <c r="DW234" i="51"/>
  <c r="DV234" i="51"/>
  <c r="DU234" i="51"/>
  <c r="DT234" i="51"/>
  <c r="DS234" i="51"/>
  <c r="DR234" i="51"/>
  <c r="DQ234" i="51"/>
  <c r="DP234" i="51"/>
  <c r="DO234" i="51"/>
  <c r="DN234" i="51"/>
  <c r="DM234" i="51"/>
  <c r="DL234" i="51"/>
  <c r="DK234" i="51"/>
  <c r="DJ234" i="51"/>
  <c r="DI234" i="51"/>
  <c r="DD234" i="51"/>
  <c r="DC234" i="51"/>
  <c r="DB234" i="51"/>
  <c r="DA234" i="51"/>
  <c r="CZ234" i="51"/>
  <c r="CY234" i="51"/>
  <c r="CX234" i="51"/>
  <c r="CW234" i="51"/>
  <c r="CV234" i="51"/>
  <c r="CU234" i="51"/>
  <c r="CT234" i="51"/>
  <c r="CS234" i="51"/>
  <c r="CR234" i="51"/>
  <c r="CQ234" i="51"/>
  <c r="CP234" i="51"/>
  <c r="CO234" i="51"/>
  <c r="CN234" i="51"/>
  <c r="CM234" i="51"/>
  <c r="CL234" i="51"/>
  <c r="CK234" i="51"/>
  <c r="CJ234" i="51"/>
  <c r="CI234" i="51"/>
  <c r="CH234" i="51"/>
  <c r="CG234" i="51"/>
  <c r="CF234" i="51"/>
  <c r="CE234" i="51"/>
  <c r="CD234" i="51"/>
  <c r="CC234" i="51"/>
  <c r="CB234" i="51"/>
  <c r="CA234" i="51"/>
  <c r="BZ234" i="51"/>
  <c r="BY234" i="51"/>
  <c r="BX234" i="51"/>
  <c r="BW234" i="51"/>
  <c r="BV234" i="51"/>
  <c r="BU234" i="51"/>
  <c r="BT234" i="51"/>
  <c r="BS234" i="51"/>
  <c r="BR234" i="51"/>
  <c r="BQ234" i="51"/>
  <c r="EV229" i="51"/>
  <c r="EU229" i="51"/>
  <c r="ET229" i="51"/>
  <c r="ES229" i="51"/>
  <c r="ER229" i="51"/>
  <c r="EN229" i="51"/>
  <c r="EM229" i="51"/>
  <c r="EL229" i="51"/>
  <c r="EK229" i="51"/>
  <c r="EJ229" i="51"/>
  <c r="EI229" i="51"/>
  <c r="EH229" i="51"/>
  <c r="EG229" i="51"/>
  <c r="EF229" i="51"/>
  <c r="EE229" i="51"/>
  <c r="ED229" i="51"/>
  <c r="EC229" i="51"/>
  <c r="EB229" i="51"/>
  <c r="EA229" i="51"/>
  <c r="DZ229" i="51"/>
  <c r="DY229" i="51"/>
  <c r="DX229" i="51"/>
  <c r="DW229" i="51"/>
  <c r="DV229" i="51"/>
  <c r="DU229" i="51"/>
  <c r="DT229" i="51"/>
  <c r="DS229" i="51"/>
  <c r="DR229" i="51"/>
  <c r="DQ229" i="51"/>
  <c r="DP229" i="51"/>
  <c r="DO229" i="51"/>
  <c r="DN229" i="51"/>
  <c r="DM229" i="51"/>
  <c r="DL229" i="51"/>
  <c r="DK229" i="51"/>
  <c r="DJ229" i="51"/>
  <c r="DI229" i="51"/>
  <c r="DD229" i="51"/>
  <c r="DC229" i="51"/>
  <c r="DB229" i="51"/>
  <c r="DA229" i="51"/>
  <c r="CZ229" i="51"/>
  <c r="CY229" i="51"/>
  <c r="CX229" i="51"/>
  <c r="CW229" i="51"/>
  <c r="CV229" i="51"/>
  <c r="CU229" i="51"/>
  <c r="CT229" i="51"/>
  <c r="CS229" i="51"/>
  <c r="CR229" i="51"/>
  <c r="CQ229" i="51"/>
  <c r="CP229" i="51"/>
  <c r="CO229" i="51"/>
  <c r="CN229" i="51"/>
  <c r="CM229" i="51"/>
  <c r="CL229" i="51"/>
  <c r="CK229" i="51"/>
  <c r="CJ229" i="51"/>
  <c r="CI229" i="51"/>
  <c r="CH229" i="51"/>
  <c r="CG229" i="51"/>
  <c r="CF229" i="51"/>
  <c r="CE229" i="51"/>
  <c r="CD229" i="51"/>
  <c r="CC229" i="51"/>
  <c r="CB229" i="51"/>
  <c r="CA229" i="51"/>
  <c r="BZ229" i="51"/>
  <c r="BY229" i="51"/>
  <c r="BX229" i="51"/>
  <c r="BW229" i="51"/>
  <c r="BV229" i="51"/>
  <c r="BU229" i="51"/>
  <c r="BT229" i="51"/>
  <c r="BS229" i="51"/>
  <c r="BR229" i="51"/>
  <c r="BQ229" i="51"/>
  <c r="EV226" i="51"/>
  <c r="EU226" i="51"/>
  <c r="ET226" i="51"/>
  <c r="ES226" i="51"/>
  <c r="ER226" i="51"/>
  <c r="EQ226" i="51"/>
  <c r="EP226" i="51"/>
  <c r="EO226" i="51"/>
  <c r="EN226" i="51"/>
  <c r="EM226" i="51"/>
  <c r="EL226" i="51"/>
  <c r="EK226" i="51"/>
  <c r="EJ226" i="51"/>
  <c r="EI226" i="51"/>
  <c r="EH226" i="51"/>
  <c r="EG226" i="51"/>
  <c r="EF226" i="51"/>
  <c r="EE226" i="51"/>
  <c r="ED226" i="51"/>
  <c r="EC226" i="51"/>
  <c r="EB226" i="51"/>
  <c r="EA226" i="51"/>
  <c r="DZ226" i="51"/>
  <c r="DY226" i="51"/>
  <c r="DX226" i="51"/>
  <c r="DW226" i="51"/>
  <c r="DV226" i="51"/>
  <c r="DU226" i="51"/>
  <c r="DT226" i="51"/>
  <c r="DS226" i="51"/>
  <c r="DR226" i="51"/>
  <c r="DQ226" i="51"/>
  <c r="DP226" i="51"/>
  <c r="DO226" i="51"/>
  <c r="DN226" i="51"/>
  <c r="DM226" i="51"/>
  <c r="DL226" i="51"/>
  <c r="DK226" i="51"/>
  <c r="DJ226" i="51"/>
  <c r="DD226" i="51"/>
  <c r="DC226" i="51"/>
  <c r="DB226" i="51"/>
  <c r="DA226" i="51"/>
  <c r="CZ226" i="51"/>
  <c r="CY226" i="51"/>
  <c r="CX226" i="51"/>
  <c r="CW226" i="51"/>
  <c r="CV226" i="51"/>
  <c r="CU226" i="51"/>
  <c r="CT226" i="51"/>
  <c r="CS226" i="51"/>
  <c r="CR226" i="51"/>
  <c r="CQ226" i="51"/>
  <c r="CP226" i="51"/>
  <c r="CO226" i="51"/>
  <c r="CN226" i="51"/>
  <c r="CM226" i="51"/>
  <c r="CL226" i="51"/>
  <c r="CK226" i="51"/>
  <c r="CJ226" i="51"/>
  <c r="CI226" i="51"/>
  <c r="CH226" i="51"/>
  <c r="CG226" i="51"/>
  <c r="CF226" i="51"/>
  <c r="CE226" i="51"/>
  <c r="CD226" i="51"/>
  <c r="CC226" i="51"/>
  <c r="CB226" i="51"/>
  <c r="CA226" i="51"/>
  <c r="BZ226" i="51"/>
  <c r="BY226" i="51"/>
  <c r="BX226" i="51"/>
  <c r="BW226" i="51"/>
  <c r="BV226" i="51"/>
  <c r="BU226" i="51"/>
  <c r="BT226" i="51"/>
  <c r="BS226" i="51"/>
  <c r="BR226" i="51"/>
  <c r="BQ226" i="51"/>
  <c r="EV221" i="51"/>
  <c r="EU221" i="51"/>
  <c r="ET221" i="51"/>
  <c r="ES221" i="51"/>
  <c r="ER221" i="51"/>
  <c r="EQ221" i="51"/>
  <c r="EP221" i="51"/>
  <c r="EO221" i="51"/>
  <c r="EN221" i="51"/>
  <c r="EM221" i="51"/>
  <c r="EL221" i="51"/>
  <c r="EK221" i="51"/>
  <c r="EJ221" i="51"/>
  <c r="EI221" i="51"/>
  <c r="EH221" i="51"/>
  <c r="EG221" i="51"/>
  <c r="EF221" i="51"/>
  <c r="EE221" i="51"/>
  <c r="ED221" i="51"/>
  <c r="EC221" i="51"/>
  <c r="EB221" i="51"/>
  <c r="EA221" i="51"/>
  <c r="DZ221" i="51"/>
  <c r="DY221" i="51"/>
  <c r="DX221" i="51"/>
  <c r="DW221" i="51"/>
  <c r="DV221" i="51"/>
  <c r="DU221" i="51"/>
  <c r="DT221" i="51"/>
  <c r="DS221" i="51"/>
  <c r="DR221" i="51"/>
  <c r="DQ221" i="51"/>
  <c r="DP221" i="51"/>
  <c r="DO221" i="51"/>
  <c r="DN221" i="51"/>
  <c r="DM221" i="51"/>
  <c r="DL221" i="51"/>
  <c r="DK221" i="51"/>
  <c r="DJ221" i="51"/>
  <c r="DI221" i="51"/>
  <c r="DD221" i="51"/>
  <c r="DC221" i="51"/>
  <c r="DB221" i="51"/>
  <c r="DA221" i="51"/>
  <c r="CZ221" i="51"/>
  <c r="CY221" i="51"/>
  <c r="CX221" i="51"/>
  <c r="CW221" i="51"/>
  <c r="CV221" i="51"/>
  <c r="CU221" i="51"/>
  <c r="CT221" i="51"/>
  <c r="CS221" i="51"/>
  <c r="CR221" i="51"/>
  <c r="CQ221" i="51"/>
  <c r="CP221" i="51"/>
  <c r="CO221" i="51"/>
  <c r="CN221" i="51"/>
  <c r="CM221" i="51"/>
  <c r="CL221" i="51"/>
  <c r="CK221" i="51"/>
  <c r="CJ221" i="51"/>
  <c r="CI221" i="51"/>
  <c r="CH221" i="51"/>
  <c r="CG221" i="51"/>
  <c r="CF221" i="51"/>
  <c r="CE221" i="51"/>
  <c r="CD221" i="51"/>
  <c r="CC221" i="51"/>
  <c r="CB221" i="51"/>
  <c r="CA221" i="51"/>
  <c r="BZ221" i="51"/>
  <c r="BY221" i="51"/>
  <c r="BX221" i="51"/>
  <c r="BW221" i="51"/>
  <c r="BV221" i="51"/>
  <c r="BU221" i="51"/>
  <c r="BT221" i="51"/>
  <c r="BS221" i="51"/>
  <c r="BR221" i="51"/>
  <c r="BQ221" i="51"/>
  <c r="EV217" i="51"/>
  <c r="EU217" i="51"/>
  <c r="ET217" i="51"/>
  <c r="ES217" i="51"/>
  <c r="ER217" i="51"/>
  <c r="EQ217" i="51"/>
  <c r="EP217" i="51"/>
  <c r="EO217" i="51"/>
  <c r="EN217" i="51"/>
  <c r="EM217" i="51"/>
  <c r="EL217" i="51"/>
  <c r="EK217" i="51"/>
  <c r="EJ217" i="51"/>
  <c r="EI217" i="51"/>
  <c r="EH217" i="51"/>
  <c r="EG217" i="51"/>
  <c r="EF217" i="51"/>
  <c r="EE217" i="51"/>
  <c r="ED217" i="51"/>
  <c r="EC217" i="51"/>
  <c r="EB217" i="51"/>
  <c r="EA217" i="51"/>
  <c r="DZ217" i="51"/>
  <c r="DY217" i="51"/>
  <c r="DX217" i="51"/>
  <c r="DW217" i="51"/>
  <c r="DV217" i="51"/>
  <c r="DU217" i="51"/>
  <c r="DT217" i="51"/>
  <c r="DS217" i="51"/>
  <c r="DR217" i="51"/>
  <c r="DQ217" i="51"/>
  <c r="DP217" i="51"/>
  <c r="DO217" i="51"/>
  <c r="DN217" i="51"/>
  <c r="DM217" i="51"/>
  <c r="DL217" i="51"/>
  <c r="DK217" i="51"/>
  <c r="DJ217" i="51"/>
  <c r="DI217" i="51"/>
  <c r="DD217" i="51"/>
  <c r="DC217" i="51"/>
  <c r="DB217" i="51"/>
  <c r="DA217" i="51"/>
  <c r="CZ217" i="51"/>
  <c r="CY217" i="51"/>
  <c r="CX217" i="51"/>
  <c r="CW217" i="51"/>
  <c r="CV217" i="51"/>
  <c r="CU217" i="51"/>
  <c r="CT217" i="51"/>
  <c r="CS217" i="51"/>
  <c r="CR217" i="51"/>
  <c r="CQ217" i="51"/>
  <c r="CP217" i="51"/>
  <c r="CO217" i="51"/>
  <c r="CN217" i="51"/>
  <c r="CM217" i="51"/>
  <c r="CL217" i="51"/>
  <c r="CK217" i="51"/>
  <c r="CJ217" i="51"/>
  <c r="CI217" i="51"/>
  <c r="CH217" i="51"/>
  <c r="CG217" i="51"/>
  <c r="CF217" i="51"/>
  <c r="CE217" i="51"/>
  <c r="CD217" i="51"/>
  <c r="CC217" i="51"/>
  <c r="CB217" i="51"/>
  <c r="CA217" i="51"/>
  <c r="BY217" i="51"/>
  <c r="BX217" i="51"/>
  <c r="BW217" i="51"/>
  <c r="BV217" i="51"/>
  <c r="BU217" i="51"/>
  <c r="BT217" i="51"/>
  <c r="BS217" i="51"/>
  <c r="BR217" i="51"/>
  <c r="BQ217" i="51"/>
  <c r="EV214" i="51"/>
  <c r="EU214" i="51"/>
  <c r="ET214" i="51"/>
  <c r="ES214" i="51"/>
  <c r="ER214" i="51"/>
  <c r="EQ214" i="51"/>
  <c r="EP214" i="51"/>
  <c r="EO214" i="51"/>
  <c r="EN214" i="51"/>
  <c r="EM214" i="51"/>
  <c r="EL214" i="51"/>
  <c r="EK214" i="51"/>
  <c r="EJ214" i="51"/>
  <c r="EI214" i="51"/>
  <c r="EH214" i="51"/>
  <c r="EG214" i="51"/>
  <c r="EF214" i="51"/>
  <c r="EE214" i="51"/>
  <c r="ED214" i="51"/>
  <c r="EC214" i="51"/>
  <c r="EB214" i="51"/>
  <c r="EA214" i="51"/>
  <c r="DZ214" i="51"/>
  <c r="DY214" i="51"/>
  <c r="DX214" i="51"/>
  <c r="DW214" i="51"/>
  <c r="DV214" i="51"/>
  <c r="DU214" i="51"/>
  <c r="DT214" i="51"/>
  <c r="DS214" i="51"/>
  <c r="DR214" i="51"/>
  <c r="DQ214" i="51"/>
  <c r="DP214" i="51"/>
  <c r="DO214" i="51"/>
  <c r="DN214" i="51"/>
  <c r="DM214" i="51"/>
  <c r="DL214" i="51"/>
  <c r="DK214" i="51"/>
  <c r="DJ214" i="51"/>
  <c r="DI214" i="51"/>
  <c r="DD214" i="51"/>
  <c r="DC214" i="51"/>
  <c r="DB214" i="51"/>
  <c r="DA214" i="51"/>
  <c r="CZ214" i="51"/>
  <c r="CY214" i="51"/>
  <c r="CX214" i="51"/>
  <c r="CW214" i="51"/>
  <c r="CV214" i="51"/>
  <c r="CU214" i="51"/>
  <c r="CT214" i="51"/>
  <c r="CS214" i="51"/>
  <c r="CR214" i="51"/>
  <c r="CQ214" i="51"/>
  <c r="CP214" i="51"/>
  <c r="CO214" i="51"/>
  <c r="CN214" i="51"/>
  <c r="CM214" i="51"/>
  <c r="CL214" i="51"/>
  <c r="CK214" i="51"/>
  <c r="CJ214" i="51"/>
  <c r="CI214" i="51"/>
  <c r="CH214" i="51"/>
  <c r="CG214" i="51"/>
  <c r="CF214" i="51"/>
  <c r="CE214" i="51"/>
  <c r="CD214" i="51"/>
  <c r="CC214" i="51"/>
  <c r="CB214" i="51"/>
  <c r="CA214" i="51"/>
  <c r="BZ214" i="51"/>
  <c r="BY214" i="51"/>
  <c r="BX214" i="51"/>
  <c r="BW214" i="51"/>
  <c r="BV214" i="51"/>
  <c r="BU214" i="51"/>
  <c r="BT214" i="51"/>
  <c r="BS214" i="51"/>
  <c r="BR214" i="51"/>
  <c r="BQ214" i="51"/>
  <c r="EV211" i="51"/>
  <c r="EU211" i="51"/>
  <c r="ET211" i="51"/>
  <c r="ES211" i="51"/>
  <c r="ER211" i="51"/>
  <c r="EQ211" i="51"/>
  <c r="EP211" i="51"/>
  <c r="EO211" i="51"/>
  <c r="EN211" i="51"/>
  <c r="EM211" i="51"/>
  <c r="EL211" i="51"/>
  <c r="EK211" i="51"/>
  <c r="EJ211" i="51"/>
  <c r="EI211" i="51"/>
  <c r="EH211" i="51"/>
  <c r="EG211" i="51"/>
  <c r="EF211" i="51"/>
  <c r="EE211" i="51"/>
  <c r="ED211" i="51"/>
  <c r="EC211" i="51"/>
  <c r="EB211" i="51"/>
  <c r="EA211" i="51"/>
  <c r="DZ211" i="51"/>
  <c r="DY211" i="51"/>
  <c r="DX211" i="51"/>
  <c r="DW211" i="51"/>
  <c r="DV211" i="51"/>
  <c r="DU211" i="51"/>
  <c r="DT211" i="51"/>
  <c r="DS211" i="51"/>
  <c r="DR211" i="51"/>
  <c r="DQ211" i="51"/>
  <c r="DP211" i="51"/>
  <c r="DO211" i="51"/>
  <c r="DN211" i="51"/>
  <c r="DM211" i="51"/>
  <c r="DL211" i="51"/>
  <c r="DK211" i="51"/>
  <c r="DJ211" i="51"/>
  <c r="DI211" i="51"/>
  <c r="DD211" i="51"/>
  <c r="DC211" i="51"/>
  <c r="DB211" i="51"/>
  <c r="DA211" i="51"/>
  <c r="CZ211" i="51"/>
  <c r="CY211" i="51"/>
  <c r="CX211" i="51"/>
  <c r="CW211" i="51"/>
  <c r="CV211" i="51"/>
  <c r="CU211" i="51"/>
  <c r="CT211" i="51"/>
  <c r="CS211" i="51"/>
  <c r="CR211" i="51"/>
  <c r="CQ211" i="51"/>
  <c r="CP211" i="51"/>
  <c r="CO211" i="51"/>
  <c r="CN211" i="51"/>
  <c r="CM211" i="51"/>
  <c r="CL211" i="51"/>
  <c r="CK211" i="51"/>
  <c r="CJ211" i="51"/>
  <c r="CI211" i="51"/>
  <c r="CH211" i="51"/>
  <c r="CG211" i="51"/>
  <c r="CF211" i="51"/>
  <c r="CE211" i="51"/>
  <c r="CD211" i="51"/>
  <c r="CC211" i="51"/>
  <c r="CB211" i="51"/>
  <c r="CA211" i="51"/>
  <c r="BZ211" i="51"/>
  <c r="BY211" i="51"/>
  <c r="BX211" i="51"/>
  <c r="BW211" i="51"/>
  <c r="BV211" i="51"/>
  <c r="BU211" i="51"/>
  <c r="BT211" i="51"/>
  <c r="BS211" i="51"/>
  <c r="BR211" i="51"/>
  <c r="BQ211" i="51"/>
  <c r="EV205" i="51"/>
  <c r="EU205" i="51"/>
  <c r="ET205" i="51"/>
  <c r="ES205" i="51"/>
  <c r="ER205" i="51"/>
  <c r="EQ205" i="51"/>
  <c r="EP205" i="51"/>
  <c r="EO205" i="51"/>
  <c r="EN205" i="51"/>
  <c r="EM205" i="51"/>
  <c r="EL205" i="51"/>
  <c r="EK205" i="51"/>
  <c r="EJ205" i="51"/>
  <c r="EI205" i="51"/>
  <c r="EH205" i="51"/>
  <c r="EG205" i="51"/>
  <c r="EF205" i="51"/>
  <c r="EE205" i="51"/>
  <c r="ED205" i="51"/>
  <c r="EC205" i="51"/>
  <c r="EB205" i="51"/>
  <c r="EA205" i="51"/>
  <c r="DZ205" i="51"/>
  <c r="DY205" i="51"/>
  <c r="DX205" i="51"/>
  <c r="DW205" i="51"/>
  <c r="DV205" i="51"/>
  <c r="DU205" i="51"/>
  <c r="DT205" i="51"/>
  <c r="DS205" i="51"/>
  <c r="DR205" i="51"/>
  <c r="DQ205" i="51"/>
  <c r="DP205" i="51"/>
  <c r="DO205" i="51"/>
  <c r="DN205" i="51"/>
  <c r="DM205" i="51"/>
  <c r="DL205" i="51"/>
  <c r="DK205" i="51"/>
  <c r="DJ205" i="51"/>
  <c r="DI205" i="51"/>
  <c r="DD205" i="51"/>
  <c r="DC205" i="51"/>
  <c r="DB205" i="51"/>
  <c r="DA205" i="51"/>
  <c r="CZ205" i="51"/>
  <c r="CY205" i="51"/>
  <c r="CX205" i="51"/>
  <c r="CW205" i="51"/>
  <c r="CV205" i="51"/>
  <c r="CU205" i="51"/>
  <c r="CT205" i="51"/>
  <c r="CS205" i="51"/>
  <c r="CR205" i="51"/>
  <c r="CQ205" i="51"/>
  <c r="CP205" i="51"/>
  <c r="CO205" i="51"/>
  <c r="CN205" i="51"/>
  <c r="CM205" i="51"/>
  <c r="CL205" i="51"/>
  <c r="CK205" i="51"/>
  <c r="CJ205" i="51"/>
  <c r="CI205" i="51"/>
  <c r="CH205" i="51"/>
  <c r="CG205" i="51"/>
  <c r="CF205" i="51"/>
  <c r="CE205" i="51"/>
  <c r="CD205" i="51"/>
  <c r="CC205" i="51"/>
  <c r="CB205" i="51"/>
  <c r="CA205" i="51"/>
  <c r="BZ205" i="51"/>
  <c r="BY205" i="51"/>
  <c r="BX205" i="51"/>
  <c r="BW205" i="51"/>
  <c r="BV205" i="51"/>
  <c r="BU205" i="51"/>
  <c r="BT205" i="51"/>
  <c r="BS205" i="51"/>
  <c r="BR205" i="51"/>
  <c r="BQ205" i="51"/>
  <c r="EV201" i="51"/>
  <c r="EU201" i="51"/>
  <c r="ET201" i="51"/>
  <c r="ES201" i="51"/>
  <c r="ER201" i="51"/>
  <c r="EQ201" i="51"/>
  <c r="EP201" i="51"/>
  <c r="EO201" i="51"/>
  <c r="EN201" i="51"/>
  <c r="EM201" i="51"/>
  <c r="EL201" i="51"/>
  <c r="EK201" i="51"/>
  <c r="EJ201" i="51"/>
  <c r="EI201" i="51"/>
  <c r="EH201" i="51"/>
  <c r="EG201" i="51"/>
  <c r="EF201" i="51"/>
  <c r="EE201" i="51"/>
  <c r="ED201" i="51"/>
  <c r="EC201" i="51"/>
  <c r="EB201" i="51"/>
  <c r="EA201" i="51"/>
  <c r="DZ201" i="51"/>
  <c r="DY201" i="51"/>
  <c r="DX201" i="51"/>
  <c r="DW201" i="51"/>
  <c r="DV201" i="51"/>
  <c r="DU201" i="51"/>
  <c r="DT201" i="51"/>
  <c r="DS201" i="51"/>
  <c r="DR201" i="51"/>
  <c r="DQ201" i="51"/>
  <c r="DP201" i="51"/>
  <c r="DO201" i="51"/>
  <c r="DN201" i="51"/>
  <c r="DM201" i="51"/>
  <c r="DL201" i="51"/>
  <c r="DK201" i="51"/>
  <c r="DJ201" i="51"/>
  <c r="DI201" i="51"/>
  <c r="DD201" i="51"/>
  <c r="DC201" i="51"/>
  <c r="DB201" i="51"/>
  <c r="DA201" i="51"/>
  <c r="CZ201" i="51"/>
  <c r="CY201" i="51"/>
  <c r="CX201" i="51"/>
  <c r="CW201" i="51"/>
  <c r="CV201" i="51"/>
  <c r="CU201" i="51"/>
  <c r="CT201" i="51"/>
  <c r="CS201" i="51"/>
  <c r="CR201" i="51"/>
  <c r="CQ201" i="51"/>
  <c r="CP201" i="51"/>
  <c r="CO201" i="51"/>
  <c r="CN201" i="51"/>
  <c r="CM201" i="51"/>
  <c r="CL201" i="51"/>
  <c r="CK201" i="51"/>
  <c r="CJ201" i="51"/>
  <c r="CI201" i="51"/>
  <c r="CH201" i="51"/>
  <c r="CG201" i="51"/>
  <c r="CF201" i="51"/>
  <c r="CE201" i="51"/>
  <c r="CD201" i="51"/>
  <c r="CC201" i="51"/>
  <c r="CB201" i="51"/>
  <c r="CA201" i="51"/>
  <c r="BZ201" i="51"/>
  <c r="BY201" i="51"/>
  <c r="BX201" i="51"/>
  <c r="BW201" i="51"/>
  <c r="BV201" i="51"/>
  <c r="BU201" i="51"/>
  <c r="BT201" i="51"/>
  <c r="BS201" i="51"/>
  <c r="BR201" i="51"/>
  <c r="BQ201" i="51"/>
  <c r="EV197" i="51"/>
  <c r="EU197" i="51"/>
  <c r="ET197" i="51"/>
  <c r="ES197" i="51"/>
  <c r="ER197" i="51"/>
  <c r="EQ197" i="51"/>
  <c r="EP197" i="51"/>
  <c r="EO197" i="51"/>
  <c r="EN197" i="51"/>
  <c r="EM197" i="51"/>
  <c r="EL197" i="51"/>
  <c r="EK197" i="51"/>
  <c r="EJ197" i="51"/>
  <c r="EI197" i="51"/>
  <c r="EH197" i="51"/>
  <c r="EG197" i="51"/>
  <c r="EF197" i="51"/>
  <c r="EE197" i="51"/>
  <c r="ED197" i="51"/>
  <c r="EC197" i="51"/>
  <c r="EB197" i="51"/>
  <c r="EA197" i="51"/>
  <c r="DZ197" i="51"/>
  <c r="DY197" i="51"/>
  <c r="DX197" i="51"/>
  <c r="DW197" i="51"/>
  <c r="DV197" i="51"/>
  <c r="DU197" i="51"/>
  <c r="DT197" i="51"/>
  <c r="DS197" i="51"/>
  <c r="DR197" i="51"/>
  <c r="DQ197" i="51"/>
  <c r="DP197" i="51"/>
  <c r="DO197" i="51"/>
  <c r="DN197" i="51"/>
  <c r="DM197" i="51"/>
  <c r="DL197" i="51"/>
  <c r="DK197" i="51"/>
  <c r="DJ197" i="51"/>
  <c r="DI197" i="51"/>
  <c r="DD197" i="51"/>
  <c r="DC197" i="51"/>
  <c r="DB197" i="51"/>
  <c r="DA197" i="51"/>
  <c r="CZ197" i="51"/>
  <c r="CY197" i="51"/>
  <c r="CX197" i="51"/>
  <c r="CW197" i="51"/>
  <c r="CV197" i="51"/>
  <c r="CU197" i="51"/>
  <c r="CT197" i="51"/>
  <c r="CS197" i="51"/>
  <c r="CR197" i="51"/>
  <c r="CQ197" i="51"/>
  <c r="CP197" i="51"/>
  <c r="CO197" i="51"/>
  <c r="CN197" i="51"/>
  <c r="CM197" i="51"/>
  <c r="CL197" i="51"/>
  <c r="CK197" i="51"/>
  <c r="CJ197" i="51"/>
  <c r="CI197" i="51"/>
  <c r="CH197" i="51"/>
  <c r="CG197" i="51"/>
  <c r="CF197" i="51"/>
  <c r="CE197" i="51"/>
  <c r="CD197" i="51"/>
  <c r="CC197" i="51"/>
  <c r="CB197" i="51"/>
  <c r="CA197" i="51"/>
  <c r="BZ197" i="51"/>
  <c r="BY197" i="51"/>
  <c r="BX197" i="51"/>
  <c r="BW197" i="51"/>
  <c r="BV197" i="51"/>
  <c r="BU197" i="51"/>
  <c r="BT197" i="51"/>
  <c r="BS197" i="51"/>
  <c r="BR197" i="51"/>
  <c r="BQ197" i="51"/>
  <c r="EV192" i="51"/>
  <c r="EU192" i="51"/>
  <c r="ET192" i="51"/>
  <c r="ES192" i="51"/>
  <c r="ER192" i="51"/>
  <c r="EQ192" i="51"/>
  <c r="EP192" i="51"/>
  <c r="EN192" i="51"/>
  <c r="EM192" i="51"/>
  <c r="EL192" i="51"/>
  <c r="EK192" i="51"/>
  <c r="EJ192" i="51"/>
  <c r="EI192" i="51"/>
  <c r="EH192" i="51"/>
  <c r="EG192" i="51"/>
  <c r="EF192" i="51"/>
  <c r="EE192" i="51"/>
  <c r="ED192" i="51"/>
  <c r="EC192" i="51"/>
  <c r="EB192" i="51"/>
  <c r="EA192" i="51"/>
  <c r="DZ192" i="51"/>
  <c r="DY192" i="51"/>
  <c r="DX192" i="51"/>
  <c r="DW192" i="51"/>
  <c r="DV192" i="51"/>
  <c r="DU192" i="51"/>
  <c r="DT192" i="51"/>
  <c r="DS192" i="51"/>
  <c r="DR192" i="51"/>
  <c r="DQ192" i="51"/>
  <c r="DP192" i="51"/>
  <c r="DO192" i="51"/>
  <c r="DN192" i="51"/>
  <c r="DM192" i="51"/>
  <c r="DL192" i="51"/>
  <c r="DK192" i="51"/>
  <c r="DJ192" i="51"/>
  <c r="DI192" i="51"/>
  <c r="DD192" i="51"/>
  <c r="DC192" i="51"/>
  <c r="DB192" i="51"/>
  <c r="DA192" i="51"/>
  <c r="CZ192" i="51"/>
  <c r="CY192" i="51"/>
  <c r="CX192" i="51"/>
  <c r="CW192" i="51"/>
  <c r="CV192" i="51"/>
  <c r="CU192" i="51"/>
  <c r="CT192" i="51"/>
  <c r="CS192" i="51"/>
  <c r="CR192" i="51"/>
  <c r="CQ192" i="51"/>
  <c r="CP192" i="51"/>
  <c r="CO192" i="51"/>
  <c r="CN192" i="51"/>
  <c r="CM192" i="51"/>
  <c r="CL192" i="51"/>
  <c r="CK192" i="51"/>
  <c r="CJ192" i="51"/>
  <c r="CI192" i="51"/>
  <c r="CH192" i="51"/>
  <c r="CG192" i="51"/>
  <c r="CF192" i="51"/>
  <c r="CE192" i="51"/>
  <c r="CD192" i="51"/>
  <c r="CC192" i="51"/>
  <c r="CB192" i="51"/>
  <c r="CA192" i="51"/>
  <c r="BZ192" i="51"/>
  <c r="BY192" i="51"/>
  <c r="BX192" i="51"/>
  <c r="BW192" i="51"/>
  <c r="BV192" i="51"/>
  <c r="BU192" i="51"/>
  <c r="BT192" i="51"/>
  <c r="BS192" i="51"/>
  <c r="BR192" i="51"/>
  <c r="BQ192" i="51"/>
  <c r="EV189" i="51"/>
  <c r="EU189" i="51"/>
  <c r="ET189" i="51"/>
  <c r="ES189" i="51"/>
  <c r="ER189" i="51"/>
  <c r="EQ189" i="51"/>
  <c r="EP189" i="51"/>
  <c r="EO189" i="51"/>
  <c r="EN189" i="51"/>
  <c r="EM189" i="51"/>
  <c r="EL189" i="51"/>
  <c r="EK189" i="51"/>
  <c r="EJ189" i="51"/>
  <c r="EI189" i="51"/>
  <c r="EH189" i="51"/>
  <c r="EG189" i="51"/>
  <c r="EF189" i="51"/>
  <c r="EE189" i="51"/>
  <c r="ED189" i="51"/>
  <c r="EC189" i="51"/>
  <c r="EB189" i="51"/>
  <c r="EA189" i="51"/>
  <c r="DZ189" i="51"/>
  <c r="DY189" i="51"/>
  <c r="DX189" i="51"/>
  <c r="DW189" i="51"/>
  <c r="DV189" i="51"/>
  <c r="DU189" i="51"/>
  <c r="DT189" i="51"/>
  <c r="DS189" i="51"/>
  <c r="DR189" i="51"/>
  <c r="DQ189" i="51"/>
  <c r="DP189" i="51"/>
  <c r="DO189" i="51"/>
  <c r="DN189" i="51"/>
  <c r="DM189" i="51"/>
  <c r="DL189" i="51"/>
  <c r="DK189" i="51"/>
  <c r="DJ189" i="51"/>
  <c r="DI189" i="51"/>
  <c r="DD189" i="51"/>
  <c r="DC189" i="51"/>
  <c r="DB189" i="51"/>
  <c r="DA189" i="51"/>
  <c r="CZ189" i="51"/>
  <c r="CY189" i="51"/>
  <c r="CX189" i="51"/>
  <c r="CW189" i="51"/>
  <c r="CV189" i="51"/>
  <c r="CU189" i="51"/>
  <c r="CT189" i="51"/>
  <c r="CS189" i="51"/>
  <c r="CR189" i="51"/>
  <c r="CQ189" i="51"/>
  <c r="CP189" i="51"/>
  <c r="CO189" i="51"/>
  <c r="CN189" i="51"/>
  <c r="CM189" i="51"/>
  <c r="CL189" i="51"/>
  <c r="CK189" i="51"/>
  <c r="CJ189" i="51"/>
  <c r="CI189" i="51"/>
  <c r="CH189" i="51"/>
  <c r="CG189" i="51"/>
  <c r="CF189" i="51"/>
  <c r="CE189" i="51"/>
  <c r="CD189" i="51"/>
  <c r="CC189" i="51"/>
  <c r="CB189" i="51"/>
  <c r="CA189" i="51"/>
  <c r="BZ189" i="51"/>
  <c r="BY189" i="51"/>
  <c r="BX189" i="51"/>
  <c r="BW189" i="51"/>
  <c r="BV189" i="51"/>
  <c r="BU189" i="51"/>
  <c r="BT189" i="51"/>
  <c r="BS189" i="51"/>
  <c r="BR189" i="51"/>
  <c r="BQ189" i="51"/>
  <c r="EV184" i="51"/>
  <c r="EU184" i="51"/>
  <c r="ET184" i="51"/>
  <c r="ES184" i="51"/>
  <c r="ER184" i="51"/>
  <c r="EQ184" i="51"/>
  <c r="EP184" i="51"/>
  <c r="EO184" i="51"/>
  <c r="EN184" i="51"/>
  <c r="EM184" i="51"/>
  <c r="EL184" i="51"/>
  <c r="EK184" i="51"/>
  <c r="EJ184" i="51"/>
  <c r="EI184" i="51"/>
  <c r="EH184" i="51"/>
  <c r="EG184" i="51"/>
  <c r="EF184" i="51"/>
  <c r="EE184" i="51"/>
  <c r="ED184" i="51"/>
  <c r="EC184" i="51"/>
  <c r="EB184" i="51"/>
  <c r="EA184" i="51"/>
  <c r="DZ184" i="51"/>
  <c r="DY184" i="51"/>
  <c r="DX184" i="51"/>
  <c r="DW184" i="51"/>
  <c r="DV184" i="51"/>
  <c r="DU184" i="51"/>
  <c r="DT184" i="51"/>
  <c r="DS184" i="51"/>
  <c r="DR184" i="51"/>
  <c r="DQ184" i="51"/>
  <c r="DP184" i="51"/>
  <c r="DO184" i="51"/>
  <c r="DN184" i="51"/>
  <c r="DM184" i="51"/>
  <c r="DL184" i="51"/>
  <c r="DK184" i="51"/>
  <c r="DJ184" i="51"/>
  <c r="DI184" i="51"/>
  <c r="DD184" i="51"/>
  <c r="DC184" i="51"/>
  <c r="DB184" i="51"/>
  <c r="DA184" i="51"/>
  <c r="CZ184" i="51"/>
  <c r="CY184" i="51"/>
  <c r="CX184" i="51"/>
  <c r="CW184" i="51"/>
  <c r="CV184" i="51"/>
  <c r="CU184" i="51"/>
  <c r="CT184" i="51"/>
  <c r="CS184" i="51"/>
  <c r="CR184" i="51"/>
  <c r="CQ184" i="51"/>
  <c r="CP184" i="51"/>
  <c r="CO184" i="51"/>
  <c r="CN184" i="51"/>
  <c r="CM184" i="51"/>
  <c r="CL184" i="51"/>
  <c r="CK184" i="51"/>
  <c r="CJ184" i="51"/>
  <c r="CI184" i="51"/>
  <c r="CH184" i="51"/>
  <c r="CG184" i="51"/>
  <c r="CF184" i="51"/>
  <c r="CE184" i="51"/>
  <c r="CD184" i="51"/>
  <c r="CC184" i="51"/>
  <c r="CB184" i="51"/>
  <c r="CA184" i="51"/>
  <c r="BZ184" i="51"/>
  <c r="BY184" i="51"/>
  <c r="BX184" i="51"/>
  <c r="BW184" i="51"/>
  <c r="BV184" i="51"/>
  <c r="BU184" i="51"/>
  <c r="BT184" i="51"/>
  <c r="BS184" i="51"/>
  <c r="BR184" i="51"/>
  <c r="BQ184" i="51"/>
  <c r="BQ178" i="51"/>
  <c r="EV178" i="51"/>
  <c r="EU178" i="51"/>
  <c r="ET178" i="51"/>
  <c r="ES178" i="51"/>
  <c r="ER178" i="51"/>
  <c r="EQ178" i="51"/>
  <c r="EP178" i="51"/>
  <c r="EO178" i="51"/>
  <c r="EN178" i="51"/>
  <c r="EM178" i="51"/>
  <c r="EL178" i="51"/>
  <c r="EK178" i="51"/>
  <c r="EJ178" i="51"/>
  <c r="EI178" i="51"/>
  <c r="EH178" i="51"/>
  <c r="EG178" i="51"/>
  <c r="EF178" i="51"/>
  <c r="EE178" i="51"/>
  <c r="ED178" i="51"/>
  <c r="EC178" i="51"/>
  <c r="EB178" i="51"/>
  <c r="EA178" i="51"/>
  <c r="DZ178" i="51"/>
  <c r="DY178" i="51"/>
  <c r="DX178" i="51"/>
  <c r="DW178" i="51"/>
  <c r="DV178" i="51"/>
  <c r="DU178" i="51"/>
  <c r="DT178" i="51"/>
  <c r="DS178" i="51"/>
  <c r="DR178" i="51"/>
  <c r="DQ178" i="51"/>
  <c r="DP178" i="51"/>
  <c r="DO178" i="51"/>
  <c r="DN178" i="51"/>
  <c r="DM178" i="51"/>
  <c r="DL178" i="51"/>
  <c r="DK178" i="51"/>
  <c r="DJ178" i="51"/>
  <c r="DI178" i="51"/>
  <c r="DD178" i="51"/>
  <c r="DC178" i="51"/>
  <c r="DB178" i="51"/>
  <c r="DA178" i="51"/>
  <c r="CZ178" i="51"/>
  <c r="CY178" i="51"/>
  <c r="CX178" i="51"/>
  <c r="CW178" i="51"/>
  <c r="CV178" i="51"/>
  <c r="CU178" i="51"/>
  <c r="CT178" i="51"/>
  <c r="CS178" i="51"/>
  <c r="CR178" i="51"/>
  <c r="CQ178" i="51"/>
  <c r="CP178" i="51"/>
  <c r="CO178" i="51"/>
  <c r="CN178" i="51"/>
  <c r="CM178" i="51"/>
  <c r="CL178" i="51"/>
  <c r="CK178" i="51"/>
  <c r="CJ178" i="51"/>
  <c r="CI178" i="51"/>
  <c r="CH178" i="51"/>
  <c r="CG178" i="51"/>
  <c r="CF178" i="51"/>
  <c r="CE178" i="51"/>
  <c r="CD178" i="51"/>
  <c r="CC178" i="51"/>
  <c r="CB178" i="51"/>
  <c r="CA178" i="51"/>
  <c r="BZ178" i="51"/>
  <c r="BY178" i="51"/>
  <c r="BX178" i="51"/>
  <c r="BW178" i="51"/>
  <c r="BV178" i="51"/>
  <c r="BU178" i="51"/>
  <c r="BT178" i="51"/>
  <c r="BS178" i="51"/>
  <c r="BR178" i="51"/>
  <c r="EV174" i="51"/>
  <c r="EU174" i="51"/>
  <c r="EU172" i="51"/>
  <c r="ET174" i="51"/>
  <c r="ES174" i="51"/>
  <c r="ER174" i="51"/>
  <c r="EQ174" i="51"/>
  <c r="EQ172" i="51"/>
  <c r="EP174" i="51"/>
  <c r="EO174" i="51"/>
  <c r="EN174" i="51"/>
  <c r="EM174" i="51"/>
  <c r="EM172" i="51"/>
  <c r="EL174" i="51"/>
  <c r="EK174" i="51"/>
  <c r="EJ174" i="51"/>
  <c r="EI174" i="51"/>
  <c r="EI172" i="51"/>
  <c r="EH174" i="51"/>
  <c r="EG174" i="51"/>
  <c r="EF174" i="51"/>
  <c r="EE174" i="51"/>
  <c r="EE172" i="51"/>
  <c r="ED174" i="51"/>
  <c r="EC174" i="51"/>
  <c r="EB174" i="51"/>
  <c r="EA174" i="51"/>
  <c r="EA172" i="51"/>
  <c r="DZ174" i="51"/>
  <c r="DY174" i="51"/>
  <c r="DX174" i="51"/>
  <c r="DW174" i="51"/>
  <c r="DW172" i="51"/>
  <c r="DV174" i="51"/>
  <c r="DU174" i="51"/>
  <c r="DT174" i="51"/>
  <c r="DS174" i="51"/>
  <c r="DR174" i="51"/>
  <c r="DQ174" i="51"/>
  <c r="DP174" i="51"/>
  <c r="DO174" i="51"/>
  <c r="DN174" i="51"/>
  <c r="DM174" i="51"/>
  <c r="DL174" i="51"/>
  <c r="DK174" i="51"/>
  <c r="DJ174" i="51"/>
  <c r="DI174" i="51"/>
  <c r="DD174" i="51"/>
  <c r="DC174" i="51"/>
  <c r="DB174" i="51"/>
  <c r="DA174" i="51"/>
  <c r="CZ174" i="51"/>
  <c r="CY174" i="51"/>
  <c r="CX174" i="51"/>
  <c r="CW174" i="51"/>
  <c r="CV174" i="51"/>
  <c r="CU174" i="51"/>
  <c r="CT174" i="51"/>
  <c r="CS174" i="51"/>
  <c r="CR174" i="51"/>
  <c r="CQ174" i="51"/>
  <c r="CP174" i="51"/>
  <c r="CO174" i="51"/>
  <c r="CN174" i="51"/>
  <c r="CM174" i="51"/>
  <c r="CL174" i="51"/>
  <c r="CK174" i="51"/>
  <c r="CJ174" i="51"/>
  <c r="CI174" i="51"/>
  <c r="CH174" i="51"/>
  <c r="CG174" i="51"/>
  <c r="CF174" i="51"/>
  <c r="CE174" i="51"/>
  <c r="CE172" i="51"/>
  <c r="CD174" i="51"/>
  <c r="CC174" i="51"/>
  <c r="CB174" i="51"/>
  <c r="CA174" i="51"/>
  <c r="BZ174" i="51"/>
  <c r="BY174" i="51"/>
  <c r="BX174" i="51"/>
  <c r="BW174" i="51"/>
  <c r="BV174" i="51"/>
  <c r="BU174" i="51"/>
  <c r="BT174" i="51"/>
  <c r="BS174" i="51"/>
  <c r="BR174" i="51"/>
  <c r="BQ174" i="51"/>
  <c r="EV172" i="51"/>
  <c r="EV171" i="51"/>
  <c r="ET172" i="51"/>
  <c r="ES172" i="51"/>
  <c r="ER172" i="51"/>
  <c r="EP172" i="51"/>
  <c r="EO172" i="51"/>
  <c r="EO171" i="51"/>
  <c r="EN172" i="51"/>
  <c r="EL172" i="51"/>
  <c r="EK172" i="51"/>
  <c r="EJ172" i="51"/>
  <c r="EH172" i="51"/>
  <c r="EG172" i="51"/>
  <c r="EF172" i="51"/>
  <c r="ED172" i="51"/>
  <c r="EC172" i="51"/>
  <c r="EB172" i="51"/>
  <c r="DZ172" i="51"/>
  <c r="DZ171" i="51"/>
  <c r="DY172" i="51"/>
  <c r="DY171" i="51"/>
  <c r="DX172" i="51"/>
  <c r="DV172" i="51"/>
  <c r="DU172" i="51"/>
  <c r="DT172" i="51"/>
  <c r="DS172" i="51"/>
  <c r="DR172" i="51"/>
  <c r="DQ172" i="51"/>
  <c r="DP172" i="51"/>
  <c r="DO172" i="51"/>
  <c r="DN172" i="51"/>
  <c r="DM172" i="51"/>
  <c r="DL172" i="51"/>
  <c r="DK172" i="51"/>
  <c r="DJ172" i="51"/>
  <c r="DI172" i="51"/>
  <c r="DD172" i="51"/>
  <c r="DC172" i="51"/>
  <c r="DB172" i="51"/>
  <c r="DA172" i="51"/>
  <c r="CZ172" i="51"/>
  <c r="CY172" i="51"/>
  <c r="CX172" i="51"/>
  <c r="CW172" i="51"/>
  <c r="CV172" i="51"/>
  <c r="CU172" i="51"/>
  <c r="CT172" i="51"/>
  <c r="CS172" i="51"/>
  <c r="CR172" i="51"/>
  <c r="CQ172" i="51"/>
  <c r="CP172" i="51"/>
  <c r="CO172" i="51"/>
  <c r="CN172" i="51"/>
  <c r="CM172" i="51"/>
  <c r="CL172" i="51"/>
  <c r="CK172" i="51"/>
  <c r="CJ172" i="51"/>
  <c r="CI172" i="51"/>
  <c r="CH172" i="51"/>
  <c r="CG172" i="51"/>
  <c r="CF172" i="51"/>
  <c r="CD172" i="51"/>
  <c r="CC172" i="51"/>
  <c r="CC171" i="51"/>
  <c r="CB172" i="51"/>
  <c r="CB171" i="51"/>
  <c r="CA172" i="51"/>
  <c r="CA171" i="51"/>
  <c r="BZ172" i="51"/>
  <c r="BZ171" i="51"/>
  <c r="BY172" i="51"/>
  <c r="BY171" i="51"/>
  <c r="BX172" i="51"/>
  <c r="BW172" i="51"/>
  <c r="BV172" i="51"/>
  <c r="BU172" i="51"/>
  <c r="BU171" i="51"/>
  <c r="BT172" i="51"/>
  <c r="BS172" i="51"/>
  <c r="BR172" i="51"/>
  <c r="BQ172" i="51"/>
  <c r="BQ171" i="51"/>
  <c r="EV169" i="51"/>
  <c r="EU169" i="51"/>
  <c r="ET169" i="51"/>
  <c r="ES169" i="51"/>
  <c r="ES163" i="51"/>
  <c r="ES167" i="51"/>
  <c r="ER169" i="51"/>
  <c r="EQ169" i="51"/>
  <c r="EP169" i="51"/>
  <c r="EO169" i="51"/>
  <c r="EN169" i="51"/>
  <c r="EM169" i="51"/>
  <c r="EM163" i="51"/>
  <c r="EM167" i="51"/>
  <c r="EL169" i="51"/>
  <c r="EK169" i="51"/>
  <c r="EJ169" i="51"/>
  <c r="EI169" i="51"/>
  <c r="EH169" i="51"/>
  <c r="EG169" i="51"/>
  <c r="EF169" i="51"/>
  <c r="EE169" i="51"/>
  <c r="ED169" i="51"/>
  <c r="EC169" i="51"/>
  <c r="EC163" i="51"/>
  <c r="EC167" i="51"/>
  <c r="EB169" i="51"/>
  <c r="EA169" i="51"/>
  <c r="DZ169" i="51"/>
  <c r="DY169" i="51"/>
  <c r="DX169" i="51"/>
  <c r="DW169" i="51"/>
  <c r="DW163" i="51"/>
  <c r="DW167" i="51"/>
  <c r="DV169" i="51"/>
  <c r="DU169" i="51"/>
  <c r="DT169" i="51"/>
  <c r="DS169" i="51"/>
  <c r="DR169" i="51"/>
  <c r="DQ169" i="51"/>
  <c r="DP169" i="51"/>
  <c r="DN169" i="51"/>
  <c r="DM169" i="51"/>
  <c r="DL169" i="51"/>
  <c r="DK169" i="51"/>
  <c r="DJ169" i="51"/>
  <c r="DI169" i="51"/>
  <c r="DD169" i="51"/>
  <c r="DC169" i="51"/>
  <c r="DB169" i="51"/>
  <c r="DA169" i="51"/>
  <c r="CZ169" i="51"/>
  <c r="CY169" i="51"/>
  <c r="CX169" i="51"/>
  <c r="CW169" i="51"/>
  <c r="CV169" i="51"/>
  <c r="CU169" i="51"/>
  <c r="CT169" i="51"/>
  <c r="CS169" i="51"/>
  <c r="CR169" i="51"/>
  <c r="CQ169" i="51"/>
  <c r="CP169" i="51"/>
  <c r="CO169" i="51"/>
  <c r="CN169" i="51"/>
  <c r="CM169" i="51"/>
  <c r="CL169" i="51"/>
  <c r="CK169" i="51"/>
  <c r="CJ169" i="51"/>
  <c r="CI169" i="51"/>
  <c r="CH169" i="51"/>
  <c r="CG169" i="51"/>
  <c r="CF169" i="51"/>
  <c r="CE169" i="51"/>
  <c r="CD169" i="51"/>
  <c r="CC169" i="51"/>
  <c r="CB169" i="51"/>
  <c r="CA169" i="51"/>
  <c r="BZ169" i="51"/>
  <c r="BY169" i="51"/>
  <c r="BX169" i="51"/>
  <c r="BW169" i="51"/>
  <c r="BV169" i="51"/>
  <c r="BU169" i="51"/>
  <c r="BT169" i="51"/>
  <c r="BS169" i="51"/>
  <c r="BR169" i="51"/>
  <c r="BQ169" i="51"/>
  <c r="EV167" i="51"/>
  <c r="EU167" i="51"/>
  <c r="ET167" i="51"/>
  <c r="ER167" i="51"/>
  <c r="EQ167" i="51"/>
  <c r="EP167" i="51"/>
  <c r="EO167" i="51"/>
  <c r="EN167" i="51"/>
  <c r="EL167" i="51"/>
  <c r="EK167" i="51"/>
  <c r="EJ167" i="51"/>
  <c r="EI167" i="51"/>
  <c r="EH167" i="51"/>
  <c r="EG167" i="51"/>
  <c r="EF167" i="51"/>
  <c r="EE167" i="51"/>
  <c r="ED167" i="51"/>
  <c r="EB167" i="51"/>
  <c r="EA167" i="51"/>
  <c r="DZ167" i="51"/>
  <c r="DY167" i="51"/>
  <c r="DX167" i="51"/>
  <c r="DV167" i="51"/>
  <c r="DU167" i="51"/>
  <c r="DT167" i="51"/>
  <c r="DS167" i="51"/>
  <c r="DR167" i="51"/>
  <c r="DQ167" i="51"/>
  <c r="DP167" i="51"/>
  <c r="DO167" i="51"/>
  <c r="DN167" i="51"/>
  <c r="DM167" i="51"/>
  <c r="DL167" i="51"/>
  <c r="DK167" i="51"/>
  <c r="DJ167" i="51"/>
  <c r="DI167" i="51"/>
  <c r="DD167" i="51"/>
  <c r="DC167" i="51"/>
  <c r="DB167" i="51"/>
  <c r="DB163" i="51"/>
  <c r="DA167" i="51"/>
  <c r="CZ167" i="51"/>
  <c r="CY167" i="51"/>
  <c r="CX167" i="51"/>
  <c r="CX163" i="51"/>
  <c r="CW167" i="51"/>
  <c r="CV167" i="51"/>
  <c r="CU167" i="51"/>
  <c r="CT167" i="51"/>
  <c r="CT163" i="51"/>
  <c r="CS167" i="51"/>
  <c r="CR167" i="51"/>
  <c r="CQ167" i="51"/>
  <c r="CP167" i="51"/>
  <c r="CO167" i="51"/>
  <c r="CN167" i="51"/>
  <c r="CM167" i="51"/>
  <c r="CL167" i="51"/>
  <c r="CL163" i="51"/>
  <c r="CK167" i="51"/>
  <c r="CJ167" i="51"/>
  <c r="CI167" i="51"/>
  <c r="CH167" i="51"/>
  <c r="CG167" i="51"/>
  <c r="CF167" i="51"/>
  <c r="CE167" i="51"/>
  <c r="CD167" i="51"/>
  <c r="CC167" i="51"/>
  <c r="CB167" i="51"/>
  <c r="CA167" i="51"/>
  <c r="BZ167" i="51"/>
  <c r="BY167" i="51"/>
  <c r="BX167" i="51"/>
  <c r="BX163" i="51"/>
  <c r="BW167" i="51"/>
  <c r="BV167" i="51"/>
  <c r="BU167" i="51"/>
  <c r="BT167" i="51"/>
  <c r="BS167" i="51"/>
  <c r="BR167" i="51"/>
  <c r="BQ167" i="51"/>
  <c r="EV163" i="51"/>
  <c r="EU163" i="51"/>
  <c r="ET163" i="51"/>
  <c r="ER163" i="51"/>
  <c r="EQ163" i="51"/>
  <c r="EP163" i="51"/>
  <c r="EO163" i="51"/>
  <c r="EN163" i="51"/>
  <c r="EL163" i="51"/>
  <c r="EK163" i="51"/>
  <c r="EJ163" i="51"/>
  <c r="EI163" i="51"/>
  <c r="EH163" i="51"/>
  <c r="EG163" i="51"/>
  <c r="EF163" i="51"/>
  <c r="EE163" i="51"/>
  <c r="ED163" i="51"/>
  <c r="EB163" i="51"/>
  <c r="EA163" i="51"/>
  <c r="DZ163" i="51"/>
  <c r="DY163" i="51"/>
  <c r="DX163" i="51"/>
  <c r="DV163" i="51"/>
  <c r="DU163" i="51"/>
  <c r="DT163" i="51"/>
  <c r="DS163" i="51"/>
  <c r="DR163" i="51"/>
  <c r="DQ163" i="51"/>
  <c r="DP163" i="51"/>
  <c r="DO163" i="51"/>
  <c r="DN163" i="51"/>
  <c r="DM163" i="51"/>
  <c r="DL163" i="51"/>
  <c r="DK163" i="51"/>
  <c r="DJ163" i="51"/>
  <c r="DI163" i="51"/>
  <c r="DD163" i="51"/>
  <c r="DC163" i="51"/>
  <c r="DA163" i="51"/>
  <c r="CZ163" i="51"/>
  <c r="CY163" i="51"/>
  <c r="CW163" i="51"/>
  <c r="CV163" i="51"/>
  <c r="CU163" i="51"/>
  <c r="CS163" i="51"/>
  <c r="CR163" i="51"/>
  <c r="CQ163" i="51"/>
  <c r="CP163" i="51"/>
  <c r="CO163" i="51"/>
  <c r="CN163" i="51"/>
  <c r="CM163" i="51"/>
  <c r="CK163" i="51"/>
  <c r="CJ163" i="51"/>
  <c r="CI163" i="51"/>
  <c r="CH163" i="51"/>
  <c r="CG163" i="51"/>
  <c r="CF163" i="51"/>
  <c r="CE163" i="51"/>
  <c r="CD163" i="51"/>
  <c r="CC163" i="51"/>
  <c r="CB163" i="51"/>
  <c r="CA163" i="51"/>
  <c r="BY163" i="51"/>
  <c r="BY162" i="51"/>
  <c r="BW163" i="51"/>
  <c r="BU163" i="51"/>
  <c r="BT163" i="51"/>
  <c r="BS163" i="51"/>
  <c r="BR163" i="51"/>
  <c r="BQ163" i="51"/>
  <c r="EV159" i="51"/>
  <c r="EU159" i="51"/>
  <c r="ET159" i="51"/>
  <c r="ES159" i="51"/>
  <c r="ER159" i="51"/>
  <c r="EQ159" i="51"/>
  <c r="EP159" i="51"/>
  <c r="EO159" i="51"/>
  <c r="EN159" i="51"/>
  <c r="EM159" i="51"/>
  <c r="EL159" i="51"/>
  <c r="EK159" i="51"/>
  <c r="EJ159" i="51"/>
  <c r="EI159" i="51"/>
  <c r="EH159" i="51"/>
  <c r="EG159" i="51"/>
  <c r="EF159" i="51"/>
  <c r="EE159" i="51"/>
  <c r="ED159" i="51"/>
  <c r="EC159" i="51"/>
  <c r="EB159" i="51"/>
  <c r="EA159" i="51"/>
  <c r="DZ159" i="51"/>
  <c r="DY159" i="51"/>
  <c r="DX159" i="51"/>
  <c r="DW159" i="51"/>
  <c r="DV159" i="51"/>
  <c r="DU159" i="51"/>
  <c r="DT159" i="51"/>
  <c r="DS159" i="51"/>
  <c r="DR159" i="51"/>
  <c r="DQ159" i="51"/>
  <c r="DP159" i="51"/>
  <c r="DO159" i="51"/>
  <c r="DN159" i="51"/>
  <c r="DM159" i="51"/>
  <c r="DL159" i="51"/>
  <c r="DK159" i="51"/>
  <c r="DJ159" i="51"/>
  <c r="DI159" i="51"/>
  <c r="DD159" i="51"/>
  <c r="DC159" i="51"/>
  <c r="DB159" i="51"/>
  <c r="DA159" i="51"/>
  <c r="CZ159" i="51"/>
  <c r="CY159" i="51"/>
  <c r="CX159" i="51"/>
  <c r="CW159" i="51"/>
  <c r="CV159" i="51"/>
  <c r="CU159" i="51"/>
  <c r="CT159" i="51"/>
  <c r="CS159" i="51"/>
  <c r="CR159" i="51"/>
  <c r="CP159" i="51"/>
  <c r="CO159" i="51"/>
  <c r="CN159" i="51"/>
  <c r="CM159" i="51"/>
  <c r="CL159" i="51"/>
  <c r="CK159" i="51"/>
  <c r="CJ159" i="51"/>
  <c r="CI159" i="51"/>
  <c r="CH159" i="51"/>
  <c r="CG159" i="51"/>
  <c r="CF159" i="51"/>
  <c r="CE159" i="51"/>
  <c r="CD159" i="51"/>
  <c r="CC159" i="51"/>
  <c r="CB159" i="51"/>
  <c r="BZ159" i="51"/>
  <c r="BY159" i="51"/>
  <c r="BX159" i="51"/>
  <c r="BW159" i="51"/>
  <c r="BV159" i="51"/>
  <c r="BU159" i="51"/>
  <c r="BT159" i="51"/>
  <c r="BS159" i="51"/>
  <c r="BR159" i="51"/>
  <c r="BQ159" i="51"/>
  <c r="EV157" i="51"/>
  <c r="EU157" i="51"/>
  <c r="ET157" i="51"/>
  <c r="ES157" i="51"/>
  <c r="ER157" i="51"/>
  <c r="EQ157" i="51"/>
  <c r="EP157" i="51"/>
  <c r="EO157" i="51"/>
  <c r="EN157" i="51"/>
  <c r="EM157" i="51"/>
  <c r="EL157" i="51"/>
  <c r="EK157" i="51"/>
  <c r="EJ157" i="51"/>
  <c r="EI157" i="51"/>
  <c r="EH157" i="51"/>
  <c r="EG157" i="51"/>
  <c r="EF157" i="51"/>
  <c r="EE157" i="51"/>
  <c r="ED157" i="51"/>
  <c r="EC157" i="51"/>
  <c r="EB157" i="51"/>
  <c r="EA157" i="51"/>
  <c r="DZ157" i="51"/>
  <c r="DY157" i="51"/>
  <c r="DX157" i="51"/>
  <c r="DW157" i="51"/>
  <c r="DV157" i="51"/>
  <c r="DU157" i="51"/>
  <c r="DT157" i="51"/>
  <c r="DS157" i="51"/>
  <c r="DR157" i="51"/>
  <c r="DQ157" i="51"/>
  <c r="DP157" i="51"/>
  <c r="DO157" i="51"/>
  <c r="DN157" i="51"/>
  <c r="DM157" i="51"/>
  <c r="DL157" i="51"/>
  <c r="DK157" i="51"/>
  <c r="DJ157" i="51"/>
  <c r="DI157" i="51"/>
  <c r="DD157" i="51"/>
  <c r="DC157" i="51"/>
  <c r="DB157" i="51"/>
  <c r="DA157" i="51"/>
  <c r="CZ157" i="51"/>
  <c r="CY157" i="51"/>
  <c r="CX157" i="51"/>
  <c r="CW157" i="51"/>
  <c r="CV157" i="51"/>
  <c r="CU157" i="51"/>
  <c r="CT157" i="51"/>
  <c r="CS157" i="51"/>
  <c r="CR157" i="51"/>
  <c r="CQ157" i="51"/>
  <c r="CP157" i="51"/>
  <c r="CO157" i="51"/>
  <c r="CN157" i="51"/>
  <c r="CM157" i="51"/>
  <c r="CL157" i="51"/>
  <c r="CK157" i="51"/>
  <c r="CJ157" i="51"/>
  <c r="CI157" i="51"/>
  <c r="CH157" i="51"/>
  <c r="CG157" i="51"/>
  <c r="CF157" i="51"/>
  <c r="CE157" i="51"/>
  <c r="CD157" i="51"/>
  <c r="CC157" i="51"/>
  <c r="CB157" i="51"/>
  <c r="CA157" i="51"/>
  <c r="BZ157" i="51"/>
  <c r="BY157" i="51"/>
  <c r="BX157" i="51"/>
  <c r="BW157" i="51"/>
  <c r="BV157" i="51"/>
  <c r="BU157" i="51"/>
  <c r="BT157" i="51"/>
  <c r="BS157" i="51"/>
  <c r="BR157" i="51"/>
  <c r="BQ157" i="51"/>
  <c r="EV155" i="51"/>
  <c r="EU155" i="51"/>
  <c r="ET155" i="51"/>
  <c r="ES155" i="51"/>
  <c r="ER155" i="51"/>
  <c r="EQ155" i="51"/>
  <c r="EP155" i="51"/>
  <c r="EO155" i="51"/>
  <c r="EN155" i="51"/>
  <c r="EM155" i="51"/>
  <c r="EL155" i="51"/>
  <c r="EK155" i="51"/>
  <c r="EJ155" i="51"/>
  <c r="EI155" i="51"/>
  <c r="EH155" i="51"/>
  <c r="EG155" i="51"/>
  <c r="EF155" i="51"/>
  <c r="EE155" i="51"/>
  <c r="ED155" i="51"/>
  <c r="EC155" i="51"/>
  <c r="EB155" i="51"/>
  <c r="EA155" i="51"/>
  <c r="DZ155" i="51"/>
  <c r="DY155" i="51"/>
  <c r="DX155" i="51"/>
  <c r="DW155" i="51"/>
  <c r="DV155" i="51"/>
  <c r="DU155" i="51"/>
  <c r="DT155" i="51"/>
  <c r="DS155" i="51"/>
  <c r="DR155" i="51"/>
  <c r="DQ155" i="51"/>
  <c r="DP155" i="51"/>
  <c r="DO155" i="51"/>
  <c r="DN155" i="51"/>
  <c r="DM155" i="51"/>
  <c r="DL155" i="51"/>
  <c r="DK155" i="51"/>
  <c r="DJ155" i="51"/>
  <c r="DI155" i="51"/>
  <c r="DD155" i="51"/>
  <c r="DC155" i="51"/>
  <c r="DB155" i="51"/>
  <c r="DA155" i="51"/>
  <c r="CZ155" i="51"/>
  <c r="CY155" i="51"/>
  <c r="CX155" i="51"/>
  <c r="CW155" i="51"/>
  <c r="CV155" i="51"/>
  <c r="CU155" i="51"/>
  <c r="CT155" i="51"/>
  <c r="CS155" i="51"/>
  <c r="CR155" i="51"/>
  <c r="CQ155" i="51"/>
  <c r="CP155" i="51"/>
  <c r="CO155" i="51"/>
  <c r="CN155" i="51"/>
  <c r="CM155" i="51"/>
  <c r="CL155" i="51"/>
  <c r="CK155" i="51"/>
  <c r="CJ155" i="51"/>
  <c r="CI155" i="51"/>
  <c r="CH155" i="51"/>
  <c r="CG155" i="51"/>
  <c r="CF155" i="51"/>
  <c r="CE155" i="51"/>
  <c r="CD155" i="51"/>
  <c r="CC155" i="51"/>
  <c r="CB155" i="51"/>
  <c r="CA155" i="51"/>
  <c r="BZ155" i="51"/>
  <c r="BY155" i="51"/>
  <c r="BX155" i="51"/>
  <c r="BW155" i="51"/>
  <c r="BV155" i="51"/>
  <c r="BU155" i="51"/>
  <c r="BT155" i="51"/>
  <c r="BS155" i="51"/>
  <c r="BS152" i="51"/>
  <c r="BR155" i="51"/>
  <c r="BQ155" i="51"/>
  <c r="EV152" i="51"/>
  <c r="EU152" i="51"/>
  <c r="ET152" i="51"/>
  <c r="ES152" i="51"/>
  <c r="ER152" i="51"/>
  <c r="EQ152" i="51"/>
  <c r="EP152" i="51"/>
  <c r="EO152" i="51"/>
  <c r="EN152" i="51"/>
  <c r="EM152" i="51"/>
  <c r="EL152" i="51"/>
  <c r="EK152" i="51"/>
  <c r="EJ152" i="51"/>
  <c r="EI152" i="51"/>
  <c r="EH152" i="51"/>
  <c r="EG152" i="51"/>
  <c r="EF152" i="51"/>
  <c r="EE152" i="51"/>
  <c r="ED152" i="51"/>
  <c r="EC152" i="51"/>
  <c r="EB152" i="51"/>
  <c r="EA152" i="51"/>
  <c r="DZ152" i="51"/>
  <c r="DY152" i="51"/>
  <c r="DX152" i="51"/>
  <c r="DW152" i="51"/>
  <c r="DV152" i="51"/>
  <c r="DU152" i="51"/>
  <c r="DT152" i="51"/>
  <c r="DS152" i="51"/>
  <c r="DR152" i="51"/>
  <c r="DQ152" i="51"/>
  <c r="DP152" i="51"/>
  <c r="DO152" i="51"/>
  <c r="DN152" i="51"/>
  <c r="DM152" i="51"/>
  <c r="DL152" i="51"/>
  <c r="DK152" i="51"/>
  <c r="DJ152" i="51"/>
  <c r="DI152" i="51"/>
  <c r="DD152" i="51"/>
  <c r="DC152" i="51"/>
  <c r="DB152" i="51"/>
  <c r="DA152" i="51"/>
  <c r="CZ152" i="51"/>
  <c r="CY152" i="51"/>
  <c r="CX152" i="51"/>
  <c r="CW152" i="51"/>
  <c r="CV152" i="51"/>
  <c r="CU152" i="51"/>
  <c r="CT152" i="51"/>
  <c r="CS152" i="51"/>
  <c r="CR152" i="51"/>
  <c r="CQ152" i="51"/>
  <c r="CP152" i="51"/>
  <c r="CO152" i="51"/>
  <c r="CN152" i="51"/>
  <c r="CM152" i="51"/>
  <c r="CL152" i="51"/>
  <c r="CK152" i="51"/>
  <c r="CJ152" i="51"/>
  <c r="CI152" i="51"/>
  <c r="CH152" i="51"/>
  <c r="CG152" i="51"/>
  <c r="CF152" i="51"/>
  <c r="CE152" i="51"/>
  <c r="CD152" i="51"/>
  <c r="CC152" i="51"/>
  <c r="CB152" i="51"/>
  <c r="CA152" i="51"/>
  <c r="BZ152" i="51"/>
  <c r="BY152" i="51"/>
  <c r="BX152" i="51"/>
  <c r="BW152" i="51"/>
  <c r="BV152" i="51"/>
  <c r="BU152" i="51"/>
  <c r="BT152" i="51"/>
  <c r="BR152" i="51"/>
  <c r="BQ152" i="51"/>
  <c r="EV145" i="51"/>
  <c r="EU145" i="51"/>
  <c r="ET145" i="51"/>
  <c r="ES145" i="51"/>
  <c r="ER145" i="51"/>
  <c r="EQ145" i="51"/>
  <c r="EP145" i="51"/>
  <c r="EO145" i="51"/>
  <c r="EN145" i="51"/>
  <c r="EM145" i="51"/>
  <c r="EL145" i="51"/>
  <c r="EK145" i="51"/>
  <c r="EJ145" i="51"/>
  <c r="EI145" i="51"/>
  <c r="EH145" i="51"/>
  <c r="EG145" i="51"/>
  <c r="EF145" i="51"/>
  <c r="EE145" i="51"/>
  <c r="ED145" i="51"/>
  <c r="EC145" i="51"/>
  <c r="EB145" i="51"/>
  <c r="EA145" i="51"/>
  <c r="DZ145" i="51"/>
  <c r="DY145" i="51"/>
  <c r="DX145" i="51"/>
  <c r="DW145" i="51"/>
  <c r="DV145" i="51"/>
  <c r="DU145" i="51"/>
  <c r="DT145" i="51"/>
  <c r="DS145" i="51"/>
  <c r="DR145" i="51"/>
  <c r="DQ145" i="51"/>
  <c r="DP145" i="51"/>
  <c r="DO145" i="51"/>
  <c r="DN145" i="51"/>
  <c r="DM145" i="51"/>
  <c r="DL145" i="51"/>
  <c r="DK145" i="51"/>
  <c r="DJ145" i="51"/>
  <c r="DD145" i="51"/>
  <c r="DC145" i="51"/>
  <c r="DB145" i="51"/>
  <c r="DA145" i="51"/>
  <c r="CZ145" i="51"/>
  <c r="CY145" i="51"/>
  <c r="CX145" i="51"/>
  <c r="CW145" i="51"/>
  <c r="CV145" i="51"/>
  <c r="CU145" i="51"/>
  <c r="CT145" i="51"/>
  <c r="CS145" i="51"/>
  <c r="CR145" i="51"/>
  <c r="CP145" i="51"/>
  <c r="CO145" i="51"/>
  <c r="CN145" i="51"/>
  <c r="CM145" i="51"/>
  <c r="CL145" i="51"/>
  <c r="CK145" i="51"/>
  <c r="CJ145" i="51"/>
  <c r="CI145" i="51"/>
  <c r="CH145" i="51"/>
  <c r="CG145" i="51"/>
  <c r="CF145" i="51"/>
  <c r="CE145" i="51"/>
  <c r="CD145" i="51"/>
  <c r="CC145" i="51"/>
  <c r="CB145" i="51"/>
  <c r="BZ145" i="51"/>
  <c r="BY145" i="51"/>
  <c r="BX145" i="51"/>
  <c r="BW145" i="51"/>
  <c r="BV145" i="51"/>
  <c r="BU145" i="51"/>
  <c r="BT145" i="51"/>
  <c r="BS145" i="51"/>
  <c r="BR145" i="51"/>
  <c r="BQ145" i="51"/>
  <c r="EV139" i="51"/>
  <c r="EU139" i="51"/>
  <c r="ET139" i="51"/>
  <c r="ES139" i="51"/>
  <c r="ER139" i="51"/>
  <c r="EQ139" i="51"/>
  <c r="EP139" i="51"/>
  <c r="EO139" i="51"/>
  <c r="EN139" i="51"/>
  <c r="EM139" i="51"/>
  <c r="EL139" i="51"/>
  <c r="EK139" i="51"/>
  <c r="EJ139" i="51"/>
  <c r="EI139" i="51"/>
  <c r="EH139" i="51"/>
  <c r="EG139" i="51"/>
  <c r="EF139" i="51"/>
  <c r="EE139" i="51"/>
  <c r="ED139" i="51"/>
  <c r="EC139" i="51"/>
  <c r="EB139" i="51"/>
  <c r="EA139" i="51"/>
  <c r="DZ139" i="51"/>
  <c r="DY139" i="51"/>
  <c r="DX139" i="51"/>
  <c r="DW139" i="51"/>
  <c r="DV139" i="51"/>
  <c r="DU139" i="51"/>
  <c r="DT139" i="51"/>
  <c r="DS139" i="51"/>
  <c r="DR139" i="51"/>
  <c r="DQ139" i="51"/>
  <c r="DP139" i="51"/>
  <c r="DO139" i="51"/>
  <c r="DN139" i="51"/>
  <c r="DM139" i="51"/>
  <c r="DL139" i="51"/>
  <c r="DK139" i="51"/>
  <c r="DJ139" i="51"/>
  <c r="DI139" i="51"/>
  <c r="DD139" i="51"/>
  <c r="DC139" i="51"/>
  <c r="DB139" i="51"/>
  <c r="DA139" i="51"/>
  <c r="CZ139" i="51"/>
  <c r="CY139" i="51"/>
  <c r="CX139" i="51"/>
  <c r="CW139" i="51"/>
  <c r="CV139" i="51"/>
  <c r="CU139" i="51"/>
  <c r="CT139" i="51"/>
  <c r="CS139" i="51"/>
  <c r="CR139" i="51"/>
  <c r="CQ139" i="51"/>
  <c r="CP139" i="51"/>
  <c r="CO139" i="51"/>
  <c r="CN139" i="51"/>
  <c r="CM139" i="51"/>
  <c r="CL139" i="51"/>
  <c r="CK139" i="51"/>
  <c r="CJ139" i="51"/>
  <c r="CI139" i="51"/>
  <c r="CH139" i="51"/>
  <c r="CG139" i="51"/>
  <c r="CF139" i="51"/>
  <c r="CE139" i="51"/>
  <c r="CD139" i="51"/>
  <c r="CC139" i="51"/>
  <c r="CB139" i="51"/>
  <c r="CA139" i="51"/>
  <c r="BZ139" i="51"/>
  <c r="BZ138" i="51"/>
  <c r="BY139" i="51"/>
  <c r="BY138" i="51"/>
  <c r="BX139" i="51"/>
  <c r="BW139" i="51"/>
  <c r="BV139" i="51"/>
  <c r="BU139" i="51"/>
  <c r="BU138" i="51"/>
  <c r="BT139" i="51"/>
  <c r="BT138" i="51"/>
  <c r="BS139" i="51"/>
  <c r="BR139" i="51"/>
  <c r="BR138" i="51"/>
  <c r="BQ139" i="51"/>
  <c r="BQ138" i="51"/>
  <c r="EV136" i="51"/>
  <c r="EU136" i="51"/>
  <c r="ET136" i="51"/>
  <c r="ES136" i="51"/>
  <c r="ER136" i="51"/>
  <c r="EQ136" i="51"/>
  <c r="EP136" i="51"/>
  <c r="EO136" i="51"/>
  <c r="EN136" i="51"/>
  <c r="EM136" i="51"/>
  <c r="EL136" i="51"/>
  <c r="EK136" i="51"/>
  <c r="EJ136" i="51"/>
  <c r="EI136" i="51"/>
  <c r="EH136" i="51"/>
  <c r="EG136" i="51"/>
  <c r="EF136" i="51"/>
  <c r="EE136" i="51"/>
  <c r="ED136" i="51"/>
  <c r="EC136" i="51"/>
  <c r="EB136" i="51"/>
  <c r="EA136" i="51"/>
  <c r="DZ136" i="51"/>
  <c r="DY136" i="51"/>
  <c r="DX136" i="51"/>
  <c r="DW136" i="51"/>
  <c r="DV136" i="51"/>
  <c r="DU136" i="51"/>
  <c r="DT136" i="51"/>
  <c r="DS136" i="51"/>
  <c r="DR136" i="51"/>
  <c r="DQ136" i="51"/>
  <c r="DP136" i="51"/>
  <c r="DO136" i="51"/>
  <c r="DN136" i="51"/>
  <c r="DM136" i="51"/>
  <c r="DL136" i="51"/>
  <c r="DK136" i="51"/>
  <c r="DJ136" i="51"/>
  <c r="DI136" i="51"/>
  <c r="DD136" i="51"/>
  <c r="DC136" i="51"/>
  <c r="DB136" i="51"/>
  <c r="DA136" i="51"/>
  <c r="CZ136" i="51"/>
  <c r="CY136" i="51"/>
  <c r="CX136" i="51"/>
  <c r="CW136" i="51"/>
  <c r="CV136" i="51"/>
  <c r="CU136" i="51"/>
  <c r="CT136" i="51"/>
  <c r="CS136" i="51"/>
  <c r="CR136" i="51"/>
  <c r="CQ136" i="51"/>
  <c r="CP136" i="51"/>
  <c r="CO136" i="51"/>
  <c r="CN136" i="51"/>
  <c r="CM136" i="51"/>
  <c r="CL136" i="51"/>
  <c r="CK136" i="51"/>
  <c r="CJ136" i="51"/>
  <c r="CI136" i="51"/>
  <c r="CH136" i="51"/>
  <c r="CG136" i="51"/>
  <c r="CF136" i="51"/>
  <c r="CE136" i="51"/>
  <c r="CD136" i="51"/>
  <c r="CC136" i="51"/>
  <c r="CB136" i="51"/>
  <c r="CA136" i="51"/>
  <c r="BZ136" i="51"/>
  <c r="BY136" i="51"/>
  <c r="BX136" i="51"/>
  <c r="BW136" i="51"/>
  <c r="BV136" i="51"/>
  <c r="BU136" i="51"/>
  <c r="BT136" i="51"/>
  <c r="BS136" i="51"/>
  <c r="BR136" i="51"/>
  <c r="BQ136" i="51"/>
  <c r="EV131" i="51"/>
  <c r="EU131" i="51"/>
  <c r="ET131" i="51"/>
  <c r="ES131" i="51"/>
  <c r="ER131" i="51"/>
  <c r="EQ131" i="51"/>
  <c r="EP131" i="51"/>
  <c r="EO131" i="51"/>
  <c r="EN131" i="51"/>
  <c r="EM131" i="51"/>
  <c r="EM111" i="51"/>
  <c r="EM120" i="51"/>
  <c r="EL131" i="51"/>
  <c r="EK131" i="51"/>
  <c r="EJ131" i="51"/>
  <c r="EI131" i="51"/>
  <c r="EH131" i="51"/>
  <c r="EG131" i="51"/>
  <c r="EF131" i="51"/>
  <c r="EE131" i="51"/>
  <c r="ED131" i="51"/>
  <c r="EC131" i="51"/>
  <c r="EB131" i="51"/>
  <c r="EA131" i="51"/>
  <c r="DZ131" i="51"/>
  <c r="DY131" i="51"/>
  <c r="DX131" i="51"/>
  <c r="DW131" i="51"/>
  <c r="DV131" i="51"/>
  <c r="DU131" i="51"/>
  <c r="DT131" i="51"/>
  <c r="DR131" i="51"/>
  <c r="DQ131" i="51"/>
  <c r="DP131" i="51"/>
  <c r="DO131" i="51"/>
  <c r="DN131" i="51"/>
  <c r="DN111" i="51"/>
  <c r="DN120" i="51"/>
  <c r="DM131" i="51"/>
  <c r="DL131" i="51"/>
  <c r="DK131" i="51"/>
  <c r="DJ131" i="51"/>
  <c r="DI131" i="51"/>
  <c r="DD131" i="51"/>
  <c r="DC131" i="51"/>
  <c r="DB131" i="51"/>
  <c r="DA131" i="51"/>
  <c r="CZ131" i="51"/>
  <c r="CY131" i="51"/>
  <c r="CX131" i="51"/>
  <c r="CW131" i="51"/>
  <c r="CV131" i="51"/>
  <c r="CU131" i="51"/>
  <c r="CT131" i="51"/>
  <c r="CT111" i="51"/>
  <c r="CT120" i="51"/>
  <c r="CS131" i="51"/>
  <c r="CR131" i="51"/>
  <c r="CQ131" i="51"/>
  <c r="CP131" i="51"/>
  <c r="CP111" i="51"/>
  <c r="CP120" i="51"/>
  <c r="CO131" i="51"/>
  <c r="CN131" i="51"/>
  <c r="CM131" i="51"/>
  <c r="CL131" i="51"/>
  <c r="CK131" i="51"/>
  <c r="CJ131" i="51"/>
  <c r="CI131" i="51"/>
  <c r="CH131" i="51"/>
  <c r="CG131" i="51"/>
  <c r="CF131" i="51"/>
  <c r="CE131" i="51"/>
  <c r="CD131" i="51"/>
  <c r="CD111" i="51"/>
  <c r="CD120" i="51"/>
  <c r="CC131" i="51"/>
  <c r="CB131" i="51"/>
  <c r="CA131" i="51"/>
  <c r="BY131" i="51"/>
  <c r="BX131" i="51"/>
  <c r="BW131" i="51"/>
  <c r="BV131" i="51"/>
  <c r="BU131" i="51"/>
  <c r="BT131" i="51"/>
  <c r="BS131" i="51"/>
  <c r="BR131" i="51"/>
  <c r="BQ131" i="51"/>
  <c r="BQ111" i="51"/>
  <c r="BQ120" i="51"/>
  <c r="EV120" i="51"/>
  <c r="EU120" i="51"/>
  <c r="ET120" i="51"/>
  <c r="ER120" i="51"/>
  <c r="EQ120" i="51"/>
  <c r="EP120" i="51"/>
  <c r="EO120" i="51"/>
  <c r="EN120" i="51"/>
  <c r="EL120" i="51"/>
  <c r="EK120" i="51"/>
  <c r="EJ120" i="51"/>
  <c r="EI120" i="51"/>
  <c r="EH120" i="51"/>
  <c r="EG120" i="51"/>
  <c r="EF120" i="51"/>
  <c r="EE120" i="51"/>
  <c r="ED120" i="51"/>
  <c r="EC120" i="51"/>
  <c r="EB120" i="51"/>
  <c r="EA120" i="51"/>
  <c r="DZ120" i="51"/>
  <c r="DY120" i="51"/>
  <c r="DX120" i="51"/>
  <c r="DW120" i="51"/>
  <c r="DV120" i="51"/>
  <c r="DU120" i="51"/>
  <c r="DT120" i="51"/>
  <c r="DS120" i="51"/>
  <c r="DR120" i="51"/>
  <c r="DQ120" i="51"/>
  <c r="DP120" i="51"/>
  <c r="DO120" i="51"/>
  <c r="DM120" i="51"/>
  <c r="DL120" i="51"/>
  <c r="DK120" i="51"/>
  <c r="DJ120" i="51"/>
  <c r="DI120" i="51"/>
  <c r="DD120" i="51"/>
  <c r="DC120" i="51"/>
  <c r="DB120" i="51"/>
  <c r="DA120" i="51"/>
  <c r="CZ120" i="51"/>
  <c r="CY120" i="51"/>
  <c r="CX120" i="51"/>
  <c r="CW120" i="51"/>
  <c r="CV120" i="51"/>
  <c r="CV111" i="51"/>
  <c r="CU120" i="51"/>
  <c r="CS120" i="51"/>
  <c r="CR120" i="51"/>
  <c r="CQ120" i="51"/>
  <c r="CO120" i="51"/>
  <c r="CN120" i="51"/>
  <c r="CM120" i="51"/>
  <c r="CL120" i="51"/>
  <c r="CK120" i="51"/>
  <c r="CJ120" i="51"/>
  <c r="CI120" i="51"/>
  <c r="CH120" i="51"/>
  <c r="CG120" i="51"/>
  <c r="CF120" i="51"/>
  <c r="CF111" i="51"/>
  <c r="CE120" i="51"/>
  <c r="CC120" i="51"/>
  <c r="CB120" i="51"/>
  <c r="CA120" i="51"/>
  <c r="BZ120" i="51"/>
  <c r="BY120" i="51"/>
  <c r="BX120" i="51"/>
  <c r="BW120" i="51"/>
  <c r="BV120" i="51"/>
  <c r="BU120" i="51"/>
  <c r="BT120" i="51"/>
  <c r="BS120" i="51"/>
  <c r="BR120" i="51"/>
  <c r="EV111" i="51"/>
  <c r="EU111" i="51"/>
  <c r="ET111" i="51"/>
  <c r="ES111" i="51"/>
  <c r="ER111" i="51"/>
  <c r="EQ111" i="51"/>
  <c r="EP111" i="51"/>
  <c r="EO111" i="51"/>
  <c r="EN111" i="51"/>
  <c r="EL111" i="51"/>
  <c r="EK111" i="51"/>
  <c r="EJ111" i="51"/>
  <c r="EI111" i="51"/>
  <c r="EH111" i="51"/>
  <c r="EG111" i="51"/>
  <c r="EF111" i="51"/>
  <c r="EE111" i="51"/>
  <c r="ED111" i="51"/>
  <c r="EC111" i="51"/>
  <c r="EB111" i="51"/>
  <c r="EA111" i="51"/>
  <c r="DZ111" i="51"/>
  <c r="DY111" i="51"/>
  <c r="DX111" i="51"/>
  <c r="DW111" i="51"/>
  <c r="DV111" i="51"/>
  <c r="DU111" i="51"/>
  <c r="DT111" i="51"/>
  <c r="DS111" i="51"/>
  <c r="DR111" i="51"/>
  <c r="DQ111" i="51"/>
  <c r="DP111" i="51"/>
  <c r="DO111" i="51"/>
  <c r="DM111" i="51"/>
  <c r="DL111" i="51"/>
  <c r="DK111" i="51"/>
  <c r="DJ111" i="51"/>
  <c r="DD111" i="51"/>
  <c r="DC111" i="51"/>
  <c r="DB111" i="51"/>
  <c r="DA111" i="51"/>
  <c r="CZ111" i="51"/>
  <c r="CY111" i="51"/>
  <c r="CX111" i="51"/>
  <c r="CW111" i="51"/>
  <c r="CU111" i="51"/>
  <c r="CS111" i="51"/>
  <c r="CR111" i="51"/>
  <c r="CQ111" i="51"/>
  <c r="CO111" i="51"/>
  <c r="CN111" i="51"/>
  <c r="CM111" i="51"/>
  <c r="CL111" i="51"/>
  <c r="CK111" i="51"/>
  <c r="CJ111" i="51"/>
  <c r="CI111" i="51"/>
  <c r="CH111" i="51"/>
  <c r="CG111" i="51"/>
  <c r="CE111" i="51"/>
  <c r="CC111" i="51"/>
  <c r="CB111" i="51"/>
  <c r="CA111" i="51"/>
  <c r="BZ111" i="51"/>
  <c r="BY111" i="51"/>
  <c r="BX111" i="51"/>
  <c r="BW111" i="51"/>
  <c r="BV111" i="51"/>
  <c r="BU111" i="51"/>
  <c r="BT111" i="51"/>
  <c r="BS111" i="51"/>
  <c r="BR111" i="51"/>
  <c r="EV108" i="51"/>
  <c r="EU108" i="51"/>
  <c r="ET108" i="51"/>
  <c r="ES108" i="51"/>
  <c r="ER108" i="51"/>
  <c r="EQ108" i="51"/>
  <c r="EP108" i="51"/>
  <c r="EO108" i="51"/>
  <c r="EN108" i="51"/>
  <c r="EM108" i="51"/>
  <c r="EL108" i="51"/>
  <c r="EK108" i="51"/>
  <c r="EJ108" i="51"/>
  <c r="EI108" i="51"/>
  <c r="EH108" i="51"/>
  <c r="EG108" i="51"/>
  <c r="EF108" i="51"/>
  <c r="EE108" i="51"/>
  <c r="ED108" i="51"/>
  <c r="EC108" i="51"/>
  <c r="EB108" i="51"/>
  <c r="EA108" i="51"/>
  <c r="DZ108" i="51"/>
  <c r="DY108" i="51"/>
  <c r="DX108" i="51"/>
  <c r="DW108" i="51"/>
  <c r="DV108" i="51"/>
  <c r="DU108" i="51"/>
  <c r="DT108" i="51"/>
  <c r="DS108" i="51"/>
  <c r="DR108" i="51"/>
  <c r="DQ108" i="51"/>
  <c r="DP108" i="51"/>
  <c r="DO108" i="51"/>
  <c r="DN108" i="51"/>
  <c r="DM108" i="51"/>
  <c r="DL108" i="51"/>
  <c r="DK108" i="51"/>
  <c r="DK97" i="51"/>
  <c r="DK101" i="51"/>
  <c r="DJ108" i="51"/>
  <c r="DI108" i="51"/>
  <c r="DD108" i="51"/>
  <c r="DC108" i="51"/>
  <c r="DB108" i="51"/>
  <c r="DA108" i="51"/>
  <c r="CZ108" i="51"/>
  <c r="CY108" i="51"/>
  <c r="CX108" i="51"/>
  <c r="CW108" i="51"/>
  <c r="CV108" i="51"/>
  <c r="CU108" i="51"/>
  <c r="CR108" i="51"/>
  <c r="CP108" i="51"/>
  <c r="CO108" i="51"/>
  <c r="CN108" i="51"/>
  <c r="CM108" i="51"/>
  <c r="CL108" i="51"/>
  <c r="CK108" i="51"/>
  <c r="CJ108" i="51"/>
  <c r="CI108" i="51"/>
  <c r="CH108" i="51"/>
  <c r="CG108" i="51"/>
  <c r="CF108" i="51"/>
  <c r="CE108" i="51"/>
  <c r="CD108" i="51"/>
  <c r="CC108" i="51"/>
  <c r="CB108" i="51"/>
  <c r="CA108" i="51"/>
  <c r="BZ108" i="51"/>
  <c r="BY108" i="51"/>
  <c r="BX108" i="51"/>
  <c r="BW108" i="51"/>
  <c r="BV108" i="51"/>
  <c r="BU108" i="51"/>
  <c r="BT108" i="51"/>
  <c r="BS108" i="51"/>
  <c r="BR108" i="51"/>
  <c r="BQ108" i="51"/>
  <c r="EV101" i="51"/>
  <c r="EV97" i="51"/>
  <c r="EU101" i="51"/>
  <c r="ET101" i="51"/>
  <c r="ES101" i="51"/>
  <c r="ER101" i="51"/>
  <c r="EQ101" i="51"/>
  <c r="EP101" i="51"/>
  <c r="EO101" i="51"/>
  <c r="EN101" i="51"/>
  <c r="EM101" i="51"/>
  <c r="EL101" i="51"/>
  <c r="EK101" i="51"/>
  <c r="EJ101" i="51"/>
  <c r="EI101" i="51"/>
  <c r="EH101" i="51"/>
  <c r="EG101" i="51"/>
  <c r="EF101" i="51"/>
  <c r="EE101" i="51"/>
  <c r="ED101" i="51"/>
  <c r="EC101" i="51"/>
  <c r="EB101" i="51"/>
  <c r="EB97" i="51"/>
  <c r="EA101" i="51"/>
  <c r="DZ101" i="51"/>
  <c r="DY101" i="51"/>
  <c r="DX101" i="51"/>
  <c r="DW101" i="51"/>
  <c r="DV101" i="51"/>
  <c r="DU101" i="51"/>
  <c r="DT101" i="51"/>
  <c r="DS101" i="51"/>
  <c r="DR101" i="51"/>
  <c r="DQ101" i="51"/>
  <c r="DP101" i="51"/>
  <c r="DO101" i="51"/>
  <c r="DN101" i="51"/>
  <c r="DM101" i="51"/>
  <c r="DL101" i="51"/>
  <c r="DJ101" i="51"/>
  <c r="DD101" i="51"/>
  <c r="DC101" i="51"/>
  <c r="DB101" i="51"/>
  <c r="DA101" i="51"/>
  <c r="CZ101" i="51"/>
  <c r="CY101" i="51"/>
  <c r="CX101" i="51"/>
  <c r="CW101" i="51"/>
  <c r="CV101" i="51"/>
  <c r="CU101" i="51"/>
  <c r="CU97" i="51"/>
  <c r="CT101" i="51"/>
  <c r="CS101" i="51"/>
  <c r="CR101" i="51"/>
  <c r="CQ101" i="51"/>
  <c r="CP101" i="51"/>
  <c r="CO101" i="51"/>
  <c r="CN101" i="51"/>
  <c r="CM101" i="51"/>
  <c r="CL101" i="51"/>
  <c r="CK101" i="51"/>
  <c r="CJ101" i="51"/>
  <c r="CI101" i="51"/>
  <c r="CH101" i="51"/>
  <c r="CG101" i="51"/>
  <c r="CF101" i="51"/>
  <c r="CE101" i="51"/>
  <c r="CD101" i="51"/>
  <c r="CC101" i="51"/>
  <c r="CB101" i="51"/>
  <c r="CA101" i="51"/>
  <c r="BZ101" i="51"/>
  <c r="BY101" i="51"/>
  <c r="BX101" i="51"/>
  <c r="BW101" i="51"/>
  <c r="BV101" i="51"/>
  <c r="BU101" i="51"/>
  <c r="BT101" i="51"/>
  <c r="BS101" i="51"/>
  <c r="BR101" i="51"/>
  <c r="BQ101" i="51"/>
  <c r="EU97" i="51"/>
  <c r="ET97" i="51"/>
  <c r="ES97" i="51"/>
  <c r="ER97" i="51"/>
  <c r="EQ97" i="51"/>
  <c r="EP97" i="51"/>
  <c r="EO97" i="51"/>
  <c r="EN97" i="51"/>
  <c r="EM97" i="51"/>
  <c r="EL97" i="51"/>
  <c r="EK97" i="51"/>
  <c r="EJ97" i="51"/>
  <c r="EI97" i="51"/>
  <c r="EH97" i="51"/>
  <c r="EG97" i="51"/>
  <c r="EF97" i="51"/>
  <c r="EE97" i="51"/>
  <c r="ED97" i="51"/>
  <c r="EC97" i="51"/>
  <c r="EA97" i="51"/>
  <c r="DZ97" i="51"/>
  <c r="DY97" i="51"/>
  <c r="DX97" i="51"/>
  <c r="DW97" i="51"/>
  <c r="DV97" i="51"/>
  <c r="DU97" i="51"/>
  <c r="DT97" i="51"/>
  <c r="DS97" i="51"/>
  <c r="DR97" i="51"/>
  <c r="DQ97" i="51"/>
  <c r="DP97" i="51"/>
  <c r="DO97" i="51"/>
  <c r="DM97" i="51"/>
  <c r="DL97" i="51"/>
  <c r="DJ97" i="51"/>
  <c r="DI97" i="51"/>
  <c r="DD97" i="51"/>
  <c r="DC97" i="51"/>
  <c r="DB97" i="51"/>
  <c r="DA97" i="51"/>
  <c r="CZ97" i="51"/>
  <c r="CY97" i="51"/>
  <c r="CX97" i="51"/>
  <c r="CW97" i="51"/>
  <c r="CV97" i="51"/>
  <c r="CQ97" i="51"/>
  <c r="CP97" i="51"/>
  <c r="CO97" i="51"/>
  <c r="CN97" i="51"/>
  <c r="CM97" i="51"/>
  <c r="CL97" i="51"/>
  <c r="CK97" i="51"/>
  <c r="CJ97" i="51"/>
  <c r="CI97" i="51"/>
  <c r="CH97" i="51"/>
  <c r="CG97" i="51"/>
  <c r="CF97" i="51"/>
  <c r="CE97" i="51"/>
  <c r="CD97" i="51"/>
  <c r="BZ97" i="51"/>
  <c r="BY97" i="51"/>
  <c r="BX97" i="51"/>
  <c r="BU97" i="51"/>
  <c r="BT97" i="51"/>
  <c r="BS97" i="51"/>
  <c r="BR97" i="51"/>
  <c r="BQ97" i="51"/>
  <c r="EV86" i="51"/>
  <c r="EU86" i="51"/>
  <c r="ET86" i="51"/>
  <c r="ES86" i="51"/>
  <c r="ER86" i="51"/>
  <c r="EQ86" i="51"/>
  <c r="EP86" i="51"/>
  <c r="EP82" i="51"/>
  <c r="EO86" i="51"/>
  <c r="EN86" i="51"/>
  <c r="EM86" i="51"/>
  <c r="EL86" i="51"/>
  <c r="EK86" i="51"/>
  <c r="EJ86" i="51"/>
  <c r="EI86" i="51"/>
  <c r="EH86" i="51"/>
  <c r="EG86" i="51"/>
  <c r="EF86" i="51"/>
  <c r="EE86" i="51"/>
  <c r="ED86" i="51"/>
  <c r="EC86" i="51"/>
  <c r="EB86" i="51"/>
  <c r="EA86" i="51"/>
  <c r="DZ86" i="51"/>
  <c r="DY86" i="51"/>
  <c r="DX86" i="51"/>
  <c r="DW86" i="51"/>
  <c r="DV86" i="51"/>
  <c r="DU86" i="51"/>
  <c r="DT86" i="51"/>
  <c r="DS86" i="51"/>
  <c r="DR86" i="51"/>
  <c r="DM86" i="51"/>
  <c r="DL86" i="51"/>
  <c r="DK86" i="51"/>
  <c r="DJ86" i="51"/>
  <c r="DJ82" i="51"/>
  <c r="DD86" i="51"/>
  <c r="DC86" i="51"/>
  <c r="DB86" i="51"/>
  <c r="DA86" i="51"/>
  <c r="CZ86" i="51"/>
  <c r="CY86" i="51"/>
  <c r="CX86" i="51"/>
  <c r="CW86" i="51"/>
  <c r="CW82" i="51"/>
  <c r="CV86" i="51"/>
  <c r="CU86" i="51"/>
  <c r="CT86" i="51"/>
  <c r="CS86" i="51"/>
  <c r="CR86" i="51"/>
  <c r="CQ86" i="51"/>
  <c r="CP86" i="51"/>
  <c r="CO86" i="51"/>
  <c r="CN86" i="51"/>
  <c r="CM86" i="51"/>
  <c r="CL86" i="51"/>
  <c r="CK86" i="51"/>
  <c r="CJ86" i="51"/>
  <c r="CI86" i="51"/>
  <c r="CH86" i="51"/>
  <c r="CG86" i="51"/>
  <c r="CF86" i="51"/>
  <c r="CE86" i="51"/>
  <c r="CD86" i="51"/>
  <c r="CC86" i="51"/>
  <c r="CC82" i="51"/>
  <c r="CB86" i="51"/>
  <c r="CA86" i="51"/>
  <c r="BZ86" i="51"/>
  <c r="BY86" i="51"/>
  <c r="BX86" i="51"/>
  <c r="BW86" i="51"/>
  <c r="BV86" i="51"/>
  <c r="BT86" i="51"/>
  <c r="BT82" i="51"/>
  <c r="BS86" i="51"/>
  <c r="BR86" i="51"/>
  <c r="BQ86" i="51"/>
  <c r="EV82" i="51"/>
  <c r="EU82" i="51"/>
  <c r="ET82" i="51"/>
  <c r="ES82" i="51"/>
  <c r="ER82" i="51"/>
  <c r="EQ82" i="51"/>
  <c r="EO82" i="51"/>
  <c r="EN82" i="51"/>
  <c r="EM82" i="51"/>
  <c r="EL82" i="51"/>
  <c r="EK82" i="51"/>
  <c r="EJ82" i="51"/>
  <c r="EI82" i="51"/>
  <c r="EH82" i="51"/>
  <c r="EG82" i="51"/>
  <c r="EF82" i="51"/>
  <c r="EE82" i="51"/>
  <c r="ED82" i="51"/>
  <c r="EC82" i="51"/>
  <c r="EB82" i="51"/>
  <c r="EA82" i="51"/>
  <c r="DZ82" i="51"/>
  <c r="DY82" i="51"/>
  <c r="DX82" i="51"/>
  <c r="DW82" i="51"/>
  <c r="DV82" i="51"/>
  <c r="DU82" i="51"/>
  <c r="DT82" i="51"/>
  <c r="DS82" i="51"/>
  <c r="DN82" i="51"/>
  <c r="DM82" i="51"/>
  <c r="DL82" i="51"/>
  <c r="DK82" i="51"/>
  <c r="DI82" i="51"/>
  <c r="DD82" i="51"/>
  <c r="DD81" i="51"/>
  <c r="DC82" i="51"/>
  <c r="DC81" i="51"/>
  <c r="DB82" i="51"/>
  <c r="DA82" i="51"/>
  <c r="DA81" i="51"/>
  <c r="CZ82" i="51"/>
  <c r="CZ81" i="51"/>
  <c r="CY82" i="51"/>
  <c r="CY81" i="51"/>
  <c r="CX82" i="51"/>
  <c r="CX81" i="51"/>
  <c r="CV82" i="51"/>
  <c r="CU82" i="51"/>
  <c r="CT82" i="51"/>
  <c r="CS82" i="51"/>
  <c r="CR82" i="51"/>
  <c r="CQ82" i="51"/>
  <c r="CP82" i="51"/>
  <c r="CO82" i="51"/>
  <c r="CN82" i="51"/>
  <c r="CM82" i="51"/>
  <c r="CL82" i="51"/>
  <c r="CK82" i="51"/>
  <c r="CJ82" i="51"/>
  <c r="CI82" i="51"/>
  <c r="CH82" i="51"/>
  <c r="CG82" i="51"/>
  <c r="CF82" i="51"/>
  <c r="CE82" i="51"/>
  <c r="CD82" i="51"/>
  <c r="CB82" i="51"/>
  <c r="CB81" i="51"/>
  <c r="CA82" i="51"/>
  <c r="CA81" i="51"/>
  <c r="BZ82" i="51"/>
  <c r="BZ81" i="51"/>
  <c r="BY82" i="51"/>
  <c r="BY81" i="51"/>
  <c r="BU82" i="51"/>
  <c r="BS82" i="51"/>
  <c r="BS81" i="51"/>
  <c r="BR82" i="51"/>
  <c r="BR81" i="51"/>
  <c r="BQ82" i="51"/>
  <c r="BQ81" i="51"/>
  <c r="EV79" i="51"/>
  <c r="EU79" i="51"/>
  <c r="ET79" i="51"/>
  <c r="ES79" i="51"/>
  <c r="ER79" i="51"/>
  <c r="EQ79" i="51"/>
  <c r="EP79" i="51"/>
  <c r="EO79" i="51"/>
  <c r="EN79" i="51"/>
  <c r="EM79" i="51"/>
  <c r="EL79" i="51"/>
  <c r="EK79" i="51"/>
  <c r="EJ79" i="51"/>
  <c r="EI79" i="51"/>
  <c r="EH79" i="51"/>
  <c r="EG79" i="51"/>
  <c r="EF79" i="51"/>
  <c r="EE79" i="51"/>
  <c r="ED79" i="51"/>
  <c r="EC79" i="51"/>
  <c r="EB79" i="51"/>
  <c r="EA79" i="51"/>
  <c r="DZ79" i="51"/>
  <c r="DY79" i="51"/>
  <c r="DX79" i="51"/>
  <c r="DW79" i="51"/>
  <c r="DV79" i="51"/>
  <c r="DU79" i="51"/>
  <c r="DT79" i="51"/>
  <c r="DS79" i="51"/>
  <c r="DR79" i="51"/>
  <c r="DQ79" i="51"/>
  <c r="DP79" i="51"/>
  <c r="DO79" i="51"/>
  <c r="DN79" i="51"/>
  <c r="DM79" i="51"/>
  <c r="DL79" i="51"/>
  <c r="DK79" i="51"/>
  <c r="DJ79" i="51"/>
  <c r="DI79" i="51"/>
  <c r="DD79" i="51"/>
  <c r="DC79" i="51"/>
  <c r="DB79" i="51"/>
  <c r="DA79" i="51"/>
  <c r="CZ79" i="51"/>
  <c r="CY79" i="51"/>
  <c r="CX79" i="51"/>
  <c r="CW79" i="51"/>
  <c r="CV79" i="51"/>
  <c r="CU79" i="51"/>
  <c r="CT79" i="51"/>
  <c r="CS79" i="51"/>
  <c r="CR79" i="51"/>
  <c r="CQ79" i="51"/>
  <c r="CP79" i="51"/>
  <c r="CO79" i="51"/>
  <c r="CN79" i="51"/>
  <c r="CM79" i="51"/>
  <c r="CL79" i="51"/>
  <c r="CK79" i="51"/>
  <c r="CJ79" i="51"/>
  <c r="CI79" i="51"/>
  <c r="CH79" i="51"/>
  <c r="CG79" i="51"/>
  <c r="CF79" i="51"/>
  <c r="CE79" i="51"/>
  <c r="CD79" i="51"/>
  <c r="CC79" i="51"/>
  <c r="CB79" i="51"/>
  <c r="CA79" i="51"/>
  <c r="BZ79" i="51"/>
  <c r="BY79" i="51"/>
  <c r="BX79" i="51"/>
  <c r="BW79" i="51"/>
  <c r="BU79" i="51"/>
  <c r="BT79" i="51"/>
  <c r="BS79" i="51"/>
  <c r="BR79" i="51"/>
  <c r="BQ79" i="51"/>
  <c r="EV77" i="51"/>
  <c r="EU77" i="51"/>
  <c r="ET77" i="51"/>
  <c r="ES77" i="51"/>
  <c r="ER77" i="51"/>
  <c r="EQ77" i="51"/>
  <c r="EP77" i="51"/>
  <c r="EO77" i="51"/>
  <c r="EN77" i="51"/>
  <c r="EM77" i="51"/>
  <c r="EL77" i="51"/>
  <c r="EK77" i="51"/>
  <c r="EJ77" i="51"/>
  <c r="EI77" i="51"/>
  <c r="EH77" i="51"/>
  <c r="EG77" i="51"/>
  <c r="EF77" i="51"/>
  <c r="EE77" i="51"/>
  <c r="ED77" i="51"/>
  <c r="EC77" i="51"/>
  <c r="EB77" i="51"/>
  <c r="EB74" i="51"/>
  <c r="EA77" i="51"/>
  <c r="DZ77" i="51"/>
  <c r="DY77" i="51"/>
  <c r="DX77" i="51"/>
  <c r="DW77" i="51"/>
  <c r="DV77" i="51"/>
  <c r="DU77" i="51"/>
  <c r="DT77" i="51"/>
  <c r="DS77" i="51"/>
  <c r="DR77" i="51"/>
  <c r="DQ77" i="51"/>
  <c r="DP77" i="51"/>
  <c r="DO77" i="51"/>
  <c r="DN77" i="51"/>
  <c r="DM77" i="51"/>
  <c r="DL77" i="51"/>
  <c r="DK77" i="51"/>
  <c r="DJ77" i="51"/>
  <c r="DI77" i="51"/>
  <c r="DE77" i="51"/>
  <c r="DD77" i="51"/>
  <c r="DC77" i="51"/>
  <c r="DB77" i="51"/>
  <c r="DA77" i="51"/>
  <c r="DA74" i="51"/>
  <c r="CZ77" i="51"/>
  <c r="CY77" i="51"/>
  <c r="CX77" i="51"/>
  <c r="CW77" i="51"/>
  <c r="CV77" i="51"/>
  <c r="CU77" i="51"/>
  <c r="CT77" i="51"/>
  <c r="CS77" i="51"/>
  <c r="CR77" i="51"/>
  <c r="CQ77" i="51"/>
  <c r="CP77" i="51"/>
  <c r="CO77" i="51"/>
  <c r="CN77" i="51"/>
  <c r="CM77" i="51"/>
  <c r="CL77" i="51"/>
  <c r="CK77" i="51"/>
  <c r="CJ77" i="51"/>
  <c r="CI77" i="51"/>
  <c r="CH77" i="51"/>
  <c r="CG77" i="51"/>
  <c r="CG74" i="51"/>
  <c r="CF77" i="51"/>
  <c r="CE77" i="51"/>
  <c r="CD77" i="51"/>
  <c r="CC77" i="51"/>
  <c r="CB77" i="51"/>
  <c r="CA77" i="51"/>
  <c r="BZ77" i="51"/>
  <c r="BY77" i="51"/>
  <c r="BX77" i="51"/>
  <c r="BW77" i="51"/>
  <c r="BV77" i="51"/>
  <c r="BU77" i="51"/>
  <c r="BT77" i="51"/>
  <c r="BS77" i="51"/>
  <c r="BR77" i="51"/>
  <c r="BQ77" i="51"/>
  <c r="EV74" i="51"/>
  <c r="EU74" i="51"/>
  <c r="ET74" i="51"/>
  <c r="ES74" i="51"/>
  <c r="ER74" i="51"/>
  <c r="EQ74" i="51"/>
  <c r="EP74" i="51"/>
  <c r="EO74" i="51"/>
  <c r="EN74" i="51"/>
  <c r="EM74" i="51"/>
  <c r="EL74" i="51"/>
  <c r="EK74" i="51"/>
  <c r="EJ74" i="51"/>
  <c r="EI74" i="51"/>
  <c r="EH74" i="51"/>
  <c r="EG74" i="51"/>
  <c r="EF74" i="51"/>
  <c r="EE74" i="51"/>
  <c r="ED74" i="51"/>
  <c r="EC74" i="51"/>
  <c r="EA74" i="51"/>
  <c r="DZ74" i="51"/>
  <c r="DY74" i="51"/>
  <c r="DX74" i="51"/>
  <c r="DW74" i="51"/>
  <c r="DV74" i="51"/>
  <c r="DU74" i="51"/>
  <c r="DT74" i="51"/>
  <c r="DS74" i="51"/>
  <c r="DR74" i="51"/>
  <c r="DQ74" i="51"/>
  <c r="DP74" i="51"/>
  <c r="DO74" i="51"/>
  <c r="DN74" i="51"/>
  <c r="DM74" i="51"/>
  <c r="DL74" i="51"/>
  <c r="DK74" i="51"/>
  <c r="DJ74" i="51"/>
  <c r="DI74" i="51"/>
  <c r="DE74" i="51"/>
  <c r="DD74" i="51"/>
  <c r="DC74" i="51"/>
  <c r="DB74" i="51"/>
  <c r="CZ74" i="51"/>
  <c r="CY74" i="51"/>
  <c r="CX74" i="51"/>
  <c r="CW74" i="51"/>
  <c r="CV74" i="51"/>
  <c r="CU74" i="51"/>
  <c r="CT74" i="51"/>
  <c r="CS74" i="51"/>
  <c r="CR74" i="51"/>
  <c r="CQ74" i="51"/>
  <c r="CP74" i="51"/>
  <c r="CO74" i="51"/>
  <c r="CN74" i="51"/>
  <c r="CM74" i="51"/>
  <c r="CL74" i="51"/>
  <c r="CK74" i="51"/>
  <c r="CJ74" i="51"/>
  <c r="CI74" i="51"/>
  <c r="CH74" i="51"/>
  <c r="CF74" i="51"/>
  <c r="CE74" i="51"/>
  <c r="CD74" i="51"/>
  <c r="CC74" i="51"/>
  <c r="CB74" i="51"/>
  <c r="CA74" i="51"/>
  <c r="BZ74" i="51"/>
  <c r="BY74" i="51"/>
  <c r="BX74" i="51"/>
  <c r="BW74" i="51"/>
  <c r="BV74" i="51"/>
  <c r="BU74" i="51"/>
  <c r="BT74" i="51"/>
  <c r="BS74" i="51"/>
  <c r="BR74" i="51"/>
  <c r="BQ74" i="51"/>
  <c r="EV69" i="51"/>
  <c r="EU69" i="51"/>
  <c r="ET69" i="51"/>
  <c r="ES69" i="51"/>
  <c r="ER69" i="51"/>
  <c r="EQ69" i="51"/>
  <c r="EP69" i="51"/>
  <c r="EO69" i="51"/>
  <c r="EN69" i="51"/>
  <c r="EM69" i="51"/>
  <c r="EL69" i="51"/>
  <c r="EK69" i="51"/>
  <c r="EJ69" i="51"/>
  <c r="EI69" i="51"/>
  <c r="EH69" i="51"/>
  <c r="EG69" i="51"/>
  <c r="EF69" i="51"/>
  <c r="EE69" i="51"/>
  <c r="ED69" i="51"/>
  <c r="EC69" i="51"/>
  <c r="EB69" i="51"/>
  <c r="EA69" i="51"/>
  <c r="DZ69" i="51"/>
  <c r="DY69" i="51"/>
  <c r="DX69" i="51"/>
  <c r="DW69" i="51"/>
  <c r="DV69" i="51"/>
  <c r="DU69" i="51"/>
  <c r="DT69" i="51"/>
  <c r="DS69" i="51"/>
  <c r="DR69" i="51"/>
  <c r="DQ69" i="51"/>
  <c r="DP69" i="51"/>
  <c r="DO69" i="51"/>
  <c r="DN69" i="51"/>
  <c r="DM69" i="51"/>
  <c r="DL69" i="51"/>
  <c r="DK69" i="51"/>
  <c r="DJ69" i="51"/>
  <c r="DI69" i="51"/>
  <c r="DD69" i="51"/>
  <c r="DC69" i="51"/>
  <c r="DB69" i="51"/>
  <c r="DA69" i="51"/>
  <c r="CZ69" i="51"/>
  <c r="CY69" i="51"/>
  <c r="CX69" i="51"/>
  <c r="CW69" i="51"/>
  <c r="CV69" i="51"/>
  <c r="CU69" i="51"/>
  <c r="CT69" i="51"/>
  <c r="CS69" i="51"/>
  <c r="CR69" i="51"/>
  <c r="CQ69" i="51"/>
  <c r="CP69" i="51"/>
  <c r="CO69" i="51"/>
  <c r="CN69" i="51"/>
  <c r="CM69" i="51"/>
  <c r="CL69" i="51"/>
  <c r="CK69" i="51"/>
  <c r="CJ69" i="51"/>
  <c r="CI69" i="51"/>
  <c r="CH69" i="51"/>
  <c r="CG69" i="51"/>
  <c r="CF69" i="51"/>
  <c r="CE69" i="51"/>
  <c r="CD69" i="51"/>
  <c r="CC69" i="51"/>
  <c r="CB69" i="51"/>
  <c r="CA69" i="51"/>
  <c r="BZ69" i="51"/>
  <c r="BY69" i="51"/>
  <c r="BX69" i="51"/>
  <c r="BW69" i="51"/>
  <c r="BV69" i="51"/>
  <c r="BU69" i="51"/>
  <c r="BT69" i="51"/>
  <c r="BS69" i="51"/>
  <c r="BR69" i="51"/>
  <c r="BQ69" i="51"/>
  <c r="EV64" i="51"/>
  <c r="EU64" i="51"/>
  <c r="ET64" i="51"/>
  <c r="ES64" i="51"/>
  <c r="ER64" i="51"/>
  <c r="EQ64" i="51"/>
  <c r="EP64" i="51"/>
  <c r="EO64" i="51"/>
  <c r="EN64" i="51"/>
  <c r="EM64" i="51"/>
  <c r="EL64" i="51"/>
  <c r="EK64" i="51"/>
  <c r="EJ64" i="51"/>
  <c r="EI64" i="51"/>
  <c r="EH64" i="51"/>
  <c r="EG64" i="51"/>
  <c r="EF64" i="51"/>
  <c r="EE64" i="51"/>
  <c r="ED64" i="51"/>
  <c r="EC64" i="51"/>
  <c r="EB64" i="51"/>
  <c r="EA64" i="51"/>
  <c r="DZ64" i="51"/>
  <c r="DY64" i="51"/>
  <c r="DX64" i="51"/>
  <c r="DW64" i="51"/>
  <c r="DV64" i="51"/>
  <c r="DU64" i="51"/>
  <c r="DT64" i="51"/>
  <c r="DS64" i="51"/>
  <c r="DR64" i="51"/>
  <c r="DQ64" i="51"/>
  <c r="DP64" i="51"/>
  <c r="DO64" i="51"/>
  <c r="DN64" i="51"/>
  <c r="DM64" i="51"/>
  <c r="DL64" i="51"/>
  <c r="DK64" i="51"/>
  <c r="DJ64" i="51"/>
  <c r="DI64" i="51"/>
  <c r="DD64" i="51"/>
  <c r="DC64" i="51"/>
  <c r="DB64" i="51"/>
  <c r="DA64" i="51"/>
  <c r="CZ64" i="51"/>
  <c r="CY64" i="51"/>
  <c r="CX64" i="51"/>
  <c r="CW64" i="51"/>
  <c r="CV64" i="51"/>
  <c r="CU64" i="51"/>
  <c r="CT64" i="51"/>
  <c r="CS64" i="51"/>
  <c r="CR64" i="51"/>
  <c r="CQ64" i="51"/>
  <c r="CP64" i="51"/>
  <c r="CO64" i="51"/>
  <c r="CN64" i="51"/>
  <c r="CM64" i="51"/>
  <c r="CL64" i="51"/>
  <c r="CK64" i="51"/>
  <c r="CJ64" i="51"/>
  <c r="CI64" i="51"/>
  <c r="CH64" i="51"/>
  <c r="CG64" i="51"/>
  <c r="CF64" i="51"/>
  <c r="CE64" i="51"/>
  <c r="CD64" i="51"/>
  <c r="CC64" i="51"/>
  <c r="CB64" i="51"/>
  <c r="CA64" i="51"/>
  <c r="BZ64" i="51"/>
  <c r="BY64" i="51"/>
  <c r="BX64" i="51"/>
  <c r="BW64" i="51"/>
  <c r="BV64" i="51"/>
  <c r="BU64" i="51"/>
  <c r="BT64" i="51"/>
  <c r="BS64" i="51"/>
  <c r="BR64" i="51"/>
  <c r="BQ64" i="51"/>
  <c r="EV58" i="51"/>
  <c r="EU58" i="51"/>
  <c r="ET58" i="51"/>
  <c r="ES58" i="51"/>
  <c r="ER58" i="51"/>
  <c r="EQ58" i="51"/>
  <c r="EP58" i="51"/>
  <c r="EO58" i="51"/>
  <c r="EN58" i="51"/>
  <c r="EM58" i="51"/>
  <c r="EL58" i="51"/>
  <c r="EK58" i="51"/>
  <c r="EJ58" i="51"/>
  <c r="EI58" i="51"/>
  <c r="EH58" i="51"/>
  <c r="EG58" i="51"/>
  <c r="EF58" i="51"/>
  <c r="EE58" i="51"/>
  <c r="ED58" i="51"/>
  <c r="EC58" i="51"/>
  <c r="EB58" i="51"/>
  <c r="EA58" i="51"/>
  <c r="DZ58" i="51"/>
  <c r="DY58" i="51"/>
  <c r="DX58" i="51"/>
  <c r="DW58" i="51"/>
  <c r="DV58" i="51"/>
  <c r="DU58" i="51"/>
  <c r="DT58" i="51"/>
  <c r="DS58" i="51"/>
  <c r="DR58" i="51"/>
  <c r="DQ58" i="51"/>
  <c r="DP58" i="51"/>
  <c r="DO58" i="51"/>
  <c r="DN58" i="51"/>
  <c r="DM58" i="51"/>
  <c r="DL58" i="51"/>
  <c r="DK58" i="51"/>
  <c r="DJ58" i="51"/>
  <c r="DI58" i="51"/>
  <c r="DD58" i="51"/>
  <c r="DC58" i="51"/>
  <c r="DB58" i="51"/>
  <c r="DA58" i="51"/>
  <c r="CZ58" i="51"/>
  <c r="CY58" i="51"/>
  <c r="CX58" i="51"/>
  <c r="CW58" i="51"/>
  <c r="CV58" i="51"/>
  <c r="CU58" i="51"/>
  <c r="CT58" i="51"/>
  <c r="CS58" i="51"/>
  <c r="CR58" i="51"/>
  <c r="CQ58" i="51"/>
  <c r="CP58" i="51"/>
  <c r="CO58" i="51"/>
  <c r="CN58" i="51"/>
  <c r="CM58" i="51"/>
  <c r="CL58" i="51"/>
  <c r="CK58" i="51"/>
  <c r="CJ58" i="51"/>
  <c r="CI58" i="51"/>
  <c r="CH58" i="51"/>
  <c r="CG58" i="51"/>
  <c r="CF58" i="51"/>
  <c r="CE58" i="51"/>
  <c r="CD58" i="51"/>
  <c r="CC58" i="51"/>
  <c r="CB58" i="51"/>
  <c r="CA58" i="51"/>
  <c r="BZ58" i="51"/>
  <c r="BY58" i="51"/>
  <c r="BW58" i="51"/>
  <c r="BV58" i="51"/>
  <c r="BU58" i="51"/>
  <c r="BT58" i="51"/>
  <c r="BS58" i="51"/>
  <c r="BR58" i="51"/>
  <c r="BQ58" i="51"/>
  <c r="EV54" i="51"/>
  <c r="EU54" i="51"/>
  <c r="ET54" i="51"/>
  <c r="ES54" i="51"/>
  <c r="ER54" i="51"/>
  <c r="EQ54" i="51"/>
  <c r="EP54" i="51"/>
  <c r="EO54" i="51"/>
  <c r="EN54" i="51"/>
  <c r="EM54" i="51"/>
  <c r="EL54" i="51"/>
  <c r="EK54" i="51"/>
  <c r="EJ54" i="51"/>
  <c r="EI54" i="51"/>
  <c r="EH54" i="51"/>
  <c r="EG54" i="51"/>
  <c r="EF54" i="51"/>
  <c r="EE54" i="51"/>
  <c r="ED54" i="51"/>
  <c r="EC54" i="51"/>
  <c r="EB54" i="51"/>
  <c r="EA54" i="51"/>
  <c r="DZ54" i="51"/>
  <c r="DY54" i="51"/>
  <c r="DX54" i="51"/>
  <c r="DW54" i="51"/>
  <c r="DV54" i="51"/>
  <c r="DU54" i="51"/>
  <c r="DT54" i="51"/>
  <c r="DS54" i="51"/>
  <c r="DR54" i="51"/>
  <c r="DQ54" i="51"/>
  <c r="DP54" i="51"/>
  <c r="DO54" i="51"/>
  <c r="DN54" i="51"/>
  <c r="DM54" i="51"/>
  <c r="DL54" i="51"/>
  <c r="DK54" i="51"/>
  <c r="DJ54" i="51"/>
  <c r="DI54" i="51"/>
  <c r="DD54" i="51"/>
  <c r="DC54" i="51"/>
  <c r="DB54" i="51"/>
  <c r="DA54" i="51"/>
  <c r="CZ54" i="51"/>
  <c r="CY54" i="51"/>
  <c r="CX54" i="51"/>
  <c r="CW54" i="51"/>
  <c r="CV54" i="51"/>
  <c r="CU54" i="51"/>
  <c r="CT54" i="51"/>
  <c r="CS54" i="51"/>
  <c r="CR54" i="51"/>
  <c r="CQ54" i="51"/>
  <c r="CP54" i="51"/>
  <c r="CO54" i="51"/>
  <c r="CN54" i="51"/>
  <c r="CM54" i="51"/>
  <c r="CL54" i="51"/>
  <c r="CK54" i="51"/>
  <c r="CJ54" i="51"/>
  <c r="CI54" i="51"/>
  <c r="CH54" i="51"/>
  <c r="CG54" i="51"/>
  <c r="CF54" i="51"/>
  <c r="CE54" i="51"/>
  <c r="CD54" i="51"/>
  <c r="CC54" i="51"/>
  <c r="CB54" i="51"/>
  <c r="CA54" i="51"/>
  <c r="BZ54" i="51"/>
  <c r="BY54" i="51"/>
  <c r="BX54" i="51"/>
  <c r="BW54" i="51"/>
  <c r="BV54" i="51"/>
  <c r="BU54" i="51"/>
  <c r="BT54" i="51"/>
  <c r="BS54" i="51"/>
  <c r="BR54" i="51"/>
  <c r="BQ54" i="51"/>
  <c r="EV49" i="51"/>
  <c r="EU49" i="51"/>
  <c r="ET49" i="51"/>
  <c r="ES49" i="51"/>
  <c r="ER49" i="51"/>
  <c r="EQ49" i="51"/>
  <c r="EP49" i="51"/>
  <c r="EO49" i="51"/>
  <c r="EN49" i="51"/>
  <c r="EM49" i="51"/>
  <c r="EL49" i="51"/>
  <c r="EK49" i="51"/>
  <c r="EJ49" i="51"/>
  <c r="EI49" i="51"/>
  <c r="EH49" i="51"/>
  <c r="EG49" i="51"/>
  <c r="EF49" i="51"/>
  <c r="EE49" i="51"/>
  <c r="ED49" i="51"/>
  <c r="EC49" i="51"/>
  <c r="EB49" i="51"/>
  <c r="EA49" i="51"/>
  <c r="DZ49" i="51"/>
  <c r="DY49" i="51"/>
  <c r="DX49" i="51"/>
  <c r="DW49" i="51"/>
  <c r="DV49" i="51"/>
  <c r="DU49" i="51"/>
  <c r="DT49" i="51"/>
  <c r="DS49" i="51"/>
  <c r="DR49" i="51"/>
  <c r="DQ49" i="51"/>
  <c r="DP49" i="51"/>
  <c r="DO49" i="51"/>
  <c r="DN49" i="51"/>
  <c r="DM49" i="51"/>
  <c r="DL49" i="51"/>
  <c r="DK49" i="51"/>
  <c r="DJ49" i="51"/>
  <c r="DI49" i="51"/>
  <c r="DD49" i="51"/>
  <c r="DC49" i="51"/>
  <c r="DB49" i="51"/>
  <c r="DA49" i="51"/>
  <c r="CZ49" i="51"/>
  <c r="CY49" i="51"/>
  <c r="CX49" i="51"/>
  <c r="CW49" i="51"/>
  <c r="CV49" i="51"/>
  <c r="CU49" i="51"/>
  <c r="CT49" i="51"/>
  <c r="CS49" i="51"/>
  <c r="CR49" i="51"/>
  <c r="CQ49" i="51"/>
  <c r="CP49" i="51"/>
  <c r="CO49" i="51"/>
  <c r="CN49" i="51"/>
  <c r="CM49" i="51"/>
  <c r="CL49" i="51"/>
  <c r="CK49" i="51"/>
  <c r="CJ49" i="51"/>
  <c r="CI49" i="51"/>
  <c r="CH49" i="51"/>
  <c r="CG49" i="51"/>
  <c r="CF49" i="51"/>
  <c r="CE49" i="51"/>
  <c r="CD49" i="51"/>
  <c r="CC49" i="51"/>
  <c r="CB49" i="51"/>
  <c r="CA49" i="51"/>
  <c r="BZ49" i="51"/>
  <c r="BY49" i="51"/>
  <c r="BX49" i="51"/>
  <c r="BW49" i="51"/>
  <c r="BV49" i="51"/>
  <c r="BU49" i="51"/>
  <c r="BT49" i="51"/>
  <c r="BS49" i="51"/>
  <c r="BR49" i="51"/>
  <c r="BQ49" i="51"/>
  <c r="EV42" i="51"/>
  <c r="EU42" i="51"/>
  <c r="ET42" i="51"/>
  <c r="ES42" i="51"/>
  <c r="ER42" i="51"/>
  <c r="EQ42" i="51"/>
  <c r="EP42" i="51"/>
  <c r="EO42" i="51"/>
  <c r="EN42" i="51"/>
  <c r="EM42" i="51"/>
  <c r="EL42" i="51"/>
  <c r="EK42" i="51"/>
  <c r="EJ42" i="51"/>
  <c r="EI42" i="51"/>
  <c r="EH42" i="51"/>
  <c r="EG42" i="51"/>
  <c r="EF42" i="51"/>
  <c r="EE42" i="51"/>
  <c r="ED42" i="51"/>
  <c r="EC42" i="51"/>
  <c r="EB42" i="51"/>
  <c r="EA42" i="51"/>
  <c r="DZ42" i="51"/>
  <c r="DY42" i="51"/>
  <c r="DX42" i="51"/>
  <c r="DW42" i="51"/>
  <c r="DV42" i="51"/>
  <c r="DU42" i="51"/>
  <c r="DT42" i="51"/>
  <c r="DS42" i="51"/>
  <c r="DR42" i="51"/>
  <c r="DQ42" i="51"/>
  <c r="DP42" i="51"/>
  <c r="DO42" i="51"/>
  <c r="DN42" i="51"/>
  <c r="DM42" i="51"/>
  <c r="DL42" i="51"/>
  <c r="DK42" i="51"/>
  <c r="DJ42" i="51"/>
  <c r="DI42" i="51"/>
  <c r="DD42" i="51"/>
  <c r="DC42" i="51"/>
  <c r="DB42" i="51"/>
  <c r="DA42" i="51"/>
  <c r="CZ42" i="51"/>
  <c r="CY42" i="51"/>
  <c r="CX42" i="51"/>
  <c r="CW42" i="51"/>
  <c r="CV42" i="51"/>
  <c r="CU42" i="51"/>
  <c r="CT42" i="51"/>
  <c r="CS42" i="51"/>
  <c r="CR42" i="51"/>
  <c r="CQ42" i="51"/>
  <c r="CP42" i="51"/>
  <c r="CO42" i="51"/>
  <c r="CN42" i="51"/>
  <c r="CM42" i="51"/>
  <c r="CL42" i="51"/>
  <c r="CK42" i="51"/>
  <c r="CJ42" i="51"/>
  <c r="CI42" i="51"/>
  <c r="CH42" i="51"/>
  <c r="CG42" i="51"/>
  <c r="CF42" i="51"/>
  <c r="CE42" i="51"/>
  <c r="CD42" i="51"/>
  <c r="CC42" i="51"/>
  <c r="CB42" i="51"/>
  <c r="CA42" i="51"/>
  <c r="BZ42" i="51"/>
  <c r="BY42" i="51"/>
  <c r="BX42" i="51"/>
  <c r="BW42" i="51"/>
  <c r="BV42" i="51"/>
  <c r="BU42" i="51"/>
  <c r="BT42" i="51"/>
  <c r="BS42" i="51"/>
  <c r="BR42" i="51"/>
  <c r="BQ42" i="51"/>
  <c r="EV37" i="51"/>
  <c r="EU37" i="51"/>
  <c r="ET37" i="51"/>
  <c r="ES37" i="51"/>
  <c r="ER37" i="51"/>
  <c r="EQ37" i="51"/>
  <c r="EP37" i="51"/>
  <c r="EO37" i="51"/>
  <c r="EN37" i="51"/>
  <c r="EM37" i="51"/>
  <c r="EL37" i="51"/>
  <c r="EK37" i="51"/>
  <c r="EJ37" i="51"/>
  <c r="EI37" i="51"/>
  <c r="EH37" i="51"/>
  <c r="EG37" i="51"/>
  <c r="EF37" i="51"/>
  <c r="EE37" i="51"/>
  <c r="ED37" i="51"/>
  <c r="EC37" i="51"/>
  <c r="EB37" i="51"/>
  <c r="EA37" i="51"/>
  <c r="DZ37" i="51"/>
  <c r="DY37" i="51"/>
  <c r="DX37" i="51"/>
  <c r="DW37" i="51"/>
  <c r="DV37" i="51"/>
  <c r="DU37" i="51"/>
  <c r="DT37" i="51"/>
  <c r="DS37" i="51"/>
  <c r="DR37" i="51"/>
  <c r="DQ37" i="51"/>
  <c r="DP37" i="51"/>
  <c r="DO37" i="51"/>
  <c r="DN37" i="51"/>
  <c r="DM37" i="51"/>
  <c r="DL37" i="51"/>
  <c r="DK37" i="51"/>
  <c r="DJ37" i="51"/>
  <c r="DI37" i="51"/>
  <c r="DD37" i="51"/>
  <c r="DC37" i="51"/>
  <c r="DB37" i="51"/>
  <c r="DA37" i="51"/>
  <c r="CZ37" i="51"/>
  <c r="CY37" i="51"/>
  <c r="CX37" i="51"/>
  <c r="CW37" i="51"/>
  <c r="CV37" i="51"/>
  <c r="CU37" i="51"/>
  <c r="CT37" i="51"/>
  <c r="CS37" i="51"/>
  <c r="CR37" i="51"/>
  <c r="CQ37" i="51"/>
  <c r="CP37" i="51"/>
  <c r="CO37" i="51"/>
  <c r="CN37" i="51"/>
  <c r="CM37" i="51"/>
  <c r="CL37" i="51"/>
  <c r="CK37" i="51"/>
  <c r="CJ37" i="51"/>
  <c r="CI37" i="51"/>
  <c r="CH37" i="51"/>
  <c r="CG37" i="51"/>
  <c r="CF37" i="51"/>
  <c r="CE37" i="51"/>
  <c r="CD37" i="51"/>
  <c r="CC37" i="51"/>
  <c r="CB37" i="51"/>
  <c r="CA37" i="51"/>
  <c r="BZ37" i="51"/>
  <c r="BY37" i="51"/>
  <c r="BX37" i="51"/>
  <c r="BW37" i="51"/>
  <c r="BV37" i="51"/>
  <c r="BU37" i="51"/>
  <c r="BT37" i="51"/>
  <c r="BS37" i="51"/>
  <c r="BR37" i="51"/>
  <c r="BQ37" i="51"/>
  <c r="EV27" i="51"/>
  <c r="EU27" i="51"/>
  <c r="ET27" i="51"/>
  <c r="ES27" i="51"/>
  <c r="ER27" i="51"/>
  <c r="EQ27" i="51"/>
  <c r="EP27" i="51"/>
  <c r="EO27" i="51"/>
  <c r="EN27" i="51"/>
  <c r="EM27" i="51"/>
  <c r="EL27" i="51"/>
  <c r="EK27" i="51"/>
  <c r="EJ27" i="51"/>
  <c r="EI27" i="51"/>
  <c r="EH27" i="51"/>
  <c r="EG27" i="51"/>
  <c r="EF27" i="51"/>
  <c r="EE27" i="51"/>
  <c r="ED27" i="51"/>
  <c r="EC27" i="51"/>
  <c r="EB27" i="51"/>
  <c r="EA27" i="51"/>
  <c r="DZ27" i="51"/>
  <c r="DY27" i="51"/>
  <c r="DX27" i="51"/>
  <c r="DW27" i="51"/>
  <c r="DV27" i="51"/>
  <c r="DU27" i="51"/>
  <c r="DT27" i="51"/>
  <c r="DS27" i="51"/>
  <c r="DR27" i="51"/>
  <c r="DQ27" i="51"/>
  <c r="DP27" i="51"/>
  <c r="DO27" i="51"/>
  <c r="DN27" i="51"/>
  <c r="DM27" i="51"/>
  <c r="DL27" i="51"/>
  <c r="DK27" i="51"/>
  <c r="DJ27" i="51"/>
  <c r="DI27" i="51"/>
  <c r="DD27" i="51"/>
  <c r="DC27" i="51"/>
  <c r="DB27" i="51"/>
  <c r="DA27" i="51"/>
  <c r="CZ27" i="51"/>
  <c r="CY27" i="51"/>
  <c r="CX27" i="51"/>
  <c r="CW27" i="51"/>
  <c r="CV27" i="51"/>
  <c r="CU27" i="51"/>
  <c r="CT27" i="51"/>
  <c r="CS27" i="51"/>
  <c r="CR27" i="51"/>
  <c r="CQ27" i="51"/>
  <c r="CP27" i="51"/>
  <c r="CO27" i="51"/>
  <c r="CN27" i="51"/>
  <c r="CM27" i="51"/>
  <c r="CL27" i="51"/>
  <c r="CK27" i="51"/>
  <c r="CJ27" i="51"/>
  <c r="CI27" i="51"/>
  <c r="CH27" i="51"/>
  <c r="CG27" i="51"/>
  <c r="CF27" i="51"/>
  <c r="CE27" i="51"/>
  <c r="CD27" i="51"/>
  <c r="CC27" i="51"/>
  <c r="CB27" i="51"/>
  <c r="CA27" i="51"/>
  <c r="BZ27" i="51"/>
  <c r="BY27" i="51"/>
  <c r="BX27" i="51"/>
  <c r="BW27" i="51"/>
  <c r="BW12" i="51"/>
  <c r="BW19" i="51"/>
  <c r="BV27" i="51"/>
  <c r="BU27" i="51"/>
  <c r="BT27" i="51"/>
  <c r="BS27" i="51"/>
  <c r="BR27" i="51"/>
  <c r="BQ27" i="51"/>
  <c r="EV19" i="51"/>
  <c r="EU19" i="51"/>
  <c r="EU12" i="51"/>
  <c r="ET19" i="51"/>
  <c r="ES19" i="51"/>
  <c r="ER19" i="51"/>
  <c r="EQ19" i="51"/>
  <c r="EQ12" i="51"/>
  <c r="EP19" i="51"/>
  <c r="EO19" i="51"/>
  <c r="EN19" i="51"/>
  <c r="EM19" i="51"/>
  <c r="EM12" i="51"/>
  <c r="EL19" i="51"/>
  <c r="EK19" i="51"/>
  <c r="EJ19" i="51"/>
  <c r="EI19" i="51"/>
  <c r="EI12" i="51"/>
  <c r="EH19" i="51"/>
  <c r="EG19" i="51"/>
  <c r="EF19" i="51"/>
  <c r="EE19" i="51"/>
  <c r="EE12" i="51"/>
  <c r="ED19" i="51"/>
  <c r="EC19" i="51"/>
  <c r="EB19" i="51"/>
  <c r="EA19" i="51"/>
  <c r="EA12" i="51"/>
  <c r="DZ19" i="51"/>
  <c r="DY19" i="51"/>
  <c r="DX19" i="51"/>
  <c r="DW19" i="51"/>
  <c r="DW12" i="51"/>
  <c r="DV19" i="51"/>
  <c r="DU19" i="51"/>
  <c r="DT19" i="51"/>
  <c r="DS19" i="51"/>
  <c r="DS12" i="51"/>
  <c r="DR19" i="51"/>
  <c r="DQ19" i="51"/>
  <c r="DP19" i="51"/>
  <c r="DO19" i="51"/>
  <c r="DO12" i="51"/>
  <c r="DN19" i="51"/>
  <c r="DM19" i="51"/>
  <c r="DL19" i="51"/>
  <c r="DK19" i="51"/>
  <c r="DK12" i="51"/>
  <c r="DJ19" i="51"/>
  <c r="DI19" i="51"/>
  <c r="DD19" i="51"/>
  <c r="DC19" i="51"/>
  <c r="DC12" i="51"/>
  <c r="DB19" i="51"/>
  <c r="DA19" i="51"/>
  <c r="CZ19" i="51"/>
  <c r="CY19" i="51"/>
  <c r="CY12" i="51"/>
  <c r="CX19" i="51"/>
  <c r="CW19" i="51"/>
  <c r="CV19" i="51"/>
  <c r="CU19" i="51"/>
  <c r="CU12" i="51"/>
  <c r="CT19" i="51"/>
  <c r="CS19" i="51"/>
  <c r="CR19" i="51"/>
  <c r="CQ19" i="51"/>
  <c r="CQ12" i="51"/>
  <c r="CP19" i="51"/>
  <c r="CO19" i="51"/>
  <c r="CN19" i="51"/>
  <c r="CL19" i="51"/>
  <c r="CK19" i="51"/>
  <c r="CJ19" i="51"/>
  <c r="CI19" i="51"/>
  <c r="CH19" i="51"/>
  <c r="CG19" i="51"/>
  <c r="CF19" i="51"/>
  <c r="CE19" i="51"/>
  <c r="CD19" i="51"/>
  <c r="CC19" i="51"/>
  <c r="CB19" i="51"/>
  <c r="CA19" i="51"/>
  <c r="BZ19" i="51"/>
  <c r="BY19" i="51"/>
  <c r="BX19" i="51"/>
  <c r="BV19" i="51"/>
  <c r="BU19" i="51"/>
  <c r="BT19" i="51"/>
  <c r="BS19" i="51"/>
  <c r="BR19" i="51"/>
  <c r="BQ19" i="51"/>
  <c r="EV12" i="51"/>
  <c r="ET12" i="51"/>
  <c r="ES12" i="51"/>
  <c r="ER12" i="51"/>
  <c r="EP12" i="51"/>
  <c r="EO12" i="51"/>
  <c r="EN12" i="51"/>
  <c r="EL12" i="51"/>
  <c r="EK12" i="51"/>
  <c r="EJ12" i="51"/>
  <c r="EH12" i="51"/>
  <c r="EG12" i="51"/>
  <c r="EF12" i="51"/>
  <c r="ED12" i="51"/>
  <c r="EC12" i="51"/>
  <c r="EB12" i="51"/>
  <c r="DZ12" i="51"/>
  <c r="DY12" i="51"/>
  <c r="DX12" i="51"/>
  <c r="DV12" i="51"/>
  <c r="DU12" i="51"/>
  <c r="DT12" i="51"/>
  <c r="DR12" i="51"/>
  <c r="DQ12" i="51"/>
  <c r="DP12" i="51"/>
  <c r="DN12" i="51"/>
  <c r="DM12" i="51"/>
  <c r="DL12" i="51"/>
  <c r="DJ12" i="51"/>
  <c r="DI12" i="51"/>
  <c r="DI11" i="51"/>
  <c r="DI10" i="51"/>
  <c r="DD12" i="51"/>
  <c r="DD11" i="51"/>
  <c r="DD10" i="51"/>
  <c r="DB12" i="51"/>
  <c r="DA12" i="51"/>
  <c r="CZ12" i="51"/>
  <c r="CX12" i="51"/>
  <c r="CW12" i="51"/>
  <c r="CV12" i="51"/>
  <c r="CT12" i="51"/>
  <c r="CS12" i="51"/>
  <c r="CR12" i="51"/>
  <c r="CP12" i="51"/>
  <c r="CO12" i="51"/>
  <c r="CN12" i="51"/>
  <c r="CN11" i="51"/>
  <c r="CN10" i="51"/>
  <c r="CM12" i="51"/>
  <c r="CL12" i="51"/>
  <c r="CK12" i="51"/>
  <c r="CJ12" i="51"/>
  <c r="CI12" i="51"/>
  <c r="CH12" i="51"/>
  <c r="CG12" i="51"/>
  <c r="CF12" i="51"/>
  <c r="CE12" i="51"/>
  <c r="CD12" i="51"/>
  <c r="CC12" i="51"/>
  <c r="CB12" i="51"/>
  <c r="CA12" i="51"/>
  <c r="BZ12" i="51"/>
  <c r="BY12" i="51"/>
  <c r="BX12" i="51"/>
  <c r="BV12" i="51"/>
  <c r="BU12" i="51"/>
  <c r="BT12" i="51"/>
  <c r="BS12" i="51"/>
  <c r="BR12" i="51"/>
  <c r="BQ12" i="51"/>
  <c r="AA37" i="51"/>
  <c r="AA36" i="51"/>
  <c r="AA35" i="51"/>
  <c r="AB37" i="51"/>
  <c r="AB36" i="51"/>
  <c r="AB35" i="51"/>
  <c r="AC37" i="51"/>
  <c r="AD37" i="51"/>
  <c r="AE37" i="51"/>
  <c r="AF37" i="51"/>
  <c r="AG37" i="51"/>
  <c r="AH37" i="51"/>
  <c r="AI37" i="51"/>
  <c r="AJ37" i="51"/>
  <c r="AK37" i="51"/>
  <c r="AL37" i="51"/>
  <c r="AM37" i="51"/>
  <c r="AN37" i="51"/>
  <c r="AO37" i="51"/>
  <c r="AP37" i="51"/>
  <c r="AQ37" i="51"/>
  <c r="AR37" i="51"/>
  <c r="AS37" i="51"/>
  <c r="AT37" i="51"/>
  <c r="AU37" i="51"/>
  <c r="AV37" i="51"/>
  <c r="AW37" i="51"/>
  <c r="AX37" i="51"/>
  <c r="AY37" i="51"/>
  <c r="AZ37" i="51"/>
  <c r="BA37" i="51"/>
  <c r="BB37" i="51"/>
  <c r="BC37" i="51"/>
  <c r="BD37" i="51"/>
  <c r="BE37" i="51"/>
  <c r="BF37" i="51"/>
  <c r="BG37" i="51"/>
  <c r="BH37" i="51"/>
  <c r="BI37" i="51"/>
  <c r="BJ37" i="51"/>
  <c r="BK37" i="51"/>
  <c r="BL37" i="51"/>
  <c r="BL27" i="51"/>
  <c r="BK27" i="51"/>
  <c r="BJ27" i="51"/>
  <c r="BI27" i="51"/>
  <c r="BH27" i="51"/>
  <c r="BG27" i="51"/>
  <c r="BF27" i="51"/>
  <c r="BE27" i="51"/>
  <c r="BD27" i="51"/>
  <c r="BC27" i="51"/>
  <c r="BB27" i="51"/>
  <c r="BA27" i="51"/>
  <c r="AZ27" i="51"/>
  <c r="AY27" i="51"/>
  <c r="AX27" i="51"/>
  <c r="AW27" i="51"/>
  <c r="AV27" i="51"/>
  <c r="AU27" i="51"/>
  <c r="AT27" i="51"/>
  <c r="AS27" i="51"/>
  <c r="AR27" i="51"/>
  <c r="AQ27" i="51"/>
  <c r="AP27" i="51"/>
  <c r="AO27" i="51"/>
  <c r="AN27" i="51"/>
  <c r="AM27" i="51"/>
  <c r="AL27" i="51"/>
  <c r="AJ27" i="51"/>
  <c r="AI27" i="51"/>
  <c r="AH27" i="51"/>
  <c r="AG27" i="51"/>
  <c r="AF27" i="51"/>
  <c r="AE27" i="51"/>
  <c r="AD27" i="51"/>
  <c r="AC27" i="51"/>
  <c r="BL19" i="51"/>
  <c r="BK19" i="51"/>
  <c r="BJ19" i="51"/>
  <c r="BI19" i="51"/>
  <c r="BH19" i="51"/>
  <c r="BG19" i="51"/>
  <c r="BF19" i="51"/>
  <c r="BE19" i="51"/>
  <c r="BD19" i="51"/>
  <c r="BC19" i="51"/>
  <c r="BB19" i="51"/>
  <c r="BA19" i="51"/>
  <c r="AZ19" i="51"/>
  <c r="AY19" i="51"/>
  <c r="AX19" i="51"/>
  <c r="AW19" i="51"/>
  <c r="AV19" i="51"/>
  <c r="AU19" i="51"/>
  <c r="AT19" i="51"/>
  <c r="AS19" i="51"/>
  <c r="AR19" i="51"/>
  <c r="AQ19" i="51"/>
  <c r="AP19" i="51"/>
  <c r="AO19" i="51"/>
  <c r="AN19" i="51"/>
  <c r="AM19" i="51"/>
  <c r="AK19" i="51"/>
  <c r="AJ19" i="51"/>
  <c r="AI19" i="51"/>
  <c r="AH19" i="51"/>
  <c r="AG19" i="51"/>
  <c r="AF19" i="51"/>
  <c r="AE19" i="51"/>
  <c r="AD19" i="51"/>
  <c r="AC19" i="51"/>
  <c r="DS352" i="51"/>
  <c r="DS350" i="51"/>
  <c r="DP89" i="51"/>
  <c r="EY89" i="51"/>
  <c r="DP87" i="51"/>
  <c r="EY87" i="51"/>
  <c r="DP83" i="51"/>
  <c r="DP82" i="51"/>
  <c r="DQ89" i="51"/>
  <c r="EZ89" i="51"/>
  <c r="DO89" i="51"/>
  <c r="EX89" i="51"/>
  <c r="DO87" i="51"/>
  <c r="DO86" i="51"/>
  <c r="DQ87" i="51"/>
  <c r="EZ87" i="51"/>
  <c r="DQ83" i="51"/>
  <c r="EZ83" i="51"/>
  <c r="DO83" i="51"/>
  <c r="DO82" i="51"/>
  <c r="EX338" i="51"/>
  <c r="EX337" i="51"/>
  <c r="EX336" i="51"/>
  <c r="EX420" i="51"/>
  <c r="EX419" i="51"/>
  <c r="EX418" i="51"/>
  <c r="EX417" i="51"/>
  <c r="EX416" i="51"/>
  <c r="EX415" i="51"/>
  <c r="EX413" i="51"/>
  <c r="EX409" i="51"/>
  <c r="EX408" i="51"/>
  <c r="EX407" i="51"/>
  <c r="EX406" i="51"/>
  <c r="EX405" i="51"/>
  <c r="EX403" i="51"/>
  <c r="EX402" i="51"/>
  <c r="EX401" i="51"/>
  <c r="EX400" i="51"/>
  <c r="EX399" i="51"/>
  <c r="EX398" i="51"/>
  <c r="EX397" i="51"/>
  <c r="EX396" i="51"/>
  <c r="EX395" i="51"/>
  <c r="EX394" i="51"/>
  <c r="EX393" i="51"/>
  <c r="EX392" i="51"/>
  <c r="EX391" i="51"/>
  <c r="EX390" i="51"/>
  <c r="EX389" i="51"/>
  <c r="EX388" i="51"/>
  <c r="EX387" i="51"/>
  <c r="EX385" i="51"/>
  <c r="EX386" i="51"/>
  <c r="EX382" i="51"/>
  <c r="EX381" i="51"/>
  <c r="EX380" i="51"/>
  <c r="EX379" i="51"/>
  <c r="EX378" i="51"/>
  <c r="EX377" i="51"/>
  <c r="EX376" i="51"/>
  <c r="EX375" i="51"/>
  <c r="EX372" i="51"/>
  <c r="EX371" i="51"/>
  <c r="EX369" i="51"/>
  <c r="EX368" i="51"/>
  <c r="EX367" i="51"/>
  <c r="EX366" i="51"/>
  <c r="EX362" i="51"/>
  <c r="EX361" i="51"/>
  <c r="EX359" i="51"/>
  <c r="EX358" i="51"/>
  <c r="EX357" i="51"/>
  <c r="EX356" i="51"/>
  <c r="EX355" i="51"/>
  <c r="EX352" i="51"/>
  <c r="EX351" i="51"/>
  <c r="EX349" i="51"/>
  <c r="EX348" i="51"/>
  <c r="EX347" i="51"/>
  <c r="EX345" i="51"/>
  <c r="EX344" i="51"/>
  <c r="EX343" i="51"/>
  <c r="EX342" i="51"/>
  <c r="EX341" i="51"/>
  <c r="EX334" i="51"/>
  <c r="EX333" i="51"/>
  <c r="EX331" i="51"/>
  <c r="EX332" i="51"/>
  <c r="EX329" i="51"/>
  <c r="EX328" i="51"/>
  <c r="EX327" i="51"/>
  <c r="EX326" i="51"/>
  <c r="EX325" i="51"/>
  <c r="EX321" i="51"/>
  <c r="EX320" i="51"/>
  <c r="EX319" i="51"/>
  <c r="EX318" i="51"/>
  <c r="EX317" i="51"/>
  <c r="EX316" i="51"/>
  <c r="EX315" i="51"/>
  <c r="EX314" i="51"/>
  <c r="EX311" i="51"/>
  <c r="EX310" i="51"/>
  <c r="EX309" i="51"/>
  <c r="EX307" i="51"/>
  <c r="EX306" i="51"/>
  <c r="EX305" i="51"/>
  <c r="EX304" i="51"/>
  <c r="EX303" i="51"/>
  <c r="EX302" i="51"/>
  <c r="EX299" i="51"/>
  <c r="EX298" i="51"/>
  <c r="EX297" i="51"/>
  <c r="EX296" i="51"/>
  <c r="EX293" i="51"/>
  <c r="EX292" i="51"/>
  <c r="EX291" i="51"/>
  <c r="EX290" i="51"/>
  <c r="EX289" i="51"/>
  <c r="EX288" i="51"/>
  <c r="EX287" i="51"/>
  <c r="EX286" i="51"/>
  <c r="EX284" i="51"/>
  <c r="EX283" i="51"/>
  <c r="EX280" i="51"/>
  <c r="EX279" i="51"/>
  <c r="EX278" i="51"/>
  <c r="EX276" i="51"/>
  <c r="EX277" i="51"/>
  <c r="EX274" i="51"/>
  <c r="EX273" i="51"/>
  <c r="EX272" i="51"/>
  <c r="EX270" i="51"/>
  <c r="EX269" i="51"/>
  <c r="EX267" i="51"/>
  <c r="EX266" i="51"/>
  <c r="EX265" i="51"/>
  <c r="EX264" i="51"/>
  <c r="EX261" i="51"/>
  <c r="EX260" i="51"/>
  <c r="EX259" i="51"/>
  <c r="EX256" i="51"/>
  <c r="EX255" i="51"/>
  <c r="EX253" i="51"/>
  <c r="EX252" i="51"/>
  <c r="EX250" i="51"/>
  <c r="EX249" i="51"/>
  <c r="EX248" i="51"/>
  <c r="EX246" i="51"/>
  <c r="EX245" i="51"/>
  <c r="EX244" i="51"/>
  <c r="EX243" i="51"/>
  <c r="EX242" i="51"/>
  <c r="EX239" i="51"/>
  <c r="EX238" i="51"/>
  <c r="EX237" i="51"/>
  <c r="EX236" i="51"/>
  <c r="EX235" i="51"/>
  <c r="EX234" i="51"/>
  <c r="EX232" i="51"/>
  <c r="EX231" i="51"/>
  <c r="EX228" i="51"/>
  <c r="EX227" i="51"/>
  <c r="EX225" i="51"/>
  <c r="EX224" i="51"/>
  <c r="EX223" i="51"/>
  <c r="EX222" i="51"/>
  <c r="EX220" i="51"/>
  <c r="EX219" i="51"/>
  <c r="EX218" i="51"/>
  <c r="EX216" i="51"/>
  <c r="EX215" i="51"/>
  <c r="EX213" i="51"/>
  <c r="EX212" i="51"/>
  <c r="EX210" i="51"/>
  <c r="EX209" i="51"/>
  <c r="EX208" i="51"/>
  <c r="EX207" i="51"/>
  <c r="EX206" i="51"/>
  <c r="EX204" i="51"/>
  <c r="EX203" i="51"/>
  <c r="EX202" i="51"/>
  <c r="EX200" i="51"/>
  <c r="EX199" i="51"/>
  <c r="EX198" i="51"/>
  <c r="EX196" i="51"/>
  <c r="EX195" i="51"/>
  <c r="EX193" i="51"/>
  <c r="EX191" i="51"/>
  <c r="EX190" i="51"/>
  <c r="EX187" i="51"/>
  <c r="EX186" i="51"/>
  <c r="EX185" i="51"/>
  <c r="EX183" i="51"/>
  <c r="EX182" i="51"/>
  <c r="EX181" i="51"/>
  <c r="EX180" i="51"/>
  <c r="EX179" i="51"/>
  <c r="EX176" i="51"/>
  <c r="EX175" i="51"/>
  <c r="EX173" i="51"/>
  <c r="EX172" i="51"/>
  <c r="EX168" i="51"/>
  <c r="EX167" i="51"/>
  <c r="EX166" i="51"/>
  <c r="EX165" i="51"/>
  <c r="EX164" i="51"/>
  <c r="EX161" i="51"/>
  <c r="EX160" i="51"/>
  <c r="EX158" i="51"/>
  <c r="EX157" i="51"/>
  <c r="EX156" i="51"/>
  <c r="EX155" i="51"/>
  <c r="EX154" i="51"/>
  <c r="EX153" i="51"/>
  <c r="EX150" i="51"/>
  <c r="EX149" i="51"/>
  <c r="EX148" i="51"/>
  <c r="EX147" i="51"/>
  <c r="EX146" i="51"/>
  <c r="EX144" i="51"/>
  <c r="EX143" i="51"/>
  <c r="EX142" i="51"/>
  <c r="EX141" i="51"/>
  <c r="EX140" i="51"/>
  <c r="EX137" i="51"/>
  <c r="EX136" i="51"/>
  <c r="EX135" i="51"/>
  <c r="EX134" i="51"/>
  <c r="EX133" i="51"/>
  <c r="EX132" i="51"/>
  <c r="EX130" i="51"/>
  <c r="EX129" i="51"/>
  <c r="EX128" i="51"/>
  <c r="EX127" i="51"/>
  <c r="EX126" i="51"/>
  <c r="EX125" i="51"/>
  <c r="EX124" i="51"/>
  <c r="EX123" i="51"/>
  <c r="EX122" i="51"/>
  <c r="EX121" i="51"/>
  <c r="EX119" i="51"/>
  <c r="EX118" i="51"/>
  <c r="EX117" i="51"/>
  <c r="EX116" i="51"/>
  <c r="EX115" i="51"/>
  <c r="EX114" i="51"/>
  <c r="EX113" i="51"/>
  <c r="EX112" i="51"/>
  <c r="EX109" i="51"/>
  <c r="EX108" i="51"/>
  <c r="EX107" i="51"/>
  <c r="EX106" i="51"/>
  <c r="EX105" i="51"/>
  <c r="EX104" i="51"/>
  <c r="EX103" i="51"/>
  <c r="EX102" i="51"/>
  <c r="EX100" i="51"/>
  <c r="EX99" i="51"/>
  <c r="EX98" i="51"/>
  <c r="EX94" i="51"/>
  <c r="EX93" i="51"/>
  <c r="EX92" i="51"/>
  <c r="EX91" i="51"/>
  <c r="EX90" i="51"/>
  <c r="EX88" i="51"/>
  <c r="EX85" i="51"/>
  <c r="EX84" i="51"/>
  <c r="EX80" i="51"/>
  <c r="EX79" i="51"/>
  <c r="EX78" i="51"/>
  <c r="EX77" i="51"/>
  <c r="EX76" i="51"/>
  <c r="EX75" i="51"/>
  <c r="EX72" i="51"/>
  <c r="EX71" i="51"/>
  <c r="EX70" i="51"/>
  <c r="EX68" i="51"/>
  <c r="EX67" i="51"/>
  <c r="EX66" i="51"/>
  <c r="EX65" i="51"/>
  <c r="EX63" i="51"/>
  <c r="EX62" i="51"/>
  <c r="EX61" i="51"/>
  <c r="EX60" i="51"/>
  <c r="EX59" i="51"/>
  <c r="EX57" i="51"/>
  <c r="EX56" i="51"/>
  <c r="EX55" i="51"/>
  <c r="EX53" i="51"/>
  <c r="EX52" i="51"/>
  <c r="EX51" i="51"/>
  <c r="EX50" i="51"/>
  <c r="EX48" i="51"/>
  <c r="EX47" i="51"/>
  <c r="EX46" i="51"/>
  <c r="EX45" i="51"/>
  <c r="EX44" i="51"/>
  <c r="EX43" i="51"/>
  <c r="EX41" i="51"/>
  <c r="EX40" i="51"/>
  <c r="EX39" i="51"/>
  <c r="EX38" i="51"/>
  <c r="EX34" i="51"/>
  <c r="EX33" i="51"/>
  <c r="EX32" i="51"/>
  <c r="EX31" i="51"/>
  <c r="EX30" i="51"/>
  <c r="EX29" i="51"/>
  <c r="EX28" i="51"/>
  <c r="EX26" i="51"/>
  <c r="EX25" i="51"/>
  <c r="EX24" i="51"/>
  <c r="EX23" i="51"/>
  <c r="EX22" i="51"/>
  <c r="EX21" i="51"/>
  <c r="EX20" i="51"/>
  <c r="EX18" i="51"/>
  <c r="EX17" i="51"/>
  <c r="EX16" i="51"/>
  <c r="EX15" i="51"/>
  <c r="EX14" i="51"/>
  <c r="EX13" i="51"/>
  <c r="EY142" i="51"/>
  <c r="EQ230" i="51"/>
  <c r="EZ230" i="51"/>
  <c r="EP230" i="51"/>
  <c r="EP229" i="51"/>
  <c r="EO230" i="51"/>
  <c r="EO229" i="51"/>
  <c r="DO170" i="51"/>
  <c r="EX170" i="51"/>
  <c r="EX169" i="51"/>
  <c r="EO194" i="51"/>
  <c r="EO192" i="51"/>
  <c r="EY90" i="51"/>
  <c r="FG333" i="51"/>
  <c r="FG330" i="51"/>
  <c r="FG325" i="51"/>
  <c r="FG324" i="51"/>
  <c r="FL303" i="51"/>
  <c r="FG303" i="51"/>
  <c r="FL302" i="51"/>
  <c r="FL301" i="51"/>
  <c r="FG302" i="51"/>
  <c r="FG301" i="51"/>
  <c r="GF103" i="51"/>
  <c r="GF101" i="51"/>
  <c r="FL103" i="51"/>
  <c r="FL101" i="51"/>
  <c r="FG100" i="51"/>
  <c r="GU100" i="51"/>
  <c r="FG99" i="51"/>
  <c r="GU99" i="51"/>
  <c r="FG98" i="51"/>
  <c r="FG93" i="51"/>
  <c r="FG86" i="51"/>
  <c r="FB93" i="51"/>
  <c r="GU93" i="51"/>
  <c r="FB90" i="51"/>
  <c r="GU90" i="51"/>
  <c r="GA21" i="51"/>
  <c r="GU21" i="51"/>
  <c r="DR84" i="51"/>
  <c r="FA84" i="51" s="1"/>
  <c r="FA82" i="51" s="1"/>
  <c r="FA81" i="51" s="1"/>
  <c r="FA35" i="51" s="1"/>
  <c r="FA421" i="51" s="1"/>
  <c r="DS409" i="51"/>
  <c r="DS404" i="51"/>
  <c r="DS369" i="51"/>
  <c r="DS365" i="51"/>
  <c r="DS134" i="51"/>
  <c r="DS131" i="51"/>
  <c r="DN333" i="51"/>
  <c r="DN330" i="51"/>
  <c r="DN329" i="51"/>
  <c r="EW329" i="51"/>
  <c r="DN325" i="51"/>
  <c r="DN324" i="51"/>
  <c r="DN299" i="51"/>
  <c r="DN298" i="51"/>
  <c r="EW298" i="51"/>
  <c r="DN100" i="51"/>
  <c r="DN98" i="51"/>
  <c r="DN89" i="51"/>
  <c r="DN86" i="51"/>
  <c r="ES128" i="51"/>
  <c r="ES120" i="51"/>
  <c r="T183" i="51"/>
  <c r="U355" i="51"/>
  <c r="U417" i="51"/>
  <c r="X133" i="51"/>
  <c r="U133" i="51"/>
  <c r="X61" i="51"/>
  <c r="DI106" i="51"/>
  <c r="DI101" i="51"/>
  <c r="DI147" i="51"/>
  <c r="DI145" i="51"/>
  <c r="DI375" i="51"/>
  <c r="DI374" i="51"/>
  <c r="DI87" i="51"/>
  <c r="DI86" i="51"/>
  <c r="DI113" i="51"/>
  <c r="DI111" i="51"/>
  <c r="DI227" i="51"/>
  <c r="DI226" i="51"/>
  <c r="DI243" i="51"/>
  <c r="DI241" i="51"/>
  <c r="BV99" i="51"/>
  <c r="CR99" i="51"/>
  <c r="CR97" i="51"/>
  <c r="CS99" i="51"/>
  <c r="CS97" i="51"/>
  <c r="CT99" i="51"/>
  <c r="CT97" i="51"/>
  <c r="CC99" i="51"/>
  <c r="CC97" i="51"/>
  <c r="CB99" i="51"/>
  <c r="CA99" i="51"/>
  <c r="N12" i="66"/>
  <c r="L12" i="66"/>
  <c r="J12" i="66"/>
  <c r="H12" i="66"/>
  <c r="F12" i="66"/>
  <c r="D8" i="66"/>
  <c r="I8" i="66"/>
  <c r="D9" i="66"/>
  <c r="I9" i="66"/>
  <c r="D10" i="66"/>
  <c r="G10" i="66"/>
  <c r="D11" i="66"/>
  <c r="G11" i="66"/>
  <c r="D7" i="66"/>
  <c r="G7" i="66"/>
  <c r="M11" i="66"/>
  <c r="O11" i="66"/>
  <c r="EY366" i="51"/>
  <c r="EY367" i="51"/>
  <c r="EY368" i="51"/>
  <c r="EY369" i="51"/>
  <c r="EY371" i="51"/>
  <c r="EY372" i="51"/>
  <c r="EY375" i="51"/>
  <c r="EY376" i="51"/>
  <c r="EY377" i="51"/>
  <c r="EY378" i="51"/>
  <c r="EY379" i="51"/>
  <c r="EY380" i="51"/>
  <c r="EY382" i="51"/>
  <c r="EY381" i="51"/>
  <c r="EY385" i="51"/>
  <c r="EY386" i="51"/>
  <c r="EY387" i="51"/>
  <c r="EY388" i="51"/>
  <c r="EY389" i="51"/>
  <c r="EY390" i="51"/>
  <c r="EY391" i="51"/>
  <c r="EY392" i="51"/>
  <c r="EY393" i="51"/>
  <c r="EY394" i="51"/>
  <c r="EY395" i="51"/>
  <c r="EY396" i="51"/>
  <c r="EY397" i="51"/>
  <c r="EY398" i="51"/>
  <c r="EY399" i="51"/>
  <c r="EY400" i="51"/>
  <c r="EY401" i="51"/>
  <c r="EY402" i="51"/>
  <c r="EY403" i="51"/>
  <c r="EY405" i="51"/>
  <c r="EY406" i="51"/>
  <c r="EY407" i="51"/>
  <c r="EY408" i="51"/>
  <c r="EY409" i="51"/>
  <c r="EY411" i="51"/>
  <c r="EY412" i="51"/>
  <c r="EY413" i="51"/>
  <c r="EY414" i="51"/>
  <c r="EY415" i="51"/>
  <c r="EY416" i="51"/>
  <c r="EY417" i="51"/>
  <c r="EY418" i="51"/>
  <c r="EY419" i="51"/>
  <c r="EY420" i="51"/>
  <c r="EY325" i="51"/>
  <c r="EY326" i="51"/>
  <c r="EY327" i="51"/>
  <c r="EY328" i="51"/>
  <c r="EY329" i="51"/>
  <c r="EY331" i="51"/>
  <c r="EY332" i="51"/>
  <c r="EY333" i="51"/>
  <c r="EY334" i="51"/>
  <c r="EY336" i="51"/>
  <c r="EY337" i="51"/>
  <c r="EY338" i="51"/>
  <c r="EY341" i="51"/>
  <c r="EY342" i="51"/>
  <c r="EY343" i="51"/>
  <c r="EY344" i="51"/>
  <c r="EY345" i="51"/>
  <c r="EY347" i="51"/>
  <c r="EY348" i="51"/>
  <c r="EY349" i="51"/>
  <c r="EY351" i="51"/>
  <c r="EY352" i="51"/>
  <c r="EY355" i="51"/>
  <c r="EY356" i="51"/>
  <c r="EY357" i="51"/>
  <c r="EY358" i="51"/>
  <c r="EY359" i="51"/>
  <c r="EY361" i="51"/>
  <c r="EY362" i="51"/>
  <c r="EY98" i="51"/>
  <c r="EY99" i="51"/>
  <c r="EY100" i="51"/>
  <c r="EY102" i="51"/>
  <c r="EY103" i="51"/>
  <c r="EY104" i="51"/>
  <c r="EY105" i="51"/>
  <c r="EY106" i="51"/>
  <c r="EY107" i="51"/>
  <c r="EY109" i="51"/>
  <c r="EY108" i="51"/>
  <c r="EY112" i="51"/>
  <c r="EY113" i="51"/>
  <c r="EY114" i="51"/>
  <c r="EY115" i="51"/>
  <c r="EY116" i="51"/>
  <c r="EY117" i="51"/>
  <c r="EY118" i="51"/>
  <c r="EY119" i="51"/>
  <c r="EY121" i="51"/>
  <c r="EY122" i="51"/>
  <c r="EY123" i="51"/>
  <c r="EY124" i="51"/>
  <c r="EY125" i="51"/>
  <c r="EY126" i="51"/>
  <c r="EY127" i="51"/>
  <c r="EY128" i="51"/>
  <c r="EY129" i="51"/>
  <c r="EY130" i="51"/>
  <c r="EY132" i="51"/>
  <c r="EY133" i="51"/>
  <c r="EY134" i="51"/>
  <c r="EY135" i="51"/>
  <c r="EY137" i="51"/>
  <c r="EY136" i="51"/>
  <c r="EY140" i="51"/>
  <c r="EY141" i="51"/>
  <c r="EY143" i="51"/>
  <c r="EY144" i="51"/>
  <c r="EY146" i="51"/>
  <c r="EY147" i="51"/>
  <c r="EY148" i="51"/>
  <c r="EY149" i="51"/>
  <c r="EY150" i="51"/>
  <c r="EY153" i="51"/>
  <c r="EY154" i="51"/>
  <c r="EY156" i="51"/>
  <c r="EY155" i="51"/>
  <c r="EY158" i="51"/>
  <c r="EY157" i="51"/>
  <c r="EY160" i="51"/>
  <c r="EY161" i="51"/>
  <c r="EY164" i="51"/>
  <c r="EY165" i="51"/>
  <c r="EY166" i="51"/>
  <c r="EY168" i="51"/>
  <c r="EY167" i="51"/>
  <c r="EY170" i="51"/>
  <c r="EY169" i="51"/>
  <c r="EY173" i="51"/>
  <c r="EY172" i="51"/>
  <c r="EY175" i="51"/>
  <c r="EY176" i="51"/>
  <c r="EY179" i="51"/>
  <c r="EY180" i="51"/>
  <c r="EY181" i="51"/>
  <c r="EY182" i="51"/>
  <c r="EY183" i="51"/>
  <c r="EY185" i="51"/>
  <c r="EY186" i="51"/>
  <c r="EY187" i="51"/>
  <c r="EY190" i="51"/>
  <c r="EY191" i="51"/>
  <c r="EY193" i="51"/>
  <c r="EY194" i="51"/>
  <c r="EY195" i="51"/>
  <c r="EY196" i="51"/>
  <c r="EY198" i="51"/>
  <c r="EY199" i="51"/>
  <c r="EY200" i="51"/>
  <c r="EY202" i="51"/>
  <c r="EY203" i="51"/>
  <c r="EY204" i="51"/>
  <c r="EY206" i="51"/>
  <c r="EY207" i="51"/>
  <c r="EY208" i="51"/>
  <c r="EY209" i="51"/>
  <c r="EY210" i="51"/>
  <c r="EY212" i="51"/>
  <c r="EY213" i="51"/>
  <c r="EY215" i="51"/>
  <c r="EY216" i="51"/>
  <c r="EY218" i="51"/>
  <c r="EY219" i="51"/>
  <c r="EY220" i="51"/>
  <c r="EY222" i="51"/>
  <c r="EY223" i="51"/>
  <c r="EY224" i="51"/>
  <c r="EY225" i="51"/>
  <c r="EY227" i="51"/>
  <c r="EY228" i="51"/>
  <c r="EY231" i="51"/>
  <c r="EY232" i="51"/>
  <c r="EY235" i="51"/>
  <c r="EY234" i="51"/>
  <c r="EY237" i="51"/>
  <c r="EY236" i="51"/>
  <c r="EY239" i="51"/>
  <c r="EY238" i="51"/>
  <c r="EY242" i="51"/>
  <c r="EY244" i="51"/>
  <c r="EY246" i="51"/>
  <c r="EY245" i="51"/>
  <c r="EY248" i="51"/>
  <c r="EY249" i="51"/>
  <c r="EY250" i="51"/>
  <c r="EY252" i="51"/>
  <c r="EY253" i="51"/>
  <c r="EY255" i="51"/>
  <c r="EY256" i="51"/>
  <c r="EY259" i="51"/>
  <c r="EY260" i="51"/>
  <c r="EY261" i="51"/>
  <c r="EY264" i="51"/>
  <c r="EY265" i="51"/>
  <c r="EY267" i="51"/>
  <c r="EY266" i="51"/>
  <c r="EY270" i="51"/>
  <c r="EY269" i="51"/>
  <c r="EY272" i="51"/>
  <c r="EY273" i="51"/>
  <c r="EY274" i="51"/>
  <c r="EY276" i="51"/>
  <c r="EY277" i="51"/>
  <c r="EY278" i="51"/>
  <c r="EY280" i="51"/>
  <c r="EY279" i="51"/>
  <c r="EY283" i="51"/>
  <c r="EY284" i="51"/>
  <c r="EY286" i="51"/>
  <c r="EY287" i="51"/>
  <c r="EY289" i="51"/>
  <c r="EY288" i="51"/>
  <c r="EY291" i="51"/>
  <c r="EY290" i="51"/>
  <c r="EY293" i="51"/>
  <c r="EY292" i="51"/>
  <c r="EY296" i="51"/>
  <c r="EY297" i="51"/>
  <c r="EY298" i="51"/>
  <c r="EY299" i="51"/>
  <c r="EY302" i="51"/>
  <c r="EY303" i="51"/>
  <c r="EY305" i="51"/>
  <c r="EY304" i="51"/>
  <c r="EY307" i="51"/>
  <c r="EY306" i="51"/>
  <c r="EY309" i="51"/>
  <c r="EY310" i="51"/>
  <c r="EY311" i="51"/>
  <c r="EY314" i="51"/>
  <c r="EY315" i="51"/>
  <c r="EY316" i="51"/>
  <c r="EY318" i="51"/>
  <c r="EY317" i="51"/>
  <c r="EY321" i="51"/>
  <c r="EY320" i="51"/>
  <c r="EY319" i="51"/>
  <c r="EY38" i="51"/>
  <c r="EY39" i="51"/>
  <c r="EY40" i="51"/>
  <c r="EY41" i="51"/>
  <c r="EY43" i="51"/>
  <c r="EY44" i="51"/>
  <c r="EY45" i="51"/>
  <c r="EY46" i="51"/>
  <c r="EY47" i="51"/>
  <c r="EY48" i="51"/>
  <c r="EY50" i="51"/>
  <c r="EY51" i="51"/>
  <c r="EY52" i="51"/>
  <c r="EY53" i="51"/>
  <c r="EY55" i="51"/>
  <c r="EY56" i="51"/>
  <c r="EY57" i="51"/>
  <c r="EY59" i="51"/>
  <c r="EY60" i="51"/>
  <c r="EY61" i="51"/>
  <c r="EY62" i="51"/>
  <c r="EY63" i="51"/>
  <c r="EY65" i="51"/>
  <c r="EY66" i="51"/>
  <c r="EY67" i="51"/>
  <c r="EY68" i="51"/>
  <c r="EY70" i="51"/>
  <c r="EY71" i="51"/>
  <c r="EY72" i="51"/>
  <c r="EY75" i="51"/>
  <c r="EY76" i="51"/>
  <c r="EY78" i="51"/>
  <c r="EY77" i="51"/>
  <c r="EY80" i="51"/>
  <c r="EY79" i="51"/>
  <c r="EY84" i="51"/>
  <c r="EY85" i="51"/>
  <c r="EY88" i="51"/>
  <c r="EY91" i="51"/>
  <c r="EY92" i="51"/>
  <c r="EY93" i="51"/>
  <c r="EY94" i="51"/>
  <c r="EY13" i="51"/>
  <c r="EY14" i="51"/>
  <c r="EY15" i="51"/>
  <c r="EY16" i="51"/>
  <c r="EY17" i="51"/>
  <c r="EY18" i="51"/>
  <c r="EY20" i="51"/>
  <c r="EY21" i="51"/>
  <c r="EY22" i="51"/>
  <c r="EY23" i="51"/>
  <c r="EY24" i="51"/>
  <c r="EY25" i="51"/>
  <c r="EY26" i="51"/>
  <c r="EY28" i="51"/>
  <c r="EY29" i="51"/>
  <c r="EY30" i="51"/>
  <c r="EY31" i="51"/>
  <c r="EY32" i="51"/>
  <c r="EY33" i="51"/>
  <c r="EY34" i="51"/>
  <c r="W183" i="51"/>
  <c r="CT109" i="51"/>
  <c r="CT108" i="51"/>
  <c r="CS109" i="51"/>
  <c r="DG109" i="51"/>
  <c r="DG108" i="51"/>
  <c r="BX407" i="51"/>
  <c r="BX404" i="51"/>
  <c r="BW407" i="51"/>
  <c r="BW404" i="51"/>
  <c r="BV407" i="51"/>
  <c r="BV404" i="51"/>
  <c r="BU333" i="51"/>
  <c r="DE333" i="51"/>
  <c r="BV327" i="51"/>
  <c r="DF327" i="51"/>
  <c r="BV321" i="51"/>
  <c r="BV320" i="51"/>
  <c r="BV319" i="51"/>
  <c r="BZ303" i="51"/>
  <c r="BU303" i="51"/>
  <c r="BZ302" i="51"/>
  <c r="BZ301" i="51"/>
  <c r="BU302" i="51"/>
  <c r="BU301" i="51"/>
  <c r="BU299" i="51"/>
  <c r="DE299" i="51"/>
  <c r="BU298" i="51"/>
  <c r="DE298" i="51"/>
  <c r="CA250" i="51"/>
  <c r="CA247" i="51"/>
  <c r="CA237" i="51"/>
  <c r="CA236" i="51"/>
  <c r="BZ219" i="51"/>
  <c r="BZ164" i="51"/>
  <c r="BZ163" i="51"/>
  <c r="BV164" i="51"/>
  <c r="BV163" i="51"/>
  <c r="CQ160" i="51"/>
  <c r="CQ159" i="51"/>
  <c r="CA160" i="51"/>
  <c r="CA159" i="51"/>
  <c r="CQ150" i="51"/>
  <c r="CQ145" i="51"/>
  <c r="CA149" i="51"/>
  <c r="DF149" i="51"/>
  <c r="CA148" i="51"/>
  <c r="DF148" i="51"/>
  <c r="BZ134" i="51"/>
  <c r="DE134" i="51"/>
  <c r="CQ109" i="51"/>
  <c r="CQ108" i="51"/>
  <c r="CB98" i="51"/>
  <c r="CA98" i="51"/>
  <c r="BW98" i="51"/>
  <c r="BW97" i="51"/>
  <c r="BV98" i="51"/>
  <c r="BU93" i="51"/>
  <c r="DE93" i="51"/>
  <c r="BX83" i="51"/>
  <c r="DH83" i="51"/>
  <c r="BW83" i="51"/>
  <c r="BW82" i="51"/>
  <c r="BV83" i="51"/>
  <c r="BV82" i="51"/>
  <c r="BV80" i="51"/>
  <c r="BV79" i="51"/>
  <c r="BX63" i="51"/>
  <c r="BX58" i="51"/>
  <c r="CM23" i="51"/>
  <c r="DE23" i="51"/>
  <c r="CM22" i="51"/>
  <c r="DF13" i="51"/>
  <c r="E9" i="65"/>
  <c r="DG179" i="51"/>
  <c r="DG180" i="51"/>
  <c r="DG181" i="51"/>
  <c r="DG182" i="51"/>
  <c r="DG183" i="51"/>
  <c r="DG185" i="51"/>
  <c r="DG186" i="51"/>
  <c r="DG187" i="51"/>
  <c r="DF179" i="51"/>
  <c r="DF180" i="51"/>
  <c r="DF181" i="51"/>
  <c r="DF182" i="51"/>
  <c r="DF183" i="51"/>
  <c r="DF185" i="51"/>
  <c r="DF186" i="51"/>
  <c r="DF187" i="51"/>
  <c r="DG173" i="51"/>
  <c r="DG172" i="51"/>
  <c r="DG175" i="51"/>
  <c r="DG176" i="51"/>
  <c r="DF173" i="51"/>
  <c r="DF172" i="51"/>
  <c r="DF175" i="51"/>
  <c r="DF176" i="51"/>
  <c r="DG164" i="51"/>
  <c r="DG165" i="51"/>
  <c r="DG166" i="51"/>
  <c r="DG168" i="51"/>
  <c r="DG167" i="51"/>
  <c r="DG170" i="51"/>
  <c r="DG169" i="51"/>
  <c r="DF165" i="51"/>
  <c r="DF166" i="51"/>
  <c r="DF168" i="51"/>
  <c r="DF167" i="51"/>
  <c r="DF170" i="51"/>
  <c r="DF169" i="51"/>
  <c r="DG153" i="51"/>
  <c r="DG154" i="51"/>
  <c r="DG156" i="51"/>
  <c r="DG155" i="51"/>
  <c r="DG158" i="51"/>
  <c r="DG157" i="51"/>
  <c r="DG160" i="51"/>
  <c r="DG161" i="51"/>
  <c r="DF153" i="51"/>
  <c r="DF154" i="51"/>
  <c r="DF156" i="51"/>
  <c r="DF155" i="51"/>
  <c r="DF158" i="51"/>
  <c r="DF157" i="51"/>
  <c r="DF161" i="51"/>
  <c r="DG140" i="51"/>
  <c r="DG141" i="51"/>
  <c r="DG142" i="51"/>
  <c r="DG143" i="51"/>
  <c r="DG144" i="51"/>
  <c r="DG146" i="51"/>
  <c r="DG147" i="51"/>
  <c r="DG148" i="51"/>
  <c r="DG149" i="51"/>
  <c r="DG150" i="51"/>
  <c r="DF140" i="51"/>
  <c r="DF141" i="51"/>
  <c r="DF142" i="51"/>
  <c r="DF143" i="51"/>
  <c r="DF144" i="51"/>
  <c r="DF146" i="51"/>
  <c r="DF147" i="51"/>
  <c r="DF150" i="51"/>
  <c r="DG112" i="51"/>
  <c r="DG113" i="51"/>
  <c r="DG114" i="51"/>
  <c r="DG115" i="51"/>
  <c r="DG116" i="51"/>
  <c r="DG117" i="51"/>
  <c r="DG118" i="51"/>
  <c r="DG119" i="51"/>
  <c r="DG121" i="51"/>
  <c r="DG122" i="51"/>
  <c r="DG123" i="51"/>
  <c r="DG124" i="51"/>
  <c r="DG125" i="51"/>
  <c r="DG126" i="51"/>
  <c r="DG127" i="51"/>
  <c r="DG128" i="51"/>
  <c r="DG129" i="51"/>
  <c r="DG130" i="51"/>
  <c r="DG132" i="51"/>
  <c r="DG133" i="51"/>
  <c r="DG134" i="51"/>
  <c r="DG135" i="51"/>
  <c r="DG137" i="51"/>
  <c r="DG136" i="51"/>
  <c r="DF112" i="51"/>
  <c r="DF113" i="51"/>
  <c r="DF114" i="51"/>
  <c r="DF115" i="51"/>
  <c r="DF116" i="51"/>
  <c r="DF117" i="51"/>
  <c r="DF118" i="51"/>
  <c r="DF119" i="51"/>
  <c r="DF121" i="51"/>
  <c r="DF122" i="51"/>
  <c r="DF123" i="51"/>
  <c r="DF124" i="51"/>
  <c r="DF125" i="51"/>
  <c r="DF126" i="51"/>
  <c r="DF127" i="51"/>
  <c r="DF128" i="51"/>
  <c r="DF129" i="51"/>
  <c r="DF130" i="51"/>
  <c r="DF132" i="51"/>
  <c r="DF133" i="51"/>
  <c r="DF134" i="51"/>
  <c r="DF135" i="51"/>
  <c r="DF137" i="51"/>
  <c r="DF136" i="51"/>
  <c r="DG100" i="51"/>
  <c r="DG102" i="51"/>
  <c r="DG103" i="51"/>
  <c r="DG104" i="51"/>
  <c r="DG105" i="51"/>
  <c r="DG106" i="51"/>
  <c r="DG107" i="51"/>
  <c r="DF100" i="51"/>
  <c r="DF102" i="51"/>
  <c r="DF103" i="51"/>
  <c r="DF104" i="51"/>
  <c r="DF105" i="51"/>
  <c r="DF106" i="51"/>
  <c r="DF107" i="51"/>
  <c r="DF109" i="51"/>
  <c r="DF108" i="51"/>
  <c r="DG84" i="51"/>
  <c r="DG85" i="51"/>
  <c r="DG87" i="51"/>
  <c r="DG88" i="51"/>
  <c r="DG89" i="51"/>
  <c r="DG90" i="51"/>
  <c r="DG91" i="51"/>
  <c r="DG92" i="51"/>
  <c r="DG93" i="51"/>
  <c r="DG94" i="51"/>
  <c r="DF84" i="51"/>
  <c r="DF85" i="51"/>
  <c r="DF87" i="51"/>
  <c r="DF88" i="51"/>
  <c r="DF89" i="51"/>
  <c r="DF90" i="51"/>
  <c r="DF91" i="51"/>
  <c r="DF92" i="51"/>
  <c r="DF93" i="51"/>
  <c r="DF94" i="51"/>
  <c r="DG75" i="51"/>
  <c r="DG76" i="51"/>
  <c r="DG78" i="51"/>
  <c r="DG77" i="51"/>
  <c r="DG80" i="51"/>
  <c r="DG79" i="51"/>
  <c r="DF75" i="51"/>
  <c r="DF76" i="51"/>
  <c r="DF78" i="51"/>
  <c r="DF77" i="51"/>
  <c r="DG38" i="51"/>
  <c r="DG39" i="51"/>
  <c r="DG40" i="51"/>
  <c r="DG41" i="51"/>
  <c r="DG43" i="51"/>
  <c r="DG44" i="51"/>
  <c r="DG45" i="51"/>
  <c r="DG46" i="51"/>
  <c r="DG47" i="51"/>
  <c r="DG48" i="51"/>
  <c r="DG50" i="51"/>
  <c r="DG51" i="51"/>
  <c r="DG52" i="51"/>
  <c r="DG53" i="51"/>
  <c r="DG55" i="51"/>
  <c r="DG56" i="51"/>
  <c r="DG57" i="51"/>
  <c r="DG59" i="51"/>
  <c r="DG60" i="51"/>
  <c r="DG61" i="51"/>
  <c r="DG62" i="51"/>
  <c r="DG63" i="51"/>
  <c r="DG65" i="51"/>
  <c r="DG66" i="51"/>
  <c r="DG67" i="51"/>
  <c r="DG68" i="51"/>
  <c r="DG70" i="51"/>
  <c r="DG71" i="51"/>
  <c r="DG72" i="51"/>
  <c r="DF38" i="51"/>
  <c r="DF39" i="51"/>
  <c r="DF40" i="51"/>
  <c r="DF41" i="51"/>
  <c r="DF43" i="51"/>
  <c r="DF44" i="51"/>
  <c r="DF45" i="51"/>
  <c r="DF46" i="51"/>
  <c r="DF47" i="51"/>
  <c r="DF48" i="51"/>
  <c r="DF50" i="51"/>
  <c r="DF51" i="51"/>
  <c r="DF52" i="51"/>
  <c r="DF53" i="51"/>
  <c r="DF55" i="51"/>
  <c r="DF56" i="51"/>
  <c r="DF57" i="51"/>
  <c r="DF59" i="51"/>
  <c r="DF60" i="51"/>
  <c r="DF61" i="51"/>
  <c r="DF62" i="51"/>
  <c r="DF63" i="51"/>
  <c r="DF65" i="51"/>
  <c r="DF66" i="51"/>
  <c r="DF67" i="51"/>
  <c r="DF68" i="51"/>
  <c r="DF70" i="51"/>
  <c r="DF71" i="51"/>
  <c r="DF72" i="51"/>
  <c r="DG13" i="51"/>
  <c r="DG14" i="51"/>
  <c r="DG15" i="51"/>
  <c r="DG16" i="51"/>
  <c r="DG17" i="51"/>
  <c r="DG18" i="51"/>
  <c r="DG20" i="51"/>
  <c r="DG21" i="51"/>
  <c r="DG22" i="51"/>
  <c r="DG23" i="51"/>
  <c r="DG24" i="51"/>
  <c r="DG25" i="51"/>
  <c r="DG26" i="51"/>
  <c r="DG28" i="51"/>
  <c r="DG29" i="51"/>
  <c r="DG30" i="51"/>
  <c r="DG31" i="51"/>
  <c r="DG32" i="51"/>
  <c r="DG33" i="51"/>
  <c r="DG34" i="51"/>
  <c r="DF14" i="51"/>
  <c r="DF15" i="51"/>
  <c r="DF16" i="51"/>
  <c r="DF17" i="51"/>
  <c r="DF18" i="51"/>
  <c r="DF20" i="51"/>
  <c r="DF21" i="51"/>
  <c r="DF22" i="51"/>
  <c r="DF23" i="51"/>
  <c r="DF24" i="51"/>
  <c r="DF25" i="51"/>
  <c r="DF26" i="51"/>
  <c r="DF28" i="51"/>
  <c r="DF29" i="51"/>
  <c r="DF30" i="51"/>
  <c r="DF31" i="51"/>
  <c r="DF32" i="51"/>
  <c r="DF33" i="51"/>
  <c r="DF34" i="51"/>
  <c r="DG366" i="51"/>
  <c r="DG367" i="51"/>
  <c r="DG368" i="51"/>
  <c r="DG369" i="51"/>
  <c r="DG371" i="51"/>
  <c r="DG372" i="51"/>
  <c r="DG375" i="51"/>
  <c r="DG376" i="51"/>
  <c r="DG377" i="51"/>
  <c r="DG378" i="51"/>
  <c r="DG379" i="51"/>
  <c r="DG380" i="51"/>
  <c r="DG382" i="51"/>
  <c r="DG381" i="51"/>
  <c r="DG385" i="51"/>
  <c r="DG386" i="51"/>
  <c r="DG387" i="51"/>
  <c r="DG388" i="51"/>
  <c r="DG389" i="51"/>
  <c r="DG390" i="51"/>
  <c r="DG391" i="51"/>
  <c r="DG392" i="51"/>
  <c r="DG393" i="51"/>
  <c r="DG394" i="51"/>
  <c r="DG395" i="51"/>
  <c r="DG396" i="51"/>
  <c r="DG397" i="51"/>
  <c r="DG398" i="51"/>
  <c r="DG399" i="51"/>
  <c r="DG400" i="51"/>
  <c r="DG401" i="51"/>
  <c r="DG402" i="51"/>
  <c r="DG403" i="51"/>
  <c r="DG405" i="51"/>
  <c r="DG406" i="51"/>
  <c r="DG408" i="51"/>
  <c r="DG409" i="51"/>
  <c r="DG411" i="51"/>
  <c r="DG412" i="51"/>
  <c r="DG413" i="51"/>
  <c r="DG414" i="51"/>
  <c r="DG415" i="51"/>
  <c r="DG416" i="51"/>
  <c r="DG417" i="51"/>
  <c r="DG418" i="51"/>
  <c r="DG419" i="51"/>
  <c r="DG420" i="51"/>
  <c r="DF366" i="51"/>
  <c r="DF367" i="51"/>
  <c r="DF368" i="51"/>
  <c r="DF369" i="51"/>
  <c r="DF371" i="51"/>
  <c r="DF372" i="51"/>
  <c r="DF375" i="51"/>
  <c r="DF376" i="51"/>
  <c r="DF377" i="51"/>
  <c r="DF378" i="51"/>
  <c r="DF379" i="51"/>
  <c r="DF380" i="51"/>
  <c r="DF382" i="51"/>
  <c r="DF381" i="51"/>
  <c r="DF385" i="51"/>
  <c r="DF386" i="51"/>
  <c r="DF387" i="51"/>
  <c r="DF388" i="51"/>
  <c r="DF389" i="51"/>
  <c r="DF390" i="51"/>
  <c r="DF391" i="51"/>
  <c r="DF392" i="51"/>
  <c r="DF393" i="51"/>
  <c r="DF394" i="51"/>
  <c r="DF395" i="51"/>
  <c r="DF396" i="51"/>
  <c r="DF397" i="51"/>
  <c r="DF398" i="51"/>
  <c r="DF399" i="51"/>
  <c r="DF400" i="51"/>
  <c r="DF401" i="51"/>
  <c r="DF402" i="51"/>
  <c r="DF403" i="51"/>
  <c r="DF405" i="51"/>
  <c r="DF406" i="51"/>
  <c r="DF408" i="51"/>
  <c r="DF409" i="51"/>
  <c r="DF411" i="51"/>
  <c r="DF412" i="51"/>
  <c r="DF413" i="51"/>
  <c r="DF414" i="51"/>
  <c r="DF415" i="51"/>
  <c r="DF416" i="51"/>
  <c r="DF417" i="51"/>
  <c r="DF418" i="51"/>
  <c r="DF419" i="51"/>
  <c r="DF420" i="51"/>
  <c r="DG325" i="51"/>
  <c r="DG326" i="51"/>
  <c r="DG327" i="51"/>
  <c r="DG328" i="51"/>
  <c r="DG329" i="51"/>
  <c r="DG331" i="51"/>
  <c r="DG332" i="51"/>
  <c r="DG333" i="51"/>
  <c r="DG334" i="51"/>
  <c r="DG336" i="51"/>
  <c r="DG337" i="51"/>
  <c r="DG338" i="51"/>
  <c r="DG341" i="51"/>
  <c r="DG342" i="51"/>
  <c r="DG343" i="51"/>
  <c r="DG344" i="51"/>
  <c r="DG345" i="51"/>
  <c r="DG347" i="51"/>
  <c r="DG348" i="51"/>
  <c r="DG349" i="51"/>
  <c r="DG351" i="51"/>
  <c r="DG352" i="51"/>
  <c r="DG355" i="51"/>
  <c r="DG356" i="51"/>
  <c r="DG357" i="51"/>
  <c r="DG358" i="51"/>
  <c r="DG359" i="51"/>
  <c r="DG361" i="51"/>
  <c r="DG362" i="51"/>
  <c r="DF325" i="51"/>
  <c r="DF326" i="51"/>
  <c r="DF328" i="51"/>
  <c r="DF329" i="51"/>
  <c r="DF331" i="51"/>
  <c r="DF332" i="51"/>
  <c r="DF333" i="51"/>
  <c r="DF334" i="51"/>
  <c r="DF336" i="51"/>
  <c r="DF337" i="51"/>
  <c r="DF338" i="51"/>
  <c r="DF341" i="51"/>
  <c r="DF342" i="51"/>
  <c r="DF343" i="51"/>
  <c r="DF344" i="51"/>
  <c r="DF345" i="51"/>
  <c r="DF347" i="51"/>
  <c r="DF348" i="51"/>
  <c r="DF349" i="51"/>
  <c r="DF351" i="51"/>
  <c r="DF352" i="51"/>
  <c r="DF355" i="51"/>
  <c r="DF356" i="51"/>
  <c r="DF357" i="51"/>
  <c r="DF358" i="51"/>
  <c r="DF359" i="51"/>
  <c r="DF361" i="51"/>
  <c r="DF362" i="51"/>
  <c r="DG190" i="51"/>
  <c r="DG191" i="51"/>
  <c r="DG193" i="51"/>
  <c r="DG194" i="51"/>
  <c r="DG195" i="51"/>
  <c r="DG196" i="51"/>
  <c r="DG198" i="51"/>
  <c r="DG199" i="51"/>
  <c r="DG200" i="51"/>
  <c r="DG202" i="51"/>
  <c r="DG203" i="51"/>
  <c r="DG204" i="51"/>
  <c r="DG206" i="51"/>
  <c r="DG207" i="51"/>
  <c r="DG208" i="51"/>
  <c r="DG209" i="51"/>
  <c r="DG210" i="51"/>
  <c r="DG212" i="51"/>
  <c r="DG213" i="51"/>
  <c r="DG215" i="51"/>
  <c r="DG216" i="51"/>
  <c r="DG218" i="51"/>
  <c r="DG219" i="51"/>
  <c r="DG220" i="51"/>
  <c r="DG222" i="51"/>
  <c r="DG223" i="51"/>
  <c r="DG224" i="51"/>
  <c r="DG225" i="51"/>
  <c r="DG227" i="51"/>
  <c r="DG228" i="51"/>
  <c r="DG230" i="51"/>
  <c r="DG231" i="51"/>
  <c r="DG232" i="51"/>
  <c r="DG235" i="51"/>
  <c r="DG234" i="51"/>
  <c r="DG237" i="51"/>
  <c r="DG236" i="51"/>
  <c r="DG239" i="51"/>
  <c r="DG238" i="51"/>
  <c r="DG242" i="51"/>
  <c r="DG243" i="51"/>
  <c r="DG244" i="51"/>
  <c r="DG246" i="51"/>
  <c r="DG245" i="51"/>
  <c r="DG248" i="51"/>
  <c r="DG249" i="51"/>
  <c r="DG250" i="51"/>
  <c r="DG252" i="51"/>
  <c r="DG253" i="51"/>
  <c r="DG255" i="51"/>
  <c r="DG256" i="51"/>
  <c r="DG259" i="51"/>
  <c r="DG260" i="51"/>
  <c r="DG261" i="51"/>
  <c r="DG264" i="51"/>
  <c r="DG265" i="51"/>
  <c r="DG267" i="51"/>
  <c r="DG266" i="51"/>
  <c r="DG270" i="51"/>
  <c r="DG269" i="51"/>
  <c r="DG272" i="51"/>
  <c r="DG273" i="51"/>
  <c r="DG274" i="51"/>
  <c r="DG276" i="51"/>
  <c r="DG277" i="51"/>
  <c r="DG278" i="51"/>
  <c r="DG280" i="51"/>
  <c r="DG279" i="51"/>
  <c r="DG283" i="51"/>
  <c r="DG284" i="51"/>
  <c r="DG286" i="51"/>
  <c r="DG287" i="51"/>
  <c r="DG289" i="51"/>
  <c r="DG288" i="51"/>
  <c r="DG291" i="51"/>
  <c r="DG290" i="51"/>
  <c r="DG293" i="51"/>
  <c r="DG292" i="51"/>
  <c r="DG296" i="51"/>
  <c r="DG297" i="51"/>
  <c r="DG298" i="51"/>
  <c r="DG299" i="51"/>
  <c r="DG302" i="51"/>
  <c r="DG303" i="51"/>
  <c r="DG305" i="51"/>
  <c r="DG304" i="51"/>
  <c r="DG307" i="51"/>
  <c r="DG306" i="51"/>
  <c r="DG309" i="51"/>
  <c r="DG310" i="51"/>
  <c r="DG311" i="51"/>
  <c r="DG314" i="51"/>
  <c r="DG315" i="51"/>
  <c r="DG316" i="51"/>
  <c r="DG318" i="51"/>
  <c r="DG317" i="51"/>
  <c r="DG321" i="51"/>
  <c r="DG320" i="51"/>
  <c r="DG319" i="51"/>
  <c r="DF190" i="51"/>
  <c r="DF191" i="51"/>
  <c r="DF193" i="51"/>
  <c r="DF194" i="51"/>
  <c r="DF195" i="51"/>
  <c r="DF196" i="51"/>
  <c r="DF198" i="51"/>
  <c r="DF199" i="51"/>
  <c r="DF200" i="51"/>
  <c r="DF202" i="51"/>
  <c r="DF203" i="51"/>
  <c r="DF204" i="51"/>
  <c r="DF206" i="51"/>
  <c r="DF207" i="51"/>
  <c r="DF208" i="51"/>
  <c r="DF209" i="51"/>
  <c r="DF210" i="51"/>
  <c r="DF212" i="51"/>
  <c r="DF213" i="51"/>
  <c r="DF215" i="51"/>
  <c r="DF216" i="51"/>
  <c r="DF218" i="51"/>
  <c r="DF219" i="51"/>
  <c r="DF220" i="51"/>
  <c r="DF222" i="51"/>
  <c r="DF223" i="51"/>
  <c r="DF224" i="51"/>
  <c r="DF225" i="51"/>
  <c r="DF227" i="51"/>
  <c r="DF228" i="51"/>
  <c r="DF230" i="51"/>
  <c r="DF231" i="51"/>
  <c r="DF232" i="51"/>
  <c r="DF235" i="51"/>
  <c r="DF234" i="51"/>
  <c r="DF239" i="51"/>
  <c r="DF238" i="51"/>
  <c r="DF242" i="51"/>
  <c r="DF243" i="51"/>
  <c r="DF244" i="51"/>
  <c r="DF246" i="51"/>
  <c r="DF245" i="51"/>
  <c r="DF248" i="51"/>
  <c r="DF249" i="51"/>
  <c r="DF252" i="51"/>
  <c r="DF253" i="51"/>
  <c r="DF255" i="51"/>
  <c r="DF256" i="51"/>
  <c r="DF259" i="51"/>
  <c r="DF260" i="51"/>
  <c r="DF261" i="51"/>
  <c r="DF264" i="51"/>
  <c r="DF265" i="51"/>
  <c r="DF267" i="51"/>
  <c r="DF266" i="51"/>
  <c r="DF270" i="51"/>
  <c r="DF269" i="51"/>
  <c r="DF272" i="51"/>
  <c r="DF273" i="51"/>
  <c r="DF274" i="51"/>
  <c r="DF276" i="51"/>
  <c r="DF277" i="51"/>
  <c r="DF278" i="51"/>
  <c r="DF280" i="51"/>
  <c r="DF279" i="51"/>
  <c r="DF283" i="51"/>
  <c r="DF284" i="51"/>
  <c r="DF286" i="51"/>
  <c r="DF287" i="51"/>
  <c r="DF289" i="51"/>
  <c r="DF288" i="51"/>
  <c r="DF291" i="51"/>
  <c r="DF290" i="51"/>
  <c r="DF293" i="51"/>
  <c r="DF292" i="51"/>
  <c r="DF296" i="51"/>
  <c r="DF297" i="51"/>
  <c r="DF298" i="51"/>
  <c r="DF299" i="51"/>
  <c r="DF302" i="51"/>
  <c r="DF303" i="51"/>
  <c r="DF305" i="51"/>
  <c r="DF304" i="51"/>
  <c r="DF307" i="51"/>
  <c r="DF306" i="51"/>
  <c r="DF309" i="51"/>
  <c r="DF310" i="51"/>
  <c r="DF311" i="51"/>
  <c r="DF314" i="51"/>
  <c r="DF315" i="51"/>
  <c r="DF316" i="51"/>
  <c r="DF318" i="51"/>
  <c r="DF317" i="51"/>
  <c r="DH164" i="51"/>
  <c r="DH165" i="51"/>
  <c r="DH166" i="51"/>
  <c r="DH168" i="51"/>
  <c r="DH167" i="51"/>
  <c r="DH170" i="51"/>
  <c r="DH169" i="51"/>
  <c r="DH173" i="51"/>
  <c r="DH172" i="51"/>
  <c r="DH175" i="51"/>
  <c r="DH176" i="51"/>
  <c r="DH185" i="51"/>
  <c r="DH186" i="51"/>
  <c r="DH187" i="51"/>
  <c r="DH190" i="51"/>
  <c r="DH87" i="51"/>
  <c r="DH88" i="51"/>
  <c r="DH89" i="51"/>
  <c r="DH90" i="51"/>
  <c r="DH91" i="51"/>
  <c r="DH92" i="51"/>
  <c r="DH93" i="51"/>
  <c r="DH94" i="51"/>
  <c r="DH98" i="51"/>
  <c r="DH100" i="51"/>
  <c r="DH102" i="51"/>
  <c r="DH103" i="51"/>
  <c r="DH104" i="51"/>
  <c r="DH105" i="51"/>
  <c r="DH106" i="51"/>
  <c r="DH107" i="51"/>
  <c r="DH112" i="51"/>
  <c r="DH113" i="51"/>
  <c r="DH114" i="51"/>
  <c r="DH115" i="51"/>
  <c r="DH116" i="51"/>
  <c r="DH117" i="51"/>
  <c r="DH118" i="51"/>
  <c r="DH119" i="51"/>
  <c r="DH121" i="51"/>
  <c r="DH122" i="51"/>
  <c r="DH123" i="51"/>
  <c r="DH124" i="51"/>
  <c r="DH125" i="51"/>
  <c r="DH126" i="51"/>
  <c r="DH127" i="51"/>
  <c r="DH128" i="51"/>
  <c r="DH129" i="51"/>
  <c r="DH130" i="51"/>
  <c r="DH132" i="51"/>
  <c r="DH133" i="51"/>
  <c r="DH134" i="51"/>
  <c r="DH135" i="51"/>
  <c r="DH137" i="51"/>
  <c r="DH136" i="51"/>
  <c r="DH140" i="51"/>
  <c r="DH141" i="51"/>
  <c r="DH142" i="51"/>
  <c r="DH143" i="51"/>
  <c r="DH144" i="51"/>
  <c r="DH146" i="51"/>
  <c r="DH147" i="51"/>
  <c r="DH148" i="51"/>
  <c r="DH149" i="51"/>
  <c r="DH150" i="51"/>
  <c r="DH153" i="51"/>
  <c r="DH154" i="51"/>
  <c r="DH156" i="51"/>
  <c r="DH155" i="51"/>
  <c r="DH158" i="51"/>
  <c r="DH157" i="51"/>
  <c r="DH160" i="51"/>
  <c r="DH161" i="51"/>
  <c r="DH179" i="51"/>
  <c r="DH180" i="51"/>
  <c r="DH181" i="51"/>
  <c r="DH182" i="51"/>
  <c r="DH183" i="51"/>
  <c r="DH191" i="51"/>
  <c r="DH193" i="51"/>
  <c r="DH194" i="51"/>
  <c r="DH195" i="51"/>
  <c r="DH196" i="51"/>
  <c r="DH198" i="51"/>
  <c r="DH199" i="51"/>
  <c r="DH200" i="51"/>
  <c r="DH202" i="51"/>
  <c r="DH203" i="51"/>
  <c r="DH204" i="51"/>
  <c r="DH206" i="51"/>
  <c r="DH207" i="51"/>
  <c r="DH208" i="51"/>
  <c r="DH209" i="51"/>
  <c r="DH210" i="51"/>
  <c r="DH212" i="51"/>
  <c r="DH213" i="51"/>
  <c r="DH215" i="51"/>
  <c r="DH216" i="51"/>
  <c r="DH218" i="51"/>
  <c r="DH219" i="51"/>
  <c r="DH220" i="51"/>
  <c r="DH222" i="51"/>
  <c r="DH223" i="51"/>
  <c r="DH224" i="51"/>
  <c r="DH225" i="51"/>
  <c r="DH227" i="51"/>
  <c r="DH228" i="51"/>
  <c r="DH230" i="51"/>
  <c r="DH231" i="51"/>
  <c r="DH232" i="51"/>
  <c r="DH235" i="51"/>
  <c r="DH234" i="51"/>
  <c r="DH237" i="51"/>
  <c r="DH236" i="51"/>
  <c r="DH239" i="51"/>
  <c r="DH238" i="51"/>
  <c r="DH242" i="51"/>
  <c r="DH243" i="51"/>
  <c r="DH244" i="51"/>
  <c r="DH246" i="51"/>
  <c r="DH245" i="51"/>
  <c r="DH248" i="51"/>
  <c r="DH249" i="51"/>
  <c r="DH250" i="51"/>
  <c r="DH252" i="51"/>
  <c r="DH253" i="51"/>
  <c r="DH255" i="51"/>
  <c r="DH256" i="51"/>
  <c r="DH259" i="51"/>
  <c r="DH260" i="51"/>
  <c r="DH261" i="51"/>
  <c r="DH264" i="51"/>
  <c r="DH265" i="51"/>
  <c r="DH267" i="51"/>
  <c r="DH266" i="51"/>
  <c r="DH270" i="51"/>
  <c r="DH269" i="51"/>
  <c r="DH272" i="51"/>
  <c r="DH273" i="51"/>
  <c r="DH274" i="51"/>
  <c r="DH276" i="51"/>
  <c r="DH277" i="51"/>
  <c r="DH278" i="51"/>
  <c r="DH280" i="51"/>
  <c r="DH279" i="51"/>
  <c r="DH283" i="51"/>
  <c r="DH284" i="51"/>
  <c r="DH286" i="51"/>
  <c r="DH287" i="51"/>
  <c r="DH289" i="51"/>
  <c r="DH288" i="51"/>
  <c r="DH291" i="51"/>
  <c r="DH290" i="51"/>
  <c r="DH293" i="51"/>
  <c r="DH292" i="51"/>
  <c r="DH296" i="51"/>
  <c r="DH297" i="51"/>
  <c r="DH298" i="51"/>
  <c r="DH299" i="51"/>
  <c r="DH302" i="51"/>
  <c r="DH303" i="51"/>
  <c r="DH305" i="51"/>
  <c r="DH304" i="51"/>
  <c r="DH307" i="51"/>
  <c r="DH306" i="51"/>
  <c r="DH309" i="51"/>
  <c r="DH310" i="51"/>
  <c r="DH311" i="51"/>
  <c r="DH314" i="51"/>
  <c r="DH315" i="51"/>
  <c r="DH316" i="51"/>
  <c r="DH318" i="51"/>
  <c r="DH317" i="51"/>
  <c r="DH321" i="51"/>
  <c r="DH320" i="51"/>
  <c r="DH319" i="51"/>
  <c r="DH372" i="51"/>
  <c r="DH38" i="51"/>
  <c r="DH39" i="51"/>
  <c r="DH40" i="51"/>
  <c r="DH41" i="51"/>
  <c r="DH43" i="51"/>
  <c r="DH44" i="51"/>
  <c r="DH45" i="51"/>
  <c r="DH46" i="51"/>
  <c r="DH47" i="51"/>
  <c r="DH48" i="51"/>
  <c r="DH50" i="51"/>
  <c r="DH51" i="51"/>
  <c r="DH52" i="51"/>
  <c r="DH53" i="51"/>
  <c r="DH55" i="51"/>
  <c r="DH56" i="51"/>
  <c r="DH57" i="51"/>
  <c r="DH59" i="51"/>
  <c r="DH60" i="51"/>
  <c r="DH61" i="51"/>
  <c r="DH62" i="51"/>
  <c r="DH65" i="51"/>
  <c r="DH66" i="51"/>
  <c r="DH67" i="51"/>
  <c r="DH68" i="51"/>
  <c r="DH70" i="51"/>
  <c r="DH71" i="51"/>
  <c r="DH72" i="51"/>
  <c r="DH75" i="51"/>
  <c r="DH76" i="51"/>
  <c r="DH78" i="51"/>
  <c r="DH77" i="51"/>
  <c r="DH80" i="51"/>
  <c r="DH79" i="51"/>
  <c r="DH84" i="51"/>
  <c r="DH85" i="51"/>
  <c r="DH325" i="51"/>
  <c r="DH326" i="51"/>
  <c r="DH327" i="51"/>
  <c r="DH328" i="51"/>
  <c r="DH329" i="51"/>
  <c r="DH331" i="51"/>
  <c r="DH332" i="51"/>
  <c r="DH333" i="51"/>
  <c r="DH334" i="51"/>
  <c r="DH336" i="51"/>
  <c r="DH337" i="51"/>
  <c r="DH338" i="51"/>
  <c r="DH341" i="51"/>
  <c r="DH342" i="51"/>
  <c r="DH343" i="51"/>
  <c r="DH344" i="51"/>
  <c r="DH345" i="51"/>
  <c r="DH347" i="51"/>
  <c r="DH348" i="51"/>
  <c r="DH349" i="51"/>
  <c r="DH351" i="51"/>
  <c r="DH352" i="51"/>
  <c r="DH355" i="51"/>
  <c r="DH356" i="51"/>
  <c r="DH357" i="51"/>
  <c r="DH358" i="51"/>
  <c r="DH359" i="51"/>
  <c r="DH361" i="51"/>
  <c r="DH362" i="51"/>
  <c r="DH366" i="51"/>
  <c r="DH367" i="51"/>
  <c r="DH368" i="51"/>
  <c r="DH369" i="51"/>
  <c r="DH371" i="51"/>
  <c r="DH370" i="51"/>
  <c r="DH375" i="51"/>
  <c r="DH376" i="51"/>
  <c r="DH377" i="51"/>
  <c r="DH378" i="51"/>
  <c r="DH379" i="51"/>
  <c r="DH380" i="51"/>
  <c r="DH382" i="51"/>
  <c r="DH381" i="51"/>
  <c r="DH385" i="51"/>
  <c r="DH386" i="51"/>
  <c r="DH387" i="51"/>
  <c r="DH388" i="51"/>
  <c r="DH389" i="51"/>
  <c r="DH390" i="51"/>
  <c r="DH391" i="51"/>
  <c r="DH392" i="51"/>
  <c r="DH393" i="51"/>
  <c r="DH394" i="51"/>
  <c r="DH395" i="51"/>
  <c r="DH396" i="51"/>
  <c r="DH397" i="51"/>
  <c r="DH398" i="51"/>
  <c r="DH399" i="51"/>
  <c r="DH400" i="51"/>
  <c r="DH401" i="51"/>
  <c r="DH402" i="51"/>
  <c r="DH403" i="51"/>
  <c r="DH405" i="51"/>
  <c r="DH406" i="51"/>
  <c r="DH408" i="51"/>
  <c r="DH409" i="51"/>
  <c r="DH411" i="51"/>
  <c r="DH412" i="51"/>
  <c r="DH413" i="51"/>
  <c r="DH414" i="51"/>
  <c r="DH415" i="51"/>
  <c r="DH416" i="51"/>
  <c r="DH417" i="51"/>
  <c r="DH418" i="51"/>
  <c r="DH419" i="51"/>
  <c r="DH420" i="51"/>
  <c r="DH22" i="51"/>
  <c r="DH23" i="51"/>
  <c r="DH24" i="51"/>
  <c r="DH25" i="51"/>
  <c r="DH26" i="51"/>
  <c r="DH13" i="51"/>
  <c r="DH14" i="51"/>
  <c r="DH15" i="51"/>
  <c r="DH16" i="51"/>
  <c r="DH17" i="51"/>
  <c r="DH18" i="51"/>
  <c r="DH20" i="51"/>
  <c r="DH21" i="51"/>
  <c r="DH28" i="51"/>
  <c r="DH29" i="51"/>
  <c r="DH30" i="51"/>
  <c r="DH31" i="51"/>
  <c r="DH32" i="51"/>
  <c r="DH33" i="51"/>
  <c r="DH34" i="51"/>
  <c r="EB429" i="64"/>
  <c r="DF427" i="64"/>
  <c r="DF428" i="64"/>
  <c r="DE428" i="64"/>
  <c r="AK366" i="51"/>
  <c r="AK365" i="51"/>
  <c r="DE366" i="51"/>
  <c r="EW366" i="51"/>
  <c r="BM367" i="51"/>
  <c r="DE367" i="51"/>
  <c r="EW367" i="51"/>
  <c r="BM368" i="51"/>
  <c r="DE368" i="51"/>
  <c r="EW368" i="51"/>
  <c r="BM369" i="51"/>
  <c r="DE369" i="51"/>
  <c r="BM371" i="51"/>
  <c r="DE371" i="51"/>
  <c r="EW371" i="51"/>
  <c r="BM372" i="51"/>
  <c r="DE372" i="51"/>
  <c r="EW372" i="51"/>
  <c r="BM375" i="51"/>
  <c r="DE375" i="51"/>
  <c r="EW375" i="51"/>
  <c r="BM376" i="51"/>
  <c r="DE376" i="51"/>
  <c r="EW376" i="51"/>
  <c r="BM377" i="51"/>
  <c r="DE377" i="51"/>
  <c r="EW377" i="51"/>
  <c r="BM378" i="51"/>
  <c r="DE378" i="51"/>
  <c r="EW378" i="51"/>
  <c r="BM379" i="51"/>
  <c r="DE379" i="51"/>
  <c r="EW379" i="51"/>
  <c r="BM380" i="51"/>
  <c r="DE380" i="51"/>
  <c r="EW380" i="51"/>
  <c r="AK382" i="51"/>
  <c r="AK381" i="51"/>
  <c r="DE382" i="51"/>
  <c r="DE381" i="51"/>
  <c r="EW382" i="51"/>
  <c r="EW381" i="51"/>
  <c r="BM385" i="51"/>
  <c r="DE385" i="51"/>
  <c r="EW385" i="51"/>
  <c r="BM386" i="51"/>
  <c r="DE386" i="51"/>
  <c r="EW386" i="51"/>
  <c r="DE387" i="51"/>
  <c r="EW387" i="51"/>
  <c r="BM388" i="51"/>
  <c r="DE388" i="51"/>
  <c r="EW388" i="51"/>
  <c r="BM389" i="51"/>
  <c r="DE389" i="51"/>
  <c r="EW389" i="51"/>
  <c r="BM390" i="51"/>
  <c r="DE390" i="51"/>
  <c r="EW390" i="51"/>
  <c r="DE391" i="51"/>
  <c r="EW391" i="51"/>
  <c r="BM392" i="51"/>
  <c r="DE392" i="51"/>
  <c r="EW392" i="51"/>
  <c r="BM393" i="51"/>
  <c r="DE393" i="51"/>
  <c r="EW393" i="51"/>
  <c r="BM394" i="51"/>
  <c r="DE394" i="51"/>
  <c r="EW394" i="51"/>
  <c r="BM395" i="51"/>
  <c r="DE395" i="51"/>
  <c r="EW395" i="51"/>
  <c r="BM396" i="51"/>
  <c r="DE396" i="51"/>
  <c r="EW396" i="51"/>
  <c r="BM397" i="51"/>
  <c r="DE397" i="51"/>
  <c r="EW397" i="51"/>
  <c r="BM398" i="51"/>
  <c r="DE398" i="51"/>
  <c r="EW398" i="51"/>
  <c r="BM399" i="51"/>
  <c r="DE399" i="51"/>
  <c r="EW399" i="51"/>
  <c r="BM400" i="51"/>
  <c r="DE400" i="51"/>
  <c r="EW400" i="51"/>
  <c r="BM401" i="51"/>
  <c r="DE401" i="51"/>
  <c r="EW401" i="51"/>
  <c r="BM402" i="51"/>
  <c r="DE402" i="51"/>
  <c r="EW402" i="51"/>
  <c r="BM403" i="51"/>
  <c r="DE403" i="51"/>
  <c r="EW403" i="51"/>
  <c r="BM405" i="51"/>
  <c r="DE405" i="51"/>
  <c r="EW405" i="51"/>
  <c r="BM406" i="51"/>
  <c r="DE406" i="51"/>
  <c r="EW406" i="51"/>
  <c r="BM407" i="51"/>
  <c r="DE407" i="51"/>
  <c r="EW407" i="51"/>
  <c r="BM408" i="51"/>
  <c r="DE408" i="51"/>
  <c r="EW408" i="51"/>
  <c r="BM409" i="51"/>
  <c r="DE409" i="51"/>
  <c r="BM411" i="51"/>
  <c r="DE411" i="51"/>
  <c r="EW411" i="51"/>
  <c r="BM412" i="51"/>
  <c r="DE412" i="51"/>
  <c r="EW412" i="51"/>
  <c r="BM413" i="51"/>
  <c r="DE413" i="51"/>
  <c r="EW413" i="51"/>
  <c r="BM414" i="51"/>
  <c r="DE414" i="51"/>
  <c r="EW414" i="51"/>
  <c r="BM415" i="51"/>
  <c r="DE415" i="51"/>
  <c r="EW415" i="51"/>
  <c r="BM416" i="51"/>
  <c r="DE416" i="51"/>
  <c r="EW416" i="51"/>
  <c r="BM417" i="51"/>
  <c r="DE417" i="51"/>
  <c r="EW417" i="51"/>
  <c r="BM418" i="51"/>
  <c r="DE418" i="51"/>
  <c r="EW418" i="51"/>
  <c r="AK419" i="51"/>
  <c r="AK410" i="51"/>
  <c r="DE419" i="51"/>
  <c r="EW419" i="51"/>
  <c r="BM420" i="51"/>
  <c r="DE420" i="51"/>
  <c r="EW420" i="51"/>
  <c r="AG325" i="51"/>
  <c r="AG324" i="51"/>
  <c r="DE325" i="51"/>
  <c r="BM326" i="51"/>
  <c r="DE326" i="51"/>
  <c r="EW326" i="51"/>
  <c r="BM327" i="51"/>
  <c r="DE327" i="51"/>
  <c r="EW327" i="51"/>
  <c r="BM328" i="51"/>
  <c r="DE328" i="51"/>
  <c r="EW328" i="51"/>
  <c r="BM329" i="51"/>
  <c r="DE329" i="51"/>
  <c r="BM331" i="51"/>
  <c r="DE331" i="51"/>
  <c r="EW331" i="51"/>
  <c r="BM332" i="51"/>
  <c r="DE332" i="51"/>
  <c r="EW332" i="51"/>
  <c r="BM333" i="51"/>
  <c r="BM334" i="51"/>
  <c r="DE334" i="51"/>
  <c r="EW334" i="51"/>
  <c r="BM336" i="51"/>
  <c r="DE336" i="51"/>
  <c r="EW336" i="51"/>
  <c r="BM337" i="51"/>
  <c r="DE337" i="51"/>
  <c r="EW337" i="51"/>
  <c r="BM338" i="51"/>
  <c r="DE338" i="51"/>
  <c r="EW338" i="51"/>
  <c r="BM341" i="51"/>
  <c r="DE341" i="51"/>
  <c r="EW341" i="51"/>
  <c r="BM342" i="51"/>
  <c r="DE342" i="51"/>
  <c r="EW342" i="51"/>
  <c r="BM343" i="51"/>
  <c r="DE343" i="51"/>
  <c r="EW343" i="51"/>
  <c r="BM344" i="51"/>
  <c r="DE344" i="51"/>
  <c r="EW344" i="51"/>
  <c r="BM345" i="51"/>
  <c r="DE345" i="51"/>
  <c r="EW345" i="51"/>
  <c r="BM347" i="51"/>
  <c r="DE347" i="51"/>
  <c r="EW347" i="51"/>
  <c r="BM348" i="51"/>
  <c r="DE348" i="51"/>
  <c r="EW348" i="51"/>
  <c r="AK349" i="51"/>
  <c r="AK346" i="51"/>
  <c r="DE349" i="51"/>
  <c r="EW349" i="51"/>
  <c r="AK351" i="51"/>
  <c r="BM351" i="51"/>
  <c r="DE351" i="51"/>
  <c r="EW351" i="51"/>
  <c r="AK352" i="51"/>
  <c r="BM352" i="51"/>
  <c r="DE352" i="51"/>
  <c r="BM355" i="51"/>
  <c r="DE355" i="51"/>
  <c r="EW355" i="51"/>
  <c r="AK356" i="51"/>
  <c r="DE356" i="51"/>
  <c r="EW356" i="51"/>
  <c r="AK357" i="51"/>
  <c r="BM357" i="51"/>
  <c r="DE357" i="51"/>
  <c r="EW357" i="51"/>
  <c r="BM358" i="51"/>
  <c r="DE358" i="51"/>
  <c r="EW358" i="51"/>
  <c r="AK359" i="51"/>
  <c r="BM359" i="51"/>
  <c r="DE359" i="51"/>
  <c r="EW359" i="51"/>
  <c r="BM361" i="51"/>
  <c r="DE361" i="51"/>
  <c r="EW361" i="51"/>
  <c r="BM362" i="51"/>
  <c r="DE362" i="51"/>
  <c r="EW362" i="51"/>
  <c r="AG98" i="51"/>
  <c r="AG97" i="51"/>
  <c r="AK98" i="51"/>
  <c r="AK97" i="51"/>
  <c r="DE98" i="51"/>
  <c r="BM99" i="51"/>
  <c r="DE99" i="51"/>
  <c r="EW99" i="51"/>
  <c r="BM100" i="51"/>
  <c r="DE100" i="51"/>
  <c r="EW100" i="51"/>
  <c r="BM102" i="51"/>
  <c r="DE102" i="51"/>
  <c r="EW102" i="51"/>
  <c r="BM103" i="51"/>
  <c r="DE103" i="51"/>
  <c r="EW103" i="51"/>
  <c r="BM104" i="51"/>
  <c r="DE104" i="51"/>
  <c r="EW104" i="51"/>
  <c r="BM105" i="51"/>
  <c r="DE105" i="51"/>
  <c r="EW105" i="51"/>
  <c r="BM106" i="51"/>
  <c r="DE106" i="51"/>
  <c r="EW106" i="51"/>
  <c r="BM107" i="51"/>
  <c r="DE107" i="51"/>
  <c r="EW107" i="51"/>
  <c r="BM109" i="51"/>
  <c r="BM108" i="51"/>
  <c r="Z109" i="51"/>
  <c r="EW109" i="51"/>
  <c r="EW108" i="51"/>
  <c r="BM112" i="51"/>
  <c r="DE112" i="51"/>
  <c r="EW112" i="51"/>
  <c r="BM113" i="51"/>
  <c r="DE113" i="51"/>
  <c r="EW113" i="51"/>
  <c r="BM114" i="51"/>
  <c r="DE114" i="51"/>
  <c r="EW114" i="51"/>
  <c r="BM115" i="51"/>
  <c r="DE115" i="51"/>
  <c r="EW115" i="51"/>
  <c r="BM116" i="51"/>
  <c r="DE116" i="51"/>
  <c r="EW116" i="51"/>
  <c r="BM117" i="51"/>
  <c r="DE117" i="51"/>
  <c r="EW117" i="51"/>
  <c r="BM118" i="51"/>
  <c r="DE118" i="51"/>
  <c r="EW118" i="51"/>
  <c r="BM119" i="51"/>
  <c r="DE119" i="51"/>
  <c r="EW119" i="51"/>
  <c r="BM121" i="51"/>
  <c r="DE121" i="51"/>
  <c r="EW121" i="51"/>
  <c r="BM122" i="51"/>
  <c r="DE122" i="51"/>
  <c r="EW122" i="51"/>
  <c r="BM123" i="51"/>
  <c r="DE123" i="51"/>
  <c r="EW123" i="51"/>
  <c r="BM124" i="51"/>
  <c r="DE124" i="51"/>
  <c r="EW124" i="51"/>
  <c r="BM125" i="51"/>
  <c r="DE125" i="51"/>
  <c r="EW125" i="51"/>
  <c r="BM126" i="51"/>
  <c r="DE126" i="51"/>
  <c r="EW126" i="51"/>
  <c r="BM127" i="51"/>
  <c r="DE127" i="51"/>
  <c r="EW127" i="51"/>
  <c r="BM128" i="51"/>
  <c r="DE128" i="51"/>
  <c r="BM129" i="51"/>
  <c r="DE129" i="51"/>
  <c r="EW129" i="51"/>
  <c r="BM130" i="51"/>
  <c r="DE130" i="51"/>
  <c r="EW130" i="51"/>
  <c r="BM132" i="51"/>
  <c r="DE132" i="51"/>
  <c r="EW132" i="51"/>
  <c r="BM133" i="51"/>
  <c r="DE133" i="51"/>
  <c r="EW133" i="51"/>
  <c r="BM134" i="51"/>
  <c r="EW134" i="51"/>
  <c r="BM135" i="51"/>
  <c r="DE135" i="51"/>
  <c r="EW135" i="51"/>
  <c r="BM137" i="51"/>
  <c r="DE137" i="51"/>
  <c r="DE136" i="51"/>
  <c r="EW137" i="51"/>
  <c r="EW136" i="51"/>
  <c r="BM140" i="51"/>
  <c r="DE140" i="51"/>
  <c r="EW140" i="51"/>
  <c r="BM141" i="51"/>
  <c r="DE141" i="51"/>
  <c r="EW141" i="51"/>
  <c r="BM142" i="51"/>
  <c r="DE142" i="51"/>
  <c r="EW142" i="51"/>
  <c r="BM143" i="51"/>
  <c r="DE143" i="51"/>
  <c r="EW143" i="51"/>
  <c r="BM144" i="51"/>
  <c r="DE144" i="51"/>
  <c r="EW144" i="51"/>
  <c r="BM146" i="51"/>
  <c r="DE146" i="51"/>
  <c r="EW146" i="51"/>
  <c r="BM147" i="51"/>
  <c r="DE147" i="51"/>
  <c r="EW147" i="51"/>
  <c r="BM148" i="51"/>
  <c r="DE148" i="51"/>
  <c r="EW148" i="51"/>
  <c r="BM149" i="51"/>
  <c r="DE149" i="51"/>
  <c r="EW149" i="51"/>
  <c r="BM150" i="51"/>
  <c r="EW150" i="51"/>
  <c r="BM153" i="51"/>
  <c r="DE153" i="51"/>
  <c r="EW153" i="51"/>
  <c r="BM154" i="51"/>
  <c r="DE154" i="51"/>
  <c r="EW154" i="51"/>
  <c r="BM156" i="51"/>
  <c r="BM155" i="51"/>
  <c r="Z156" i="51"/>
  <c r="DE156" i="51"/>
  <c r="DE155" i="51"/>
  <c r="EW156" i="51"/>
  <c r="EW155" i="51"/>
  <c r="BM158" i="51"/>
  <c r="BM157" i="51"/>
  <c r="Z158" i="51"/>
  <c r="DE158" i="51"/>
  <c r="DE157" i="51"/>
  <c r="EW158" i="51"/>
  <c r="EW157" i="51"/>
  <c r="BM160" i="51"/>
  <c r="EW160" i="51"/>
  <c r="BM161" i="51"/>
  <c r="DE161" i="51"/>
  <c r="EW161" i="51"/>
  <c r="AG164" i="51"/>
  <c r="AG163" i="51"/>
  <c r="EW164" i="51"/>
  <c r="BM165" i="51"/>
  <c r="DE165" i="51"/>
  <c r="EW165" i="51"/>
  <c r="BM166" i="51"/>
  <c r="DE166" i="51"/>
  <c r="EW166" i="51"/>
  <c r="BM168" i="51"/>
  <c r="BM167" i="51"/>
  <c r="Z168" i="51"/>
  <c r="DE168" i="51"/>
  <c r="DE167" i="51"/>
  <c r="EW168" i="51"/>
  <c r="EW167" i="51"/>
  <c r="BM170" i="51"/>
  <c r="DE170" i="51"/>
  <c r="DE169" i="51"/>
  <c r="EW170" i="51"/>
  <c r="EW169" i="51"/>
  <c r="BM173" i="51"/>
  <c r="DE173" i="51"/>
  <c r="DE172" i="51"/>
  <c r="EW173" i="51"/>
  <c r="EW172" i="51"/>
  <c r="BM175" i="51"/>
  <c r="DE175" i="51"/>
  <c r="EW175" i="51"/>
  <c r="BM176" i="51"/>
  <c r="DE176" i="51"/>
  <c r="EW176" i="51"/>
  <c r="BM179" i="51"/>
  <c r="DE179" i="51"/>
  <c r="EW179" i="51"/>
  <c r="BM180" i="51"/>
  <c r="DE180" i="51"/>
  <c r="EW180" i="51"/>
  <c r="BM181" i="51"/>
  <c r="DE181" i="51"/>
  <c r="EW181" i="51"/>
  <c r="BM182" i="51"/>
  <c r="DE182" i="51"/>
  <c r="EW182" i="51"/>
  <c r="EW183" i="51"/>
  <c r="EW185" i="51"/>
  <c r="EW186" i="51"/>
  <c r="EW187" i="51"/>
  <c r="BM183" i="51"/>
  <c r="DE183" i="51"/>
  <c r="BM185" i="51"/>
  <c r="BM186" i="51"/>
  <c r="BM187" i="51"/>
  <c r="DE185" i="51"/>
  <c r="DE186" i="51"/>
  <c r="DE187" i="51"/>
  <c r="BM190" i="51"/>
  <c r="DE190" i="51"/>
  <c r="EW190" i="51"/>
  <c r="BM191" i="51"/>
  <c r="DE191" i="51"/>
  <c r="EW191" i="51"/>
  <c r="BM193" i="51"/>
  <c r="DE193" i="51"/>
  <c r="EW193" i="51"/>
  <c r="BM194" i="51"/>
  <c r="DE194" i="51"/>
  <c r="EW194" i="51"/>
  <c r="BM195" i="51"/>
  <c r="DE195" i="51"/>
  <c r="EW195" i="51"/>
  <c r="BM196" i="51"/>
  <c r="DE196" i="51"/>
  <c r="EW196" i="51"/>
  <c r="BM198" i="51"/>
  <c r="DE198" i="51"/>
  <c r="DE199" i="51"/>
  <c r="DE200" i="51"/>
  <c r="EW198" i="51"/>
  <c r="BM199" i="51"/>
  <c r="EW199" i="51"/>
  <c r="EW200" i="51"/>
  <c r="BE200" i="51"/>
  <c r="BE197" i="51"/>
  <c r="BE202" i="51"/>
  <c r="BE201" i="51"/>
  <c r="DE202" i="51"/>
  <c r="EW202" i="51"/>
  <c r="BM203" i="51"/>
  <c r="BM202" i="51"/>
  <c r="BM204" i="51"/>
  <c r="DE203" i="51"/>
  <c r="EW203" i="51"/>
  <c r="DE204" i="51"/>
  <c r="EW204" i="51"/>
  <c r="BM206" i="51"/>
  <c r="DE206" i="51"/>
  <c r="EW206" i="51"/>
  <c r="EW207" i="51"/>
  <c r="EW208" i="51"/>
  <c r="EW209" i="51"/>
  <c r="EW210" i="51"/>
  <c r="BM207" i="51"/>
  <c r="DE207" i="51"/>
  <c r="BE208" i="51"/>
  <c r="BE205" i="51"/>
  <c r="DE208" i="51"/>
  <c r="BM209" i="51"/>
  <c r="DE209" i="51"/>
  <c r="BM210" i="51"/>
  <c r="BM212" i="51"/>
  <c r="BM213" i="51"/>
  <c r="DE212" i="51"/>
  <c r="EW212" i="51"/>
  <c r="DE213" i="51"/>
  <c r="EW213" i="51"/>
  <c r="BE215" i="51"/>
  <c r="BE214" i="51"/>
  <c r="DE215" i="51"/>
  <c r="EW215" i="51"/>
  <c r="BM216" i="51"/>
  <c r="DE216" i="51"/>
  <c r="EW216" i="51"/>
  <c r="BM218" i="51"/>
  <c r="DE218" i="51"/>
  <c r="EW218" i="51"/>
  <c r="BM219" i="51"/>
  <c r="BM220" i="51"/>
  <c r="EW219" i="51"/>
  <c r="DE220" i="51"/>
  <c r="EW220" i="51"/>
  <c r="BM222" i="51"/>
  <c r="DE222" i="51"/>
  <c r="EW222" i="51"/>
  <c r="BM223" i="51"/>
  <c r="DE223" i="51"/>
  <c r="EW223" i="51"/>
  <c r="BE224" i="51"/>
  <c r="BE221" i="51"/>
  <c r="DE224" i="51"/>
  <c r="DE225" i="51"/>
  <c r="EW224" i="51"/>
  <c r="BM225" i="51"/>
  <c r="EW225" i="51"/>
  <c r="BM227" i="51"/>
  <c r="DE227" i="51"/>
  <c r="EW227" i="51"/>
  <c r="BM228" i="51"/>
  <c r="DE228" i="51"/>
  <c r="EW228" i="51"/>
  <c r="BM230" i="51"/>
  <c r="DE230" i="51"/>
  <c r="DE231" i="51"/>
  <c r="DE232" i="51"/>
  <c r="EW230" i="51"/>
  <c r="BM231" i="51"/>
  <c r="EW231" i="51"/>
  <c r="BM232" i="51"/>
  <c r="EW232" i="51"/>
  <c r="BM235" i="51"/>
  <c r="BM234" i="51"/>
  <c r="Z235" i="51"/>
  <c r="DE235" i="51"/>
  <c r="DE234" i="51"/>
  <c r="EW235" i="51"/>
  <c r="EW234" i="51"/>
  <c r="BM237" i="51"/>
  <c r="BM236" i="51"/>
  <c r="Z237" i="51"/>
  <c r="DE237" i="51"/>
  <c r="EW237" i="51"/>
  <c r="EW236" i="51"/>
  <c r="BM239" i="51"/>
  <c r="BM238" i="51"/>
  <c r="Z239" i="51"/>
  <c r="DE239" i="51"/>
  <c r="DE238" i="51"/>
  <c r="EW239" i="51"/>
  <c r="EW238" i="51"/>
  <c r="BM242" i="51"/>
  <c r="DE242" i="51"/>
  <c r="EW242" i="51"/>
  <c r="AO243" i="51"/>
  <c r="AO241" i="51"/>
  <c r="DE243" i="51"/>
  <c r="EW243" i="51"/>
  <c r="BM244" i="51"/>
  <c r="DE244" i="51"/>
  <c r="EW244" i="51"/>
  <c r="BM246" i="51"/>
  <c r="DE246" i="51"/>
  <c r="DE245" i="51"/>
  <c r="EW246" i="51"/>
  <c r="EW245" i="51"/>
  <c r="BM248" i="51"/>
  <c r="DE248" i="51"/>
  <c r="EW248" i="51"/>
  <c r="BM249" i="51"/>
  <c r="DE249" i="51"/>
  <c r="EW249" i="51"/>
  <c r="BM250" i="51"/>
  <c r="DE250" i="51"/>
  <c r="EW250" i="51"/>
  <c r="BM252" i="51"/>
  <c r="DE252" i="51"/>
  <c r="EW252" i="51"/>
  <c r="BM253" i="51"/>
  <c r="DE253" i="51"/>
  <c r="EW253" i="51"/>
  <c r="AG255" i="51"/>
  <c r="AG254" i="51"/>
  <c r="DE255" i="51"/>
  <c r="EW255" i="51"/>
  <c r="BM256" i="51"/>
  <c r="DE256" i="51"/>
  <c r="EW256" i="51"/>
  <c r="BM259" i="51"/>
  <c r="DE259" i="51"/>
  <c r="EW259" i="51"/>
  <c r="BM260" i="51"/>
  <c r="DE260" i="51"/>
  <c r="EW260" i="51"/>
  <c r="BM261" i="51"/>
  <c r="DE261" i="51"/>
  <c r="EW261" i="51"/>
  <c r="BM264" i="51"/>
  <c r="DE264" i="51"/>
  <c r="EW264" i="51"/>
  <c r="BM265" i="51"/>
  <c r="DE265" i="51"/>
  <c r="EW265" i="51"/>
  <c r="BM267" i="51"/>
  <c r="DE267" i="51"/>
  <c r="DE266" i="51"/>
  <c r="EW267" i="51"/>
  <c r="EW266" i="51"/>
  <c r="AK270" i="51"/>
  <c r="AK269" i="51"/>
  <c r="DE270" i="51"/>
  <c r="DE269" i="51"/>
  <c r="EW270" i="51"/>
  <c r="EW269" i="51"/>
  <c r="AK272" i="51"/>
  <c r="AK271" i="51"/>
  <c r="DE272" i="51"/>
  <c r="EW272" i="51"/>
  <c r="BM273" i="51"/>
  <c r="DE273" i="51"/>
  <c r="EW273" i="51"/>
  <c r="BM274" i="51"/>
  <c r="DE274" i="51"/>
  <c r="EW274" i="51"/>
  <c r="BM276" i="51"/>
  <c r="DE276" i="51"/>
  <c r="EW276" i="51"/>
  <c r="AK277" i="51"/>
  <c r="AK275" i="51"/>
  <c r="DE277" i="51"/>
  <c r="EW277" i="51"/>
  <c r="BM278" i="51"/>
  <c r="DE278" i="51"/>
  <c r="EW278" i="51"/>
  <c r="AK280" i="51"/>
  <c r="AK279" i="51"/>
  <c r="DE280" i="51"/>
  <c r="DE279" i="51"/>
  <c r="EW280" i="51"/>
  <c r="EW279" i="51"/>
  <c r="BM283" i="51"/>
  <c r="DE283" i="51"/>
  <c r="EW283" i="51"/>
  <c r="BM284" i="51"/>
  <c r="DE284" i="51"/>
  <c r="EW284" i="51"/>
  <c r="BM286" i="51"/>
  <c r="DE286" i="51"/>
  <c r="EW286" i="51"/>
  <c r="AK287" i="51"/>
  <c r="AK285" i="51"/>
  <c r="DE287" i="51"/>
  <c r="EW287" i="51"/>
  <c r="BM289" i="51"/>
  <c r="DE289" i="51"/>
  <c r="DE288" i="51"/>
  <c r="EW289" i="51"/>
  <c r="EW288" i="51"/>
  <c r="AK291" i="51"/>
  <c r="AK290" i="51"/>
  <c r="DE291" i="51"/>
  <c r="DE290" i="51"/>
  <c r="EW291" i="51"/>
  <c r="EW290" i="51"/>
  <c r="BM293" i="51"/>
  <c r="BM292" i="51"/>
  <c r="Z293" i="51"/>
  <c r="DE293" i="51"/>
  <c r="DE292" i="51"/>
  <c r="EW293" i="51"/>
  <c r="EW292" i="51"/>
  <c r="AK296" i="51"/>
  <c r="AK295" i="51"/>
  <c r="AK294" i="51"/>
  <c r="DE296" i="51"/>
  <c r="EW296" i="51"/>
  <c r="BM297" i="51"/>
  <c r="DE297" i="51"/>
  <c r="EW297" i="51"/>
  <c r="BM298" i="51"/>
  <c r="BM299" i="51"/>
  <c r="AK302" i="51"/>
  <c r="EW302" i="51"/>
  <c r="AK303" i="51"/>
  <c r="BM303" i="51"/>
  <c r="EW303" i="51"/>
  <c r="BM305" i="51"/>
  <c r="BM304" i="51"/>
  <c r="Z305" i="51"/>
  <c r="DE305" i="51"/>
  <c r="DE304" i="51"/>
  <c r="EW305" i="51"/>
  <c r="EW304" i="51"/>
  <c r="BM307" i="51"/>
  <c r="BM306" i="51"/>
  <c r="Z307" i="51"/>
  <c r="DE307" i="51"/>
  <c r="DE306" i="51"/>
  <c r="EW307" i="51"/>
  <c r="EW306" i="51"/>
  <c r="BM309" i="51"/>
  <c r="DE309" i="51"/>
  <c r="EW309" i="51"/>
  <c r="BM310" i="51"/>
  <c r="DE310" i="51"/>
  <c r="EW310" i="51"/>
  <c r="BM311" i="51"/>
  <c r="DE311" i="51"/>
  <c r="EW311" i="51"/>
  <c r="BM314" i="51"/>
  <c r="DE314" i="51"/>
  <c r="DE315" i="51"/>
  <c r="DE316" i="51"/>
  <c r="DE318" i="51"/>
  <c r="DE317" i="51"/>
  <c r="EW314" i="51"/>
  <c r="BM315" i="51"/>
  <c r="EW315" i="51"/>
  <c r="BM316" i="51"/>
  <c r="EW316" i="51"/>
  <c r="BM318" i="51"/>
  <c r="BM317" i="51"/>
  <c r="EW318" i="51"/>
  <c r="EW317" i="51"/>
  <c r="BM321" i="51"/>
  <c r="DE321" i="51"/>
  <c r="DE320" i="51"/>
  <c r="DE319" i="51"/>
  <c r="EW321" i="51"/>
  <c r="EW320" i="51"/>
  <c r="EW319" i="51"/>
  <c r="BM38" i="51"/>
  <c r="DE38" i="51"/>
  <c r="EW38" i="51"/>
  <c r="BM39" i="51"/>
  <c r="DE39" i="51"/>
  <c r="EW39" i="51"/>
  <c r="BM40" i="51"/>
  <c r="DE40" i="51"/>
  <c r="EW40" i="51"/>
  <c r="BM41" i="51"/>
  <c r="DE41" i="51"/>
  <c r="EW41" i="51"/>
  <c r="BM43" i="51"/>
  <c r="DE43" i="51"/>
  <c r="EW43" i="51"/>
  <c r="BM44" i="51"/>
  <c r="DE44" i="51"/>
  <c r="EW44" i="51"/>
  <c r="BM45" i="51"/>
  <c r="DE45" i="51"/>
  <c r="EW45" i="51"/>
  <c r="BM46" i="51"/>
  <c r="DE46" i="51"/>
  <c r="EW46" i="51"/>
  <c r="BM47" i="51"/>
  <c r="DE47" i="51"/>
  <c r="EW47" i="51"/>
  <c r="BM48" i="51"/>
  <c r="DE48" i="51"/>
  <c r="EW48" i="51"/>
  <c r="AK50" i="51"/>
  <c r="BM50" i="51"/>
  <c r="DE50" i="51"/>
  <c r="EW50" i="51"/>
  <c r="BM51" i="51"/>
  <c r="DE51" i="51"/>
  <c r="EW51" i="51"/>
  <c r="BM52" i="51"/>
  <c r="DE52" i="51"/>
  <c r="EW52" i="51"/>
  <c r="BM53" i="51"/>
  <c r="DE53" i="51"/>
  <c r="EW53" i="51"/>
  <c r="BM55" i="51"/>
  <c r="DE55" i="51"/>
  <c r="DE56" i="51"/>
  <c r="DE57" i="51"/>
  <c r="EW55" i="51"/>
  <c r="BM56" i="51"/>
  <c r="EW56" i="51"/>
  <c r="BM57" i="51"/>
  <c r="EW57" i="51"/>
  <c r="BM59" i="51"/>
  <c r="DE59" i="51"/>
  <c r="EW59" i="51"/>
  <c r="BM60" i="51"/>
  <c r="DE60" i="51"/>
  <c r="EW60" i="51"/>
  <c r="BM61" i="51"/>
  <c r="DE61" i="51"/>
  <c r="EW61" i="51"/>
  <c r="BM62" i="51"/>
  <c r="DE62" i="51"/>
  <c r="EW62" i="51"/>
  <c r="BM63" i="51"/>
  <c r="DE63" i="51"/>
  <c r="EW63" i="51"/>
  <c r="BM65" i="51"/>
  <c r="DE65" i="51"/>
  <c r="EW65" i="51"/>
  <c r="BM66" i="51"/>
  <c r="DE66" i="51"/>
  <c r="EW66" i="51"/>
  <c r="BM67" i="51"/>
  <c r="DE67" i="51"/>
  <c r="EW67" i="51"/>
  <c r="BM68" i="51"/>
  <c r="DE68" i="51"/>
  <c r="EW68" i="51"/>
  <c r="BM70" i="51"/>
  <c r="DE70" i="51"/>
  <c r="EW70" i="51"/>
  <c r="BM71" i="51"/>
  <c r="DE71" i="51"/>
  <c r="EW71" i="51"/>
  <c r="BM72" i="51"/>
  <c r="DE72" i="51"/>
  <c r="EW72" i="51"/>
  <c r="BM75" i="51"/>
  <c r="BM76" i="51"/>
  <c r="EW75" i="51"/>
  <c r="EW76" i="51"/>
  <c r="BM78" i="51"/>
  <c r="BM77" i="51"/>
  <c r="Z78" i="51"/>
  <c r="EW78" i="51"/>
  <c r="BM80" i="51"/>
  <c r="DE80" i="51"/>
  <c r="DE79" i="51"/>
  <c r="EW80" i="51"/>
  <c r="EW79" i="51"/>
  <c r="AG83" i="51"/>
  <c r="AG82" i="51"/>
  <c r="DE83" i="51"/>
  <c r="EW83" i="51"/>
  <c r="BM84" i="51"/>
  <c r="DE84" i="51"/>
  <c r="EW84" i="51"/>
  <c r="BM85" i="51"/>
  <c r="DE85" i="51"/>
  <c r="EW85" i="51"/>
  <c r="BM87" i="51"/>
  <c r="DE87" i="51"/>
  <c r="BM88" i="51"/>
  <c r="DE88" i="51"/>
  <c r="EW88" i="51"/>
  <c r="BM89" i="51"/>
  <c r="DE89" i="51"/>
  <c r="BM90" i="51"/>
  <c r="DE90" i="51"/>
  <c r="EW90" i="51"/>
  <c r="BM91" i="51"/>
  <c r="DE91" i="51"/>
  <c r="EW91" i="51"/>
  <c r="BM92" i="51"/>
  <c r="DE92" i="51"/>
  <c r="EW92" i="51"/>
  <c r="AG93" i="51"/>
  <c r="AG86" i="51"/>
  <c r="EW93" i="51"/>
  <c r="BM94" i="51"/>
  <c r="DE94" i="51"/>
  <c r="EW94" i="51"/>
  <c r="BM13" i="51"/>
  <c r="DE13" i="51"/>
  <c r="EW13" i="51"/>
  <c r="BM14" i="51"/>
  <c r="DE14" i="51"/>
  <c r="EW14" i="51"/>
  <c r="BI15" i="51"/>
  <c r="BM15" i="51"/>
  <c r="DE15" i="51"/>
  <c r="EW15" i="51"/>
  <c r="BM16" i="51"/>
  <c r="DE16" i="51"/>
  <c r="EW16" i="51"/>
  <c r="BM17" i="51"/>
  <c r="DE17" i="51"/>
  <c r="EW17" i="51"/>
  <c r="EW18" i="51"/>
  <c r="DE18" i="51"/>
  <c r="BM18" i="51"/>
  <c r="BM20" i="51"/>
  <c r="DE20" i="51"/>
  <c r="EW20" i="51"/>
  <c r="BM21" i="51"/>
  <c r="DE21" i="51"/>
  <c r="EW21" i="51"/>
  <c r="BM22" i="51"/>
  <c r="EW22" i="51"/>
  <c r="BM23" i="51"/>
  <c r="EW23" i="51"/>
  <c r="BM24" i="51"/>
  <c r="DE24" i="51"/>
  <c r="EW24" i="51"/>
  <c r="BM25" i="51"/>
  <c r="DE25" i="51"/>
  <c r="EW25" i="51"/>
  <c r="BM26" i="51"/>
  <c r="DE26" i="51"/>
  <c r="EW26" i="51"/>
  <c r="BM28" i="51"/>
  <c r="DE28" i="51"/>
  <c r="EW28" i="51"/>
  <c r="AK29" i="51"/>
  <c r="BM29" i="51"/>
  <c r="DE29" i="51"/>
  <c r="EW29" i="51"/>
  <c r="BM30" i="51"/>
  <c r="DE30" i="51"/>
  <c r="EW30" i="51"/>
  <c r="BM31" i="51"/>
  <c r="DE31" i="51"/>
  <c r="EW31" i="51"/>
  <c r="BM32" i="51"/>
  <c r="DE32" i="51"/>
  <c r="EW32" i="51"/>
  <c r="AK33" i="51"/>
  <c r="BM33" i="51"/>
  <c r="DE33" i="51"/>
  <c r="EW33" i="51"/>
  <c r="BM34" i="51"/>
  <c r="DE34" i="51"/>
  <c r="EW34" i="51"/>
  <c r="BP366" i="51"/>
  <c r="BP367" i="51"/>
  <c r="BP368" i="51"/>
  <c r="BP369" i="51"/>
  <c r="BP371" i="51"/>
  <c r="BP372" i="51"/>
  <c r="BP375" i="51"/>
  <c r="BP376" i="51"/>
  <c r="BP377" i="51"/>
  <c r="BP378" i="51"/>
  <c r="BP379" i="51"/>
  <c r="BP380" i="51"/>
  <c r="BP382" i="51"/>
  <c r="BP381" i="51"/>
  <c r="BP385" i="51"/>
  <c r="BP386" i="51"/>
  <c r="BP388" i="51"/>
  <c r="BP389" i="51"/>
  <c r="BP390" i="51"/>
  <c r="BP392" i="51"/>
  <c r="BP393" i="51"/>
  <c r="BP394" i="51"/>
  <c r="BP395" i="51"/>
  <c r="BP396" i="51"/>
  <c r="BP397" i="51"/>
  <c r="BP398" i="51"/>
  <c r="BP399" i="51"/>
  <c r="BP400" i="51"/>
  <c r="BP401" i="51"/>
  <c r="BP402" i="51"/>
  <c r="BP403" i="51"/>
  <c r="BP405" i="51"/>
  <c r="BP406" i="51"/>
  <c r="BP407" i="51"/>
  <c r="BP408" i="51"/>
  <c r="BP409" i="51"/>
  <c r="BP411" i="51"/>
  <c r="BP412" i="51"/>
  <c r="BP413" i="51"/>
  <c r="BP414" i="51"/>
  <c r="BP415" i="51"/>
  <c r="BP416" i="51"/>
  <c r="BP417" i="51"/>
  <c r="BP418" i="51"/>
  <c r="BP419" i="51"/>
  <c r="BP420" i="51"/>
  <c r="BP325" i="51"/>
  <c r="BP326" i="51"/>
  <c r="BP327" i="51"/>
  <c r="BP328" i="51"/>
  <c r="BP329" i="51"/>
  <c r="BP331" i="51"/>
  <c r="BP332" i="51"/>
  <c r="BP333" i="51"/>
  <c r="BP334" i="51"/>
  <c r="BP336" i="51"/>
  <c r="BP337" i="51"/>
  <c r="BP338" i="51"/>
  <c r="BP341" i="51"/>
  <c r="BP342" i="51"/>
  <c r="BP343" i="51"/>
  <c r="BP344" i="51"/>
  <c r="BP345" i="51"/>
  <c r="BP347" i="51"/>
  <c r="BP348" i="51"/>
  <c r="BP349" i="51"/>
  <c r="BP352" i="51"/>
  <c r="BP355" i="51"/>
  <c r="BP356" i="51"/>
  <c r="BP357" i="51"/>
  <c r="BP358" i="51"/>
  <c r="BP359" i="51"/>
  <c r="BP361" i="51"/>
  <c r="BP362" i="51"/>
  <c r="BP98" i="51"/>
  <c r="BP99" i="51"/>
  <c r="BP100" i="51"/>
  <c r="BP102" i="51"/>
  <c r="BP103" i="51"/>
  <c r="BP104" i="51"/>
  <c r="BP105" i="51"/>
  <c r="BP106" i="51"/>
  <c r="BP107" i="51"/>
  <c r="BP109" i="51"/>
  <c r="BP108" i="51"/>
  <c r="BP112" i="51"/>
  <c r="BP113" i="51"/>
  <c r="BP114" i="51"/>
  <c r="BP115" i="51"/>
  <c r="BP116" i="51"/>
  <c r="BP117" i="51"/>
  <c r="BP118" i="51"/>
  <c r="BP119" i="51"/>
  <c r="BP121" i="51"/>
  <c r="BP122" i="51"/>
  <c r="BP123" i="51"/>
  <c r="BP124" i="51"/>
  <c r="BP125" i="51"/>
  <c r="BP126" i="51"/>
  <c r="BP127" i="51"/>
  <c r="BP128" i="51"/>
  <c r="BP129" i="51"/>
  <c r="BP130" i="51"/>
  <c r="BP132" i="51"/>
  <c r="BP133" i="51"/>
  <c r="BP134" i="51"/>
  <c r="BP135" i="51"/>
  <c r="BP137" i="51"/>
  <c r="BP136" i="51"/>
  <c r="BP140" i="51"/>
  <c r="BP141" i="51"/>
  <c r="BP142" i="51"/>
  <c r="BP143" i="51"/>
  <c r="BP144" i="51"/>
  <c r="BP146" i="51"/>
  <c r="BP147" i="51"/>
  <c r="BP148" i="51"/>
  <c r="BP149" i="51"/>
  <c r="BP150" i="51"/>
  <c r="BP153" i="51"/>
  <c r="BP154" i="51"/>
  <c r="BP156" i="51"/>
  <c r="BP155" i="51"/>
  <c r="BP158" i="51"/>
  <c r="BP157" i="51"/>
  <c r="BP160" i="51"/>
  <c r="BP161" i="51"/>
  <c r="BP164" i="51"/>
  <c r="BP165" i="51"/>
  <c r="BP166" i="51"/>
  <c r="BP168" i="51"/>
  <c r="BP167" i="51"/>
  <c r="BP170" i="51"/>
  <c r="BP169" i="51"/>
  <c r="BP173" i="51"/>
  <c r="BP172" i="51"/>
  <c r="BP175" i="51"/>
  <c r="BP176" i="51"/>
  <c r="BP179" i="51"/>
  <c r="BP180" i="51"/>
  <c r="BP181" i="51"/>
  <c r="BP182" i="51"/>
  <c r="BP183" i="51"/>
  <c r="BP185" i="51"/>
  <c r="BP186" i="51"/>
  <c r="BP187" i="51"/>
  <c r="BP190" i="51"/>
  <c r="BP191" i="51"/>
  <c r="BP193" i="51"/>
  <c r="BP194" i="51"/>
  <c r="BP195" i="51"/>
  <c r="BP196" i="51"/>
  <c r="BP198" i="51"/>
  <c r="BP199" i="51"/>
  <c r="BP200" i="51"/>
  <c r="BP202" i="51"/>
  <c r="BP203" i="51"/>
  <c r="BP204" i="51"/>
  <c r="BP206" i="51"/>
  <c r="BP207" i="51"/>
  <c r="BP208" i="51"/>
  <c r="BP209" i="51"/>
  <c r="BP210" i="51"/>
  <c r="BP212" i="51"/>
  <c r="BP213" i="51"/>
  <c r="BP215" i="51"/>
  <c r="BP216" i="51"/>
  <c r="BP218" i="51"/>
  <c r="BP219" i="51"/>
  <c r="BP220" i="51"/>
  <c r="BP222" i="51"/>
  <c r="BP223" i="51"/>
  <c r="BP224" i="51"/>
  <c r="BP225" i="51"/>
  <c r="BP227" i="51"/>
  <c r="BP228" i="51"/>
  <c r="BP230" i="51"/>
  <c r="BP231" i="51"/>
  <c r="BP232" i="51"/>
  <c r="BP235" i="51"/>
  <c r="BP234" i="51"/>
  <c r="BP237" i="51"/>
  <c r="BP236" i="51"/>
  <c r="BP239" i="51"/>
  <c r="BP238" i="51"/>
  <c r="BP242" i="51"/>
  <c r="BP243" i="51"/>
  <c r="BP244" i="51"/>
  <c r="BP246" i="51"/>
  <c r="BP245" i="51"/>
  <c r="BP248" i="51"/>
  <c r="BP249" i="51"/>
  <c r="AM250" i="51"/>
  <c r="AM247" i="51"/>
  <c r="BP252" i="51"/>
  <c r="BP253" i="51"/>
  <c r="BP255" i="51"/>
  <c r="BP256" i="51"/>
  <c r="BP259" i="51"/>
  <c r="BP260" i="51"/>
  <c r="BP261" i="51"/>
  <c r="BP264" i="51"/>
  <c r="BP265" i="51"/>
  <c r="BP267" i="51"/>
  <c r="BP266" i="51"/>
  <c r="BP270" i="51"/>
  <c r="BP269" i="51"/>
  <c r="BP272" i="51"/>
  <c r="BP273" i="51"/>
  <c r="BP274" i="51"/>
  <c r="BP276" i="51"/>
  <c r="BP277" i="51"/>
  <c r="BP278" i="51"/>
  <c r="BP280" i="51"/>
  <c r="BP279" i="51"/>
  <c r="BP283" i="51"/>
  <c r="BP284" i="51"/>
  <c r="BP286" i="51"/>
  <c r="BP287" i="51"/>
  <c r="BP289" i="51"/>
  <c r="BP288" i="51"/>
  <c r="BP291" i="51"/>
  <c r="BP290" i="51"/>
  <c r="BP293" i="51"/>
  <c r="BP292" i="51"/>
  <c r="BP296" i="51"/>
  <c r="BP297" i="51"/>
  <c r="BP298" i="51"/>
  <c r="BP299" i="51"/>
  <c r="BP302" i="51"/>
  <c r="BP303" i="51"/>
  <c r="BP305" i="51"/>
  <c r="BP304" i="51"/>
  <c r="BP307" i="51"/>
  <c r="BP306" i="51"/>
  <c r="BP309" i="51"/>
  <c r="BP310" i="51"/>
  <c r="BP311" i="51"/>
  <c r="BP314" i="51"/>
  <c r="BP315" i="51"/>
  <c r="BP316" i="51"/>
  <c r="BP318" i="51"/>
  <c r="BP317" i="51"/>
  <c r="BP321" i="51"/>
  <c r="BP320" i="51"/>
  <c r="BP319" i="51"/>
  <c r="BP38" i="51"/>
  <c r="BP39" i="51"/>
  <c r="BP40" i="51"/>
  <c r="BP41" i="51"/>
  <c r="BP43" i="51"/>
  <c r="BP44" i="51"/>
  <c r="BP45" i="51"/>
  <c r="BP46" i="51"/>
  <c r="BP47" i="51"/>
  <c r="BP48" i="51"/>
  <c r="BP50" i="51"/>
  <c r="BP51" i="51"/>
  <c r="BP52" i="51"/>
  <c r="BP53" i="51"/>
  <c r="BP55" i="51"/>
  <c r="BP56" i="51"/>
  <c r="BP57" i="51"/>
  <c r="BP59" i="51"/>
  <c r="BP60" i="51"/>
  <c r="BP61" i="51"/>
  <c r="BP62" i="51"/>
  <c r="BP63" i="51"/>
  <c r="BP65" i="51"/>
  <c r="BP66" i="51"/>
  <c r="BP67" i="51"/>
  <c r="BP68" i="51"/>
  <c r="BP70" i="51"/>
  <c r="BP71" i="51"/>
  <c r="BP72" i="51"/>
  <c r="BP75" i="51"/>
  <c r="BP76" i="51"/>
  <c r="BP78" i="51"/>
  <c r="BP77" i="51"/>
  <c r="BP80" i="51"/>
  <c r="BP79" i="51"/>
  <c r="BP83" i="51"/>
  <c r="BP84" i="51"/>
  <c r="BP85" i="51"/>
  <c r="BP87" i="51"/>
  <c r="BP88" i="51"/>
  <c r="BP89" i="51"/>
  <c r="BP90" i="51"/>
  <c r="BP91" i="51"/>
  <c r="BP92" i="51"/>
  <c r="BP93" i="51"/>
  <c r="BP94" i="51"/>
  <c r="BP13" i="51"/>
  <c r="BP14" i="51"/>
  <c r="BP15" i="51"/>
  <c r="BP16" i="51"/>
  <c r="BP17" i="51"/>
  <c r="BP18" i="51"/>
  <c r="BP20" i="51"/>
  <c r="BP21" i="51"/>
  <c r="BP22" i="51"/>
  <c r="BP23" i="51"/>
  <c r="BP24" i="51"/>
  <c r="BP25" i="51"/>
  <c r="BP26" i="51"/>
  <c r="BP28" i="51"/>
  <c r="BP29" i="51"/>
  <c r="BP30" i="51"/>
  <c r="BP31" i="51"/>
  <c r="BP32" i="51"/>
  <c r="BP33" i="51"/>
  <c r="BP34" i="51"/>
  <c r="BO366" i="51"/>
  <c r="BO367" i="51"/>
  <c r="BO368" i="51"/>
  <c r="BO369" i="51"/>
  <c r="BO371" i="51"/>
  <c r="BO372" i="51"/>
  <c r="BO375" i="51"/>
  <c r="BO376" i="51"/>
  <c r="BO377" i="51"/>
  <c r="BO378" i="51"/>
  <c r="BO379" i="51"/>
  <c r="BO380" i="51"/>
  <c r="BO382" i="51"/>
  <c r="BO381" i="51"/>
  <c r="BO385" i="51"/>
  <c r="BO386" i="51"/>
  <c r="BO387" i="51"/>
  <c r="BO388" i="51"/>
  <c r="BO389" i="51"/>
  <c r="BO390" i="51"/>
  <c r="BO391" i="51"/>
  <c r="BO392" i="51"/>
  <c r="BO393" i="51"/>
  <c r="BO394" i="51"/>
  <c r="BO395" i="51"/>
  <c r="BO396" i="51"/>
  <c r="BO397" i="51"/>
  <c r="BO398" i="51"/>
  <c r="BO399" i="51"/>
  <c r="BO400" i="51"/>
  <c r="BO401" i="51"/>
  <c r="BO402" i="51"/>
  <c r="BO403" i="51"/>
  <c r="BO405" i="51"/>
  <c r="BO406" i="51"/>
  <c r="BO407" i="51"/>
  <c r="BO408" i="51"/>
  <c r="BO409" i="51"/>
  <c r="BO411" i="51"/>
  <c r="BO412" i="51"/>
  <c r="BO413" i="51"/>
  <c r="BO414" i="51"/>
  <c r="BO415" i="51"/>
  <c r="BO416" i="51"/>
  <c r="BO417" i="51"/>
  <c r="BO418" i="51"/>
  <c r="BO419" i="51"/>
  <c r="BO420" i="51"/>
  <c r="BO325" i="51"/>
  <c r="BO326" i="51"/>
  <c r="BO327" i="51"/>
  <c r="BO328" i="51"/>
  <c r="BO329" i="51"/>
  <c r="BO331" i="51"/>
  <c r="BO332" i="51"/>
  <c r="BO333" i="51"/>
  <c r="BO334" i="51"/>
  <c r="BO336" i="51"/>
  <c r="BO337" i="51"/>
  <c r="BO338" i="51"/>
  <c r="BO341" i="51"/>
  <c r="BO342" i="51"/>
  <c r="BO343" i="51"/>
  <c r="BO344" i="51"/>
  <c r="BO345" i="51"/>
  <c r="BO347" i="51"/>
  <c r="BO348" i="51"/>
  <c r="BO349" i="51"/>
  <c r="AM351" i="51"/>
  <c r="AM350" i="51"/>
  <c r="BO352" i="51"/>
  <c r="BO355" i="51"/>
  <c r="BO356" i="51"/>
  <c r="BO357" i="51"/>
  <c r="BO358" i="51"/>
  <c r="BO359" i="51"/>
  <c r="BO361" i="51"/>
  <c r="BO362" i="51"/>
  <c r="BO98" i="51"/>
  <c r="BO99" i="51"/>
  <c r="BO100" i="51"/>
  <c r="BO102" i="51"/>
  <c r="BO103" i="51"/>
  <c r="BO104" i="51"/>
  <c r="BO105" i="51"/>
  <c r="BO106" i="51"/>
  <c r="BO107" i="51"/>
  <c r="BO109" i="51"/>
  <c r="BO108" i="51"/>
  <c r="BO112" i="51"/>
  <c r="BO113" i="51"/>
  <c r="BO114" i="51"/>
  <c r="BO115" i="51"/>
  <c r="BO116" i="51"/>
  <c r="BO117" i="51"/>
  <c r="BO118" i="51"/>
  <c r="BO119" i="51"/>
  <c r="BO121" i="51"/>
  <c r="BO122" i="51"/>
  <c r="BO123" i="51"/>
  <c r="BO124" i="51"/>
  <c r="BO125" i="51"/>
  <c r="BO126" i="51"/>
  <c r="BO127" i="51"/>
  <c r="BO128" i="51"/>
  <c r="BO129" i="51"/>
  <c r="BO130" i="51"/>
  <c r="BO132" i="51"/>
  <c r="BO133" i="51"/>
  <c r="BO134" i="51"/>
  <c r="BO135" i="51"/>
  <c r="BO137" i="51"/>
  <c r="BO136" i="51"/>
  <c r="BO140" i="51"/>
  <c r="BO141" i="51"/>
  <c r="BO142" i="51"/>
  <c r="BO143" i="51"/>
  <c r="BO144" i="51"/>
  <c r="BO146" i="51"/>
  <c r="BO147" i="51"/>
  <c r="BO148" i="51"/>
  <c r="BO149" i="51"/>
  <c r="BO150" i="51"/>
  <c r="BO153" i="51"/>
  <c r="BO154" i="51"/>
  <c r="BO156" i="51"/>
  <c r="BO155" i="51"/>
  <c r="BO158" i="51"/>
  <c r="BO157" i="51"/>
  <c r="BO160" i="51"/>
  <c r="BO161" i="51"/>
  <c r="BO164" i="51"/>
  <c r="BO165" i="51"/>
  <c r="BO166" i="51"/>
  <c r="BO168" i="51"/>
  <c r="BO167" i="51"/>
  <c r="BO170" i="51"/>
  <c r="BO169" i="51"/>
  <c r="BO173" i="51"/>
  <c r="BO172" i="51"/>
  <c r="BO175" i="51"/>
  <c r="BO176" i="51"/>
  <c r="BO179" i="51"/>
  <c r="BO180" i="51"/>
  <c r="BO181" i="51"/>
  <c r="BO182" i="51"/>
  <c r="BO183" i="51"/>
  <c r="BO185" i="51"/>
  <c r="BO186" i="51"/>
  <c r="BO187" i="51"/>
  <c r="BO190" i="51"/>
  <c r="BO191" i="51"/>
  <c r="BO193" i="51"/>
  <c r="BO194" i="51"/>
  <c r="BO195" i="51"/>
  <c r="BO196" i="51"/>
  <c r="BO198" i="51"/>
  <c r="BO199" i="51"/>
  <c r="BO200" i="51"/>
  <c r="BO202" i="51"/>
  <c r="BO203" i="51"/>
  <c r="BO204" i="51"/>
  <c r="BO206" i="51"/>
  <c r="BO207" i="51"/>
  <c r="BO208" i="51"/>
  <c r="BO209" i="51"/>
  <c r="BO210" i="51"/>
  <c r="BO212" i="51"/>
  <c r="BO213" i="51"/>
  <c r="BO215" i="51"/>
  <c r="BO216" i="51"/>
  <c r="BO218" i="51"/>
  <c r="BO219" i="51"/>
  <c r="BO220" i="51"/>
  <c r="BO222" i="51"/>
  <c r="BO223" i="51"/>
  <c r="BO224" i="51"/>
  <c r="BO225" i="51"/>
  <c r="BO227" i="51"/>
  <c r="BO228" i="51"/>
  <c r="BO230" i="51"/>
  <c r="BO231" i="51"/>
  <c r="BO232" i="51"/>
  <c r="BO235" i="51"/>
  <c r="BO234" i="51"/>
  <c r="BO237" i="51"/>
  <c r="BO236" i="51"/>
  <c r="BO239" i="51"/>
  <c r="BO238" i="51"/>
  <c r="BO242" i="51"/>
  <c r="BO243" i="51"/>
  <c r="BO244" i="51"/>
  <c r="BO246" i="51"/>
  <c r="BO245" i="51"/>
  <c r="BO248" i="51"/>
  <c r="BO249" i="51"/>
  <c r="BO252" i="51"/>
  <c r="BO253" i="51"/>
  <c r="BO255" i="51"/>
  <c r="BO256" i="51"/>
  <c r="BO259" i="51"/>
  <c r="BO260" i="51"/>
  <c r="BO261" i="51"/>
  <c r="BO264" i="51"/>
  <c r="BO265" i="51"/>
  <c r="BO267" i="51"/>
  <c r="BO266" i="51"/>
  <c r="BO270" i="51"/>
  <c r="BO269" i="51"/>
  <c r="BO272" i="51"/>
  <c r="BO273" i="51"/>
  <c r="BO274" i="51"/>
  <c r="BO276" i="51"/>
  <c r="BO277" i="51"/>
  <c r="BO278" i="51"/>
  <c r="BO280" i="51"/>
  <c r="BO279" i="51"/>
  <c r="BO283" i="51"/>
  <c r="BO284" i="51"/>
  <c r="BO286" i="51"/>
  <c r="BO287" i="51"/>
  <c r="BO289" i="51"/>
  <c r="BO288" i="51"/>
  <c r="BO291" i="51"/>
  <c r="BO290" i="51"/>
  <c r="BO293" i="51"/>
  <c r="BO292" i="51"/>
  <c r="BO296" i="51"/>
  <c r="BO297" i="51"/>
  <c r="BO298" i="51"/>
  <c r="BO299" i="51"/>
  <c r="BO302" i="51"/>
  <c r="BO303" i="51"/>
  <c r="BO305" i="51"/>
  <c r="BO304" i="51"/>
  <c r="BO307" i="51"/>
  <c r="BO306" i="51"/>
  <c r="BO309" i="51"/>
  <c r="BO310" i="51"/>
  <c r="BO311" i="51"/>
  <c r="BO314" i="51"/>
  <c r="BO315" i="51"/>
  <c r="BO316" i="51"/>
  <c r="BO318" i="51"/>
  <c r="BO317" i="51"/>
  <c r="BO321" i="51"/>
  <c r="BO320" i="51"/>
  <c r="BO319" i="51"/>
  <c r="BO38" i="51"/>
  <c r="BO39" i="51"/>
  <c r="BO40" i="51"/>
  <c r="BO41" i="51"/>
  <c r="BO43" i="51"/>
  <c r="BO44" i="51"/>
  <c r="BO45" i="51"/>
  <c r="BO46" i="51"/>
  <c r="BO47" i="51"/>
  <c r="BO48" i="51"/>
  <c r="BO50" i="51"/>
  <c r="BO51" i="51"/>
  <c r="BO52" i="51"/>
  <c r="BO53" i="51"/>
  <c r="BO55" i="51"/>
  <c r="BO56" i="51"/>
  <c r="BO57" i="51"/>
  <c r="BO59" i="51"/>
  <c r="BO60" i="51"/>
  <c r="BO61" i="51"/>
  <c r="BO62" i="51"/>
  <c r="BO63" i="51"/>
  <c r="BO65" i="51"/>
  <c r="BO66" i="51"/>
  <c r="BO67" i="51"/>
  <c r="BO68" i="51"/>
  <c r="BO70" i="51"/>
  <c r="BO71" i="51"/>
  <c r="BO72" i="51"/>
  <c r="BO75" i="51"/>
  <c r="BO76" i="51"/>
  <c r="BO78" i="51"/>
  <c r="BO77" i="51"/>
  <c r="BO80" i="51"/>
  <c r="BO79" i="51"/>
  <c r="BO83" i="51"/>
  <c r="BO84" i="51"/>
  <c r="BO85" i="51"/>
  <c r="BO87" i="51"/>
  <c r="BO88" i="51"/>
  <c r="BO89" i="51"/>
  <c r="BO90" i="51"/>
  <c r="BO91" i="51"/>
  <c r="BO92" i="51"/>
  <c r="BO93" i="51"/>
  <c r="BO94" i="51"/>
  <c r="BO13" i="51"/>
  <c r="BO14" i="51"/>
  <c r="BO15" i="51"/>
  <c r="BO16" i="51"/>
  <c r="BO17" i="51"/>
  <c r="BO18" i="51"/>
  <c r="BO20" i="51"/>
  <c r="BO21" i="51"/>
  <c r="BO22" i="51"/>
  <c r="BO23" i="51"/>
  <c r="BO24" i="51"/>
  <c r="BO25" i="51"/>
  <c r="BO26" i="51"/>
  <c r="BO28" i="51"/>
  <c r="BO29" i="51"/>
  <c r="BO30" i="51"/>
  <c r="BO31" i="51"/>
  <c r="BO32" i="51"/>
  <c r="BO33" i="51"/>
  <c r="BO34" i="51"/>
  <c r="BN366" i="51"/>
  <c r="BN367" i="51"/>
  <c r="BN368" i="51"/>
  <c r="BN369" i="51"/>
  <c r="BN371" i="51"/>
  <c r="BN372" i="51"/>
  <c r="BN375" i="51"/>
  <c r="BN376" i="51"/>
  <c r="BN377" i="51"/>
  <c r="BN378" i="51"/>
  <c r="BN379" i="51"/>
  <c r="BN380" i="51"/>
  <c r="BN382" i="51"/>
  <c r="BN381" i="51"/>
  <c r="BN385" i="51"/>
  <c r="BN386" i="51"/>
  <c r="BN387" i="51"/>
  <c r="BN388" i="51"/>
  <c r="BN389" i="51"/>
  <c r="BN390" i="51"/>
  <c r="BN391" i="51"/>
  <c r="BN392" i="51"/>
  <c r="BN393" i="51"/>
  <c r="BN394" i="51"/>
  <c r="BN395" i="51"/>
  <c r="BN396" i="51"/>
  <c r="BN397" i="51"/>
  <c r="BN398" i="51"/>
  <c r="BN399" i="51"/>
  <c r="BN400" i="51"/>
  <c r="BN401" i="51"/>
  <c r="BN402" i="51"/>
  <c r="BN403" i="51"/>
  <c r="BN405" i="51"/>
  <c r="AH406" i="51"/>
  <c r="BN406" i="51"/>
  <c r="AH407" i="51"/>
  <c r="BN408" i="51"/>
  <c r="BN409" i="51"/>
  <c r="BN411" i="51"/>
  <c r="BN412" i="51"/>
  <c r="BN413" i="51"/>
  <c r="BN414" i="51"/>
  <c r="BN415" i="51"/>
  <c r="BN416" i="51"/>
  <c r="BN417" i="51"/>
  <c r="BN418" i="51"/>
  <c r="BN419" i="51"/>
  <c r="BN420" i="51"/>
  <c r="BN325" i="51"/>
  <c r="BN326" i="51"/>
  <c r="BN327" i="51"/>
  <c r="BN328" i="51"/>
  <c r="BN329" i="51"/>
  <c r="BN331" i="51"/>
  <c r="BN332" i="51"/>
  <c r="BN333" i="51"/>
  <c r="BN334" i="51"/>
  <c r="BN336" i="51"/>
  <c r="BN337" i="51"/>
  <c r="BN338" i="51"/>
  <c r="BN341" i="51"/>
  <c r="BN342" i="51"/>
  <c r="BN343" i="51"/>
  <c r="BN344" i="51"/>
  <c r="BN345" i="51"/>
  <c r="BN347" i="51"/>
  <c r="BN348" i="51"/>
  <c r="BN349" i="51"/>
  <c r="BN352" i="51"/>
  <c r="BN355" i="51"/>
  <c r="BN356" i="51"/>
  <c r="BN357" i="51"/>
  <c r="BN358" i="51"/>
  <c r="BN359" i="51"/>
  <c r="BN361" i="51"/>
  <c r="BN362" i="51"/>
  <c r="BN98" i="51"/>
  <c r="BN99" i="51"/>
  <c r="BN100" i="51"/>
  <c r="BN102" i="51"/>
  <c r="BN103" i="51"/>
  <c r="BN104" i="51"/>
  <c r="BN105" i="51"/>
  <c r="BN106" i="51"/>
  <c r="BN107" i="51"/>
  <c r="BN109" i="51"/>
  <c r="BN108" i="51"/>
  <c r="BN112" i="51"/>
  <c r="BN113" i="51"/>
  <c r="BN114" i="51"/>
  <c r="BN115" i="51"/>
  <c r="BN116" i="51"/>
  <c r="BN117" i="51"/>
  <c r="BN118" i="51"/>
  <c r="BN119" i="51"/>
  <c r="BN121" i="51"/>
  <c r="BN122" i="51"/>
  <c r="BN123" i="51"/>
  <c r="BN124" i="51"/>
  <c r="BN125" i="51"/>
  <c r="BN126" i="51"/>
  <c r="BN127" i="51"/>
  <c r="BN128" i="51"/>
  <c r="BN129" i="51"/>
  <c r="BN130" i="51"/>
  <c r="BN132" i="51"/>
  <c r="BB133" i="51"/>
  <c r="BB131" i="51"/>
  <c r="BN134" i="51"/>
  <c r="BN135" i="51"/>
  <c r="BN137" i="51"/>
  <c r="BN136" i="51"/>
  <c r="BN140" i="51"/>
  <c r="BN141" i="51"/>
  <c r="BN142" i="51"/>
  <c r="BN143" i="51"/>
  <c r="BN144" i="51"/>
  <c r="BN146" i="51"/>
  <c r="BN147" i="51"/>
  <c r="BN148" i="51"/>
  <c r="BN149" i="51"/>
  <c r="BN150" i="51"/>
  <c r="BN153" i="51"/>
  <c r="BN154" i="51"/>
  <c r="BN156" i="51"/>
  <c r="BN155" i="51"/>
  <c r="BN158" i="51"/>
  <c r="BN157" i="51"/>
  <c r="BN160" i="51"/>
  <c r="BN161" i="51"/>
  <c r="BN164" i="51"/>
  <c r="BN165" i="51"/>
  <c r="BN166" i="51"/>
  <c r="BN168" i="51"/>
  <c r="BN167" i="51"/>
  <c r="BN170" i="51"/>
  <c r="BN169" i="51"/>
  <c r="BN173" i="51"/>
  <c r="BN172" i="51"/>
  <c r="BN175" i="51"/>
  <c r="BN176" i="51"/>
  <c r="BN179" i="51"/>
  <c r="BN180" i="51"/>
  <c r="BN181" i="51"/>
  <c r="BN182" i="51"/>
  <c r="BN183" i="51"/>
  <c r="BN185" i="51"/>
  <c r="BN186" i="51"/>
  <c r="BN187" i="51"/>
  <c r="BN190" i="51"/>
  <c r="BN191" i="51"/>
  <c r="BN193" i="51"/>
  <c r="BN194" i="51"/>
  <c r="BN195" i="51"/>
  <c r="BN196" i="51"/>
  <c r="BN198" i="51"/>
  <c r="BN199" i="51"/>
  <c r="BN200" i="51"/>
  <c r="BF202" i="51"/>
  <c r="BF201" i="51"/>
  <c r="BN203" i="51"/>
  <c r="BN204" i="51"/>
  <c r="BN206" i="51"/>
  <c r="BN207" i="51"/>
  <c r="BN208" i="51"/>
  <c r="BN209" i="51"/>
  <c r="BN210" i="51"/>
  <c r="BN212" i="51"/>
  <c r="BN213" i="51"/>
  <c r="BN215" i="51"/>
  <c r="BN216" i="51"/>
  <c r="BN218" i="51"/>
  <c r="BN219" i="51"/>
  <c r="BN220" i="51"/>
  <c r="BN222" i="51"/>
  <c r="BN223" i="51"/>
  <c r="BN224" i="51"/>
  <c r="BN225" i="51"/>
  <c r="BN227" i="51"/>
  <c r="BN228" i="51"/>
  <c r="BN230" i="51"/>
  <c r="BN231" i="51"/>
  <c r="BN232" i="51"/>
  <c r="BN235" i="51"/>
  <c r="BN234" i="51"/>
  <c r="BN237" i="51"/>
  <c r="BN236" i="51"/>
  <c r="BN239" i="51"/>
  <c r="BN238" i="51"/>
  <c r="BN242" i="51"/>
  <c r="BN243" i="51"/>
  <c r="BN244" i="51"/>
  <c r="BN246" i="51"/>
  <c r="BN245" i="51"/>
  <c r="BN248" i="51"/>
  <c r="BN249" i="51"/>
  <c r="BN250" i="51"/>
  <c r="BN252" i="51"/>
  <c r="BN253" i="51"/>
  <c r="BN255" i="51"/>
  <c r="BN256" i="51"/>
  <c r="BN259" i="51"/>
  <c r="BN260" i="51"/>
  <c r="BN261" i="51"/>
  <c r="BN264" i="51"/>
  <c r="BN265" i="51"/>
  <c r="BN267" i="51"/>
  <c r="BN266" i="51"/>
  <c r="BN270" i="51"/>
  <c r="BN269" i="51"/>
  <c r="BN272" i="51"/>
  <c r="BN273" i="51"/>
  <c r="BN274" i="51"/>
  <c r="BN276" i="51"/>
  <c r="BN277" i="51"/>
  <c r="BN278" i="51"/>
  <c r="BN280" i="51"/>
  <c r="BN279" i="51"/>
  <c r="BN283" i="51"/>
  <c r="BN284" i="51"/>
  <c r="AL286" i="51"/>
  <c r="AL285" i="51"/>
  <c r="BN287" i="51"/>
  <c r="BN289" i="51"/>
  <c r="BN288" i="51"/>
  <c r="BN291" i="51"/>
  <c r="BN290" i="51"/>
  <c r="BN293" i="51"/>
  <c r="BN292" i="51"/>
  <c r="BN296" i="51"/>
  <c r="BN297" i="51"/>
  <c r="BN298" i="51"/>
  <c r="BN299" i="51"/>
  <c r="BN302" i="51"/>
  <c r="BN303" i="51"/>
  <c r="BN305" i="51"/>
  <c r="BN304" i="51"/>
  <c r="BN307" i="51"/>
  <c r="BN306" i="51"/>
  <c r="BN309" i="51"/>
  <c r="BN310" i="51"/>
  <c r="BN311" i="51"/>
  <c r="BN314" i="51"/>
  <c r="BN315" i="51"/>
  <c r="BN316" i="51"/>
  <c r="BN318" i="51"/>
  <c r="BN317" i="51"/>
  <c r="BN321" i="51"/>
  <c r="BN320" i="51"/>
  <c r="BN319" i="51"/>
  <c r="BN38" i="51"/>
  <c r="BN39" i="51"/>
  <c r="BN40" i="51"/>
  <c r="BN41" i="51"/>
  <c r="BN43" i="51"/>
  <c r="BN44" i="51"/>
  <c r="BN45" i="51"/>
  <c r="BN46" i="51"/>
  <c r="BN47" i="51"/>
  <c r="BN48" i="51"/>
  <c r="BN50" i="51"/>
  <c r="BN51" i="51"/>
  <c r="BN52" i="51"/>
  <c r="BN53" i="51"/>
  <c r="BN55" i="51"/>
  <c r="BN56" i="51"/>
  <c r="BN57" i="51"/>
  <c r="BN59" i="51"/>
  <c r="BN60" i="51"/>
  <c r="BN61" i="51"/>
  <c r="BN62" i="51"/>
  <c r="BN63" i="51"/>
  <c r="BN65" i="51"/>
  <c r="BN66" i="51"/>
  <c r="BN67" i="51"/>
  <c r="BN68" i="51"/>
  <c r="BN70" i="51"/>
  <c r="BN71" i="51"/>
  <c r="BN72" i="51"/>
  <c r="BN75" i="51"/>
  <c r="BN76" i="51"/>
  <c r="BN78" i="51"/>
  <c r="BN77" i="51"/>
  <c r="BN80" i="51"/>
  <c r="BN79" i="51"/>
  <c r="AH82" i="51"/>
  <c r="BN84" i="51"/>
  <c r="BN85" i="51"/>
  <c r="BN87" i="51"/>
  <c r="BN88" i="51"/>
  <c r="BN89" i="51"/>
  <c r="BN90" i="51"/>
  <c r="BN91" i="51"/>
  <c r="BN92" i="51"/>
  <c r="BN93" i="51"/>
  <c r="BN94" i="51"/>
  <c r="BN13" i="51"/>
  <c r="BN14" i="51"/>
  <c r="BN15" i="51"/>
  <c r="BN16" i="51"/>
  <c r="BN17" i="51"/>
  <c r="BN18" i="51"/>
  <c r="BN20" i="51"/>
  <c r="AL21" i="51"/>
  <c r="BN21" i="51"/>
  <c r="BN22" i="51"/>
  <c r="BN23" i="51"/>
  <c r="BN24" i="51"/>
  <c r="BN25" i="51"/>
  <c r="BN26" i="51"/>
  <c r="BN28" i="51"/>
  <c r="BN29" i="51"/>
  <c r="BN30" i="51"/>
  <c r="BN31" i="51"/>
  <c r="BN32" i="51"/>
  <c r="BN33" i="51"/>
  <c r="BN34" i="51"/>
  <c r="BL12" i="51"/>
  <c r="BK12" i="51"/>
  <c r="BJ12" i="51"/>
  <c r="BH12" i="51"/>
  <c r="BG12" i="51"/>
  <c r="BF12" i="51"/>
  <c r="BE12" i="51"/>
  <c r="BD12" i="51"/>
  <c r="BC12" i="51"/>
  <c r="BB12" i="51"/>
  <c r="BA12" i="51"/>
  <c r="AZ12" i="51"/>
  <c r="AY12" i="51"/>
  <c r="AX12" i="51"/>
  <c r="AW12" i="51"/>
  <c r="AV12" i="51"/>
  <c r="AU12" i="51"/>
  <c r="AT12" i="51"/>
  <c r="AS12" i="51"/>
  <c r="AR12" i="51"/>
  <c r="AQ12" i="51"/>
  <c r="AP12" i="51"/>
  <c r="AO12" i="51"/>
  <c r="AN12" i="51"/>
  <c r="AM12" i="51"/>
  <c r="AL12" i="51"/>
  <c r="AK12" i="51"/>
  <c r="AJ12" i="51"/>
  <c r="AI12" i="51"/>
  <c r="AH12" i="51"/>
  <c r="AG12" i="51"/>
  <c r="AF12" i="51"/>
  <c r="AE12" i="51"/>
  <c r="AD12" i="51"/>
  <c r="AC12" i="51"/>
  <c r="Q183" i="51"/>
  <c r="EW87" i="51"/>
  <c r="BM366" i="51"/>
  <c r="BM291" i="51"/>
  <c r="AN350" i="51"/>
  <c r="DE22" i="51"/>
  <c r="BU330" i="51"/>
  <c r="BM164" i="51"/>
  <c r="DE109" i="51"/>
  <c r="DE108" i="51"/>
  <c r="DF80" i="51"/>
  <c r="DF79" i="51"/>
  <c r="DG407" i="51"/>
  <c r="DE150" i="51"/>
  <c r="BI12" i="51"/>
  <c r="DH109" i="51"/>
  <c r="DH108" i="51"/>
  <c r="BM356" i="51"/>
  <c r="EY243" i="51"/>
  <c r="EX194" i="51"/>
  <c r="GU325" i="51"/>
  <c r="DH63" i="51"/>
  <c r="DF321" i="51"/>
  <c r="DF320" i="51"/>
  <c r="DF319" i="51"/>
  <c r="M8" i="66"/>
  <c r="AK27" i="51"/>
  <c r="AK11" i="51"/>
  <c r="AK10" i="51"/>
  <c r="EW369" i="51"/>
  <c r="EW89" i="51"/>
  <c r="K11" i="66"/>
  <c r="AH233" i="51"/>
  <c r="CF300" i="51"/>
  <c r="CT300" i="51"/>
  <c r="AM312" i="51"/>
  <c r="AU312" i="51"/>
  <c r="BC312" i="51"/>
  <c r="BC339" i="51"/>
  <c r="AH364" i="51"/>
  <c r="BH383" i="51"/>
  <c r="AL353" i="51"/>
  <c r="DP383" i="51"/>
  <c r="AS162" i="51"/>
  <c r="AW162" i="51"/>
  <c r="AU171" i="51"/>
  <c r="AY171" i="51"/>
  <c r="AO233" i="51"/>
  <c r="AS233" i="51"/>
  <c r="AW233" i="51"/>
  <c r="BA233" i="51"/>
  <c r="CC300" i="51"/>
  <c r="CQ300" i="51"/>
  <c r="AG138" i="51"/>
  <c r="AS138" i="51"/>
  <c r="FB262" i="51"/>
  <c r="FB312" i="51"/>
  <c r="FA323" i="51"/>
  <c r="FB233" i="51"/>
  <c r="DP262" i="51"/>
  <c r="AX339" i="51"/>
  <c r="DN383" i="51"/>
  <c r="AM353" i="51"/>
  <c r="DR383" i="51"/>
  <c r="AO353" i="51"/>
  <c r="AX162" i="51"/>
  <c r="BE353" i="51"/>
  <c r="BG353" i="51"/>
  <c r="DI383" i="51"/>
  <c r="CB383" i="51"/>
  <c r="GU333" i="51"/>
  <c r="GU330" i="51"/>
  <c r="BM224" i="51"/>
  <c r="GZ224" i="51"/>
  <c r="BM93" i="51"/>
  <c r="GZ93" i="51"/>
  <c r="BN83" i="51"/>
  <c r="BN82" i="51" s="1"/>
  <c r="BN81" i="51" s="1"/>
  <c r="BN35" i="51" s="1"/>
  <c r="BN421" i="51" s="1"/>
  <c r="BM200" i="51"/>
  <c r="BM197" i="51"/>
  <c r="Z198" i="51"/>
  <c r="DQ82" i="51"/>
  <c r="FA162" i="51"/>
  <c r="M9" i="66"/>
  <c r="K9" i="66"/>
  <c r="BN350" i="51"/>
  <c r="G8" i="66"/>
  <c r="O8" i="66"/>
  <c r="K8" i="66"/>
  <c r="D12" i="66"/>
  <c r="K12" i="66"/>
  <c r="DF99" i="51"/>
  <c r="GA19" i="51"/>
  <c r="GA11" i="51"/>
  <c r="GA10" i="51"/>
  <c r="GU103" i="51"/>
  <c r="GU101" i="51"/>
  <c r="DF160" i="51"/>
  <c r="DF159" i="51"/>
  <c r="EW352" i="51"/>
  <c r="EW350" i="51"/>
  <c r="BU86" i="51"/>
  <c r="BU81" i="51"/>
  <c r="AK350" i="51"/>
  <c r="AK339" i="51"/>
  <c r="BM243" i="51"/>
  <c r="GZ243" i="51"/>
  <c r="BM208" i="51"/>
  <c r="BM205" i="51"/>
  <c r="Z209" i="51"/>
  <c r="EW333" i="51"/>
  <c r="EW330" i="51"/>
  <c r="CM19" i="51"/>
  <c r="CM11" i="51"/>
  <c r="CM10" i="51"/>
  <c r="CA145" i="51"/>
  <c r="CA138" i="51"/>
  <c r="DN295" i="51"/>
  <c r="DN294" i="51"/>
  <c r="EX87" i="51"/>
  <c r="EX86" i="51"/>
  <c r="FQ81" i="51"/>
  <c r="FQ339" i="51"/>
  <c r="FQ364" i="51"/>
  <c r="FV233" i="51"/>
  <c r="FV339" i="51"/>
  <c r="FV383" i="51"/>
  <c r="FV373" i="51"/>
  <c r="FY11" i="51"/>
  <c r="FY10" i="51"/>
  <c r="GA73" i="51"/>
  <c r="GA262" i="51"/>
  <c r="GA171" i="51"/>
  <c r="GA138" i="51"/>
  <c r="GA96" i="51"/>
  <c r="GA323" i="51"/>
  <c r="GA364" i="51"/>
  <c r="GD11" i="51"/>
  <c r="GD10" i="51"/>
  <c r="GF11" i="51"/>
  <c r="GF10" i="51"/>
  <c r="GF262" i="51"/>
  <c r="GF177" i="51"/>
  <c r="GF171" i="51"/>
  <c r="GF323" i="51"/>
  <c r="GH11" i="51"/>
  <c r="GH10" i="51"/>
  <c r="GJ11" i="51"/>
  <c r="GJ10" i="51"/>
  <c r="GK73" i="51"/>
  <c r="GK262" i="51"/>
  <c r="GK171" i="51"/>
  <c r="GK138" i="51"/>
  <c r="GK96" i="51"/>
  <c r="GK323" i="51"/>
  <c r="GM11" i="51"/>
  <c r="GM10" i="51"/>
  <c r="GP81" i="51"/>
  <c r="GP312" i="51"/>
  <c r="GP262" i="51"/>
  <c r="GP138" i="51"/>
  <c r="GP96" i="51"/>
  <c r="GP373" i="51"/>
  <c r="GP364" i="51"/>
  <c r="GU82" i="51"/>
  <c r="GU74" i="51"/>
  <c r="GU73" i="51"/>
  <c r="GU285" i="51"/>
  <c r="GU275" i="51"/>
  <c r="GU254" i="51"/>
  <c r="GU233" i="51"/>
  <c r="GU217" i="51"/>
  <c r="GU201" i="51"/>
  <c r="GU184" i="51"/>
  <c r="GU152" i="51"/>
  <c r="GU360" i="51"/>
  <c r="GU335" i="51"/>
  <c r="GU370" i="51"/>
  <c r="E14" i="56"/>
  <c r="I25" i="56"/>
  <c r="I20" i="56"/>
  <c r="I19" i="56"/>
  <c r="I18" i="63"/>
  <c r="I17" i="56"/>
  <c r="I16" i="63"/>
  <c r="I14" i="56"/>
  <c r="G20" i="56"/>
  <c r="EQ229" i="51"/>
  <c r="EQ188" i="51"/>
  <c r="DF164" i="51"/>
  <c r="DF163" i="51"/>
  <c r="DF162" i="51"/>
  <c r="BM98" i="51"/>
  <c r="BM97" i="51"/>
  <c r="DH407" i="51"/>
  <c r="DH404" i="51"/>
  <c r="EW128" i="51"/>
  <c r="EW120" i="51"/>
  <c r="DE164" i="51"/>
  <c r="DE163" i="51"/>
  <c r="DE162" i="51"/>
  <c r="DF407" i="51"/>
  <c r="DF404" i="51"/>
  <c r="AL19" i="51"/>
  <c r="AL11" i="51"/>
  <c r="AL10" i="51"/>
  <c r="BO351" i="51"/>
  <c r="BO350" i="51"/>
  <c r="AK49" i="51"/>
  <c r="AK36" i="51"/>
  <c r="BM349" i="51"/>
  <c r="BM346" i="51"/>
  <c r="Z348" i="51"/>
  <c r="BM255" i="51"/>
  <c r="BM254" i="51"/>
  <c r="BN202" i="51"/>
  <c r="BN201" i="51"/>
  <c r="BM83" i="51"/>
  <c r="GZ83" i="51"/>
  <c r="DE160" i="51"/>
  <c r="GZ160" i="51"/>
  <c r="EW299" i="51"/>
  <c r="EW295" i="51"/>
  <c r="EW294" i="51"/>
  <c r="AK354" i="51"/>
  <c r="AK353" i="51"/>
  <c r="EW325" i="51"/>
  <c r="EW324" i="51"/>
  <c r="DH99" i="51"/>
  <c r="DH97" i="51"/>
  <c r="BV97" i="51"/>
  <c r="BV96" i="51"/>
  <c r="CA97" i="51"/>
  <c r="CA96" i="51"/>
  <c r="DE302" i="51"/>
  <c r="DE303" i="51"/>
  <c r="DG99" i="51"/>
  <c r="DN97" i="51"/>
  <c r="DN96" i="51"/>
  <c r="FB86" i="51"/>
  <c r="FB81" i="51"/>
  <c r="FG97" i="51"/>
  <c r="FG96" i="51"/>
  <c r="GU303" i="51"/>
  <c r="DO169" i="51"/>
  <c r="DO162" i="51"/>
  <c r="EX230" i="51"/>
  <c r="EX229" i="51"/>
  <c r="GU302" i="51"/>
  <c r="GU98" i="51"/>
  <c r="GU97" i="51"/>
  <c r="BX82" i="51"/>
  <c r="BX81" i="51"/>
  <c r="BU295" i="51"/>
  <c r="BU294" i="51"/>
  <c r="DF250" i="51"/>
  <c r="DF247" i="51"/>
  <c r="BM419" i="51"/>
  <c r="BM410" i="51"/>
  <c r="Z412" i="51"/>
  <c r="BM277" i="51"/>
  <c r="BM275" i="51"/>
  <c r="Z277" i="51"/>
  <c r="BM325" i="51"/>
  <c r="BN133" i="51"/>
  <c r="BN131" i="51"/>
  <c r="BM287" i="51"/>
  <c r="BM285" i="51"/>
  <c r="AK301" i="51"/>
  <c r="AK300" i="51"/>
  <c r="BM296" i="51"/>
  <c r="BM295" i="51"/>
  <c r="Z298" i="51"/>
  <c r="BM382" i="51"/>
  <c r="BM381" i="51"/>
  <c r="BN286" i="51"/>
  <c r="BN285" i="51"/>
  <c r="EW409" i="51"/>
  <c r="GZ409" i="51"/>
  <c r="BZ131" i="51"/>
  <c r="BZ110" i="51"/>
  <c r="CS108" i="51"/>
  <c r="CS96" i="51"/>
  <c r="BV324" i="51"/>
  <c r="BV323" i="51"/>
  <c r="DF83" i="51"/>
  <c r="DF82" i="51"/>
  <c r="BM272" i="51"/>
  <c r="GZ272" i="51"/>
  <c r="BM302" i="51"/>
  <c r="BM301" i="51"/>
  <c r="CB97" i="51"/>
  <c r="CB96" i="51"/>
  <c r="EY83" i="51"/>
  <c r="EY82" i="51"/>
  <c r="EY230" i="51"/>
  <c r="EY229" i="51"/>
  <c r="DP86" i="51"/>
  <c r="DP81" i="51"/>
  <c r="AG96" i="51"/>
  <c r="AG323" i="51"/>
  <c r="AK383" i="51"/>
  <c r="EV312" i="51"/>
  <c r="AM73" i="51"/>
  <c r="DK268" i="51"/>
  <c r="DO268" i="51"/>
  <c r="EA268" i="51"/>
  <c r="EQ268" i="51"/>
  <c r="EU268" i="51"/>
  <c r="DP339" i="51"/>
  <c r="AI110" i="51"/>
  <c r="AY110" i="51"/>
  <c r="AP240" i="51"/>
  <c r="BE240" i="51"/>
  <c r="AJ281" i="51"/>
  <c r="BJ300" i="51"/>
  <c r="AL300" i="51"/>
  <c r="AP300" i="51"/>
  <c r="AT300" i="51"/>
  <c r="AX300" i="51"/>
  <c r="AL364" i="51"/>
  <c r="AP364" i="51"/>
  <c r="AT364" i="51"/>
  <c r="BB364" i="51"/>
  <c r="AD373" i="51"/>
  <c r="AF383" i="51"/>
  <c r="EZ254" i="51"/>
  <c r="EZ350" i="51"/>
  <c r="EZ152" i="51"/>
  <c r="EZ211" i="51"/>
  <c r="EZ214" i="51"/>
  <c r="FG262" i="51"/>
  <c r="FG171" i="51"/>
  <c r="FG364" i="51"/>
  <c r="FL312" i="51"/>
  <c r="FL177" i="51"/>
  <c r="GU163" i="51"/>
  <c r="GU162" i="51"/>
  <c r="BF151" i="51"/>
  <c r="FQ36" i="51"/>
  <c r="GU374" i="51"/>
  <c r="GU373" i="51"/>
  <c r="GP151" i="51"/>
  <c r="GU58" i="51"/>
  <c r="GU295" i="51"/>
  <c r="GU294" i="51"/>
  <c r="GU192" i="51"/>
  <c r="GU247" i="51"/>
  <c r="GU241" i="51"/>
  <c r="GU145" i="51"/>
  <c r="GU131" i="51"/>
  <c r="GU120" i="51"/>
  <c r="GU410" i="51"/>
  <c r="G19" i="56"/>
  <c r="FI11" i="51"/>
  <c r="FI10" i="51"/>
  <c r="FL73" i="51"/>
  <c r="FP11" i="51"/>
  <c r="FP10" i="51"/>
  <c r="FQ96" i="51"/>
  <c r="FQ323" i="51"/>
  <c r="FS11" i="51"/>
  <c r="FS10" i="51"/>
  <c r="FV73" i="51"/>
  <c r="FV36" i="51"/>
  <c r="FV268" i="51"/>
  <c r="GA300" i="51"/>
  <c r="GC11" i="51"/>
  <c r="GC10" i="51"/>
  <c r="GF36" i="51"/>
  <c r="GK36" i="51"/>
  <c r="GK339" i="51"/>
  <c r="GP188" i="51"/>
  <c r="GP162" i="51"/>
  <c r="GP339" i="51"/>
  <c r="GU27" i="51"/>
  <c r="GU12" i="51"/>
  <c r="GU69" i="51"/>
  <c r="GU64" i="51"/>
  <c r="GU49" i="51"/>
  <c r="GU42" i="51"/>
  <c r="GU308" i="51"/>
  <c r="GU271" i="51"/>
  <c r="GU205" i="51"/>
  <c r="GU139" i="51"/>
  <c r="GU111" i="51"/>
  <c r="GU354" i="51"/>
  <c r="GU340" i="51"/>
  <c r="GU404" i="51"/>
  <c r="E25" i="56"/>
  <c r="E23" i="56"/>
  <c r="I23" i="56"/>
  <c r="GW12" i="51"/>
  <c r="G25" i="56"/>
  <c r="EZ54" i="51"/>
  <c r="EZ247" i="51"/>
  <c r="EZ241" i="51"/>
  <c r="FG339" i="51"/>
  <c r="FG383" i="51"/>
  <c r="FL268" i="51"/>
  <c r="FL323" i="51"/>
  <c r="FQ300" i="51"/>
  <c r="FQ240" i="51"/>
  <c r="FV240" i="51"/>
  <c r="FZ11" i="51"/>
  <c r="FZ10" i="51"/>
  <c r="GA36" i="51"/>
  <c r="GA268" i="51"/>
  <c r="GA240" i="51"/>
  <c r="GA233" i="51"/>
  <c r="GA339" i="51"/>
  <c r="GF268" i="51"/>
  <c r="GF188" i="51"/>
  <c r="GF339" i="51"/>
  <c r="GG11" i="51"/>
  <c r="GG10" i="51"/>
  <c r="GI11" i="51"/>
  <c r="GI10" i="51"/>
  <c r="GK11" i="51"/>
  <c r="GK10" i="51"/>
  <c r="GK281" i="51"/>
  <c r="GK240" i="51"/>
  <c r="GK162" i="51"/>
  <c r="GK383" i="51"/>
  <c r="GN11" i="51"/>
  <c r="GN10" i="51"/>
  <c r="GP300" i="51"/>
  <c r="GP281" i="51"/>
  <c r="GP268" i="51"/>
  <c r="GP233" i="51"/>
  <c r="GP383" i="51"/>
  <c r="GU54" i="51"/>
  <c r="GU37" i="51"/>
  <c r="GU229" i="51"/>
  <c r="E19" i="56"/>
  <c r="I13" i="56"/>
  <c r="G17" i="56"/>
  <c r="GU324" i="51"/>
  <c r="AK364" i="51"/>
  <c r="BM270" i="51"/>
  <c r="BM269" i="51"/>
  <c r="DG98" i="51"/>
  <c r="BM280" i="51"/>
  <c r="BM279" i="51"/>
  <c r="Z280" i="51"/>
  <c r="DG83" i="51"/>
  <c r="DG82" i="51"/>
  <c r="DF98" i="51"/>
  <c r="DF237" i="51"/>
  <c r="DF236" i="51"/>
  <c r="DF233" i="51"/>
  <c r="BM215" i="51"/>
  <c r="GZ215" i="51"/>
  <c r="EW98" i="51"/>
  <c r="EW97" i="51"/>
  <c r="O9" i="66"/>
  <c r="G9" i="66"/>
  <c r="I10" i="66"/>
  <c r="EX83" i="51"/>
  <c r="EX82" i="51"/>
  <c r="DQ86" i="51"/>
  <c r="CW300" i="51"/>
  <c r="DA300" i="51"/>
  <c r="DQ300" i="51"/>
  <c r="DU300" i="51"/>
  <c r="EH383" i="51"/>
  <c r="AF110" i="51"/>
  <c r="AR240" i="51"/>
  <c r="AZ300" i="51"/>
  <c r="AP339" i="51"/>
  <c r="AQ383" i="51"/>
  <c r="EZ97" i="51"/>
  <c r="EZ258" i="51"/>
  <c r="EZ257" i="51"/>
  <c r="EZ346" i="51"/>
  <c r="FA240" i="51"/>
  <c r="FA312" i="51"/>
  <c r="FA373" i="51"/>
  <c r="FC11" i="51"/>
  <c r="FC10" i="51"/>
  <c r="FG177" i="51"/>
  <c r="FG162" i="51"/>
  <c r="FH11" i="51"/>
  <c r="FH10" i="51"/>
  <c r="FL11" i="51"/>
  <c r="FL10" i="51"/>
  <c r="FL138" i="51"/>
  <c r="FQ73" i="51"/>
  <c r="FQ281" i="51"/>
  <c r="FQ268" i="51"/>
  <c r="FQ162" i="51"/>
  <c r="FQ151" i="51"/>
  <c r="FQ138" i="51"/>
  <c r="FQ110" i="51"/>
  <c r="FQ383" i="51"/>
  <c r="FR11" i="51"/>
  <c r="FR10" i="51"/>
  <c r="FT11" i="51"/>
  <c r="FT10" i="51"/>
  <c r="FU11" i="51"/>
  <c r="FU10" i="51"/>
  <c r="FV312" i="51"/>
  <c r="FV300" i="51"/>
  <c r="FV262" i="51"/>
  <c r="FV162" i="51"/>
  <c r="FV110" i="51"/>
  <c r="FV96" i="51"/>
  <c r="FV323" i="51"/>
  <c r="GA81" i="51"/>
  <c r="GA162" i="51"/>
  <c r="GA151" i="51"/>
  <c r="GA110" i="51"/>
  <c r="GA353" i="51"/>
  <c r="GA383" i="51"/>
  <c r="GB11" i="51"/>
  <c r="GB10" i="51"/>
  <c r="GF300" i="51"/>
  <c r="GF281" i="51"/>
  <c r="GF233" i="51"/>
  <c r="GF138" i="51"/>
  <c r="GF110" i="51"/>
  <c r="GF383" i="51"/>
  <c r="GF364" i="51"/>
  <c r="GK300" i="51"/>
  <c r="GK268" i="51"/>
  <c r="GK151" i="51"/>
  <c r="GK110" i="51"/>
  <c r="GK373" i="51"/>
  <c r="GL11" i="51"/>
  <c r="GL10" i="51"/>
  <c r="GO11" i="51"/>
  <c r="GO10" i="51"/>
  <c r="GP240" i="51"/>
  <c r="GP171" i="51"/>
  <c r="GP110" i="51"/>
  <c r="GU313" i="51"/>
  <c r="GU312" i="51"/>
  <c r="GU258" i="51"/>
  <c r="GU257" i="51"/>
  <c r="GU174" i="51"/>
  <c r="GU171" i="51"/>
  <c r="GU159" i="51"/>
  <c r="GU346" i="51"/>
  <c r="GY12" i="51"/>
  <c r="EE81" i="51"/>
  <c r="AF323" i="51"/>
  <c r="AH373" i="51"/>
  <c r="AZ383" i="51"/>
  <c r="BH110" i="51"/>
  <c r="AH151" i="51"/>
  <c r="AL151" i="51"/>
  <c r="AT151" i="51"/>
  <c r="AE171" i="51"/>
  <c r="AI171" i="51"/>
  <c r="AC233" i="51"/>
  <c r="AG233" i="51"/>
  <c r="BH240" i="51"/>
  <c r="AD281" i="51"/>
  <c r="BF281" i="51"/>
  <c r="BC373" i="51"/>
  <c r="BF383" i="51"/>
  <c r="GP323" i="51"/>
  <c r="AG11" i="51"/>
  <c r="AG10" i="51"/>
  <c r="BJ11" i="51"/>
  <c r="BJ10" i="51"/>
  <c r="EN81" i="51"/>
  <c r="EM138" i="51"/>
  <c r="BT177" i="51"/>
  <c r="CF177" i="51"/>
  <c r="CJ177" i="51"/>
  <c r="CN177" i="51"/>
  <c r="CO268" i="51"/>
  <c r="BU281" i="51"/>
  <c r="CG281" i="51"/>
  <c r="CS281" i="51"/>
  <c r="CW281" i="51"/>
  <c r="BQ383" i="51"/>
  <c r="BU383" i="51"/>
  <c r="DU383" i="51"/>
  <c r="EG383" i="51"/>
  <c r="EK383" i="51"/>
  <c r="AK73" i="51"/>
  <c r="AO73" i="51"/>
  <c r="AQ96" i="51"/>
  <c r="AU96" i="51"/>
  <c r="AY96" i="51"/>
  <c r="BC96" i="51"/>
  <c r="BG96" i="51"/>
  <c r="BK96" i="51"/>
  <c r="AQ110" i="51"/>
  <c r="AU110" i="51"/>
  <c r="AZ151" i="51"/>
  <c r="AZ188" i="51"/>
  <c r="BJ188" i="51"/>
  <c r="AF188" i="51"/>
  <c r="AX188" i="51"/>
  <c r="AU188" i="51"/>
  <c r="AQ240" i="51"/>
  <c r="BF240" i="51"/>
  <c r="BJ240" i="51"/>
  <c r="AD240" i="51"/>
  <c r="AH240" i="51"/>
  <c r="AL240" i="51"/>
  <c r="AZ268" i="51"/>
  <c r="AW268" i="51"/>
  <c r="AY268" i="51"/>
  <c r="AP281" i="51"/>
  <c r="AT281" i="51"/>
  <c r="AY281" i="51"/>
  <c r="AZ281" i="51"/>
  <c r="AH339" i="51"/>
  <c r="AM364" i="51"/>
  <c r="AQ364" i="51"/>
  <c r="AE373" i="51"/>
  <c r="AI373" i="51"/>
  <c r="AG383" i="51"/>
  <c r="AS383" i="51"/>
  <c r="BA383" i="51"/>
  <c r="AL383" i="51"/>
  <c r="FB11" i="51"/>
  <c r="FB10" i="51"/>
  <c r="EZ49" i="51"/>
  <c r="EZ37" i="51"/>
  <c r="FB36" i="51"/>
  <c r="FB73" i="51"/>
  <c r="EZ101" i="51"/>
  <c r="FA96" i="51"/>
  <c r="FA110" i="51"/>
  <c r="FB110" i="51"/>
  <c r="EZ217" i="51"/>
  <c r="EZ233" i="51"/>
  <c r="EZ275" i="51"/>
  <c r="EZ271" i="51"/>
  <c r="EZ282" i="51"/>
  <c r="EZ354" i="51"/>
  <c r="EZ370" i="51"/>
  <c r="EZ365" i="51"/>
  <c r="EZ374" i="51"/>
  <c r="EZ373" i="51"/>
  <c r="EZ410" i="51"/>
  <c r="EZ404" i="51"/>
  <c r="EZ384" i="51"/>
  <c r="EZ139" i="51"/>
  <c r="EZ145" i="51"/>
  <c r="FB151" i="51"/>
  <c r="EZ178" i="51"/>
  <c r="EZ184" i="51"/>
  <c r="FA188" i="51"/>
  <c r="EZ201" i="51"/>
  <c r="EZ205" i="51"/>
  <c r="FA268" i="51"/>
  <c r="FB268" i="51"/>
  <c r="FB281" i="51"/>
  <c r="FB300" i="51"/>
  <c r="FE11" i="51"/>
  <c r="FE10" i="51"/>
  <c r="AC11" i="51"/>
  <c r="AC10" i="51"/>
  <c r="BU323" i="51"/>
  <c r="FF11" i="51"/>
  <c r="FF10" i="51"/>
  <c r="FG36" i="51"/>
  <c r="FG240" i="51"/>
  <c r="FG233" i="51"/>
  <c r="FG151" i="51"/>
  <c r="FG138" i="51"/>
  <c r="FG110" i="51"/>
  <c r="FG353" i="51"/>
  <c r="FJ11" i="51"/>
  <c r="FJ10" i="51"/>
  <c r="FL36" i="51"/>
  <c r="FL262" i="51"/>
  <c r="FL233" i="51"/>
  <c r="FL188" i="51"/>
  <c r="FL110" i="51"/>
  <c r="FL339" i="51"/>
  <c r="FV188" i="51"/>
  <c r="GA281" i="51"/>
  <c r="GK188" i="51"/>
  <c r="GP36" i="51"/>
  <c r="GU384" i="51"/>
  <c r="H26" i="56"/>
  <c r="K26" i="56"/>
  <c r="G25" i="63"/>
  <c r="BP350" i="51"/>
  <c r="I25" i="63"/>
  <c r="L26" i="56"/>
  <c r="CZ300" i="51"/>
  <c r="DD300" i="51"/>
  <c r="DL300" i="51"/>
  <c r="AQ73" i="51"/>
  <c r="BE96" i="51"/>
  <c r="AS240" i="51"/>
  <c r="AV373" i="51"/>
  <c r="BE383" i="51"/>
  <c r="BI383" i="51"/>
  <c r="M10" i="66"/>
  <c r="K10" i="66"/>
  <c r="O10" i="66"/>
  <c r="O7" i="66"/>
  <c r="M7" i="66"/>
  <c r="EZ69" i="51"/>
  <c r="EZ120" i="51"/>
  <c r="FG188" i="51"/>
  <c r="EZ58" i="51"/>
  <c r="GA188" i="51"/>
  <c r="DK73" i="51"/>
  <c r="CQ73" i="51"/>
  <c r="EP110" i="51"/>
  <c r="EE110" i="51"/>
  <c r="BR268" i="51"/>
  <c r="CI281" i="51"/>
  <c r="EE281" i="51"/>
  <c r="CJ300" i="51"/>
  <c r="CP300" i="51"/>
  <c r="AW73" i="51"/>
  <c r="AF96" i="51"/>
  <c r="AC138" i="51"/>
  <c r="AK138" i="51"/>
  <c r="AO138" i="51"/>
  <c r="BA138" i="51"/>
  <c r="AI138" i="51"/>
  <c r="AM138" i="51"/>
  <c r="AL162" i="51"/>
  <c r="BF162" i="51"/>
  <c r="AD162" i="51"/>
  <c r="AD171" i="51"/>
  <c r="AH171" i="51"/>
  <c r="AD233" i="51"/>
  <c r="AR233" i="51"/>
  <c r="AC240" i="51"/>
  <c r="AK240" i="51"/>
  <c r="AF281" i="51"/>
  <c r="BG281" i="51"/>
  <c r="BL281" i="51"/>
  <c r="AE339" i="51"/>
  <c r="AU339" i="51"/>
  <c r="BG339" i="51"/>
  <c r="BI364" i="51"/>
  <c r="AS364" i="51"/>
  <c r="AR373" i="51"/>
  <c r="AJ383" i="51"/>
  <c r="FL300" i="51"/>
  <c r="E31" i="56"/>
  <c r="CK11" i="51"/>
  <c r="CK10" i="51"/>
  <c r="BQ11" i="51"/>
  <c r="BQ10" i="51"/>
  <c r="EP73" i="51"/>
  <c r="CY96" i="51"/>
  <c r="BY110" i="51"/>
  <c r="CC138" i="51"/>
  <c r="DI268" i="51"/>
  <c r="DM268" i="51"/>
  <c r="DQ268" i="51"/>
  <c r="DU268" i="51"/>
  <c r="DY268" i="51"/>
  <c r="CP281" i="51"/>
  <c r="CX281" i="51"/>
  <c r="DR281" i="51"/>
  <c r="DV281" i="51"/>
  <c r="ET281" i="51"/>
  <c r="CN339" i="51"/>
  <c r="BV383" i="51"/>
  <c r="AU73" i="51"/>
  <c r="AY73" i="51"/>
  <c r="AR96" i="51"/>
  <c r="BL110" i="51"/>
  <c r="BK110" i="51"/>
  <c r="AM110" i="51"/>
  <c r="AR110" i="51"/>
  <c r="AV110" i="51"/>
  <c r="BA151" i="51"/>
  <c r="AD188" i="51"/>
  <c r="AI188" i="51"/>
  <c r="BG188" i="51"/>
  <c r="AP188" i="51"/>
  <c r="AM188" i="51"/>
  <c r="BH188" i="51"/>
  <c r="BL188" i="51"/>
  <c r="AV188" i="51"/>
  <c r="AF240" i="51"/>
  <c r="BD240" i="51"/>
  <c r="BL240" i="51"/>
  <c r="AV240" i="51"/>
  <c r="AE240" i="51"/>
  <c r="AJ262" i="51"/>
  <c r="AN262" i="51"/>
  <c r="AR262" i="51"/>
  <c r="BA268" i="51"/>
  <c r="AL268" i="51"/>
  <c r="AD268" i="51"/>
  <c r="AH268" i="51"/>
  <c r="AQ268" i="51"/>
  <c r="BG268" i="51"/>
  <c r="BK268" i="51"/>
  <c r="AE268" i="51"/>
  <c r="AV268" i="51"/>
  <c r="BD268" i="51"/>
  <c r="BL268" i="51"/>
  <c r="AQ281" i="51"/>
  <c r="AM281" i="51"/>
  <c r="AR281" i="51"/>
  <c r="AV281" i="51"/>
  <c r="AI281" i="51"/>
  <c r="BC281" i="51"/>
  <c r="AJ300" i="51"/>
  <c r="AR300" i="51"/>
  <c r="AV300" i="51"/>
  <c r="AD323" i="51"/>
  <c r="AD339" i="51"/>
  <c r="BF339" i="51"/>
  <c r="AT383" i="51"/>
  <c r="AX383" i="51"/>
  <c r="BB383" i="51"/>
  <c r="AY383" i="51"/>
  <c r="EZ19" i="51"/>
  <c r="FA36" i="51"/>
  <c r="EZ340" i="51"/>
  <c r="EZ159" i="51"/>
  <c r="BV81" i="51"/>
  <c r="CI300" i="51"/>
  <c r="CP262" i="51"/>
  <c r="DB262" i="51"/>
  <c r="EZ42" i="51"/>
  <c r="DA171" i="51"/>
  <c r="CG300" i="51"/>
  <c r="CK300" i="51"/>
  <c r="AO240" i="51"/>
  <c r="BB110" i="51"/>
  <c r="BF188" i="51"/>
  <c r="AD151" i="51"/>
  <c r="AP151" i="51"/>
  <c r="BJ151" i="51"/>
  <c r="BC162" i="51"/>
  <c r="BA162" i="51"/>
  <c r="AQ171" i="51"/>
  <c r="AK233" i="51"/>
  <c r="EY330" i="51"/>
  <c r="CB73" i="51"/>
  <c r="CH81" i="51"/>
  <c r="CH171" i="51"/>
  <c r="BX177" i="51"/>
  <c r="FA233" i="51"/>
  <c r="BX383" i="51"/>
  <c r="FG81" i="51"/>
  <c r="BW177" i="51"/>
  <c r="DC268" i="51"/>
  <c r="DS268" i="51"/>
  <c r="DW268" i="51"/>
  <c r="EE268" i="51"/>
  <c r="CN300" i="51"/>
  <c r="BX339" i="51"/>
  <c r="EZ74" i="51"/>
  <c r="EZ73" i="51"/>
  <c r="EZ131" i="51"/>
  <c r="EZ308" i="51"/>
  <c r="EZ313" i="51"/>
  <c r="EZ312" i="51"/>
  <c r="FA353" i="51"/>
  <c r="FK11" i="51"/>
  <c r="FK10" i="51"/>
  <c r="AX240" i="51"/>
  <c r="EZ86" i="51"/>
  <c r="EG96" i="51"/>
  <c r="DJ268" i="51"/>
  <c r="DV268" i="51"/>
  <c r="CH268" i="51"/>
  <c r="DK281" i="51"/>
  <c r="EI281" i="51"/>
  <c r="CV339" i="51"/>
  <c r="AE73" i="51"/>
  <c r="AI73" i="51"/>
  <c r="BA96" i="51"/>
  <c r="BD110" i="51"/>
  <c r="AN110" i="51"/>
  <c r="BB151" i="51"/>
  <c r="AT188" i="51"/>
  <c r="BK188" i="51"/>
  <c r="AY188" i="51"/>
  <c r="BC188" i="51"/>
  <c r="AN188" i="51"/>
  <c r="AR188" i="51"/>
  <c r="BA188" i="51"/>
  <c r="BI240" i="51"/>
  <c r="AW240" i="51"/>
  <c r="AJ240" i="51"/>
  <c r="AT268" i="51"/>
  <c r="AU268" i="51"/>
  <c r="AN268" i="51"/>
  <c r="BH268" i="51"/>
  <c r="AF268" i="51"/>
  <c r="BJ281" i="51"/>
  <c r="BH281" i="51"/>
  <c r="AX281" i="51"/>
  <c r="AG300" i="51"/>
  <c r="AH300" i="51"/>
  <c r="AQ339" i="51"/>
  <c r="BK339" i="51"/>
  <c r="AO364" i="51"/>
  <c r="BF364" i="51"/>
  <c r="AQ373" i="51"/>
  <c r="AW383" i="51"/>
  <c r="AC383" i="51"/>
  <c r="AV383" i="51"/>
  <c r="BT73" i="51"/>
  <c r="EZ12" i="51"/>
  <c r="EZ111" i="51"/>
  <c r="FG281" i="51"/>
  <c r="GF96" i="51"/>
  <c r="EX214" i="51"/>
  <c r="DO73" i="51"/>
  <c r="EC268" i="51"/>
  <c r="CC373" i="51"/>
  <c r="EY350" i="51"/>
  <c r="AC73" i="51"/>
  <c r="AM96" i="51"/>
  <c r="AZ110" i="51"/>
  <c r="AU240" i="51"/>
  <c r="CC73" i="51"/>
  <c r="EX97" i="51"/>
  <c r="EX152" i="51"/>
  <c r="EF36" i="51"/>
  <c r="DN268" i="51"/>
  <c r="DR268" i="51"/>
  <c r="DZ268" i="51"/>
  <c r="EH268" i="51"/>
  <c r="CF364" i="51"/>
  <c r="DE360" i="51"/>
  <c r="EY54" i="51"/>
  <c r="DZ300" i="51"/>
  <c r="BG110" i="51"/>
  <c r="AE138" i="51"/>
  <c r="AQ138" i="51"/>
  <c r="AW138" i="51"/>
  <c r="BB162" i="51"/>
  <c r="AE364" i="51"/>
  <c r="BG383" i="51"/>
  <c r="EZ335" i="51"/>
  <c r="BM350" i="51"/>
  <c r="Z352" i="51"/>
  <c r="EY226" i="51"/>
  <c r="DN323" i="51"/>
  <c r="BX151" i="51"/>
  <c r="CF162" i="51"/>
  <c r="CJ162" i="51"/>
  <c r="BU177" i="51"/>
  <c r="CK177" i="51"/>
  <c r="BT373" i="51"/>
  <c r="CF373" i="51"/>
  <c r="CN373" i="51"/>
  <c r="AN96" i="51"/>
  <c r="AN300" i="51"/>
  <c r="AK96" i="51"/>
  <c r="EY201" i="51"/>
  <c r="CK281" i="51"/>
  <c r="CO281" i="51"/>
  <c r="DA281" i="51"/>
  <c r="DI281" i="51"/>
  <c r="DM281" i="51"/>
  <c r="CV300" i="51"/>
  <c r="DP300" i="51"/>
  <c r="DT300" i="51"/>
  <c r="BC110" i="51"/>
  <c r="AG188" i="51"/>
  <c r="AF233" i="51"/>
  <c r="AJ233" i="51"/>
  <c r="AP233" i="51"/>
  <c r="BK240" i="51"/>
  <c r="EI36" i="51"/>
  <c r="EQ36" i="51"/>
  <c r="EN96" i="51"/>
  <c r="EI268" i="51"/>
  <c r="EM268" i="51"/>
  <c r="BT281" i="51"/>
  <c r="CB281" i="51"/>
  <c r="DP281" i="51"/>
  <c r="EB281" i="51"/>
  <c r="EJ281" i="51"/>
  <c r="EN281" i="51"/>
  <c r="BT339" i="51"/>
  <c r="AK188" i="51"/>
  <c r="AT240" i="51"/>
  <c r="AR268" i="51"/>
  <c r="AJ268" i="51"/>
  <c r="AS268" i="51"/>
  <c r="AC268" i="51"/>
  <c r="AG268" i="51"/>
  <c r="AX268" i="51"/>
  <c r="BB268" i="51"/>
  <c r="AN281" i="51"/>
  <c r="AD300" i="51"/>
  <c r="BJ364" i="51"/>
  <c r="BL383" i="51"/>
  <c r="AR383" i="51"/>
  <c r="EZ285" i="51"/>
  <c r="EZ295" i="51"/>
  <c r="EZ294" i="51"/>
  <c r="EZ324" i="51"/>
  <c r="EZ197" i="51"/>
  <c r="FB373" i="51"/>
  <c r="FG268" i="51"/>
  <c r="FQ188" i="51"/>
  <c r="BY11" i="51"/>
  <c r="BY10" i="51"/>
  <c r="DZ73" i="51"/>
  <c r="DX81" i="51"/>
  <c r="DW138" i="51"/>
  <c r="CB177" i="51"/>
  <c r="DR233" i="51"/>
  <c r="EN240" i="51"/>
  <c r="CA300" i="51"/>
  <c r="CE300" i="51"/>
  <c r="CS300" i="51"/>
  <c r="DI300" i="51"/>
  <c r="DM300" i="51"/>
  <c r="BS364" i="51"/>
  <c r="BW364" i="51"/>
  <c r="CI364" i="51"/>
  <c r="CM364" i="51"/>
  <c r="CY364" i="51"/>
  <c r="DC364" i="51"/>
  <c r="DK364" i="51"/>
  <c r="EW214" i="51"/>
  <c r="GZ213" i="51"/>
  <c r="DF263" i="51"/>
  <c r="DF262" i="51"/>
  <c r="DF74" i="51"/>
  <c r="DF73" i="51"/>
  <c r="CQ138" i="51"/>
  <c r="CQ151" i="51"/>
  <c r="EY174" i="51"/>
  <c r="EY171" i="51"/>
  <c r="EY360" i="51"/>
  <c r="EX42" i="51"/>
  <c r="EX184" i="51"/>
  <c r="EX374" i="51"/>
  <c r="EX373" i="51"/>
  <c r="DP268" i="51"/>
  <c r="EF268" i="51"/>
  <c r="AM339" i="51"/>
  <c r="AG240" i="51"/>
  <c r="AH81" i="51"/>
  <c r="AH35" i="51" s="1"/>
  <c r="AH421" i="51" s="1"/>
  <c r="CY323" i="51"/>
  <c r="CZ339" i="51"/>
  <c r="DD339" i="51"/>
  <c r="AV138" i="51"/>
  <c r="AF151" i="51"/>
  <c r="AR151" i="51"/>
  <c r="AO162" i="51"/>
  <c r="BE162" i="51"/>
  <c r="GV12" i="51"/>
  <c r="BZ300" i="51"/>
  <c r="EM281" i="51"/>
  <c r="EQ281" i="51"/>
  <c r="EU281" i="51"/>
  <c r="BS281" i="51"/>
  <c r="CA281" i="51"/>
  <c r="CE281" i="51"/>
  <c r="CM281" i="51"/>
  <c r="CQ281" i="51"/>
  <c r="CU281" i="51"/>
  <c r="CY281" i="51"/>
  <c r="DC281" i="51"/>
  <c r="DO281" i="51"/>
  <c r="EA281" i="51"/>
  <c r="GZ57" i="51"/>
  <c r="GZ41" i="51"/>
  <c r="EW251" i="51"/>
  <c r="GZ250" i="51"/>
  <c r="GZ210" i="51"/>
  <c r="DE189" i="51"/>
  <c r="GZ183" i="51"/>
  <c r="EW152" i="51"/>
  <c r="DE139" i="51"/>
  <c r="GZ124" i="51"/>
  <c r="GZ100" i="51"/>
  <c r="GZ355" i="51"/>
  <c r="GZ401" i="51"/>
  <c r="DF189" i="51"/>
  <c r="DG301" i="51"/>
  <c r="DG226" i="51"/>
  <c r="DG189" i="51"/>
  <c r="BW96" i="51"/>
  <c r="GZ396" i="51"/>
  <c r="DE370" i="51"/>
  <c r="GZ371" i="51"/>
  <c r="DH360" i="51"/>
  <c r="DH263" i="51"/>
  <c r="DH262" i="51"/>
  <c r="DH174" i="51"/>
  <c r="DH171" i="51"/>
  <c r="DF282" i="51"/>
  <c r="DF254" i="51"/>
  <c r="DG313" i="51"/>
  <c r="DG312" i="51"/>
  <c r="DG285" i="51"/>
  <c r="DG251" i="51"/>
  <c r="DG214" i="51"/>
  <c r="DF350" i="51"/>
  <c r="DG350" i="51"/>
  <c r="DG370" i="51"/>
  <c r="DG74" i="51"/>
  <c r="DG73" i="51"/>
  <c r="DF152" i="51"/>
  <c r="DG174" i="51"/>
  <c r="DG171" i="51"/>
  <c r="EY69" i="51"/>
  <c r="EY263" i="51"/>
  <c r="EY262" i="51"/>
  <c r="EY211" i="51"/>
  <c r="EX174" i="51"/>
  <c r="EX171" i="51"/>
  <c r="EX197" i="51"/>
  <c r="CT323" i="51"/>
  <c r="CF339" i="51"/>
  <c r="BR364" i="51"/>
  <c r="CH364" i="51"/>
  <c r="DB364" i="51"/>
  <c r="BR383" i="51"/>
  <c r="DY383" i="51"/>
  <c r="AG73" i="51"/>
  <c r="AE96" i="51"/>
  <c r="AE110" i="51"/>
  <c r="AQ162" i="51"/>
  <c r="AY162" i="51"/>
  <c r="BG162" i="51"/>
  <c r="AC188" i="51"/>
  <c r="BI188" i="51"/>
  <c r="AO188" i="51"/>
  <c r="AS188" i="51"/>
  <c r="AW188" i="51"/>
  <c r="BB188" i="51"/>
  <c r="AE188" i="51"/>
  <c r="AI240" i="51"/>
  <c r="BG240" i="51"/>
  <c r="AY240" i="51"/>
  <c r="AF262" i="51"/>
  <c r="AU262" i="51"/>
  <c r="AO268" i="51"/>
  <c r="BI268" i="51"/>
  <c r="AP268" i="51"/>
  <c r="BF268" i="51"/>
  <c r="AF300" i="51"/>
  <c r="BD300" i="51"/>
  <c r="AL339" i="51"/>
  <c r="BC383" i="51"/>
  <c r="AM383" i="51"/>
  <c r="EZ301" i="51"/>
  <c r="EZ330" i="51"/>
  <c r="FA151" i="51"/>
  <c r="FA300" i="51"/>
  <c r="FB339" i="51"/>
  <c r="FA383" i="51"/>
  <c r="FD11" i="51"/>
  <c r="FD10" i="51"/>
  <c r="FG312" i="51"/>
  <c r="FQ11" i="51"/>
  <c r="FQ10" i="51"/>
  <c r="BS11" i="51"/>
  <c r="BS10" i="51"/>
  <c r="CS11" i="51"/>
  <c r="CS10" i="51"/>
  <c r="DM11" i="51"/>
  <c r="DM10" i="51"/>
  <c r="EC11" i="51"/>
  <c r="EC10" i="51"/>
  <c r="ES11" i="51"/>
  <c r="ES10" i="51"/>
  <c r="EK11" i="51"/>
  <c r="EK10" i="51"/>
  <c r="DJ73" i="51"/>
  <c r="DP73" i="51"/>
  <c r="CN73" i="51"/>
  <c r="CR73" i="51"/>
  <c r="CO81" i="51"/>
  <c r="DK81" i="51"/>
  <c r="CI81" i="51"/>
  <c r="CD96" i="51"/>
  <c r="DX96" i="51"/>
  <c r="ED96" i="51"/>
  <c r="DZ110" i="51"/>
  <c r="DJ110" i="51"/>
  <c r="CX138" i="51"/>
  <c r="DJ138" i="51"/>
  <c r="DZ138" i="51"/>
  <c r="EP138" i="51"/>
  <c r="BV151" i="51"/>
  <c r="CD162" i="51"/>
  <c r="CH162" i="51"/>
  <c r="CS162" i="51"/>
  <c r="CQ171" i="51"/>
  <c r="DK171" i="51"/>
  <c r="DS171" i="51"/>
  <c r="CG171" i="51"/>
  <c r="CK171" i="51"/>
  <c r="CO171" i="51"/>
  <c r="CS171" i="51"/>
  <c r="CW171" i="51"/>
  <c r="DI171" i="51"/>
  <c r="DM171" i="51"/>
  <c r="DQ171" i="51"/>
  <c r="CM177" i="51"/>
  <c r="CG233" i="51"/>
  <c r="CW233" i="51"/>
  <c r="DQ233" i="51"/>
  <c r="EG233" i="51"/>
  <c r="BQ233" i="51"/>
  <c r="DS240" i="51"/>
  <c r="DW240" i="51"/>
  <c r="EI240" i="51"/>
  <c r="EM240" i="51"/>
  <c r="BS240" i="51"/>
  <c r="FO11" i="51"/>
  <c r="FO10" i="51"/>
  <c r="FM11" i="51"/>
  <c r="FM10" i="51"/>
  <c r="BD11" i="51"/>
  <c r="BD10" i="51"/>
  <c r="CI11" i="51"/>
  <c r="CI10" i="51"/>
  <c r="CR36" i="51"/>
  <c r="EB36" i="51"/>
  <c r="EF73" i="51"/>
  <c r="EV73" i="51"/>
  <c r="EL81" i="51"/>
  <c r="BZ96" i="51"/>
  <c r="CW96" i="51"/>
  <c r="CG96" i="51"/>
  <c r="CZ96" i="51"/>
  <c r="BW110" i="51"/>
  <c r="CO110" i="51"/>
  <c r="BV110" i="51"/>
  <c r="BU151" i="51"/>
  <c r="BY151" i="51"/>
  <c r="DA151" i="51"/>
  <c r="DU151" i="51"/>
  <c r="DA162" i="51"/>
  <c r="CC162" i="51"/>
  <c r="CG162" i="51"/>
  <c r="CR162" i="51"/>
  <c r="CL240" i="51"/>
  <c r="CW268" i="51"/>
  <c r="EK268" i="51"/>
  <c r="EO268" i="51"/>
  <c r="ES268" i="51"/>
  <c r="CC268" i="51"/>
  <c r="BZ268" i="51"/>
  <c r="CX268" i="51"/>
  <c r="CH281" i="51"/>
  <c r="CL281" i="51"/>
  <c r="CT281" i="51"/>
  <c r="DB281" i="51"/>
  <c r="DJ281" i="51"/>
  <c r="DN281" i="51"/>
  <c r="DZ281" i="51"/>
  <c r="EZ27" i="51"/>
  <c r="BM169" i="51"/>
  <c r="Z170" i="51"/>
  <c r="GZ170" i="51"/>
  <c r="GZ169" i="51"/>
  <c r="GZ305" i="51"/>
  <c r="GZ304" i="51"/>
  <c r="AL281" i="51"/>
  <c r="AG162" i="51"/>
  <c r="FG300" i="51"/>
  <c r="FL96" i="51"/>
  <c r="AN339" i="51"/>
  <c r="GZ291" i="51"/>
  <c r="GZ290" i="51"/>
  <c r="EY313" i="51"/>
  <c r="EY312" i="51"/>
  <c r="EY214" i="51"/>
  <c r="EY197" i="51"/>
  <c r="EX217" i="51"/>
  <c r="EX271" i="51"/>
  <c r="EZ82" i="51"/>
  <c r="BP254" i="51"/>
  <c r="AM240" i="51"/>
  <c r="GZ391" i="51"/>
  <c r="DH350" i="51"/>
  <c r="DH285" i="51"/>
  <c r="DH214" i="51"/>
  <c r="DF226" i="51"/>
  <c r="DB373" i="51"/>
  <c r="AZ11" i="51"/>
  <c r="AZ10" i="51"/>
  <c r="AJ11" i="51"/>
  <c r="AJ10" i="51"/>
  <c r="EO188" i="51"/>
  <c r="BO285" i="51"/>
  <c r="GZ34" i="51"/>
  <c r="GZ24" i="51"/>
  <c r="EW82" i="51"/>
  <c r="EW74" i="51"/>
  <c r="GZ71" i="51"/>
  <c r="GZ46" i="51"/>
  <c r="GZ314" i="51"/>
  <c r="EW301" i="51"/>
  <c r="GZ283" i="51"/>
  <c r="GZ274" i="51"/>
  <c r="GZ144" i="51"/>
  <c r="GZ112" i="51"/>
  <c r="DG271" i="51"/>
  <c r="DF354" i="51"/>
  <c r="DF174" i="51"/>
  <c r="DF171" i="51"/>
  <c r="EY27" i="51"/>
  <c r="EY74" i="51"/>
  <c r="EY73" i="51"/>
  <c r="EY58" i="51"/>
  <c r="EY282" i="51"/>
  <c r="EY254" i="51"/>
  <c r="EY247" i="51"/>
  <c r="EY189" i="51"/>
  <c r="EY163" i="51"/>
  <c r="EY162" i="51"/>
  <c r="EY335" i="51"/>
  <c r="EY410" i="51"/>
  <c r="EY374" i="51"/>
  <c r="EY373" i="51"/>
  <c r="EY370" i="51"/>
  <c r="EX37" i="51"/>
  <c r="EX49" i="51"/>
  <c r="EX54" i="51"/>
  <c r="EX69" i="51"/>
  <c r="EX101" i="51"/>
  <c r="EX131" i="51"/>
  <c r="EX139" i="51"/>
  <c r="EX233" i="51"/>
  <c r="EX241" i="51"/>
  <c r="EX247" i="51"/>
  <c r="EX282" i="51"/>
  <c r="EX354" i="51"/>
  <c r="CH233" i="51"/>
  <c r="DX240" i="51"/>
  <c r="BN226" i="51"/>
  <c r="BN189" i="51"/>
  <c r="EW263" i="51"/>
  <c r="EW262" i="51"/>
  <c r="DE254" i="51"/>
  <c r="EW189" i="51"/>
  <c r="GZ185" i="51"/>
  <c r="BM174" i="51"/>
  <c r="Z176" i="51"/>
  <c r="EW370" i="51"/>
  <c r="BM290" i="51"/>
  <c r="Z291" i="51"/>
  <c r="EX192" i="51"/>
  <c r="GZ307" i="51"/>
  <c r="GZ306" i="51"/>
  <c r="GZ75" i="51"/>
  <c r="BI11" i="51"/>
  <c r="BI10" i="51"/>
  <c r="BU300" i="51"/>
  <c r="AO11" i="51"/>
  <c r="AO10" i="51"/>
  <c r="AS11" i="51"/>
  <c r="AS10" i="51"/>
  <c r="AW11" i="51"/>
  <c r="AW10" i="51"/>
  <c r="BA11" i="51"/>
  <c r="BA10" i="51"/>
  <c r="BE11" i="51"/>
  <c r="BE10" i="51"/>
  <c r="BI36" i="51"/>
  <c r="AC36" i="51"/>
  <c r="DV81" i="51"/>
  <c r="CO96" i="51"/>
  <c r="EC138" i="51"/>
  <c r="CK162" i="51"/>
  <c r="CB233" i="51"/>
  <c r="CJ233" i="51"/>
  <c r="CN233" i="51"/>
  <c r="CR233" i="51"/>
  <c r="CZ233" i="51"/>
  <c r="EY241" i="51"/>
  <c r="GZ298" i="51"/>
  <c r="CA240" i="51"/>
  <c r="EO162" i="51"/>
  <c r="BU233" i="51"/>
  <c r="BY233" i="51"/>
  <c r="CC233" i="51"/>
  <c r="CK233" i="51"/>
  <c r="CO233" i="51"/>
  <c r="CS233" i="51"/>
  <c r="DA233" i="51"/>
  <c r="DI233" i="51"/>
  <c r="DM233" i="51"/>
  <c r="DU233" i="51"/>
  <c r="DY233" i="51"/>
  <c r="EC233" i="51"/>
  <c r="EK233" i="51"/>
  <c r="EO233" i="51"/>
  <c r="ES233" i="51"/>
  <c r="DK240" i="51"/>
  <c r="DO240" i="51"/>
  <c r="EA240" i="51"/>
  <c r="EE240" i="51"/>
  <c r="EQ240" i="51"/>
  <c r="EU240" i="51"/>
  <c r="DC240" i="51"/>
  <c r="AF11" i="51"/>
  <c r="AF10" i="51"/>
  <c r="BF36" i="51"/>
  <c r="BB36" i="51"/>
  <c r="AX36" i="51"/>
  <c r="AT36" i="51"/>
  <c r="AP36" i="51"/>
  <c r="AL36" i="51"/>
  <c r="AH36" i="51"/>
  <c r="AD36" i="51"/>
  <c r="DU171" i="51"/>
  <c r="AM300" i="51"/>
  <c r="AQ300" i="51"/>
  <c r="AU300" i="51"/>
  <c r="AY300" i="51"/>
  <c r="CN138" i="51"/>
  <c r="EE138" i="51"/>
  <c r="EE151" i="51"/>
  <c r="BR233" i="51"/>
  <c r="BV233" i="51"/>
  <c r="BZ233" i="51"/>
  <c r="CD233" i="51"/>
  <c r="CL233" i="51"/>
  <c r="CP233" i="51"/>
  <c r="CT233" i="51"/>
  <c r="CX233" i="51"/>
  <c r="DB233" i="51"/>
  <c r="DJ233" i="51"/>
  <c r="DN233" i="51"/>
  <c r="DV233" i="51"/>
  <c r="DZ233" i="51"/>
  <c r="ED233" i="51"/>
  <c r="EH233" i="51"/>
  <c r="EL233" i="51"/>
  <c r="EP233" i="51"/>
  <c r="ET233" i="51"/>
  <c r="BW240" i="51"/>
  <c r="CE240" i="51"/>
  <c r="CI240" i="51"/>
  <c r="CM240" i="51"/>
  <c r="CQ240" i="51"/>
  <c r="CU240" i="51"/>
  <c r="CY240" i="51"/>
  <c r="DL240" i="51"/>
  <c r="DP240" i="51"/>
  <c r="DT240" i="51"/>
  <c r="EB240" i="51"/>
  <c r="EF240" i="51"/>
  <c r="EJ240" i="51"/>
  <c r="ER240" i="51"/>
  <c r="EV240" i="51"/>
  <c r="CJ36" i="51"/>
  <c r="DL36" i="51"/>
  <c r="CS73" i="51"/>
  <c r="EA73" i="51"/>
  <c r="EI73" i="51"/>
  <c r="EQ73" i="51"/>
  <c r="CP81" i="51"/>
  <c r="EU110" i="51"/>
  <c r="BQ151" i="51"/>
  <c r="EI162" i="51"/>
  <c r="DD233" i="51"/>
  <c r="DL233" i="51"/>
  <c r="DT233" i="51"/>
  <c r="DX233" i="51"/>
  <c r="EB233" i="51"/>
  <c r="EJ233" i="51"/>
  <c r="EN233" i="51"/>
  <c r="ER233" i="51"/>
  <c r="BT233" i="51"/>
  <c r="BX233" i="51"/>
  <c r="CD240" i="51"/>
  <c r="CH240" i="51"/>
  <c r="CP240" i="51"/>
  <c r="CT240" i="51"/>
  <c r="CX240" i="51"/>
  <c r="DB240" i="51"/>
  <c r="DJ240" i="51"/>
  <c r="DN240" i="51"/>
  <c r="DR240" i="51"/>
  <c r="DV240" i="51"/>
  <c r="DZ240" i="51"/>
  <c r="ED240" i="51"/>
  <c r="EH240" i="51"/>
  <c r="EL240" i="51"/>
  <c r="EP240" i="51"/>
  <c r="ET240" i="51"/>
  <c r="BR240" i="51"/>
  <c r="BV240" i="51"/>
  <c r="BZ240" i="51"/>
  <c r="DW281" i="51"/>
  <c r="EB300" i="51"/>
  <c r="BQ339" i="51"/>
  <c r="BV364" i="51"/>
  <c r="BZ364" i="51"/>
  <c r="CD364" i="51"/>
  <c r="CL364" i="51"/>
  <c r="CP364" i="51"/>
  <c r="CT364" i="51"/>
  <c r="CX364" i="51"/>
  <c r="DJ364" i="51"/>
  <c r="DN364" i="51"/>
  <c r="DR364" i="51"/>
  <c r="BS373" i="51"/>
  <c r="BW373" i="51"/>
  <c r="CA373" i="51"/>
  <c r="CE373" i="51"/>
  <c r="CI373" i="51"/>
  <c r="CM373" i="51"/>
  <c r="CQ373" i="51"/>
  <c r="CU373" i="51"/>
  <c r="CY373" i="51"/>
  <c r="DC373" i="51"/>
  <c r="FA177" i="51"/>
  <c r="EY285" i="51"/>
  <c r="EY251" i="51"/>
  <c r="EY233" i="51"/>
  <c r="EY159" i="51"/>
  <c r="CA11" i="51"/>
  <c r="CA10" i="51"/>
  <c r="CE11" i="51"/>
  <c r="CE10" i="51"/>
  <c r="FB353" i="51"/>
  <c r="EH323" i="51"/>
  <c r="BR323" i="51"/>
  <c r="DX323" i="51"/>
  <c r="EN323" i="51"/>
  <c r="CN323" i="51"/>
  <c r="DT339" i="51"/>
  <c r="CW373" i="51"/>
  <c r="CO383" i="51"/>
  <c r="CS383" i="51"/>
  <c r="CY383" i="51"/>
  <c r="AI364" i="51"/>
  <c r="AP373" i="51"/>
  <c r="GZ17" i="51"/>
  <c r="GZ94" i="51"/>
  <c r="GZ91" i="51"/>
  <c r="GZ66" i="51"/>
  <c r="GZ61" i="51"/>
  <c r="BM54" i="51"/>
  <c r="Z55" i="51"/>
  <c r="GZ51" i="51"/>
  <c r="GZ43" i="51"/>
  <c r="GZ133" i="51"/>
  <c r="GZ125" i="51"/>
  <c r="GZ107" i="51"/>
  <c r="GZ357" i="51"/>
  <c r="GZ415" i="51"/>
  <c r="DF221" i="51"/>
  <c r="CE151" i="51"/>
  <c r="EY37" i="51"/>
  <c r="EY308" i="51"/>
  <c r="EY301" i="51"/>
  <c r="EY178" i="51"/>
  <c r="EY139" i="51"/>
  <c r="EY131" i="51"/>
  <c r="EY354" i="51"/>
  <c r="EY404" i="51"/>
  <c r="CR96" i="51"/>
  <c r="EX12" i="51"/>
  <c r="EX19" i="51"/>
  <c r="EX27" i="51"/>
  <c r="EX58" i="51"/>
  <c r="EX111" i="51"/>
  <c r="EX120" i="51"/>
  <c r="EX178" i="51"/>
  <c r="EX221" i="51"/>
  <c r="EX295" i="51"/>
  <c r="EX294" i="51"/>
  <c r="EX324" i="51"/>
  <c r="EX404" i="51"/>
  <c r="DO81" i="51"/>
  <c r="AN11" i="51"/>
  <c r="AN10" i="51"/>
  <c r="AR11" i="51"/>
  <c r="AR10" i="51"/>
  <c r="BH11" i="51"/>
  <c r="BH10" i="51"/>
  <c r="DS36" i="51"/>
  <c r="DW36" i="51"/>
  <c r="BP226" i="51"/>
  <c r="BP189" i="51"/>
  <c r="GZ55" i="51"/>
  <c r="GZ40" i="51"/>
  <c r="EW282" i="51"/>
  <c r="DE263" i="51"/>
  <c r="DE262" i="51"/>
  <c r="GZ264" i="51"/>
  <c r="GZ190" i="51"/>
  <c r="BM360" i="51"/>
  <c r="Z362" i="51"/>
  <c r="GZ343" i="51"/>
  <c r="BW383" i="51"/>
  <c r="DX300" i="51"/>
  <c r="BT364" i="51"/>
  <c r="CA364" i="51"/>
  <c r="CE364" i="51"/>
  <c r="CQ364" i="51"/>
  <c r="CU364" i="51"/>
  <c r="DO364" i="51"/>
  <c r="BX373" i="51"/>
  <c r="CB373" i="51"/>
  <c r="CJ373" i="51"/>
  <c r="CR373" i="51"/>
  <c r="CV373" i="51"/>
  <c r="CZ373" i="51"/>
  <c r="DD373" i="51"/>
  <c r="EL383" i="51"/>
  <c r="AG353" i="51"/>
  <c r="EU36" i="51"/>
  <c r="CA73" i="51"/>
  <c r="EU81" i="51"/>
  <c r="BW81" i="51"/>
  <c r="DU81" i="51"/>
  <c r="EK81" i="51"/>
  <c r="CF96" i="51"/>
  <c r="CN96" i="51"/>
  <c r="DQ96" i="51"/>
  <c r="EK151" i="51"/>
  <c r="CZ162" i="51"/>
  <c r="CB162" i="51"/>
  <c r="EG162" i="51"/>
  <c r="BQ188" i="51"/>
  <c r="CG188" i="51"/>
  <c r="CS188" i="51"/>
  <c r="CW188" i="51"/>
  <c r="DQ188" i="51"/>
  <c r="DU188" i="51"/>
  <c r="EC188" i="51"/>
  <c r="EG188" i="51"/>
  <c r="EK188" i="51"/>
  <c r="CD188" i="51"/>
  <c r="CT188" i="51"/>
  <c r="DB188" i="51"/>
  <c r="DV188" i="51"/>
  <c r="EH188" i="51"/>
  <c r="CU188" i="51"/>
  <c r="CY188" i="51"/>
  <c r="DS188" i="51"/>
  <c r="EM188" i="51"/>
  <c r="BW188" i="51"/>
  <c r="DL188" i="51"/>
  <c r="DP188" i="51"/>
  <c r="DT188" i="51"/>
  <c r="DX188" i="51"/>
  <c r="EB188" i="51"/>
  <c r="EF188" i="51"/>
  <c r="EJ188" i="51"/>
  <c r="EN188" i="51"/>
  <c r="ER188" i="51"/>
  <c r="EV188" i="51"/>
  <c r="BT188" i="51"/>
  <c r="BX188" i="51"/>
  <c r="CB188" i="51"/>
  <c r="CF188" i="51"/>
  <c r="CJ188" i="51"/>
  <c r="CN188" i="51"/>
  <c r="CR188" i="51"/>
  <c r="CV188" i="51"/>
  <c r="CZ188" i="51"/>
  <c r="DD188" i="51"/>
  <c r="BS233" i="51"/>
  <c r="CE233" i="51"/>
  <c r="CM233" i="51"/>
  <c r="CU233" i="51"/>
  <c r="CY233" i="51"/>
  <c r="DO233" i="51"/>
  <c r="DS233" i="51"/>
  <c r="DW233" i="51"/>
  <c r="EI233" i="51"/>
  <c r="EM233" i="51"/>
  <c r="EU233" i="51"/>
  <c r="BT240" i="51"/>
  <c r="BX240" i="51"/>
  <c r="CB240" i="51"/>
  <c r="CJ240" i="51"/>
  <c r="CN240" i="51"/>
  <c r="CR240" i="51"/>
  <c r="CZ240" i="51"/>
  <c r="DD240" i="51"/>
  <c r="DY240" i="51"/>
  <c r="EC240" i="51"/>
  <c r="EK240" i="51"/>
  <c r="ES240" i="51"/>
  <c r="BQ240" i="51"/>
  <c r="BU240" i="51"/>
  <c r="BY240" i="51"/>
  <c r="CC240" i="51"/>
  <c r="CG240" i="51"/>
  <c r="CK240" i="51"/>
  <c r="CO240" i="51"/>
  <c r="CS240" i="51"/>
  <c r="CW240" i="51"/>
  <c r="DA240" i="51"/>
  <c r="DV162" i="51"/>
  <c r="AE300" i="51"/>
  <c r="AI300" i="51"/>
  <c r="BN407" i="51"/>
  <c r="BN404" i="51"/>
  <c r="AH404" i="51"/>
  <c r="AH383" i="51"/>
  <c r="BO384" i="51"/>
  <c r="BP384" i="51"/>
  <c r="BM79" i="51"/>
  <c r="Z80" i="51"/>
  <c r="GZ80" i="51"/>
  <c r="GZ79" i="51"/>
  <c r="BM320" i="51"/>
  <c r="GZ321" i="51"/>
  <c r="GZ320" i="51"/>
  <c r="GZ319" i="51"/>
  <c r="BM288" i="51"/>
  <c r="Z289" i="51"/>
  <c r="GZ289" i="51"/>
  <c r="GZ288" i="51"/>
  <c r="DF111" i="51"/>
  <c r="EY42" i="51"/>
  <c r="EY111" i="51"/>
  <c r="EY101" i="51"/>
  <c r="EY324" i="51"/>
  <c r="DE69" i="51"/>
  <c r="DE282" i="51"/>
  <c r="GZ203" i="51"/>
  <c r="EW174" i="51"/>
  <c r="EW171" i="51"/>
  <c r="EW159" i="51"/>
  <c r="AG81" i="51"/>
  <c r="AE11" i="51"/>
  <c r="AE10" i="51"/>
  <c r="AI11" i="51"/>
  <c r="AI10" i="51"/>
  <c r="AM11" i="51"/>
  <c r="AM10" i="51"/>
  <c r="AQ11" i="51"/>
  <c r="AQ10" i="51"/>
  <c r="AU11" i="51"/>
  <c r="AU10" i="51"/>
  <c r="AY11" i="51"/>
  <c r="AY10" i="51"/>
  <c r="BC11" i="51"/>
  <c r="BC10" i="51"/>
  <c r="BG11" i="51"/>
  <c r="BG10" i="51"/>
  <c r="BL11" i="51"/>
  <c r="BL10" i="51"/>
  <c r="BN282" i="51"/>
  <c r="BN211" i="51"/>
  <c r="BN120" i="51"/>
  <c r="BN97" i="51"/>
  <c r="BN360" i="51"/>
  <c r="BO19" i="51"/>
  <c r="BO37" i="51"/>
  <c r="BP82" i="51"/>
  <c r="BP64" i="51"/>
  <c r="BP54" i="51"/>
  <c r="BP263" i="51"/>
  <c r="BP262" i="51"/>
  <c r="BP221" i="51"/>
  <c r="BP201" i="51"/>
  <c r="BP163" i="51"/>
  <c r="BP162" i="51"/>
  <c r="BP159" i="51"/>
  <c r="BP111" i="51"/>
  <c r="BP324" i="51"/>
  <c r="BP370" i="51"/>
  <c r="GZ32" i="51"/>
  <c r="GZ30" i="51"/>
  <c r="GZ25" i="51"/>
  <c r="GZ18" i="51"/>
  <c r="GZ13" i="51"/>
  <c r="GZ92" i="51"/>
  <c r="GZ90" i="51"/>
  <c r="GZ88" i="51"/>
  <c r="GZ76" i="51"/>
  <c r="GZ70" i="51"/>
  <c r="GZ62" i="51"/>
  <c r="GZ56" i="51"/>
  <c r="GZ48" i="51"/>
  <c r="GZ284" i="51"/>
  <c r="GZ278" i="51"/>
  <c r="GZ256" i="51"/>
  <c r="BM251" i="51"/>
  <c r="Z253" i="51"/>
  <c r="GZ244" i="51"/>
  <c r="EW229" i="51"/>
  <c r="GZ227" i="51"/>
  <c r="GZ225" i="51"/>
  <c r="GZ222" i="51"/>
  <c r="EW211" i="51"/>
  <c r="GZ195" i="51"/>
  <c r="BM178" i="51"/>
  <c r="Z183" i="51"/>
  <c r="GZ179" i="51"/>
  <c r="GZ176" i="51"/>
  <c r="EW163" i="51"/>
  <c r="EW162" i="51"/>
  <c r="GZ149" i="51"/>
  <c r="GZ147" i="51"/>
  <c r="GZ142" i="51"/>
  <c r="GZ135" i="51"/>
  <c r="GZ132" i="51"/>
  <c r="GZ119" i="51"/>
  <c r="GZ115" i="51"/>
  <c r="GZ105" i="51"/>
  <c r="GZ362" i="51"/>
  <c r="GZ358" i="51"/>
  <c r="EW354" i="51"/>
  <c r="GZ348" i="51"/>
  <c r="DE346" i="51"/>
  <c r="GZ337" i="51"/>
  <c r="DE335" i="51"/>
  <c r="BM330" i="51"/>
  <c r="Z331" i="51"/>
  <c r="GZ328" i="51"/>
  <c r="GZ327" i="51"/>
  <c r="GZ420" i="51"/>
  <c r="GZ418" i="51"/>
  <c r="GZ416" i="51"/>
  <c r="GZ412" i="51"/>
  <c r="GZ408" i="51"/>
  <c r="GZ407" i="51"/>
  <c r="GZ403" i="51"/>
  <c r="GZ399" i="51"/>
  <c r="GZ395" i="51"/>
  <c r="GZ388" i="51"/>
  <c r="GZ387" i="51"/>
  <c r="GZ385" i="51"/>
  <c r="GZ377" i="51"/>
  <c r="GZ376" i="51"/>
  <c r="GZ367" i="51"/>
  <c r="DH410" i="51"/>
  <c r="DH365" i="51"/>
  <c r="DH364" i="51"/>
  <c r="DH69" i="51"/>
  <c r="DH229" i="51"/>
  <c r="DH197" i="51"/>
  <c r="DH86" i="51"/>
  <c r="DF275" i="51"/>
  <c r="DF258" i="51"/>
  <c r="DF257" i="51"/>
  <c r="DF241" i="51"/>
  <c r="DG258" i="51"/>
  <c r="DG257" i="51"/>
  <c r="DG211" i="51"/>
  <c r="DF340" i="51"/>
  <c r="DG330" i="51"/>
  <c r="DG12" i="51"/>
  <c r="DF64" i="51"/>
  <c r="DG58" i="51"/>
  <c r="DG49" i="51"/>
  <c r="DG37" i="51"/>
  <c r="DF86" i="51"/>
  <c r="DF184" i="51"/>
  <c r="DG184" i="51"/>
  <c r="CA233" i="51"/>
  <c r="CT96" i="51"/>
  <c r="EY12" i="51"/>
  <c r="EY86" i="51"/>
  <c r="AI353" i="51"/>
  <c r="GZ22" i="51"/>
  <c r="BP97" i="51"/>
  <c r="AK373" i="51"/>
  <c r="AJ373" i="51"/>
  <c r="FA339" i="51"/>
  <c r="FB364" i="51"/>
  <c r="FB383" i="51"/>
  <c r="EY64" i="51"/>
  <c r="EY49" i="51"/>
  <c r="EY295" i="51"/>
  <c r="EY294" i="51"/>
  <c r="EY275" i="51"/>
  <c r="EY271" i="51"/>
  <c r="EY258" i="51"/>
  <c r="EY257" i="51"/>
  <c r="EY221" i="51"/>
  <c r="EY217" i="51"/>
  <c r="EY205" i="51"/>
  <c r="EY192" i="51"/>
  <c r="EY184" i="51"/>
  <c r="EY152" i="51"/>
  <c r="EY145" i="51"/>
  <c r="EY97" i="51"/>
  <c r="EY346" i="51"/>
  <c r="EY340" i="51"/>
  <c r="EY384" i="51"/>
  <c r="EY365" i="51"/>
  <c r="EZ229" i="51"/>
  <c r="DN73" i="51"/>
  <c r="DR73" i="51"/>
  <c r="DX73" i="51"/>
  <c r="CJ73" i="51"/>
  <c r="CG81" i="51"/>
  <c r="CK81" i="51"/>
  <c r="CQ81" i="51"/>
  <c r="CU81" i="51"/>
  <c r="DJ96" i="51"/>
  <c r="DV110" i="51"/>
  <c r="CB110" i="51"/>
  <c r="CZ138" i="51"/>
  <c r="DD138" i="51"/>
  <c r="CU151" i="51"/>
  <c r="DO151" i="51"/>
  <c r="DW151" i="51"/>
  <c r="EM151" i="51"/>
  <c r="EU151" i="51"/>
  <c r="EF162" i="51"/>
  <c r="DR323" i="51"/>
  <c r="DV323" i="51"/>
  <c r="DZ323" i="51"/>
  <c r="EL323" i="51"/>
  <c r="ET323" i="51"/>
  <c r="CA323" i="51"/>
  <c r="CI323" i="51"/>
  <c r="CQ323" i="51"/>
  <c r="DK323" i="51"/>
  <c r="DP323" i="51"/>
  <c r="DT323" i="51"/>
  <c r="EB323" i="51"/>
  <c r="EF323" i="51"/>
  <c r="EJ323" i="51"/>
  <c r="ER323" i="51"/>
  <c r="EV323" i="51"/>
  <c r="EI339" i="51"/>
  <c r="EQ339" i="51"/>
  <c r="BX364" i="51"/>
  <c r="CB364" i="51"/>
  <c r="CN364" i="51"/>
  <c r="CR364" i="51"/>
  <c r="DD364" i="51"/>
  <c r="DL364" i="51"/>
  <c r="BQ373" i="51"/>
  <c r="BY373" i="51"/>
  <c r="CG373" i="51"/>
  <c r="CO373" i="51"/>
  <c r="CS373" i="51"/>
  <c r="DA373" i="51"/>
  <c r="CM383" i="51"/>
  <c r="CU383" i="51"/>
  <c r="EA383" i="51"/>
  <c r="DS364" i="51"/>
  <c r="BK36" i="51"/>
  <c r="BG36" i="51"/>
  <c r="BC36" i="51"/>
  <c r="AY36" i="51"/>
  <c r="AU36" i="51"/>
  <c r="AQ36" i="51"/>
  <c r="AM36" i="51"/>
  <c r="AI36" i="51"/>
  <c r="AE36" i="51"/>
  <c r="CR177" i="51"/>
  <c r="CV177" i="51"/>
  <c r="CZ177" i="51"/>
  <c r="DD177" i="51"/>
  <c r="EF177" i="51"/>
  <c r="CD323" i="51"/>
  <c r="DO323" i="51"/>
  <c r="EM323" i="51"/>
  <c r="DY323" i="51"/>
  <c r="EK323" i="51"/>
  <c r="ED339" i="51"/>
  <c r="EL339" i="51"/>
  <c r="EC364" i="51"/>
  <c r="EK364" i="51"/>
  <c r="EO364" i="51"/>
  <c r="ES364" i="51"/>
  <c r="CP383" i="51"/>
  <c r="CT383" i="51"/>
  <c r="CX383" i="51"/>
  <c r="CV383" i="51"/>
  <c r="GZ158" i="51"/>
  <c r="GZ157" i="51"/>
  <c r="DE82" i="51"/>
  <c r="GZ85" i="51"/>
  <c r="BM266" i="51"/>
  <c r="Z267" i="51"/>
  <c r="GZ267" i="51"/>
  <c r="GZ266" i="51"/>
  <c r="GZ204" i="51"/>
  <c r="EY120" i="51"/>
  <c r="GZ318" i="51"/>
  <c r="GZ317" i="51"/>
  <c r="AN250" i="51"/>
  <c r="BP250" i="51"/>
  <c r="BP247" i="51"/>
  <c r="DH58" i="51"/>
  <c r="BO250" i="51"/>
  <c r="BO247" i="51"/>
  <c r="GZ336" i="51"/>
  <c r="AD11" i="51"/>
  <c r="AD10" i="51"/>
  <c r="AH11" i="51"/>
  <c r="AH10" i="51"/>
  <c r="BK11" i="51"/>
  <c r="BK10" i="51"/>
  <c r="DS383" i="51"/>
  <c r="BZ281" i="51"/>
  <c r="CD281" i="51"/>
  <c r="BT300" i="51"/>
  <c r="AC262" i="51"/>
  <c r="AG262" i="51"/>
  <c r="P351" i="51"/>
  <c r="AV11" i="51"/>
  <c r="AV10" i="51"/>
  <c r="BN340" i="51"/>
  <c r="BO241" i="51"/>
  <c r="BP241" i="51"/>
  <c r="BP211" i="51"/>
  <c r="DI373" i="51"/>
  <c r="BX323" i="51"/>
  <c r="CG323" i="51"/>
  <c r="CW323" i="51"/>
  <c r="DM323" i="51"/>
  <c r="EC339" i="51"/>
  <c r="EG339" i="51"/>
  <c r="ES339" i="51"/>
  <c r="CG364" i="51"/>
  <c r="DA364" i="51"/>
  <c r="ER383" i="51"/>
  <c r="DS339" i="51"/>
  <c r="DK300" i="51"/>
  <c r="BS300" i="51"/>
  <c r="BN214" i="51"/>
  <c r="BO214" i="51"/>
  <c r="BO370" i="51"/>
  <c r="BP301" i="51"/>
  <c r="BO86" i="51"/>
  <c r="BO282" i="51"/>
  <c r="BO254" i="51"/>
  <c r="BO226" i="51"/>
  <c r="BO189" i="51"/>
  <c r="BO139" i="51"/>
  <c r="BO97" i="51"/>
  <c r="BO330" i="51"/>
  <c r="BO374" i="51"/>
  <c r="BO373" i="51"/>
  <c r="BP49" i="51"/>
  <c r="BP282" i="51"/>
  <c r="BP184" i="51"/>
  <c r="BP178" i="51"/>
  <c r="BP139" i="51"/>
  <c r="BP131" i="51"/>
  <c r="BP360" i="51"/>
  <c r="BP354" i="51"/>
  <c r="BP346" i="51"/>
  <c r="BP330" i="51"/>
  <c r="BP365" i="51"/>
  <c r="GZ33" i="51"/>
  <c r="DE27" i="51"/>
  <c r="GZ26" i="51"/>
  <c r="GZ20" i="51"/>
  <c r="GZ16" i="51"/>
  <c r="GZ15" i="51"/>
  <c r="BM12" i="51"/>
  <c r="Z15" i="51"/>
  <c r="GZ89" i="51"/>
  <c r="GZ84" i="51"/>
  <c r="BM69" i="51"/>
  <c r="Z70" i="51"/>
  <c r="DE64" i="51"/>
  <c r="GZ67" i="51"/>
  <c r="GZ65" i="51"/>
  <c r="GZ63" i="51"/>
  <c r="EW58" i="51"/>
  <c r="GZ59" i="51"/>
  <c r="DE49" i="51"/>
  <c r="GZ52" i="51"/>
  <c r="EW49" i="51"/>
  <c r="GZ47" i="51"/>
  <c r="EW42" i="51"/>
  <c r="GZ44" i="51"/>
  <c r="EW37" i="51"/>
  <c r="DE37" i="51"/>
  <c r="BM37" i="51"/>
  <c r="Z38" i="51"/>
  <c r="EW313" i="51"/>
  <c r="EW312" i="51"/>
  <c r="GZ316" i="51"/>
  <c r="EW308" i="51"/>
  <c r="DE308" i="51"/>
  <c r="GZ297" i="51"/>
  <c r="DE285" i="51"/>
  <c r="BM282" i="51"/>
  <c r="Z283" i="51"/>
  <c r="EW275" i="51"/>
  <c r="DE275" i="51"/>
  <c r="GZ276" i="51"/>
  <c r="EW271" i="51"/>
  <c r="DE271" i="51"/>
  <c r="BM263" i="51"/>
  <c r="Z265" i="51"/>
  <c r="GZ261" i="51"/>
  <c r="GZ259" i="51"/>
  <c r="EW254" i="51"/>
  <c r="DE251" i="51"/>
  <c r="GZ252" i="51"/>
  <c r="GZ248" i="51"/>
  <c r="EW241" i="51"/>
  <c r="DE241" i="51"/>
  <c r="BM229" i="51"/>
  <c r="Z231" i="51"/>
  <c r="GZ228" i="51"/>
  <c r="EW217" i="51"/>
  <c r="GZ218" i="51"/>
  <c r="GZ216" i="51"/>
  <c r="GZ212" i="51"/>
  <c r="GZ207" i="51"/>
  <c r="GZ206" i="51"/>
  <c r="GZ196" i="51"/>
  <c r="EW192" i="51"/>
  <c r="DE192" i="51"/>
  <c r="GZ191" i="51"/>
  <c r="GZ187" i="51"/>
  <c r="GZ186" i="51"/>
  <c r="GZ182" i="51"/>
  <c r="GZ181" i="51"/>
  <c r="DE174" i="51"/>
  <c r="DE171" i="51"/>
  <c r="GZ166" i="51"/>
  <c r="GZ165" i="51"/>
  <c r="GZ161" i="51"/>
  <c r="BM159" i="51"/>
  <c r="Z161" i="51"/>
  <c r="DE152" i="51"/>
  <c r="BM152" i="51"/>
  <c r="Z154" i="51"/>
  <c r="BM145" i="51"/>
  <c r="Z150" i="51"/>
  <c r="EW145" i="51"/>
  <c r="BM139" i="51"/>
  <c r="Z140" i="51"/>
  <c r="GZ140" i="51"/>
  <c r="EW131" i="51"/>
  <c r="BM131" i="51"/>
  <c r="Z134" i="51"/>
  <c r="GZ130" i="51"/>
  <c r="GZ129" i="51"/>
  <c r="GZ127" i="51"/>
  <c r="GZ126" i="51"/>
  <c r="GZ123" i="51"/>
  <c r="GZ118" i="51"/>
  <c r="GZ117" i="51"/>
  <c r="GZ116" i="51"/>
  <c r="GZ106" i="51"/>
  <c r="EW101" i="51"/>
  <c r="GZ102" i="51"/>
  <c r="GZ99" i="51"/>
  <c r="DE97" i="51"/>
  <c r="EW360" i="51"/>
  <c r="GZ359" i="51"/>
  <c r="EW346" i="51"/>
  <c r="GZ345" i="51"/>
  <c r="BM340" i="51"/>
  <c r="Z342" i="51"/>
  <c r="EW340" i="51"/>
  <c r="GZ341" i="51"/>
  <c r="EW335" i="51"/>
  <c r="GZ334" i="51"/>
  <c r="GZ332" i="51"/>
  <c r="GZ331" i="51"/>
  <c r="GZ329" i="51"/>
  <c r="DE324" i="51"/>
  <c r="GZ417" i="51"/>
  <c r="GZ414" i="51"/>
  <c r="GZ413" i="51"/>
  <c r="DE404" i="51"/>
  <c r="GZ402" i="51"/>
  <c r="GZ400" i="51"/>
  <c r="GZ398" i="51"/>
  <c r="GZ397" i="51"/>
  <c r="GZ394" i="51"/>
  <c r="GZ393" i="51"/>
  <c r="GZ392" i="51"/>
  <c r="GZ389" i="51"/>
  <c r="GZ380" i="51"/>
  <c r="GZ379" i="51"/>
  <c r="GZ378" i="51"/>
  <c r="BM370" i="51"/>
  <c r="Z371" i="51"/>
  <c r="DE365" i="51"/>
  <c r="GZ368" i="51"/>
  <c r="DH27" i="51"/>
  <c r="DH19" i="51"/>
  <c r="DH12" i="51"/>
  <c r="DH346" i="51"/>
  <c r="DH340" i="51"/>
  <c r="DH335" i="51"/>
  <c r="DH330" i="51"/>
  <c r="DH324" i="51"/>
  <c r="DH74" i="51"/>
  <c r="DH73" i="51"/>
  <c r="DH64" i="51"/>
  <c r="DH54" i="51"/>
  <c r="DH49" i="51"/>
  <c r="DH37" i="51"/>
  <c r="DH313" i="51"/>
  <c r="DH312" i="51"/>
  <c r="DH308" i="51"/>
  <c r="DH301" i="51"/>
  <c r="DH295" i="51"/>
  <c r="DH294" i="51"/>
  <c r="DH282" i="51"/>
  <c r="DH258" i="51"/>
  <c r="DH257" i="51"/>
  <c r="DH221" i="51"/>
  <c r="DH211" i="51"/>
  <c r="DH201" i="51"/>
  <c r="DH189" i="51"/>
  <c r="DH178" i="51"/>
  <c r="DH101" i="51"/>
  <c r="DH184" i="51"/>
  <c r="DH163" i="51"/>
  <c r="DH162" i="51"/>
  <c r="DF313" i="51"/>
  <c r="DF312" i="51"/>
  <c r="DF308" i="51"/>
  <c r="DF301" i="51"/>
  <c r="DF295" i="51"/>
  <c r="DF294" i="51"/>
  <c r="DF285" i="51"/>
  <c r="DF271" i="51"/>
  <c r="DF251" i="51"/>
  <c r="DF229" i="51"/>
  <c r="DF217" i="51"/>
  <c r="DF211" i="51"/>
  <c r="DF205" i="51"/>
  <c r="DF201" i="51"/>
  <c r="DF192" i="51"/>
  <c r="DG308" i="51"/>
  <c r="DG295" i="51"/>
  <c r="DG294" i="51"/>
  <c r="DG282" i="51"/>
  <c r="DG275" i="51"/>
  <c r="DG263" i="51"/>
  <c r="DG262" i="51"/>
  <c r="DG254" i="51"/>
  <c r="DG247" i="51"/>
  <c r="DG241" i="51"/>
  <c r="DG229" i="51"/>
  <c r="DG221" i="51"/>
  <c r="DG217" i="51"/>
  <c r="DG205" i="51"/>
  <c r="DG201" i="51"/>
  <c r="DG197" i="51"/>
  <c r="DG192" i="51"/>
  <c r="DF360" i="51"/>
  <c r="DF346" i="51"/>
  <c r="DF335" i="51"/>
  <c r="DF330" i="51"/>
  <c r="DG360" i="51"/>
  <c r="DG354" i="51"/>
  <c r="DG346" i="51"/>
  <c r="DG340" i="51"/>
  <c r="DG335" i="51"/>
  <c r="DF374" i="51"/>
  <c r="DF373" i="51"/>
  <c r="DF370" i="51"/>
  <c r="DG365" i="51"/>
  <c r="DF12" i="51"/>
  <c r="DF58" i="51"/>
  <c r="DF54" i="51"/>
  <c r="DF49" i="51"/>
  <c r="DG69" i="51"/>
  <c r="DG64" i="51"/>
  <c r="DG54" i="51"/>
  <c r="DF101" i="51"/>
  <c r="DF131" i="51"/>
  <c r="DG131" i="51"/>
  <c r="DG145" i="51"/>
  <c r="DG139" i="51"/>
  <c r="DG159" i="51"/>
  <c r="DG152" i="51"/>
  <c r="DG163" i="51"/>
  <c r="DG162" i="51"/>
  <c r="CU300" i="51"/>
  <c r="CY300" i="51"/>
  <c r="DC300" i="51"/>
  <c r="BT323" i="51"/>
  <c r="CC323" i="51"/>
  <c r="ED323" i="51"/>
  <c r="EP323" i="51"/>
  <c r="EA339" i="51"/>
  <c r="EJ339" i="51"/>
  <c r="CJ364" i="51"/>
  <c r="CV364" i="51"/>
  <c r="CZ364" i="51"/>
  <c r="DP364" i="51"/>
  <c r="BR373" i="51"/>
  <c r="BU373" i="51"/>
  <c r="CK373" i="51"/>
  <c r="CW383" i="51"/>
  <c r="CQ383" i="51"/>
  <c r="EI383" i="51"/>
  <c r="DI240" i="51"/>
  <c r="DT36" i="51"/>
  <c r="EV81" i="51"/>
  <c r="DR110" i="51"/>
  <c r="CD138" i="51"/>
  <c r="ES138" i="51"/>
  <c r="EP151" i="51"/>
  <c r="DY151" i="51"/>
  <c r="BV281" i="51"/>
  <c r="DI188" i="51"/>
  <c r="DI138" i="51"/>
  <c r="ES110" i="51"/>
  <c r="BN295" i="51"/>
  <c r="BN294" i="51"/>
  <c r="BN271" i="51"/>
  <c r="BN258" i="51"/>
  <c r="BN257" i="51"/>
  <c r="BN139" i="51"/>
  <c r="BN330" i="51"/>
  <c r="BN384" i="51"/>
  <c r="BN365" i="51"/>
  <c r="BO308" i="51"/>
  <c r="BO229" i="51"/>
  <c r="BO221" i="51"/>
  <c r="BO205" i="51"/>
  <c r="BO201" i="51"/>
  <c r="BO192" i="51"/>
  <c r="BO184" i="51"/>
  <c r="BO174" i="51"/>
  <c r="BO171" i="51"/>
  <c r="BO159" i="51"/>
  <c r="BO145" i="51"/>
  <c r="BO131" i="51"/>
  <c r="BO340" i="51"/>
  <c r="BO404" i="51"/>
  <c r="BP313" i="51"/>
  <c r="BP312" i="51"/>
  <c r="BP308" i="51"/>
  <c r="BP285" i="51"/>
  <c r="BP271" i="51"/>
  <c r="BP251" i="51"/>
  <c r="BP197" i="51"/>
  <c r="EY19" i="51"/>
  <c r="BO263" i="51"/>
  <c r="BO262" i="51"/>
  <c r="EX189" i="51"/>
  <c r="EX211" i="51"/>
  <c r="BP120" i="51"/>
  <c r="BP410" i="51"/>
  <c r="BM42" i="51"/>
  <c r="DE295" i="51"/>
  <c r="DE294" i="51"/>
  <c r="EW111" i="51"/>
  <c r="DE384" i="51"/>
  <c r="BM384" i="51"/>
  <c r="Z386" i="51"/>
  <c r="EW374" i="51"/>
  <c r="EW373" i="51"/>
  <c r="DH354" i="51"/>
  <c r="DH42" i="51"/>
  <c r="DF27" i="51"/>
  <c r="DG27" i="51"/>
  <c r="DG42" i="51"/>
  <c r="DF139" i="51"/>
  <c r="GZ23" i="51"/>
  <c r="BL36" i="51"/>
  <c r="BH36" i="51"/>
  <c r="BD36" i="51"/>
  <c r="AZ36" i="51"/>
  <c r="AV36" i="51"/>
  <c r="AR36" i="51"/>
  <c r="AN36" i="51"/>
  <c r="AJ36" i="51"/>
  <c r="AF36" i="51"/>
  <c r="ED73" i="51"/>
  <c r="EL73" i="51"/>
  <c r="ET73" i="51"/>
  <c r="DM81" i="51"/>
  <c r="DY81" i="51"/>
  <c r="EC81" i="51"/>
  <c r="EO81" i="51"/>
  <c r="EF96" i="51"/>
  <c r="DQ110" i="51"/>
  <c r="EO110" i="51"/>
  <c r="CK138" i="51"/>
  <c r="CO138" i="51"/>
  <c r="DT138" i="51"/>
  <c r="DX138" i="51"/>
  <c r="EJ138" i="51"/>
  <c r="EN138" i="51"/>
  <c r="CG151" i="51"/>
  <c r="CJ151" i="51"/>
  <c r="CN151" i="51"/>
  <c r="BR162" i="51"/>
  <c r="BU162" i="51"/>
  <c r="BW300" i="51"/>
  <c r="DS300" i="51"/>
  <c r="BL262" i="51"/>
  <c r="AC312" i="51"/>
  <c r="FL171" i="51"/>
  <c r="FQ312" i="51"/>
  <c r="FQ171" i="51"/>
  <c r="DN36" i="51"/>
  <c r="EO73" i="51"/>
  <c r="CE96" i="51"/>
  <c r="CM96" i="51"/>
  <c r="DL96" i="51"/>
  <c r="BS96" i="51"/>
  <c r="EE96" i="51"/>
  <c r="EQ96" i="51"/>
  <c r="EU96" i="51"/>
  <c r="EN110" i="51"/>
  <c r="DP110" i="51"/>
  <c r="DK110" i="51"/>
  <c r="CJ138" i="51"/>
  <c r="CI151" i="51"/>
  <c r="DK162" i="51"/>
  <c r="EK162" i="51"/>
  <c r="EP162" i="51"/>
  <c r="EU162" i="51"/>
  <c r="CE171" i="51"/>
  <c r="DO177" i="51"/>
  <c r="DD323" i="51"/>
  <c r="CS323" i="51"/>
  <c r="BQ364" i="51"/>
  <c r="BU364" i="51"/>
  <c r="BY364" i="51"/>
  <c r="CC364" i="51"/>
  <c r="CK364" i="51"/>
  <c r="CO364" i="51"/>
  <c r="CS364" i="51"/>
  <c r="CW364" i="51"/>
  <c r="DI364" i="51"/>
  <c r="DM364" i="51"/>
  <c r="DQ364" i="51"/>
  <c r="BV373" i="51"/>
  <c r="BZ373" i="51"/>
  <c r="CD373" i="51"/>
  <c r="CH373" i="51"/>
  <c r="CL373" i="51"/>
  <c r="CP373" i="51"/>
  <c r="CT373" i="51"/>
  <c r="CX373" i="51"/>
  <c r="CN383" i="51"/>
  <c r="CR383" i="51"/>
  <c r="CZ383" i="51"/>
  <c r="EF383" i="51"/>
  <c r="FQ373" i="51"/>
  <c r="EF300" i="51"/>
  <c r="BV300" i="51"/>
  <c r="EL364" i="51"/>
  <c r="BD151" i="51"/>
  <c r="AF353" i="51"/>
  <c r="AV353" i="51"/>
  <c r="GZ50" i="51"/>
  <c r="GZ53" i="51"/>
  <c r="GZ143" i="51"/>
  <c r="GZ154" i="51"/>
  <c r="GZ253" i="51"/>
  <c r="GZ273" i="51"/>
  <c r="GZ286" i="51"/>
  <c r="GZ104" i="51"/>
  <c r="GZ347" i="51"/>
  <c r="GZ372" i="51"/>
  <c r="GZ386" i="51"/>
  <c r="GZ406" i="51"/>
  <c r="GZ344" i="51"/>
  <c r="GZ114" i="51"/>
  <c r="GZ242" i="51"/>
  <c r="GZ31" i="51"/>
  <c r="DG404" i="51"/>
  <c r="BM101" i="51"/>
  <c r="Z102" i="51"/>
  <c r="EW226" i="51"/>
  <c r="DE340" i="51"/>
  <c r="EW258" i="51"/>
  <c r="EW257" i="51"/>
  <c r="BM374" i="51"/>
  <c r="Z375" i="51"/>
  <c r="EW12" i="51"/>
  <c r="DE247" i="51"/>
  <c r="EW19" i="51"/>
  <c r="EW77" i="51"/>
  <c r="GZ78" i="51"/>
  <c r="GZ77" i="51"/>
  <c r="DE258" i="51"/>
  <c r="DE257" i="51"/>
  <c r="GZ260" i="51"/>
  <c r="EW247" i="51"/>
  <c r="GZ249" i="51"/>
  <c r="BM245" i="51"/>
  <c r="Z246" i="51"/>
  <c r="GZ246" i="51"/>
  <c r="GZ245" i="51"/>
  <c r="EW201" i="51"/>
  <c r="GZ202" i="51"/>
  <c r="BM172" i="51"/>
  <c r="Z173" i="51"/>
  <c r="GZ173" i="51"/>
  <c r="GZ172" i="51"/>
  <c r="EW139" i="51"/>
  <c r="GZ141" i="51"/>
  <c r="BM136" i="51"/>
  <c r="Z137" i="51"/>
  <c r="GZ137" i="51"/>
  <c r="GZ136" i="51"/>
  <c r="DE120" i="51"/>
  <c r="BM120" i="51"/>
  <c r="Z129" i="51"/>
  <c r="DE111" i="51"/>
  <c r="GZ113" i="51"/>
  <c r="BM111" i="51"/>
  <c r="Z113" i="51"/>
  <c r="DE101" i="51"/>
  <c r="DE354" i="51"/>
  <c r="DE350" i="51"/>
  <c r="GZ338" i="51"/>
  <c r="DE410" i="51"/>
  <c r="EW410" i="51"/>
  <c r="BM404" i="51"/>
  <c r="Z405" i="51"/>
  <c r="EW384" i="51"/>
  <c r="DE374" i="51"/>
  <c r="DE373" i="51"/>
  <c r="DH384" i="51"/>
  <c r="DH374" i="51"/>
  <c r="DH373" i="51"/>
  <c r="DF410" i="51"/>
  <c r="DF384" i="51"/>
  <c r="DG410" i="51"/>
  <c r="DG384" i="51"/>
  <c r="DG374" i="51"/>
  <c r="DG373" i="51"/>
  <c r="DF19" i="51"/>
  <c r="DG19" i="51"/>
  <c r="DG86" i="51"/>
  <c r="DG101" i="51"/>
  <c r="DF120" i="51"/>
  <c r="DG120" i="51"/>
  <c r="DG111" i="51"/>
  <c r="DF178" i="51"/>
  <c r="DG178" i="51"/>
  <c r="BZ217" i="51"/>
  <c r="BZ188" i="51"/>
  <c r="DE219" i="51"/>
  <c r="DE217" i="51"/>
  <c r="BP101" i="51"/>
  <c r="EW27" i="51"/>
  <c r="DE12" i="51"/>
  <c r="DE86" i="51"/>
  <c r="GZ38" i="51"/>
  <c r="GZ146" i="51"/>
  <c r="GZ60" i="51"/>
  <c r="GZ121" i="51"/>
  <c r="GZ265" i="51"/>
  <c r="GZ14" i="51"/>
  <c r="GZ375" i="51"/>
  <c r="GZ390" i="51"/>
  <c r="GZ342" i="51"/>
  <c r="GZ68" i="51"/>
  <c r="GZ361" i="51"/>
  <c r="BM189" i="51"/>
  <c r="Z190" i="51"/>
  <c r="EW64" i="51"/>
  <c r="BM335" i="51"/>
  <c r="BM233" i="51"/>
  <c r="GZ21" i="51"/>
  <c r="GZ235" i="51"/>
  <c r="GZ234" i="51"/>
  <c r="GZ293" i="51"/>
  <c r="GZ292" i="51"/>
  <c r="GZ153" i="51"/>
  <c r="GZ45" i="51"/>
  <c r="GZ72" i="51"/>
  <c r="GZ156" i="51"/>
  <c r="GZ155" i="51"/>
  <c r="GZ411" i="51"/>
  <c r="GZ122" i="51"/>
  <c r="GZ148" i="51"/>
  <c r="GZ28" i="51"/>
  <c r="GZ168" i="51"/>
  <c r="GZ167" i="51"/>
  <c r="GZ326" i="51"/>
  <c r="GZ239" i="51"/>
  <c r="GZ238" i="51"/>
  <c r="GZ405" i="51"/>
  <c r="GZ39" i="51"/>
  <c r="BM163" i="51"/>
  <c r="Z165" i="51"/>
  <c r="GZ351" i="51"/>
  <c r="EW86" i="51"/>
  <c r="BN324" i="51"/>
  <c r="DF145" i="51"/>
  <c r="EW365" i="51"/>
  <c r="DF324" i="51"/>
  <c r="BM49" i="51"/>
  <c r="BP86" i="51"/>
  <c r="BP205" i="51"/>
  <c r="CQ11" i="51"/>
  <c r="CQ10" i="51"/>
  <c r="EA11" i="51"/>
  <c r="EA10" i="51"/>
  <c r="EQ11" i="51"/>
  <c r="EQ10" i="51"/>
  <c r="CB36" i="51"/>
  <c r="CN36" i="51"/>
  <c r="DD36" i="51"/>
  <c r="EN36" i="51"/>
  <c r="EV36" i="51"/>
  <c r="CE73" i="51"/>
  <c r="DC73" i="51"/>
  <c r="ED81" i="51"/>
  <c r="EH81" i="51"/>
  <c r="DJ81" i="51"/>
  <c r="ER81" i="51"/>
  <c r="CK96" i="51"/>
  <c r="BY96" i="51"/>
  <c r="DV96" i="51"/>
  <c r="EK96" i="51"/>
  <c r="BR110" i="51"/>
  <c r="CJ110" i="51"/>
  <c r="CS110" i="51"/>
  <c r="ET110" i="51"/>
  <c r="DM138" i="51"/>
  <c r="DQ138" i="51"/>
  <c r="DU138" i="51"/>
  <c r="DY138" i="51"/>
  <c r="EG138" i="51"/>
  <c r="EK138" i="51"/>
  <c r="EO138" i="51"/>
  <c r="CH138" i="51"/>
  <c r="CL138" i="51"/>
  <c r="CP138" i="51"/>
  <c r="CC151" i="51"/>
  <c r="CK151" i="51"/>
  <c r="CO151" i="51"/>
  <c r="CS151" i="51"/>
  <c r="CW151" i="51"/>
  <c r="DI151" i="51"/>
  <c r="DQ151" i="51"/>
  <c r="EC151" i="51"/>
  <c r="EO151" i="51"/>
  <c r="ES151" i="51"/>
  <c r="DQ162" i="51"/>
  <c r="DU162" i="51"/>
  <c r="BQ162" i="51"/>
  <c r="DE19" i="51"/>
  <c r="BN19" i="51"/>
  <c r="AP11" i="51"/>
  <c r="AP10" i="51"/>
  <c r="AT11" i="51"/>
  <c r="AT10" i="51"/>
  <c r="AX11" i="51"/>
  <c r="AX10" i="51"/>
  <c r="BB11" i="51"/>
  <c r="BB10" i="51"/>
  <c r="BF11" i="51"/>
  <c r="BF10" i="51"/>
  <c r="BN74" i="51"/>
  <c r="BN73" i="51"/>
  <c r="BN313" i="51"/>
  <c r="BN312" i="51"/>
  <c r="BN263" i="51"/>
  <c r="BN262" i="51"/>
  <c r="BN159" i="51"/>
  <c r="BN111" i="51"/>
  <c r="BN101" i="51"/>
  <c r="BN346" i="51"/>
  <c r="BN335" i="51"/>
  <c r="BO27" i="51"/>
  <c r="BO82" i="51"/>
  <c r="BO49" i="51"/>
  <c r="BO251" i="51"/>
  <c r="DI81" i="51"/>
  <c r="DS73" i="51"/>
  <c r="DH82" i="51"/>
  <c r="DE330" i="51"/>
  <c r="BM365" i="51"/>
  <c r="Z367" i="51"/>
  <c r="BN275" i="51"/>
  <c r="BO74" i="51"/>
  <c r="BO73" i="51"/>
  <c r="DE73" i="51"/>
  <c r="DH233" i="51"/>
  <c r="DF214" i="51"/>
  <c r="BX36" i="51"/>
  <c r="EH162" i="51"/>
  <c r="EL162" i="51"/>
  <c r="CZ262" i="51"/>
  <c r="BA73" i="51"/>
  <c r="AO96" i="51"/>
  <c r="AW96" i="51"/>
  <c r="AW110" i="51"/>
  <c r="BC138" i="51"/>
  <c r="AC151" i="51"/>
  <c r="AO151" i="51"/>
  <c r="AS151" i="51"/>
  <c r="AJ171" i="51"/>
  <c r="AF312" i="51"/>
  <c r="AG373" i="51"/>
  <c r="BB373" i="51"/>
  <c r="ES81" i="51"/>
  <c r="EM81" i="51"/>
  <c r="EL96" i="51"/>
  <c r="EP96" i="51"/>
  <c r="CH96" i="51"/>
  <c r="EA96" i="51"/>
  <c r="EC110" i="51"/>
  <c r="CI138" i="51"/>
  <c r="DC138" i="51"/>
  <c r="ED138" i="51"/>
  <c r="CY151" i="51"/>
  <c r="DC151" i="51"/>
  <c r="DK151" i="51"/>
  <c r="DS151" i="51"/>
  <c r="EA151" i="51"/>
  <c r="EI151" i="51"/>
  <c r="EQ151" i="51"/>
  <c r="CD151" i="51"/>
  <c r="DJ151" i="51"/>
  <c r="DN151" i="51"/>
  <c r="ET151" i="51"/>
  <c r="EB162" i="51"/>
  <c r="BW162" i="51"/>
  <c r="DR162" i="51"/>
  <c r="BD73" i="51"/>
  <c r="BH73" i="51"/>
  <c r="BL73" i="51"/>
  <c r="AI339" i="51"/>
  <c r="EZ360" i="51"/>
  <c r="DK262" i="51"/>
  <c r="CY268" i="51"/>
  <c r="BS323" i="51"/>
  <c r="CJ323" i="51"/>
  <c r="CZ323" i="51"/>
  <c r="DU323" i="51"/>
  <c r="EG323" i="51"/>
  <c r="CH323" i="51"/>
  <c r="CX323" i="51"/>
  <c r="DS323" i="51"/>
  <c r="EA323" i="51"/>
  <c r="EQ323" i="51"/>
  <c r="BW323" i="51"/>
  <c r="CE323" i="51"/>
  <c r="CM323" i="51"/>
  <c r="CU323" i="51"/>
  <c r="DC323" i="51"/>
  <c r="DN339" i="51"/>
  <c r="DR339" i="51"/>
  <c r="EH339" i="51"/>
  <c r="DW339" i="51"/>
  <c r="EE339" i="51"/>
  <c r="EM339" i="51"/>
  <c r="EU339" i="51"/>
  <c r="DX339" i="51"/>
  <c r="EN339" i="51"/>
  <c r="EV339" i="51"/>
  <c r="AJ138" i="51"/>
  <c r="AN138" i="51"/>
  <c r="AR138" i="51"/>
  <c r="AZ138" i="51"/>
  <c r="AN151" i="51"/>
  <c r="AK162" i="51"/>
  <c r="AC171" i="51"/>
  <c r="AG171" i="51"/>
  <c r="BC171" i="51"/>
  <c r="AV262" i="51"/>
  <c r="AZ262" i="51"/>
  <c r="BD262" i="51"/>
  <c r="BH262" i="51"/>
  <c r="AP262" i="51"/>
  <c r="AU281" i="51"/>
  <c r="BI281" i="51"/>
  <c r="AN353" i="51"/>
  <c r="AR353" i="51"/>
  <c r="AD353" i="51"/>
  <c r="AU364" i="51"/>
  <c r="AY364" i="51"/>
  <c r="BC364" i="51"/>
  <c r="AF364" i="51"/>
  <c r="AJ364" i="51"/>
  <c r="AV364" i="51"/>
  <c r="AZ364" i="51"/>
  <c r="AU383" i="51"/>
  <c r="BD383" i="51"/>
  <c r="AD383" i="51"/>
  <c r="BJ383" i="51"/>
  <c r="GP11" i="51"/>
  <c r="GP10" i="51"/>
  <c r="GZ366" i="51"/>
  <c r="GZ309" i="51"/>
  <c r="DU110" i="51"/>
  <c r="EK110" i="51"/>
  <c r="CS138" i="51"/>
  <c r="EN151" i="51"/>
  <c r="EE162" i="51"/>
  <c r="BM308" i="51"/>
  <c r="Z309" i="51"/>
  <c r="GU86" i="51"/>
  <c r="GU19" i="51"/>
  <c r="BP174" i="51"/>
  <c r="BP171" i="51"/>
  <c r="BV73" i="51"/>
  <c r="CQ96" i="51"/>
  <c r="CA151" i="51"/>
  <c r="BV162" i="51"/>
  <c r="CC96" i="51"/>
  <c r="BJ36" i="51"/>
  <c r="CJ11" i="51"/>
  <c r="CJ10" i="51"/>
  <c r="CE81" i="51"/>
  <c r="CA110" i="51"/>
  <c r="DD110" i="51"/>
  <c r="DR138" i="51"/>
  <c r="CM138" i="51"/>
  <c r="CP151" i="51"/>
  <c r="DZ151" i="51"/>
  <c r="BS162" i="51"/>
  <c r="EG177" i="51"/>
  <c r="CO312" i="51"/>
  <c r="BZ162" i="51"/>
  <c r="DI110" i="51"/>
  <c r="DI96" i="51"/>
  <c r="DS110" i="51"/>
  <c r="EX205" i="51"/>
  <c r="EX254" i="51"/>
  <c r="BE36" i="51"/>
  <c r="BA36" i="51"/>
  <c r="AW36" i="51"/>
  <c r="AS36" i="51"/>
  <c r="AO36" i="51"/>
  <c r="AG36" i="51"/>
  <c r="EK171" i="51"/>
  <c r="CI171" i="51"/>
  <c r="CW177" i="51"/>
  <c r="DL177" i="51"/>
  <c r="DP177" i="51"/>
  <c r="DX177" i="51"/>
  <c r="EB177" i="51"/>
  <c r="CT177" i="51"/>
  <c r="DR177" i="51"/>
  <c r="DT11" i="51"/>
  <c r="DT10" i="51"/>
  <c r="EJ11" i="51"/>
  <c r="EJ10" i="51"/>
  <c r="CR81" i="51"/>
  <c r="CV81" i="51"/>
  <c r="DW96" i="51"/>
  <c r="CY110" i="51"/>
  <c r="EG110" i="51"/>
  <c r="CU138" i="51"/>
  <c r="CZ151" i="51"/>
  <c r="DD151" i="51"/>
  <c r="CT151" i="51"/>
  <c r="ED151" i="51"/>
  <c r="DY162" i="51"/>
  <c r="EA162" i="51"/>
  <c r="EC162" i="51"/>
  <c r="DP171" i="51"/>
  <c r="BT262" i="51"/>
  <c r="BX262" i="51"/>
  <c r="BV268" i="51"/>
  <c r="CV268" i="51"/>
  <c r="BS353" i="51"/>
  <c r="BW353" i="51"/>
  <c r="CE353" i="51"/>
  <c r="CI353" i="51"/>
  <c r="CQ353" i="51"/>
  <c r="CY353" i="51"/>
  <c r="DC353" i="51"/>
  <c r="DO353" i="51"/>
  <c r="DS353" i="51"/>
  <c r="EA353" i="51"/>
  <c r="AT73" i="51"/>
  <c r="AI81" i="51"/>
  <c r="AO81" i="51"/>
  <c r="AW81" i="51"/>
  <c r="AV151" i="51"/>
  <c r="EF262" i="51"/>
  <c r="DU364" i="51"/>
  <c r="EE364" i="51"/>
  <c r="EM364" i="51"/>
  <c r="EQ364" i="51"/>
  <c r="DB383" i="51"/>
  <c r="AZ73" i="51"/>
  <c r="BF73" i="51"/>
  <c r="AR81" i="51"/>
  <c r="AZ81" i="51"/>
  <c r="BH81" i="51"/>
  <c r="AV96" i="51"/>
  <c r="AZ96" i="51"/>
  <c r="BH96" i="51"/>
  <c r="BL96" i="51"/>
  <c r="AH110" i="51"/>
  <c r="GF353" i="51"/>
  <c r="BR188" i="51"/>
  <c r="BV188" i="51"/>
  <c r="CL188" i="51"/>
  <c r="CP188" i="51"/>
  <c r="DJ188" i="51"/>
  <c r="DN188" i="51"/>
  <c r="DZ188" i="51"/>
  <c r="ED188" i="51"/>
  <c r="EL188" i="51"/>
  <c r="BS188" i="51"/>
  <c r="CE188" i="51"/>
  <c r="CI188" i="51"/>
  <c r="CM188" i="51"/>
  <c r="DC188" i="51"/>
  <c r="DO188" i="51"/>
  <c r="DW188" i="51"/>
  <c r="EE188" i="51"/>
  <c r="EI188" i="51"/>
  <c r="BW262" i="51"/>
  <c r="CA262" i="51"/>
  <c r="CU262" i="51"/>
  <c r="DC262" i="51"/>
  <c r="CO262" i="51"/>
  <c r="EC262" i="51"/>
  <c r="BX300" i="51"/>
  <c r="BQ323" i="51"/>
  <c r="BZ323" i="51"/>
  <c r="CL323" i="51"/>
  <c r="CP323" i="51"/>
  <c r="DB323" i="51"/>
  <c r="DJ323" i="51"/>
  <c r="DW323" i="51"/>
  <c r="EE323" i="51"/>
  <c r="EI323" i="51"/>
  <c r="EU323" i="51"/>
  <c r="CB323" i="51"/>
  <c r="CF323" i="51"/>
  <c r="CR323" i="51"/>
  <c r="CV323" i="51"/>
  <c r="DL323" i="51"/>
  <c r="DQ323" i="51"/>
  <c r="EC323" i="51"/>
  <c r="EO323" i="51"/>
  <c r="ES323" i="51"/>
  <c r="BY323" i="51"/>
  <c r="CK323" i="51"/>
  <c r="CO323" i="51"/>
  <c r="DA323" i="51"/>
  <c r="DI323" i="51"/>
  <c r="CD339" i="51"/>
  <c r="CH339" i="51"/>
  <c r="CL339" i="51"/>
  <c r="CP339" i="51"/>
  <c r="EB339" i="51"/>
  <c r="EF339" i="51"/>
  <c r="ER339" i="51"/>
  <c r="DU339" i="51"/>
  <c r="DY339" i="51"/>
  <c r="EK339" i="51"/>
  <c r="EO339" i="51"/>
  <c r="DV339" i="51"/>
  <c r="DZ339" i="51"/>
  <c r="EP339" i="51"/>
  <c r="ET339" i="51"/>
  <c r="DJ373" i="51"/>
  <c r="DN373" i="51"/>
  <c r="DX373" i="51"/>
  <c r="EB373" i="51"/>
  <c r="EF373" i="51"/>
  <c r="EN373" i="51"/>
  <c r="ER373" i="51"/>
  <c r="EV373" i="51"/>
  <c r="AD138" i="51"/>
  <c r="AL138" i="51"/>
  <c r="AT138" i="51"/>
  <c r="BL138" i="51"/>
  <c r="BL151" i="51"/>
  <c r="AQ233" i="51"/>
  <c r="FV138" i="51"/>
  <c r="FG323" i="51"/>
  <c r="BP214" i="51"/>
  <c r="DH271" i="51"/>
  <c r="CP177" i="51"/>
  <c r="BN174" i="51"/>
  <c r="BN171" i="51"/>
  <c r="CF36" i="51"/>
  <c r="EC96" i="51"/>
  <c r="BM74" i="51"/>
  <c r="DE54" i="51"/>
  <c r="EW221" i="51"/>
  <c r="CI73" i="51"/>
  <c r="EP188" i="51"/>
  <c r="EX350" i="51"/>
  <c r="BV11" i="51"/>
  <c r="BV10" i="51"/>
  <c r="DV11" i="51"/>
  <c r="DV10" i="51"/>
  <c r="ER11" i="51"/>
  <c r="ER10" i="51"/>
  <c r="CV11" i="51"/>
  <c r="CV10" i="51"/>
  <c r="DP11" i="51"/>
  <c r="DP10" i="51"/>
  <c r="BT11" i="51"/>
  <c r="BT10" i="51"/>
  <c r="CV73" i="51"/>
  <c r="EQ81" i="51"/>
  <c r="CJ96" i="51"/>
  <c r="EJ96" i="51"/>
  <c r="EV96" i="51"/>
  <c r="DT110" i="51"/>
  <c r="DX110" i="51"/>
  <c r="EL110" i="51"/>
  <c r="DL138" i="51"/>
  <c r="DP138" i="51"/>
  <c r="EB138" i="51"/>
  <c r="EF138" i="51"/>
  <c r="ER138" i="51"/>
  <c r="EV138" i="51"/>
  <c r="CG138" i="51"/>
  <c r="CY162" i="51"/>
  <c r="BT36" i="51"/>
  <c r="CS36" i="51"/>
  <c r="CW36" i="51"/>
  <c r="DU36" i="51"/>
  <c r="EG36" i="51"/>
  <c r="BY36" i="51"/>
  <c r="BZ73" i="51"/>
  <c r="EN73" i="51"/>
  <c r="ER73" i="51"/>
  <c r="CN81" i="51"/>
  <c r="DW81" i="51"/>
  <c r="EA81" i="51"/>
  <c r="DC96" i="51"/>
  <c r="ET96" i="51"/>
  <c r="DB96" i="51"/>
  <c r="CL96" i="51"/>
  <c r="DA96" i="51"/>
  <c r="CL110" i="51"/>
  <c r="CQ110" i="51"/>
  <c r="CC110" i="51"/>
  <c r="CD110" i="51"/>
  <c r="EQ110" i="51"/>
  <c r="CI110" i="51"/>
  <c r="CE138" i="51"/>
  <c r="CJ171" i="51"/>
  <c r="CN171" i="51"/>
  <c r="CZ171" i="51"/>
  <c r="DD171" i="51"/>
  <c r="EJ171" i="51"/>
  <c r="BS171" i="51"/>
  <c r="CL171" i="51"/>
  <c r="CP171" i="51"/>
  <c r="CT171" i="51"/>
  <c r="CY138" i="51"/>
  <c r="DK138" i="51"/>
  <c r="EA138" i="51"/>
  <c r="EU138" i="51"/>
  <c r="CW138" i="51"/>
  <c r="DA138" i="51"/>
  <c r="DN138" i="51"/>
  <c r="EH138" i="51"/>
  <c r="EL138" i="51"/>
  <c r="DX151" i="51"/>
  <c r="EJ151" i="51"/>
  <c r="CA162" i="51"/>
  <c r="CN162" i="51"/>
  <c r="DC162" i="51"/>
  <c r="ET162" i="51"/>
  <c r="EN162" i="51"/>
  <c r="ER162" i="51"/>
  <c r="DX162" i="51"/>
  <c r="DQ177" i="51"/>
  <c r="EJ177" i="51"/>
  <c r="EN177" i="51"/>
  <c r="ER177" i="51"/>
  <c r="EV177" i="51"/>
  <c r="DA262" i="51"/>
  <c r="DL268" i="51"/>
  <c r="EN300" i="51"/>
  <c r="ER300" i="51"/>
  <c r="EV300" i="51"/>
  <c r="CX300" i="51"/>
  <c r="DB300" i="51"/>
  <c r="ED300" i="51"/>
  <c r="EL300" i="51"/>
  <c r="DA312" i="51"/>
  <c r="DI312" i="51"/>
  <c r="DM312" i="51"/>
  <c r="DQ312" i="51"/>
  <c r="DU312" i="51"/>
  <c r="DY312" i="51"/>
  <c r="EC312" i="51"/>
  <c r="DV364" i="51"/>
  <c r="AE262" i="51"/>
  <c r="AI262" i="51"/>
  <c r="BE268" i="51"/>
  <c r="BA281" i="51"/>
  <c r="AG281" i="51"/>
  <c r="BJ339" i="51"/>
  <c r="AH353" i="51"/>
  <c r="FG373" i="51"/>
  <c r="G13" i="56"/>
  <c r="CB262" i="51"/>
  <c r="CF262" i="51"/>
  <c r="CJ262" i="51"/>
  <c r="CR262" i="51"/>
  <c r="CV262" i="51"/>
  <c r="BU262" i="51"/>
  <c r="DM262" i="51"/>
  <c r="CP268" i="51"/>
  <c r="EJ268" i="51"/>
  <c r="ER268" i="51"/>
  <c r="DA268" i="51"/>
  <c r="DW373" i="51"/>
  <c r="CK383" i="51"/>
  <c r="DV373" i="51"/>
  <c r="AL96" i="51"/>
  <c r="AD110" i="51"/>
  <c r="BL339" i="51"/>
  <c r="EZ174" i="51"/>
  <c r="EZ171" i="51"/>
  <c r="CC188" i="51"/>
  <c r="DD262" i="51"/>
  <c r="DY262" i="51"/>
  <c r="EM300" i="51"/>
  <c r="BU312" i="51"/>
  <c r="BY312" i="51"/>
  <c r="CC312" i="51"/>
  <c r="CG312" i="51"/>
  <c r="CK312" i="51"/>
  <c r="DK373" i="51"/>
  <c r="DO373" i="51"/>
  <c r="DY373" i="51"/>
  <c r="EC373" i="51"/>
  <c r="EO373" i="51"/>
  <c r="ES373" i="51"/>
  <c r="DU373" i="51"/>
  <c r="AH96" i="51"/>
  <c r="AV233" i="51"/>
  <c r="BD233" i="51"/>
  <c r="BH233" i="51"/>
  <c r="AX262" i="51"/>
  <c r="AD364" i="51"/>
  <c r="AE383" i="51"/>
  <c r="FL373" i="51"/>
  <c r="GU263" i="51"/>
  <c r="GU262" i="51"/>
  <c r="BN64" i="51"/>
  <c r="BN58" i="51"/>
  <c r="BN254" i="51"/>
  <c r="BN233" i="51"/>
  <c r="BN197" i="51"/>
  <c r="BM201" i="51"/>
  <c r="Z204" i="51"/>
  <c r="GZ194" i="51"/>
  <c r="EW184" i="51"/>
  <c r="DH159" i="51"/>
  <c r="DH120" i="51"/>
  <c r="EX159" i="51"/>
  <c r="BV36" i="51"/>
  <c r="ET36" i="51"/>
  <c r="EI96" i="51"/>
  <c r="EM96" i="51"/>
  <c r="BU110" i="51"/>
  <c r="DN177" i="51"/>
  <c r="BO233" i="51"/>
  <c r="DF365" i="51"/>
  <c r="EX163" i="51"/>
  <c r="EX162" i="51"/>
  <c r="EX201" i="51"/>
  <c r="EX313" i="51"/>
  <c r="EX312" i="51"/>
  <c r="DK11" i="51"/>
  <c r="DK10" i="51"/>
  <c r="DC36" i="51"/>
  <c r="EM36" i="51"/>
  <c r="CA36" i="51"/>
  <c r="CM36" i="51"/>
  <c r="DI73" i="51"/>
  <c r="GZ87" i="51"/>
  <c r="BN370" i="51"/>
  <c r="BO217" i="51"/>
  <c r="BO211" i="51"/>
  <c r="BO197" i="51"/>
  <c r="BO178" i="51"/>
  <c r="BP217" i="51"/>
  <c r="GZ198" i="51"/>
  <c r="EW178" i="51"/>
  <c r="GZ180" i="51"/>
  <c r="EX360" i="51"/>
  <c r="EE11" i="51"/>
  <c r="EE10" i="51"/>
  <c r="EV11" i="51"/>
  <c r="EV10" i="51"/>
  <c r="DO110" i="51"/>
  <c r="EI110" i="51"/>
  <c r="DB11" i="51"/>
  <c r="DB10" i="51"/>
  <c r="BU36" i="51"/>
  <c r="CC36" i="51"/>
  <c r="DX36" i="51"/>
  <c r="EJ36" i="51"/>
  <c r="ER36" i="51"/>
  <c r="EO36" i="51"/>
  <c r="DV73" i="51"/>
  <c r="EU73" i="51"/>
  <c r="CS81" i="51"/>
  <c r="EI81" i="51"/>
  <c r="CM81" i="51"/>
  <c r="DT96" i="51"/>
  <c r="DJ162" i="51"/>
  <c r="DM162" i="51"/>
  <c r="CM171" i="51"/>
  <c r="CU171" i="51"/>
  <c r="CY171" i="51"/>
  <c r="ES171" i="51"/>
  <c r="EE171" i="51"/>
  <c r="EU171" i="51"/>
  <c r="BS177" i="51"/>
  <c r="CE177" i="51"/>
  <c r="CI177" i="51"/>
  <c r="DT177" i="51"/>
  <c r="EH177" i="51"/>
  <c r="EL177" i="51"/>
  <c r="ET177" i="51"/>
  <c r="BQ177" i="51"/>
  <c r="BW233" i="51"/>
  <c r="CI233" i="51"/>
  <c r="CQ233" i="51"/>
  <c r="DC233" i="51"/>
  <c r="DK233" i="51"/>
  <c r="EA233" i="51"/>
  <c r="EE233" i="51"/>
  <c r="EQ233" i="51"/>
  <c r="CF240" i="51"/>
  <c r="CV240" i="51"/>
  <c r="DM240" i="51"/>
  <c r="DQ240" i="51"/>
  <c r="DU240" i="51"/>
  <c r="EG240" i="51"/>
  <c r="EO240" i="51"/>
  <c r="BY262" i="51"/>
  <c r="EE262" i="51"/>
  <c r="EK262" i="51"/>
  <c r="BT268" i="51"/>
  <c r="EF281" i="51"/>
  <c r="EK281" i="51"/>
  <c r="ER281" i="51"/>
  <c r="CN281" i="51"/>
  <c r="BZ339" i="51"/>
  <c r="EM373" i="51"/>
  <c r="AX364" i="51"/>
  <c r="GA177" i="51"/>
  <c r="CH110" i="51"/>
  <c r="DB162" i="51"/>
  <c r="EM177" i="51"/>
  <c r="CK262" i="51"/>
  <c r="CQ268" i="51"/>
  <c r="BR281" i="51"/>
  <c r="CG339" i="51"/>
  <c r="CK339" i="51"/>
  <c r="CO339" i="51"/>
  <c r="AG339" i="51"/>
  <c r="CK73" i="51"/>
  <c r="CO73" i="51"/>
  <c r="CW73" i="51"/>
  <c r="DM73" i="51"/>
  <c r="CJ81" i="51"/>
  <c r="CD81" i="51"/>
  <c r="BT96" i="51"/>
  <c r="DS96" i="51"/>
  <c r="ER96" i="51"/>
  <c r="DL110" i="51"/>
  <c r="DI162" i="51"/>
  <c r="ED162" i="51"/>
  <c r="CT162" i="51"/>
  <c r="DB171" i="51"/>
  <c r="DJ171" i="51"/>
  <c r="DR171" i="51"/>
  <c r="EB171" i="51"/>
  <c r="BR177" i="51"/>
  <c r="BV177" i="51"/>
  <c r="BZ177" i="51"/>
  <c r="CD177" i="51"/>
  <c r="CL177" i="51"/>
  <c r="CX177" i="51"/>
  <c r="DZ177" i="51"/>
  <c r="DM373" i="51"/>
  <c r="DQ373" i="51"/>
  <c r="BI110" i="51"/>
  <c r="GA373" i="51"/>
  <c r="CB300" i="51"/>
  <c r="EJ300" i="51"/>
  <c r="CO300" i="51"/>
  <c r="DQ339" i="51"/>
  <c r="CC339" i="51"/>
  <c r="DW364" i="51"/>
  <c r="AH73" i="51"/>
  <c r="BE73" i="51"/>
  <c r="BI73" i="51"/>
  <c r="AK81" i="51"/>
  <c r="AQ81" i="51"/>
  <c r="AY81" i="51"/>
  <c r="AD96" i="51"/>
  <c r="AT96" i="51"/>
  <c r="BB96" i="51"/>
  <c r="BJ96" i="51"/>
  <c r="AC110" i="51"/>
  <c r="BI138" i="51"/>
  <c r="AW151" i="51"/>
  <c r="BE151" i="51"/>
  <c r="AI233" i="51"/>
  <c r="BK300" i="51"/>
  <c r="BB300" i="51"/>
  <c r="AE353" i="51"/>
  <c r="BD364" i="51"/>
  <c r="BE364" i="51"/>
  <c r="BH364" i="51"/>
  <c r="BL364" i="51"/>
  <c r="FB188" i="51"/>
  <c r="GU251" i="51"/>
  <c r="CR300" i="51"/>
  <c r="DO300" i="51"/>
  <c r="EI300" i="51"/>
  <c r="EQ300" i="51"/>
  <c r="BV339" i="51"/>
  <c r="DA339" i="51"/>
  <c r="DM339" i="51"/>
  <c r="CJ339" i="51"/>
  <c r="CF353" i="51"/>
  <c r="BY353" i="51"/>
  <c r="EO353" i="51"/>
  <c r="EB364" i="51"/>
  <c r="ER364" i="51"/>
  <c r="EA373" i="51"/>
  <c r="EE373" i="51"/>
  <c r="EI373" i="51"/>
  <c r="AF73" i="51"/>
  <c r="AJ73" i="51"/>
  <c r="AN73" i="51"/>
  <c r="AR73" i="51"/>
  <c r="BB73" i="51"/>
  <c r="AM81" i="51"/>
  <c r="AU81" i="51"/>
  <c r="BC81" i="51"/>
  <c r="BK81" i="51"/>
  <c r="BE110" i="51"/>
  <c r="BJ110" i="51"/>
  <c r="AJ110" i="51"/>
  <c r="BG151" i="51"/>
  <c r="BJ262" i="51"/>
  <c r="BC300" i="51"/>
  <c r="BI300" i="51"/>
  <c r="AK312" i="51"/>
  <c r="AO312" i="51"/>
  <c r="AS312" i="51"/>
  <c r="AC353" i="51"/>
  <c r="AO373" i="51"/>
  <c r="EZ251" i="51"/>
  <c r="FL364" i="51"/>
  <c r="GF373" i="51"/>
  <c r="GU214" i="51"/>
  <c r="EQ373" i="51"/>
  <c r="EU373" i="51"/>
  <c r="EC383" i="51"/>
  <c r="DX383" i="51"/>
  <c r="CL383" i="51"/>
  <c r="DW383" i="51"/>
  <c r="AG110" i="51"/>
  <c r="AY138" i="51"/>
  <c r="AE151" i="51"/>
  <c r="AQ151" i="51"/>
  <c r="BI151" i="51"/>
  <c r="AI151" i="51"/>
  <c r="AV162" i="51"/>
  <c r="AP171" i="51"/>
  <c r="AT171" i="51"/>
  <c r="BB171" i="51"/>
  <c r="BF171" i="51"/>
  <c r="BJ171" i="51"/>
  <c r="AU233" i="51"/>
  <c r="AY233" i="51"/>
  <c r="BC233" i="51"/>
  <c r="BG233" i="51"/>
  <c r="FB171" i="51"/>
  <c r="EZ189" i="51"/>
  <c r="FL281" i="51"/>
  <c r="GZ109" i="51"/>
  <c r="GZ108" i="51"/>
  <c r="AK268" i="51"/>
  <c r="AK281" i="51"/>
  <c r="BE188" i="51"/>
  <c r="BN163" i="51"/>
  <c r="BN162" i="51"/>
  <c r="BO313" i="51"/>
  <c r="BO312" i="51"/>
  <c r="BO301" i="51"/>
  <c r="BO365" i="51"/>
  <c r="BP258" i="51"/>
  <c r="BP257" i="51"/>
  <c r="DE313" i="51"/>
  <c r="DE312" i="51"/>
  <c r="GZ311" i="51"/>
  <c r="EW285" i="51"/>
  <c r="BM226" i="51"/>
  <c r="Z227" i="51"/>
  <c r="GZ220" i="51"/>
  <c r="GZ199" i="51"/>
  <c r="GZ369" i="51"/>
  <c r="BN241" i="51"/>
  <c r="BP37" i="51"/>
  <c r="BO295" i="51"/>
  <c r="BO294" i="51"/>
  <c r="BP233" i="51"/>
  <c r="BP192" i="51"/>
  <c r="EW69" i="51"/>
  <c r="BM64" i="51"/>
  <c r="Z65" i="51"/>
  <c r="GZ310" i="51"/>
  <c r="GZ237" i="51"/>
  <c r="GZ236" i="51"/>
  <c r="EW197" i="51"/>
  <c r="EW233" i="51"/>
  <c r="GZ193" i="51"/>
  <c r="DE184" i="51"/>
  <c r="DE178" i="51"/>
  <c r="DH254" i="51"/>
  <c r="DH247" i="51"/>
  <c r="EX263" i="51"/>
  <c r="EX262" i="51"/>
  <c r="EX301" i="51"/>
  <c r="EX340" i="51"/>
  <c r="EX370" i="51"/>
  <c r="EX335" i="51"/>
  <c r="CF11" i="51"/>
  <c r="CF10" i="51"/>
  <c r="CR11" i="51"/>
  <c r="CR10" i="51"/>
  <c r="CW11" i="51"/>
  <c r="CW10" i="51"/>
  <c r="DU11" i="51"/>
  <c r="DU10" i="51"/>
  <c r="BX11" i="51"/>
  <c r="BX10" i="51"/>
  <c r="CU11" i="51"/>
  <c r="CU10" i="51"/>
  <c r="DW11" i="51"/>
  <c r="DW10" i="51"/>
  <c r="EO11" i="51"/>
  <c r="EO10" i="51"/>
  <c r="CX36" i="51"/>
  <c r="DY36" i="51"/>
  <c r="CY73" i="51"/>
  <c r="DW73" i="51"/>
  <c r="EJ73" i="51"/>
  <c r="EB73" i="51"/>
  <c r="DQ73" i="51"/>
  <c r="DU73" i="51"/>
  <c r="CL81" i="51"/>
  <c r="CT81" i="51"/>
  <c r="EB81" i="51"/>
  <c r="BT81" i="51"/>
  <c r="CC81" i="51"/>
  <c r="CF81" i="51"/>
  <c r="BX96" i="51"/>
  <c r="CI96" i="51"/>
  <c r="CU96" i="51"/>
  <c r="DD96" i="51"/>
  <c r="DR96" i="51"/>
  <c r="BS110" i="51"/>
  <c r="CK110" i="51"/>
  <c r="CZ110" i="51"/>
  <c r="EV110" i="51"/>
  <c r="DM151" i="51"/>
  <c r="EG151" i="51"/>
  <c r="BT151" i="51"/>
  <c r="DT151" i="51"/>
  <c r="CP162" i="51"/>
  <c r="DL162" i="51"/>
  <c r="ES162" i="51"/>
  <c r="BW171" i="51"/>
  <c r="DO171" i="51"/>
  <c r="EC171" i="51"/>
  <c r="EH171" i="51"/>
  <c r="ER171" i="51"/>
  <c r="CF171" i="51"/>
  <c r="CV171" i="51"/>
  <c r="DL171" i="51"/>
  <c r="EM171" i="51"/>
  <c r="BY177" i="51"/>
  <c r="DB177" i="51"/>
  <c r="DI177" i="51"/>
  <c r="DY177" i="51"/>
  <c r="EQ177" i="51"/>
  <c r="CC262" i="51"/>
  <c r="CG262" i="51"/>
  <c r="CN262" i="51"/>
  <c r="DI262" i="51"/>
  <c r="DL262" i="51"/>
  <c r="DU262" i="51"/>
  <c r="EB262" i="51"/>
  <c r="EN262" i="51"/>
  <c r="BX281" i="51"/>
  <c r="CJ281" i="51"/>
  <c r="CM300" i="51"/>
  <c r="DR300" i="51"/>
  <c r="EH300" i="51"/>
  <c r="ET300" i="51"/>
  <c r="DV353" i="51"/>
  <c r="DH251" i="51"/>
  <c r="DH217" i="51"/>
  <c r="EX226" i="51"/>
  <c r="EX251" i="51"/>
  <c r="BR11" i="51"/>
  <c r="BR10" i="51"/>
  <c r="EF11" i="51"/>
  <c r="EF10" i="51"/>
  <c r="DO11" i="51"/>
  <c r="DO10" i="51"/>
  <c r="DX11" i="51"/>
  <c r="DX10" i="51"/>
  <c r="EM11" i="51"/>
  <c r="EM10" i="51"/>
  <c r="DJ11" i="51"/>
  <c r="DJ10" i="51"/>
  <c r="EP11" i="51"/>
  <c r="EP10" i="51"/>
  <c r="CU36" i="51"/>
  <c r="BR36" i="51"/>
  <c r="CP36" i="51"/>
  <c r="DR36" i="51"/>
  <c r="DV36" i="51"/>
  <c r="EH36" i="51"/>
  <c r="EL36" i="51"/>
  <c r="EP36" i="51"/>
  <c r="CG73" i="51"/>
  <c r="EC73" i="51"/>
  <c r="EG73" i="51"/>
  <c r="EK73" i="51"/>
  <c r="BQ73" i="51"/>
  <c r="CL73" i="51"/>
  <c r="CX73" i="51"/>
  <c r="DB73" i="51"/>
  <c r="EG81" i="51"/>
  <c r="EB96" i="51"/>
  <c r="BR96" i="51"/>
  <c r="DO96" i="51"/>
  <c r="EM110" i="51"/>
  <c r="DV138" i="51"/>
  <c r="ET138" i="51"/>
  <c r="BV138" i="51"/>
  <c r="CV162" i="51"/>
  <c r="BR171" i="51"/>
  <c r="BV171" i="51"/>
  <c r="CD171" i="51"/>
  <c r="EG171" i="51"/>
  <c r="CG177" i="51"/>
  <c r="CS177" i="51"/>
  <c r="DG233" i="51"/>
  <c r="CD11" i="51"/>
  <c r="CD10" i="51"/>
  <c r="DO36" i="51"/>
  <c r="EA36" i="51"/>
  <c r="CV36" i="51"/>
  <c r="CZ36" i="51"/>
  <c r="DP36" i="51"/>
  <c r="BS138" i="51"/>
  <c r="EJ162" i="51"/>
  <c r="DJ177" i="51"/>
  <c r="EP177" i="51"/>
  <c r="CS262" i="51"/>
  <c r="CW262" i="51"/>
  <c r="CE268" i="51"/>
  <c r="EL281" i="51"/>
  <c r="EP281" i="51"/>
  <c r="EH281" i="51"/>
  <c r="EO281" i="51"/>
  <c r="CD353" i="51"/>
  <c r="CX353" i="51"/>
  <c r="DH275" i="51"/>
  <c r="EX258" i="51"/>
  <c r="EX257" i="51"/>
  <c r="EX346" i="51"/>
  <c r="EH11" i="51"/>
  <c r="EH10" i="51"/>
  <c r="EN11" i="51"/>
  <c r="EN10" i="51"/>
  <c r="DC11" i="51"/>
  <c r="DC10" i="51"/>
  <c r="EB11" i="51"/>
  <c r="EB10" i="51"/>
  <c r="EU11" i="51"/>
  <c r="EU10" i="51"/>
  <c r="BW36" i="51"/>
  <c r="EE73" i="51"/>
  <c r="BQ96" i="51"/>
  <c r="CX96" i="51"/>
  <c r="DP96" i="51"/>
  <c r="EO96" i="51"/>
  <c r="ES96" i="51"/>
  <c r="DC110" i="51"/>
  <c r="DY110" i="51"/>
  <c r="BQ110" i="51"/>
  <c r="CE110" i="51"/>
  <c r="BW151" i="51"/>
  <c r="CW162" i="51"/>
  <c r="BX268" i="51"/>
  <c r="CB268" i="51"/>
  <c r="CJ268" i="51"/>
  <c r="EA300" i="51"/>
  <c r="EE300" i="51"/>
  <c r="CB339" i="51"/>
  <c r="BQ262" i="51"/>
  <c r="DQ262" i="51"/>
  <c r="DX262" i="51"/>
  <c r="EG262" i="51"/>
  <c r="BS262" i="51"/>
  <c r="CQ262" i="51"/>
  <c r="CY262" i="51"/>
  <c r="EA262" i="51"/>
  <c r="EI262" i="51"/>
  <c r="CL268" i="51"/>
  <c r="DT268" i="51"/>
  <c r="EB268" i="51"/>
  <c r="ED268" i="51"/>
  <c r="EP268" i="51"/>
  <c r="CT268" i="51"/>
  <c r="DX281" i="51"/>
  <c r="EV281" i="51"/>
  <c r="CR281" i="51"/>
  <c r="CV281" i="51"/>
  <c r="DD281" i="51"/>
  <c r="DW300" i="51"/>
  <c r="EU300" i="51"/>
  <c r="CW312" i="51"/>
  <c r="EN312" i="51"/>
  <c r="BS339" i="51"/>
  <c r="CE339" i="51"/>
  <c r="CU339" i="51"/>
  <c r="CY339" i="51"/>
  <c r="DO339" i="51"/>
  <c r="CQ339" i="51"/>
  <c r="CT339" i="51"/>
  <c r="DB339" i="51"/>
  <c r="CH353" i="51"/>
  <c r="CK353" i="51"/>
  <c r="DB353" i="51"/>
  <c r="DJ353" i="51"/>
  <c r="DZ353" i="51"/>
  <c r="ED353" i="51"/>
  <c r="CA353" i="51"/>
  <c r="DK353" i="51"/>
  <c r="EQ353" i="51"/>
  <c r="DT364" i="51"/>
  <c r="DY364" i="51"/>
  <c r="EP364" i="51"/>
  <c r="EU364" i="51"/>
  <c r="DL373" i="51"/>
  <c r="DR373" i="51"/>
  <c r="EG373" i="51"/>
  <c r="EJ373" i="51"/>
  <c r="BG73" i="51"/>
  <c r="BK73" i="51"/>
  <c r="AF81" i="51"/>
  <c r="AS81" i="51"/>
  <c r="BE81" i="51"/>
  <c r="AN81" i="51"/>
  <c r="AV81" i="51"/>
  <c r="BD81" i="51"/>
  <c r="BL81" i="51"/>
  <c r="AK110" i="51"/>
  <c r="BF138" i="51"/>
  <c r="AG151" i="51"/>
  <c r="AK151" i="51"/>
  <c r="BC151" i="51"/>
  <c r="AF162" i="51"/>
  <c r="AN162" i="51"/>
  <c r="AC162" i="51"/>
  <c r="AE162" i="51"/>
  <c r="AU162" i="51"/>
  <c r="AV171" i="51"/>
  <c r="AZ171" i="51"/>
  <c r="BD171" i="51"/>
  <c r="BH171" i="51"/>
  <c r="BL171" i="51"/>
  <c r="AF171" i="51"/>
  <c r="AS171" i="51"/>
  <c r="AE233" i="51"/>
  <c r="BK233" i="51"/>
  <c r="AD262" i="51"/>
  <c r="AL262" i="51"/>
  <c r="BA262" i="51"/>
  <c r="BE262" i="51"/>
  <c r="BJ268" i="51"/>
  <c r="AM268" i="51"/>
  <c r="AI268" i="51"/>
  <c r="AS281" i="51"/>
  <c r="AE281" i="51"/>
  <c r="BD281" i="51"/>
  <c r="AC300" i="51"/>
  <c r="BA300" i="51"/>
  <c r="BL300" i="51"/>
  <c r="AS339" i="51"/>
  <c r="BI353" i="51"/>
  <c r="GK312" i="51"/>
  <c r="DJ300" i="51"/>
  <c r="DY300" i="51"/>
  <c r="EG300" i="51"/>
  <c r="EO300" i="51"/>
  <c r="BY300" i="51"/>
  <c r="BQ312" i="51"/>
  <c r="ER312" i="51"/>
  <c r="EE312" i="51"/>
  <c r="BR353" i="51"/>
  <c r="CL353" i="51"/>
  <c r="CS353" i="51"/>
  <c r="DN353" i="51"/>
  <c r="EH353" i="51"/>
  <c r="DZ364" i="51"/>
  <c r="EG364" i="51"/>
  <c r="ET364" i="51"/>
  <c r="DS373" i="51"/>
  <c r="EK373" i="51"/>
  <c r="DT383" i="51"/>
  <c r="EE383" i="51"/>
  <c r="ED383" i="51"/>
  <c r="EP383" i="51"/>
  <c r="AV73" i="51"/>
  <c r="BA81" i="51"/>
  <c r="AT110" i="51"/>
  <c r="AF138" i="51"/>
  <c r="BG138" i="51"/>
  <c r="AU138" i="51"/>
  <c r="BE138" i="51"/>
  <c r="AH162" i="51"/>
  <c r="AZ162" i="51"/>
  <c r="BH162" i="51"/>
  <c r="AK171" i="51"/>
  <c r="AH177" i="51"/>
  <c r="BL233" i="51"/>
  <c r="AM233" i="51"/>
  <c r="AT233" i="51"/>
  <c r="BF233" i="51"/>
  <c r="AO339" i="51"/>
  <c r="AT339" i="51"/>
  <c r="AZ339" i="51"/>
  <c r="BE339" i="51"/>
  <c r="AG364" i="51"/>
  <c r="CR339" i="51"/>
  <c r="CW339" i="51"/>
  <c r="BV353" i="51"/>
  <c r="BZ353" i="51"/>
  <c r="CP353" i="51"/>
  <c r="CT353" i="51"/>
  <c r="DR353" i="51"/>
  <c r="EL353" i="51"/>
  <c r="EP353" i="51"/>
  <c r="DI353" i="51"/>
  <c r="ED364" i="51"/>
  <c r="EH364" i="51"/>
  <c r="EN383" i="51"/>
  <c r="BC73" i="51"/>
  <c r="BJ73" i="51"/>
  <c r="AL73" i="51"/>
  <c r="BI81" i="51"/>
  <c r="AJ81" i="51"/>
  <c r="BI96" i="51"/>
  <c r="AS110" i="51"/>
  <c r="AX110" i="51"/>
  <c r="AM151" i="51"/>
  <c r="AP162" i="51"/>
  <c r="AT162" i="51"/>
  <c r="BJ162" i="51"/>
  <c r="AJ188" i="51"/>
  <c r="FB162" i="51"/>
  <c r="GK353" i="51"/>
  <c r="AP383" i="51"/>
  <c r="BI373" i="51"/>
  <c r="EZ64" i="51"/>
  <c r="FB323" i="51"/>
  <c r="FQ353" i="51"/>
  <c r="GF162" i="51"/>
  <c r="E20" i="56"/>
  <c r="P387" i="51"/>
  <c r="BB240" i="51"/>
  <c r="BB262" i="51"/>
  <c r="BF262" i="51"/>
  <c r="BG300" i="51"/>
  <c r="AN312" i="51"/>
  <c r="AI323" i="51"/>
  <c r="AM323" i="51"/>
  <c r="AQ323" i="51"/>
  <c r="AU323" i="51"/>
  <c r="AY323" i="51"/>
  <c r="AY322" i="51"/>
  <c r="BC323" i="51"/>
  <c r="BC322" i="51"/>
  <c r="BG323" i="51"/>
  <c r="BK323" i="51"/>
  <c r="AF339" i="51"/>
  <c r="AN373" i="51"/>
  <c r="AT373" i="51"/>
  <c r="AU373" i="51"/>
  <c r="AN383" i="51"/>
  <c r="EZ221" i="51"/>
  <c r="FA262" i="51"/>
  <c r="FA364" i="51"/>
  <c r="FG11" i="51"/>
  <c r="FG10" i="51"/>
  <c r="FV11" i="51"/>
  <c r="FV10" i="51"/>
  <c r="GF312" i="51"/>
  <c r="GU282" i="51"/>
  <c r="GU221" i="51"/>
  <c r="BC240" i="51"/>
  <c r="AO300" i="51"/>
  <c r="BE300" i="51"/>
  <c r="AL312" i="51"/>
  <c r="AE323" i="51"/>
  <c r="AN364" i="51"/>
  <c r="AR364" i="51"/>
  <c r="AI383" i="51"/>
  <c r="FB240" i="51"/>
  <c r="GF73" i="51"/>
  <c r="GF151" i="51"/>
  <c r="GK364" i="51"/>
  <c r="GU211" i="51"/>
  <c r="GU350" i="51"/>
  <c r="BN37" i="51"/>
  <c r="BN301" i="51"/>
  <c r="BN192" i="51"/>
  <c r="BO271" i="51"/>
  <c r="BO163" i="51"/>
  <c r="BO162" i="51"/>
  <c r="BO152" i="51"/>
  <c r="BO120" i="51"/>
  <c r="BO111" i="51"/>
  <c r="BO101" i="51"/>
  <c r="BO360" i="51"/>
  <c r="BO354" i="51"/>
  <c r="BO346" i="51"/>
  <c r="BO335" i="51"/>
  <c r="BO324" i="51"/>
  <c r="BO410" i="51"/>
  <c r="BP27" i="51"/>
  <c r="BP19" i="51"/>
  <c r="BP12" i="51"/>
  <c r="BP74" i="51"/>
  <c r="BP73" i="51"/>
  <c r="BP295" i="51"/>
  <c r="BP294" i="51"/>
  <c r="BP152" i="51"/>
  <c r="BM58" i="51"/>
  <c r="Z59" i="51"/>
  <c r="EW54" i="51"/>
  <c r="GZ231" i="51"/>
  <c r="DE226" i="51"/>
  <c r="DE214" i="51"/>
  <c r="EW205" i="51"/>
  <c r="DH241" i="51"/>
  <c r="DH226" i="51"/>
  <c r="DH192" i="51"/>
  <c r="DH139" i="51"/>
  <c r="DH131" i="51"/>
  <c r="BN86" i="51"/>
  <c r="BN42" i="51"/>
  <c r="GZ315" i="51"/>
  <c r="BM258" i="51"/>
  <c r="BM247" i="51"/>
  <c r="DE229" i="51"/>
  <c r="DE211" i="51"/>
  <c r="DE205" i="51"/>
  <c r="GZ175" i="51"/>
  <c r="DH205" i="51"/>
  <c r="DH152" i="51"/>
  <c r="DF42" i="51"/>
  <c r="BN69" i="51"/>
  <c r="BN247" i="51"/>
  <c r="BN229" i="51"/>
  <c r="BN221" i="51"/>
  <c r="BN354" i="51"/>
  <c r="BO42" i="51"/>
  <c r="BO258" i="51"/>
  <c r="BO257" i="51"/>
  <c r="BP58" i="51"/>
  <c r="BP275" i="51"/>
  <c r="BP374" i="51"/>
  <c r="BP373" i="51"/>
  <c r="BM19" i="51"/>
  <c r="BM217" i="51"/>
  <c r="DG324" i="51"/>
  <c r="BN251" i="51"/>
  <c r="BN145" i="51"/>
  <c r="BO54" i="51"/>
  <c r="BP69" i="51"/>
  <c r="BP145" i="51"/>
  <c r="BP340" i="51"/>
  <c r="BP335" i="51"/>
  <c r="BP404" i="51"/>
  <c r="GZ232" i="51"/>
  <c r="BM211" i="51"/>
  <c r="DE201" i="51"/>
  <c r="BM184" i="51"/>
  <c r="DH145" i="51"/>
  <c r="DH111" i="51"/>
  <c r="DF197" i="51"/>
  <c r="DF69" i="51"/>
  <c r="DF37" i="51"/>
  <c r="EX64" i="51"/>
  <c r="EX145" i="51"/>
  <c r="EX285" i="51"/>
  <c r="EX74" i="51"/>
  <c r="EX73" i="51"/>
  <c r="EX384" i="51"/>
  <c r="CB11" i="51"/>
  <c r="CB10" i="51"/>
  <c r="CO11" i="51"/>
  <c r="CO10" i="51"/>
  <c r="CZ11" i="51"/>
  <c r="CZ10" i="51"/>
  <c r="DQ11" i="51"/>
  <c r="DQ10" i="51"/>
  <c r="EG11" i="51"/>
  <c r="EG10" i="51"/>
  <c r="BU11" i="51"/>
  <c r="BU10" i="51"/>
  <c r="BQ36" i="51"/>
  <c r="CG36" i="51"/>
  <c r="CK36" i="51"/>
  <c r="DA36" i="51"/>
  <c r="DI36" i="51"/>
  <c r="DM36" i="51"/>
  <c r="EC36" i="51"/>
  <c r="EK36" i="51"/>
  <c r="ES36" i="51"/>
  <c r="DJ36" i="51"/>
  <c r="ED36" i="51"/>
  <c r="BR73" i="51"/>
  <c r="CD73" i="51"/>
  <c r="CM73" i="51"/>
  <c r="ES73" i="51"/>
  <c r="BU73" i="51"/>
  <c r="BY73" i="51"/>
  <c r="CU73" i="51"/>
  <c r="DY73" i="51"/>
  <c r="EM73" i="51"/>
  <c r="BX73" i="51"/>
  <c r="CF73" i="51"/>
  <c r="DD73" i="51"/>
  <c r="DS81" i="51"/>
  <c r="CW81" i="51"/>
  <c r="DL81" i="51"/>
  <c r="DT81" i="51"/>
  <c r="EF81" i="51"/>
  <c r="EJ81" i="51"/>
  <c r="CM110" i="51"/>
  <c r="CX110" i="51"/>
  <c r="DB110" i="51"/>
  <c r="DW110" i="51"/>
  <c r="CG110" i="51"/>
  <c r="CU110" i="51"/>
  <c r="CT110" i="51"/>
  <c r="BS151" i="51"/>
  <c r="BZ151" i="51"/>
  <c r="CH151" i="51"/>
  <c r="CL151" i="51"/>
  <c r="CX151" i="51"/>
  <c r="DB151" i="51"/>
  <c r="DR151" i="51"/>
  <c r="DV151" i="51"/>
  <c r="EH151" i="51"/>
  <c r="EL151" i="51"/>
  <c r="CM151" i="51"/>
  <c r="CR151" i="51"/>
  <c r="CV151" i="51"/>
  <c r="DL151" i="51"/>
  <c r="DP151" i="51"/>
  <c r="EB151" i="51"/>
  <c r="EF151" i="51"/>
  <c r="ER151" i="51"/>
  <c r="EV151" i="51"/>
  <c r="BT162" i="51"/>
  <c r="DS162" i="51"/>
  <c r="BX162" i="51"/>
  <c r="CE162" i="51"/>
  <c r="CI162" i="51"/>
  <c r="EM162" i="51"/>
  <c r="EQ162" i="51"/>
  <c r="DT171" i="51"/>
  <c r="EP171" i="51"/>
  <c r="DW171" i="51"/>
  <c r="EI171" i="51"/>
  <c r="EL171" i="51"/>
  <c r="CH177" i="51"/>
  <c r="CU177" i="51"/>
  <c r="DV177" i="51"/>
  <c r="EE177" i="51"/>
  <c r="EU177" i="51"/>
  <c r="CC177" i="51"/>
  <c r="CO177" i="51"/>
  <c r="EK177" i="51"/>
  <c r="EO177" i="51"/>
  <c r="ES177" i="51"/>
  <c r="BU188" i="51"/>
  <c r="BY188" i="51"/>
  <c r="CK188" i="51"/>
  <c r="CO188" i="51"/>
  <c r="DA188" i="51"/>
  <c r="DM188" i="51"/>
  <c r="DY188" i="51"/>
  <c r="ES188" i="51"/>
  <c r="ET188" i="51"/>
  <c r="CH188" i="51"/>
  <c r="CX188" i="51"/>
  <c r="DR188" i="51"/>
  <c r="CA188" i="51"/>
  <c r="CQ188" i="51"/>
  <c r="DK188" i="51"/>
  <c r="EA188" i="51"/>
  <c r="EU188" i="51"/>
  <c r="CF233" i="51"/>
  <c r="CV233" i="51"/>
  <c r="DP233" i="51"/>
  <c r="EF233" i="51"/>
  <c r="EV233" i="51"/>
  <c r="CE262" i="51"/>
  <c r="DO262" i="51"/>
  <c r="EU262" i="51"/>
  <c r="DB268" i="51"/>
  <c r="ET268" i="51"/>
  <c r="CD268" i="51"/>
  <c r="DL281" i="51"/>
  <c r="DT281" i="51"/>
  <c r="BR300" i="51"/>
  <c r="DY11" i="51"/>
  <c r="DY10" i="51"/>
  <c r="DL11" i="51"/>
  <c r="DL10" i="51"/>
  <c r="BZ36" i="51"/>
  <c r="CH36" i="51"/>
  <c r="CT36" i="51"/>
  <c r="CE36" i="51"/>
  <c r="CI36" i="51"/>
  <c r="CQ36" i="51"/>
  <c r="CY36" i="51"/>
  <c r="DK36" i="51"/>
  <c r="EE36" i="51"/>
  <c r="BS36" i="51"/>
  <c r="BS73" i="51"/>
  <c r="BW73" i="51"/>
  <c r="CZ73" i="51"/>
  <c r="DK96" i="51"/>
  <c r="BW138" i="51"/>
  <c r="CB151" i="51"/>
  <c r="CF151" i="51"/>
  <c r="EA171" i="51"/>
  <c r="ED171" i="51"/>
  <c r="DW177" i="51"/>
  <c r="CI262" i="51"/>
  <c r="DS262" i="51"/>
  <c r="CF281" i="51"/>
  <c r="CC11" i="51"/>
  <c r="CC10" i="51"/>
  <c r="DA11" i="51"/>
  <c r="DA10" i="51"/>
  <c r="DN300" i="51"/>
  <c r="EP300" i="51"/>
  <c r="EX275" i="51"/>
  <c r="EX308" i="51"/>
  <c r="EX330" i="51"/>
  <c r="EX365" i="51"/>
  <c r="EX410" i="51"/>
  <c r="CG11" i="51"/>
  <c r="CG10" i="51"/>
  <c r="BW11" i="51"/>
  <c r="BW10" i="51"/>
  <c r="BZ11" i="51"/>
  <c r="BZ10" i="51"/>
  <c r="CP11" i="51"/>
  <c r="CP10" i="51"/>
  <c r="DN11" i="51"/>
  <c r="DN10" i="51"/>
  <c r="ED11" i="51"/>
  <c r="ED10" i="51"/>
  <c r="EL11" i="51"/>
  <c r="EL10" i="51"/>
  <c r="ET11" i="51"/>
  <c r="ET10" i="51"/>
  <c r="CH73" i="51"/>
  <c r="CP73" i="51"/>
  <c r="CT73" i="51"/>
  <c r="DA73" i="51"/>
  <c r="DL73" i="51"/>
  <c r="DT73" i="51"/>
  <c r="EH73" i="51"/>
  <c r="DB81" i="51"/>
  <c r="DN81" i="51"/>
  <c r="DZ81" i="51"/>
  <c r="EP81" i="51"/>
  <c r="ET81" i="51"/>
  <c r="BU96" i="51"/>
  <c r="DM96" i="51"/>
  <c r="DU96" i="51"/>
  <c r="DY96" i="51"/>
  <c r="EH96" i="51"/>
  <c r="CP96" i="51"/>
  <c r="CV96" i="51"/>
  <c r="DZ96" i="51"/>
  <c r="ED110" i="51"/>
  <c r="CW110" i="51"/>
  <c r="DA110" i="51"/>
  <c r="DM110" i="51"/>
  <c r="EH110" i="51"/>
  <c r="DN110" i="51"/>
  <c r="BT110" i="51"/>
  <c r="BX110" i="51"/>
  <c r="CF110" i="51"/>
  <c r="CN110" i="51"/>
  <c r="CR110" i="51"/>
  <c r="CV110" i="51"/>
  <c r="EB110" i="51"/>
  <c r="EJ110" i="51"/>
  <c r="CB138" i="51"/>
  <c r="CF138" i="51"/>
  <c r="CR138" i="51"/>
  <c r="CV138" i="51"/>
  <c r="BX138" i="51"/>
  <c r="CT138" i="51"/>
  <c r="DB138" i="51"/>
  <c r="DO138" i="51"/>
  <c r="DS138" i="51"/>
  <c r="EI138" i="51"/>
  <c r="EQ138" i="51"/>
  <c r="DN162" i="51"/>
  <c r="CL162" i="51"/>
  <c r="CO162" i="51"/>
  <c r="CU162" i="51"/>
  <c r="DD162" i="51"/>
  <c r="EV162" i="51"/>
  <c r="CR171" i="51"/>
  <c r="CX171" i="51"/>
  <c r="DN171" i="51"/>
  <c r="DV171" i="51"/>
  <c r="CQ177" i="51"/>
  <c r="DC177" i="51"/>
  <c r="ED177" i="51"/>
  <c r="CM262" i="51"/>
  <c r="DW262" i="51"/>
  <c r="CG268" i="51"/>
  <c r="CK268" i="51"/>
  <c r="CR268" i="51"/>
  <c r="CD300" i="51"/>
  <c r="CL300" i="51"/>
  <c r="DV300" i="51"/>
  <c r="DP353" i="51"/>
  <c r="DZ162" i="51"/>
  <c r="CX162" i="51"/>
  <c r="CM162" i="51"/>
  <c r="CQ162" i="51"/>
  <c r="DP162" i="51"/>
  <c r="DT162" i="51"/>
  <c r="BT171" i="51"/>
  <c r="BX171" i="51"/>
  <c r="DC171" i="51"/>
  <c r="EQ171" i="51"/>
  <c r="ET171" i="51"/>
  <c r="CA177" i="51"/>
  <c r="CY177" i="51"/>
  <c r="DK177" i="51"/>
  <c r="DS177" i="51"/>
  <c r="EA177" i="51"/>
  <c r="EI177" i="51"/>
  <c r="BQ268" i="51"/>
  <c r="CN268" i="51"/>
  <c r="EG268" i="51"/>
  <c r="BU268" i="51"/>
  <c r="BY268" i="51"/>
  <c r="CM268" i="51"/>
  <c r="DD268" i="51"/>
  <c r="DX268" i="51"/>
  <c r="EN268" i="51"/>
  <c r="EV268" i="51"/>
  <c r="CF268" i="51"/>
  <c r="CZ268" i="51"/>
  <c r="EG281" i="51"/>
  <c r="BW281" i="51"/>
  <c r="DS281" i="51"/>
  <c r="ED281" i="51"/>
  <c r="CH300" i="51"/>
  <c r="ET312" i="51"/>
  <c r="BU339" i="51"/>
  <c r="DJ339" i="51"/>
  <c r="CS339" i="51"/>
  <c r="DI339" i="51"/>
  <c r="CA339" i="51"/>
  <c r="DC339" i="51"/>
  <c r="DK339" i="51"/>
  <c r="CM353" i="51"/>
  <c r="CV353" i="51"/>
  <c r="DW353" i="51"/>
  <c r="EF353" i="51"/>
  <c r="EA364" i="51"/>
  <c r="EJ364" i="51"/>
  <c r="BG81" i="51"/>
  <c r="BD96" i="51"/>
  <c r="AL110" i="51"/>
  <c r="BD188" i="51"/>
  <c r="BB233" i="51"/>
  <c r="AW262" i="51"/>
  <c r="EC300" i="51"/>
  <c r="EK300" i="51"/>
  <c r="ES300" i="51"/>
  <c r="BY339" i="51"/>
  <c r="CN353" i="51"/>
  <c r="DX353" i="51"/>
  <c r="EM383" i="51"/>
  <c r="EQ383" i="51"/>
  <c r="EU383" i="51"/>
  <c r="AD73" i="51"/>
  <c r="AO171" i="51"/>
  <c r="CI268" i="51"/>
  <c r="EL268" i="51"/>
  <c r="CS268" i="51"/>
  <c r="BS268" i="51"/>
  <c r="BW268" i="51"/>
  <c r="CA268" i="51"/>
  <c r="CU268" i="51"/>
  <c r="CZ281" i="51"/>
  <c r="ES281" i="51"/>
  <c r="BQ281" i="51"/>
  <c r="BY281" i="51"/>
  <c r="CC281" i="51"/>
  <c r="DU281" i="51"/>
  <c r="EC281" i="51"/>
  <c r="CM339" i="51"/>
  <c r="CX339" i="51"/>
  <c r="BX353" i="51"/>
  <c r="CU353" i="51"/>
  <c r="DD353" i="51"/>
  <c r="EE353" i="51"/>
  <c r="EN353" i="51"/>
  <c r="EI364" i="51"/>
  <c r="BS383" i="51"/>
  <c r="AP73" i="51"/>
  <c r="AX73" i="51"/>
  <c r="AP110" i="51"/>
  <c r="AI162" i="51"/>
  <c r="BA171" i="51"/>
  <c r="AH188" i="51"/>
  <c r="BJ233" i="51"/>
  <c r="BI262" i="51"/>
  <c r="CS312" i="51"/>
  <c r="BW339" i="51"/>
  <c r="CI339" i="51"/>
  <c r="DL339" i="51"/>
  <c r="BR339" i="51"/>
  <c r="BT353" i="51"/>
  <c r="CB353" i="51"/>
  <c r="CJ353" i="51"/>
  <c r="CR353" i="51"/>
  <c r="CZ353" i="51"/>
  <c r="DL353" i="51"/>
  <c r="DT353" i="51"/>
  <c r="EB353" i="51"/>
  <c r="EJ353" i="51"/>
  <c r="ER353" i="51"/>
  <c r="DX364" i="51"/>
  <c r="EF364" i="51"/>
  <c r="EN364" i="51"/>
  <c r="EV364" i="51"/>
  <c r="DP373" i="51"/>
  <c r="DZ373" i="51"/>
  <c r="EH373" i="51"/>
  <c r="EP373" i="51"/>
  <c r="BT383" i="51"/>
  <c r="DZ383" i="51"/>
  <c r="ET383" i="51"/>
  <c r="DA383" i="51"/>
  <c r="AS73" i="51"/>
  <c r="AL81" i="51"/>
  <c r="AP81" i="51"/>
  <c r="AX81" i="51"/>
  <c r="BF81" i="51"/>
  <c r="AO110" i="51"/>
  <c r="BK138" i="51"/>
  <c r="AH138" i="51"/>
  <c r="AP138" i="51"/>
  <c r="AX138" i="51"/>
  <c r="BB138" i="51"/>
  <c r="BJ138" i="51"/>
  <c r="AU151" i="51"/>
  <c r="AY151" i="51"/>
  <c r="AM162" i="51"/>
  <c r="BK162" i="51"/>
  <c r="AX171" i="51"/>
  <c r="BG171" i="51"/>
  <c r="BK171" i="51"/>
  <c r="AN171" i="51"/>
  <c r="AR171" i="51"/>
  <c r="AL188" i="51"/>
  <c r="AZ233" i="51"/>
  <c r="BE233" i="51"/>
  <c r="BI233" i="51"/>
  <c r="BF300" i="51"/>
  <c r="AJ312" i="51"/>
  <c r="AW364" i="51"/>
  <c r="FL353" i="51"/>
  <c r="DT373" i="51"/>
  <c r="ED373" i="51"/>
  <c r="EL373" i="51"/>
  <c r="ET373" i="51"/>
  <c r="EV383" i="51"/>
  <c r="DV383" i="51"/>
  <c r="EO383" i="51"/>
  <c r="ES383" i="51"/>
  <c r="EB383" i="51"/>
  <c r="EJ383" i="51"/>
  <c r="AT81" i="51"/>
  <c r="BB81" i="51"/>
  <c r="BJ81" i="51"/>
  <c r="AC96" i="51"/>
  <c r="AS96" i="51"/>
  <c r="BF110" i="51"/>
  <c r="BK151" i="51"/>
  <c r="BH151" i="51"/>
  <c r="BE171" i="51"/>
  <c r="BI171" i="51"/>
  <c r="AI177" i="51"/>
  <c r="AX233" i="51"/>
  <c r="AN233" i="51"/>
  <c r="AZ240" i="51"/>
  <c r="AH262" i="51"/>
  <c r="BC268" i="51"/>
  <c r="BE281" i="51"/>
  <c r="FV364" i="51"/>
  <c r="AP96" i="51"/>
  <c r="AX96" i="51"/>
  <c r="BF96" i="51"/>
  <c r="BA110" i="51"/>
  <c r="AJ151" i="51"/>
  <c r="BI162" i="51"/>
  <c r="AW171" i="51"/>
  <c r="AQ188" i="51"/>
  <c r="AL233" i="51"/>
  <c r="BA240" i="51"/>
  <c r="BK383" i="51"/>
  <c r="AT262" i="51"/>
  <c r="AK262" i="51"/>
  <c r="AO281" i="51"/>
  <c r="AC281" i="51"/>
  <c r="AH281" i="51"/>
  <c r="BB281" i="51"/>
  <c r="AW300" i="51"/>
  <c r="BH300" i="51"/>
  <c r="AR312" i="51"/>
  <c r="AH312" i="51"/>
  <c r="AP312" i="51"/>
  <c r="AX312" i="51"/>
  <c r="AK323" i="51"/>
  <c r="AO323" i="51"/>
  <c r="AS323" i="51"/>
  <c r="AW323" i="51"/>
  <c r="AW322" i="51"/>
  <c r="BA323" i="51"/>
  <c r="BE323" i="51"/>
  <c r="BI323" i="51"/>
  <c r="AC323" i="51"/>
  <c r="AV339" i="51"/>
  <c r="BB339" i="51"/>
  <c r="BH339" i="51"/>
  <c r="BJ353" i="51"/>
  <c r="AC364" i="51"/>
  <c r="BG364" i="51"/>
  <c r="BK364" i="51"/>
  <c r="AS373" i="51"/>
  <c r="BE373" i="51"/>
  <c r="BK373" i="51"/>
  <c r="FA86" i="51"/>
  <c r="FB96" i="51"/>
  <c r="FB177" i="51"/>
  <c r="FA281" i="51"/>
  <c r="FL81" i="51"/>
  <c r="FQ262" i="51"/>
  <c r="FQ177" i="51"/>
  <c r="FV81" i="51"/>
  <c r="FV171" i="51"/>
  <c r="FV353" i="51"/>
  <c r="GA312" i="51"/>
  <c r="GE11" i="51"/>
  <c r="GE10" i="51"/>
  <c r="GP177" i="51"/>
  <c r="AR339" i="51"/>
  <c r="BI339" i="51"/>
  <c r="AF373" i="51"/>
  <c r="AW373" i="51"/>
  <c r="FA11" i="51"/>
  <c r="FA10" i="51"/>
  <c r="EZ263" i="51"/>
  <c r="EZ262" i="51"/>
  <c r="EZ163" i="51"/>
  <c r="EZ162" i="51"/>
  <c r="EZ192" i="51"/>
  <c r="FL240" i="51"/>
  <c r="FN11" i="51"/>
  <c r="FN10" i="51"/>
  <c r="FX11" i="51"/>
  <c r="FX10" i="51"/>
  <c r="GU226" i="51"/>
  <c r="AO262" i="51"/>
  <c r="AS262" i="51"/>
  <c r="AM262" i="51"/>
  <c r="AQ262" i="51"/>
  <c r="AY262" i="51"/>
  <c r="BC262" i="51"/>
  <c r="BG262" i="51"/>
  <c r="BK262" i="51"/>
  <c r="AW281" i="51"/>
  <c r="AS300" i="51"/>
  <c r="AJ323" i="51"/>
  <c r="AN323" i="51"/>
  <c r="AR323" i="51"/>
  <c r="AV323" i="51"/>
  <c r="AZ323" i="51"/>
  <c r="BD323" i="51"/>
  <c r="BH323" i="51"/>
  <c r="BL323" i="51"/>
  <c r="AJ339" i="51"/>
  <c r="BD339" i="51"/>
  <c r="AC339" i="51"/>
  <c r="AJ353" i="51"/>
  <c r="BD353" i="51"/>
  <c r="BH353" i="51"/>
  <c r="BA364" i="51"/>
  <c r="AC373" i="51"/>
  <c r="BA373" i="51"/>
  <c r="FA73" i="51"/>
  <c r="EZ226" i="51"/>
  <c r="FA171" i="51"/>
  <c r="FG73" i="51"/>
  <c r="FL162" i="51"/>
  <c r="FL383" i="51"/>
  <c r="FQ233" i="51"/>
  <c r="FV281" i="51"/>
  <c r="FV177" i="51"/>
  <c r="FV151" i="51"/>
  <c r="GX12" i="51"/>
  <c r="GK233" i="51"/>
  <c r="GU189" i="51"/>
  <c r="GF81" i="51"/>
  <c r="GK81" i="51"/>
  <c r="GP353" i="51"/>
  <c r="GU365" i="51"/>
  <c r="I7" i="56"/>
  <c r="G23" i="56"/>
  <c r="G14" i="56"/>
  <c r="P391" i="51"/>
  <c r="GP73" i="51"/>
  <c r="BM27" i="51"/>
  <c r="Z29" i="51"/>
  <c r="GZ29" i="51"/>
  <c r="DE145" i="51"/>
  <c r="GZ150" i="51"/>
  <c r="BM354" i="51"/>
  <c r="GZ356" i="51"/>
  <c r="GZ134" i="51"/>
  <c r="DE131" i="51"/>
  <c r="BN12" i="51"/>
  <c r="BN178" i="51"/>
  <c r="DE58" i="51"/>
  <c r="BN27" i="51"/>
  <c r="BN49" i="51"/>
  <c r="BN410" i="51"/>
  <c r="BO64" i="51"/>
  <c r="BO275" i="51"/>
  <c r="DE236" i="51"/>
  <c r="DE233" i="51"/>
  <c r="GZ223" i="51"/>
  <c r="DE221" i="51"/>
  <c r="GZ209" i="51"/>
  <c r="BN54" i="51"/>
  <c r="BN308" i="51"/>
  <c r="BN217" i="51"/>
  <c r="BO12" i="51"/>
  <c r="BO69" i="51"/>
  <c r="BP42" i="51"/>
  <c r="BP229" i="51"/>
  <c r="GZ230" i="51"/>
  <c r="BN205" i="51"/>
  <c r="BN184" i="51"/>
  <c r="BN152" i="51"/>
  <c r="BN374" i="51"/>
  <c r="BN373" i="51"/>
  <c r="BO58" i="51"/>
  <c r="DE42" i="51"/>
  <c r="BM313" i="51"/>
  <c r="DE197" i="51"/>
  <c r="BM192" i="51"/>
  <c r="Z196" i="51"/>
  <c r="CT11" i="51"/>
  <c r="CT10" i="51"/>
  <c r="CY11" i="51"/>
  <c r="CY10" i="51"/>
  <c r="DS11" i="51"/>
  <c r="DS10" i="51"/>
  <c r="EI11" i="51"/>
  <c r="EI10" i="51"/>
  <c r="CO36" i="51"/>
  <c r="DQ36" i="51"/>
  <c r="CP110" i="51"/>
  <c r="BR151" i="51"/>
  <c r="DW162" i="51"/>
  <c r="DX171" i="51"/>
  <c r="EF171" i="51"/>
  <c r="EN171" i="51"/>
  <c r="DA177" i="51"/>
  <c r="DM177" i="51"/>
  <c r="DU177" i="51"/>
  <c r="EC177" i="51"/>
  <c r="DY281" i="51"/>
  <c r="CH11" i="51"/>
  <c r="CH10" i="51"/>
  <c r="DZ11" i="51"/>
  <c r="DZ10" i="51"/>
  <c r="CD36" i="51"/>
  <c r="CL36" i="51"/>
  <c r="DB36" i="51"/>
  <c r="DZ36" i="51"/>
  <c r="EA110" i="51"/>
  <c r="ER110" i="51"/>
  <c r="EF110" i="51"/>
  <c r="BQ300" i="51"/>
  <c r="CL11" i="51"/>
  <c r="CL10" i="51"/>
  <c r="CX11" i="51"/>
  <c r="CX10" i="51"/>
  <c r="DR11" i="51"/>
  <c r="DR10" i="51"/>
  <c r="DQ281" i="51"/>
  <c r="BL162" i="51"/>
  <c r="AJ162" i="51"/>
  <c r="AR162" i="51"/>
  <c r="BD162" i="51"/>
  <c r="BK281" i="51"/>
  <c r="AT312" i="51"/>
  <c r="AZ353" i="51"/>
  <c r="AX151" i="51"/>
  <c r="AD312" i="51"/>
  <c r="AH323" i="51"/>
  <c r="AL323" i="51"/>
  <c r="AP323" i="51"/>
  <c r="AT323" i="51"/>
  <c r="AX323" i="51"/>
  <c r="BB323" i="51"/>
  <c r="BF323" i="51"/>
  <c r="BJ323" i="51"/>
  <c r="BA339" i="51"/>
  <c r="BJ373" i="51"/>
  <c r="FL151" i="51"/>
  <c r="GF240" i="51"/>
  <c r="FW11" i="51"/>
  <c r="FW10" i="51"/>
  <c r="GU178" i="51"/>
  <c r="GK177" i="51"/>
  <c r="GU197" i="51"/>
  <c r="DR82" i="51"/>
  <c r="DR81" i="51" s="1"/>
  <c r="DR35" i="51" s="1"/>
  <c r="DR421" i="51" s="1"/>
  <c r="GU138" i="51"/>
  <c r="BH363" i="51"/>
  <c r="GU268" i="51"/>
  <c r="GZ270" i="51"/>
  <c r="GZ269" i="51"/>
  <c r="GZ325" i="51"/>
  <c r="GZ324" i="51"/>
  <c r="AX322" i="51"/>
  <c r="J19" i="56"/>
  <c r="BM221" i="51"/>
  <c r="Z225" i="51"/>
  <c r="GZ382" i="51"/>
  <c r="GZ381" i="51"/>
  <c r="GZ103" i="51"/>
  <c r="GZ101" i="51"/>
  <c r="DQ81" i="51"/>
  <c r="DQ35" i="51"/>
  <c r="GZ200" i="51"/>
  <c r="GZ197" i="51"/>
  <c r="BM86" i="51"/>
  <c r="Z89" i="51"/>
  <c r="GZ255" i="51"/>
  <c r="GZ254" i="51"/>
  <c r="GZ296" i="51"/>
  <c r="GU81" i="51"/>
  <c r="BM82" i="51"/>
  <c r="Z83" i="51"/>
  <c r="GZ352" i="51"/>
  <c r="GZ350" i="51"/>
  <c r="G12" i="66"/>
  <c r="GU301" i="51"/>
  <c r="GU300" i="51"/>
  <c r="G12" i="56"/>
  <c r="GU151" i="51"/>
  <c r="E10" i="66"/>
  <c r="I22" i="56"/>
  <c r="I21" i="63"/>
  <c r="G22" i="56"/>
  <c r="I30" i="56"/>
  <c r="I29" i="63"/>
  <c r="DE159" i="51"/>
  <c r="DE151" i="51"/>
  <c r="E11" i="66"/>
  <c r="M12" i="66"/>
  <c r="E9" i="66"/>
  <c r="GZ277" i="51"/>
  <c r="GZ275" i="51"/>
  <c r="GZ349" i="51"/>
  <c r="GZ346" i="51"/>
  <c r="GZ333" i="51"/>
  <c r="GZ330" i="51"/>
  <c r="BM271" i="51"/>
  <c r="Z272" i="51"/>
  <c r="E13" i="63"/>
  <c r="E29" i="56"/>
  <c r="E28" i="63"/>
  <c r="GZ303" i="51"/>
  <c r="CR35" i="51"/>
  <c r="GZ280" i="51"/>
  <c r="GZ279" i="51"/>
  <c r="I12" i="66"/>
  <c r="E7" i="66"/>
  <c r="E8" i="66"/>
  <c r="O12" i="66"/>
  <c r="GZ128" i="51"/>
  <c r="GZ120" i="51"/>
  <c r="E21" i="56"/>
  <c r="BM241" i="51"/>
  <c r="Z243" i="51"/>
  <c r="CE363" i="51"/>
  <c r="DF97" i="51"/>
  <c r="DF96" i="51"/>
  <c r="G29" i="56"/>
  <c r="J17" i="56"/>
  <c r="DG97" i="51"/>
  <c r="DG96" i="51"/>
  <c r="DE301" i="51"/>
  <c r="DE300" i="51"/>
  <c r="E24" i="56"/>
  <c r="G24" i="56"/>
  <c r="GZ287" i="51"/>
  <c r="GZ285" i="51"/>
  <c r="GZ164" i="51"/>
  <c r="GZ163" i="51"/>
  <c r="GZ162" i="51"/>
  <c r="GU281" i="51"/>
  <c r="BM324" i="51"/>
  <c r="Z327" i="51"/>
  <c r="GZ419" i="51"/>
  <c r="GZ410" i="51"/>
  <c r="GZ302" i="51"/>
  <c r="GZ301" i="51"/>
  <c r="AK363" i="51"/>
  <c r="AC35" i="51"/>
  <c r="I9" i="56"/>
  <c r="I21" i="56"/>
  <c r="I20" i="63"/>
  <c r="G11" i="56"/>
  <c r="I24" i="56"/>
  <c r="I23" i="63"/>
  <c r="GU177" i="51"/>
  <c r="GU364" i="51"/>
  <c r="FV363" i="51"/>
  <c r="E12" i="56"/>
  <c r="Z382" i="51"/>
  <c r="GZ208" i="51"/>
  <c r="GZ205" i="51"/>
  <c r="EW404" i="51"/>
  <c r="EW383" i="51"/>
  <c r="GZ299" i="51"/>
  <c r="G19" i="63"/>
  <c r="E22" i="56"/>
  <c r="I27" i="56"/>
  <c r="I8" i="56"/>
  <c r="I7" i="63"/>
  <c r="GU353" i="51"/>
  <c r="G31" i="56"/>
  <c r="G30" i="63"/>
  <c r="GP363" i="51"/>
  <c r="E30" i="56"/>
  <c r="EZ151" i="51"/>
  <c r="AL363" i="51"/>
  <c r="E15" i="56"/>
  <c r="E14" i="63"/>
  <c r="EZ339" i="51"/>
  <c r="Z389" i="51"/>
  <c r="GU96" i="51"/>
  <c r="I15" i="56"/>
  <c r="I14" i="63"/>
  <c r="GK35" i="51"/>
  <c r="FV322" i="51"/>
  <c r="BG363" i="51"/>
  <c r="BL363" i="51"/>
  <c r="FG363" i="51"/>
  <c r="AG35" i="51"/>
  <c r="DH353" i="51"/>
  <c r="EX177" i="51"/>
  <c r="EZ96" i="51"/>
  <c r="GA322" i="51"/>
  <c r="I11" i="56"/>
  <c r="I10" i="63"/>
  <c r="E32" i="56"/>
  <c r="AR363" i="51"/>
  <c r="BK322" i="51"/>
  <c r="AU322" i="51"/>
  <c r="BI363" i="51"/>
  <c r="L19" i="56"/>
  <c r="GF363" i="51"/>
  <c r="EZ240" i="51"/>
  <c r="GA363" i="51"/>
  <c r="EX353" i="51"/>
  <c r="GZ370" i="51"/>
  <c r="I32" i="56"/>
  <c r="I31" i="63"/>
  <c r="BF322" i="51"/>
  <c r="GP322" i="51"/>
  <c r="FV35" i="51"/>
  <c r="AS363" i="51"/>
  <c r="CC363" i="51"/>
  <c r="FQ35" i="51"/>
  <c r="DE281" i="51"/>
  <c r="EW151" i="51"/>
  <c r="EZ300" i="51"/>
  <c r="GU323" i="51"/>
  <c r="G10" i="56"/>
  <c r="G32" i="56"/>
  <c r="G8" i="56"/>
  <c r="I10" i="56"/>
  <c r="E28" i="56"/>
  <c r="E11" i="56"/>
  <c r="GU110" i="51"/>
  <c r="GU36" i="51"/>
  <c r="G9" i="56"/>
  <c r="I18" i="56"/>
  <c r="AP322" i="51"/>
  <c r="GP35" i="51"/>
  <c r="GY11" i="51"/>
  <c r="GY10" i="51"/>
  <c r="G21" i="56"/>
  <c r="GU339" i="51"/>
  <c r="Z100" i="51"/>
  <c r="Z98" i="51"/>
  <c r="GZ98" i="51"/>
  <c r="GZ97" i="51"/>
  <c r="AM363" i="51"/>
  <c r="E10" i="56"/>
  <c r="FL35" i="51"/>
  <c r="GU240" i="51"/>
  <c r="FG322" i="51"/>
  <c r="GF322" i="51"/>
  <c r="EZ353" i="51"/>
  <c r="BB363" i="51"/>
  <c r="G18" i="63"/>
  <c r="AH363" i="51"/>
  <c r="E22" i="63"/>
  <c r="EY240" i="51"/>
  <c r="EX81" i="51"/>
  <c r="GW11" i="51"/>
  <c r="GW10" i="51"/>
  <c r="F4" i="64"/>
  <c r="F4" i="65"/>
  <c r="BF363" i="51"/>
  <c r="G27" i="56"/>
  <c r="EZ177" i="51"/>
  <c r="EZ138" i="51"/>
  <c r="EZ383" i="51"/>
  <c r="EZ364" i="51"/>
  <c r="EZ268" i="51"/>
  <c r="FB35" i="51"/>
  <c r="GA35" i="51"/>
  <c r="E8" i="56"/>
  <c r="E7" i="63"/>
  <c r="GU383" i="51"/>
  <c r="BM162" i="51"/>
  <c r="DE138" i="51"/>
  <c r="BM214" i="51"/>
  <c r="Z216" i="51"/>
  <c r="E27" i="56"/>
  <c r="I28" i="56"/>
  <c r="BS363" i="51"/>
  <c r="AD35" i="51"/>
  <c r="FQ322" i="51"/>
  <c r="GK322" i="51"/>
  <c r="AX363" i="51"/>
  <c r="GU11" i="51"/>
  <c r="GU10" i="51"/>
  <c r="AZ363" i="51"/>
  <c r="FQ363" i="51"/>
  <c r="DE364" i="51"/>
  <c r="GZ211" i="51"/>
  <c r="FA322" i="51"/>
  <c r="G24" i="63"/>
  <c r="E6" i="56"/>
  <c r="G15" i="56"/>
  <c r="G14" i="63"/>
  <c r="I22" i="63"/>
  <c r="AQ363" i="51"/>
  <c r="I24" i="63"/>
  <c r="G28" i="56"/>
  <c r="Z56" i="51"/>
  <c r="Z160" i="51"/>
  <c r="GP95" i="51"/>
  <c r="FL322" i="51"/>
  <c r="DT322" i="51"/>
  <c r="BU322" i="51"/>
  <c r="GZ174" i="51"/>
  <c r="GZ171" i="51"/>
  <c r="DH96" i="51"/>
  <c r="GK363" i="51"/>
  <c r="AT363" i="51"/>
  <c r="BG322" i="51"/>
  <c r="AQ322" i="51"/>
  <c r="EZ36" i="51"/>
  <c r="AO363" i="51"/>
  <c r="Z264" i="51"/>
  <c r="AD322" i="51"/>
  <c r="CB35" i="51"/>
  <c r="AE35" i="51"/>
  <c r="G16" i="63"/>
  <c r="EZ81" i="51"/>
  <c r="EZ281" i="51"/>
  <c r="E30" i="63"/>
  <c r="G22" i="63"/>
  <c r="EY177" i="51"/>
  <c r="L25" i="63"/>
  <c r="K25" i="63"/>
  <c r="I6" i="63"/>
  <c r="G12" i="63"/>
  <c r="BN339" i="51"/>
  <c r="BP151" i="51"/>
  <c r="EW81" i="51"/>
  <c r="EF35" i="51"/>
  <c r="BP138" i="51"/>
  <c r="AP363" i="51"/>
  <c r="Z345" i="51"/>
  <c r="Z142" i="51"/>
  <c r="BC363" i="51"/>
  <c r="BO81" i="51"/>
  <c r="EW240" i="51"/>
  <c r="GZ313" i="51"/>
  <c r="GZ312" i="51"/>
  <c r="AV363" i="51"/>
  <c r="AY363" i="51"/>
  <c r="DG81" i="51"/>
  <c r="EY96" i="51"/>
  <c r="GV11" i="51"/>
  <c r="DF151" i="51"/>
  <c r="DG300" i="51"/>
  <c r="EZ110" i="51"/>
  <c r="Z400" i="51"/>
  <c r="FG35" i="51"/>
  <c r="CN322" i="51"/>
  <c r="Z394" i="51"/>
  <c r="EX281" i="51"/>
  <c r="Z369" i="51"/>
  <c r="AM322" i="51"/>
  <c r="DR363" i="51"/>
  <c r="DP35" i="51"/>
  <c r="DO35" i="51"/>
  <c r="AK35" i="51"/>
  <c r="EX151" i="51"/>
  <c r="AE363" i="51"/>
  <c r="DE240" i="51"/>
  <c r="GX11" i="51"/>
  <c r="BT363" i="51"/>
  <c r="DP363" i="51"/>
  <c r="DK35" i="51"/>
  <c r="CC322" i="51"/>
  <c r="BN364" i="51"/>
  <c r="DB363" i="51"/>
  <c r="EW364" i="51"/>
  <c r="GZ49" i="51"/>
  <c r="Z16" i="51"/>
  <c r="GZ214" i="51"/>
  <c r="BZ363" i="51"/>
  <c r="BE363" i="51"/>
  <c r="CQ35" i="51"/>
  <c r="CG322" i="51"/>
  <c r="CS363" i="51"/>
  <c r="Z270" i="51"/>
  <c r="BX363" i="51"/>
  <c r="Z333" i="51"/>
  <c r="AG322" i="51"/>
  <c r="EW281" i="51"/>
  <c r="Z396" i="51"/>
  <c r="Z203" i="51"/>
  <c r="CA35" i="51"/>
  <c r="BM294" i="51"/>
  <c r="GZ247" i="51"/>
  <c r="EX96" i="51"/>
  <c r="DU363" i="51"/>
  <c r="Z388" i="51"/>
  <c r="BM151" i="51"/>
  <c r="EX110" i="51"/>
  <c r="EZ11" i="51"/>
  <c r="EZ10" i="51"/>
  <c r="ER363" i="51"/>
  <c r="EW268" i="51"/>
  <c r="CQ363" i="51"/>
  <c r="GZ12" i="51"/>
  <c r="CY363" i="51"/>
  <c r="CV363" i="51"/>
  <c r="GZ69" i="51"/>
  <c r="EY36" i="51"/>
  <c r="GZ27" i="51"/>
  <c r="L23" i="56"/>
  <c r="BO11" i="51"/>
  <c r="BO10" i="51"/>
  <c r="K23" i="56"/>
  <c r="G18" i="56"/>
  <c r="G17" i="63"/>
  <c r="ES363" i="51"/>
  <c r="BR322" i="51"/>
  <c r="EL322" i="51"/>
  <c r="DL363" i="51"/>
  <c r="CL363" i="51"/>
  <c r="CJ35" i="51"/>
  <c r="EI35" i="51"/>
  <c r="BN96" i="51"/>
  <c r="Z181" i="51"/>
  <c r="DC363" i="51"/>
  <c r="GZ131" i="51"/>
  <c r="Z297" i="51"/>
  <c r="CW322" i="51"/>
  <c r="DE268" i="51"/>
  <c r="EY81" i="51"/>
  <c r="AL322" i="51"/>
  <c r="EX268" i="51"/>
  <c r="J23" i="56"/>
  <c r="Z296" i="51"/>
  <c r="DW363" i="51"/>
  <c r="GZ360" i="51"/>
  <c r="CD363" i="51"/>
  <c r="DF353" i="51"/>
  <c r="DG240" i="51"/>
  <c r="DF281" i="51"/>
  <c r="GZ184" i="51"/>
  <c r="Z332" i="51"/>
  <c r="EL363" i="51"/>
  <c r="BF35" i="51"/>
  <c r="DD322" i="51"/>
  <c r="GA95" i="51"/>
  <c r="Z153" i="51"/>
  <c r="DH281" i="51"/>
  <c r="EZ323" i="51"/>
  <c r="BY322" i="51"/>
  <c r="BP383" i="51"/>
  <c r="Z344" i="51"/>
  <c r="Z341" i="51"/>
  <c r="BU363" i="51"/>
  <c r="DG353" i="51"/>
  <c r="DG268" i="51"/>
  <c r="DH339" i="51"/>
  <c r="EY151" i="51"/>
  <c r="EY188" i="51"/>
  <c r="GZ54" i="51"/>
  <c r="BP364" i="51"/>
  <c r="EY323" i="51"/>
  <c r="CO35" i="51"/>
  <c r="EO363" i="51"/>
  <c r="CP322" i="51"/>
  <c r="AY35" i="51"/>
  <c r="DQ322" i="51"/>
  <c r="BM73" i="51"/>
  <c r="Z343" i="51"/>
  <c r="EW96" i="51"/>
  <c r="GZ263" i="51"/>
  <c r="GZ262" i="51"/>
  <c r="DE353" i="51"/>
  <c r="CF363" i="51"/>
  <c r="EJ322" i="51"/>
  <c r="BX322" i="51"/>
  <c r="DG323" i="51"/>
  <c r="BP268" i="51"/>
  <c r="EL35" i="51"/>
  <c r="DK363" i="51"/>
  <c r="Z147" i="51"/>
  <c r="GZ139" i="51"/>
  <c r="GZ201" i="51"/>
  <c r="CH363" i="51"/>
  <c r="BY363" i="51"/>
  <c r="GZ74" i="51"/>
  <c r="GZ73" i="51"/>
  <c r="EX138" i="51"/>
  <c r="BO151" i="51"/>
  <c r="Z99" i="51"/>
  <c r="FA363" i="51"/>
  <c r="BO300" i="51"/>
  <c r="Z149" i="51"/>
  <c r="Z351" i="51"/>
  <c r="DG364" i="51"/>
  <c r="GZ282" i="51"/>
  <c r="EY353" i="51"/>
  <c r="FG95" i="51"/>
  <c r="BJ363" i="51"/>
  <c r="DA363" i="51"/>
  <c r="DP322" i="51"/>
  <c r="BN138" i="51"/>
  <c r="EK363" i="51"/>
  <c r="H25" i="56"/>
  <c r="DO363" i="51"/>
  <c r="Z71" i="51"/>
  <c r="DN363" i="51"/>
  <c r="BV363" i="51"/>
  <c r="EY364" i="51"/>
  <c r="CI363" i="51"/>
  <c r="DI363" i="51"/>
  <c r="GZ82" i="51"/>
  <c r="CP363" i="51"/>
  <c r="CN363" i="51"/>
  <c r="BM339" i="51"/>
  <c r="BN281" i="51"/>
  <c r="DF110" i="51"/>
  <c r="DD363" i="51"/>
  <c r="CU363" i="51"/>
  <c r="CW363" i="51"/>
  <c r="EY11" i="51"/>
  <c r="EW300" i="51"/>
  <c r="DG281" i="51"/>
  <c r="BP281" i="51"/>
  <c r="Z18" i="51"/>
  <c r="Z175" i="51"/>
  <c r="Z57" i="51"/>
  <c r="GZ354" i="51"/>
  <c r="Z14" i="51"/>
  <c r="EF322" i="51"/>
  <c r="DN35" i="51"/>
  <c r="FB322" i="51"/>
  <c r="Z347" i="51"/>
  <c r="ET322" i="51"/>
  <c r="BP323" i="51"/>
  <c r="BN353" i="51"/>
  <c r="AI363" i="51"/>
  <c r="Z349" i="51"/>
  <c r="EQ35" i="51"/>
  <c r="DY322" i="51"/>
  <c r="EI322" i="51"/>
  <c r="BQ322" i="51"/>
  <c r="EW73" i="51"/>
  <c r="BO281" i="51"/>
  <c r="GZ221" i="51"/>
  <c r="BN383" i="51"/>
  <c r="Z17" i="51"/>
  <c r="GZ145" i="51"/>
  <c r="EA363" i="51"/>
  <c r="EX36" i="51"/>
  <c r="BO383" i="51"/>
  <c r="AN247" i="51"/>
  <c r="AN240" i="51"/>
  <c r="AN95" i="51"/>
  <c r="DM322" i="51"/>
  <c r="AQ35" i="51"/>
  <c r="DJ363" i="51"/>
  <c r="BR363" i="51"/>
  <c r="CM363" i="51"/>
  <c r="Z202" i="51"/>
  <c r="CF322" i="51"/>
  <c r="Z299" i="51"/>
  <c r="EM363" i="51"/>
  <c r="AE322" i="51"/>
  <c r="DV322" i="51"/>
  <c r="EX323" i="51"/>
  <c r="AF363" i="51"/>
  <c r="EN322" i="51"/>
  <c r="DI322" i="51"/>
  <c r="BU35" i="51"/>
  <c r="Z135" i="51"/>
  <c r="EW177" i="51"/>
  <c r="Z284" i="51"/>
  <c r="EE322" i="51"/>
  <c r="EW138" i="51"/>
  <c r="CM35" i="51"/>
  <c r="CI322" i="51"/>
  <c r="BX35" i="51"/>
  <c r="BY35" i="51"/>
  <c r="DO322" i="51"/>
  <c r="CV35" i="51"/>
  <c r="BT35" i="51"/>
  <c r="Z133" i="51"/>
  <c r="EV35" i="51"/>
  <c r="BM96" i="51"/>
  <c r="DW322" i="51"/>
  <c r="DC322" i="51"/>
  <c r="ET35" i="51"/>
  <c r="CS35" i="51"/>
  <c r="BP300" i="51"/>
  <c r="DV35" i="51"/>
  <c r="CO322" i="51"/>
  <c r="BN268" i="51"/>
  <c r="GZ404" i="51"/>
  <c r="GZ152" i="51"/>
  <c r="BP96" i="51"/>
  <c r="DF177" i="51"/>
  <c r="EY138" i="51"/>
  <c r="EY281" i="51"/>
  <c r="BL35" i="51"/>
  <c r="EK322" i="51"/>
  <c r="DH383" i="51"/>
  <c r="DH363" i="51"/>
  <c r="CT363" i="51"/>
  <c r="EC322" i="51"/>
  <c r="Z13" i="51"/>
  <c r="DE339" i="51"/>
  <c r="DH11" i="51"/>
  <c r="DH10" i="51"/>
  <c r="BP110" i="51"/>
  <c r="CA363" i="51"/>
  <c r="BB35" i="51"/>
  <c r="EF363" i="51"/>
  <c r="BO96" i="51"/>
  <c r="BI35" i="51"/>
  <c r="BK35" i="51"/>
  <c r="DQ363" i="51"/>
  <c r="DX35" i="51"/>
  <c r="DH81" i="51"/>
  <c r="BP81" i="51"/>
  <c r="Z334" i="51"/>
  <c r="Z182" i="51"/>
  <c r="Z252" i="51"/>
  <c r="H23" i="56"/>
  <c r="Z206" i="51"/>
  <c r="Z180" i="51"/>
  <c r="CO363" i="51"/>
  <c r="BP240" i="51"/>
  <c r="BW363" i="51"/>
  <c r="ER322" i="51"/>
  <c r="BL322" i="51"/>
  <c r="DS363" i="51"/>
  <c r="AF35" i="51"/>
  <c r="AU35" i="51"/>
  <c r="BO177" i="51"/>
  <c r="AJ363" i="51"/>
  <c r="EV322" i="51"/>
  <c r="EM322" i="51"/>
  <c r="EG322" i="51"/>
  <c r="DG11" i="51"/>
  <c r="DG10" i="51"/>
  <c r="Z179" i="51"/>
  <c r="DE11" i="51"/>
  <c r="DE10" i="51"/>
  <c r="DH300" i="51"/>
  <c r="CT35" i="51"/>
  <c r="DF268" i="51"/>
  <c r="DU35" i="51"/>
  <c r="DX322" i="51"/>
  <c r="EA35" i="51"/>
  <c r="GZ233" i="51"/>
  <c r="Z210" i="51"/>
  <c r="Z191" i="51"/>
  <c r="BQ363" i="51"/>
  <c r="DF81" i="51"/>
  <c r="CB363" i="51"/>
  <c r="EX11" i="51"/>
  <c r="EY300" i="51"/>
  <c r="CZ322" i="51"/>
  <c r="BW322" i="51"/>
  <c r="EU363" i="51"/>
  <c r="CI35" i="51"/>
  <c r="DS35" i="51"/>
  <c r="CD322" i="51"/>
  <c r="GZ365" i="51"/>
  <c r="Z208" i="51"/>
  <c r="GZ241" i="51"/>
  <c r="Z361" i="51"/>
  <c r="CJ363" i="51"/>
  <c r="DF11" i="51"/>
  <c r="DF10" i="51"/>
  <c r="DH36" i="51"/>
  <c r="CX363" i="51"/>
  <c r="EY383" i="51"/>
  <c r="DG177" i="51"/>
  <c r="GZ226" i="51"/>
  <c r="BP188" i="51"/>
  <c r="AH322" i="51"/>
  <c r="BZ322" i="51"/>
  <c r="Z207" i="51"/>
  <c r="EY339" i="51"/>
  <c r="EY268" i="51"/>
  <c r="BC95" i="51"/>
  <c r="DV363" i="51"/>
  <c r="CB322" i="51"/>
  <c r="DJ322" i="51"/>
  <c r="CY95" i="51"/>
  <c r="DD35" i="51"/>
  <c r="CK35" i="51"/>
  <c r="BD35" i="51"/>
  <c r="CU35" i="51"/>
  <c r="CC35" i="51"/>
  <c r="DC35" i="51"/>
  <c r="Z379" i="51"/>
  <c r="Z72" i="51"/>
  <c r="BO240" i="51"/>
  <c r="GZ374" i="51"/>
  <c r="DE96" i="51"/>
  <c r="EW323" i="51"/>
  <c r="FB363" i="51"/>
  <c r="EY110" i="51"/>
  <c r="CK363" i="51"/>
  <c r="AI35" i="51"/>
  <c r="Z143" i="51"/>
  <c r="BN110" i="51"/>
  <c r="Z148" i="51"/>
  <c r="BM262" i="51"/>
  <c r="CG363" i="51"/>
  <c r="CR363" i="51"/>
  <c r="DF339" i="51"/>
  <c r="AT322" i="51"/>
  <c r="EX300" i="51"/>
  <c r="EM35" i="51"/>
  <c r="AF322" i="51"/>
  <c r="ED322" i="51"/>
  <c r="CK322" i="51"/>
  <c r="CQ322" i="51"/>
  <c r="GZ192" i="51"/>
  <c r="EC363" i="51"/>
  <c r="EU35" i="51"/>
  <c r="Z144" i="51"/>
  <c r="GZ271" i="51"/>
  <c r="DG339" i="51"/>
  <c r="DF240" i="51"/>
  <c r="GZ189" i="51"/>
  <c r="BP353" i="51"/>
  <c r="BP177" i="51"/>
  <c r="GZ335" i="51"/>
  <c r="DE81" i="51"/>
  <c r="BQ35" i="51"/>
  <c r="DH110" i="51"/>
  <c r="Z67" i="51"/>
  <c r="AM35" i="51"/>
  <c r="DG110" i="51"/>
  <c r="GZ159" i="51"/>
  <c r="DG151" i="51"/>
  <c r="EW353" i="51"/>
  <c r="BM319" i="51"/>
  <c r="Z321" i="51"/>
  <c r="AR95" i="51"/>
  <c r="GF35" i="51"/>
  <c r="BE322" i="51"/>
  <c r="AO322" i="51"/>
  <c r="AK95" i="51"/>
  <c r="AP95" i="51"/>
  <c r="ED363" i="51"/>
  <c r="BJ95" i="51"/>
  <c r="EP363" i="51"/>
  <c r="BG35" i="51"/>
  <c r="CO95" i="51"/>
  <c r="DY35" i="51"/>
  <c r="EC35" i="51"/>
  <c r="DH151" i="51"/>
  <c r="Z66" i="51"/>
  <c r="CY322" i="51"/>
  <c r="DF364" i="51"/>
  <c r="DU322" i="51"/>
  <c r="BO138" i="51"/>
  <c r="AZ322" i="51"/>
  <c r="Z68" i="51"/>
  <c r="FA95" i="51"/>
  <c r="I12" i="56"/>
  <c r="I11" i="63"/>
  <c r="BO268" i="51"/>
  <c r="BJ35" i="51"/>
  <c r="CV322" i="51"/>
  <c r="EH35" i="51"/>
  <c r="CF35" i="51"/>
  <c r="CG35" i="51"/>
  <c r="EP322" i="51"/>
  <c r="BA35" i="51"/>
  <c r="DN322" i="51"/>
  <c r="DE177" i="51"/>
  <c r="ER35" i="51"/>
  <c r="Z311" i="51"/>
  <c r="ES322" i="51"/>
  <c r="BH35" i="51"/>
  <c r="GZ19" i="51"/>
  <c r="DZ35" i="51"/>
  <c r="DK322" i="51"/>
  <c r="CZ35" i="51"/>
  <c r="EO95" i="51"/>
  <c r="BR35" i="51"/>
  <c r="EK35" i="51"/>
  <c r="BV322" i="51"/>
  <c r="DS322" i="51"/>
  <c r="Z392" i="51"/>
  <c r="EX188" i="51"/>
  <c r="BO188" i="51"/>
  <c r="BN323" i="51"/>
  <c r="CZ363" i="51"/>
  <c r="DG138" i="51"/>
  <c r="DG36" i="51"/>
  <c r="DF323" i="51"/>
  <c r="DG188" i="51"/>
  <c r="DH177" i="51"/>
  <c r="DH323" i="51"/>
  <c r="GZ384" i="51"/>
  <c r="DE323" i="51"/>
  <c r="EW339" i="51"/>
  <c r="GZ58" i="51"/>
  <c r="EW188" i="51"/>
  <c r="GZ111" i="51"/>
  <c r="DF138" i="51"/>
  <c r="EW110" i="51"/>
  <c r="BN240" i="51"/>
  <c r="EN35" i="51"/>
  <c r="AF95" i="51"/>
  <c r="DQ95" i="51"/>
  <c r="BN151" i="51"/>
  <c r="GZ229" i="51"/>
  <c r="Z63" i="51"/>
  <c r="DE110" i="51"/>
  <c r="Z164" i="51"/>
  <c r="Z390" i="51"/>
  <c r="Z166" i="51"/>
  <c r="K25" i="56"/>
  <c r="FL363" i="51"/>
  <c r="AS35" i="51"/>
  <c r="EQ363" i="51"/>
  <c r="CS322" i="51"/>
  <c r="CY35" i="51"/>
  <c r="BP339" i="51"/>
  <c r="Z368" i="51"/>
  <c r="EE363" i="51"/>
  <c r="AN35" i="51"/>
  <c r="DY363" i="51"/>
  <c r="BV95" i="51"/>
  <c r="Z385" i="51"/>
  <c r="AR35" i="51"/>
  <c r="BM138" i="51"/>
  <c r="Z398" i="51"/>
  <c r="EA322" i="51"/>
  <c r="DE383" i="51"/>
  <c r="Z387" i="51"/>
  <c r="Z200" i="51"/>
  <c r="BP36" i="51"/>
  <c r="BN300" i="51"/>
  <c r="Z230" i="51"/>
  <c r="Z403" i="51"/>
  <c r="Z397" i="51"/>
  <c r="AK322" i="51"/>
  <c r="DT363" i="51"/>
  <c r="EH363" i="51"/>
  <c r="BT322" i="51"/>
  <c r="BM364" i="51"/>
  <c r="AU363" i="51"/>
  <c r="DR322" i="51"/>
  <c r="AG95" i="51"/>
  <c r="DZ322" i="51"/>
  <c r="BS322" i="51"/>
  <c r="BO364" i="51"/>
  <c r="Z416" i="51"/>
  <c r="BM373" i="51"/>
  <c r="Z75" i="51"/>
  <c r="GZ86" i="51"/>
  <c r="Z391" i="51"/>
  <c r="BM110" i="51"/>
  <c r="Z395" i="51"/>
  <c r="GZ64" i="51"/>
  <c r="GZ258" i="51"/>
  <c r="GZ257" i="51"/>
  <c r="GZ251" i="51"/>
  <c r="Z199" i="51"/>
  <c r="DF300" i="51"/>
  <c r="BJ322" i="51"/>
  <c r="AD95" i="51"/>
  <c r="BK95" i="51"/>
  <c r="BL95" i="51"/>
  <c r="EA95" i="51"/>
  <c r="CD35" i="51"/>
  <c r="EC95" i="51"/>
  <c r="EN95" i="51"/>
  <c r="BR95" i="51"/>
  <c r="Z232" i="51"/>
  <c r="Z399" i="51"/>
  <c r="AL35" i="51"/>
  <c r="EB322" i="51"/>
  <c r="CP35" i="51"/>
  <c r="BW35" i="51"/>
  <c r="CE35" i="51"/>
  <c r="ED35" i="51"/>
  <c r="BO339" i="51"/>
  <c r="Z366" i="51"/>
  <c r="K20" i="56"/>
  <c r="AJ35" i="51"/>
  <c r="GZ219" i="51"/>
  <c r="GZ217" i="51"/>
  <c r="Z402" i="51"/>
  <c r="BD363" i="51"/>
  <c r="DM363" i="51"/>
  <c r="EO35" i="51"/>
  <c r="GZ178" i="51"/>
  <c r="Z401" i="51"/>
  <c r="AZ35" i="51"/>
  <c r="Z393" i="51"/>
  <c r="GZ37" i="51"/>
  <c r="GZ42" i="51"/>
  <c r="Z372" i="51"/>
  <c r="Z146" i="51"/>
  <c r="Z141" i="51"/>
  <c r="BN177" i="51"/>
  <c r="GZ308" i="51"/>
  <c r="AW35" i="51"/>
  <c r="FQ95" i="51"/>
  <c r="BH95" i="51"/>
  <c r="AC95" i="51"/>
  <c r="CM322" i="51"/>
  <c r="CS95" i="51"/>
  <c r="DH268" i="51"/>
  <c r="EO322" i="51"/>
  <c r="EU322" i="51"/>
  <c r="EW11" i="51"/>
  <c r="EW10" i="51"/>
  <c r="DG383" i="51"/>
  <c r="GZ340" i="51"/>
  <c r="DF383" i="51"/>
  <c r="Z411" i="51"/>
  <c r="Z419" i="51"/>
  <c r="Z414" i="51"/>
  <c r="Z415" i="51"/>
  <c r="Z417" i="51"/>
  <c r="Z106" i="51"/>
  <c r="Z103" i="51"/>
  <c r="Z105" i="51"/>
  <c r="BD95" i="51"/>
  <c r="BQ95" i="51"/>
  <c r="DU95" i="51"/>
  <c r="CP95" i="51"/>
  <c r="Z107" i="51"/>
  <c r="Z413" i="51"/>
  <c r="AR322" i="51"/>
  <c r="EB363" i="51"/>
  <c r="AZ95" i="51"/>
  <c r="EN363" i="51"/>
  <c r="EI363" i="51"/>
  <c r="CU322" i="51"/>
  <c r="CA322" i="51"/>
  <c r="CQ95" i="51"/>
  <c r="CB95" i="51"/>
  <c r="BT95" i="51"/>
  <c r="EP35" i="51"/>
  <c r="EX364" i="51"/>
  <c r="EE95" i="51"/>
  <c r="AI322" i="51"/>
  <c r="AG363" i="51"/>
  <c r="BE35" i="51"/>
  <c r="CE322" i="51"/>
  <c r="CX35" i="51"/>
  <c r="DW35" i="51"/>
  <c r="CN35" i="51"/>
  <c r="Z128" i="51"/>
  <c r="Z125" i="51"/>
  <c r="Z278" i="51"/>
  <c r="Z276" i="51"/>
  <c r="GF95" i="51"/>
  <c r="BB322" i="51"/>
  <c r="DB35" i="51"/>
  <c r="Z104" i="51"/>
  <c r="Z418" i="51"/>
  <c r="BM171" i="51"/>
  <c r="AN322" i="51"/>
  <c r="BF95" i="51"/>
  <c r="CR322" i="51"/>
  <c r="EJ95" i="51"/>
  <c r="CW95" i="51"/>
  <c r="BZ95" i="51"/>
  <c r="DJ35" i="51"/>
  <c r="DM35" i="51"/>
  <c r="DH240" i="51"/>
  <c r="CL322" i="51"/>
  <c r="AV95" i="51"/>
  <c r="EQ322" i="51"/>
  <c r="CH322" i="51"/>
  <c r="EX240" i="51"/>
  <c r="DA322" i="51"/>
  <c r="BV35" i="51"/>
  <c r="AD363" i="51"/>
  <c r="Z310" i="51"/>
  <c r="AO35" i="51"/>
  <c r="Z336" i="51"/>
  <c r="Z337" i="51"/>
  <c r="Z408" i="51"/>
  <c r="Z406" i="51"/>
  <c r="Z409" i="51"/>
  <c r="Z407" i="51"/>
  <c r="Z338" i="51"/>
  <c r="GK95" i="51"/>
  <c r="ER95" i="51"/>
  <c r="CL35" i="51"/>
  <c r="DY95" i="51"/>
  <c r="DA95" i="51"/>
  <c r="DW95" i="51"/>
  <c r="Z420" i="51"/>
  <c r="AS322" i="51"/>
  <c r="AT35" i="51"/>
  <c r="AU95" i="51"/>
  <c r="DX363" i="51"/>
  <c r="CJ322" i="51"/>
  <c r="CX322" i="51"/>
  <c r="DT95" i="51"/>
  <c r="EE35" i="51"/>
  <c r="BZ35" i="51"/>
  <c r="EM95" i="51"/>
  <c r="EJ35" i="51"/>
  <c r="CW35" i="51"/>
  <c r="DI35" i="51"/>
  <c r="DF188" i="51"/>
  <c r="EW36" i="51"/>
  <c r="BC35" i="51"/>
  <c r="EH322" i="51"/>
  <c r="AE95" i="51"/>
  <c r="DI95" i="51"/>
  <c r="BM383" i="51"/>
  <c r="Z53" i="51"/>
  <c r="Z51" i="51"/>
  <c r="Z50" i="51"/>
  <c r="Z52" i="51"/>
  <c r="Z378" i="51"/>
  <c r="Z380" i="51"/>
  <c r="Z376" i="51"/>
  <c r="Z377" i="51"/>
  <c r="BN36" i="51"/>
  <c r="AV322" i="51"/>
  <c r="CJ95" i="51"/>
  <c r="EF95" i="51"/>
  <c r="EB95" i="51"/>
  <c r="GU188" i="51"/>
  <c r="BA322" i="51"/>
  <c r="AT95" i="51"/>
  <c r="AJ95" i="51"/>
  <c r="DM95" i="51"/>
  <c r="DX95" i="51"/>
  <c r="BO353" i="51"/>
  <c r="AN363" i="51"/>
  <c r="AV35" i="51"/>
  <c r="DB322" i="51"/>
  <c r="BO323" i="51"/>
  <c r="G13" i="63"/>
  <c r="H14" i="56"/>
  <c r="K14" i="56"/>
  <c r="AX95" i="51"/>
  <c r="BI322" i="51"/>
  <c r="BI95" i="51"/>
  <c r="DL35" i="51"/>
  <c r="CE95" i="51"/>
  <c r="DF36" i="51"/>
  <c r="E24" i="63"/>
  <c r="L25" i="56"/>
  <c r="BH322" i="51"/>
  <c r="AQ95" i="51"/>
  <c r="CT322" i="51"/>
  <c r="BA363" i="51"/>
  <c r="FL95" i="51"/>
  <c r="BO36" i="51"/>
  <c r="BN11" i="51"/>
  <c r="BN10" i="51"/>
  <c r="BG95" i="51"/>
  <c r="AO95" i="51"/>
  <c r="ET95" i="51"/>
  <c r="DO95" i="51"/>
  <c r="DN95" i="51"/>
  <c r="DT35" i="51"/>
  <c r="CK95" i="51"/>
  <c r="EP95" i="51"/>
  <c r="CI95" i="51"/>
  <c r="EG363" i="51"/>
  <c r="DJ95" i="51"/>
  <c r="BE95" i="51"/>
  <c r="EQ95" i="51"/>
  <c r="BU95" i="51"/>
  <c r="E19" i="63"/>
  <c r="H20" i="56"/>
  <c r="AH95" i="51"/>
  <c r="DC95" i="51"/>
  <c r="BX95" i="51"/>
  <c r="DK95" i="51"/>
  <c r="BS35" i="51"/>
  <c r="CG95" i="51"/>
  <c r="DH188" i="51"/>
  <c r="FV95" i="51"/>
  <c r="AC363" i="51"/>
  <c r="BA95" i="51"/>
  <c r="AX35" i="51"/>
  <c r="EG95" i="51"/>
  <c r="DS95" i="51"/>
  <c r="CR95" i="51"/>
  <c r="K19" i="56"/>
  <c r="H19" i="56"/>
  <c r="E18" i="63"/>
  <c r="EG35" i="51"/>
  <c r="EB35" i="51"/>
  <c r="EX339" i="51"/>
  <c r="DE36" i="51"/>
  <c r="BD322" i="51"/>
  <c r="I13" i="63"/>
  <c r="J14" i="56"/>
  <c r="L14" i="56"/>
  <c r="L20" i="56"/>
  <c r="J20" i="56"/>
  <c r="I19" i="63"/>
  <c r="FB95" i="51"/>
  <c r="AC322" i="51"/>
  <c r="AW95" i="51"/>
  <c r="ET363" i="51"/>
  <c r="AY95" i="51"/>
  <c r="DZ363" i="51"/>
  <c r="AP35" i="51"/>
  <c r="AL95" i="51"/>
  <c r="DD95" i="51"/>
  <c r="CN95" i="51"/>
  <c r="EU95" i="51"/>
  <c r="DV95" i="51"/>
  <c r="CL95" i="51"/>
  <c r="CT95" i="51"/>
  <c r="DB95" i="51"/>
  <c r="DA35" i="51"/>
  <c r="EX383" i="51"/>
  <c r="Z213" i="51"/>
  <c r="Z212" i="51"/>
  <c r="BO110" i="51"/>
  <c r="BN188" i="51"/>
  <c r="AJ322" i="51"/>
  <c r="BK363" i="51"/>
  <c r="AS95" i="51"/>
  <c r="DL322" i="51"/>
  <c r="AI95" i="51"/>
  <c r="CF95" i="51"/>
  <c r="ED95" i="51"/>
  <c r="EH95" i="51"/>
  <c r="BY95" i="51"/>
  <c r="EK95" i="51"/>
  <c r="EV95" i="51"/>
  <c r="DP95" i="51"/>
  <c r="DR95" i="51"/>
  <c r="CH95" i="51"/>
  <c r="CU95" i="51"/>
  <c r="CX95" i="51"/>
  <c r="Z185" i="51"/>
  <c r="Z186" i="51"/>
  <c r="Z187" i="51"/>
  <c r="BM177" i="51"/>
  <c r="DH138" i="51"/>
  <c r="I12" i="63"/>
  <c r="J13" i="56"/>
  <c r="AW363" i="51"/>
  <c r="EV363" i="51"/>
  <c r="CZ95" i="51"/>
  <c r="EI95" i="51"/>
  <c r="DZ95" i="51"/>
  <c r="BW95" i="51"/>
  <c r="DL95" i="51"/>
  <c r="EL95" i="51"/>
  <c r="CM95" i="51"/>
  <c r="Z220" i="51"/>
  <c r="Z218" i="51"/>
  <c r="Z219" i="51"/>
  <c r="Z249" i="51"/>
  <c r="Z248" i="51"/>
  <c r="Z250" i="51"/>
  <c r="Z61" i="51"/>
  <c r="Z62" i="51"/>
  <c r="Z60" i="51"/>
  <c r="BM36" i="51"/>
  <c r="BP11" i="51"/>
  <c r="BP10" i="51"/>
  <c r="EZ188" i="51"/>
  <c r="AM95" i="51"/>
  <c r="BB95" i="51"/>
  <c r="EJ363" i="51"/>
  <c r="CA95" i="51"/>
  <c r="CV95" i="51"/>
  <c r="CH35" i="51"/>
  <c r="CD95" i="51"/>
  <c r="ES95" i="51"/>
  <c r="CC95" i="51"/>
  <c r="BS95" i="51"/>
  <c r="ES35" i="51"/>
  <c r="Z20" i="51"/>
  <c r="Z21" i="51"/>
  <c r="Z26" i="51"/>
  <c r="Z22" i="51"/>
  <c r="Z25" i="51"/>
  <c r="Z24" i="51"/>
  <c r="BM257" i="51"/>
  <c r="Z260" i="51"/>
  <c r="Z303" i="51"/>
  <c r="BM300" i="51"/>
  <c r="Z302" i="51"/>
  <c r="Z316" i="51"/>
  <c r="Z314" i="51"/>
  <c r="Z315" i="51"/>
  <c r="BM312" i="51"/>
  <c r="Z194" i="51"/>
  <c r="Z193" i="51"/>
  <c r="Z195" i="51"/>
  <c r="Z255" i="51"/>
  <c r="Z286" i="51"/>
  <c r="Z287" i="51"/>
  <c r="BM281" i="51"/>
  <c r="Z357" i="51"/>
  <c r="Z359" i="51"/>
  <c r="Z358" i="51"/>
  <c r="BM353" i="51"/>
  <c r="Z356" i="51"/>
  <c r="Z355" i="51"/>
  <c r="DE188" i="51"/>
  <c r="Z32" i="51"/>
  <c r="Z31" i="51"/>
  <c r="Z28" i="51"/>
  <c r="Z33" i="51"/>
  <c r="Z34" i="51"/>
  <c r="BM11" i="51"/>
  <c r="BM10" i="51"/>
  <c r="Z30" i="51"/>
  <c r="Z224" i="51"/>
  <c r="Z223" i="51"/>
  <c r="Z222" i="51"/>
  <c r="GZ373" i="51"/>
  <c r="Z93" i="51"/>
  <c r="Z87" i="51"/>
  <c r="Z92" i="51"/>
  <c r="Z90" i="51"/>
  <c r="Z88" i="51"/>
  <c r="Z91" i="51"/>
  <c r="Z94" i="51"/>
  <c r="GZ295" i="51"/>
  <c r="GZ294" i="51"/>
  <c r="Z84" i="51"/>
  <c r="BM81" i="51"/>
  <c r="BM35" i="51"/>
  <c r="Z85" i="51"/>
  <c r="GP421" i="51"/>
  <c r="GU35" i="51"/>
  <c r="I31" i="56"/>
  <c r="I30" i="63"/>
  <c r="L30" i="63"/>
  <c r="BM240" i="51"/>
  <c r="BM268" i="51"/>
  <c r="G11" i="63"/>
  <c r="Z273" i="51"/>
  <c r="Z274" i="51"/>
  <c r="J22" i="56"/>
  <c r="K22" i="56"/>
  <c r="L13" i="63"/>
  <c r="E12" i="66"/>
  <c r="K13" i="63"/>
  <c r="K19" i="63"/>
  <c r="G10" i="63"/>
  <c r="E20" i="63"/>
  <c r="L20" i="63"/>
  <c r="Z329" i="51"/>
  <c r="Z326" i="51"/>
  <c r="BM323" i="51"/>
  <c r="BM322" i="51"/>
  <c r="J24" i="56"/>
  <c r="E21" i="63"/>
  <c r="L21" i="63"/>
  <c r="Z328" i="51"/>
  <c r="Z325" i="51"/>
  <c r="I26" i="63"/>
  <c r="G30" i="56"/>
  <c r="J30" i="56"/>
  <c r="GU363" i="51"/>
  <c r="E11" i="63"/>
  <c r="L22" i="56"/>
  <c r="K18" i="63"/>
  <c r="K15" i="56"/>
  <c r="D8" i="64"/>
  <c r="D8" i="65"/>
  <c r="G20" i="63"/>
  <c r="E9" i="63"/>
  <c r="G8" i="63"/>
  <c r="J15" i="56"/>
  <c r="L15" i="56"/>
  <c r="FC421" i="51"/>
  <c r="BO35" i="51"/>
  <c r="G31" i="63"/>
  <c r="BM188" i="51"/>
  <c r="Z215" i="51"/>
  <c r="BK421" i="51"/>
  <c r="GM421" i="51"/>
  <c r="H15" i="56"/>
  <c r="FV421" i="51"/>
  <c r="GE421" i="51"/>
  <c r="GH421" i="51"/>
  <c r="GZ364" i="51"/>
  <c r="EX35" i="51"/>
  <c r="G26" i="63"/>
  <c r="GA421" i="51"/>
  <c r="K22" i="63"/>
  <c r="EZ35" i="51"/>
  <c r="L22" i="63"/>
  <c r="EZ363" i="51"/>
  <c r="FG421" i="51"/>
  <c r="GU322" i="51"/>
  <c r="J18" i="56"/>
  <c r="GO421" i="51"/>
  <c r="FZ421" i="51"/>
  <c r="FW421" i="51"/>
  <c r="DG363" i="51"/>
  <c r="FQ421" i="51"/>
  <c r="BN322" i="51"/>
  <c r="H8" i="64"/>
  <c r="H8" i="65"/>
  <c r="K31" i="56"/>
  <c r="FJ421" i="51"/>
  <c r="K8" i="56"/>
  <c r="I9" i="63"/>
  <c r="I17" i="63"/>
  <c r="H8" i="56"/>
  <c r="FY421" i="51"/>
  <c r="GU95" i="51"/>
  <c r="AE421" i="51"/>
  <c r="L8" i="56"/>
  <c r="F8" i="64"/>
  <c r="F8" i="65"/>
  <c r="G5" i="56"/>
  <c r="FD421" i="51"/>
  <c r="GL421" i="51"/>
  <c r="GK421" i="51"/>
  <c r="DE363" i="51"/>
  <c r="G27" i="63"/>
  <c r="L14" i="63"/>
  <c r="FE421" i="51"/>
  <c r="D7" i="64"/>
  <c r="D7" i="65"/>
  <c r="GZ353" i="51"/>
  <c r="BP363" i="51"/>
  <c r="BN363" i="51"/>
  <c r="FX421" i="51"/>
  <c r="L24" i="63"/>
  <c r="GD421" i="51"/>
  <c r="FK421" i="51"/>
  <c r="F7" i="64"/>
  <c r="F7" i="65"/>
  <c r="AP421" i="51"/>
  <c r="FB421" i="51"/>
  <c r="GI421" i="51"/>
  <c r="L12" i="56"/>
  <c r="L30" i="56"/>
  <c r="GZ11" i="51"/>
  <c r="GZ10" i="51"/>
  <c r="GB421" i="51"/>
  <c r="GJ421" i="51"/>
  <c r="L7" i="63"/>
  <c r="H31" i="56"/>
  <c r="K30" i="63"/>
  <c r="H7" i="64"/>
  <c r="H7" i="65"/>
  <c r="I29" i="56"/>
  <c r="J29" i="56"/>
  <c r="GX10" i="51"/>
  <c r="H4" i="64"/>
  <c r="H4" i="65"/>
  <c r="I5" i="56"/>
  <c r="H5" i="64"/>
  <c r="H5" i="65"/>
  <c r="I6" i="56"/>
  <c r="I5" i="63"/>
  <c r="G6" i="56"/>
  <c r="G5" i="63"/>
  <c r="GV10" i="51"/>
  <c r="D4" i="64"/>
  <c r="D4" i="65"/>
  <c r="E5" i="56"/>
  <c r="E4" i="63"/>
  <c r="H10" i="56"/>
  <c r="CF421" i="51"/>
  <c r="CQ421" i="51"/>
  <c r="DG35" i="51"/>
  <c r="GZ281" i="51"/>
  <c r="AM421" i="51"/>
  <c r="DE35" i="51"/>
  <c r="H12" i="56"/>
  <c r="GZ300" i="51"/>
  <c r="FF421" i="51"/>
  <c r="K14" i="63"/>
  <c r="EY10" i="51"/>
  <c r="EY35" i="51"/>
  <c r="G7" i="63"/>
  <c r="K7" i="63"/>
  <c r="EL421" i="51"/>
  <c r="AY421" i="51"/>
  <c r="GN421" i="51"/>
  <c r="DF35" i="51"/>
  <c r="EW35" i="51"/>
  <c r="EW363" i="51"/>
  <c r="J8" i="56"/>
  <c r="FT421" i="51"/>
  <c r="GZ177" i="51"/>
  <c r="L10" i="56"/>
  <c r="DQ421" i="51"/>
  <c r="GZ268" i="51"/>
  <c r="BP35" i="51"/>
  <c r="DE322" i="51"/>
  <c r="EW95" i="51"/>
  <c r="BP322" i="51"/>
  <c r="CS421" i="51"/>
  <c r="GZ138" i="51"/>
  <c r="DP421" i="51"/>
  <c r="BB421" i="51"/>
  <c r="CM421" i="51"/>
  <c r="H22" i="56"/>
  <c r="K12" i="56"/>
  <c r="AK421" i="51"/>
  <c r="DF322" i="51"/>
  <c r="L21" i="56"/>
  <c r="BX421" i="51"/>
  <c r="GZ81" i="51"/>
  <c r="BO363" i="51"/>
  <c r="EZ322" i="51"/>
  <c r="DD421" i="51"/>
  <c r="EF421" i="51"/>
  <c r="FP421" i="51"/>
  <c r="J12" i="56"/>
  <c r="AF421" i="51"/>
  <c r="J27" i="56"/>
  <c r="BF421" i="51"/>
  <c r="EK421" i="51"/>
  <c r="DN421" i="51"/>
  <c r="BG421" i="51"/>
  <c r="AU421" i="51"/>
  <c r="J11" i="56"/>
  <c r="DH322" i="51"/>
  <c r="ED421" i="51"/>
  <c r="DS421" i="51"/>
  <c r="J21" i="56"/>
  <c r="DG322" i="51"/>
  <c r="BY421" i="51"/>
  <c r="AI421" i="51"/>
  <c r="AQ421" i="51"/>
  <c r="BC421" i="51"/>
  <c r="CA421" i="51"/>
  <c r="BU421" i="51"/>
  <c r="DX421" i="51"/>
  <c r="J32" i="56"/>
  <c r="EO421" i="51"/>
  <c r="DH35" i="51"/>
  <c r="G21" i="63"/>
  <c r="BL421" i="51"/>
  <c r="DW421" i="51"/>
  <c r="CO421" i="51"/>
  <c r="BP95" i="51"/>
  <c r="EY322" i="51"/>
  <c r="GZ96" i="51"/>
  <c r="CU421" i="51"/>
  <c r="DV421" i="51"/>
  <c r="AX421" i="51"/>
  <c r="DO421" i="51"/>
  <c r="EM421" i="51"/>
  <c r="DC421" i="51"/>
  <c r="DF363" i="51"/>
  <c r="BV421" i="51"/>
  <c r="EC421" i="51"/>
  <c r="BO322" i="51"/>
  <c r="EY363" i="51"/>
  <c r="CT421" i="51"/>
  <c r="EP421" i="51"/>
  <c r="BH421" i="51"/>
  <c r="CB421" i="51"/>
  <c r="GZ240" i="51"/>
  <c r="GZ151" i="51"/>
  <c r="EN421" i="51"/>
  <c r="GZ36" i="51"/>
  <c r="BR421" i="51"/>
  <c r="H24" i="56"/>
  <c r="G23" i="63"/>
  <c r="CZ421" i="51"/>
  <c r="AJ421" i="51"/>
  <c r="AZ421" i="51"/>
  <c r="J10" i="56"/>
  <c r="EX10" i="51"/>
  <c r="BO95" i="51"/>
  <c r="CN421" i="51"/>
  <c r="DJ421" i="51"/>
  <c r="BQ421" i="51"/>
  <c r="GZ383" i="51"/>
  <c r="GZ323" i="51"/>
  <c r="DG95" i="51"/>
  <c r="E23" i="63"/>
  <c r="L23" i="63"/>
  <c r="K24" i="56"/>
  <c r="AT421" i="51"/>
  <c r="AR421" i="51"/>
  <c r="DF95" i="51"/>
  <c r="ER421" i="51"/>
  <c r="CY421" i="51"/>
  <c r="CD421" i="51"/>
  <c r="EI421" i="51"/>
  <c r="DK421" i="51"/>
  <c r="CK421" i="51"/>
  <c r="CJ421" i="51"/>
  <c r="BM363" i="51"/>
  <c r="BJ421" i="51"/>
  <c r="K10" i="56"/>
  <c r="BS421" i="51"/>
  <c r="EY95" i="51"/>
  <c r="CX421" i="51"/>
  <c r="EH421" i="51"/>
  <c r="DA421" i="51"/>
  <c r="AL421" i="51"/>
  <c r="BD421" i="51"/>
  <c r="CR421" i="51"/>
  <c r="DM421" i="51"/>
  <c r="DI421" i="51"/>
  <c r="AD421" i="51"/>
  <c r="BZ421" i="51"/>
  <c r="G9" i="63"/>
  <c r="K24" i="63"/>
  <c r="GG421" i="51"/>
  <c r="H21" i="56"/>
  <c r="CC421" i="51"/>
  <c r="CV421" i="51"/>
  <c r="K21" i="56"/>
  <c r="AS421" i="51"/>
  <c r="EU421" i="51"/>
  <c r="CI421" i="51"/>
  <c r="CE421" i="51"/>
  <c r="L24" i="56"/>
  <c r="AG421" i="51"/>
  <c r="BT421" i="51"/>
  <c r="FL421" i="51"/>
  <c r="GZ110" i="51"/>
  <c r="DU421" i="51"/>
  <c r="AO421" i="51"/>
  <c r="GF421" i="51"/>
  <c r="AV421" i="51"/>
  <c r="EA421" i="51"/>
  <c r="DE95" i="51"/>
  <c r="BN95" i="51"/>
  <c r="BW421" i="51"/>
  <c r="CG421" i="51"/>
  <c r="DH95" i="51"/>
  <c r="BE421" i="51"/>
  <c r="GZ188" i="51"/>
  <c r="GZ339" i="51"/>
  <c r="EW322" i="51"/>
  <c r="DB421" i="51"/>
  <c r="EQ421" i="51"/>
  <c r="DY421" i="51"/>
  <c r="DT421" i="51"/>
  <c r="CP421" i="51"/>
  <c r="BI421" i="51"/>
  <c r="AN421" i="51"/>
  <c r="EB421" i="51"/>
  <c r="CW421" i="51"/>
  <c r="EE421" i="51"/>
  <c r="GC421" i="51"/>
  <c r="CL421" i="51"/>
  <c r="EJ421" i="51"/>
  <c r="EX95" i="51"/>
  <c r="ET421" i="51"/>
  <c r="FU421" i="51"/>
  <c r="L19" i="63"/>
  <c r="AC421" i="51"/>
  <c r="BA421" i="51"/>
  <c r="CH421" i="51"/>
  <c r="L18" i="63"/>
  <c r="EG421" i="51"/>
  <c r="ES421" i="51"/>
  <c r="EX363" i="51"/>
  <c r="EZ95" i="51"/>
  <c r="AW421" i="51"/>
  <c r="DZ421" i="51"/>
  <c r="EX322" i="51"/>
  <c r="DL421" i="51"/>
  <c r="G28" i="63"/>
  <c r="K28" i="63"/>
  <c r="K29" i="56"/>
  <c r="H29" i="56"/>
  <c r="E27" i="63"/>
  <c r="H28" i="56"/>
  <c r="K28" i="56"/>
  <c r="EV421" i="51"/>
  <c r="L11" i="56"/>
  <c r="H11" i="56"/>
  <c r="K11" i="56"/>
  <c r="E10" i="63"/>
  <c r="L27" i="56"/>
  <c r="K27" i="56"/>
  <c r="H27" i="56"/>
  <c r="E26" i="63"/>
  <c r="L28" i="56"/>
  <c r="I27" i="63"/>
  <c r="J28" i="56"/>
  <c r="E31" i="63"/>
  <c r="K32" i="56"/>
  <c r="H32" i="56"/>
  <c r="L32" i="56"/>
  <c r="E29" i="63"/>
  <c r="I8" i="63"/>
  <c r="J9" i="56"/>
  <c r="L9" i="63"/>
  <c r="G29" i="63"/>
  <c r="K29" i="63"/>
  <c r="L31" i="56"/>
  <c r="J31" i="56"/>
  <c r="BM95" i="51"/>
  <c r="K11" i="63"/>
  <c r="K20" i="63"/>
  <c r="H30" i="56"/>
  <c r="L11" i="63"/>
  <c r="K21" i="63"/>
  <c r="K30" i="56"/>
  <c r="L6" i="56"/>
  <c r="K9" i="63"/>
  <c r="GU421" i="51"/>
  <c r="GY421" i="51"/>
  <c r="GZ363" i="51"/>
  <c r="K8" i="64"/>
  <c r="DG421" i="51"/>
  <c r="G4" i="63"/>
  <c r="K4" i="63"/>
  <c r="K27" i="63"/>
  <c r="K5" i="56"/>
  <c r="DE421" i="51"/>
  <c r="EZ421" i="51"/>
  <c r="L5" i="56"/>
  <c r="H5" i="56"/>
  <c r="I4" i="63"/>
  <c r="J5" i="56"/>
  <c r="J6" i="56"/>
  <c r="L29" i="56"/>
  <c r="I28" i="63"/>
  <c r="L28" i="63"/>
  <c r="L4" i="63"/>
  <c r="E5" i="63"/>
  <c r="L5" i="63"/>
  <c r="G7" i="65"/>
  <c r="K6" i="56"/>
  <c r="BP421" i="51"/>
  <c r="K7" i="65"/>
  <c r="EW421" i="51"/>
  <c r="GZ35" i="51"/>
  <c r="H6" i="56"/>
  <c r="DH421" i="51"/>
  <c r="K23" i="63"/>
  <c r="DF421" i="51"/>
  <c r="GZ322" i="51"/>
  <c r="BO421" i="51"/>
  <c r="I8" i="64"/>
  <c r="I8" i="65"/>
  <c r="GZ95" i="51"/>
  <c r="K4" i="64"/>
  <c r="G4" i="65"/>
  <c r="EY421" i="51"/>
  <c r="BM421" i="51"/>
  <c r="EX421" i="51"/>
  <c r="L27" i="63"/>
  <c r="K7" i="64"/>
  <c r="L29" i="63"/>
  <c r="K31" i="63"/>
  <c r="L31" i="63"/>
  <c r="K26" i="63"/>
  <c r="L26" i="63"/>
  <c r="I7" i="64"/>
  <c r="K10" i="63"/>
  <c r="L10" i="63"/>
  <c r="I4" i="64"/>
  <c r="I4" i="65"/>
  <c r="K5" i="63"/>
  <c r="J7" i="65"/>
  <c r="I7" i="65"/>
  <c r="J8" i="64"/>
  <c r="G8" i="64"/>
  <c r="GZ421" i="51"/>
  <c r="G4" i="64"/>
  <c r="J8" i="65"/>
  <c r="J4" i="65"/>
  <c r="K4" i="65"/>
  <c r="J4" i="64"/>
  <c r="J7" i="64"/>
  <c r="G7" i="64"/>
  <c r="K8" i="65"/>
  <c r="G8" i="65"/>
  <c r="G16" i="56" l="1"/>
  <c r="GW95" i="51"/>
  <c r="F6" i="64" s="1"/>
  <c r="F6" i="65" s="1"/>
  <c r="GX95" i="51"/>
  <c r="I16" i="56"/>
  <c r="FN421" i="51"/>
  <c r="FM95" i="51"/>
  <c r="FM421" i="51" s="1"/>
  <c r="H18" i="56"/>
  <c r="E17" i="63"/>
  <c r="L18" i="56"/>
  <c r="K18" i="56"/>
  <c r="H17" i="56"/>
  <c r="E16" i="63"/>
  <c r="K17" i="56"/>
  <c r="L17" i="56"/>
  <c r="FH95" i="51"/>
  <c r="FH421" i="51" s="1"/>
  <c r="L9" i="56"/>
  <c r="K9" i="56"/>
  <c r="E8" i="63"/>
  <c r="H9" i="56"/>
  <c r="GV35" i="51"/>
  <c r="D5" i="64" s="1"/>
  <c r="E7" i="56"/>
  <c r="GW35" i="51"/>
  <c r="G7" i="56"/>
  <c r="GV164" i="51"/>
  <c r="GV163" i="51" s="1"/>
  <c r="GV162" i="51" s="1"/>
  <c r="GX421" i="51" l="1"/>
  <c r="H6" i="64"/>
  <c r="H16" i="56"/>
  <c r="K16" i="56"/>
  <c r="G15" i="63"/>
  <c r="K15" i="63" s="1"/>
  <c r="I15" i="63"/>
  <c r="L16" i="56"/>
  <c r="J16" i="56"/>
  <c r="I33" i="56"/>
  <c r="K17" i="63"/>
  <c r="L17" i="63"/>
  <c r="K16" i="63"/>
  <c r="L16" i="63"/>
  <c r="L8" i="63"/>
  <c r="K8" i="63"/>
  <c r="G33" i="56"/>
  <c r="J7" i="56"/>
  <c r="K7" i="56"/>
  <c r="H7" i="56"/>
  <c r="G6" i="63"/>
  <c r="F5" i="64"/>
  <c r="GW421" i="51"/>
  <c r="E6" i="63"/>
  <c r="E33" i="56"/>
  <c r="L7" i="56"/>
  <c r="GV95" i="51"/>
  <c r="E13" i="56"/>
  <c r="D5" i="65"/>
  <c r="K5" i="64"/>
  <c r="I32" i="63" l="1"/>
  <c r="L15" i="63"/>
  <c r="I6" i="64"/>
  <c r="H6" i="65"/>
  <c r="H9" i="64"/>
  <c r="L33" i="56"/>
  <c r="I5" i="64"/>
  <c r="F9" i="64"/>
  <c r="G5" i="64"/>
  <c r="F5" i="65"/>
  <c r="J5" i="64"/>
  <c r="K5" i="65"/>
  <c r="G32" i="63"/>
  <c r="K6" i="63"/>
  <c r="K13" i="56"/>
  <c r="H13" i="56"/>
  <c r="E12" i="63"/>
  <c r="E32" i="63" s="1"/>
  <c r="L13" i="56"/>
  <c r="L6" i="63"/>
  <c r="GV421" i="51"/>
  <c r="D6" i="64"/>
  <c r="K33" i="56"/>
  <c r="I6" i="65" l="1"/>
  <c r="H9" i="65"/>
  <c r="H29" i="63"/>
  <c r="F13" i="63"/>
  <c r="F27" i="63"/>
  <c r="F31" i="63"/>
  <c r="H20" i="63"/>
  <c r="H23" i="63"/>
  <c r="F5" i="63"/>
  <c r="F15" i="63"/>
  <c r="H11" i="63"/>
  <c r="H8" i="63"/>
  <c r="F9" i="63"/>
  <c r="F16" i="63"/>
  <c r="F14" i="63"/>
  <c r="F8" i="63"/>
  <c r="F7" i="63"/>
  <c r="H10" i="63"/>
  <c r="H26" i="63"/>
  <c r="H15" i="63"/>
  <c r="F26" i="63"/>
  <c r="H27" i="63"/>
  <c r="H21" i="63"/>
  <c r="F30" i="63"/>
  <c r="F4" i="63"/>
  <c r="F18" i="63"/>
  <c r="L32" i="63"/>
  <c r="F28" i="63"/>
  <c r="H7" i="63"/>
  <c r="H9" i="63"/>
  <c r="F17" i="63"/>
  <c r="H12" i="63"/>
  <c r="H5" i="63"/>
  <c r="H30" i="63"/>
  <c r="F29" i="63"/>
  <c r="H24" i="63"/>
  <c r="F22" i="63"/>
  <c r="F25" i="63"/>
  <c r="H14" i="63"/>
  <c r="F24" i="63"/>
  <c r="H18" i="63"/>
  <c r="F10" i="63"/>
  <c r="F19" i="63"/>
  <c r="H22" i="63"/>
  <c r="F11" i="63"/>
  <c r="H4" i="63"/>
  <c r="H16" i="63"/>
  <c r="H31" i="63"/>
  <c r="H28" i="63"/>
  <c r="F21" i="63"/>
  <c r="H19" i="63"/>
  <c r="F23" i="63"/>
  <c r="F20" i="63"/>
  <c r="H25" i="63"/>
  <c r="H17" i="63"/>
  <c r="H13" i="63"/>
  <c r="H6" i="63"/>
  <c r="F6" i="63"/>
  <c r="J25" i="63"/>
  <c r="J8" i="63"/>
  <c r="J9" i="63"/>
  <c r="J30" i="63"/>
  <c r="J23" i="63"/>
  <c r="J10" i="63"/>
  <c r="J17" i="63"/>
  <c r="J21" i="63"/>
  <c r="K32" i="63"/>
  <c r="J24" i="63"/>
  <c r="J11" i="63"/>
  <c r="J13" i="63"/>
  <c r="J26" i="63"/>
  <c r="J16" i="63"/>
  <c r="J18" i="63"/>
  <c r="J4" i="63"/>
  <c r="J12" i="63"/>
  <c r="J20" i="63"/>
  <c r="J7" i="63"/>
  <c r="J19" i="63"/>
  <c r="J22" i="63"/>
  <c r="J6" i="63"/>
  <c r="J5" i="63"/>
  <c r="J27" i="63"/>
  <c r="J14" i="63"/>
  <c r="J29" i="63"/>
  <c r="J31" i="63"/>
  <c r="J28" i="63"/>
  <c r="J15" i="63"/>
  <c r="I5" i="65"/>
  <c r="F9" i="65"/>
  <c r="J5" i="65"/>
  <c r="G5" i="65"/>
  <c r="D6" i="65"/>
  <c r="K6" i="64"/>
  <c r="G6" i="64"/>
  <c r="J6" i="64"/>
  <c r="D9" i="64"/>
  <c r="K9" i="64" s="1"/>
  <c r="I9" i="64"/>
  <c r="L12" i="63"/>
  <c r="F12" i="63"/>
  <c r="K12" i="63"/>
  <c r="G9" i="64" l="1"/>
  <c r="J9" i="64"/>
  <c r="J32" i="63"/>
  <c r="H32" i="63"/>
  <c r="I9" i="65"/>
  <c r="F32" i="63"/>
  <c r="G6" i="65"/>
  <c r="J6" i="65"/>
  <c r="K6" i="65"/>
  <c r="D9" i="65"/>
  <c r="K9" i="65" s="1"/>
  <c r="G9" i="65" l="1"/>
  <c r="J9" i="65"/>
</calcChain>
</file>

<file path=xl/comments1.xml><?xml version="1.0" encoding="utf-8"?>
<comments xmlns="http://schemas.openxmlformats.org/spreadsheetml/2006/main">
  <authors>
    <author>AUXPLANEACION03</author>
  </authors>
  <commentList>
    <comment ref="G181" authorId="0" shapeId="0">
      <text>
        <r>
          <rPr>
            <b/>
            <sz val="9"/>
            <color indexed="81"/>
            <rFont val="Tahoma"/>
            <family val="2"/>
          </rPr>
          <t>AUXPLANEACION03:</t>
        </r>
        <r>
          <rPr>
            <sz val="9"/>
            <color indexed="81"/>
            <rFont val="Tahoma"/>
            <family val="2"/>
          </rPr>
          <t xml:space="preserve">
REPROGRAMAR?
</t>
        </r>
      </text>
    </comment>
  </commentList>
</comments>
</file>

<file path=xl/sharedStrings.xml><?xml version="1.0" encoding="utf-8"?>
<sst xmlns="http://schemas.openxmlformats.org/spreadsheetml/2006/main" count="3220" uniqueCount="1800">
  <si>
    <t xml:space="preserve">Código </t>
  </si>
  <si>
    <t>F-PLA-05</t>
  </si>
  <si>
    <t xml:space="preserve">Version: </t>
  </si>
  <si>
    <t xml:space="preserve">Fecha: </t>
  </si>
  <si>
    <t>Octubre 1 de 2016</t>
  </si>
  <si>
    <t>Página</t>
  </si>
  <si>
    <t>1 de 1</t>
  </si>
  <si>
    <t>VIGENCIA 2016</t>
  </si>
  <si>
    <t>VIGENCIA 2017</t>
  </si>
  <si>
    <t>VIGENCIA 2018</t>
  </si>
  <si>
    <t>VIGENCIA 2019</t>
  </si>
  <si>
    <t>TOTAL 2018</t>
  </si>
  <si>
    <t>PLAN</t>
  </si>
  <si>
    <t>META RESULTADO</t>
  </si>
  <si>
    <t xml:space="preserve">LINEA BASE </t>
  </si>
  <si>
    <t>META RESULTADO ESPERADA</t>
  </si>
  <si>
    <t>META PRODUCTO</t>
  </si>
  <si>
    <t>NOMBRE DEL INDICADOR</t>
  </si>
  <si>
    <t>SECTOR</t>
  </si>
  <si>
    <t>CODIGO SECTOR</t>
  </si>
  <si>
    <t xml:space="preserve">TIPO DE META </t>
  </si>
  <si>
    <t>LINEA BASE 2015</t>
  </si>
  <si>
    <t>LINEA ESPERADA 2019</t>
  </si>
  <si>
    <t xml:space="preserve">PESO  META / SUBPROGRAMA </t>
  </si>
  <si>
    <t>CODIGO</t>
  </si>
  <si>
    <t>ODS</t>
  </si>
  <si>
    <t>CREDITO</t>
  </si>
  <si>
    <t>OTROS</t>
  </si>
  <si>
    <t>RECURSOS PROPIOS</t>
  </si>
  <si>
    <t xml:space="preserve">NACIÓN </t>
  </si>
  <si>
    <t xml:space="preserve">SGP ALIMENTACION ESCOLAR </t>
  </si>
  <si>
    <t xml:space="preserve">SGP AGUA POTABLE Y SANEAMIENTO BASICO </t>
  </si>
  <si>
    <t xml:space="preserve">SGP EDUCACION </t>
  </si>
  <si>
    <t>SGP SALUD</t>
  </si>
  <si>
    <t>REGALIAS</t>
  </si>
  <si>
    <t xml:space="preserve">TOTAL 2016  </t>
  </si>
  <si>
    <t>TOTAL 2017</t>
  </si>
  <si>
    <t>NACION</t>
  </si>
  <si>
    <t>TOTAL 2019</t>
  </si>
  <si>
    <t>Estrategia</t>
  </si>
  <si>
    <t>Programa</t>
  </si>
  <si>
    <t>Subprograma</t>
  </si>
  <si>
    <t>P</t>
  </si>
  <si>
    <t>E</t>
  </si>
  <si>
    <t>%</t>
  </si>
  <si>
    <t>MATRIZ PLURIANUAL</t>
  </si>
  <si>
    <t>POAI</t>
  </si>
  <si>
    <t>E (COMPROMISOS)</t>
  </si>
  <si>
    <t>E (OBLIGACIONES)</t>
  </si>
  <si>
    <t>ESTRATEGIA DE DESARROLLO SOSTENIBLE</t>
  </si>
  <si>
    <t>Quindío territorio vital</t>
  </si>
  <si>
    <t>Generación de entornos favorables y sostenibilidad ambiental</t>
  </si>
  <si>
    <t>Evitar que 15 mil toneladas de material recuperable llegue a los rellenos sanitarios en el departamento</t>
  </si>
  <si>
    <t>ND</t>
  </si>
  <si>
    <t>15.000 Ton</t>
  </si>
  <si>
    <t>Implementar un (1)  Sistema de Gestión Ambiental Departamental SIGAD </t>
  </si>
  <si>
    <t>Sistema de Gestión Ambiental Departamental SIGAD implementado</t>
  </si>
  <si>
    <t xml:space="preserve">Ambiental </t>
  </si>
  <si>
    <t>M</t>
  </si>
  <si>
    <t xml:space="preserve"> Vida en la tierra</t>
  </si>
  <si>
    <t>Aumentar a 3.000 has, el área recuperada, rehabilitada o restaurada en el departamento, de acuerdo a las áreas determinadas para tal efecto en el Plan Nacional de Restauración</t>
  </si>
  <si>
    <t>2730 Ha (4,08%)</t>
  </si>
  <si>
    <t>3.000 Ha (4,48%)</t>
  </si>
  <si>
    <t xml:space="preserve">Apoyar cuatro (4) planes de manejo de áreas protegidas del departamento </t>
  </si>
  <si>
    <t>Planes de manejo apoyados</t>
  </si>
  <si>
    <t xml:space="preserve"> </t>
  </si>
  <si>
    <t xml:space="preserve">Apoyar el Plan Departamental  para la Gestión Integral de la Biodiversidad y sus Servicios Ecosistémicos PDGIB 2013-2024  </t>
  </si>
  <si>
    <t>Plan departamental apoyado</t>
  </si>
  <si>
    <t>Diseñar y ejecutar una política departamental de uso racional de residuos sólidos y uso eficiente de energía</t>
  </si>
  <si>
    <t>Política departamental diseñada y ejecutada</t>
  </si>
  <si>
    <t xml:space="preserve"> Energía asequible y sostenible</t>
  </si>
  <si>
    <t xml:space="preserve">Desarrollar en (5) cinco de los sectores productivos del departamento, actividades de producción más limpia y Buenas Prácticas Ambientales (BPA) </t>
  </si>
  <si>
    <t>Actividades de producción  desarrolladas</t>
  </si>
  <si>
    <t>I</t>
  </si>
  <si>
    <t>Consumo responsable y producción</t>
  </si>
  <si>
    <t>Mantener la oferta hídrica promedio anual de las Unidades de Manejo de Cuenca (UMC) del Departamento del Quindío</t>
  </si>
  <si>
    <t>43,29 m3/s</t>
  </si>
  <si>
    <t xml:space="preserve">Apoyar a los doce (12) municipios en las acciones de control y vigilancia de la explotación minera en coordinación con la autoridad ambiental </t>
  </si>
  <si>
    <t>Número de municipios en acciones de control y vigilancia de la explotación minera apoyados</t>
  </si>
  <si>
    <t>Manejo integral del agua y saneamiento básico</t>
  </si>
  <si>
    <t xml:space="preserve">Crear e implementar el Fondo del Agua del departamento del Quindío  </t>
  </si>
  <si>
    <t>Fondo del Agua creado e implementado</t>
  </si>
  <si>
    <t xml:space="preserve"> Agua limpia y saneamiento</t>
  </si>
  <si>
    <t>Caracterizar los servicios ecosistémicos en seis  (6) cuencas de abastecimiento de los acueductos municipales con sus correspondientes acciones de mejoramiento</t>
  </si>
  <si>
    <t>Número de cuencas con servicios ecosistémicos caracterizados</t>
  </si>
  <si>
    <t>Formular y ejecutar veinte (20) proyectos de infraestructura de agua potable y saneamiento básico</t>
  </si>
  <si>
    <t>Número de proyectos de infraestructura formulados y ejecutados</t>
  </si>
  <si>
    <t xml:space="preserve"> Agua Potable y Saneamiento Básico </t>
  </si>
  <si>
    <t>Mantener la oferta hídrica promedio anual  de las Unidades de Manejo de Cuenca (UMC) del departamento del Quindío</t>
  </si>
  <si>
    <t>Apoyar  veinte (20) proyectos de agua potable y saneamiento básico de acuerdo al plan de acompañamiento social</t>
  </si>
  <si>
    <t xml:space="preserve">Número de proyectos acompañados </t>
  </si>
  <si>
    <t>Disminuir la presión por cargas contaminantes, medida por el Índice de Alteración Potencial de la Calidad del Agua (IACAL), a categoría “moderada</t>
  </si>
  <si>
    <t>Muy Alta</t>
  </si>
  <si>
    <t>Moderada</t>
  </si>
  <si>
    <t>Actualizar e implementar el plan ambiental para el sector de agua potable y saneamiento básico</t>
  </si>
  <si>
    <t>Plan ambiental actualizado e implementado</t>
  </si>
  <si>
    <t>Ejecutar tres (3) proyectos para el aseguramiento de la prestación de los servicios públicos de agua potable y saneamiento básico urbano y rural</t>
  </si>
  <si>
    <t xml:space="preserve">Número de proyectos ejecutados para el aseguramiento de la prestación de servicios </t>
  </si>
  <si>
    <t>Formular e implementar dos (2) proyectos para la gestión del riesgo del sector de agua potable y saneamiento básico. </t>
  </si>
  <si>
    <t>Proyectos para la gestión del riesgo ejecutados</t>
  </si>
  <si>
    <t>Bienes y servicios ambientales para las nuevas generaciones</t>
  </si>
  <si>
    <t>Aumentar a 3.000 has, el área recuperada, rehabilitada o restaurada en el departamento, de acuerdo a las áreas determinadas para tal efecto en el Plan Nacional de Restauración;</t>
  </si>
  <si>
    <t xml:space="preserve">Conservar y restaurar seis (6) áreas de importancia estratégica para el recurso hídrico del departamento </t>
  </si>
  <si>
    <t>Áreas conservadas y restauradas</t>
  </si>
  <si>
    <t>Conservar para la sostenibilidad ambiental dos (2) cuencas de los municipios con declaratoria de Paisaje Cultural Cafetero PCC</t>
  </si>
  <si>
    <t>Número de cuencas conservadas</t>
  </si>
  <si>
    <t xml:space="preserve">Promover la creación y adopción  en los doce (12) municipios del departamento, de herramientas para el estímulo de incentivos a la conservación </t>
  </si>
  <si>
    <t>Número de municipios con acciones de incentivos a la conservación promovidas</t>
  </si>
  <si>
    <t xml:space="preserve">Adquirir doscientos setenta (270) Ha para áreas de conservación en predios de importancia estratégica para el recurso hídrico del departamento del Quindío </t>
  </si>
  <si>
    <t>Número de hectáreas de conservación adquiridas</t>
  </si>
  <si>
    <t>Restaurar con obras de bioingeniería veinte (20) Ha en áreas o zonas críticas de riesgo.</t>
  </si>
  <si>
    <t xml:space="preserve">Número de hectáreas restauradas </t>
  </si>
  <si>
    <t>Desarrollar treinta y un (31) estrategias de educación ambiental  en los espacios participativos, comunitarios y educativos del departamento</t>
  </si>
  <si>
    <t>Número de estrategias de educación desarrolladas</t>
  </si>
  <si>
    <t xml:space="preserve"> Educación de calidad</t>
  </si>
  <si>
    <t>Capacitar a doscientos cincuenta (250)   jóvenes,  mujeres, población vulnerable y con enfoque diferencial como líderes ambientales en el departamento.</t>
  </si>
  <si>
    <t>Número de  jóvenes,  mujeres, población vulnerable y con enfoque diferencial capacitados</t>
  </si>
  <si>
    <t>ESTRATEGIA DE PROSPERIDAD CON EQUIDAD</t>
  </si>
  <si>
    <t>Quindío rural, inteligente, competitivo y empresarial</t>
  </si>
  <si>
    <t>Innovación para una caficultura sostenible en el departamento del Quindío</t>
  </si>
  <si>
    <t>Igualar la tasa de desempleo del departamento al promedio nacional</t>
  </si>
  <si>
    <t>12,9% (Quindío) Vs. 8,9% (nacional)</t>
  </si>
  <si>
    <t>En la actualidad este valor equivaldría al 8,9%</t>
  </si>
  <si>
    <t>Capacitar a cuatrocientos (400) caficultores del departamento en producción limpia y sostenible con producción de café con taza limpia, catación, tostión y barismo</t>
  </si>
  <si>
    <t>Número de caficultores capacitados</t>
  </si>
  <si>
    <t>Promoción del Desarrollo</t>
  </si>
  <si>
    <t xml:space="preserve"> Equiparar el crecimiento del PIB del departamento del Quindío al PIB nacional</t>
  </si>
  <si>
    <t>3,4% (Quindío) Vs. 4,6% (Nacional)</t>
  </si>
  <si>
    <t>En la actualidad este valor equivaldría al 4.6%</t>
  </si>
  <si>
    <t>Crear (6) seis grupos multiplicadores de conocimiento en emprendimiento y calidad del café  para jóvenes y mujeres rurales, campesinas y cafeteras</t>
  </si>
  <si>
    <t>Número de grupos multiplicadores creados</t>
  </si>
  <si>
    <t xml:space="preserve">  Disminuir el porcentaje de personas en situación de pobreza</t>
  </si>
  <si>
    <t>31,7%</t>
  </si>
  <si>
    <t>Crear (1) portafolio de café origen Quindío a través de la valoración de 6000 predios</t>
  </si>
  <si>
    <t>Portafolio de café origen Quindío creado</t>
  </si>
  <si>
    <t>Trabajo decente y crecimiento económico</t>
  </si>
  <si>
    <t>Formalizar (1) un convenio interinstitucional para la inserción de los cafés de origen Quindío en los mercados nacionales e internacionales</t>
  </si>
  <si>
    <t>Convenio interinstitucional formalizado</t>
  </si>
  <si>
    <t>Centros Agroindustriales Regionales para la Paz - CARPAZ</t>
  </si>
  <si>
    <t>Crear e implementar seis (6) núcleos de asistencia técnica y transferencia de tecnología en el sector agropecuario</t>
  </si>
  <si>
    <t>Núcleos de asistencia creados e implementados</t>
  </si>
  <si>
    <t xml:space="preserve"> Hambre Cero</t>
  </si>
  <si>
    <t xml:space="preserve">Igualar la tasa de desempleo del departamento al promedio nacional; </t>
  </si>
  <si>
    <t>Apoyar cinco (5) sectores productivos agropecuarios del departamento en métodos de mercadeo que propicien innovación en los aspectos comerciales de los productos del Quindío</t>
  </si>
  <si>
    <t>Sectores productivos apoyados</t>
  </si>
  <si>
    <t>Crear  seis (6) centros logísticos  para la transformación agroindustrial - CARPAZ</t>
  </si>
  <si>
    <t>Centros logísticos creados</t>
  </si>
  <si>
    <t xml:space="preserve"> Equiparar el crecimiento del PIB del departamento del Quindío al PIB nacional  </t>
  </si>
  <si>
    <t>Capacitar seis (6) unidades agro empresariales de jóvenes y mujeres rurales</t>
  </si>
  <si>
    <t>Unidades agro empresariales capacitadas</t>
  </si>
  <si>
    <t>Disminuir el porcentaje de personas en situación de pobreza</t>
  </si>
  <si>
    <t>Crear e implementar el Fondo de Financiamiento de Desarrollo Rural - FIDER</t>
  </si>
  <si>
    <t>Fondo de financiamiento creado e implementado</t>
  </si>
  <si>
    <t>Reactivar un instrumento de prevención por eventos naturales para productos agrícolas.</t>
  </si>
  <si>
    <t>Instrumento de prevención por eventos naturales para productos agrícolas reactivado</t>
  </si>
  <si>
    <t xml:space="preserve"> Acción climática</t>
  </si>
  <si>
    <t>Emprendimiento y empleo rural</t>
  </si>
  <si>
    <t>Apoyar la formalización de empresas en cuatro (4)  sectores productivos agropecuarios del Departamento</t>
  </si>
  <si>
    <t>Número de sectores productivos apoyados</t>
  </si>
  <si>
    <t xml:space="preserve">Igualar la tasa de desempleo del departamento al promedio nacional </t>
  </si>
  <si>
    <t>Generar un apalancamiento a 100 iniciativas productivas rurales</t>
  </si>
  <si>
    <t>Número de iniciativas productivas apalancadas</t>
  </si>
  <si>
    <t xml:space="preserve"> Equiparar el crecimiento del PIB del departamento del Quindío al PIB nacional </t>
  </si>
  <si>
    <t xml:space="preserve">Capacitar mil doscientos (1200)  jóvenes y mujeres rurales en actividades agrícolas y no agrícolas </t>
  </si>
  <si>
    <t>Número de jóvenes y mujeres rurales capacitados</t>
  </si>
  <si>
    <t>Beneficiar a  dos mil cuatrocientas  (2400) mujeres rurales campesinas, personas en condición de vulnerabilidad y con enfoque diferencial en formación para el trabajo y el desarrollo humano</t>
  </si>
  <si>
    <t>Número de mujeres rurales campesinas, personas en condición de vulnerabilidad y con enfoque diferencial beneficiados</t>
  </si>
  <si>
    <t>Impulso a la competitividad productiva y empresarial del sector rural</t>
  </si>
  <si>
    <t>Apoyar (5) cinco sectores productivos del Departamento en ruedas de negocio</t>
  </si>
  <si>
    <t>Realizar (3) tres eventos  de capacitación para acceder a mercados internacionales</t>
  </si>
  <si>
    <t>Numero de eventos de capacitación realizados</t>
  </si>
  <si>
    <t>Diseñar e implementar (1) un instrumento de planificación e información rural para la comercialización de productos transables</t>
  </si>
  <si>
    <t>Instrumento de planificación e información diseñado e implementado</t>
  </si>
  <si>
    <t>Quindío próspero y productivo</t>
  </si>
  <si>
    <t xml:space="preserve">Crear (1) y fortalecer (3) rutas competitivas </t>
  </si>
  <si>
    <t>Ruta competitiva creada y rutas fortalecidas</t>
  </si>
  <si>
    <t>Conformar e implementar (3) tres clúster priorizados en el Plan de Competitividad</t>
  </si>
  <si>
    <t>Clúster conformados e implementados</t>
  </si>
  <si>
    <t xml:space="preserve">Diseño, formulación y puesta en marcha del centro  para el desarrollo y el  fortalecimiento de la investigación, tecnología,  ciencia e innovación.    </t>
  </si>
  <si>
    <t>Centro  para el desarrollo y el  fortalecimiento de la investigación, tecnología,  ciencia e innovación diseñado, formulado e implementado</t>
  </si>
  <si>
    <t xml:space="preserve"> Industria, innovación, infraestructura</t>
  </si>
  <si>
    <t xml:space="preserve">Apoyar la formulación del proyecto: Red de conocimiento de agro negocios del departamento </t>
  </si>
  <si>
    <t>Proyecto Red de conocimiento agroindustrial apoyado</t>
  </si>
  <si>
    <t xml:space="preserve">Diseñar y fortalecer un proyecto de I+D+I </t>
  </si>
  <si>
    <t>Proyecto de I+D+I diseñado y fortalecido</t>
  </si>
  <si>
    <t>Hacia el emprendimiento, empresarismo, asociatividad y generación de empleo en el departamento del Quindío</t>
  </si>
  <si>
    <t>Apoyar a doce (12) unidades de emprendimiento para jóvenes emprendedores.</t>
  </si>
  <si>
    <t>Unidades de emprendimiento apoyadas</t>
  </si>
  <si>
    <t>Ecosistema regional de emprendimiento y asociatividad diseñado</t>
  </si>
  <si>
    <t>Apoyar   doce (12) unidades de emprendimiento de grupos poblacionales con enfoque diferencial.</t>
  </si>
  <si>
    <t>Implementar un programa de gestión financiera para el desarrollo de emprendimiento, empresarismo y asociatividad</t>
  </si>
  <si>
    <t>Programa de gestión finaciera implementado</t>
  </si>
  <si>
    <t xml:space="preserve"> Poner fin a la pobreza</t>
  </si>
  <si>
    <t>Quindío Sin Fronteras</t>
  </si>
  <si>
    <t>Fortalecer  doce (12) cada año empresas en procesos internos y externos para la apertura a mercados regionales, nacionales e internacionales</t>
  </si>
  <si>
    <t>Empresas fortalecidas</t>
  </si>
  <si>
    <t>Constituir e implementar una agencia de inversión empresarial</t>
  </si>
  <si>
    <t>Agencia de inversión constituida e implementada</t>
  </si>
  <si>
    <t xml:space="preserve">Diseñar la  plataforma de servicios logísticos nacionales e internacionales tendiente a lograr del departamento un centro de articulación de occidente. </t>
  </si>
  <si>
    <t>Plataforma de servicios logísticos diseñada</t>
  </si>
  <si>
    <t>Quindío Potencia Turística de Naturaleza y Diversión</t>
  </si>
  <si>
    <t xml:space="preserve">Fortalecimiento de la oferta de productos y atractivos turísticos </t>
  </si>
  <si>
    <t xml:space="preserve">Aumentar un 20%, en pesos constantes, el valor de "hoteles, restaurantes, bares y similares" en el PIB </t>
  </si>
  <si>
    <t>Diseñar, crear y/o fortalecer 15 productos turísticos para ser ofertados</t>
  </si>
  <si>
    <t>Productos turísticos diseñados, creados y/o fortalecidos</t>
  </si>
  <si>
    <t xml:space="preserve">Elaborar e implementar  un Plan de Calidad Turística del Destino </t>
  </si>
  <si>
    <t>Plan de Calidad elaborado e implementado</t>
  </si>
  <si>
    <t>Mejoramiento de la competitividad del Quindío como destino turístico</t>
  </si>
  <si>
    <t>Gestionar y ejecutar (3) proyectos para mejorar la competitividad del Quindío como destino turístico</t>
  </si>
  <si>
    <t>Proyectos gestionados y ejecutados</t>
  </si>
  <si>
    <t>Promoción nacional e internacional del departamento como destino turístico</t>
  </si>
  <si>
    <t>Construcción del Plan de Mercadeo Turístico</t>
  </si>
  <si>
    <t>Plan de Mercadeo construido</t>
  </si>
  <si>
    <t>Infraestructura Sostenible para la Paz</t>
  </si>
  <si>
    <t>Mejora de la infraestructura vial del departamento del Quindío</t>
  </si>
  <si>
    <t>Mantener en buen estado las vías del departamento</t>
  </si>
  <si>
    <t>Mantener, mejorar y/o rehabilitar ciento treinta (130) km de vías del Departamento para la implementación del Plan Vial Departamental.</t>
  </si>
  <si>
    <t>Km de vías del departamento mantenidas, mejoradas y/o rehabilitadas</t>
  </si>
  <si>
    <t xml:space="preserve">Transporte </t>
  </si>
  <si>
    <t>Apoyar la atención de emergencias viales en los doce (12) Municipios del Departamento del Quindío.</t>
  </si>
  <si>
    <t>Numero de municipios con emergencias viales apoyados</t>
  </si>
  <si>
    <t>Realizar ocho (8) estudios y/o diseños para el mantenimiento, mejoramiento y/o rehabilitación de la infraestructura vial en el departamento para la implementación del Plan vial departamental</t>
  </si>
  <si>
    <t>Número de estudios y/o diseños realizados</t>
  </si>
  <si>
    <t>Mejora de la Infraestructura  Social del Departamento del Quindío</t>
  </si>
  <si>
    <t xml:space="preserve"> Declarar al departamento libre de analfabetismo</t>
  </si>
  <si>
    <t>6.20%</t>
  </si>
  <si>
    <t>Mantener, mejorar y/o rehabilitar la Infraestructura de cuarenta y ocho (48) instituciones educativas en el departamento del Quindío.</t>
  </si>
  <si>
    <t>Numero de instituciones educativas mantenidas, mejoradas y/o rehabilitadas</t>
  </si>
  <si>
    <t xml:space="preserve"> Educación </t>
  </si>
  <si>
    <t xml:space="preserve"> Ciudades y comunidades sostenibles </t>
  </si>
  <si>
    <t>Equiparar el crecimiento del PIB del departamento del Quindío al PIB nacional</t>
  </si>
  <si>
    <t>Apoyar la  de cuatro (4) obras de infraestructura de salud del departamento del Quindío</t>
  </si>
  <si>
    <t>Numero de instituciones de salud mejoradas y/o apoyadas</t>
  </si>
  <si>
    <t xml:space="preserve"> Equipamiento </t>
  </si>
  <si>
    <t>Aumentar la utilización de escenarios deportivos como coliseos y canchas de fútbol</t>
  </si>
  <si>
    <t>Apoyar la construcción, mejoramiento y/o  rehabilitación de la infraestructura de doce (12) escenarios deportivos y/o recreativos en el departamento del Quindío, anualmente</t>
  </si>
  <si>
    <t>Número de escenarios deportivo o recreativo  apoyado</t>
  </si>
  <si>
    <t>Reducir la tasa de homicidios en el Quindío</t>
  </si>
  <si>
    <t>42.34 x 100 mil</t>
  </si>
  <si>
    <t>35 x 100 mil</t>
  </si>
  <si>
    <t>Apoyar la construcción, el mantenimiento, el mejoramiento y/o la rehabilitación de la infraestructura de doce (12) equipamientos públicos y colectivos del Departamento del Quindío, anualmente</t>
  </si>
  <si>
    <t>Numero de equipamientos públicos y colectivos apoyados</t>
  </si>
  <si>
    <t>Disminuir incidencia de violencia intrafamiliar</t>
  </si>
  <si>
    <t>174,7 x 100 mil habitantes</t>
  </si>
  <si>
    <t>150 x 100 mil habitantes</t>
  </si>
  <si>
    <t>Apoyar la construcción, el mantenimiento, el mejoramiento y/o la rehabilitación de cuatro (4) obras físicas de infraestructura de bienestar social, de seguridad y de justicia del Departamento del Quindío.</t>
  </si>
  <si>
    <t>Numero de obras físicas de infraestructura social apoyadas</t>
  </si>
  <si>
    <t>150 x 1000 habitantes</t>
  </si>
  <si>
    <t>Apoyar la construcción, el mantenimiento, el mejoramiento y/o la rehabilitación de dos (2) obras físicas de infraestructura  Institucional o de edificios públicos del Departamento del Quindío.</t>
  </si>
  <si>
    <t>Numero de edificios públicos e infraestructura institucional apoyados</t>
  </si>
  <si>
    <t>Reducir las proporcion de jóvenes en el sistema de responsabilidad penal con riesgo alto de reincidencia en las conductas delictivas</t>
  </si>
  <si>
    <t>6 de cada 10</t>
  </si>
  <si>
    <t>5 de cada 10</t>
  </si>
  <si>
    <t>Apoyar la construcción y  el mejoramiento de mil (1000) viviendas urbana y rural priorizada en el departamento del Quindío.</t>
  </si>
  <si>
    <t>Número de viviendas apoyadas</t>
  </si>
  <si>
    <t>Vivienda</t>
  </si>
  <si>
    <t xml:space="preserve">Desarrollar tres (3) ejercicios de presupuesto participativo con la ciudadanía, para la priorización de recursos de infraestructura física en el departamento </t>
  </si>
  <si>
    <t>Número de ejercicios de presupuesto participativo desarrollados</t>
  </si>
  <si>
    <t>ESTRATEGIA DE INCLUSION SOCIAL</t>
  </si>
  <si>
    <t>Cobertura Educativa</t>
  </si>
  <si>
    <t>Acceso y Permanencia</t>
  </si>
  <si>
    <t>Aumentar la cobertura neta en educación secundaria;</t>
  </si>
  <si>
    <t>73,23%</t>
  </si>
  <si>
    <t>78,00%</t>
  </si>
  <si>
    <t>Implementar un (1) plan, programa y/o proyecto para el acceso de niños, niñas y jóvenes en las instituciones educativas</t>
  </si>
  <si>
    <t>Número de planes, programas y/o proyectos implementados</t>
  </si>
  <si>
    <t>Educación</t>
  </si>
  <si>
    <t>Implementar el Programa de Alimentación Escolar (PAE) en el departamento del Quindío</t>
  </si>
  <si>
    <t>Programa PAE implementado</t>
  </si>
  <si>
    <t>Implementar el programa de transporte escolar en el departamento del Quindío</t>
  </si>
  <si>
    <t>Programa de transporte escolar implementado</t>
  </si>
  <si>
    <t>Educación inclusiva con acceso y permanencia para poblaciones vulnerables - diferenciales</t>
  </si>
  <si>
    <t>Atender cuatro mil quinientos (4.500)  personas de la población adulta del departamento (jóvenes y adultos, madres cabeza de hogar)</t>
  </si>
  <si>
    <t>número de estudiantes  pertenecientes a la población adulta  (jóvenes y adultos) atendidos  en el sistema educativo</t>
  </si>
  <si>
    <t xml:space="preserve">Declarar el Departamento libre de analfabetismo;  </t>
  </si>
  <si>
    <t>6,20%</t>
  </si>
  <si>
    <t>Diseñar e implementar una estrategia que permita disminuir la tasa de analfabetismo en los municipios del departamento del Quindío</t>
  </si>
  <si>
    <t xml:space="preserve">Estrategia diseñada e  implementada </t>
  </si>
  <si>
    <t>Atender cuatrocientos noventa (490) personas de la población étnica (Afro descendientes e indígenas)  en el sistema educativo en los diferentes niveles.</t>
  </si>
  <si>
    <t>Número de personas pertenecientes a la población étnica (afrodescendientes e indígenas)  atendidos en el sistema educativo</t>
  </si>
  <si>
    <t xml:space="preserve">Atender dos mil quinientos setenta estudiantes (2570) en condición de población  víctima del conflicto, residentes en el departamento del Quindío </t>
  </si>
  <si>
    <t xml:space="preserve">Número de estudiantes  pertenecientes a la población victima del conflicto atendidos </t>
  </si>
  <si>
    <t>Atender  cuatrocientos cincuenta y cinco (455)  menores y/o adultos  que se encuentran en riesgo social    en conflicto con la ley penal,  iletrados, habitantes de frontera y/o menores  trabajadores.</t>
  </si>
  <si>
    <t xml:space="preserve">Número de personas que se encuentran en riesgo social, en conflicto con la ley penal,  iletrados, habitantes de frontera y/o menores  trabajadores,  atendidos  </t>
  </si>
  <si>
    <t>Diseñar e implementar un plan para la caracterización y atención de la población en condiciones especiales y excepcionales del departamento</t>
  </si>
  <si>
    <t>Plan diseñado e implementado</t>
  </si>
  <si>
    <t>Funcionamiento y prestación del servicio educativo de las instituciones educativas</t>
  </si>
  <si>
    <t>Aumentar la cobertura neta en educación secundaria</t>
  </si>
  <si>
    <t>Sostener dos mil doscientos treinta y dos (2.232) docentes, directivos docentes y administrativos viabilizados por el ministerio de educación nacional vinculados a la secretaria de educación departamental</t>
  </si>
  <si>
    <t>Número de docentes, directivos docentes y administrativos  sostenidos</t>
  </si>
  <si>
    <t>Calidad Educativa</t>
  </si>
  <si>
    <t>Calidad educativa para la Paz</t>
  </si>
  <si>
    <t xml:space="preserve">Mejorar el  índice sintético de calidad educativa (ISCE) en el nivel de básica primaria,  por encima del promedio nacional, en treinta  y seis  (36)  Instituciones Educativas oficiales </t>
  </si>
  <si>
    <t>Número de Instituciones Educativas con el ISCE mejorado</t>
  </si>
  <si>
    <t xml:space="preserve">Duplicar el número de instituciones educativas oficiales del departamento con el  índice sintético de calidad educativa (ISCE) en el nivel de básica primaria,  secundaria y media por encima del promedio nacional;  </t>
  </si>
  <si>
    <t>Capacitar a mil doscientos (1.200) docentes en estrategias para el mejoramiento del ISCE en el Departamento del Quindío</t>
  </si>
  <si>
    <t>Número de docentes capacitados</t>
  </si>
  <si>
    <t>Beneficiar a ochenta (80) docentes  con becas de posgrado</t>
  </si>
  <si>
    <t xml:space="preserve">Número de docentes beneficiados </t>
  </si>
  <si>
    <t>Disminuir las instituciones de educación que fueron clasificadas en nivel C por resultados obtenidos en pruebas saber 11;</t>
  </si>
  <si>
    <t>63,27%</t>
  </si>
  <si>
    <t xml:space="preserve">Apoyar quince (15) Instituciones Educativas participando en el Progrma Todos a Aprender </t>
  </si>
  <si>
    <t>Número de Instituciones Ediucatrivas participando  en el Progrma PTA</t>
  </si>
  <si>
    <t xml:space="preserve">  Duplicar los programas en la educación superior acreditados con alta calidad;</t>
  </si>
  <si>
    <t>Brindar acompañamiento a doscientos treinta (230) docentes con  tutores PTA</t>
  </si>
  <si>
    <t>Número de docentes acompañados de tutores PTA</t>
  </si>
  <si>
    <t xml:space="preserve"> Disminuir la proporción de niños que desertan en educación básica secundaria y media </t>
  </si>
  <si>
    <t>8,06% EBS               5,77% EM</t>
  </si>
  <si>
    <t>5% EBS                          4% EM</t>
  </si>
  <si>
    <t>Beneficiar a 4.700  estudiantes con el  Programas Todos  a Aprender</t>
  </si>
  <si>
    <t>Número de estudiantes beneficiados con el PTA</t>
  </si>
  <si>
    <t xml:space="preserve">Mejorar el  índice sintético de calidad educativa (ISCE) en el nivel de básica secundaria,  por encima del promedio nacional, en cuarenta  y un  (41)  Instituciones Educativas oficiales </t>
  </si>
  <si>
    <t>Número de I.E. con índice ISCE en básica secundaria por encima del promedio nacional mejoradas</t>
  </si>
  <si>
    <t xml:space="preserve">Mejorar el  índice sintético de calidad educativa (ISCE) en el nivel de media,  por encima del promedio nacional, en cuarenta  (40)  Instituciones Educativas oficiales </t>
  </si>
  <si>
    <t>Número de I.E. con índice ISCE en media por encima del promedio nacional mejoradas</t>
  </si>
  <si>
    <t>Educación, ambientes escolares y cultura para la Paz</t>
  </si>
  <si>
    <t xml:space="preserve">Fortalecer cincuenta y cuatro (54) comités de convivencia escolar de las instituciones educativas </t>
  </si>
  <si>
    <t>Numero de comités fortalecidos</t>
  </si>
  <si>
    <t>Diseñar y ejecutar treinta (30)  proyectos educativos institucionales resignificados en el contexto de la paz y la jornada única</t>
  </si>
  <si>
    <t>Proyectos educativos institucionales diseñados y ejecutados</t>
  </si>
  <si>
    <t xml:space="preserve">Diseñar e implementar la estrategia "escuela de padres" en treinta (30) instituciones educativas  </t>
  </si>
  <si>
    <t>Numero de instituciones con estrategia de escuela de padres diseñada e implementada</t>
  </si>
  <si>
    <t>Realizar ocho (8) eventos académicos, investigativos y culturales</t>
  </si>
  <si>
    <t>Número de eventos realizados</t>
  </si>
  <si>
    <t>Conformar y dotar   grupos culturales y artísticos en treinta (30)  instituciones educativas con  protagonismo en cada uno de los municipios</t>
  </si>
  <si>
    <t>Número de instituciones educativas con grupos conformados y dotados</t>
  </si>
  <si>
    <t>Implementar el proyecto PRAE en treinta y seis (36)  instituciones educativas del departamento</t>
  </si>
  <si>
    <t>Número de instituciones educativas con PRAE implementado</t>
  </si>
  <si>
    <t xml:space="preserve">Implementar el  programa de  jornada única con el acceso y permanencia de veinte mil (20.000) estudiantes </t>
  </si>
  <si>
    <t>Numero de estudiantes en el programa jornada única</t>
  </si>
  <si>
    <t>Mantener, adecuar y/o construir la infraestructura ciento treinta (130) sedes de las instituciones educativas  </t>
  </si>
  <si>
    <t>Numero de sedes mantenidas, adecuadas y/o construidas</t>
  </si>
  <si>
    <t xml:space="preserve">Dotar cincuenta y cuatro (54) instituciones educativas con material didáctico, mobiliario escolar y/o infraestructura tecnológica  </t>
  </si>
  <si>
    <t>Numero de instituciones educativas dotadas</t>
  </si>
  <si>
    <t xml:space="preserve">Implementar la jornada complementaria y/o única que articule arte, deporte y cultura, en seis municipios declarados en el Sistema de Alertas Tempranas de la Defensoria del Pueblo </t>
  </si>
  <si>
    <t>Municipios declarados en el sistema de alertas tempranas con jormada complementaria y/o única</t>
  </si>
  <si>
    <t>Plan departamental de lectura y escritura</t>
  </si>
  <si>
    <t>Duplicar el número de instituciones educativas oficiales del departamento con el  índice sintético de calidad educativa (ISCE) en el nivel de básica primaria,  secundaria y media por encima del promedio nacional</t>
  </si>
  <si>
    <t xml:space="preserve">Implementar el programa "pásate a la biblioteca"  en treinta y seis (36)  instituciones educativas </t>
  </si>
  <si>
    <t>Número de instituciones educativas con programa "pásate a la biblioteca" implementado</t>
  </si>
  <si>
    <t xml:space="preserve">Dotar ciento cuarenta (140) sedes educativas con la colección semilla </t>
  </si>
  <si>
    <t>Número de sedes educativas dotadas</t>
  </si>
  <si>
    <t>Apoyar los  procesos de capacitación  de quinientos (500) docentes del departamento</t>
  </si>
  <si>
    <t>Número de docentes apoyados</t>
  </si>
  <si>
    <t xml:space="preserve">Realizar seis (6)  festivales o encuentros de literatura y escritura el departamento </t>
  </si>
  <si>
    <t>Número de festivales o encuentros realizados</t>
  </si>
  <si>
    <t>Funcionamiento de las Instituciones Educativas</t>
  </si>
  <si>
    <t>Contar con cincuenta y dos (52) instituciones educativas con  mayor eficiencia en la gestión de sus procesos y proyectos  ante la entidad  territorial y la Secretaria de Educación Departamental.</t>
  </si>
  <si>
    <t>Numero de instituciones educativas con mayor eficiencia en los procesos</t>
  </si>
  <si>
    <t>Pertinencia e Innovación</t>
  </si>
  <si>
    <t>Quindío Bilingüe</t>
  </si>
  <si>
    <t>Apoyar cincuenta y cinco (55) docentes licenciados en lenguas modernas formados en ingles con  dominio B2</t>
  </si>
  <si>
    <t>Numero de docentes apoyados en formación en ingles con dominio B2</t>
  </si>
  <si>
    <t>Cualificar la formación de ciento cincuenta (150) docentes de preescolar y básica primaria en inglés con dominio A2 y B1 y metodología para la enseñanza</t>
  </si>
  <si>
    <t>Numero de docentes de preescolar y básica primaria formados</t>
  </si>
  <si>
    <t>Iniciar el proceso de bilinguismo  en niños  entre pre-escolar y quinto grado de primaria de colegios públicos en seis (6) municipios</t>
  </si>
  <si>
    <t>Número de Municipio con Bilinguismo</t>
  </si>
  <si>
    <t>Dotar cincuenta y cuatro (54) instituciones educativas con herramientas audiovisuales para la enseñanza del ingles</t>
  </si>
  <si>
    <t>Número de instituciones educativas dotadas</t>
  </si>
  <si>
    <t>Realizar siete (7)  concursos  para evaluar las competencias comunicativas en ingles de los estudiantes</t>
  </si>
  <si>
    <t>Número de concursos en inglés realizados</t>
  </si>
  <si>
    <t>Fortalecimiento de la media técnica</t>
  </si>
  <si>
    <t>Desarrollar doce (12) talleres para docentes en el uso de las TICs</t>
  </si>
  <si>
    <t>Número de talleres desarrollados</t>
  </si>
  <si>
    <t>Fortalecer cincuenta (50)   instituciones educativas en competencias básicas</t>
  </si>
  <si>
    <t>Número de instituciones educativas fortalecidas</t>
  </si>
  <si>
    <t>Fortalecer cuarenta y siete (47) instituciones educativas con el programa de articulación con la educación superior y ETDH</t>
  </si>
  <si>
    <t xml:space="preserve">Implementar un Programa de Alimentación Escolar Universitario PAEU para estudiantes universitarios </t>
  </si>
  <si>
    <t>Programa PAEU implementado</t>
  </si>
  <si>
    <t xml:space="preserve">Implementar el programa de acceso y permanencia de la educación técnica, tecnológica y superior en el Departamento del Quindío </t>
  </si>
  <si>
    <t>Programa Implementado</t>
  </si>
  <si>
    <t>Eficiencia educativa</t>
  </si>
  <si>
    <t>Eficiencia y modernización administrativa</t>
  </si>
  <si>
    <t>Duplicar el número de instituciones educativas oficiales del departamento con el índice sintético de calidad educativa (ISCE) en el nivel de básica primaria, secundaria y media por encima del promedio nacional</t>
  </si>
  <si>
    <t>Fortalecer, hacer seguimiento y auditar cuatro (4)  procesos certificados con que cuenta la Secretaria de Educación Departamental</t>
  </si>
  <si>
    <t>Numero de procesos certificados fortalecidos, con seguimiento y auditados</t>
  </si>
  <si>
    <t>Paz, justicia e instituciones fuertes</t>
  </si>
  <si>
    <t>Crear e implementar  en cincuenta y dos (52) instituciones educativas procesos presupuestales y financieros integrados</t>
  </si>
  <si>
    <t>Número de instituciones educativas con proceso presupuestal y financiero integrado creado e implementado</t>
  </si>
  <si>
    <t>Otros proyectos de conectividad</t>
  </si>
  <si>
    <t xml:space="preserve">Implementar y/o mejorar el sistema de conectividad en 200 sedes educativas oficiales en el departamento </t>
  </si>
  <si>
    <t>Número de sedes educativas implementadas y/o mejoradas</t>
  </si>
  <si>
    <t>Funcionamiento y prestación de servicios del sector educativo del nivel central</t>
  </si>
  <si>
    <t xml:space="preserve">14                                        15                                19 </t>
  </si>
  <si>
    <t xml:space="preserve">Declarar al Departamento  libre de analfabetismo                                                                                                                                                                                                                                                                                                                                                     Aumentar la cobertura neta en la educación secundaria en el departamento del Quindio.                                                                                                                                                                                                                                                        Disminuir la proporción de niños que desertan en educación básica secundaria y media.                                                                                                      </t>
  </si>
  <si>
    <t xml:space="preserve">6.20                        73.23                                   8.06 EBS                  5.77 EM         </t>
  </si>
  <si>
    <t xml:space="preserve">3                                                              78                                                 5 EBS                                                             4 EM </t>
  </si>
  <si>
    <t>Realizar el pago oportuno al 100% de los funcionarios de la planta de  administrativos, docentes y directivos docentes del sector central</t>
  </si>
  <si>
    <t>% de funcionarios con pago oportuno</t>
  </si>
  <si>
    <t xml:space="preserve"> Reducir inequidades</t>
  </si>
  <si>
    <t>Eficiencia administrativa y docente en la  gestión del bienestar laboral</t>
  </si>
  <si>
    <t xml:space="preserve">3                                                       78                                                           5 EBS                                       4 EM </t>
  </si>
  <si>
    <t>Realizar el reconocimiento a sesenta (60) docentes, directivos docentes y/o personal administrativo</t>
  </si>
  <si>
    <t>Número de docentes, directivos docentes y/o personal administrativo reconocidos</t>
  </si>
  <si>
    <t>Realizar ocho (8) eventos y actividades culturales y recreativas, desarrolladas para los funcionarios del servicio educativo del departamento del Quindío</t>
  </si>
  <si>
    <t>Número de eventos y actividades culturales y recreativas realizadas</t>
  </si>
  <si>
    <t>Cultura, Arte y educación para la Paz</t>
  </si>
  <si>
    <t>Arte para todos</t>
  </si>
  <si>
    <t>150x 100 mil habitantes</t>
  </si>
  <si>
    <t>Apoyar  treinta (30) proyectos y/o actividades de formación, difusión, circulación, creación e investigación, planeación y de espacios para el disfrute de las artes</t>
  </si>
  <si>
    <t>Número de proyectos apoyados</t>
  </si>
  <si>
    <t>Cultura</t>
  </si>
  <si>
    <t>Reducir casos de hurto a residencias, comercio y personas</t>
  </si>
  <si>
    <t>Apoyar  ciento veinte (120) proyectos del programa de concertación cultural del departamento</t>
  </si>
  <si>
    <t>Número de proyectos apoyados del programa de concertación cultural.</t>
  </si>
  <si>
    <t>Apoyar treinta y seis (36) proyectos mediante estímulos artísticos y culturales</t>
  </si>
  <si>
    <t xml:space="preserve">Número de proyectos apoyados </t>
  </si>
  <si>
    <t xml:space="preserve">Emprendimiento Cultural </t>
  </si>
  <si>
    <t xml:space="preserve">Disminuir el porcentaje de personas en situación de pobreza </t>
  </si>
  <si>
    <t>Fortalecer cinco (5) procesos de emprendimiento cultural y de desarrollo de industrias creativas</t>
  </si>
  <si>
    <t>Número de procesos de emprendimiento cultural fortalecidos</t>
  </si>
  <si>
    <t>Igualar la tasa de desempleo del departamento al promedio nacional para 2019</t>
  </si>
  <si>
    <t>Lectura, escritura y bibliotecas</t>
  </si>
  <si>
    <t>Declarar al departamento libre de analfabetismo</t>
  </si>
  <si>
    <t>Apoyar  veinte (20) proyectos y/o actividades en investigación, capacitación y difusión de la lectura y escritura para fortalecer la Red Departamental de Bibliotecas</t>
  </si>
  <si>
    <t>Número de proyectos y/o actividades apoyados</t>
  </si>
  <si>
    <t>Patrimonio, paisaje cultural cafetero, ciudadanía y diversidad cultural</t>
  </si>
  <si>
    <t>Viviendo el patrimonio y el Paisaje Cultural Cafetero</t>
  </si>
  <si>
    <t xml:space="preserve">Apoyar treinta y dos (32) proyectos y/o actividades en gestión, investigación,  protección, divulgación y salvaguardia del patrimonio y diversidad cultural </t>
  </si>
  <si>
    <t>Comunicación, ciudadanía y sistema departamental de cultura</t>
  </si>
  <si>
    <t xml:space="preserve">Apoyar diez (10) proyectos y/o actividades orientados a fortalecer la articulación comunicación y cultura </t>
  </si>
  <si>
    <t>Número de proyectos de  apoyados</t>
  </si>
  <si>
    <t>Apoyar  dieciséis (16) actividades y/o proyectos  para el afianzamiento del Sistema Departamental de Cultura</t>
  </si>
  <si>
    <t>Número de actividades y/o proyectos de afianzamiento apoyados</t>
  </si>
  <si>
    <t>Soberanía, seguridad alimentaria y nutricional</t>
  </si>
  <si>
    <t>Fomento a la agricultura familiar campesina, agricultura urbana y mercados campesinos para la soberanía y  seguridad alimentaria</t>
  </si>
  <si>
    <t>Diseñar e implementar un (1) programa de agricultura familiar campesina</t>
  </si>
  <si>
    <t>Programa de agricultura familiar campesina diseñado e implementado</t>
  </si>
  <si>
    <t>Agropecuario</t>
  </si>
  <si>
    <t>Reducir la proporción de los alimentos importados (frutas y verduras) de otros departamentos</t>
  </si>
  <si>
    <t>Apoyar la conformación de cuatro (4) alianzas para contratos de compra anticipada de productos de la agricultura familiar en el departamento del Quindío</t>
  </si>
  <si>
    <t>Numero de alianzas para contratos de compra anticipada apoyados</t>
  </si>
  <si>
    <t>Disminuir o mantener la proporción de niños menores de 5 años en riesgo de desnutrición moderada o severa aguda</t>
  </si>
  <si>
    <t>2,1 de cada 100</t>
  </si>
  <si>
    <t>Sembrar quinientas (500) Ha de productos de la canasta básica familiar para aumentar la disponibilidad de alimentos</t>
  </si>
  <si>
    <t>Número de hectáreas sembradas</t>
  </si>
  <si>
    <t>Beneficiar a 2400 familias urbanas y periurbanas con parcelas de agricultura familiar para autoconsumo y comercio de excedentes</t>
  </si>
  <si>
    <t>Numero de familias beneficiadas</t>
  </si>
  <si>
    <t>Mejorar el estado nutricional de 1795 niños menor de 5 años y de 1531 niños de 6 a 18 años  en riesgo de desnutrición en el departamento</t>
  </si>
  <si>
    <t>Numero de población infantil en riesgo con estado nutricional de 0 a 5 años y de 6 a 18 años mejorado</t>
  </si>
  <si>
    <t xml:space="preserve">Fortalecimiento a la vigilancia en  la seguridad alimentaria y nutricional del Quindío. </t>
  </si>
  <si>
    <t xml:space="preserve"> Disminuir o mantener la proporción de niños menores de 5 años en riesgo de desnutrición moderada o severa aguda</t>
  </si>
  <si>
    <t>Implementar una estrategia que determine de forma oportuna el  número de brotes de enfermedades transmitidas por alimentos (ETA) con agente etiológico identificado en alimentos de mayor consumo.</t>
  </si>
  <si>
    <t>Estrategia implementada</t>
  </si>
  <si>
    <t>Salud</t>
  </si>
  <si>
    <t xml:space="preserve">Ejecutar el plan decenal de lactancia materna </t>
  </si>
  <si>
    <t>Plan decenal ejecutado</t>
  </si>
  <si>
    <t>Fortalecer la atención integral  en seis (6) poblaciones vulnerables (etnias)  en menores de cinco años con casos de desnutrición</t>
  </si>
  <si>
    <t>Número de poblaciones vulnerables atendidas (etnias)</t>
  </si>
  <si>
    <t>Salud Pública para un Quindío saludable y posible</t>
  </si>
  <si>
    <t>Salud ambiental</t>
  </si>
  <si>
    <t>Disminuir la presión por cargas contaminantes, medida por el Índice de Alteración Potencial de la Calidad del Agua (IACAL), a categoría “moderada”</t>
  </si>
  <si>
    <t xml:space="preserve">Muy Alta </t>
  </si>
  <si>
    <t>Formular, aprobar y divulgar  la Política Integral de Salud Ambiental (PISA)</t>
  </si>
  <si>
    <t>Política integral de salud ambiental formulada, aprobada y divulgada.</t>
  </si>
  <si>
    <t xml:space="preserve"> Buena salud</t>
  </si>
  <si>
    <t xml:space="preserve">Generar los mapas de riesgo y vigilancia de la calidad de agua para consumo humano en  los doce (12) municipios del departamento </t>
  </si>
  <si>
    <t>Número de municipios con mapas de riesgo generados</t>
  </si>
  <si>
    <t>Sexualidad, derechos sexuales y reproductivos</t>
  </si>
  <si>
    <t xml:space="preserve">Disminuir la incidencia de embarazos en adolescentes </t>
  </si>
  <si>
    <t>24,90%</t>
  </si>
  <si>
    <t>Lograr que ocho (8) municipios del departamento operen el sistema de vigilancia en salud pública de la violencia intrafamiliar.</t>
  </si>
  <si>
    <t xml:space="preserve">Número de municipios con el sistema de vigilancia en salud pública de la violencia intrafamiliar operando </t>
  </si>
  <si>
    <t xml:space="preserve">Sostener la tasa de mortalidad maternidad por causas directas </t>
  </si>
  <si>
    <t>Desarrollar acciones articuladas intersectorialmente en los doce (12) municipios del departamento, con enfoque de derechos en colectivos LGTBI, jóvenes, mujeres gestantes adolescentes.</t>
  </si>
  <si>
    <t>Número de municipios con acciones desarrolladas</t>
  </si>
  <si>
    <t>Vincular cuatro mil ochocientos (4.800) mujeres gestantes al programa de control prenatal antes de la semana 12 de edad gestacional.</t>
  </si>
  <si>
    <t>Número de mujeres gestantes vinculadas</t>
  </si>
  <si>
    <t xml:space="preserve"> Disminuir la incidencia de embarazo en adolescentes</t>
  </si>
  <si>
    <t>Canalizar acciones de promoción de la salud en el desarrollo de la política nacional de sexualidad, derechos sexuales y reproductivos</t>
  </si>
  <si>
    <t>Número de municipios con acciones de promoción de la salud en la política nacional de sexualidad, derechos sexuales y reproductivos.</t>
  </si>
  <si>
    <t>Convivencia social y salud mental</t>
  </si>
  <si>
    <t>Ajustar e implementar  la política de salud mental en los 12 municipios del Departamento, conforme a los lineamientos y desarrollos técnicos definidos por el Ministerio de Salud y Protección Social.</t>
  </si>
  <si>
    <t>Número de municipios que con la  política de salud mental ajustada e implementada</t>
  </si>
  <si>
    <t>Adoptar e implementar el modelo de Atención primaria en Salud Mental (APS)  en todos los municipios Quindianos</t>
  </si>
  <si>
    <t>Número de municipios con el Modelo de APS en salud mental adoptado e implementado</t>
  </si>
  <si>
    <t>Reducir lesiones fatales en accidentes de transito</t>
  </si>
  <si>
    <t>95 x 100 mil</t>
  </si>
  <si>
    <t>80 x 100 mil</t>
  </si>
  <si>
    <t>Adoptar  e implementar en los doce (12) municipios el plan departamental de la reducción del consumo de sustancias psicoactivas SPA conforme a lineamientos y desarrollos técnicos entorno a la demanda.</t>
  </si>
  <si>
    <t>Número de municipios con el plan departamental de reducción de consumo de SPA adoptado e implementado</t>
  </si>
  <si>
    <t>Estilos de vida saludable y condiciones no-transmisibles</t>
  </si>
  <si>
    <t>Implementar la estrategia  denominada "Cuatro por cuatro" para la promoción de la alimentación saludable</t>
  </si>
  <si>
    <t>Estrategia "Cuatro por cuatro"  implementada</t>
  </si>
  <si>
    <t>PTS-40</t>
  </si>
  <si>
    <t>Implementar una estrategia de ambiente libres de humo de tabaco en los municipios del Quindío</t>
  </si>
  <si>
    <t>Implementar una estrategia de ambientes libres de humo de tabaco en los  municipios.</t>
  </si>
  <si>
    <t>Implementar una estrategia para mantener la edad de inicio de consumo de tabaco en los adolescentes escolarizados.</t>
  </si>
  <si>
    <t>Vida saludable y enfermedades transmisibles</t>
  </si>
  <si>
    <t>Reducir la mortalidad menores de 5 años por ERA</t>
  </si>
  <si>
    <t>13 x 100 mil habitantes</t>
  </si>
  <si>
    <t>10 x 100 mil habitantes</t>
  </si>
  <si>
    <t xml:space="preserve">Diseñar y desarrollar planes y/o programas en los doce (12) entes territoriales municipales de promoción y prevención de las enfermedades transmitidas por agua, suelo y alimentos </t>
  </si>
  <si>
    <t>Planes y/o programas diseñados y desarrollados</t>
  </si>
  <si>
    <t>PTS-43</t>
  </si>
  <si>
    <t>Disminuir por debajo del 10% la Letalidad por dengue.</t>
  </si>
  <si>
    <t>&lt;10</t>
  </si>
  <si>
    <t>Implementar un estrategia que permita garantizar el adecuado funcionamiento de la red de frío para el almacenamiento  de los biológicos del Programa Ampliado de Inmunización (PAI).</t>
  </si>
  <si>
    <t>Estrategia implementada.</t>
  </si>
  <si>
    <t>Implementar  la estrategia de gestión integral-enfermedades de transmisión vectorial (EGI ETV) en los 5 municipios hiperendémicos para enfermedades de transmisión vectorial</t>
  </si>
  <si>
    <t>Número de municipios con estrategias implementadas.</t>
  </si>
  <si>
    <t>PTS-42</t>
  </si>
  <si>
    <t>Alcanzar coberturas útiles de vacunación para rabia en animales (perros y gatos)</t>
  </si>
  <si>
    <t>60.1%</t>
  </si>
  <si>
    <t xml:space="preserve">Implementar la estrategia  para ampliar coberturas útiles de vacunación antirrábica en animales (perros y gatos). </t>
  </si>
  <si>
    <t>PTS-44</t>
  </si>
  <si>
    <t>Incrementar  la proporción de personas curadas de tuberculosis pulmonar en un 5 %</t>
  </si>
  <si>
    <t>Implementar el plan estratégico hacia el fin de la tuberculosis</t>
  </si>
  <si>
    <t>Plan estratégico implementado</t>
  </si>
  <si>
    <t>Salud publica en emergencias y desastres</t>
  </si>
  <si>
    <t>Incrementar el % IPS
con seguimiento por parte
del departamento</t>
  </si>
  <si>
    <t>Realizar catorce (14) simulacros de atención a emergencias en la Red Pública Hospitalaria</t>
  </si>
  <si>
    <t>Números de simulacros realizados.</t>
  </si>
  <si>
    <t>Mejorar el índice de seguridad hospitalaria en once (11) empresas sociales del estado (ESE) del departamento del nivel  I y II.</t>
  </si>
  <si>
    <t>Número de ESEs con índices de seguridad hospitalaria mejorados.</t>
  </si>
  <si>
    <t>Salud en el entorno laboral</t>
  </si>
  <si>
    <t>PTS-41</t>
  </si>
  <si>
    <t>Mantener la tasa de accidentalidad en el trabajo</t>
  </si>
  <si>
    <t>1.5</t>
  </si>
  <si>
    <t>1.7</t>
  </si>
  <si>
    <t>Fomentar en 8 municipios un programa de cultura preventiva en el trabajo formal e informal y entornos laborales saludables.</t>
  </si>
  <si>
    <t>Número de municipios con programas de cultura preventiva  fomentados.</t>
  </si>
  <si>
    <t xml:space="preserve"> Incrementar el % IPS con seguimiento por parte del departamento</t>
  </si>
  <si>
    <t>Implementación en las 14 empresas sociales del estado (ESE) departamentales y de primer nivel, el Sistema de Gestión de la Seguridad y Salud en el Trabajo</t>
  </si>
  <si>
    <t>Número de empresas sociales del estado (ESE) con sistema de gestión de la seguridad y salud en el  trabajo implementados.</t>
  </si>
  <si>
    <t>Fortalecimiento de la autoridad sanitaria</t>
  </si>
  <si>
    <t>PTS-46</t>
  </si>
  <si>
    <t>Consolidación y desarrollo del sistema de vigilancia en salud públicaintegrado al sistema de vigilancia de control sanitario e inspección vigilancia y control de S.G.S.S.S.</t>
  </si>
  <si>
    <t>Consolidar y desarrollar en los 12 municipios del departamento el Sistema de Vigilancia en salud pública (SVSP), integrado al sistema de vigilancia y control sanitario e inspección vigilancia y control de (S.G.S.S.S).</t>
  </si>
  <si>
    <t>Número de municipios con el SVSP consolidado y desarrollado.</t>
  </si>
  <si>
    <t>Implementar  una estrategia oportuna de atención a sujetos de atención,  objetos de procesos de  inspección, vigilancia y control sanitario</t>
  </si>
  <si>
    <t>PTS-47</t>
  </si>
  <si>
    <t>Consolidación y desarrollo del Sistema de inspección vigilancia y control a los establecimientos farmacéuticos del departamento.</t>
  </si>
  <si>
    <t xml:space="preserve">Consolidar y desarrollar  el sistema de inspección vigilancia y control (SIVC)  en ciento cincuenta (150) establecimientos farmacéuticos del departamento. </t>
  </si>
  <si>
    <t>Número de establecimientos farmacéuticos con SIVC consolidados y desarrollados..</t>
  </si>
  <si>
    <t>Promoción social y gestión diferencial de poblaciones vulnerables.</t>
  </si>
  <si>
    <t xml:space="preserve">Elevar el promedio de la participación de la ciudadanía en los procesos de elección popular en el cuatrienio </t>
  </si>
  <si>
    <t>54,61%</t>
  </si>
  <si>
    <t xml:space="preserve">Implementar  5  programas de participación social en salud, orientados a promover los derechos de las poblaciones vulnerables y diferenciales, acorde a las políticas públicas </t>
  </si>
  <si>
    <t>Número de programas implementados</t>
  </si>
  <si>
    <t>Aumentar el porcentaje de cumplimiento de la Ley 1448 del 2011 de atención a víctimas</t>
  </si>
  <si>
    <t>71,04%</t>
  </si>
  <si>
    <t>88,17%</t>
  </si>
  <si>
    <t>Implementar el  Programa de atención psicosocial y salud integral a víctimas del conflicto armado.</t>
  </si>
  <si>
    <t>Programa implementado</t>
  </si>
  <si>
    <t>Disminuir o mantener mortalidad en menores de 1 año</t>
  </si>
  <si>
    <t>8,8 x 1000 nacidos</t>
  </si>
  <si>
    <t>Fortalecimiento de  la estrategia AIEPI en los 12 municipios del Departamento</t>
  </si>
  <si>
    <t>Número de municipios con la estrategia AIEPI fortalecida.</t>
  </si>
  <si>
    <t>Disminuir o mantener la mortalidad en menores de 5 años</t>
  </si>
  <si>
    <t>11,34 x 1000 niños menores de 5 años</t>
  </si>
  <si>
    <t>Aumentar el % de personas discapacitadas atendidas</t>
  </si>
  <si>
    <t>Fortalecer en los doce (12) municipios del departamento los  comités municipales de discapacidad</t>
  </si>
  <si>
    <t>Número de municipios con comités de discapacidad fortalecidos</t>
  </si>
  <si>
    <t>Plan de intervenciones colectivas en el modelo de APS</t>
  </si>
  <si>
    <t>Disminuir o mantener la proporción de niños menores de 5 años en riesgo de desnutrición moderada o severa aguda                                                                                                                                                                                                          Reducir la mortalidad de niños menores de 5 años por ERA                                                                                                                                                                                                                                                                                                                       Incidencia de  afectados  por Enfermedad Diarreica Aguda –EDA-                                                                                                                                                                                                                                                                                                           Disminuir o mantener mortalidad en menores de 1 año                                                                                                                                                                                                                                                                                                                            Disminuir o mantener la mortalidad en menores de 5 años                                                                                                                                                                                                    Incrementar el % IPS con seguimiento por parte del departamento</t>
  </si>
  <si>
    <t>2,1 de cada 100              13 x 100 mil habitantes            76, 1 x 1000 habitantes                8,8 x 1000 nacidos             11,34 x 1000                     50%</t>
  </si>
  <si>
    <t>2,1 de cada 100     10 x 100 mil habitantes                                60 X 1000 habitantes            8,8 x 1000 nacidos                        11,34 x 1000         100%</t>
  </si>
  <si>
    <t>Evaluar en  once (11)   empresas sociales del estado (ESE)  Municipales la implementación del Plan de Intervenciones Colectivas (PIC).</t>
  </si>
  <si>
    <t>Número de empresas que implementan el Plan de Intervenciones Colectivas evaluadas</t>
  </si>
  <si>
    <t>Auditoria a 8  planes de mejoramiento instaurados con la red pública ejecutora del Plan de Intervenciones Colectivas.</t>
  </si>
  <si>
    <t>Planes de mejoramiento  auditados</t>
  </si>
  <si>
    <t>Vigilancia en salud publica y del laboratorio departamental.</t>
  </si>
  <si>
    <t xml:space="preserve">Incidencia de  afectados  por Enfermedad Diarreica Aguda –EDA-                                                                                                                                               </t>
  </si>
  <si>
    <t>76, 1 x 1000 habitantes</t>
  </si>
  <si>
    <t xml:space="preserve"> 60 X 1000 habitantes     </t>
  </si>
  <si>
    <t xml:space="preserve">Realizar  la vigilancia sanitaria a 300 establecimientos de consumo (aguas, alimentos y bebidas alcohólicas) </t>
  </si>
  <si>
    <t>Número de establecimientos vigilados</t>
  </si>
  <si>
    <t xml:space="preserve">Disminuir o mantener la proporción de niños menores de 5 años en riesgo de desnutrición moderada o severa aguda                                                         Reducir la mortalidad de niños menores de 5 años por ERA                                                                                                                                                            Incidencia de  afectados  por Enfermedad Diarreica Aguda –EDA-                                                                                                                                               Disminuir o mantener mortalidad en menores de 1 año                                                                                                                                                                 Disminuir o mantener la mortalidad en menores de 5 años                                                                                                                                                                                                                  Mantener el número de UPGD que integra el sistema de vigilancia en salud pública                                                                                                                                                                          </t>
  </si>
  <si>
    <t>2,1 de cada 100                                   13 x 100 mil habitantes                                 76, 1 x 1000 habitantes                                8,8 x 1000 nacidos                           11,34 x 1000                            83%</t>
  </si>
  <si>
    <t>2,1 de cada 100                         10 x 100 mil habitantes                      60 X 1000 habitantes                      8,8 x 1000 nacidos        11,34 x 1000                 83%</t>
  </si>
  <si>
    <t>Crear diez (10) y fortalecer novena (90) Comités de Vigilancia 
Epidemiológica  Comunitaria 
(COVECOM) municipales.</t>
  </si>
  <si>
    <t>Número de COVECOM municipales operando</t>
  </si>
  <si>
    <t>Sostener 83 Unidades Primarias Generadoras de Datos (UPGD) que integran el sistema de Vigilancia en Salud Publica.</t>
  </si>
  <si>
    <t>Número de unidades primarias generadoras de datos (UPGD) sostenidas.</t>
  </si>
  <si>
    <t>Universalidad  del aseguramiento en salud para un bien común</t>
  </si>
  <si>
    <t>Garantizar  la promoción de la afiliación al sistema de seguridad social</t>
  </si>
  <si>
    <t xml:space="preserve"> Incrementar cobertura de afiliación al sistema general de seguridad social en salud</t>
  </si>
  <si>
    <t>89,95%</t>
  </si>
  <si>
    <t>Fortalecer en los 12 municipios del departamento  los procesos de identificación de la población no sisbenizada y no afiliada.</t>
  </si>
  <si>
    <t>Número de municipios con procesos de identificación fortalecidos.</t>
  </si>
  <si>
    <t xml:space="preserve">Garantizar la cofinanciación para el régimen subsidiado en el departamento del Quindío </t>
  </si>
  <si>
    <t>Cofinanciar la continuidad del  régimen subsidiado en salud en los 12 municipios del departamento, de conformidad con la directrices del Ministerio de Salud y Protección Social.</t>
  </si>
  <si>
    <t>Número de municipios cofinanciados</t>
  </si>
  <si>
    <t>Asistencia técnica  a los actores del sistema en el proceso de aseguramiento de la población</t>
  </si>
  <si>
    <t>Brindar asistencia técnica a 12 Municipios del departamento,  en los procesos del régimen subsidiado</t>
  </si>
  <si>
    <t>Número de municipios asistidos técnicamente.</t>
  </si>
  <si>
    <t>Inclusión social en la prestación y desarrollo de servicios de salud</t>
  </si>
  <si>
    <t>Mejoramiento del sistema de calidad  de los servicios y la atención de los usuarios</t>
  </si>
  <si>
    <t>Incrementar el % IPS con seguimiento por parte del departamento</t>
  </si>
  <si>
    <t>Implementar la estrategia de atención primaria en salud,  fortaleciendo los procesos de inspección , vigilancia y control en el acceso de los afiliados  a la red de servicios de salud.</t>
  </si>
  <si>
    <t xml:space="preserve">Estrategia implementada </t>
  </si>
  <si>
    <t>Mantener la contratación con la red pública y privada (15)  para la atención de la población no afiliada.</t>
  </si>
  <si>
    <t>Cantidad de contratación realizada.</t>
  </si>
  <si>
    <t>Realizar asistencia técnica en la construcción y ejecución del plan bienal de inversiones, a catorce (14) Empresas sociales del estado (ESE) del departamento.</t>
  </si>
  <si>
    <t>Número de ESES con asistencia técnica realizada.</t>
  </si>
  <si>
    <t>Fortalecimiento de la  gestión de la entidad territorial municipal</t>
  </si>
  <si>
    <t>PTS-48</t>
  </si>
  <si>
    <t>Incrementar la asistencia técnica de los municipios relacionada con la capacidad de gestión en salud.</t>
  </si>
  <si>
    <t>Realizar asistencia técnica  en los  doce (12) municipios, en la capacidad de gestión en salud</t>
  </si>
  <si>
    <t>Número de municipios con asistencia técnica realizada</t>
  </si>
  <si>
    <t>Garantizar red de servicios en eventos de emergencias</t>
  </si>
  <si>
    <t xml:space="preserve">Ajustar los 14 planes de emergencia de las instituciones prestadoras de salud de todo el Departamento.  
</t>
  </si>
  <si>
    <t>Planes de emergencia ajustados.</t>
  </si>
  <si>
    <t>Ajustar un (1) Plan de Emergencias en Salud Departamental.</t>
  </si>
  <si>
    <t>Plan ajustado</t>
  </si>
  <si>
    <t>Atender en los 12 municipios  del departamento, los eventos de emergencia y urgencias, y el sistema de referencia y contra referencia  de la población  no afiliada.</t>
  </si>
  <si>
    <t>Número de municipios  atendidos.</t>
  </si>
  <si>
    <t>Garantizar el Sistema Obligatorio de Garantía de Calidad SOGC en las IPS del departamento</t>
  </si>
  <si>
    <t>Verificar el sistema de evaluación de los Plan de Auditoria para el Mejoramiento de la Calidad (PAMEC)  de siete (7) Instituciones Prestadoras de Salud (IPS) hospitalarias  en el departamento del Quindío.</t>
  </si>
  <si>
    <t>Número de instituciones prestadoras de salud verificadas.</t>
  </si>
  <si>
    <t>Realizar visitas de verificación de los requisitos de habilitación a 150 prestadores de servicios de salud.</t>
  </si>
  <si>
    <t>Número de prestadores de salud con visitas de verificación realizadas.</t>
  </si>
  <si>
    <t>Fortalecimiento financiero de la red de servicios publica</t>
  </si>
  <si>
    <t>Evaluar semestralmente los indicadores de monitoreo del sistema de catorce (14) ESE´s del nivel I, II y III</t>
  </si>
  <si>
    <t>Número de ESES evaluadas.</t>
  </si>
  <si>
    <t>Apoyar 2 programas  de saneamiento fiscal y financiero a las IPS categorizadas en riesgo por el Ministerio de Salud</t>
  </si>
  <si>
    <t>Número de programas de saneamiento fiscal y financiero apoyados</t>
  </si>
  <si>
    <t>Gestión Posible</t>
  </si>
  <si>
    <t>Apoyo y fortalecimiento institucional</t>
  </si>
  <si>
    <t>PTS-49</t>
  </si>
  <si>
    <t>Evaluar la totalidad de municipios certificados</t>
  </si>
  <si>
    <t>Evaluar los municipios de Armenia y Calarcá que se encuentran  certificados en salud</t>
  </si>
  <si>
    <t>Numero de municipios certificados evaluados</t>
  </si>
  <si>
    <t>PTS-50</t>
  </si>
  <si>
    <t>Lograr que los procesos misionales y estratégicos de la Secretaría de Salud, que así lo requieran cuente con el apoyo y gestión de la Dirección Estratégica.</t>
  </si>
  <si>
    <t>Apoyar y gestionar  3 procesos administrativos y misionales por parte de la Dirección estratégica.</t>
  </si>
  <si>
    <t>procesos apoyados  y gestionados</t>
  </si>
  <si>
    <t>PTS-51</t>
  </si>
  <si>
    <t>Mejorar el % de ejecución presupuestal</t>
  </si>
  <si>
    <t>Verificación, seguimiento y control trimestral a la ejecución presupuestal de los recursos del Sector Salud</t>
  </si>
  <si>
    <t>Ejecucion presupuestal con seguimiento realizado</t>
  </si>
  <si>
    <t>Atención Integral a la Primera Infancia</t>
  </si>
  <si>
    <t>Niños y Niñas en entornos Protectores-semillas infantiles</t>
  </si>
  <si>
    <t>Implementar  un modelo intersectorial  de atención  integral  y entornos protectores (hogar,  educativo, salud, espacio público e institucionales)   implementado.</t>
  </si>
  <si>
    <t>Modelo de atención integral de entornos protectores implementado</t>
  </si>
  <si>
    <t xml:space="preserve"> Atención a grupos vulnerables - Promoción Social </t>
  </si>
  <si>
    <t>Apoyar la creación y/o implementación de Rutas integrales de Atención a la primera infancia.</t>
  </si>
  <si>
    <t>Numero de rutas integrales de atención  a al a primera infancia implementadas y/o creadas</t>
  </si>
  <si>
    <t xml:space="preserve">Educación Inicial Integral </t>
  </si>
  <si>
    <t>Implementar  un (1)  programa de educación integral  a la primera infancia</t>
  </si>
  <si>
    <t>Promoción y  Protección  de la Familia</t>
  </si>
  <si>
    <t xml:space="preserve">Familias para la Construcción  del Quindío como  territorio de paz. </t>
  </si>
  <si>
    <t xml:space="preserve">Formular  e implementar  la política pública departamental de familias para la construcción  del Quindío como  territorio de paz. </t>
  </si>
  <si>
    <t>Política publica departamental de familias formulada  e implementada</t>
  </si>
  <si>
    <t xml:space="preserve">Quindío departamento de derechos  de niñas, niños y adolescentes </t>
  </si>
  <si>
    <t>Implementar la política pública de primera infancia, infancia y adolescencia</t>
  </si>
  <si>
    <t>Política publica de primera infancia, infancia y adolescencia implementada</t>
  </si>
  <si>
    <t>Disminuir la incidencia de embarazo en adolescentes;</t>
  </si>
  <si>
    <t>Implementar  una estrategia de prevención y atención de embarazos y segundos embarazos a temprana edad.</t>
  </si>
  <si>
    <t>Estrategia de prevención  y atención de embarazos a temprana edad implementada</t>
  </si>
  <si>
    <t xml:space="preserve">Implementar una  estrategia  de prevención y atención de la erradicación del abuso, explotación sexual comercial, trabajo infantil y peores formas de trabajo, y actividades delictivas. </t>
  </si>
  <si>
    <t>Estrategia  de prevención y atención de la erradicación del abuso implementada</t>
  </si>
  <si>
    <t xml:space="preserve"> "Sí para ti" atención integral a adolescentes y jóvenes </t>
  </si>
  <si>
    <t>Revisar, ajustar e implementar la política pública de juventud del departamento</t>
  </si>
  <si>
    <t>Política pública de juventud revisada, ajustada e implementada</t>
  </si>
  <si>
    <t>Reducir la proporcion de jovenes en el sistema de responsabilidad penal con riesgo alto de reincidencia en las conductas delictivas</t>
  </si>
  <si>
    <t>Implementar  dos (2) estrategias de prevención para adolescentes y jóvenes en riesgo social y/o vinculados a la Ley de responsabilidad  penal</t>
  </si>
  <si>
    <t>Número  de estrategias  de prevención  para adolescentes y jóvenes implementadas</t>
  </si>
  <si>
    <t>Desarrollar e implementar una estrategia de prevención del consumo de sustancias psico activas  (SPA)  dirigida a adolescentes y jóvenes del departamento.</t>
  </si>
  <si>
    <t>Estrategia   de  prevención del consumo de sustancias psico activas  (SPA) , implementada.</t>
  </si>
  <si>
    <t xml:space="preserve">Capacidad sin limites. </t>
  </si>
  <si>
    <t xml:space="preserve">Aumentar el porcentaje de personas discapacitadas atendidas </t>
  </si>
  <si>
    <t>Revisar, ajustar  e implementar   la política pública departamental de discapacidad  "Capacidad sin limites",</t>
  </si>
  <si>
    <t>Política pública departamental de discapacidad  revisada, ajustada  e implementada.</t>
  </si>
  <si>
    <t>Genero, Poblaciones vulnerables y con enfoque diferencial</t>
  </si>
  <si>
    <t>Prevención y Atención a la población en estado de vulnerabilidad  extrema y migrantes.</t>
  </si>
  <si>
    <t>Diseñar e implementar una estrategia  para la atención de la población en situación de vulnerabilidad extrema del departamento. (habitantes de calle, trabajo sexual,    reincidencia delictiva, drogadicción, bandas delincuenciales, entre otras)</t>
  </si>
  <si>
    <t>Estrategia diseñada e implementada.</t>
  </si>
  <si>
    <t xml:space="preserve">89.95%                          </t>
  </si>
  <si>
    <t>Implementar  un  programa  departamental para la atención y acompañamiento a la población migrante,   y de repatriación .</t>
  </si>
  <si>
    <t>programa departamental  implementado para la atención y acompañamiento a la población migrante y de repatriación.</t>
  </si>
  <si>
    <t xml:space="preserve">Pervivencia de los pueblos indígenas en el marco de la Paz </t>
  </si>
  <si>
    <t>Apoyar el plan de vida para el resguardo indígena Dachi Agore Drua del municipio de Calarcá</t>
  </si>
  <si>
    <t>Plan de vida apoyado y fortalecido</t>
  </si>
  <si>
    <t>71,04</t>
  </si>
  <si>
    <t>Apoyar   y fortalecer  la elaboración y puesta en marcha  de  planes de vida de los pueblos indígenas asentados en el Departamento del Quindío.</t>
  </si>
  <si>
    <t>Planes de vida apoyados y fortalecidos</t>
  </si>
  <si>
    <t xml:space="preserve">Población afro descendiente por el camino de la paz </t>
  </si>
  <si>
    <t xml:space="preserve">Implementar  un programa  articulado interinstitucional para la atención integral con enfoque diferencial  a la población afro descendiente del Departamento del Quindío en sus diferentes formas organizativas </t>
  </si>
  <si>
    <t>Programa  articulado interinstitucional para la  atención integral con enfoque diferencial a la población afro descendiente implementado</t>
  </si>
  <si>
    <t>Sí a la diversidad sexual e identidad de género y su familia.</t>
  </si>
  <si>
    <t>30,7%                          174,7 x 100 mil habitantes</t>
  </si>
  <si>
    <t>27%                                                                     150 x 1000 habitantes</t>
  </si>
  <si>
    <t>Formular  la política pública departamental de diversidad sexual e identidad de género</t>
  </si>
  <si>
    <t>Política pública formulada e implementada</t>
  </si>
  <si>
    <t>Igualdad de Género</t>
  </si>
  <si>
    <t>Mujeres constructoras de Familia y de paz.</t>
  </si>
  <si>
    <t>Disminuir el porcentaje de mujeres amenazadas por sus compañeros sentimentales</t>
  </si>
  <si>
    <t>Revisar, ajustar  e  implementar  la política publica de equidad de género para la  mujer del departamento</t>
  </si>
  <si>
    <t>Política pública  de equidad de genero revisada, ajustada e implementada.</t>
  </si>
  <si>
    <t>Atención integral al Adulto Mayor</t>
  </si>
  <si>
    <t xml:space="preserve">Quindío para todas las edades </t>
  </si>
  <si>
    <t>Aumentar la coberura de adultos mayores atendidos</t>
  </si>
  <si>
    <t>23 mil adultos mayores atendidos</t>
  </si>
  <si>
    <t>24 mil adultos mayores atendidos</t>
  </si>
  <si>
    <t>Revisar, ajustar  e implementar  la política pública departamental "un Quindío para todas las edades 2010-2020"</t>
  </si>
  <si>
    <t>Política pública revisada, ajustada  e implementada.</t>
  </si>
  <si>
    <t>Crear el cabildo de adulto mayor del Departamento y apoyar la creación en once municipios del Quindío</t>
  </si>
  <si>
    <t>Número de Cabildos de Adulto Mayor creados.</t>
  </si>
  <si>
    <t>Centro de bienestar apoyados</t>
  </si>
  <si>
    <t xml:space="preserve">Apoyar 14 centros vida del departamento </t>
  </si>
  <si>
    <t>Centros vida apoyados</t>
  </si>
  <si>
    <t>Apoyo al deporte asociado</t>
  </si>
  <si>
    <t>Ligas deportivas del departamento del Quindío</t>
  </si>
  <si>
    <t>Aumentar la utilizacion de escenarios deportivos como coliseos y canchas de futbol.</t>
  </si>
  <si>
    <t xml:space="preserve">Apoyar  y fortalecer veintitrés (23) ligas deportivas   </t>
  </si>
  <si>
    <t>Ligas deportivas apoyadas y fortalecidas</t>
  </si>
  <si>
    <t>Deporte</t>
  </si>
  <si>
    <t>Apoyar  a veinte  (20) deportistas en nivel de talento, de proyección y de altos logros con el programa de incentivos económicos a deportistas.</t>
  </si>
  <si>
    <t>Número de deportistas incentivados</t>
  </si>
  <si>
    <t xml:space="preserve">Apoyo a eventos deportivos </t>
  </si>
  <si>
    <t>Apoyar trece (13)  ligas en   los eventos deportivos de carácter federado  nacional y departamental.</t>
  </si>
  <si>
    <t>Ligas apoyadas en eventos departamental y nacionales .</t>
  </si>
  <si>
    <t xml:space="preserve">Juegos intercolegiados </t>
  </si>
  <si>
    <t>Desarrollar cuatro (4) juegos Intercolegiados  en sus diferentes fases.</t>
  </si>
  <si>
    <t>Juegos intercolegiados desarrollados</t>
  </si>
  <si>
    <t>Deporte formativo, deporte social comunitario y juegos  tradicionales.</t>
  </si>
  <si>
    <t>Asesorar  los doce (12) municipios del departamento del Quindío asesorados mediante   solicitudes de carácter técnico, administrativo y financiero para   las escuelas deportivas,  según los requerimientos.</t>
  </si>
  <si>
    <t>Municipios asesorados técnica, administrada y financieramente en los procesos de escuelas deportivas</t>
  </si>
  <si>
    <t>Desarrollar  4 eventos de deporte social y comunitario.</t>
  </si>
  <si>
    <t>Eventos deportivos social y comunitarios desarrollar</t>
  </si>
  <si>
    <t>Apoyar  técnicamente un 1  evento de  Juegos Comunales en la fase Departamental</t>
  </si>
  <si>
    <t>Juegos comunales apoyados.</t>
  </si>
  <si>
    <t>Si Recreación y actividad física para ti</t>
  </si>
  <si>
    <t xml:space="preserve"> Recreación,  para el Bien Común.</t>
  </si>
  <si>
    <t>Apoyar de forma articulada el desarrollo del programa (1) "Campamentos Juveniles"</t>
  </si>
  <si>
    <t>Programa de recreación para la juventud diseñado y desarrollado</t>
  </si>
  <si>
    <t>Apoyar de forma articulada el programa nuevo comienzo "Otro Motivo para Vivir" (1)</t>
  </si>
  <si>
    <t>Programa nuevo comienzo "Otro Motivo para Vivir" articulado y desarrollado.</t>
  </si>
  <si>
    <t>Crear y desarrollar una estrategia para articular la actividad recreativa social comunitaria desde la primera infancia hasta las personas mayores.</t>
  </si>
  <si>
    <t>Estrategia creada y desarrollada.</t>
  </si>
  <si>
    <t>Actividad física, Hábitos y estilos de vida saludables</t>
  </si>
  <si>
    <t xml:space="preserve">implementar un (1) programa que permita ejecutar proyectos  de actividad física para la promoción de hábitos y estilos de vida saludables </t>
  </si>
  <si>
    <t xml:space="preserve">Programa implementado </t>
  </si>
  <si>
    <t>Deporte, Recreacion, Actividad fisica en los Municipios del Departamento del Quindio</t>
  </si>
  <si>
    <t xml:space="preserve">Implementacion y apoyo a  los proyectos deportivos, recreativos y de actividad fisica en los Municipio del Departamento del Quindio. </t>
  </si>
  <si>
    <t xml:space="preserve">Apoyar  doce (12) municipios en proyectos deportivos, recreativos y de actividad fisica </t>
  </si>
  <si>
    <t>Numero de municipios apoyados</t>
  </si>
  <si>
    <t>ESTRATEGIA DE SEGURIDAD HUMANA</t>
  </si>
  <si>
    <t xml:space="preserve">Seguridad humana como dinamizador de la vida, dignidad y libertad en el Quindío </t>
  </si>
  <si>
    <t>Seguridad ciudadana  para prevención y control del delito</t>
  </si>
  <si>
    <t>Apoyar la implementación de seis (6) programas de resocialización  en establecimientos carcelarios  del Departamento (sustento legal 1709 de 2014)</t>
  </si>
  <si>
    <t>Numero de programas de resocialización apoyados</t>
  </si>
  <si>
    <t>Justicia y seguridad</t>
  </si>
  <si>
    <t xml:space="preserve"> Reducir casos de hurto a residencias, comercio y personas</t>
  </si>
  <si>
    <t>Reducir la proporción de jóvenes en el sistema de responsabilidad penal con riesgo alto de reincidencia en las conductas delictivas</t>
  </si>
  <si>
    <t>Fortalecer 10 programas de prevención y superación del Sistema de responsabilidad penal para adolescentes</t>
  </si>
  <si>
    <t>Número de programas de prevención y superación fortalecidos</t>
  </si>
  <si>
    <t>Apoyar la construcción, refacción o adecuación de  seis (6) estaciones de policía y/o guarniciones militares y/o instituciones carcelarias</t>
  </si>
  <si>
    <t>Número de estaciones de policía y/o guarniciones militares y/o instituciones carcelarias apoyadas</t>
  </si>
  <si>
    <t xml:space="preserve">4
</t>
  </si>
  <si>
    <t>Dotar cinco (5) organismos de seguridad del departamento con elementos tecnológicos y logísticos que faciliten su operatividad y capacidad de respuesta</t>
  </si>
  <si>
    <t xml:space="preserve">Número de organismos de seguridad y/o de régimen carcelario dotados
</t>
  </si>
  <si>
    <t>Apoyar tres (3) observatorios locales del delito</t>
  </si>
  <si>
    <t>Número de observatorios del delito apoyados</t>
  </si>
  <si>
    <t>Convivencia, Justicia  y Cultura de Paz</t>
  </si>
  <si>
    <t xml:space="preserve"> Mantener el porcentaje de cumplimiento de la Ley 1448 del 2011 de atención a víctimas</t>
  </si>
  <si>
    <t>Apoyar la implementación de treinta y seis (36) programas de prevención del delito y mediación de conflictos en comunidades focalizadas del departamento</t>
  </si>
  <si>
    <t>Programas de prevención del delito y mediación de conflictos apoyados</t>
  </si>
  <si>
    <t>Atención integral de barrios con situacion critica de convivencia en los 12 municipios  del departamento</t>
  </si>
  <si>
    <t>Municipios con atencion integral</t>
  </si>
  <si>
    <t>Actualizar el código departamental de policía</t>
  </si>
  <si>
    <t>Código departamental de policía actualizado</t>
  </si>
  <si>
    <t>Actualizar e implementar el Plan Integral de Seguridad y Convivencia Ciudadana (PISCC)</t>
  </si>
  <si>
    <t>Plan integral de seguridad y convivencia ciudadana actualizado e implementado</t>
  </si>
  <si>
    <t>Fortalecimiento de la seguridad vial Departamental</t>
  </si>
  <si>
    <t>Reducir lesiones fatales en accidente de tránsito</t>
  </si>
  <si>
    <t>Implementar un programa para disminuir la accidentalidad en las vías del departamento</t>
  </si>
  <si>
    <t>Programa para disminuir la accidentalidad implementado</t>
  </si>
  <si>
    <t xml:space="preserve">Formular e implementar el Plan de Seguridad Vial del Departamento </t>
  </si>
  <si>
    <t>Plan departamental de seguridad vial elaborado e implementado</t>
  </si>
  <si>
    <t xml:space="preserve">Apoyar la implementación del programa: Ciclorutas en el departamento del Quindío </t>
  </si>
  <si>
    <t>Programa: Ciclorutas en el departamento del Quindío apoyado</t>
  </si>
  <si>
    <t>Construcción de paz y reconciliación en el Quindío</t>
  </si>
  <si>
    <t>Plan de acción territorial para las víctimas del conflicto</t>
  </si>
  <si>
    <t xml:space="preserve">Apoyar la articulación para la atención integral de las víctimas del conflicto por enfoque diferencial en  los 12 municipios del departamento
</t>
  </si>
  <si>
    <t xml:space="preserve">Número de municipios con procesos de articulación apoyados </t>
  </si>
  <si>
    <t>Apoyar  la atención humanitaria inmediata a la población víctima del conflicto en los 12 municipios</t>
  </si>
  <si>
    <t>Número de municipios apoyados en la atención humanitaria inmediata</t>
  </si>
  <si>
    <t xml:space="preserve">Fortalecer el Comité departamental de justicia transicional y la mesa de participación efectiva de las víctimas del conflicto </t>
  </si>
  <si>
    <t>Número de instancias de participación fortalecidas</t>
  </si>
  <si>
    <t xml:space="preserve">Apoyar la construcción y la actualización de los Planes de Acción Territorial de victimas PAT municipales y  el PAT departamental </t>
  </si>
  <si>
    <t>Número de Planes acción territorial de víctimas apoyados</t>
  </si>
  <si>
    <t xml:space="preserve">Diseñar e implementar el sistema de información para la prevención, atención, asistencia y reparación integral a las víctimas del conflicto armado interno </t>
  </si>
  <si>
    <t>Sistema de información diseñado e implementado</t>
  </si>
  <si>
    <t>Protección y garantías de no repetición</t>
  </si>
  <si>
    <t>Implementar el plan integral de prevención a las violaciones de  Derechos Humanos DDHH e infracciones  al Derecho Internacional Humanitario DIH</t>
  </si>
  <si>
    <t>Plan de prevención de violaciones de  DDHH e infracciones  del  DIH implementado</t>
  </si>
  <si>
    <t xml:space="preserve">Apoyar en los doce (12) municipios la articulación institucional para la prevención a las violaciones DDHH  e infracciones al DIH </t>
  </si>
  <si>
    <t xml:space="preserve">Número de municipios apoyados </t>
  </si>
  <si>
    <t>Actualizar e Implementar el plan lucha contra la trata de personas</t>
  </si>
  <si>
    <t>Programa de atención integral a victimas de trata de personas actualizado e  implementado</t>
  </si>
  <si>
    <t>Preparados para la paz territorial</t>
  </si>
  <si>
    <t>Implementar plan de acción de Derechos Humanos articulado interinstitucionalmente, de  protección de los Derechos Humanos DDHH y la Paz en los doce (12) municipios del departamento</t>
  </si>
  <si>
    <t>Numero de municipios con programa de fortalecimiento de las instancias de participación implementado</t>
  </si>
  <si>
    <t xml:space="preserve">Apoyar y articular en los doce (12) municipios  del departamento las actuaciones institucionales en procura de la garantía de la construcción de paz </t>
  </si>
  <si>
    <t>Número de municipios apoyados y articulados</t>
  </si>
  <si>
    <t xml:space="preserve">El Quindío Departamento Resiliente </t>
  </si>
  <si>
    <t>Quindío protegiendo el futuro</t>
  </si>
  <si>
    <t>Consolidar mecanismos de integración regional y municipal</t>
  </si>
  <si>
    <t xml:space="preserve">Realizar catorce (14) estudios de riesgo y análisis de vulnerabilidad en  los municipios del departamento </t>
  </si>
  <si>
    <t>Número de estudios de riesgo analizados</t>
  </si>
  <si>
    <t xml:space="preserve">Prevención y Atención de Desastres </t>
  </si>
  <si>
    <t xml:space="preserve">Apoyar a ciento cincuenta (150) instituciones educativas del departamento en la formulación de Planes Escolares de Gestión del Riesgo (PGERD) </t>
  </si>
  <si>
    <t xml:space="preserve">Número de instituciones educativas apoyadas en la formulación de los PGERD  </t>
  </si>
  <si>
    <t>Apoyar a los doce (12) municipios del departamento en procesos de educación a las comunidades frente a la prevención y preparación para las emergencias por fenómenos de origen natural y/o antrópico no intencional</t>
  </si>
  <si>
    <t>Número de municipios en procesos de educación a las comunidades apoyados</t>
  </si>
  <si>
    <t xml:space="preserve">Realizar 10 intervenciones en  áreas vulnerables del departamento </t>
  </si>
  <si>
    <t>Número de intervenciones en áreas vulnerables realizadas</t>
  </si>
  <si>
    <t xml:space="preserve">Fortalecer el comité departamental de gestión del riesgo de desastres </t>
  </si>
  <si>
    <t>Comité departamental de gestión del riesgo de desastres fortalecido</t>
  </si>
  <si>
    <t>Fortalecimiento institucional para la gestión del riesgo de desastres como una estrategia de desarrollo</t>
  </si>
  <si>
    <t>Poner en funcionamiento operativo la sala de crisis del Departamento</t>
  </si>
  <si>
    <t>Sala de crisis del departamento funcionando</t>
  </si>
  <si>
    <t>Fortalecer  la dotación de la bodega estratégica de la Unidad Departamental de la Gestión del Riesgo de Desastres UDEGER</t>
  </si>
  <si>
    <t>Unidad Departamental de la Gestión del Riesgo de Desastre UDEGER dotada</t>
  </si>
  <si>
    <t>ESTRATEGIA DE BUEN GOBIERNO</t>
  </si>
  <si>
    <t>Quindío Transparente y Legal</t>
  </si>
  <si>
    <t>Quindío ejemplar y legal</t>
  </si>
  <si>
    <t>Establecer  y socializar veinte  (20) políticas desde la cultura de la legalidad y  la prevención de daño antijurídico  a los municipios del departamento</t>
  </si>
  <si>
    <t>Número muncipios con políticas establecidas</t>
  </si>
  <si>
    <t xml:space="preserve">Fortalecimiento institucional </t>
  </si>
  <si>
    <t xml:space="preserve">Elevar el promedio de la participación de la ciudadanía en los procesos de eleccion popular en el cuatrienio;  </t>
  </si>
  <si>
    <t xml:space="preserve">Realizar 40 eventos  de sensibilización en transparencia, participación, buen gobierno y valores éticos y morales  </t>
  </si>
  <si>
    <t>No de Eventos  de sensibilización   realizados</t>
  </si>
  <si>
    <t>Implementar una (1) sala de transparencia "Urna de Cristal" en el Departamento</t>
  </si>
  <si>
    <t>Sala de transparencia implementada</t>
  </si>
  <si>
    <t>Realizar en el Departamento y  los doce (12) municipios  del Quindío  procesos de sensibilización, seguimiento  y evaluación en la aplicabilidad de los componentes   del Índice de Transparencia.</t>
  </si>
  <si>
    <t>Número de procesos de seguimiento y evaluación realizados</t>
  </si>
  <si>
    <t>Veedurías y rendición de cuentas</t>
  </si>
  <si>
    <t>Elevar el promedio de la participación de la ciudadanía en los procesos de eleccion popular en el cuatrienio</t>
  </si>
  <si>
    <t>Implementar un (1) programa de fortalecimiento de las veedurías ciudadanas del departamento</t>
  </si>
  <si>
    <t>Programa de fortalecimiento implementado</t>
  </si>
  <si>
    <t xml:space="preserve">Desarrollo Comunitario </t>
  </si>
  <si>
    <t xml:space="preserve">Realizar  doce (12) procesos de Rendición Publica de Cuentas Departamentales en entes territoriales municipales. </t>
  </si>
  <si>
    <t>Número de procesos de Rendición de Cuentas en los municipios realizadas</t>
  </si>
  <si>
    <t>Alianzas para los objetivos</t>
  </si>
  <si>
    <t>Poder Ciudadano</t>
  </si>
  <si>
    <t>Quindío Si, a la participación</t>
  </si>
  <si>
    <t xml:space="preserve">Fortalecer  técnica y logísticamente al  Consejo Territorial de Planeación  Departamental  </t>
  </si>
  <si>
    <t>Consejo Territorial de Planeación fortalecido</t>
  </si>
  <si>
    <t xml:space="preserve"> Desarrollo Comunitario </t>
  </si>
  <si>
    <t>Desarrollar estrategias tendientes a promover la participación ciudadana en el departamento</t>
  </si>
  <si>
    <t>Estrategias de participación desarrolladas</t>
  </si>
  <si>
    <t>Creación y puesta en funcionamiento  del Consejo departamental de participación Ciudadana</t>
  </si>
  <si>
    <t xml:space="preserve">Consejo departamental creado y funcionando </t>
  </si>
  <si>
    <t>Apoyar  la comisión para la Coordinación y Seguimiento de los procesos electorales del departamento del Quindío  según el numero de eventos que se presenten</t>
  </si>
  <si>
    <t xml:space="preserve">N° de procesos electorales apoyados </t>
  </si>
  <si>
    <t xml:space="preserve">Diseñar e implementar la Escuela de Liderazgo democrático </t>
  </si>
  <si>
    <t>Escuela de liderazgo diseñada e implementada</t>
  </si>
  <si>
    <t>Formular e implementar la politica pública departamental de libertad religiosa, en desarrollo del artículo 244 de la Ley 1753 " Por medio de la cual se expide el Plan Nacional de Desarrollo 2014-2018  " TODOS POR UN NUEVO PAÍS "</t>
  </si>
  <si>
    <t xml:space="preserve">Politica pública formulada e implementada </t>
  </si>
  <si>
    <t>Comunales comprometidos con el Desarrollo</t>
  </si>
  <si>
    <t xml:space="preserve">Fortalecer  organismos comunales en los  12 municipios del departamento en el mejoramiento organizacional y participativo </t>
  </si>
  <si>
    <t xml:space="preserve">Organismos comunales  municipales fortalecidos </t>
  </si>
  <si>
    <t>Gestión Territorial</t>
  </si>
  <si>
    <t xml:space="preserve">Los instrumentos  de planificación como  ruta para el cumplimiento de la gestión pública  </t>
  </si>
  <si>
    <t>Formular  e implementar el  Plan de Desarrollo Departamental</t>
  </si>
  <si>
    <t>Plan de Desarrollo Departamental formado, adoptado e implementado</t>
  </si>
  <si>
    <t>Diseñar e implementar el Plan de Ordenamiento del Departamento del Quindio.</t>
  </si>
  <si>
    <t>Diseñar e implementar Un (1) sistema de Información geo referenciado para el ordenamiento social  y económico del territorio rural</t>
  </si>
  <si>
    <t>Sistema de información geo referenciado diseñado e implementado</t>
  </si>
  <si>
    <t xml:space="preserve">Actualizar y fortalecer  las directrices   del Modelo de Ocupación del Territorio   en el Departamento del Quindío </t>
  </si>
  <si>
    <t>Modelo de Ocupación del Territorio actualizado y fortalecido</t>
  </si>
  <si>
    <t>Realizar procesos de asistencia técnica, seguimiento y evaluacion  en la incorporación  de  las directrices del  Modelo de Ocupación del Territorio en los doce (12) municipios</t>
  </si>
  <si>
    <t>Entes territoriales municipales asistidos</t>
  </si>
  <si>
    <t>Adoptar dos (2) mecanismos de integracion regional  y  de asociatividad  entre los municipios </t>
  </si>
  <si>
    <t>Mecanismo de integración adoptado</t>
  </si>
  <si>
    <t xml:space="preserve">Reorientar el observatorio económico a un enfoque humano con variables sociales,economicas y de seguridad humana en el departamento del Quindío  </t>
  </si>
  <si>
    <t>Observatorio economico reorientado</t>
  </si>
  <si>
    <t xml:space="preserve">Fortalecer el  Sistema de Información Geográfica del Departamento del Quindío  </t>
  </si>
  <si>
    <t>Sistema de información geográfica fortalecida</t>
  </si>
  <si>
    <t>Diseñar e  implementar el tablero de control  para el seguimiento y evaluación del Plan de Desarrollo  y   políticas públicas  Departamentales</t>
  </si>
  <si>
    <t>Tablero de control diseñado e implementado</t>
  </si>
  <si>
    <t>Diseñar e implementar la  Fábrica de Proyectos de Inversión en el Departamento del Quindío </t>
  </si>
  <si>
    <t>Fábrica de Proyectos de Inversión diseñada e implementada</t>
  </si>
  <si>
    <t xml:space="preserve">Actualizar el Sistema Integrado de Gestión Administrativa SIGA del departamento del Quindío </t>
  </si>
  <si>
    <t>Sistema Integrado de Gestión actualizado</t>
  </si>
  <si>
    <t xml:space="preserve">Implementar el Comité  de Planificación  Departamental   </t>
  </si>
  <si>
    <t>Comité de Planificación Departamental implementado</t>
  </si>
  <si>
    <t>Implementar en doce (12)  municipios del Departamento procesos de capacitación,   asistencia técnica,  seguimiento  y evaluación   de los    Planes  (Básicos y/o esquemas) Ordenamiento   Territorial</t>
  </si>
  <si>
    <t>Número de municipios con procesos de asistencia técnica y capacitación implementados</t>
  </si>
  <si>
    <t xml:space="preserve">Implementar en doce (12) municipios del Departamento del Quindío  procesos de sensibilización, capacitación, asistencia técnica, seguimiento y evaluación del "Ranking integral de Desempeño"   </t>
  </si>
  <si>
    <t>Número de municipios con procesos de capacitación implementados</t>
  </si>
  <si>
    <t xml:space="preserve">Implementar en doce (12)  municipios del Departamento del Quindío  procesos de sensibilización, capacitación,  asistencia técnica, seguimiento  y evaluación  en la aplicabilidad de los instrumentos de planificación </t>
  </si>
  <si>
    <t>Número de municipios con procesos de sensibilización implementados</t>
  </si>
  <si>
    <t xml:space="preserve">Implementar en doce (12) municipios del Departamento del Quindío  procesos de  sensibilización, capacitación asistencia técnica, seguimiento  y evaluación  en la aplicabilidad  del Sistema  Selección de Beneficiarios de programas Sociales SISBEN </t>
  </si>
  <si>
    <t xml:space="preserve">Implementar en doce (12)  municipios del Departamento del Quindío procesos de  sensibilización, capacitación, asistencia técnica, seguimiento  y evaluación  en la aplicabilidad   de las políticas públicas </t>
  </si>
  <si>
    <t xml:space="preserve">Implementar en doce municipios del Departamento del Quindío  procesos  de capacitación,  asistencia técnica, seguimiento  y evaluación  en la aplicabilidad   de la Estratificación Socioeconómica </t>
  </si>
  <si>
    <t xml:space="preserve">Implementar en doce (12)  municipios del departamento del Quindío procesos de capacitación  en  la Metodología General Ajustada  MGA </t>
  </si>
  <si>
    <t>Gestión Tributaria y Financiera</t>
  </si>
  <si>
    <t>Implementar 4 procesos de fiscalización de las Rentas Departamentales</t>
  </si>
  <si>
    <t>Procesos de fiscalización implementados</t>
  </si>
  <si>
    <t>Implementar una estrategia de cobro coactivo sobre la cartera morosa de las Rentas Departamentales.</t>
  </si>
  <si>
    <t>Estrategia de cobro coactivo implementada</t>
  </si>
  <si>
    <t xml:space="preserve">Ejecutar el programa anti contrabando suscrito con la Federación Nacional de Departamentos.                               </t>
  </si>
  <si>
    <t>Programa anticontrabando ejecutado</t>
  </si>
  <si>
    <t>Elaborar el diagnóstico del sistema de Información tributario y financiero</t>
  </si>
  <si>
    <t>Diagnostico del sistema de información tributario y financiero elaborado</t>
  </si>
  <si>
    <t xml:space="preserve">Implementar un programa para el cumplimiento de las políticas y prácticas contables para la administración departamental         </t>
  </si>
  <si>
    <t>Programa para el cumplimiento de políticas contables implementado</t>
  </si>
  <si>
    <t>Modernización tecnológica y Administrativa</t>
  </si>
  <si>
    <t>Adquirir e implementar un (1) software para la sistematización de las historias laborales del Fondo Territorial de Pensiones del departamento</t>
  </si>
  <si>
    <t>Software adquirido e implementado</t>
  </si>
  <si>
    <t xml:space="preserve"> Fortalecimiento institucional </t>
  </si>
  <si>
    <t>Implementar un programa de actualización y registro de los bienes de propiedad del departamento</t>
  </si>
  <si>
    <t>Programa de actualización y registro implementado</t>
  </si>
  <si>
    <t>Virtualizar 8 trámites de la administración departamental a través de Gobierno en Línea</t>
  </si>
  <si>
    <t>Número de trámites virtualizados</t>
  </si>
  <si>
    <t>Formular e  implementar un (1) programa de seguridad y salud en el trabajo, capacitación y bienestar social en  el departamento</t>
  </si>
  <si>
    <t>Programa de seguridad y salud formulado e implementado</t>
  </si>
  <si>
    <t>Fortalecer el programa de  infraestructura tecnológica de la  Administración Departamental ( hadware, aplicativos, redes, y capacitación)</t>
  </si>
  <si>
    <t>Programa de infraestructura tecnologica de la administracion fortalecido</t>
  </si>
  <si>
    <t>Fortalecer el programa de sostenibilidad de las  Tecnologias de la Información y las Comunicaciones de la Gobernación del Quindio </t>
  </si>
  <si>
    <t>Programa de sostenibilidad de las TIC fortalecido</t>
  </si>
  <si>
    <t xml:space="preserve">Realizar un (1) estudio de modernización administrativa en el departamento </t>
  </si>
  <si>
    <t>Estudio de modernización administrativa realizado</t>
  </si>
  <si>
    <t>Implementar un (1) programa de modernización de la gestión documental en el departamento</t>
  </si>
  <si>
    <t>Programa de modernización implementado</t>
  </si>
  <si>
    <t xml:space="preserve">Desarrollar e implementar una (1) estrategía de comunicaciones </t>
  </si>
  <si>
    <t>Estrategía de comunicaciones desarrollada e implementada</t>
  </si>
  <si>
    <t>Adquirir  un (1) bien inmueble para adelantar acciones de cara al servicio de la comunidad</t>
  </si>
  <si>
    <t>Bien inmueble adquirido</t>
  </si>
  <si>
    <t>No</t>
  </si>
  <si>
    <t>ESTRTAEGIAS PLAN DE DESARROLLO</t>
  </si>
  <si>
    <t xml:space="preserve">DEFINITIVA </t>
  </si>
  <si>
    <t>Definitiva %</t>
  </si>
  <si>
    <t xml:space="preserve">COMPROMISOS </t>
  </si>
  <si>
    <t>Compromisos %</t>
  </si>
  <si>
    <t xml:space="preserve">OBLIGACIONES </t>
  </si>
  <si>
    <t>Obligaciones %</t>
  </si>
  <si>
    <t>SEMAFORO (COMPROMISO)
Verde Oscuro  (80%  - 100%)
Verde Claro (70% y 79%)
Amarillo (60% y 69%)
Naranja (40% y 59%)
Rojo ( 0%-39%)</t>
  </si>
  <si>
    <t>Desarrollo Sostenible</t>
  </si>
  <si>
    <t>Prosperidad con equidad</t>
  </si>
  <si>
    <t>Inclusion Social</t>
  </si>
  <si>
    <t>Seguridad Humana</t>
  </si>
  <si>
    <t>Buen Gobierno</t>
  </si>
  <si>
    <t xml:space="preserve">TOTAL </t>
  </si>
  <si>
    <t>PROGRAMAS PLAN DE DESARROLLO</t>
  </si>
  <si>
    <t>Soberanía , seguridad alimentaria y nutricional</t>
  </si>
  <si>
    <t>% Definitiva</t>
  </si>
  <si>
    <t>TOTAL 2016-2019</t>
  </si>
  <si>
    <t>en blanco</t>
  </si>
  <si>
    <t>PLAN DE DESARROLLO</t>
  </si>
  <si>
    <t>16
17
18</t>
  </si>
  <si>
    <t>29
30</t>
  </si>
  <si>
    <t>21
22</t>
  </si>
  <si>
    <t>10
12</t>
  </si>
  <si>
    <t>7
5</t>
  </si>
  <si>
    <t>25
29
30
28</t>
  </si>
  <si>
    <t>24
25
29
30
PTS-45</t>
  </si>
  <si>
    <t xml:space="preserve">Diseñar un ecosistema regional de emprendimiento y asociatividad                                                                                     </t>
  </si>
  <si>
    <t xml:space="preserve">Duplicar el número de instituciones educativas oficiales del departamento con el  índice sintético de calidad educativa (ISCE) en el nivel de básica primaria,  secundaria y media por encima del promedio nacional
Disminuir las instituciones de educación que fueron clasificadas en nivel C por resultados obtenidos en pruebas saber 11;
 Duplicar los programas en la educación superior acreditados con alta calidad;
 Disminuir la proporción de niños que desertan en educación básica secundaria y media </t>
  </si>
  <si>
    <t>45
63,27%
6
8,06% EBS
5,77%EM</t>
  </si>
  <si>
    <t>90
50%
12
5% EBS
4% EM</t>
  </si>
  <si>
    <t>R</t>
  </si>
  <si>
    <t>Duplicar los programas en la educación superior acreditados con alta calidad;</t>
  </si>
  <si>
    <t>Disminuir el porcentaje de mujeres amenazadas por sus compañeros sentimentales                                                               - Disminuir incidencia de violencia intrafamiliar                                Disminuir incidencia de violencia intrafamiliar</t>
  </si>
  <si>
    <t xml:space="preserve">PROGRAMA ALIMENTACION ESCOLAR </t>
  </si>
  <si>
    <t>Se apoyó la elaboración del Plan Integral de Gestión del Cambio Climático Territorial del Quindío PIGCCTQ y se creó  el Comité Interinstitucional de Cambio Climático mediante la Resolución  2525 de Diciembre  07 de 2016.  Lo anterior, como pasos preliminares para la implementación del Sistema de  Gestión Ambiental del Departamento SIGAD.</t>
  </si>
  <si>
    <t>Se apoyaron dos Planes de Manejo de Areas Protegidas:  a) Conservación de Suelos Barbas Bremen en el municipio de Filandia  y b) Distrito Regional  Integrado municipio de Salento</t>
  </si>
  <si>
    <t>Se llevó a cabo la identificación y evaluación de la información base del Plan de Biodiversidad 2013, con el fín de trazar la linea base que permita formular un documento de consulta encaminado al reconocimiento del potencial de flora y fauna del Departamento.</t>
  </si>
  <si>
    <t>Se desarrollarón labores de educación y gestión ambientales con líderes de diferentes grupos productivos y asociativos del Departamento.</t>
  </si>
  <si>
    <t xml:space="preserve">En conjunto con la autoridad ambiental Departamental, se coordinaron acciones de vigilancia y control, con el propósito de determinar el estado de los procesos de minería artesanal y extracción de material de río  en los municipios de Salento y Calarcá. </t>
  </si>
  <si>
    <t>Se desarrollaron acciones de estructuración y diseño de la linea base para la creación del  Fondo Departamental de Aguas.</t>
  </si>
  <si>
    <t>Se realizó la caracterización de las cuencas de abastecimiento del acueducto del Corregimiento de La Virginia en el Municipio Calarcá y  Quebrada Buenavista en Quimbaya.</t>
  </si>
  <si>
    <t xml:space="preserve">Los recursos asignados a la meta correspondientes al SGP vigencia 2016 fueron comprometidos en el fondo de inversiones para agua (FIA),  teniendo en cuenta el convenio de uso de recursos entre el Ministerio de vivienda, ciudad y territorio y el Departamento del Quindío. Se apoyó la formulación de  proyectos de infraestructura de agua potable y saneamiento básico: a) Estudios y diseños para la identificación de una fuente hídrica alterna y ampliación del sistema de agua potable en los Municipios de Filandia y Circasia, b) Estudios y diseños de la infraestructura para la implementación de los servicios de agua y saneamiento básico a la comunidad indigena Embera Chami del resguardo Dachi Agore Drua y Cabildo Chichaqué en los Municipios de Calarcá y Córdoba. c) Elaborar el diagnóstico situacional de la calidad de agua y sistemas de aguas residuales para 256 sedes educativas localizadas en 11 Municipios del Departamento. d) Estudios y diseños para la identificación, construcción y ampliación del sistema de tratamiento de aguas residuales y red de alcantarillado para los sectores poblados de Boquia en el Municipio de Salento, sector la 18 en el Municipio de Circasia y La Silvia en el Municipio de La Tebaida. </t>
  </si>
  <si>
    <t xml:space="preserve">Con el grupo social del PDA se acompañaron 5 convenios en ejecución de vigencias anteriores,  correspondientes a proyectos de agua potable y saneamiento básico, los cuales fueron: a)  Consultoria de plantas de tratamiento, b) Estudios y diseños expansión linea de acueducto hacia el sector rural de 5 Municipios,  c) Fondo de adaptación, d) Diseño de los colectores e)  costos y tarifas . El recurso  ejecutado en la vigencia 2016 en esta meta obedece a  las lineas de participación ciudadana, comunicación y capacitación del PAP- PDA, aprobadas mediante el plan de gestión social por cómite directivo número 38 del 13 de mayo de 2016. </t>
  </si>
  <si>
    <t xml:space="preserve">Los recursos asignados a la meta correspondientes al SGP vigencia 2016 fueron comprometidos en el fondo de inversiones para agua (FIA),  teniendo en cuenta el convenio de uso de recursos entre el Ministerio de vivienda, ciudad y territorio y el Departamento del Quindío. </t>
  </si>
  <si>
    <t xml:space="preserve">El proyecto obedece al compromiso de elaboración del diagnóstico organizacional y  situacional de las organizaciones rurales que prestan servicios públicos de acueducto, alcantarillado y aseo AAA en el departamento del Quindío y al funcionamiento del grupo gestor del PAP-PDA.  Los recursos asignados a la meta correspondientes al SGP vigencia 2016 fueron comprometidos en el fondo de inversiones para agua (FIA),  teniendo en cuenta el convenio de uso de recursos entre el Ministerio de vivienda, ciudad y territorio y el Departamento del Quindío. </t>
  </si>
  <si>
    <t>Se llevarón a cabo actividades de administración, custodia, cuidado y mantenimiento  en las areas con núcleos de conservación de propiedad del departamento ( Salento, Calarcá, Pijao, Génova, Filandia y Buenavista)  donde se encuentran  fuentes que  abastecen los acueductos del Departamento, acompañadas de  actividades  que vinculan a la comunidad aledaña en educación ambiental para la protección del recurso hídrico.</t>
  </si>
  <si>
    <t>Se adelantarón labores de educación ambiental en torno al conocimiento del PCC y sus diferentes elementos, además se realizó levantamiento de información a través de la aplicación de ficha de captura de datos socioeconómico ambientales,  con el fin de trazar la línea diagnóstica para la intervenión en procesos de restauración y conservación de las zonas asociadas a las cuencas del río Verde y el río Lejos.</t>
  </si>
  <si>
    <t>Se realizó la valoración ambiental en áreas correspondientes a la cuenca del río roble, a fin de establecer acciones de recuperación, conservación y sostenibilidad ambiental asociado a la formación de multiplicadores mediante de la aplicación de 5 estrategias de educación ambiental.</t>
  </si>
  <si>
    <t xml:space="preserve">En los municipios de  Pijao y Circasia, se adelantaron procesos de educación ambiental, con el propósito de formar líderes ambientales,  que permitan la difusión del conocimiento a la población con enfoque diferencial. Beneficinado a 100  personas. </t>
  </si>
  <si>
    <t xml:space="preserve">Se capacitaron 100 caficultores del departamento en producción limpia y sostenible con producción de café con taza limpia, catación, tostión y barismo.  </t>
  </si>
  <si>
    <t>Se brindó acompañamiento a diferentes sectores productivos del Departamento ( Agricola, porcicola, ganadero y agroindustrial) ) en la formación de emprendimientos rurales; se inició  documento técnico donde se identifican y priorizan las apuestas y alternativas productivas como instrumento de apoyo al emprendimiento y empleo rural en convenio con la Unidad de Planificación Rural Agropecuaria. UPRA.</t>
  </si>
  <si>
    <t>Se realizó el inventario y caracterización de las iniciativas productivas y emprendimientos rurales,  priorizando   y fortaleciendo    15 emprendimientos ,   también se  realizarón las debidas  acciones de articulación con Instituciones locales y Departamentales para el fortalecimiento de los emprendimientos ( Registro y permisos sanitarios INVMAS, equipos, herramentas y materiales, capacitaciones)</t>
  </si>
  <si>
    <t>Fueron capacitadas 200  mujeres y jóvenes rurales en temas agricolas y no agricolas como asociatividad, emprendimiento, costos de producción, finanzas y aseguramiento de la calidad, aumentando asi su  competitividad.</t>
  </si>
  <si>
    <t>Se capacitaron 400 mujeres rurales en temas como formación para el trabajo y desarrollo humano en conjunto con  el INVIMA en requerimientos legales a organizaciones del sector agroindustrial; promoviendo la generación de iniciativas productivas rurales en esta población.</t>
  </si>
  <si>
    <t>Se brindó apoyo a 5  sectores  productivos,  del departamento en el fortalecimiento de la compettitvidad y acompañamiento jurídico, verificando la documentación necesaria para la participación efectiva en ruedas de negocios,  enfocandolos en la consecución de mercados; tambien se   firmaron acuerdos comerciales con un  aliado comercial como resultado de las ruedas de negocios.</t>
  </si>
  <si>
    <t>Se brindó apoyo y acompañamiento a diferentes sectores productivos del Departamento, ilustrándolos acerca de los requisitos y procedimientos para el acceso a los mercados internacionales y se realizó un evento de capacitación en certificación del sello internacional para exportar GLOBAL GAP.</t>
  </si>
  <si>
    <t xml:space="preserve">Se fortalecieron 3 rutas competitivas: a)  kaldia  (cafés especiales). b)  Artemis (cueros)  c) Tumbaga (turismo). Se encuentra en proceso de creación la ruta faltante y se  definieron de los actores .
</t>
  </si>
  <si>
    <t>Se  conformarón e implementarón tres Cluster:  a) Salud y Bienestar. b) Construcción. c) Tecnologías de la información y las comunicaciones. Se realizó un documento donde se tuvieron en cuenta los 5 criterios establecidos por la Red Cluster Colombia para considerarse una iniciativa de desarrollo económico local, cumpliendo con todos y cada uno de los requisitos.</t>
  </si>
  <si>
    <t>No se cumplio la meta.</t>
  </si>
  <si>
    <t>En conjunto con la Secretaría de Agricultura, se implementó la plataforma para la constitución de la red de agronegocios que permitirá que compradores y vendedores de productos agrícolas interactúen sin que haya intermediarios, mejorando los procesos  de comercialización y mercadeo  en el Departamento.</t>
  </si>
  <si>
    <t>Fue diseñado un proyecto para el mejoramiento de los procesos de mercadeo digital y desing thinking, con el propósito de mejorar la competitvidad e innovación  del sector empresarial. Igualmente, se elaboró un documento técnico del macroproyecto de I+D+I, basado en los pilares de  innovación, calidad, competitividad y transferencia de conocimiento.</t>
  </si>
  <si>
    <t>Se apoyaron 3 unidades de negocio durante el periodo fiscal,  mediante la articulación y fortalecimiento de las condiciones necesarias para el desarrollo de una cultura emprendedora, impulsando la transición de un proyecto emprendedor a un proyecto comercial y económicamente viable. Fueron beneficiadas las empresas COPROAVIR SAS, COCONADE y DRTMOVIL.</t>
  </si>
  <si>
    <t>Se  diseñó el ecosistema regional de emprendimiento, el cual permite articular las acciones de quienes tengan como misionalidad, promover el desarrollo empresarial y la generación de empleo. Para llevar a cabo esta labor, se contó con la participación y apoyo del SENA y ACOPI. El ecosistema regional de emprendimiento tiene como objetivo identificar las etapas del emprendimiento y orientar a los emprendedores de la manera mas optima en los temas requeridos, asi como generar enlaces y unir esfuerzos entre los actores vinculados.</t>
  </si>
  <si>
    <t>Se establecieron procesos de emprendimiento, llevando a los jóvenes emprendedores a desarrollar planes de negocio y determinar fuentes de financiación. A la vez, se articularon los emprendimientos con los programas EMPRENDELO, TALENTUM Y FASE CERO  de ACOPI, con el propósito de consolidar las siguientes unidades productivas: ASOVIRPAZ, ASOCIACIÓN DE JOVENES CRECIENDO POR UN BIEN COMÚN ASOJCBC.</t>
  </si>
  <si>
    <t>Se realizó un convenio con COFINCAFE para apoyar con crédito a personas de los municipios de Montenegro y la Tebaida,  con el fin de evitar la proliferación del sistema de prestamos gota a gota , con un aporte de sesenta millones de pesos ($60,000,000.00) para los dos municipios, beneficiandose a 150 personas.</t>
  </si>
  <si>
    <t>Se apoyó la participación de 10 empresas del Departamento en la Feria de Tulua; Se apoyó a mipymes del sector agroindustrial a través de la celebración de un convenio con la Cámara de Comercio de Armenia, para disminuír el riesgo de cierre , disolución o liquidación de una empresa y buscar factores de éxito en los mercados. De igual manera, en unión con PROPAIS,  se brindó asistencia a empresarios y emprendedores  en temas relacionados con fortalecimiento empresarial, se desarollaron alianzas con autoridades locales y nacionales para identificar la oferta productiva local y nacional y se dió acceso a los empresarios a la plataforma HAGAMOS NEGOCIOS.</t>
  </si>
  <si>
    <t>Se presentó el proyecto de ordenanza  como requisito previo  para la conformación de la AGENCIA DE INVERSIÓN EMPRESARIAL, siendo aprobado mediante Ordenanza No 014 del 02 de diciembre de 2016 "por medio de la cual se autoriza al señor gobernador para que en representación del Departamento del Quindío, cree, participe como asociado o socio con personas jurídicas públicas y particulares, en la constitución de entidades sin animo de lucro, sociedades comerciales de capital mixto o empresas industriales y comeciales del estado".  Esta agencia, es la herramienta para atraer inversionistas al departamento que generen empleo y fortalecimiento empresarial.</t>
  </si>
  <si>
    <t>Se realizó el diagnóstico para el diseño de la plataforma de servicios logísticos nacionales e internacionales, tendiente a lograr del Departamento un centro de articulación de occidente. Este diagnóstico permite dimensionar el alcance, definir los actores, necesidades, requisitos, trámites, tecnologías y recursos, lo cual garantiza un diseño ajustado a las necesidades del departamento y el País.</t>
  </si>
  <si>
    <t>De acuerdo a las tendencias del mercado en materia turística, se han diseñado los siguientes productos: a) Parque abierto de ciclomontañismo; Circuito Mono Aullador, Cesteria y Camino Nacional en el Municipio de Filandia. b)  Implementación de la Ruta de Miradores de PCC; fortalecimiento de la ruta "De la semilla a la tasa" del PCC y fortalecimiento del producto implementación de la ruta Pueblos del Quindío con encanto del PCC.</t>
  </si>
  <si>
    <t>Para mejorar la competitividad del Quindío como destino turístico, se formularon tres proyectos, a saber: 1. Cluster de naturaleza y mice para el Departamento del Quindío; 2. Plan Sectorial de Turismo, el cual muestra la hoja de ruta para la actividad turística del Quindío, 3. Se formuló y puso en marcha el proyecto de turísmo responsable para el destino Quindío.</t>
  </si>
  <si>
    <t>Se diseñó y puso en marcha el Plan de mercadeo turístico, con la realización de actividades promocionales del destino, participación en ferias nacionales e internacionales, elaboración del mapa-guía turística del Quindío, participación en fiestas y reinados y apoyo a eventos nacionale e internacionales.</t>
  </si>
  <si>
    <t>Para dar cumplimiento a la implementacion del plan vial departamental, se mejoro y/o rehabilitaron 132 Km de vias del Departamento en actividades de: mantenimiento rutinario y preventivo, recuperación de cunetas, conformación , riego de material y compactación .  Además de las actividades de rocería, beneficiando a todos los municipios del Departamento.
ProviQuindío cumpliendo con el Plan de Desarrollo Departamental y Plan de Acción de la Entidad, se ha propuesto adelantar por el sistema de contribución interinstitucional un plan de obras, en pro del mejoramiento en la calidad de vida de la comunidad, la movilidad peatonal y vehicular de los Quindianos, en especial de los residentes en zonas rurales.. POBLACIÓN BENEFICIARIA: Comunidad de los Municipios de Córdoba y Pijao. (11.508 Habitantes).       </t>
  </si>
  <si>
    <t>Se realizó atención oportuna a las emergencias viales reportadas por los 12 municipios a través de la Unidad de Gestión de Riesgos de Desastres  UDEGER del departamento.</t>
  </si>
  <si>
    <t xml:space="preserve">Se atendierón doce Instituciones Educativas   con 120 sedes del departamento, con actividades de mantenimiento  general, reparación de cubierta, instalaciones sanitarias, eléctricas , hidraúlicas, mejoramiento de baterías sanitarias, carpinteria metálica , cielo razos y juegos infantiles. Además de la construcción de cubiertas para  las zonas deportivas de los establecimientos educativas. 
ProviQuindío  Con el propósito  de contribuir al mejoramiento de Infraestructura Educativa en el Departamento del Quindío,  se impactaron un total 124 sedes Educativas; esto dado a la necesidad de aumentar la cobertura en el área rural y urbana y mejorar la calidad del servicio educativo en el Departamento. POBLACIÓN BENEFICIARIA: Comunidad Estudiantil de los Municipios de: Calarcá, Circasia, La Tebaida, Montenegro, Quimbaya, Génova, Filandia y Córdoba. (193.081 jóvenes).                             </t>
  </si>
  <si>
    <t xml:space="preserve">Se atendieron  9 escenarios deportivos y recreativos: Mejoramiento y mantenimiento del Coliseo Cubierto del municipio de Pijao, construcción  de un escenario deportivo en el barrio la Cecilia  y el mejoramiento y mantenimiento del Coliseo de Gimnasia del Municipio de Armenía, mejoramiento y mantenimiento del Coliseo Cubierto de Buenavista, mejoramiento y mantenimiento del Coliseo Cubierto y el Skate Park y obras complementarias del Municipio de Salento,  mejoramiento y mantenimiento del Polideportivo Monterrey y la Construcción del Skate Park en el Municipio de la Tebaida, mejoramiento y mantenimiento del escenario deportivo Panorama en el Municipio de Filandia, construcción del skate park del Municipio de Cordoba, mejoramiento y mantenimiento del escenario deportivo del barrio Villa Laura del Municipio de Quimbaya, obras que se desarrollaron en convenio con PROVIQUINDIO, logrando maximizar el recurso para la ejecución de cinco obras más. 
Proviquindio: Se  desarrolló el Mejoramiento de 24 Escenarios Deportivos, con el fin de propender por el desarrollo, masificación y optimización de las actividades físicas encaminadas a brindar alternativas para el buen y adecuado uso constructivo del Tiempo Libre. POBLACIÓN BENEFICIARIA: Niños, Jóvenes,  Adultos y Adultos Mayores de los Municipios de Armenia, La Tebaida, Buenavista, Salento, Filandia, Pijao, Cordoba  Dpto. (356.071 Habitantes) </t>
  </si>
  <si>
    <t xml:space="preserve">Se ejecutó el mejoramiento de un total de 18 Equipamientos Públicos, con el objetivo de promover el desarrollo y la competitividad institucional, partiendo de la premisa que el equipamiento colectivo y comunitario es para todos los Quindianos una de sus prioridades. POBLACIÓN BENEFICIARIA: Funcionarios, contratistas Administración Departamental y comunidad en general de los municipios de Armenia, Génova, Filandia (568473 Habitantes). </t>
  </si>
  <si>
    <t>Se apoyó  la construcción, el mantenimiento, el mejoramiento y/o la rehabilitación  de una  obra de seguirdad y justicia  a  través de convenio interadministrativo entre el Departamento y el INPEC, se adelantarón obras de adecuación fisica en el establecimiento penitenciario y carcelario de mediana seguridad ¨Peñas Blancas en el Municipio de Calarcá con actividades de; adecuación de tres (3) aulas de aprendizaje y dieciseis (16) celdas para atender sesenta y cuatro 64 sindicados., y se atendió una obra de infraestructura social a través de Convenio de asociación entre el Departamento, el Municipio de Pijao y La Fundación Smurfit Kappa Colombia,  se inició la adecuación del espacio en donde funcionará el proyecto PAISAJE MUJER Y CAFÉ que beneficiara a las mujeres cabeza de familia del Municipio de Pijao.</t>
  </si>
  <si>
    <t xml:space="preserve">En coordinación  con la Secretaria Administrativa se realizó mantenimiento permanente del Centro de convenciones y el edificio de la gobernación. </t>
  </si>
  <si>
    <t xml:space="preserve">Se ejecutaron obras y convenios con los municipios, respecto al componente de vivienda, teniendo en cuenta que el mantenimiento, mejora y ampliación de la vivienda que así lo requiere constituye una necesidad de primer orden para los propósitos de promoción de la sustentabilidad, para un total de 350  Mejoramientos de viviendas. POBLACIÓN BENEFICIARIA: Habitantes de los municipios de Calarcá, Circasia, La Tebaida,  Buenavista, Génova, Quimbaya, y Armenia. (1.520 habitantes). </t>
  </si>
  <si>
    <t xml:space="preserve">Se implementó un programa de acceso de niños, niñas y jovenes en las instituciones educativas (servicio de vigilancia y aseo) con el fin de aumentar la cobertura educativa en el  departamento en los establecimientos de educación.  </t>
  </si>
  <si>
    <t xml:space="preserve">Implementación del Programa de Alimentación (PAE), suministro de alimentación escolar para la jornada regular y jornada única en once municipios del departamento del Quindío, además se realizó interventoría técnica, administrativa y financiera. </t>
  </si>
  <si>
    <t>Se implementó el programa de trasporte escolar, transfiriendo a los Entes Territoriales Municipales los recursos necesarios a efectos de apoyar el transporte escolar anual a los alumnos matriculados que habiten los corregimientos y veredas del departamento y que por tal motivo deban desplazarse de la zona rural a una Institución Educativa de su cabecera municipal.</t>
  </si>
  <si>
    <t>Se atendieron 4.453 personas de la población adulta del departamento (jóvenes y adultos, madres cabeza de hogar), se atienden con docentes de planta por sistema de horas extras.</t>
  </si>
  <si>
    <t>Se implementó el programa de erradicación del analfabetismo, en la vigencia 2016  la población beneficiada fueron 185 personas. Se realizó capacitación a docentes de instituciones educativas por parte de funcionario del ministerio de educación nacional y se recibieron 800 modulos para facilitar el proceso.</t>
  </si>
  <si>
    <t xml:space="preserve"> En el sistema educativo se atiende  de manera regular a los estudiantes indigenas y afros, de manera particular en Rio verde alto, del Municipio de Cordoba y en la institución educativa El laurel de Quimbaya y en la zona urbana del municipio se atiende población indigena embera, para lo cual se vincularon 2 etnoeducadores a la planta de personal docente. La población beneficiada fue de 464 personas.</t>
  </si>
  <si>
    <t>Se atendieron 2.551 estudiantes en condición de población víctima del conflicto.</t>
  </si>
  <si>
    <t xml:space="preserve">Se atendieron 445 personas en riesgo social en conflicto con la ley penal, iletrados. Se atendieron a través de modelos flexibles como caminar en secundaria uno y dos o circulos juveniles creativos, algunos de estos  menores se encuentran internados en el Centro del menor infractor la primavera en el municipio de Montenegro o están vinculados a organizaciones no gubernamentales que los atienden en su proceso de resocialización. </t>
  </si>
  <si>
    <t xml:space="preserve">Se diseñó un programa para la caracterización y atención de la población con necesidades educativas  especiales apoyado en los profesionales de apoyo vinculados a la planta de la Secretaria de Educación del Departamento y al servicio en las diferentes instituciones educativas , los cuales delantaron la identificación y caracterización de esta población escolar , para el caso de los estudiantes sordos la Secretaria de Educación vinculo mediante contrato a un equipo de interpretes y modelos linguisticos que acompañaron a los menores en las aulas durante todo el calendario academico 2016 . </t>
  </si>
  <si>
    <t>Se sostuvieron 2.232 docentes, directivos y administrativos viabilizados por el Ministerio de Educación Nacional vinculados a la Secretaria de Educación Departamental, además se realizó la compraventa de uniformes de presentación y competencia deportiva, para los docentes, directivos docentes , que representaron al departamento del Quindío en las finales nacionales de los juegos deportivos del magisterio.</t>
  </si>
  <si>
    <t>Los resultados de mejorar  el  Indice Sintético de Calidad Educativa (ISCE) en el nivel de básica primaria,  por encima del promedio nacional, en veintitres  (23)  Instituciones Educativas oficiales en el año 2016 , serán entregados a la Secretaria de Educación Departamental en el mes de marzo de 2017, por lo anterior no se reporta el valor de la meta lograda.</t>
  </si>
  <si>
    <t xml:space="preserve">Se capacitaron 450 docentes en estrategias para el mejoramiento del ISCE, en:  lectura, matemáticas, inglés, convivencia y PRAES, apoyo y desarrollo de capacitaciones y talleres como estrategias pedagógicas y artísticas para el mejoramiento continuo del ambiente escolar. Además se brindó acompañamiento técnico pedagógico a los procesos de educación ambiental, apoyo en la implementación de estrategias en lectoescritura a través del uso y aprobación de las tecnologías del aprendizaje. </t>
  </si>
  <si>
    <t xml:space="preserve">Se beneficiaron 75 docentes y directivos docentes de instituciones educativas oficiales de becas para estudiar maestria en la Universidad Tecnológica de pereira UTP  a través del programa del Ministerio de Educación Becas para la excelencia educativa. </t>
  </si>
  <si>
    <t>Se apoyaron 9 instituciones educativas participando en el programa todos a aprender, 9 tutores PTA, se entregaron textos y talleres para docentes.</t>
  </si>
  <si>
    <t>Se brindó acompañamiento a 123 docentes con tutores Programa Todos a Aprender PTA, la población beneficiada fueron los docentes de básica primaria de la zona rural del Departamento.</t>
  </si>
  <si>
    <t>Se beneficiaron 3.204 estudiantes de básica primaria de la zona rural del Departamento con el Programa Todos a Aprender.</t>
  </si>
  <si>
    <t>Los resultados de las pruebas del año 2016 se entregarán a la Secretaria de Educación departamental en el mes de marzo de 2017,por lo tanto no se reporta el valor de la meta producto.</t>
  </si>
  <si>
    <t xml:space="preserve">Se fortalecieron 4 comités de convivencia escolar apoyados por cuatro profesionales vinculados a la Secretaria de Educación para ofrecer asistencia técnica y académica para el mejoramiento de la convivencia escolar, adicionalmente la Secretaria concurrió a la bolsa de recursos liderada por la secretaria de Familia para la conformación de la escuela de padres en instituciones educativas del Municipio de Montenegro. </t>
  </si>
  <si>
    <t>A través de los supervisores en educación y directores de núcleo se viene desarrollando un diagnóstico en ambientes escolares en el aula, el cual será la base para iniciar con la re significación en el contexto de la paz y la jornada única de los Proyectos Educativos Institucionales PEI.</t>
  </si>
  <si>
    <t>Se diseñó la estrategia escuela de padres en 4 Instituciones Educativas, a través de esfuerzos técnicos y financieros entre el departamento del Quindío y la pastoral social Diocesana.</t>
  </si>
  <si>
    <t xml:space="preserve">Se realizó 1 evento académico, investigativo y cultural  denominado "Hacia una cultura de la creatividad y la Innovación" , con la participación de estudiantes , docentes, directivos y asociaciones productivas en el marco del proyecto de Innovación social. </t>
  </si>
  <si>
    <t>Se realizó un convenio entre el Departamento del Quindío y la caja de compensación familiar Comfenalco a través del fondo de atención integral a la niñez FONIÑEZ, para La formación , dotación y conformación de grupos culturales en  música y danza  para estudiantes de básica primaria de 30 instituciones educativas.</t>
  </si>
  <si>
    <t xml:space="preserve">Se brindó acompañamiento técnico, pedagógico de los PRAE y PGIR 20 instituciones educativas del departamento. </t>
  </si>
  <si>
    <t>Se implementó el programa de jornada única en 26 instituciones educativas, con una cobertura de 9.047 estudiantes.</t>
  </si>
  <si>
    <t>Se intervinieron 131 sedes educativas, a través de diferentes programas . Se realizó la transferencia a las instituciones educativas para acciones de mantenimiento en sus sedes. Además de las intervenciones realizadas en las sedes rurales de los Municipios de Génova, Córdoba y Filandia en el marco del programa " ESCUELA Y SU TERRITORIO".</t>
  </si>
  <si>
    <t>54 instituciones educativas reciben material didáctico, televisores, video beam, computadores portátiles como dotación para aulas de apoyo. Además se entregó mobiliario escolar para diferentes instituciones educativas.</t>
  </si>
  <si>
    <t>Se realizó un convenio con la caja de compensación familiar COMFENALCO para el desarrollo del programa de jornada escolar complementaria.</t>
  </si>
  <si>
    <t>Se implementó el programa pásate a la biblioteca en 4 instituciones educativas (Génova, Calarcá, Montenegro, Salento) en coordinación con el Ministerio de Educación Nacional MEN y la Universidad del Quindío.</t>
  </si>
  <si>
    <t>Se dotarón 20 instituciones educativas con titulos de la colección semilla entregada por el Ministerio de Educación Nacional a partir del convenio con BBVA.</t>
  </si>
  <si>
    <t>Se realizarón capacitaciones a docentes en lectura, escritura, matemáticas, inglés, convivencia y PRAES, beneficiando a 450 docentes de básica primaria y básica secundaria.</t>
  </si>
  <si>
    <t>Esta meta no se cumple en el año 2016, a partir del año 2017 se inicia con capacitaciones a personal de las instituciones educativas.</t>
  </si>
  <si>
    <t>Se apoyaron 97 docentes licenciados en lenguas modernas, se prestó apoyo profesional para la implementación del material de enseñanza English Please Fast Track para el fortalecimiento en los grados noveno, decimo, once de básica secundaria; implementación del material de enseñanza My ABC English Kit en los grados cuarto y quinto de básica primaria.</t>
  </si>
  <si>
    <t>Formación de docentes a través de convenio con la Universidad la Gran Colombia,  y con la asistencia técnica ofrecida por tres profesionales vinculados a la Secretaria de Educación para fortalecimiento en el área.</t>
  </si>
  <si>
    <t>Se intervenierón 8 instituciones educativas de 6 Municipios (La tebaida, Montenegro, Circasia, Calarcá, Quimbaya, Córdoba) en donde se realizaron talleres de socialización y exploración del material My ABC English Kit.</t>
  </si>
  <si>
    <t>Se dotarón 24 instituciones educativas con herramientas audiovisuales para la enseñanza del inglés.</t>
  </si>
  <si>
    <t>Se realizó un concurso departamental de deletreo en inglés.</t>
  </si>
  <si>
    <t>Se realizaron 4 talleres para docentes en el uso  y apropiaciónde las Tics,  actualización de licencias, configuración y soporte técnico de tableros electrónicos,  orientados por la escuela de Administración y mercadotecnia  del Quindío (EAM) .</t>
  </si>
  <si>
    <t xml:space="preserve">Se vincularón dos profesionales del área de matemáticas con experiencia en procesos de investigación - grupo GEDES Uniquindio, los cuales ofrecieron asistencia técnica a docentes del área en 10  instituciones educativas. Además se realizó  la XXVIII olimpiada departamental de matemáticas. Se tiene convenio con la Agencia Japonesa de Cooperación JYCA mediante el cual se tiene asignado un profesional Japones que apoya diseños curriculares en el área para trabajo con estudiantes en el nivel de básica primaria. </t>
  </si>
  <si>
    <t>Se fortalecieron 45 instituciones educativas que articuladas con el SENA, la educación para el trabajo y desarrollo humano.</t>
  </si>
  <si>
    <t>Esta meta no se cumplió debido al retraso en la aprobación del plan departamental de desarrollo del Quindío, esto retraso el perfeccionamiento del convenio con la fundación providencia, en razón a que habían trascurrido varias semanas del semestre académico  en la Universidad el Quindío.</t>
  </si>
  <si>
    <t>Se expidió el Decreto No. 0000981 del 11 de noviembre de 2016 " POR MEDIO DEL CUAL SE REGLAMENTA EL FONDO DE APOYO DEPARTAMENTAL PARA EL ACCESO Y LA PERMANENCIA DE LA EDUCACIÓN TÉCNICA, TECNOLÓGICA Y SUPERIOR EN EL DEPARTAMENTO DEL QUINDÍO".</t>
  </si>
  <si>
    <t>Se realizaron 4 auditorias de seguimiento a la certificación con alcance a los procesos de gestión de la cobertura del servicio educativo, gestión del recurso humano, atención al ciudadano (SAC) y gestión de la calidad del servicio educativo, lograndose la recertificación en educación.</t>
  </si>
  <si>
    <t xml:space="preserve">Se ajustó el diseño de la página WEB de la Secretaria de Educación buscando crear enlaces para acceder a la información financiera y presupuestal de las Instituciones Educativas. </t>
  </si>
  <si>
    <t xml:space="preserve">Se implementó y mejoró el servicio de conectividad en 175 sedes educativas a través de la contratación de un operador. Además se realizó la instalación de infraestructura tecnológica para la puesta en funcionamiento de redes WLAN en las 54 sedes principales de las instituciones. </t>
  </si>
  <si>
    <t>Se realizó el pago oportuno al 100% de los funcionarios de la planta de administrativos, docentes y directivos del sector central.</t>
  </si>
  <si>
    <t>Se efectuaron actividades de reconocimiento a 14 docentes, directivos docentes y/o personal administrativo en la celebración del día del docente, evento en el cual se reconoció la labor.</t>
  </si>
  <si>
    <t xml:space="preserve">Apoyo logístico, artístico, y cultural para la realización del evento que busca exaltar y distinguir la labor del personal administrativo de las instituciones educativas. </t>
  </si>
  <si>
    <t>Se apoyaron 30 proyectos de diferentes organizaciones artísticas, garantizando amplia actividad cultural en todo el departamento,  danza, teatro, música, artes plásticas han ofrecido espectáculos gratuitos tanto al aire libre como en sala.</t>
  </si>
  <si>
    <t>De conformidad con la ordenanza No. 013 del 2015, se apoyaron 27 proyectos del programa concertación cultural, que cubrieron 7 áreas artísticas, como mecanismo de democratización del acceso a los recursos públicos para artistas y gestores culturales.</t>
  </si>
  <si>
    <t>En correspondencia con la ordenanza No.  014 del 2015, se entregaron por primera vez 5 estímulos artísticos y culturales, mediante convocatoria pública, entre ellos el premio a la vida y la obra.</t>
  </si>
  <si>
    <t>Se fortaleció 1 proceso de emprendimiento cultural y de desarrollo de industrias creativas, además se elaboró el manual de convocatoria emprendimiento cultural y capacitaciones.</t>
  </si>
  <si>
    <t>Se apoyaron 5 proyectos para la difusión de la lectura ,escritura y el fortalecimiento de la red departamental de bibliotecas, a través de las siguientes actividades: a) Encuentro Nacional de Escritores Luis Vidales. b) Programa de Lectura al Parque en todos los municipios -  Feria del Libro. c) tres libros de la biblioteca autores Quindianos publicados. d) Implementación de la Sala de Lectura Antonio Valencia - Tres encuentros de bibliotecarios. e) Avisos y murales en las bibliotecas de dos municipios (Buenavista, Salento) y un corregimiento (Barcelona).</t>
  </si>
  <si>
    <t>Se apoyaron 7 proyectos con el fin de impulsar la investigación, protección, divulgación, salvaguardia del  patrimonio y diversidad cultural,  a través de convocatoria realizada. Además se llevó a cabo a) la restauración y declaratoria del mural Epopeya del Quindío,  b) exhibición de las piezas arqueológicas y se avanzó en el proceso de c) restauración de los mogadores ubicados en la plazoleta de la Asamblea Departamental, d) talleres de vigias del patrimonio, e) difusión ruta de museos del Departamento, f) se priorizaron los proyectos de patrimonio con recursos de telefonia movil, g) difusión de patrimonio a través del proyecto willys turistico.</t>
  </si>
  <si>
    <t>Para la articulación de la comunicación y la cultura se apoyaron 2 proyectos y/o actividades, a través de: a) talleres de comunicación y cultura. B) Apoyo a un medio de comunicación cultural.</t>
  </si>
  <si>
    <t>Se brindó apoyo en el afianzamiento del sistema departamental de cultura, a través de la realización de A)  reuniones del Consejo Departamental de Cultura, B) Reuniones del consejo de patrimonio c) Reuniones de la red de bibliotecas d) III Encuentro Departamental  de Consejeros, con la participación de 70 integrantes de los doce municipios del Departamento.</t>
  </si>
  <si>
    <t>Se diseño e implementó el programa de agricultura familiar campesina a través de la implementación de 70 huertas demostrativas en los 12 municipios del Departamento del Quindio. Se brindó asistencia técnica a las huertas con el fin de garantizar una adecuada producción primaria en el sector agrícola.</t>
  </si>
  <si>
    <t xml:space="preserve">Mediante dos ciclos agrocomerciales  que beneficiaron los 12 municipios del departamento del Quindio, se logro consolidar una  alianza con la empresa Super Frescos con la participación de  22 productores agropecuarios del departamento del Quindio .   Además, se firmaron cinco convenios de alianza  entre aliados comerciales, Asociaciones de Productores , Ministerio de Agricultura y Gobernación del Quindio, fortaleciendo los reglones productivos de plátano y cacao </t>
  </si>
  <si>
    <t>Se  beneficiaron 129    familias  del   con parcelas  de agricultura  familiar  para el autoconcumo y comercio  de excedentes a tráves de procesos de  asistencia técnica ,   con el fin de garantizar una adecuada producción primaria en el sector agropecuario del Departamento del Quindio.</t>
  </si>
  <si>
    <t>Se implementó una estrategia para determinar en forma oportuna las enfermedades transmitidas por alimentos, con el desarrollo de las siguientes actividades:                                                                                                                                                
 •Mil trescientos cuarenta sujetos de atención (1.340) vigilados e inspeccionados en el departamento del Quindío.  
• Inspección, vigilancia y control de alertas sanitarias a productos reportados con medida sanitaria de seguridad por el INVIMA: total de productos vigilados cuarenta y cinco (45), durante el año 2016.
• Articulación de visitas a establecimientos gastronómicos relacionados con eventos Enfermedades Transmitidas por Alimentos , reportando doscientos ocho casos (208), y se realizó actividades de vigilancia sanitaria, manipulación, toma de muestras, entre otros, datos con corte a la semana epidemiológica número 48.
• Participación en mesa de trabajo para la articulación de diagnóstico de los  restaurantes  del Programa de Alimentación Escolar PAE.
• Fortalecimiento de las actividades de inspección,vigilancia y control en las festividades en la totalidad de los municipios de competencia del Ente Territorial del departamento del Quindío en establecimientos de alto consumo formales y alimentos en vía pública, vendedores ambulantes y sector cárnico.</t>
  </si>
  <si>
    <t xml:space="preserve">Se dió continuidad al  Plan Decenal de Lactancia Materna a través de las siguientes actividades:                                                    
•  Se llevo a cabo la verificación del estado de la estrategia instituciones Amigas de la Mujer y la Infancia, en el marco del PLan de Lactancia Materna en 11 Empresas Sociales del Estado, en municipios de competenia Departamental.
• Se realizó socialización intersectorial del Decreto 1397 de 1.992 "por el cual se promueve la lactancia materna, se reglamenta la comercialización y publicidad de los alimentos de fórmula para lactantes y complementarios de la leche materna".
• Se realizó asistencia técnica para la implementación de la estrategia  instituciones Amigas de la Mujer y la Infancia, en cuatro municipios según lineamientos 2016  (Armenia, Calarcá, La Tebaida y Quimbaya)
</t>
  </si>
  <si>
    <t>Se fortaleció la atención integral en 6 poblaciones vulnerables (etnias con enfasis en poblacion indigena) en los municipios de Buenavista, Córdoba, Calarcá, Quimbaya, Montenegro y Circasia, con el desarrollo de las siguientes acciones:          
  • Se brindó apoyo en la canalización y seguimiento de la atención en salud de niños y niñas menores de 5 años con desnutrición aguda moderada y severa. 
• Se realizó la canalización busqueda activa de niños y niñas menores de 5 años con desnutrición aguda moderada y severa en el marco de la implementacion de la estrategia de familias saludables, dando cumplimiento a la complementariedad desde el plan de intervenciones colectivas .
• Se realizó la visita domiciliaria a familias con casos de desnutrición aguda moderada y severa en menores de cinco años con el fin de establecer condiciones de seguridad alimentaria nutricional familiar y facilitar la canalización a programas de complementación.
• Se realizó consolidación de información antropométrica de todos los niños y niñas indígenas valorados en los municipios de Córdoba, Buenavista, Quimbaya, Montenegro, La Tebaida, y Filandia.
• Se realizó análisis de la situación nutricional de la población indígena.</t>
  </si>
  <si>
    <t xml:space="preserve">Se iniciarón acciones encaminadas a la implementación del plan de accion de la politica pública integral de salud ambiental (PISA), es asi que el Departamento ha sido seleccionado como piloto para la operativización de la politica a través del modelo de gestion integral de la  salud ambiental para lo cual se debera formular su proceso alineada a la politica integral de salud ambiental (PISA) la cual se encuentra elaborada, más no reglamentada. 
Teniendo en cuenta lo anterior el departamento desarrollo las acciones de alistamiento, sensibilización y educación sanitaria y ambiental, es asi que se llevaron acabo las siguientes acciones:     
* 59 capacitaciones en saneamiento básico, calidad de aire y residuos sólidos en instituciones educativas del sector urbano  y rural del Departamento
* Implementación  de la estrategia de vivienda saludable por medio de la caracterización y seguimiento a los entornos y hábitos comportamentales en la vivienda, con verificacion y asistencia técnica en el hogar en manejo de productos quimicos, medicamentos, aguas, mascotas residuos solicidos, saneamiento básico y limpieza y desinfección.   
*Implementación de la estrategia de entornos educactivos saludables por medio de la creación de un portafolio de servicios desde la secretaria de salud, con la inclusión de las diferentes secretarias e instituciones desentralizadas de la Gobernación del Quindío.
* Gestión para la inclusión de la estrategia de escuela saludable en la Proyecto Ambientales Escolar (PRAE) de la institución educativa naranjal como experiencia piloto en el Departamento.  
* 64 capacitaciones en prevención del riesgo quimico y plaguicidas a trevés de la estrategia de seguiridad en si mismo, autoestima, responsabilidad, autocuidado y reacción con ingenio (SARAR) en 16 instituciones educativas, agricultores de los diferentes gremios de cultivos del área rural y amas de casa, con un total de 1,030  personas capacitadas.
</t>
  </si>
  <si>
    <t xml:space="preserve">Teniendo en cuenta lo establecido en la resolución 4716 de 2010, que establece los criterios para el desarrollo de los mapas de riesgo, el departamento del Quindio realizó las actividades:
*  Se generó el anexo técnico número uno (identificación de factores de riesgo) de con su  respectiva socialización para las fuentes de abastecimiento de los municipio de Filandia, Circasia, Calarcá, La Tebaida, Montenegro y Salento, los cuales son de competencia directa de la autoridad sanitaria.                                                                                                                                                                                                                                                                                                
Además de lo anterior y dada la competencia del departamento se llevaron acabo las siguientes acciones de  mitigación del riesgo en aguas de consumo humano:
• 230 muestras de agua  para consumo humano en los municipios de competencia departamental, recolectadas y analizadas por el laboratorio departamental de salud pública, notificando los incumplimientos al prestador del servicio y a la administración municipal.
• Apoyo en salida de campo con el área de vectores de la secretaria de salud departamental con respecto al brote de malaria que se presenta en el municipio de Calarcá.
• Se generó en el Sistema de Vigilancia de la Calidad del Agua Potable (SIVICAP) los conceptos sanitarios por persona prestadora para 11 municipios competencia departamental. 
• Vigilancia sanitaria a Prestadores del Servicio de Acueducto (agua potable) y análisis de agua de los acueductos administrados por la Empresa Sanitaria del Quindío (8 acueductos municipales).  
• Realizó visitas de inspección sanitaria a 11 sistemas de suministro de agua para consumo humano y 14 sistemas rural,  reglamentada por la Resolución 082 de 2010, y evaluando las Buenas Practicas Sanitarias (BPS) y el índice de Riesgo por Abastecimiento (IRABA) 
• Se realizarón veintidos (22) evaluaciones de solicitudes de autorización sanitaria de agua para consumo humano, para continuar trámite de concesión de aguas ante la Corporación Autónoma Regional del Quindío CRQ. 
• Se realizarón 19 capacitaciones sobre saneamiento ambiental, contaminación atmosférica e importancia de la prevención de los riesgos ambientales que afectan la salud en escuelas rurales del departamento del Quindío 
• Ingreso de los resultados de análisis para muestras de agua potable de los 11 municipios de competencia departamental.
• Se realizó la actualización de los puntos de muestreo de calidad de agua de las redes de acueducto de los 11 municipios de competencia.
• Se realizarón 22 visitas de seguimientos al mismo número de establecimientos que prestan el servicio de hospedaje rural en el departamento.  
• Asistencia y asesoría en el comité de verificación a la acción popular en contra del municipio de Calarcá en cuanto a la vigilancia sanitaria de establecimientos de piscinas. 
• Asistencia y asesoría al municipio de la Tebaida, en reunión con la alcaldesa para la adecuación y mejoramiento del establecimiento público “piscina municipal”, en cuanto a los aspectos sanitarios. </t>
  </si>
  <si>
    <t>De acuerdo al decreto 780 del 2016  el sistema de vigilancia epidemiológica se encuentra operando en el Departamento del Quindío en los 12 municipios, dentro de este sistema de Vigilancia en salud Pública SIVIGILA, se encuentra incluido el evento de Violencia de Género que incluye la violencia intrafamiliar; además de ello, el Quindío es el unico departamento que ha logrado que las comisarias de familia se encuentren relacionadas  con el sistema de vigilancia, el cual se encuentra operando especificamente en el evento de Violencia de Género.</t>
  </si>
  <si>
    <t>Se realizarón acciones de  prevencion y atención integralen ITS-VIH/SIDA con enfoque de vulnerabilidad  en los 12 municipios del Quindio.</t>
  </si>
  <si>
    <t xml:space="preserve">A través de la Implementación de la Herramienta Censo Materno en las Instituciones Prestadoras de Salud y en las Entidades Administradoras de Planes de Beneficios del Departamento del departamento Quindío, se logró realizar el seguimiento a la vinculación de las 3924 gestantes en el programa de control prenatal antes de la semana 12, dicha herramienta nos permito a través del filtro identificar el total de gestantes captadas por debajo de la semana 12 de gestación .
Además de lo anterior se desarrollarón las siguientes acciones de competencia de la entidad territorial:
• Asistencia en la implementación de la guía de planificación familiar en las Instituciones Prestadoras de Salud y  Entidades Administradoras de Planes de Beneficios del Departamento (Resolución 0769 por la cual se actualizo la 0412 del 2000 en el programa de planificación familiar).
• Implementación de la herramienta WEB Materna en las unidades primarias generadas de dato (U.P. G. D.) del Departamento.
• Socialización de Guías Prácticas atención Médica en control prenatal y atención del parto institucional, emanadas por el Ministerio de Salud y Protección Social en todas las I.P.S del Departamento del Quindío.
• Diagnostico en el departamento del Quindío de cáncer de mama y cuello uterino.
• Socialización de la sentencia C-355 (Interrupción Voluntaria del Embarazo) a las IPS y EPS del departamento.
• Seguimiento de gestantes víctimas de violencia física, psicológica.
• Socialización del protocolo de defectos congénitos por el virus del zyka e hipotiroidismo congenito.
• Realización de unidades de análisis departamentales en los eventos de interés en salud pública para el subprograma de maternidad segura tales como: Mortalidad materna. Mortalidad perinatal y neonatal tardía. Morbilidad materna extrema. Defectos congénitos.
</t>
  </si>
  <si>
    <t xml:space="preserve">En el marco de la implementacion de la política Nacional de sexualidad, derechos sexuales y reproductivos y de acuerdo a lo establecido en el plan de accion del comite departamental de sexualidad, derechos sexuales y reproductivos establecido por resolucion departamental 00533 del 2 de junio del 2015,  se llevarón a cabo las siguientes acciones:
• Se desarrolló mesa técnica a fin de fortalecer el trabajo coordinado para el mejoramiento en la prestación de servicios de salud y la gestión del riesgo en salud que corresponde de manera integral a las Empresas Promotoras de Servicios de Salud.
• Se ejecutó el Taller de capacitación en la realización de pruebas rápidas de VIH/sífilis el cual se llevó a cabo en la ciudad de Armenia en el Laboratorio Departamental de salud Pública durante los días 16 y 17  de marzo del presente año; en compañía con el Ministerio de salud y protección social y el Instituto Nacional de Salud. 
• Operativización del Comité Departamental de Sexualidad, Derechos Sexuales y Reproductivos, en concordancia con los lineamientos definidos por el Plan Decenal de  Salud Pública y la Política Nacional de Sexualidad, Derechos Sexuales y Derechos Reproductivos del Ministerio de Salud y Protección Social, se concertó y ejecuto  el plan de acción para la vigencia 2016.
• Se llevó a cabo el taller comunitario   en Tuberculosis y VIH, donde se certificación como Agentes comunitarios en Tuberculosis y VIH a 28 personas del Departamento del Quindío residentes en los diferentes Municipios. 
• Realización de unidad de análisis de caso reportado en SIVIGILA como Hepatitis B, VIH y reunión de análisis de casos reportados en la estrategia de Trasmisión materno infantil de VIH.
• Se realizó la evaluación y seguimiento a las EPS e IPS de atención integral de VIH, frente a la atención integral a las personas que viven con VIH.
* Se llevó a cabo proceso de certificación del personal de salud de las IPS de los 12 municipios en asesoria y prueba voluntaria en VIH.
* Realización del cuarto seminario departamental de VIH/SIDA.
</t>
  </si>
  <si>
    <t xml:space="preserve">La Dimensión de Convivencia Social y Salud Mental durante el 2016 desarrolló las acciones enmarcadas en las competencias establecidas en el Plan Decenal de Salud Pública y en el cumplimiento del Plan de Desarrollo “En Defensa del Bien Común” 2016-2019, llevó a cabo el alistamiento y la sensibilización de las instituciones, academia y comunidad con competencia en el tema de salud mental con el propósito de formular la Política de Salud Mental para lo cual se realizarón tres eventos macro:  1. I seminario departamental de investigación, prevención y atención de la conducta suicida, 2. Taller “motivos para tener esperanza” para familias y cuidadores de personas con diagnóstico de esquizofrenia en coordinación con la asociación colombiana de esquizofrenia y 3. Seminario regional eje cafetero de salud mental, en alianza con las secretaria de salud de Risaralda, la dirección territorial de caldas y liderado y gestado por la secretaria de salud del Quindío.
Ademas de lo anterior  intensificó sus acciones de fortalecimiento de la capacidad técnica de los profesionales de las diferentes instituciones del departamento, fortaleció alianzas estratégicas para el beneficio de las  familias  con personas con algún tipo de diagnosticó en salud mental y realizó seguimiento a la gestión del riesgo  frente a los eventos de interés en salud pública de competencia directa de la dimensión, como son:   conducta suicida, violencia intrafamiliar, violencia de pareja y maltrato infantil, así mismo las intoxicaciones relacionadas por uso, abuso y adicción a sustancias psicoactivas incluyendo drogas inyectables, estas actividades permitieron que las EPS e IPS que prestan los servicios en Salud Mental fortalecieran las acciones de oportunidad, calidad y seguimiento a los casos.
</t>
  </si>
  <si>
    <t xml:space="preserve">La Dimensión de Convivencia Social y Salud Mental durante el 2016 desarrollo las acciones enmarcadas en las competencias establecidas en el Plan Decenal de Salud Pública y en el cumplimiento del Plan de Desarrollo “En Defensa del Bien Común” 2016-2019, intensificó sus acciones de fortalecimiento de la capacidad técnica de los profesionales de las diferentes instituciones del departamento con el fin de lograr la implementación del Modelo de atención primaria en salud mental, es asi que desarrolló las siguientes acciones:
* Fortaleció alianzas estratégicas para el beneficio de las  familias  con personas con algún tipo de diagnosticó en salud mental.
*Realizó seguimiento a la gestión del riesgo  frente a los eventos de interés en salud pública de competencia directa de la dimensión, como son:   conducta suicida, violencia intrafamiliar, violencia de pareja y maltrato infantil, así mismo las intoxicaciones relacionadas por uso, abuso y adicción a sustancias psicoactivas incluyendo drogas inyectables, estas actividades permitieron que las EPS e IPS que prestan los servicios en Salud Mental fortalecieran las acciones de oportunidad, calidad y seguimiento a los casos.
*Realización de 3 mesas técnicas intoxicaciones por Sustancias Químicas con énfasis con intencional suicida con el fin de fortalecer el ajuste, mejoramiento de la calidad del dato y rutas de atención.
* Realización de 10 mesas técnicas con planes locales para el seguimiento a los casos de violencia intrafamiliar y maltrato infantil con el fin de fortalecer el ajuste, mejoramiento de la calidad del dato y rutas de atención.
* Se llevarón a cabo 4 ciclos de formación al personal de la EPS, IPS, Planes locales de salud y entidades que desarrollan acciones encaminadas a la implementación del modelo de inclusión social (centros de escucha y zonas de orientación familiar) atención primaria en salud mental y sustancias psicoactivas. 
* Se llevó a cabo el diagnóstico de la situación actual de los comités escolares de convivencia y escuelas de padres de familia de los 11 municipios, tanto área rural como urbana, evidenciándose una gran necesidad de fortalecer las la formación y capacidad resolutiva de los docentes para el manejo de problemáticas como violencia escolar e intrafamiliar, conducta suicida, consumo de sustancias psicoactivas y problemas de aprendizaje, además de poder fortalecer las acciones de intervención de otras instituciones que tienen competencia con el sector educativo.
</t>
  </si>
  <si>
    <t xml:space="preserve">La Dimensión de Convivencia Social y Salud Mental durante el 2016 desarrollo las acciones enmarcadas en las competencias establecidas en el Plan Decenal de Salud Pública y en el cumplimiento del Plan de Desarrollo “En Defensa del Bien Común” 2016-2019, en la linea especifica de sustancias psicoactivas desarrolló las siguientes acciones:
*Coordinación y organización de las mesas técnicas intersectoriales para los ajustes y adaptación del Plan Nacional Para la promoción de la salud, la prevención y atención del consumo de sustancias psicoactivas 2014 -2021.
 * Ajustes y adaptación del Plan Nacional Para la promoción de la salud, la prevención y atención del consumo de sustancias psicoactivas 2014 -2021.
*  En el marco del Plan para la Reducción  del consumo de sustancias psicoactivas del departamento del Quindío 2010-2020” y el comité de Reducción del Consumo de Sustancias Psicoactivas  y en conjunto con las Naciones Unidas Contra la Droga y el Delito, el  Ministerio de Salud y Protección Social se han realizado 2 asistencias técnicas: Formación en lineamientos para el abordaje integral a las personas afectadas por consumo de SPA, Socialización de acciones enmarcadas en el Eje de Mitigación la cuales están incluidas en plan nacional para promoción de la salud, la prevención y la atención del consumo de sustancias psicoactivas 2014- 2021.
* Realización de 4 mesas técnicas con planes locales en intoxicaciones por Sustancias Químicas con énfasis con intencional psicoactivo en intoxicaciones con el fin de fortalecer el ajuste, mejoramiento de la calidad del dato y rutas de atención
* Se desarrollarón acciones como parte activa de la instalación y reactivación del Comité departamental de Responsabilidad penal acusatoria para adolescente dada la alta incidencia en el departamento del Quindío.
*Gestión integral en la coordinación, organización y operativizacion del comité departamental de reducción del consumo de sustancias psicoactivas y apoyo técnico a la secretaria del interior en el consejo sección de estupefacientes.
</t>
  </si>
  <si>
    <t>Para la implementacion de la estrategia 4 x 4 se llevó a cabo el proceso de alistamiento, sensibilización y socialización de los lineamientos tecnicos para la promoción de modos, condiciones y estilos de vida saludables relacionados con las enfermedades no transmisibles del ministerio de salud y protección social, es asi que llevaron a cabo además las siguientes acciones para el desarrollo de algunas  las lineas operativas de la estrategia:
* Gestion integral para la implementación de las lineas operativas de Tiendas saludables, sesación de tabaco,  actividad fisica y manejo del tiempo libre en las instituciones educativas naranjal del municipio de Quimbaya, Robledo del Municipio de Calarca y la Institución Educativa Antonio Nariño del municipio de La Tebaida.
* Se brindó asistencia técnica al personal de salud de las IPS publicas del departamento y capacitación y sensibilización a los usuarios en la linea operativa de sesación del tabaco y alimentación saludable.</t>
  </si>
  <si>
    <t xml:space="preserve">La estrategia de espacios libres de humo, es una de las lineas operativas de la estraegia 4 x 4, que busca mejorar los habitos y estilos de vida de la población para  para prevenir enfermedades cronicas no transmisibles, es asi qeu a través de la estrategia que se encuentra establecida por lineamientos nacionales se han desarrollado las siguientes acciones en el proceso de su implementación:
• Seguimiento a la implementación de la estrategia espacios 100% libres de Humo de tabaco,  en los 11 municipios de competencia del Departamento.
* Asesoría sobre las acciones de prevención del consumo de tabaco, en los 11 municipios de competencia del Departamento.
• Entrega de material sugestivo para la cesación del consumo de tabaco en las IPS de los municipios. 
• Entrega de material de ruta de acción para la cesación del consumo de tabaco. Sensibilización de la norma 1335 de 2009, Ley antitabaco. 
• Diseño de la propuesta de la implementación de la Ley antitabaco en las instituciones educativas públicas de los municipios. 
• Diagnóstico de las Instituciones a cerca de la implementación de estrategias para la prevención del consumo de tabaco. 
• Capacitaciones de prevención del consumo de tabaco, alcohol y sustancias psicoactivas con los estudiantes de básica primaria de los grados escolares 3, 4 y 5 en 3 Instituciones Educativas Publicas.   
* Capacitación sobre cesación del consumo de tabaco, en los 11 municipios de competencia del Departamento.
• Capacitación sobre Diagnostico y búsqueda activa de casos de Enfermedad Pulmonar Obstructiva, en los 11 municipios de competencia del Departamento.
• Búsqueda activa de casos de Enfermedad Pulmonar Obstructiva, en los 11 municipios de competencia del Departamento. 
• Visitas centinelas trimestrales a los municipios centinelas de fluorósis (Pijao y Córdoba) del departamento. 
• Capacitaciones sobre Autocuidado para prevención y manejo de la salud bucal en las madres gestantes y lactantes del departamento en cada una de las IPS de los municipios de competencia departamental. 
• Aplicación de Lista de chequeo de Prevención y Promoción en Salud Oral a las EPS del departamento. 
• Sensibilización y visitas técnicas a cerca de la ley 1388 de 2010 y normatividad vigente sobre Cáncer Infantil. 
• Seguimiento a su cumplimiento. Identificación y Seguimiento a los casos de Cáncer Infantil en el departamento.  
• Conformación y Divulgación del Consejo Departamental Asesor de Cáncer Infantil (CODACAI). 
• Auditoria en la atención de los casos de cáncer infantil, cáncer de cuello uterino y de mama. 
• Seguimiento y acompañamiento a los casos de niños con defectos congénitos, revisión de normatividad vigente. 
• Realización del censo sobre la conformación de los clubes y/o grupos de pacientes con enfermedades crónicas no transmisibles en los 11 municipios de competencia departamental. 
• Descripción estadística por municipio con la presencia de grupos organizados o de las alcaldías y aplicación de listado de chequeo sobre manejo de pacientes crónicos.
</t>
  </si>
  <si>
    <t xml:space="preserve">Se realizó gestión integral para la implementación de la estrategía para mantener la edad de inicio de consumo de tabaco en los adolescentes escolarizados, es así que se llegó a las instituciones educativas naranjal del municipio de Quimbaya, Robledo del Municipio de Calarcá y la Institución Educativa Antonio Nariño del municipio de La Tebaida </t>
  </si>
  <si>
    <t>Fortalecimiento de la capacidad Técnica, Operativa, Monitoreo Y Mantenimiento en  Armenia,  Buenavista, Calarcá, Circasia, Córdoba, Filandia, Génova, La Tebaida,  Montenegro, Pijao, Quimbaya, Salento relacionados con sujetos de atención manipuladores de alimentos vigilados e inspeccionados;  Inspección, vigilancia y control de alertas sanitarias a productos reportados con medida sanitaria de seguridad por el INVIMA; visitas a establecimientos gastronómicos relacionados con eventos Enfermedades Transmitidas por Alimentos, y actividades de vigilancia sanitaria, manipulación, tomas de muestras de alimentos y fortalecimiento de las actividades de inspección,vigilancia y control en las festividades municipales y en establecimientos de alto consumo de alimentos formales y alimentos en vía pública, vendedores ambulantes y sector cárnico.</t>
  </si>
  <si>
    <t xml:space="preserve">
De acuerdo a los Lineamientos nacionales para la gestion e implementación del programa ampliado de inmunizaciones PAI, que establece: "El Programa Ampliado de Inmunizaciones- PAI, es una prioridad política del Gobierno Nacional dentro del marco de las acciones de integralidad del plan decenal de salud pública 2012-2021, que desarrolla el Ministerio de Salud y Protección Social. La Subdirección de Enfermedades Transmisibles considera que es fundamental implementar y desarrollar estrategias y actividades que garanticen de manera permanente el mejoramiento continuo de las coberturas de vacunación en la población Colombiana, con mayor énfasis en la población menor de 6 años trascendiendo a la familia en general", por lo anterior durante la vigencia 2016 se garantizó el funcionamiento de la red de frio a través del seguimiento permanente de la unidad establecida para dicho fin, además de lo anterior y para lograr el cumplimiento de la meta del programa de "Coberturas de vacunación del 95%", se realizarón acompañamientos por parte de la Secretaría en  4 Jornadas Nacionales de Vacunación, fortalecimiento  a los municipios en su capacidad técnica y operativa, seguimiento a los Monitoreos ordenados por el Ministerio además de la aplicación constante del PAIWEB, sistema de información que verifica  y estandariza  las actividades de todo el proceso.  
Se generó mes a mes retroalimentación de las coberturas alcanzadas en cada municipio a los alcaldes municipales para los respectivos procesos de gestión integral y de manera trimestral se reportó a las Empresas Promotoras de Salud (EPS), teniendo en cuenta las competencias que le corresponden tanto a los alcades como a las Empresas Promotoras de Salud (EPS).
</t>
  </si>
  <si>
    <t xml:space="preserve">
De acuerdo a los Lineamientos nacionales establecidos en el Plan decenal de salud publica y  el Plan de Desarrollo "En Defensa del Bien Común" 2016-2019, el gobierno departamental gestionó y acompaño la implementación de la la estrategia de gestión integrada-enfermedades de transmisión vectorial (EGI ETV) en el municipio de Armenia, dicha estrategia fue adoptada a través de la resolución 398 del 21 abril del 2016 expedida por la alcaldia municipal de Armenia.
Además de lo anterior el Departamento del Quindio realizó el alistamiento, sensibilización y acompañamiento a los 11 municipios restantes para la implementacion de la estrategia, algunas de las acciones desarrolladas fueron:
• Se desarrolló en sectores focalizados de los Municipios de Calarcá, La Tebaida, Montenegro y Quimbaya, una intervención de comunicación y participación social, orientada a la identificación de comportamientos y conductas de riesgo para la reproducción del mosquito Aedes aegypti, transmisor de dengue, Chikungunya y Zika.
 *Se conformaron tres (3) grupos de trabajo integrados por profesionales especializados del área de la Salud, Comunicación Social y Trabajadoras Sociales, en cada grupo se contó con auxiliares de enfermería que apoyaron las acciones de campo, en total se contó con treinta y una (31) personas para el desarrollo de estas actividades.
• Se adelantarón acciones con grupos de estudiantes  de básica primaria de las Instituciones Educativas que atienden niños residentes en los sectores  donde se realizó el trabajo comunitario.
• Se trabajó con grupos organizados de adultos mayores y con los residentes de los barrios objeto de la intervención.
• Se enviarón al Instituto Nacional de Salud (INS), los informes de los cinco (5) periodos epidemiológicos de los diez eventos de enfermedades transmitidas por  vectores y zoonosis que se reportan al SIVIGILA.   
• Se levantarón los índices aédicos trimestrales, en los municipios de competencia Departamental y se han realizado los monitoreos semanales de las veintiocho larvi- trampas ubicadas en  los municipios de Calarcá, La Tebaida, Montenegro y Quimbaya.
• Con base en los resultados de índices entomológicos, de cada municipio, se ejecutaron las acciones de control integral en los conglomerados de mayor infestación vectorial de los diferentes Municipios.   
•  Se  garantizó la observación sanitaria de animales agresores en los once municipios de competencia Departamental.
• Se realizarón las acciones de prevención, frente al Caracol Gigante Africano en los Municipios de Quimbaya, la Tebaida y Montenegro y se ha dado traslado a la autoridad ambiental, para las acciones de su competencia.
• Se llevó a cabo una reunión del Grupo funcional del programa de Promoción, Prevención y Control de Enfermedades Transmitidas por Vectores (ETV).  
</t>
  </si>
  <si>
    <t xml:space="preserve">Teniendo en cuenta la resolución 518 del 2015, por medio de la cual se establece "PIC", se Implementó la estrategia  para ampliar coberturas útiles de vacunación antirrábica en animales (perros y gatos).
La proyección de vacunación canina y felina se realizó sobre estimaciones en metodología del ministerio de salud y protección social y no se incluyen los resultados obtenidos en el Municipio de Armenia. 
46.667 perros vacunados  de una población aproximada a 75.078.   62.2%
vacunación a 18.826 gatos de  una población aproximada a  29.965 ( 62.8%).
</t>
  </si>
  <si>
    <t>De acuerdo a los lineamientos naciones del Ministerio de Salud y Protección Social, el Plan Estrategico fin de la tuberculosis 2016 - 2025, se encuentra en proceso de ajustes y modificaciones por el nivel nacional, sin embargo el departamento del Quindío ha venido desarrollando acciones de De acuerdo a los lineamientos naciones del Ministerio de Salud y Protección Social, el Plan Estrategico fin de la tuberculosis 2016 - 2025, se encuentra en proceso de ajustes y modificaciones por el nivel nacional, sin embargo el departamento del Quindío ha venido desarrollando acciones de sensibilización, acompañamiento, asistencia tecnica, capacitación y seguimiento a los lineamientos inicialmente establecidos por la nacional, por lo que teniendo encuenta lo establecido no solo en el Plan Decenal de Salud Pública, sino tambien el Plan de Desarrollo " En Defesan del Bien Común 2016-2019" desarrollo las siguientes acciones de complementariedad y concurrencia:
• Se realizaron 132 visitas de Asesoría, seguimiento y acompañamiento del programa de control de la tuberculosis en Empresas Sociales del Estado públicas, Planes locales y Secretarias de Salud de los Municipios del Departamento del Quindío, en cuanto a lineamientos, y manejo programático en Sistemas de Información. 
• Se realizaron 69 visitas de Asesoría, seguimiento y acompañamiento del programa de control de la lepra en Empresas Sociales del Estado públicas, Planes locales y Secretarias de Salud de los Municipios del Departamento del Quindío, en cuanto a lineamientos y manejo programático.
• 6 Capacitación  en manejo de Sistemas de información, captacion de sintomaticos respiratorios y Sistema Nervioso Periferico, Unidades De Analisis
• Dos capacitaciones donde se formaron a 60 agentes comunitarios en Tuberculosis (TB)/VIH, donde se explicó generalidades de la tuberculosis y VIH, tratamiento, diagnóstico y la importancia de dar un tratamiento completo, de acuerdo al manual de tuberculosis y VIH en agentes comunitarios .
* Realización de un total de 18 Comites Evaluadores de Casos Especiales de Tuberculosis (CERCET)  37 rondas medicas a pacientes hospitalizados
*Realizacion de 175 visitas domiciliarias a pacientes de Tuberculosis (TB) y 22 pacientes de Lepra.                                                                                                                             * 4 actividades Ludico recreativas con pacientes de Tuberculosis (TB) y lepra.                                                                                                                                                                         *4 talleres psicosociales dirigida a pacientes de Tuberculosis (TB) y lepra y asus familias y 1 dirigida a coordinadores de los programas de Tuberculosis (TB) y lepra. * realizacion y  envio de informes trimestrales de Tuberculosis (TB) y Lepra al minbisterio de salud y proteccion social.                                                                                                                                     * se gestionaron 5 subsidios a pacientes de HANSEN O LEPRA.</t>
  </si>
  <si>
    <t>NO SE EJECUTO LA META</t>
  </si>
  <si>
    <t xml:space="preserve">Con el ánimo de fomentar en el Quindío un programa de cultura preventiva en el trabajo formal e informal y entornos laborales saludables, se avanzó en:
• Se abordó y capacitó a la población laboral informal del sector comercio de los municipios de: Calarcá, La Tebaida, Génova, Pijao, Salento, Quimbaya, Filandia y Montenegro.
• Se abordó y capacitó en riesgos laborales a la población laboral informal de las actividades económicas de la ganadería, pesca y turismo de los municipios de: Córdoba, Circasia y Buenavista. 
• Se realizó caracterización de población laboral informal de la actividad económica de la agricultura de los municipios de: Montenegro, Quimbaya, Salento, Filandia, La Tebaida, Calarcá, Génova y Pijao.  
• Se recopiló información de población laboral informal    de las actividades económicas de la agricultura de los municipios de: Montenegro, Quimbaya, Salento, Filandia, La Tebaida, Calarcá, Génova y Pijao.  
</t>
  </si>
  <si>
    <t xml:space="preserve">Se implementó en  13 empresas sociales del estado (ESE) departamentales y de primer nivel, el Sistema de Gestión de la Seguridad y Salud en el Trabajo a través de las siguientes actividades:                                                                                                                                                                                                                                                                  • Se realizó proceso de verificación de cumplimiento del Diseño del Sistema de Gestión de la Seguridad y Salud en el Trabajo en los (13) hospitales del dpto. 
• Se prestó asistencia Técnica en el Diseño del Sistema de Gestión de la Seguridad y Salud en el Trabajo en los (13) hospitales del dpto.
• Se elaboró informe técnico de visitas de verificación de cumplimiento del Diseño del Sistema de Gestión de la Seguridad y Salud en el Trabajo de los (13) hospitales del dpto.
• Se realizó jornada Educativa del diseño del Sistema de Gestión de la Seguridad y Salud en el Trabajo a los integrantes de los COPASST y a personal encargado de Seguridad y Salud en el Trabajo de los (13) hospitales del dpto.
</t>
  </si>
  <si>
    <t xml:space="preserve">El Departamento del Quindío durante la vigencia 2016 logró avanzar en la  Consolidación y desarrollo en los 12 municipios del Sistema de Vigilancia en salud pública (SVSP), integrado al sistema de vigilancia y control sanitario e inspección vigilancia y control de (S.G.S.S.S), por lo cual  se registra cumplimiento en el proceso de notificación semanal, por parte de:
• Unidad Notificadora Semanal    100%, 
• 12 Unidades Notificadoras Municipales   100% 
• Red notificadora Departamental    98,7%.
• Se realizaron procesos de capacitación individual y colectiva, logrando una cobertura del 100% del personal nuevo de los niveles municipales y ESE’s, sobre Lineamientos SIVIGILA 2016 y operatividad del Programa SIVIGILA, RIPS, SIANIESP y cruce RUAF, RIPS y SIVIGILA, dirigido a todo el personal de Salud de los 12 municipios del Departamento del Quindío y  todos los referentes de la Dirección de prevención, vigilancia y control de factores de riesgo en salud.
• Instalación del SIVIGILA versión 2016, en 178 UPGD, con las tres actualizaciones dadas por el INS en el total de instituciones que hacen parte de la red notificadora del Departamento del Quindío, 
• Asesorías a todos los municipios del Departamento vía telefónica y TeamViewer.
*  vigilancia epidemiológica  continua de todas aquellas situaciones de brotes y alertas que se determinaron como factor de riesgo ambiental para la salud de la población en el área de influencia en saneamiento básico, zoonosis, vectores, bebidas alcohólicas, residuos hospitalarios y plaguicidas, con el seguimiento ala base de datos del SIVIGILA en el evento de intoxicaciones por sustancias quimicas,EDAS y enfermedades  respitarorias agudas ERAS.
• Levantamiento de Índice Aédico del primer trimestre, en los once municipios de competencia departamental. Para el segundo trimestre se han levantado índices en los Municipios de Calarcá, La Tebaida, Montenegro y Quimbaya.
</t>
  </si>
  <si>
    <t xml:space="preserve">En el proceso de desarrollo de la estrategia oportuna de atención a sujetos de atención,  objetos de procesos de  inspección, vigilancia y control sanitario, el departamento del Quindio viene desarrollando el proceso de sensibilización, capacitación y  asistencias tecnica, para ello ha realizado acciones de la  siguiente manera: 
* Revisión y concepto de 152 Planes de Gestión Integral de Residuos Generados en la Atención de Salud (PGIRASA) enviados por los sujetos de interés sanitario , de conformidad con lo contemplado en el Decreto 351 de 2014 y la Resolución 1164 de 2002.
• Consolidación de indicadores de gestión enviados por 41 sujetos de interés sanitario generadores de residuos peligrosos con riesgo biológico. 
Inspección, Vigilancia y Control a sujetos de interés sanitario, con factores de riesgo asociados a saneamiento básico, residuos peligrosos con riesgo biológico u sustancia químicas, con un total de 258 visitas de las cuales se derivaron tres (3) medidas sanitarias de control.
• Gestión y acompañamiento en la toma de muestras de acetil colinesterasa en sangre (programa VEO) a 861 agricultores , amas de casa  ,niños y niñas de las instituciones educativas del area rural en todos los municipios del Departamento. para determinar el grado de intoxicación por plaguicidas, sumado al ingreso de  861  fichas de captura de información de las persopnas  expuestos a plaguicidas en el Software EPI-INFO 6 en el desarrollo del programa de vigilancia epidemiológica de organofosforados y carbamatos VEO. 
</t>
  </si>
  <si>
    <t xml:space="preserve">Con el fin de  desarrollar  el sistema de inspección vigilancia y control (SIVC)  en establecimientos farmacéuticos del departamento, se desarrollaron entre otras las siguientes actividades:
• Articulación y coordinación con el INVIMA mediante asistencia técnica sobre las actividades de Inspección, Vigilancia y Control a los servicios farmacéuticos de las Instituciones Prestadoras de Servicios de Salud y Establecimientos Farmacéuticos.
• Adquisición de Medicamentos de Control Especial Monopolio del Estado con el objetivo de garantizar el abastecimiento de estos productos dentro del Departamento del Quindío.
• Ejecución de 173 visitas de Inspección, Vigilancia y Control donde se verifica condiciones técnico- sanitarias y 167 visitas de delegaciones INVIMA a los Establecimientos Farmacéuticos ubicados dentro del Departamento del Quindío.
• Se realizaron veinticinco (44) visitas a viviendas donde se evidencio el evento de INTOXICACIONES POR SUSTANCIAS QUÍMICAS (MEDICAMENTOS Y AFINES) notificación a través del SIVIGILA; en donde se realiza asistencia técnica en el hogar frente al buen uso y almacenamiento de medicamentos en casa.
• Apoyo técnico a la Policía Nacional- Dirección de Tránsito y Transporte Seccional del Quindío en la verificación y concepto técnico de la incautación realizada a la empresa Velotax bajo la guía: 6008645, las cuales tenia destino el Departamento del Quindío. 
</t>
  </si>
  <si>
    <t>Para Implementar los programas de participación social en salud, orientados a promover los derechos de las poblaciones vulnerables y diferenciales, acorde a las políticas públicas se desarrollarón las siguientes actividades:                                                                                                                                                                                                                  • Se realizan actividades de prevención hacia el goce efectivo de derechos dirigido a la poblacion vulnerable de once municipios  (niños, niñas y adolescentes, personas mayores y personas en condición de discapacidad).
• Se realizarón acciones de Promoción y prevdn ción del riesgo direidos s CDa y Etnias en los 11 municipios del departamento, socialziando a IPS y EPs la importancia de la humanizacion de los servicios rprestadas a las personas mayores.
• Se fomentaron espacios de intercambios generacionales en una escuela y un colegio por cada municipio.
• Se socializó en deberes y derechos en salud a niños niñas y adolescentes en cinco municipios del departamento. ()
• Se realizó seguimiento a casos de atención en salud a víctimas de los 11 munciipios de competencia departamental.
• Se realizó acciones de promoción del envegecimiento y fomento de una cultura positiva en la vejez direigidos a CDA y Centros Dia de los 11 municipios de comeptencia departamental.
• Se socializáron deberes y derchos en salud a la población embera chamí de los muncipios de Quimbaya, Córdoba, Buenavista Calarca y Montenegro
Desarrollo de programas especiales orientados a poblaciones  vulnerables (étnicos, adulto mayor, genero, entre otros)
• Se realziaron acciones de información en el reconocimiento de la familia, prevención primaria, vigilancia y control sanitario con aplicación de lista de chequeo en una muestra de las familias Afro del departamento.
• Se actualizó el censo de las comunidades afro del departamento.
• Se realizó en medios de comunicación de Pijao, Circasia y Quimbaya una nota en promocoion del respeto y reconocimiento de los derechos d ela poblacion afrocolombiana.</t>
  </si>
  <si>
    <t xml:space="preserve">Para implementar el programa de atencion psicosocial y salud integral a victimas se desarrollarón entre otras:
• Se realizó seguimiento a casos de atención en salud a Población Victima remitidos por Ministerio de Salud.
• Se socializó el protocolo de atención Psicosocial a población victima dirigido a IPS, Planes Locales de Salud, Defensoría del Pueblo, Unidad de Victimas, Mesa de Victimas.
• Se socializó Deberes y derechos en Salud a Población Victima (Niñas, Niños Adolescentes) 5 Municipios del Departamento.
• Se realizarón actividades de prevención, hacia el goce efectivo de derechos dirigido a población Vulnerable de los 11 Municipios de competencia Departamental (Niños, Niñas Adolescentes, Persona Mayor, Personas en Condición de discapacidad.
• Se realizarón Acciones de Promoción y Prevención del riesgo dirigido a CDA y Etnias en los 11 Municipios del Departamento, socializando a IPS, EPS la importancia de la humanización de los servicios que se prestan a las personas mayores, de igual manera se realizó espacios de intercambio intergeneracionales en 1 escuela y 1 colegio por cada Municipio.
• Se realizaron acciones de promoción  del envejecimiento y fomento de una cultura positiva en la vejez dirigido a CDA y Centros día
• Se socializaron los deberes y derechos en salud a población indígena de los municipios de córdoba, Buenavista, Calarcá, Quimbaya y Montenegro, al igual que se actualizo el censo de la población Embera Chami.
• Se realizaron acciones  de información en el reconocimiento de la familia, promoción de la salud, prevención primaria, vigilancia y control sanitario aplicando una lista de chequeo en las familias AFRO en los municipios.
• Se realizó la actualización del censo AFRO en los municipios del Departamento.
• Se realizó en medios de comunicación de los municipios de Calarcá, Pijao, Circasia, Quimbaya  una nota en promoción del respeto y reconocimiento de los derechos de la población Afrocolombiana.
</t>
  </si>
  <si>
    <t>La  estrategia de Atención Integral a las Enfermedades Prevalentes de la Infancia (AIEPI) que  busca  garantizar el desarrollo de los niños y niñas del departamento como sujetos de derechos,  se encuentra con un diagnóstico de base realizado en el 2016 en los 11 municipios de competencia del departamento que determina el fortalecimiento de la misma en los años siguientes, tanto en su componente clinico como en componente comunitario, el cual se articulara con los COVECOM del departamento, estrategia en el mismo.</t>
  </si>
  <si>
    <t xml:space="preserve">La Dimensión transversal gestion direfencial de poblaciones vulnerables durante el 2016 desarrollo las acciones enmarcadas en las competencias establecidas en el Plan Decenal de Salud Pública y en el cumplimiento del Plan de Desarrollo “En Defensa del Bien Común” 2016-2019, intensifico sus acciones de fortalecimiento de los 12 Comites municipales de Discapacidad y el RLCPD , es asi que desarrollo las siguientes acciones:
• Se brindaron 7 capacitaciones sobre Registro de Localización y Caracterización de las Personas con Discapacidad – RLCPD, donden participaron los municipios de Armenia, Buenavista, Calarcá, Circasia, Córdoba, Montenegro, Génova, Filandia, Tebaida, Quimbaya, Pijao, Salento.
• Se realizaron 131 visitas de seguimiento a apoyos técnicos entregados por la secretaria de salud Departamental.
• Se Presentó la ruta de RLCPD diseñada por el Ministerio de Salud y Protección Social, además se está realizando la entrega de material existente en la secretaria de salud a los Municipios para ubicar en sitio visible la ruta de registro general y la para víctimas del conflicto armado.
• Se hizo de algunas ayudas técnicas como son: un caminador y dos sillas de ruedas neurológicas, 1 silla de Ruedas estándar y 1 colchon antiescaras.
• Se brinda asistencia técnica a los municipios de Quimbaya, Montenegro, circasia, córdoba, filandia y Calarcá en la estrategia RBC.
• Se Capacitó en la herramienta CUBO de discapacidad para extraer información estadística de las personas con discapacidad asisten los Municipios de Quimbaya, Salento, Armenia, Calarcá, Montenegro, Filandia. 
• Se realizó asistencia tecnica para el fortalecimiento del Comité de discapacidad y el RLCPD a los 12 Municipios del Departamento.
• Se realizó seguimiento a las Unidades Generadoras de Datos de Registro de Localización y caracterización de personas con discapacidad en los 12 municipios del Departamento del Quindío.
• Socialización en deberes y derechos de las personas con discapacidad a funcionarios  de ICBF y fundación abriendo caminos.
• Socialización de la ley 1145 y la resolución 3317 en comité municipal de córdoba.
• Se elaboró y remitió el MSPS el informe de seguimiento del RLCPD del Departamento del Quindío.
• Se inició trabajo con alcaldía municipales para canalizar la población con discapacidad y lograr que desde la alcaldía se vincule en el proceso a Más Familias en acción, IPS Publicas y organizaciones para personas con discapacidad existentes en el territorio, a las capacitaciones reporta asistencia de más familias en acción del Municipio de Circasia, Filandia y Montenegro, representante del DPS, Hospital La Misericordia de Calarcá y Montenegro, Fundación abriendo caminos con amor del Municipio de Filandia, organizaciones para del Municipio de Calarcá Abrazar e INFAC.
</t>
  </si>
  <si>
    <t xml:space="preserve">Plan de Intervenciones Colectivas, es un plan de beneficios compuesto por intervenciones de Promoción de la Salud y Gestión del Riesgo, las cuales se enmarcan en las estrategias definidas en el Plan Territorial de Salud  y buscan impactar positivamente los determinantes sociales de la salud y comprende un conjunto de intervenciones, procedimientos y actividades de caracter colectivo dirigido a las poblaciones quindianas y para los cuales se desarrollan convenios interadminsitrativos con la red pública hospitalaria del departamento. Se realizó el convenio interadministrativo con las 11 IPS municipales para la realización de las actividades PIC en su respectivo municipio, en las que se desarrollaron:
• Visitas de promoción de hábitos higiénicos saludables en busca de una vivienda saludable, en la que se involucra procesos de caracterización e identificación de los riesgos sanitarios y ambientales, educación e intervención para la mitigación del riesgo y procesos de seguimiento para el mejoramiento de los entornos a través de la ficha técnica de atención al ambiente. 
• Visitas de promoción de hábitos y estilos de vida en busca de una familia saludable, en la que se involucren procesos de caracterización, identificación de los riesgos sociales y de salud, información educación y canalización a través de la ficha técnica de atención a las personas.
• Desarrollo de acciones de medición del perímetro braquial en niños y niñas de 6 meses a 59 meses (5 años).
• Jornadas de Salud mediante el desplazamiento del equipo de salud al área rural (incluye vacunación e información en emergencias y desastres).
• Pruebas rápidas para el tamizaje en VIH a través de la búsqueda comunitaria en población vulnerable.
</t>
  </si>
  <si>
    <t xml:space="preserve">Se realizó monitoreo al cumplimiento de los compromisos pactados en cada uno de los convenios desarrollados durante la vigencia de 2015 y a los cuales se les exigió Plan de Mejoramiento como medida correctiva a las inconformidades detectadas durante la evaluación PIC de la vigencia 2015 en los municipios de Circasia, Calarcá, Génova, La Tebaidea, Pijao,Quimbaya y Salento. </t>
  </si>
  <si>
    <t xml:space="preserve">Para realizar  la vigilancia sanitaria a 300 establecimientos de consumo (Aguas, Alimentos y Bebidas Alcohólicas) se desarrollarón las siguientes actividades:                                                                                                     - Realizó la  vigilancia entomológica a los vectores de interés en salud publica en los municipios del departamento
- Realización trimestral de control de calidad del diagnóstico de  enfermedades de interés en salud pública a  los 41 laboratorios que conforman la red. 12 públicos y  28 privados 
- Se Realizó  el análisis de muestras de alimentos, aguas y bebidas alcohólicas que allegan al laboratorio desde los 12 Municipios del departamento en el fortalecimiento de la autoridad sanitaria. </t>
  </si>
  <si>
    <t xml:space="preserve">Se cuenta  con un total de 116  Comités de Vigilancia Epidemiológica  Comunitaria   COVECOM ubicados en 11 Municipios del Departamento del Quindío.
- Se Apoyó la activación y Mantenimiento de 90 COVECOM en los municipios del Departamento
- Se Gestionó y consolidó la notificación comunitaria de 11 municipios del Departamento del Quindío
- Se Implementó el Sistema de Vigilancia Epidemiológica comunitaria en el contexto de los COVECOM en el nivel Departamental </t>
  </si>
  <si>
    <t>Las UPGD que hacen parte de la red notificadora del Sistema de Vigilancia en Salud Pública, son IPS públicas o privadas, las cuales deben cumplir con los procesos de notificación obligatoria semanal, sin embargo este proceso dependen del funcionamiento propio de la entidad, es así como en lo corrido del año 2016, algunas presentaron cierre de la entidad y otras que por el bajo volumen de captación semanal de eventos de interés en Salu Pública, fueron reclasificadas como Unidades informadoras, quedando finalmente la red de notificación Departamental del Sistema de Vigilancia en Salud Pública conformada por 77 Unidades Primarias Generadoras de Datos y 102 Unidades informadoras.</t>
  </si>
  <si>
    <t xml:space="preserve">Se fortalecieron los 12 municipios mediante el proceso de Validación y cargue de Novedades del Régimen Subsidiado, además de la Consolidación  de Afiliados  Activos al Régimen subsidiado y Contributivo a Noviembre de 2016,  permitiendo con esto  mejorar los procesos de identificación de la población no sisbenizada y no afiliada en el Departamento.
</t>
  </si>
  <si>
    <t xml:space="preserve">Se cofinancio a los 12 municipios del Departamento mediante el giro mensual asignado por Decreto a cada uno  de los municipios dando asi  un total por las Doceavas de 14.490.707.066 para la atención de la población afiliada al régimen subsidiado del Departamento.
</t>
  </si>
  <si>
    <t xml:space="preserve">Se brindó asistencia técnica en los  12 Municipios mediante visitas de seguimiento y control en los procesos del Régimen Subsidiado, mediante la utilización de listas de chequeo y capacitaciones al personal encargado del proceso en cada alcaldía.
</t>
  </si>
  <si>
    <t>Se implementó la estrategia de atencion primaria en salud, con el fortalecimiento en el grupo de Inspeccion vigilancia y control para garantizar  el accseso de la atencion en salud a la poblacion pobre no asegurada y afiliada del departamento Quindio; a través de actividades de control, listas de chequeo y seguimiento.</t>
  </si>
  <si>
    <t>Se  mantiene  la contratación con la red hospitalaria pública y privada distribuidas en el departamento, para la atención en salud mediante el pago por la atención de la Poblacion Pobre No Asegurada PPNA.</t>
  </si>
  <si>
    <t>Meta misional que se lleva acabo con la asesoria  a las 14 IPS del Departamento brindando asistencia técnica en la ejecución del Plan bienal de  Inversiones.</t>
  </si>
  <si>
    <t>Se Realizarón asistencias Técnicas a las IPs , con el fin de garantizar que su atención cumpla con la capacidad suficiente para una atencion de calidad en los 12 municipios, en la capacidad de gestión en salud mediante visitas y orientaciones que permitieron mejoraramiento en el proceso de atención.</t>
  </si>
  <si>
    <t>Se adelantaton los procesos precontractuales formulando la necesidad y presentación de las cotizaciones pero debido a las actividades a realizarce, se estimo que el tiempo no era suficiente para su ejecucion por ende se decide dejarlo para el año entrante.</t>
  </si>
  <si>
    <t>Se adelantaton los procesos precontractuales formulando la necesidad y presentacion de las cotizaciones pero debido a las actividades a realizarce, se estimo que el tiempo no era suficiente para su ejecucion por ende se decide dejarlo para el año entrante.</t>
  </si>
  <si>
    <t xml:space="preserve">Mediante la operacion del Centro Regulador de Urgencias y emergencias CRUE, se garantizó la atención de toda la población del Departamento, a través de la supervisión de la Secretaria de Salud Departamental se asegura la autorización de servicios de la población pobre no afiliada a IPS de todo el País, además de la referencia de la población pobre no afiliada integrando la red de servicios que garantizan el adecuado uso de los recursos con que se cuentan en la actualidad.
Se Invierten en el funcionamiento del CRUE en concesion con la IPS la Misericordia de Calarca.Garantizando Operativizacion hasta el nuevo convenio.
</t>
  </si>
  <si>
    <t>Fortalecimiento en el Plan de auditoria para el mejoramiento de la calidad PAMEC a las 14 Instituciones Publicas del departamento: 'Se proyecto ejecutar el proceso PAMEC el proximo año debido a que las instituciones presentaban un plan de mejoramiento sobre el proceso en la presente vigencia.</t>
  </si>
  <si>
    <t xml:space="preserve">
Se realizarón las Visitas de Habilitación a las IPS del Departamento según el cronograma enviado al Ministerio de Salud, cumpliendo con el 100% de las visitas programadas a los 150 prestadores de servicios de salud.</t>
  </si>
  <si>
    <t>•  Se evaluarón los indicadores de monitoreo, proceso que se realiza en las 14 IPS del depatamento, mensualmente para rendir informes trimestralmente y semestralmente. 
• Se realizó convenio de transferencia de Recursos a la ESE Hospital San Camilo de Buenavista en Aplicación de principio de Subsidiariedad, y complementariedad según la ley 1438 de 2011.
• Fortalecimiento de la auditoria a la Red de prestadores de las 14 IPS publica y privada del departamento del Quindío.</t>
  </si>
  <si>
    <t>Se apoyaron dos programas de saneamiento fiscal y financiero mediante el seguimiento trimestral, al monitoreo de las ESE Mental de Filandia, Sagrado Corazón de Jesús de Quimbaya y Red Salud Armenia.</t>
  </si>
  <si>
    <t xml:space="preserve">Se dió cumplimiento a las actividades propuestas con respecto a la evaluación de la capacidad de los municipios certificados.
1. Evaluación de la capacidad de gestión del municipio de Armenia con respecto al DECRETO 3003 de 2005 
2. Evaluación de la capacidad de gestión del municipio de Calarcá con respecto al DECRETO 3003 de 2005 </t>
  </si>
  <si>
    <t xml:space="preserve">Dentro de los procesos que se apoyan la dirección de gestión estratégica y apoyo al sistema se encuentran el proceso contractual, el proceso de apoyo logistico, el proceso de inspeccion y control,  los cuales se realizarón  a través de las siguientes actividades:                                                                                                                                      • Desde la dirección de gestión estratégica y apoyo al sistema se apoya el desarrollo de procesos enfocados a fortalecer el  componente operativo de la secretaria departamental con el seguimiento a la planeación de la secretaria departamental en la ejecución de los recursos en el cumplimiento de las metas físicas programadas, así mismo a través de  la  articulación de estrategias como  SIGA, MECI, SAC, entre otras.
Se llevó a cabo el seguimiento a los procesos misionales y administrativos de la Secretaría Departamental de Salud.
• Se da respuesta en términos a los requerimientos de los usuarios y se llevan a cabo los mecanismos de fomento de la participación social a nivel departamental conjuntamente con EPS e IPS
• Se llevó a cabo la evaluación de la capacidad de gestión de los municipios de Armenia y Calarcá
• Se monitorea la ejecución de los recursos correspondientes a salud con el propósito de cumplir con la normatividad vigente. </t>
  </si>
  <si>
    <t>Se realizó monitoreo trimestral ,  seguimiento a las ejecuciones de ingresos y gastos de la secretaria de salud, se revisó la expedicion de los certificados de disponibilidad presupuestal  y registro presupuestal , a nivel general y por proyecto. Lo cual se envia a los diferentes direcciones y a los funcionarios involucrados en los  procesos, lo que permite tomar decisiones oportunamente y   rendir los informes a los diferentes organismos de control a nivel nacional.</t>
  </si>
  <si>
    <t>Se implementó un modelo intersectorial de atención integral y entornos protectores (hogar, educativo, salud, espacio público e institucionales), a través de atención integral a 35 niños en estado de desnutrición, evaluados por la Secretaria de Salud, se les brindó complemento nutricional y atención psicosocial, en los Municipios de Circasia, Calarcá, Salento, Armenia, Pijao y Génova. Igualmente a través de entornos protectores se realizaron campañas de prevención y garantía de derechos de los niños, niñas y adolescentes haciendo énfasis en los cuidados que se deben tener con los menores en época de vacaciones y navidad, esta actividad se realiza en los 12 municipios del departamento.</t>
  </si>
  <si>
    <t xml:space="preserve">Se realizó la revisión, ajuste e implementación de 6 rutas integrales de atención  en los municipios de Circasia, Tebaida, Buenavista, Armenia, Quimbaya y Pijao, priorizados  en el Plan Nacional de Desarrollo, en acompañamiento con ICBF, Comisión Intersectorial de Primera Infancia CIPI, Fundación Plan, y ente territorial. De igual forma se hizo la revisión de la ruta departamental y se construyó un modelo de análisis para la medición en el cumplimiento de la implementación de las rutas integrales. </t>
  </si>
  <si>
    <t>Se elaboró un (1) plan de Educación Inicial articulado con el ICBF Quindío, el cual contiene acciones para el diagnóstico del estado del arte de la Educación Inicial del Departamento.</t>
  </si>
  <si>
    <t>Se inició con el proceso de diagnóstico a través de las mesas intersectoriales y análisis de la información recopilada con el fin de adquirir una base para la construcción de la Política Pública de Familia.</t>
  </si>
  <si>
    <t>Se implementó la Política Pública de Primera Infancia, Infancia y Adolescencia del Departamento, a través de actividades realizadas con el Comité Departamental e Interinstitucional de Primera Infancia, Infancia y Adolescencia, así como se realizó el seguimiento al plan de acción de la Política Pública donde revisaron las acciones ejecutadas por cada uno de los actores y se calculó el porcentaje de ejecución 89% para la presente vigencia, así mismo se realizaron acciones para la revisión de la política publica ajustada a las nuevas directrices del orden nacional.</t>
  </si>
  <si>
    <t>Se adelantaron actividades en instituciones educativas en prevención de embarazo adolescente en los municipios de Córdoba, Calarcá, Filandia, Génova, Armenia, Quimbaya y La Tebaida. En el mes de septiembre se realizaron actividades en el marco de la semana andina de prevención de embarazo adolecente, asimismo, en la época de navidad se realizaron actividades de prevención de embarazo ya que en época de vacaciones se incrementa la incidencia de embarazos.</t>
  </si>
  <si>
    <t>Se implementó la estrategia piloto de promoción de derechos de los niños, participación y ciudadanía, prevención de abuso, maltrato y prevención de trabajo infantil en el municipio de Montenegro y se realizaron actividades de prevención y garantía de derechos de los niños, niñas y adolescentes, en los municipios de Génova, Pijao, Salento, Quimbaya, Montenegro, Calarcá, Córdoba y Filandia.</t>
  </si>
  <si>
    <t xml:space="preserve">Teniendo en cuenta que la Política Pública de Juventud se viene implementando desde el 2014 durante esta vigencia se realizó fortalecimiento con los enlaces de los 12 municipios y plataformas de juventud con el propósito de fortalecer procesos juveniles, además de tener un trabajo mancomunado para analizar en cada uno de los planes de desarrollo municipales cómo estaban los recursos y las metas en este tema. Por otra parte, también se llevó a cabo la articulación con diferentes entidades para determinar el plan de acción del 2016 y el Comité de Implementación de la Política Pública para que los entes tanto privados como públicos conocieran de primera mano dicho documento. Al final de la vigencia se inició el proceso de revisión de la política pública de juventud con el acompañamiento de la secretaria de Planeación Departamental. </t>
  </si>
  <si>
    <t>En la construcción de estas estrategias se manejaron dos grupos dentro de la población juvenil, la primera los barristas de Artillería Verde de Armenia con los que se iniciaron procesos de fortalecimiento en liderazgo, y la segunda la de "Espacios para la Vida" con los jóvenes que pertenecen al Sistema de Responsabilidad Penal para Adolescentes donde se les brindó a esta población espacios y herramientas sobre temas de interés como prevención de consumo, prevención de embarazo en adolescentes, fortalecimiento en liderazgo a través de talleres de inteligencia emocional, acompañamiento de actividades dentro del Centro de Reclusión Especializado (CAE) La Granja y La Primavera.</t>
  </si>
  <si>
    <t>Durante esta vigencia para la construcción de la estrategia de Prevención de Consumo de Sustancias Sicoactivas se realizó la exploración documental y grupos focales con población joven del departamento para compilar una serie de información que será base para la construcción de la estrategia, por otra parte se aportó para el desarrollo del programa Quindío Aliado a Tí, que causó efecto en los municipios de Génova, Filandia, Montenegro y Armenia, trabajando con jóvenes en riesgo y también aportando en temas como cultura y deportes para la prevención de consumo; asimismo se realizaron acercamientos y talleres con jóvenes de instituciones educativas con este mismo fin.</t>
  </si>
  <si>
    <t xml:space="preserve">Dentro de los logros más significativos que se tienen, podemos destacar: La revisión de todos los Indicadores de avance de la Política Pública, que permitieron realizar una evaluación del estado de cumplimiento en la Implementación de la misma; de acuerdo al análisis, se hallaron unos Indicadores en estado Crítico que son las bases para la construcción del Plan de Acción 2017. Se apoyó técnicamente a Organizaciones de base y se dió cumplimiento a la Conmemoración del Día de la Discapacidad impactando a 500 personas. </t>
  </si>
  <si>
    <t xml:space="preserve">Se han realizado acciones de atención integral a la población vulnerable de los barrios focalizados con mayores problemáticas de convivencia de los Municipios de Génova, Filandia, Armenia y Montenegro. A través de formación de líderes para el afrontamiento de riesgos antrópicos (Violencia situacional, violencia intrafamiliar, hurtos, riñas, Fenómenos naturales) propios de los territorios que habitan.         </t>
  </si>
  <si>
    <t xml:space="preserve">Se realizó la revisión técnica, financiera y jurídica del plan de acompañamiento al ciudadano migrante (el que sale y el que retorna) con el fin de proceder al respectivo proceso de ajuste para mejorar las condiciones de los migrantes que retornan al departamento.
Se brindó apoyo jurídico y técnico a los ciudadanos migrantes que retornan al departamento del Quindío con el fin de orientarlos sobre la garantía de derechos.
</t>
  </si>
  <si>
    <t>Desde la Administración Departamental se brindó apoyo a la comunidad indígena con el fin de lograr la presentación del plan de vida por parte del resguardo Dachi Agore Drua, posterior a la radicación de la propuesta en la cual se exponen las necesidades de esta comunidad,  donde se indica la manera concertada como debe realizarse la inversión de estos recursos, se realizó el proceso para la adquisición de los bienes (insumos para la construcción de vivienda tradicional) para entregarlos de forma inmediata a esta comunidad. Sin embargo por temas de tiempo contractuales, No fue posible sacar este proceso en la vigencia 2016.</t>
  </si>
  <si>
    <t>Se formuló la Ruta Metodológica para la creación de planes de vida de las comunidades indígenas del Departamento del Quindío. Se apoyó el proyecto de fortalecimiento artístico y cultural de las comunidades indígenas adscritas a la Asociación de Cabildos Indígenas de Armenia Quindío ACIAQ.</t>
  </si>
  <si>
    <t>Se realizaron (5) convenios dirigidos a comunidades negras, afrocolombianas, raizales y palenqueras del departamento del Quindío, en el marco de la convocatoria de proyectos de estas comunidades año 2016, con el fin de fortalecer las diferentes formas organizativas de estas comunidades y garantizar los derechos y pervivencia de sus usos y costumbres.</t>
  </si>
  <si>
    <t>Se realizó el levantamiento de la línea base y caracterización de la población LGBTI del Departamento para la formulación de la política pública de diversidad sexual y de identidad de género. Se realizó el acompañamiento en los eventos representativos de la población LGBTI del Departamento del Quindío y sus formas de expresión.</t>
  </si>
  <si>
    <t xml:space="preserve">En cuanto a la revisión y ajuste de la política pública se realizaron mesas de trabajo en cada uno de los municipios del depto., con el fin de recopilar observaciones e información que sirva para dicho ajuste. Para la implementación de la política pública se realizaron actividades conducentes al fortalecimiento de la Política Pública: Conformación 12 Consejos de Mujeres; Conformación Consejo Departamental de Mujeres, Socialización Ley 1257 de 2008 dirigida a las organizaciones de Mujeres y Consejos de Mujeres en los municipios del departamento; Apoyo a Mujeres Cafeteras en proyectos productivos, actividad lúdico recreativo con mujeres rurales del municipio de Génova. </t>
  </si>
  <si>
    <t xml:space="preserve">Se realizó revisión de todos los indicadores que evalúan las acciones para la implementación de la política pública, determinando los más críticos para definir las acciones del 2017.
</t>
  </si>
  <si>
    <t xml:space="preserve">Se logra impactar los veinte (20) Centros de Bienestar del Adulto Mayor CBA del Departamento con una población total de 1,464 adultos mayores en estado de vulnerabilidad, para el financiamiento de actividades de: funcionamiento, construcción, desarrollo de actividades, entre otras que se contempla en estos Centros de Protección Social. Además, se actualizaron las Bases de Datos de los CBA del Departamento y se brindó asesoría en aspectos generales para el mejoramiento de los servicios.
</t>
  </si>
  <si>
    <t xml:space="preserve">Se logra impactar los dieciocho (18) Centros Dia del Departamento con una población total de 695 adultos mayores en estado de vulnerabilidad, con el fin de apoyar la atención integral que se contempla en estos Centros de Protección Social, se logra hacer una revisión para la actualización de las Bases de Datos de los Centros Dia del Departamento y se brinda asesoría en aspectos generales para el mejoramiento de los servicios.
</t>
  </si>
  <si>
    <t>Se brindó apoyo técnico a 23 ligas deportivas: (1. bolo, 2. ajedrez, 3. natación, 4. ciclismo, 5. atletismo, 6. baloncesto, 7. balonmano, 8. karatedo, 9. badminton, 10. taekwondo, 11. judo, 12. lucha, 13. levantamiento de pesas, 14. tejo, 15. hakpido, 16. atletismo discapacidad, 17. natación discapacidad, 18. tenis de mesa discapacidad, 19. patinaje, 20.  futbol, 21. triatlon, 22. tenis de mesa, 23. futbol de salon)</t>
  </si>
  <si>
    <t>Incentivos a 20 deportistas del departamento del Quindio en las modalidades de triatlón, pesas, bolos, natación, ciclomontañismo, bicicross, tenis de campo, lanzamiento de jabalina,  por altos logros obtenidos en los eventos deportivos  nacionales e internacionales.  Beneficiando así a los 12 municipios de Departamento.</t>
  </si>
  <si>
    <t xml:space="preserve">Se brindó apoyo a las trece ligas para la asistencia a eventos deportivos de carácter federado departamental y nacional: bolo, ajedrez, atletismo, natación, ciclismo, pesas, patinaje, lucha, tejo, tenis de mesa. Discapacidad fisica, discapacidad auditiva, hap- kido. </t>
  </si>
  <si>
    <t>Se desarrolló un juego intercolegial en sus diferentes fases: 1). Apoyo y realización de inscripciones de los estudiantes deportistas en la plataforma del programa Superate de las instituciones educativas de 11 municipios del Departamento, para la realización de las diferentes fases; 2). Realizacion de la Fase Final Departamental de los Juegos Superate Intercolegiados 2016 en deportes individuales (ajedrez, atletismo,ciclismo, judo, levantamiento de pesas, lucha, natacion, patinaje, taekwondo, tenis de campo, tenisde mesa)  y de conjunto (baloncesto, voleibol, futbol, futbol de salon, futsala, balonmano) categorias infantil y menores, rama masculina y femenina; 3). Apoyo a los estudiantes deportistas que representan al Departamento del Quindio en la  Fase Regional en el Departamento de Risaralda; 4). Apoyo a los estudiantes deportistas que ganaron y lograron el cupo para representar al Quindio en la Fase Final Nacional realizada en la ciudad de Bogota.</t>
  </si>
  <si>
    <t xml:space="preserve">Se realizó acompañamiento en la articulación de las escuelas deportivas ,  en los 12 Municipios del Departamento del Quindío ; en las disciplinas de Bolo, ajedrez, karate Do, futbol de salón. Y se brindo asesoria y acompañamiento en la conformación y seguimiento.
</t>
  </si>
  <si>
    <t>Se desarrollarón actividades deportivas y de capacitacion:  Lideres Comunitarios Capacitaciones liderazgo – arbitraje, Practicas periódicas y torneos deportivos de Futbol, futbol de salón y Tejo en Rama Masculina y Femenina Promoviendo los Valores a través del Juego; fortaleciendo los valores con la población indigena, afrodescendiente y campesina  en los diferentes municipios del departamento.</t>
  </si>
  <si>
    <t>Esta meta no se cumplió , debido a que apoyar técnicamente un evento de juegos comunales en fase departamental se ejecuta en la vigencia 2017 puesto que por normatividad deportiva vigente es el año en el que se efectua la fase final nacional de los juegos comunales y es responsabilidad del ente departamental apoyar la fase para elegir los que representaran al departamento en fase nacional.                                                                                                                                                                                     Se realizarón Juegos interveredales en los doce municipios, en las disciplinas de futbol sala, sapo y tejo.</t>
  </si>
  <si>
    <t>Se brindó apoyo a los campamentos municipales, se realizó el campamento departamental y se participó en el campamento nacional desarrollado  en manizales.  Beneficiando a 7 Municipios del Departamento (Armenia, Buenavista, Córdoba, Génova, La Tebaida, Pijao, Quimbaya).</t>
  </si>
  <si>
    <t>Se realizó apoyo a la fase Departamental en el Municipio de Armenia del programa nuevo comienzo "Otro Motivo para Vivir".  Se asistió a Cartagena al encuentro nacional de personas mayores con 12 personas mayores seleccionadas de las diferentes.</t>
  </si>
  <si>
    <t>Se creó y desarrolló una estrategia para articular la actividad recreativa social comunitaria desde la primera infancia hasta las personas mayores, enmarcado en diferentes actividades que se realizarón en los doce municipios del departamento. Se realizó articulacion con el ICBF  con las madres comunitarias donde se formaron para fortalecer la recreación mediante el diplomado:      "Sentido de la recreación en la infancia", en articulacion con la Universidad Pedagogica y Funlibre, y Dirigido por COLDEPORTES.</t>
  </si>
  <si>
    <t>Se dió continuidad con el programa "palpita Quindio".  se realizarón actividades musicalizadas en los diferentes municipios del departamento, dirigido a todos los grupos poblacionales.</t>
  </si>
  <si>
    <t>Se brindó acompañamiento en la formulación y/o actualización de los proyectos financiados con recursos de la ley 4937, asi mismo se realizó el convenio con 11  municipios del Departamento del Quindío;  se hicieron actas de inicio y cronogramas para el año 2017, a excepción del municipio de Córdoba porque presentaron los proyectos extemporaneamente.</t>
  </si>
  <si>
    <t>Se realizó un programa de resocialización a través  del fortalecimiento de proyectos productivos (talleres de metalisteria y peluqueria) en los establecimientos carcelarios de mediana seguridad Villa Cristina  Armenia y Peñas Blancas  Calarcá.</t>
  </si>
  <si>
    <t>Instituto Colombiano de Bienestar Familiar ICBF- CLARET, regional Quindío, y la Fundación Hogares Claret- Centros de Reeducación de Adictos, Para brindar atención especializada a los niños, niñas y adolescentes en conflicto con la ley, en la modalidad SEMICERRADO-EXTERNADO JORRNADA COMPLETA Y SEMICERRADO-EXTERNADO MEDIA JORNADA del subproyecto restablecimiento en administración de justicia, sistema de responsabilidad penal para adolescentes, para la Inclusión de jornadas de capacitación con la población atendida considerando las necesidades y acordes con las edades de los niños, niñas y adolescentes atendidos y que se encuentren en conflicto con la Ley, con el fin de prevenir la no repetición del delito en el Departamento del Quindío.</t>
  </si>
  <si>
    <t xml:space="preserve">Proyección de estudios de infraestructura para inversión de los organismos de seguridad referente a la construcción y/o adecuación de guarniciones. </t>
  </si>
  <si>
    <t>Componentes, mobiliarios, equipos tecnológicos y electrónicos, para la adecuación de la subsala de análisis, monitoreo y escucha, de la subdirección de seccional policía judicial C.T.I. armenia, con el fin de garantizar todas aquellas acciones tendientes para hacerle frente a estructuras organizadas y criminales. Alimentación,  suministro de combustible y movilidad para el ejercito, policia nacional y fiscalia.</t>
  </si>
  <si>
    <t>Levantamiento de información e identificación de los dos (2) observatorios sociales que existen en el departamento  (Cámara de comercio de Armenia y Universidad del Quindío), con el fin de conocer la operatividad de los mismos y de esta manera crear el Observatorio Departamental del delito. Se apoyaron 2 proyectos productivos de las carceles Villa Cristina de Armenia y Peñas Blancas de Calarcá.</t>
  </si>
  <si>
    <t>Se implementaron 3 programas de prevención del delito y mediación de conflictos en los barrios Comuneros, Galería  y Ciudad Alegría del municipio de Montenegro, con la  realización de doce jornadas Lúdico, recreativas y formativas con la pedagogía del aprendizaje experiencial y vivencias significativas de 4 Horas de duración, con la participación total de 300 niños, niñas y adolescentes.</t>
  </si>
  <si>
    <t xml:space="preserve">se brindó atención integral a través de campañas de progenitores, convivencia, entre otros, en los Municipios de :  Montenegro: en  los barrios Ciudad Alegria, Comuneros, Isabella y Pablo Sexto , en Circasia: La Española, La Esmeralda y Villa Nohemy, en Armenia: Las Colinas, en Génova : barrio Nueva Esperanza, La Isla y Olaya Herrera, en Filandia: barrio El Román y Recreo. </t>
  </si>
  <si>
    <t xml:space="preserve">Se inició el análisis y estudio sobre las obligaciones del departamento y los municipios en cuanto  a la reglamentación del nuevo código de policia. Así mismo el Departamento oficio y socializó las obligaciones de los Municipios, comandos de policia, inspectores, entre otros.  </t>
  </si>
  <si>
    <t>Actualización y seguimiento a los objetivos del PISCC (Plan Integral de Seguridad y Convivencia Ciudadana) con relación a los metas del Plan de Desarrollo (en defensa del bien comun 2016-2019).</t>
  </si>
  <si>
    <t>Para disminuir la accidentalidad en las vías del departamento se realizó la señalizacion vial de marcas viales en los diferentes municipios del departamento del Quindio, con las siguientes demarcaciones en lo corrido del año 2016:
Circasia 41, Montenegro 27, Cordoba 2, Filandia 22 y genova 13; ademas se realizo la contratacion de personal para la aplicacion de pintura de señalizacion vial en los diferentes municipios de la jurisdiccion.</t>
  </si>
  <si>
    <t>Atención integral de victimas del conflicto por enfoque diferencail en los 12 Municipios del Departamento a través de : visitas domiciliarias comunidad Embera Chami (acompañamiento psicológico y ayudas humanitarias),  actividades con adultos mayores del ancianato  y cine al aire libre en el parque   del Municipio de Génova,  acompañamiento en el acto conmemorativo del Día Nacional por la Dignidad de las Mujeres Víctimas de Violencia Sexual dentro del Marco del Conflicto Armado,  mesa de trabajo violencia intrafamiliar y de género para establecer criterios de estrategias de prevención y  acompañamiento social mediante la socialización de los derechos en prevención de reclutamiento forzado de niños, niñas y adolescentes.</t>
  </si>
  <si>
    <t>Se brindó atención humanitaria inmediata en los 12 Municipios a la  poblacion víctima del conflicto, mediante el suministro de paquetes alimenticios , kit de cocina, kit de dormir.</t>
  </si>
  <si>
    <t xml:space="preserve">El Departamento de acuerdo a la normatividad vigente en lo relacionado al protocolo de participación efectiva de las víctimas a través del cómite de justicia transicional y la  mesa de participación efectiva, se ha brindado las garantias correspondientes a gastos de viaje y apoyo gastos de transporte de acuerdo a lo establecido en el Decreto 0000891 del 23 de septiembre de 2016.
</t>
  </si>
  <si>
    <t>Se realizó la construcción y actualización de los Planes de Acción Territorial de los 12 Municipios y el Departamental , donde se identifican las acciones tendientes a mejorar la calidad de vida de la población victima del conflicto, principalmente en proyectos productivos, ayudas humanitarias, capacitaciones , mejoramiento de la atención, entre otras.</t>
  </si>
  <si>
    <t>Se realizó caracterización en los Municipios de Montenegro, Circasia y Buenavista como insumo para el diseño del sistema de información para implementar en los 12 Municipios. Asi mismo se adquirió equipo tecnológico como apoyo al sistema  para contar con la información en cuanto a información para la prevención, atención, asistencia y reparación integral a las víctimas del conflicto armado interno.</t>
  </si>
  <si>
    <t>No Ejecutaron</t>
  </si>
  <si>
    <t xml:space="preserve">El Departamento ha articulado a través de los cómites y subcómites de prevención y protección Municipales de los derechos humanos las estrategias  de sensibilización tales como Quindio al Derecho, Seminario Taller DDHH (dictado por Mininterior), y asi mismo ha realizado los debidos Subcómites de  Prevención y Protección Departamental, que permiten fortalecer las acciones encaminadas a la prevención de la vilación de los derechos humanos y el derecho internacional humanitario.
 </t>
  </si>
  <si>
    <t>El Departamento cuenta con un Plan de atención integral interinstitucional que garantiza la atención inmediata a posibles victimas de trata de personas , apoyo que está debidamente protocolizado para la intervención de cada uno de los actores y va desde ayuda psicológica, seguridad y protección y estabilización social. Así mismo el Departamento realiza campañas de prevención contra este delito principalmente en instituciones educativas, instalaciones carcelarias, instituciones públicas.</t>
  </si>
  <si>
    <t>El Departamento implementó  el Plan de Acción de derechos Humanos y de Paz, articulandolo institucionalmente a través de los 12 municipios ,  el cual implementa la prevención en la violación de los derechos humanos y el logro de la Paz territorial en el departamento. Todo ello mediante campañas de sensibilización, apoyo de la academia en cuanto a la paz y el conflicto armado en el territorio colombiano.</t>
  </si>
  <si>
    <t xml:space="preserve">A través del Departamento se han articulado las actuaciones en cuanto a la construcción de paz territorial , teniendo en cuenta los Acuerdos de paz en el país, esto se ha hecho mediante acercamientos a la comunidad e instituciones donde se busca socializar y aclarar lo pactado en los diálogos. </t>
  </si>
  <si>
    <t xml:space="preserve">Se realizó un estudio y análisis de vulnerabilidad de fénomenos de remosión en masa en zona rural del Municipio de Pijao.  se realizó análisis de vulnerabilidad en movimientos de remosión en masa, análisis estructural y dragado de río, en los Municipios de Génova, Córdoba, Buenavista y Calarcá. </t>
  </si>
  <si>
    <t>Se apoyarón 31 instituciones educativas en la  formulación de Planes Escolares de Gestión del Riesgo (PGERD) . En el Municipio de Buenavista 11 sedes, 10 en el Municipio de Calarcá, 1 en el Municipio de Circasia, 1 en el Municpio de La Tebaida, 1 en Pijao, 1 en Salento, 6 en Quimbaya.</t>
  </si>
  <si>
    <t xml:space="preserve">
El Departamento capacitó a los doce Municipios y demás entidades públicas y privadas en el conocieminto, manejo y reducción de desastres ; sensibilizandolos a través de  talleres en (aspectos legales, administrativos y operativos), amenaza volcánica asociada al volcán cerro machín, planes comunitarios de gestión del riesgo, prevención de incendios, primeros auxilios, evaluación de daños y análisis de necesidades, capacitando en estos temas a más de 3.000 personas.
</t>
  </si>
  <si>
    <t>Se realizarón Visitas técnicas para la evaluación de daños en los Municipios de Montenegro , Circasia, Salento y armenia en áreas afectadas por movimientos de remosión en masa y análisis estructural de viviendas.</t>
  </si>
  <si>
    <t xml:space="preserve">El Departamento a través del cómite Departamental de gestión del riesgo de desastres ha realizado el apoyo al Concejo Municipal  de gestión del riesgo del Municipio de Salento en la toma de decisiones de declaratoria de calamidad pública a causa de la problemática del acueduct de dicho Municipio, además de la asesoria en la elaboración de los planes municipales de gestión del riesgo de desastres , acompañamiento al plan estratégico de seguridad via del Departamento , apoyo a las Oficina Municipal para la  Gestión del Riesgo de Desastres OMGERD. </t>
  </si>
  <si>
    <t>Para el fortalecimiento de la sala de crisis se adquirieron equipos tecnológicos como apoyo para el manejo de la información y la estructuración de protocolos departamentales y municipales que faciliten las acciones en el momento de presentarse fénomenos naturales y/o antrópicos no intencionales, para lo cual se elaboró la primera parte de datos Básicos Regionales y  departamentales (ubicación geográfica, estratificación, etc.), revisión  de la Estrategia   departamental de respuesta a emergencias, participación en la reunión del Centro Regulador de Urgencias y Emergencias CRUE .</t>
  </si>
  <si>
    <t xml:space="preserve">Se entregarón ayudas humanitarias para las viviendas y las familias a los 12 Municipios del Departamento, dando respuesta a la complementariedad y subsidiaridad ante los fénomenos naturales y antrópicos no intencionales que afectaron a la comunidad, atendiendo a más de 1.800 personas. </t>
  </si>
  <si>
    <t xml:space="preserve">Diseño, formulación, adopción implementación y socialización de dos (2) políticas de prevención de daño antijurídico, de conformidad con el análisis y resultados encontrados en la Secretaría de Infraestructura y Administrativa del departamento del Quindío, con el fin de reducir la incidencia de demandas y condenas en contra del Departamento y de esta manera evitar la afectación de sus recursos económicos.
</t>
  </si>
  <si>
    <t>Se realizarón reuniones con personal de las alcaldias, juntas de acción comunal y estudiantes de los municipios de Filandia, Circasia, Salento Y La Tebaida.
En temas de Transparencia , Participación, Buen Gobierno y Valores éticos y morales.
Temática desarrollada:
- Convenciones internacionales
- Normatividad Nacional
- Voluntad politica
- Investigación y sanciones
- Debilidad del control social, entre otros</t>
  </si>
  <si>
    <t>NO EJECUTARON</t>
  </si>
  <si>
    <t>Se capacitaron a los funcionarios de la administración central en los procesos de la Ley de Transparaencia 1712 de 2014.
Se reestructuró la página web de la Gobernación del Quindío, link de Transparencia.
Se asistío tecnicamente a las secretarías del nivel central de la administración, sobre la implementación, actualización de la Ley de Transparencia
Se hizo un análisis diagnóstico de la implementación de la Ley de Transparencia en la Gobernación del Quindío</t>
  </si>
  <si>
    <t xml:space="preserve">A través de la red institucional de apoyo a las veedurías ciudadanas y el control social se implementó el programa de fortalecimiento , realizando capacitaciones de control social y participación ciudadadana, actualización de bases de datos de veedurías ciudadanas. </t>
  </si>
  <si>
    <t>Recolección y consolidación informacion ejecución metas Plan de Desarrollo</t>
  </si>
  <si>
    <t xml:space="preserve">
se apoyó a los consejos territoriales de planeación del departamento a través  de: 
1. Apoyo al X Encuentro Departamental de los Consejos Territoriales de Planeación, en La Tebaida Quindío. Septiembre/2016 
2. Apoyo  al XX Congreso del Sistema Nacional de Planeación, Barranquilla Departamento de Atlántico. Noviembre/2016
3. Participación de los Consejeros del Quindío Foros regionales de participación ciudadana y estratégicas, Abril  y en Agosto de 2016
</t>
  </si>
  <si>
    <t>El Departamento desarrolló tres estrategias que permiten dar a conocer a la comunidad los canales de participación a través de actividades lúdico - educativas dirigidas a niños, niñas y adolescentes , levantamiento de información de bases de datos sobre organizaciones sociales para los procesos de participación, promoción e incentivos económicos para proyectos encaminados al fortalecimiento de la participación ciudadana en el departamento.</t>
  </si>
  <si>
    <t>El Departamento  creó el Consejo Departamental de Participación Ciudadana mediante Decreto 967 del 03 de Noviembre de 2016. el cual es fundamental para escuchar la opinión de la ciudadanía de manera organizada y así unificar posiciones frente a las decisiones gubernativas que deban adoptarse o hayan sido adoptadas en materia de participación ciudadadana.</t>
  </si>
  <si>
    <t>El Departamento está identificando posibles  actores que harian parte en la formulación de la polítuca pública, asi mismo se inició con la implementación del cómite  Departamental de Libertad Religiosa; requisito necesario  para el avance en el  diagnóstico y diseño de la Política Pública.</t>
  </si>
  <si>
    <t>El Departamento fortaleció a los organismos comunales a través del apoyo en las elecciones de juntas de acción comunal realizadas en la vigencia 2016 donde se eligierón a los dignatarios de los diferentes organismos. Así mismo a través de un acto formal se posesionarón dichos dignatarios. El Departamento presta servicios en los procesos legales de las diferentes juntas de acción comunal, de la misma manera se realizó la celebración del día comunal con la participación de más de 300 dignatarios.</t>
  </si>
  <si>
    <t xml:space="preserve">Se  Formuló y  socializó  el principal instrumento de planificación de la inversión del Departamento del Quindío, con una amplia participación de la sociedad civil y organizada, enmarcado en cinco estrategias  que buscan resolver la crisis del Departamento: Desarrollo Sostenible,  Prosperidad con Equidad, Inclusión Social, Seguridad Humana y Buen Gobierno. </t>
  </si>
  <si>
    <t>Asistencia técnica en acompañamiento en los municipios en la revisión de los Planes Básicos de Ortdenamiento Territorial y orientación de las directrices del MOD,  y Gestión del Riesgo</t>
  </si>
  <si>
    <t>Asistencia  para fortalecer cada una de las directrices del modelo de ocupación del territorio  a través del fortalecimiento del proceso de implementación de las  fichas básicas municipales la cual permitirá a los municipios tener  instrumentos técnicos para el desarrollo  de actividades de uso de suelo, licenciamiento entre otros.</t>
  </si>
  <si>
    <t xml:space="preserve">Meta cumplida a través de bienes y servicios :
procesos  de asistencia técnica, seguimiento y evaluaciÓn  en la incorporación  de  las directrices del  Modelo de Ocupación del Territorio de en los doce (12) Municipios </t>
  </si>
  <si>
    <t>Se identificaron temas o proyectos suceptibles de ser desarrollados mediante mecanismos asociativos o de integracion supramunicipal o supradepartamental (varios de los cuales se han empezado a apoyar o acompañar) a partir de los contenidos de los planes de desarrollo o de iniciativas institucionales del nivel municipal o departamental:  Estudios de la Gestión del Riesgo e los entes Territoriales -  Planes de Ordenamiento Territorial  - POT- Modernos.</t>
  </si>
  <si>
    <t xml:space="preserve">Se dió continuidad a la implementación del observatorio ecojnómico  : Anuario estadístico vigencia 2015, Carta Estadística vigencia 2015, Fichas Básicas municipales 2015, .Gestión para la implementación de Datos Abiertos ; además del inicio de mesas de trabajo con el fin de lograr la reorientación de observatorio  a un enfoque humano , que incluya variables económicas, sociales  y de seguridad humana en el departamento del Quindio </t>
  </si>
  <si>
    <t>Se realizó el  levantamiento de la información que posee el Departamento de todos los municipios, con el fin de  verificar la cartografia  necesaria para el proceso de actualización  de los  Esquemas y Planes Básicos de Ordenamiento Territorial .</t>
  </si>
  <si>
    <t xml:space="preserve">La Administración Departamental, con el fin de  aumentar los índices eficacia y eficiencia de la inversión social en el Departamento del Quindío, inicio el proceso de implementación del “TABLERO DE CONTROL”- Seguimiento, Control y Evaluación de las metas estratégicas del Plan de Desarrollo “EN DEFENSA DEL BIEN COMUN”, en tiempo real </t>
  </si>
  <si>
    <t>Asistencias técnicas en los entes territoriales en la formulación de proyectos de inversión en la Metodología General Ajustada MGA, para la gestión de recursos de cofinanciación orden nacional en los diferentes municipios del departamento del Quindio.</t>
  </si>
  <si>
    <t>Se brindó capacitación sobre el Sistema Integrado de Gestión administrativa SIGA a las Secretarias de la administración departamental, haciendo énfasis en el objetivo, importancia, estructura organizacional  e  ilustración del aplicativo web a través del cual se accede a la consulta y utilización de  documentación perteneciente a cada uno de los procesos de la administración</t>
  </si>
  <si>
    <t>Se activó el Comité de Ordenamiento Territorial CROT  y se implementó el Comité Departamental de Planeación con la participación de todos los municipios (Secretarios de Planeación ) y  representación del sector gremial.</t>
  </si>
  <si>
    <t>Asistencia  Técnica  y/o capacitación : a)  Diplomado OT, Licenciamiento Programas y Proyectos, b) Asistencia en evaluación y seguimiento:  Expediente Municipal, Gestión del Riesgo, Ficha Básica, c) Asistencia Archivo Documental: Documentos vigentes, mapas, documentos de Avance, estadísticas, d) Asistencia Jurídica Normatividad: Norma Nacional, determinantes ambientales, usos del suelo, e) Asistencia Cartográfica, Básica: Cartografía IGAC, Zonificación  Ambiental, sistemas de información. geográfica, población</t>
  </si>
  <si>
    <t>Asistencia técnica en el diligenciamiento de información en las plataformas de SIEE y SICEP las cuales definen el número de metas  del Plan de Desarrollo y el seguimiento de estas durante  el periodo administrativo.</t>
  </si>
  <si>
    <t>Realización de procesos de sensibilización, capacitación, asistencia técnica seguimiento y evaluación en la aplicabilidad de los instrumentos de planificación ( Plan Indicativo, Plan Operativo Anual de Inversiones y Planes de Acción)</t>
  </si>
  <si>
    <t xml:space="preserve">Apoyo en los procesos de capacitación, asistencia técnica, seguimiento y evaluación del Sistema deSelección de Beneficiarios  Sociales Sisben III </t>
  </si>
  <si>
    <t xml:space="preserve">Se brindó apoyo en  el fortalecimiento territorial en  la implementación de políticas públicas  de primera Infancia y Adolescencia, Equidad de Género, Juventud, Vejez y envejecimiento, Discapacidad, entre otras, mediante procesos de capacitación, asistencia técnica y de evaluación y seguimiento. </t>
  </si>
  <si>
    <t xml:space="preserve">Acompañamiento  al Comité  de Estratificación  de conofrmidad con los lieamientos fijados por el Departamento AdmInistrativo de estadistica DANE </t>
  </si>
  <si>
    <t>Apoyo técnico, seguimiento y evaluacion de proyectos en sus componentes de marco logico (árbol de problemas de medios, de medios y fines, objetivos y metas, presupuesto) y menejo del aplicativo para la presentación de proyectos de inversión MGA diseñada por el DNP</t>
  </si>
  <si>
    <t>Se implementaron cuatro (4) procesos de fiscalización sobre las rentas departamentales a través de la determinación, impulso, control de inventario y procesamiento de datos.</t>
  </si>
  <si>
    <t>Se implementó una estrategia de cobro coactivo en el Departamento de las diferentes rentas ISVA, impuesto al consumo, cuotas partes pensionales, sanciones disciplinarias y costas judiciales en todas sus etapas.</t>
  </si>
  <si>
    <t>Se suscribió convenio con la Federación Nacional de Departamentos (FND),  se realizaron actividades tales como: operativos de control,  procesos sancionatorios, verificación técnica sobre las bebidas alcohólicas de impuesto al consumo, entre otras.</t>
  </si>
  <si>
    <t>Se realizó un análisis de los procesos a las áreas criticas que manejan ciertos elementos importantes para la aplicación de las NIIF , como lo es el área contable , infraestructura y administratva, lo cual dió como resultado algunas falencias en materia de recursos tanto tecnológicos como humanos. Se realizó la compra de equipos de computo e impresoras para la Secretaría de Hacienda, teniendo como fin de realizar el diagnóstico del sistema de información tributario y financiero.</t>
  </si>
  <si>
    <t xml:space="preserve">Se realizó un fortalecimiento institucional en el area de contabilidad, con el fin de implementar las normas internacionales de información financiera NIIF     </t>
  </si>
  <si>
    <t>Se logró virtualizar dos tramites mediante dos aplicaciones: Una para consultas y envios de peticiones, Quejas, reclamos, sugerencia y denuncias PQRSD y la otra aplicación que es para la divulgacion de las noticias, informativo web, boletines de prensa y eventos de la Gobernacion del Quindio, dando cumplimiento al Decreto 2573 del año 2014, el cual reglamento el manual 3.1 de Gobierno en Linea, el cual establece que uno de los requisitos a cumplir por las entidades es el denominado: Tics para servicios que busca que las personas se puedan comunicar con las entidades de forma mas eficiente y con mayor accesibilidad.</t>
  </si>
  <si>
    <t xml:space="preserve">Se ejecutaron 17 actividades de bienestar social, dotación de la Brigada de emergencias, compra de elementos de primeros auxilios y compra de mobiliario ergonomico para los funcionarios de la administración central Gobernacion del Quindio. </t>
  </si>
  <si>
    <t>Se realizó compra y adquisición de Software,  para dar soporte a los diferentes aplicativos de la Gobernación del Quindío como son: PCT - HUMANO - SOPORTE LOGICO - SEVENET</t>
  </si>
  <si>
    <t>Se realizó compra de la licencia de antivirus eset para los equipos y el soporte de la pagina web de la gobernación del Quindío  y  se hizo la adquisición de la actualización de licencia de Oracle para el funcionamiento de el motor de la base de datos del aplicativo PCTG y Humano.</t>
  </si>
  <si>
    <t>Se realizó capacitaciones a grupos de trabajo de las doce (12) Alcaldias del Departamento, asi mismo se hicieron capacitaciones a los grupos de trabajo  de las diecisiete  (17) dependencias que conforman la Gobernación  del Quindío; igualmente visitas tecnicas a seis (6) entes descentralizados del Departamento; tratando como tema central la modernización de la gestión documental; además se hizo la elaboración de cinco (5)  herramientas archivisticas en 17 dependencias de la Gobernación del Quindío.</t>
  </si>
  <si>
    <t>Se realizó el diagnóstico y la formulación de la estrategia de comunicación para el gobierno Departamento del Quindio.
Donde se determinaron las acciones , los objetivo y las metas de la comunicación,  se identificarón los canales de comunicación, las técnicas y las herramientas eficaces para dar a conocer las estrategias, planes, programas y proyectos de la administración departamental hacia los diferentes públicos del Departamento del Quindío.</t>
  </si>
  <si>
    <t xml:space="preserve">Se realizó la recolección de la información de este sistema en los diferentes municipios del Quindio y se tiene la recolección de la información ambiental necesaria del SIGAD, por medio del cual se realizó la construcción del documento del sistema de gestión ambiental departamental, según el SIAC (Sistema de Información Ambiental Colombiano) articulando todos los procesos a nivel ambiental y territorial. Fue entregada la informaciónm ambiental del SIGAD de los 12 municipios. (Se cuenta en forma digital con las evidencias de la información recolectada). Adicionalmente, se estructuro el diseño de la gestión documental que necesitamos realizar en la pagina web de la Gobernación para poder tener todos los documentos en linea y disponibles para consulta y actualziación; y se realizo la solicitud formal al area de TICs para poder contar con la publicación de este repositorio de informació para que pueda tener acceso al publico en general y que los municipios puedan tener acceso de usuarios para actualizar la información. Tambien, se realizo la respectiva socialización en los diferentes municipios de la información que se habia recolectado. </t>
  </si>
  <si>
    <t xml:space="preserve">Se han apoyado 4 planes de manejo de áreas protegidas: El  Distrito Regional de Manejo Integrado -DRMI- del Rio Quindío del Municipio de Salento, DRMI-Distrito Regional de Manejo Integrado Chilí Bosque Alto andino del Municipio de Pijao,  el DCSBB- Distrito de conservación de suelos Barbas – Bremen del municipio de Filandia y se reactivo el DRMI -Distrito Regional de Manejo Integrado Páramos y Bosque Alto andinos del Municipio de Génova. Asi mismo se ha participado en las diferentes sesiones de trabajo del SIRAP para articularnos regionalmente. 
</t>
  </si>
  <si>
    <t xml:space="preserve">Se realizo la actualización de la línea base del Plan Departamental  para la Gestión Integral de la Biodiversidad y sus Servicios Eco sistémicos PDGIB al 2017; donde contamos con la revisión del producto final de esta meta, con expertos en esta materia por medio del convenio 017 de 2017 y se cuenta con un documento de recomendaciones de mejora para el PDGIB, adicional a la actualización de la línea base del documento a 2017.  Durante el año se desarrollaron actividades de apoyo profesionales en la recopilación de la información secundaria respectiva a biodiversidad y servicios eco sistémicos referente a los proyectos, investigaciones y demás actividades ejecutadas a través de los entes territoriales; así mismo, por medio de la participación en los principales comités tanto del departamento como regionales en materia de biodiversidad. El documento final se encuentra en modo digital por ser de mas de 200 paginas. Finalmente, para incentivar practicas innovadoras que estimulen la conservación de la biodiversidad de nuestro departamento, se realizo una cooperación técnica con delegados Británicos, del proyecto el Eden en Inglaterra, con el fin de conocer su experiencia en la realización de proyectos de conservación de la biodiversidad, combinados con Turismo educativo, Investigación y formación académica; este proyecto integrado con arquitecturas de Biomes, se basa en la construcción de una mega infraestructura que cumpla con todos los principios de bioclimática, integrando mecanismos de mitigación y adaptación al cambio climático, que sea inteligente en su uso de energía, agua y reutilización de residuos; donde se pueda recrear y preservar la biodiversidad característica de los biomas más amenazados del país, soportándose en la información disponible en el RED LIST de UICN (Unión Internacional para la Conservación de la Naturaleza). Fue de esta manera, que por medio del convenio 017 de 2017 realizamos un documento técnico de soporte construido según los requerimientos para proyectos de inversión susceptibles de ser financiados con recursos del Sistema General de Regalías, la Construcción del marco conceptual del proyecto y finalmente el proyecto formulado en MGA. </t>
  </si>
  <si>
    <t xml:space="preserve">Se diseñaron las recomendaciones de política de residuos y se implementaron diferentes acciones encaminadas a la concientización de la población en adoptar este tipo de practicas en manejo y transformación de residuos. Estas recomendaciones de política serán entregadas al PDA para que sean tenidas en cuenta en el proyecto que tienen actualmente en proceso de licitación para el diseño de la política de residuos; adicionalmente, a través del convenio 017 de 2017 se cuenta con el documento de caracterización del manejo de residuos sólidos en la zona rural dispersa mediante una muestra representativa con estas comunidades, y se cuenta con un perfil de proyecto de transformación de residuos el cual es una “Planta Piloto para el aprovechamiento como alimento animal de los residuos solidos de originen vegetal para el Quindío”.  Para el tema de residuos las recomendaciones de Política se diseñaron con el  personal profesional contratado por esta meta y complementado por medio del convenio 017 de 2017, contando con expertos en materia de nuevas tendencias en transformación de residuos y generación de energías renovables. Así mismo se realizó el lanzamiento del plan de cambio climático donde se enmarca el tema de transformación de residuos para incentivar la reducción de emisiones de GEI como medida de mitigación al cambio climático. Adicionalmente, se realizó la misión de Suecia, con el fin de conocer sus buenas practicas en manejo de residuos y energías alternativas, realizando actividades de intercambio de conocimiento con la Comunidad, Gobernación, y Asamblea Departamental. Finalmente,  en el componente de energía en el 2017 trabajamos en la estructura de lineamientos para la formulación de un plan estratégico para la utilización de todos los recursos que permitan generar energías limpias y con una primera versión de las recomendaciones de política para el “diseño de la política departamental para el uso eficiente de energía y energía renovable”; las cuales serán a base para trabajar el diseño de la política de energía durante el 2018; basándonos en los lineamientos de potencial energético del Quindío, realizamos una propuesta conceptual sobre la implementación de un tipo de energía alternativa aplicable al contexto del departamento del Quindío; la cual esta estructurada técnicamente en un perfil de proyecto para utilizar energías renovables en áreas rurales dispersas utilizando la tecnología de las turbinas eólicas. Finalmente, se realizo un taller para presentar los métodos de energías renovables que se pueden implementar en el departamento &lt;http://www.cronicadelquindio.com/noticia-completa-titulo-energia-eolica-gran-potencial-para-el-departamento-en-materia-de-energias-renovables-cronica-del-quindio-nota-116567&gt; en articulación con la CRQ, Quindío Competitivo y EDEQ. </t>
  </si>
  <si>
    <t>Se realizaron actividades de producción más limpia en dos sectores productivos, en los cuales desarrollamos BPA en el sector Ganadero y el sector de Curtiembres (considerados dentro de la misma cadena de valor ), así mismos se trabajo en el sector de la Guadua integrando como una opción para el sector agropecuario.  En estos sectores se cuenta con los proyectos de regalías de Guadua y Curtiembre que nos llevan a las BPA; también se apoyó el Foro de Ganadería sostenible, en articulación con Fedegan, Comité de Ganaderos, en el marco del proyecto de ganadería sostenible de Colombia &lt; https://www.quindio.gov.co/noticias-2017/septiembre-2017/8356-quindio-sera-sede-del-foro-regional-de-ganaderia-sostenible, http://caracol.com.co/emisora/2017/09/26/armenia/1506379826_170035.html, https://www.elquindiano.com/noticia/158/armenia-sera-sede-del-foro-regional-de-ganaderia-sostenible, http://www.cronicadelquindio.com/noticia-completa-titulo-foro_regional_de_ganadera_sostenible_en_armenia-seccion-la_economa-nota-114033.htm&gt;; donde se llego a casi 350 personas, compartiendo casos de éxito locales, nacionales e internacionales; se entrego material digital e impreso practico para la adopción de las BPA para la ganadería sostenible. Adicionalmente, en el marco del Plan de Cambio Climático del Quindío, se firmo el Convenio 017 de 2017, para la estructuración de modelo de producción agrícola innovadora, para ser implementadas las BPA el próximo año, este proyecto cuenta con la estructuración del documento técnico y la formulación del proyecto en MGA; este proyecto se estructuró por medio de un taller participativo con la comunidad de naranjal del municipio de Quimbaya.  Adicionalmente, se cuenta con el personal contratado se realización de fichas técnicas y check list de los criterios de Buenas practicas ambientales de los  sectores Ganaderos y Agrícola; con el fin de facilitar su divulgación, adopción y replicación.</t>
  </si>
  <si>
    <t xml:space="preserve">Se realizó el “FORO DE DISCUSIÓN SOBRE LOS MECANISMOS PARA LA REGULARIZACIÓN DE LA PEQUEÑA MINERÍA Y LA FORMALIZACIÓN MINERA” &lt; http://www.cronicadelquindio.com/noticia-completa-titulo-pequeos_mineros_quindianos_atribuyen_ilegalidad_a_constantes_cambios_en_requisitos-nota-112424.htm&gt;; por medio del cual se apoyó a los 12  municipios en acciones de control y vigilancia de la explotación minera;  con el apoyo del Ministerio de Minas y Energía y la Agencia Nacional Minera, El cual se llevó a cabo el día 21 de julio del 2017 con el que se busca atender a los diferentes actores mineros del Departamento del Quindío y con el ánimo de asumir los nuevos retos del sector y generar un acercamiento a la problemática referida particularmente a la formalización y regularización minera; asociada a la minería de subsistencia, pequeña y mediana, además de conocer el contexto y la actuación de los municipios para adelantar el registro minero y la aplicación del Registro Único de Comercializadores de Minerales (“RUCOM”).                          Adicionalmente, se apoyó la iniciativa de la Sociedad Civil conformada por diferentes grupos de actores ambientalistas; se apoyó de manera permanente el proceso de socialización de los efectos que puede traer la autorización de implementar la MEGAMINERIA en el municipio de PIJAO el cual realizó su consulta popular el 9 de julio del 2017 logrando la victoria con el 97% de los votantes manifestándose en contra de la implementación de LA MEGAMINERIA. &lt; https://www.quindio.gov.co/noticias-2017/noticias-julio-2017/7563-gobernador-se-trasladara-a-pijao-desde-este-sabado-para-apoyar-a-los-ciudadanos-en-la-consulta-popular-sobre-la-megamineria&gt;, &lt; http://caracol.com.co/emisora/2017/07/10/armenia/1499647108_126139.html&gt; 
Así mismo realizamos apoyo en otros municipios en la concientización de los efectos de la minería en los diferentes municipios y en dar a conocer el mecanismo de participación impulsado por las comunidades Quindianas, como lo es la consulta popular, alguno de los municipios fueron: 
Salento: Presentación de concientización a la Alcaldía,, su Gabinete y grupos de interés, sobre las implicaciones de la Mega minería en relación con el cambio climático y la disponibilidad del agua. 
Armenia: Marcha Carnaval en contra de la Megamineria; Participación activa de la Gobernación y convocatoria abierta al departamento del Quindío. En esta marcha participo más de 3600 personas del departamento del Quindío, esta es una iniciativa de la comunidad la cual hemos venido apoyando. 
Pijao: Apoyo logístico, alimenticios, comunicaciones y convocatoria; para la consulta popular en contra de la Mega minería. Apoyamos en la articulación con la Alcaldía, comunidad y organizaciones que apoyaron la consulta.  En esta consulta se trabajó mucho en la concientización de la comunidad en los riesgos de la mega minería y en los beneficios de tener un territorio verde. 
Córdoba: apoyo en la toma cultural sobre la mega minería. 
También realizamos la solicitud a la Agencia Nacional Minera, sobre los titulo mineros aprobados y las solicitudes actuales, con el fin de realizar el monitoreo de las explotaciones mineras y priorizar el apoyo a cada municipio en sus consulta populares sobre la decisión de la ciudadanía en realizar explotaciones /o NO de Mega minería. 
Calarcá: Actualmente, esta apoyando el proceso de las consultas populares de este municipios.
Finalmente se realizo una encuesta con el sector privado minero, con el fin de conocer sus perspectivas de crecimiento en la región, sus programas de compensación ambiental y posibles impactos ambientales que estén generando. </t>
  </si>
  <si>
    <t xml:space="preserve">• Con el fin de crear el Fondo de Agua del departamento del Quindío, se desarrollo la hoja de ruta para la implementación del Mecanismo de Gobernanza e Inversiones en Servicios Ecosistémicos (Agua), el cual es un Instrumento de ultima generación (3ra), el cual atiende múltiples retos ambientales (multi-propósito), Articula diversas formas de acción (multi-instrumento), Aprovecha varios actores/promotores (multi-inversión), Anclado en el monitoreo y control social, podría ser un piloto país de gobernanza multipartita de servicios ecosistémicos colectivos y es escalable a RAP fácilmente. El Instrumento de la Hoja de Ruta facilitar el dialogo para la integración de múltiples actores, articula pilotos y proyectos de inversión (posibilita 2 velocidades), hace prospectiva de perfiles y recursos financieros y técnicos y monitorea a través de hitos para medir avance y retorno al esfuerzo. (El diseño para la creación de la hoja de ruta, fue posible gracias al apoyo del personal contratado, por medio de la adición presupuesta aprobada en el mes de noviembre de 2017). 
Para llegar a la creación de la hoja de ruta para la implementación del Mecanismo de Gobernanza e Inversiones en Servicios Ecosistémicos (Agua), se tuvieron como insumo los resultados de la realización de las siguientes actividades en el marco de la “Creación e implementación del Fondo del Agua del departamento del Quindío”, las cuales son monitoreadas por medio del Tablero de Control del la Gobernación:  
• Estructuración conceptual del Fondo de Agua departamental.  
• Reunión con la Secretarias de Agricultura de Caldas y Risaralda para proponer trabajo en conjunto para los temas del recurso hídrico 
• Reunión con las empresas privadas del Quindío para establecer  propuestas de recursos de contrapartida para crear un mecanismo financiero, publico privado con el fin de poner en marcha la estrategia para el manejo integral del recurso hídrico bajo el marco del Plan Integral para la Gestión del Cambio Climático Territorial (PIGCCT) del Quindío. 
• Presentación por parte de Quindío Competitivo para puesta en marcha del primer programa que le apunta a los objetivos del fondo de agua, esta iniciativa llamada "QUINDIO SOSTENIBLE RESTAURAR LOS BOSQUES PARA CONSERVAR LA VIDA", liderado por el sector privado. 
• Reunión con la Gobernación del Valle con el fin de buscar recursos para compra de tierras estratégicas para garantizar el recurso hídrico.
• Visita de Cooperación Tecnica con The Nature Conservancy donde asisten 5 profesionales a esta misión para explicar al dpto que es un Fondo de Agua y compartir su experiecia en creación de este tipo de fondos en Latinoamérica. En esta visita realizamos reunión interna de la Gobernación (PDA, Jurídica y Hacienda) y reunión abierta con empresarios, academia y comunidad. 
• Elaboración del borrador del estudio previo para el convenio marco de cooperación para la creación de la vida jurídica del Fondo de agua. 
•En el tablero de control se adjuntan los anexos la hoja de ruta para la implementación del mecanismo de inversión de recurso hídrico, con los criterios para medición y evaluación de los proyectos que hagan parte del fondo del agua del Quindío, gobernanza del agua sobre la construcción de un concepto de concertación en intereses en torno a su manejo y uso y las recomendaciones de política para el balance integral del agua.
• Finalmente, por medio del convenio 017 de 2017, se cuenta con los siguientes componentes técnicos para la puesta en marcha del Fondo del Agua: 
• Recomendaciones de política para realizar el balance integral del manejo del agua del departamento desde su origen  a su disposición final. 
• Metodología  para realizar el inventario ambiental del Quindío y sus servicios ecosistemicos de las cuencas de abastecimiento del departamento, para saber que se mejora o compensa, como parte de la línea base del fondo del agua del departamento. 
• Documento técnico para el proyecto de producción más limpia  en el sector agrícola que surje del modelo ekistico para el sector agrícola. 
• Criterios para la medición y evaluación de los proyectos del portafolio del fondo del agua con el contexto del departamento del Quindío. 
• Concepto de la gobernanza sobre manejo del agua para el Quindío, basándonos en la gobernabilidad del agua y su política según UNEP. </t>
  </si>
  <si>
    <t xml:space="preserve">Se caracterizaron 2 cuencas en cuanto a sus  servicios ecosistémicos; se conto con 4 Contratistas que generaron el levantamiento de la información de  2 cuencas. Cruz gorda- Salento y la picota Buenavista (incluye Bolivia). Se cuenta con el documento técnico, y la matriz de los principales impactos que tienen estas cuencas y sus recomendaciones de mejora. En el caso del municipio de Buenavista se socializaron las recomendaciones de mejora de la quebrada Picota con la comunidad en articulación con la Alcaldía de Buenavista. </t>
  </si>
  <si>
    <t xml:space="preserve">Con recursos de la Estampilla Pro-desarrollo estan en ejecucion los siguientes proyectos:
1. Contrato de Obra Publica “OPTIMIZACIÓN DE REDES DE ALCANTARILLADO EN DIFERENTES SECTORES DEL MUNICIPIO DE FILANDIA”, el proceso se encuentra en proceso de adjudicación  por un valor tota de $214.009.020; de los cuales $106.758.463 son de esta fuente de recursos. El proyecto cuenta con aprobacion de vigencias futuras de la Asamblea Departamental ordenanza No. 0013 del   10 de Noviembre de 2017.
Por el monto del recursos, incialmente se tenia contemplado que este recurso fuera adicionado al contrato de Obra pública No. 044 de 2017; sin embargo en la ejecucion del contrato no fue necesario el uso de este recurso.
Con recursos de Superavit Estampilla Prodesarrollo  se ejecutaron los siguientes contratos:                                                                                                1. Se encuentra en proceso de adjudicaciòn el contrato de obra pùblica cuyo objeto es “OPTIMIZACIÓN DE REDES DE ALCANTARILLADO EN DIFERENTES SECTORES DEL MUNICIPIO DE FILANDIA” por un valor tota de $214.009.020; de los cuales $52.933.485 son de esta fuente de recursos. El contrato tiene aprobado vigencias futuras por la Asamblea Departamental Ordenanza No. 0013 del 10 de Noviembre de 2017.
2. Contrato de obra 047 de 2017 "OPTIMIZACION DE REDES DE ALCANTARILLADO EN DIFERENTES SECTORES DEL MUNICIPIO DE QUIMBAYA" por  valor de $353.165.472 e Contrato de Consultoria NO. 010 de 2017  "INTERVENTORÍA ADMINISTRATIVA, TÉCNICA, FINANCIERA, CONTABLE Y JURÍDICA A LA OPTIMIZACIÓN DE REDES
DE ALCANTARILLADO EN DIFERENTES SECTORES DEL MUNICIPIO DE QUIMBAYA" por valor de $44.994.233.                                                                           3. Contrato de Obra No. 049 de 2017 "CONSTRUCCION REDES DE ALCANTARILLADO COMBINADO EN EL BARRIO EL PARAISO, MUNICIPIO DE LA TEBAIDA QUINDÍO" por valor de $144.967.724.                                                        
Con recursos del Balance SGP  se ejecutó el  contrato de obra 044 de 2017  "OPTIMIZACIÓN Y PUESTA EN MARCHA DE LA PLANTA DE POTABILIZACIÓN DE AGUAS DEL ACUEDUCTO RURAL LA COCA-BARRAGÁN UBICADO EN LA VEREDA CAÑAVERAL DEL MUNICIPIO DE PIJAO, QUINDIO" , por un valor de $109.538.748.
1. Se encuentra en proceso de adjudicaciòn el contrato de obra pùblica cuyo objeto es “OPTIMIZACIÓN DE REDES DE ALCANTARILLADO EN DIFERENTES SECTORES DEL MUNICIPIO DE FILANDIA” por un valor tota de $214.009.020; de los cuales $54.317.072  son de esta fuente de recursos. El contrato tiene aprobado vigencias futuras por la Asamblea Departamental Ordenanza No. 0013 del 10 de Noviembre de 2017.                                                                          2.  Construcción y mejoramiento del alcantarillado y conexiones domiciliarias en el barrio 20 de Julio en el municipio de Génova. Por un valor de $30.540.329,08.
Se suscribió  Anexo 3 al  Documento de Vinculacion  "CONVENIO DE COOPERACIÓN Y APOYO FINANCIERO SUSCRITO POR EL DEPARTAMENTO Y EL CONSORCIO FIA"; transladando los recursos asignados a la meta.                                                                                                Con recursos Sistema General de Participaciones en Agua Potable y Saneamiento Basico se ejecutaron los siguientes proyectos:
- INTERVENTORIA PARA LOS ESTUDIOS Y DISEÑOS PARA EL ACUEDUCTO VEREDAL PORTACHUELO - RAMAL CARMELITA - CHAQUIRO EN EL MUNICIPIO DE QUIMBAYA, DEPARTAMENTO DEL QUINDÍO. Por un valor de $72.991.907.
- Convenio de Asociacion del 31 de Mayo de 2017 celebrado: AUNAR ESFUERZOS ENTRE EL DEPARTAMENTO DEL QUINDÍO, EL JARDÍN BOTANICO DEL QUINDIO Y SILVA Y SOLUCIONES CORPORACION, CON EL FIN DE REALIZAR ACTIVIDADES CONUNTAS DE COORDINACIÓN , COLABORACIÓN Y TRANSFERENCIA DE CONOCIMIENTOS PARA LA ELABORACIÓN Y FORMULACIÓN DE MARCOS ESTRUCTURALES PARA LA PRESENTACION DE PROYECTO Y LA DEFINICIÓN DE LINEAMIENTOS PARA LA IDENTIFICACIÓN DE ALTERNATIAS EN EL MANEJO DE ENTORNOS FAVORABLES, SOSTENIBILIDAD AMBIENTAL, GESTIÓN INTEGRAL DE CUENCAS HIDROGRAFICAS, AGUA POTABLE Y RESIDUOS SOLIDOS EN EL DEPARTAMENTO DEL QUINDÍO.. El valor aportado por el plan departamental de Aguas del Quindio es de $150.000.000
</t>
  </si>
  <si>
    <t>Se suscribió  Anexo 3 al documento de vinculación "CONVENIO DE COOPERACIÓN Y APOYO FINANCIERO SUSCRITO POR EL DEPARTAMENTO Y EL CONSORCIO FIA"; trasladando los recursos asignados a la meta.  El consorcio FIA,   expidió el certificado de disponibilidad de recursos Nro 2297 "PLAN DE GESTION SOCIAL" el cual tiene asociados los siguientes contratos: 
1) Contrato de prestación de servicios de apoyo logístico para la realización de foro regional (caldas, Risaralda, Quindío y norte del valle) sobre gestión integral de residuos sólidos en cumplimiento al plan de gestión social 2017 PAP-PDA Quindío. Por un valor de $12.110.000
2) Contrato de suministro no. 020 de 2017 cuyo objeto es "suministro de alimentación (almuerzos- refrigerios y cenas) al personal invitado a los eventos realizados sobre recursos hídricos y residuos sólidos, en cumplimiento al plan de gestión social 2017 planes departamentales para el manejo empresarial de los servicios de agua potable y saneamiento básico — PDA Quindío". Por un valor de $6.847.480
3) Contrato de prestación de servicios para proceso de capacitación y/o evaluación en competencia laborales para personal operativo de servicios de acueducto en el marco del plan social del programa aguas para la prosperidad plan departamental de aguas del Quindío. Por un valor de $12.225.000.
4) Prestación de servicios en actualización de herramientas tecnológicas renovación de páginas web, hospedaje del servicio de hosting, dominio para el funcionamiento del sitio web y desarrollo de un (1) video juego sobre cultura del agua para la página web del PAP PDA plan departamental de aguas del Quindío. Por un valor de $9.314.500.                                                                                                                                   5) Contrato No. 030 Compra de kit Escolares para el Desarrollo de Actividades Pedagogicas sobre cultura del Agua en el Marco del Programa Aguas para la Prosperidad Plan Departamental de Aguas del Quindìo por valor de $ 14.413.498; de los cuales $9.220.438 son de fuente de estos recursos</t>
  </si>
  <si>
    <t>Se suscribió  el anexo 3 al documento de Vinculación  "CONVENIO DE COOPERACIÓN Y APOYO FINANCIERO SUSCRITO POR EL DEPARTAMENTO Y EL CONSORCIO FIA"; trasladando los recursos asignados a la meta. El  Plan Ambiental se encuentra formulado y aprobado por el Comite Directivo No. 048 del 06 de Diciembre de 2017.</t>
  </si>
  <si>
    <t xml:space="preserve">Se suscribió Anexo 3 al  Documento de Vinculación "CONVENIO DE COOPERACIÓN Y APOYO FINANCIERO SUSCRITO POR EL DEPARTAMENTO Y EL CONSORCIO FIA"; trasladando los recursos asignados a la meta. 
El consorcio FIA, por su parte,  expidio el  certificado de disponibilidad de Recursos  No. 2832 cuyo objeto es  “INTERVENTORÍA AL DIAGNÓSTICO ORGANIZACIONAL Y SITUACIONAL DE LAS ORGANIZACIONES RURALES QUE PRESTAN SERVICIOS PÚBLICOS DE ACUEDUCTO, ALCANTARILLADO Y ASEO DEL DEPARTAMENTO DEL QUINDÍO" $196.314.058.
Se expidio el  certificado de disponibilidad de Recursos NO. 2342 cuyo objeto es "ESTRUCTURACION E IMPLEMENTACION DEL PAP-PDA QUINDÍO". </t>
  </si>
  <si>
    <t>Se suscribió Anexo 3 al  Documento de Vinculacion  "CONVENIO DE COOPERACIÓN Y APOYO FINANCIERO SUSCRITO POR EL DEPARTAMENTO Y EL CONSORCIO FIA"; transladando los recursos asignados a la meta. El Plan de Riesgos se encuentra formulado y en proceso de revisión y aprobación por parte del MVCT.</t>
  </si>
  <si>
    <t>En cumplimiento de lo establecido en el Decreto 1076 del 2015 en Capitulo. 8.  Adquisición y mantenimiento predios y la financiación esquemas de pago por servicios ambientales en áreas estratégicas surten de agua a los acueductos  sección 2 sobre la adquisición y mantenimiento de las áreas importancia estratégica. Se adelantó lo definido en el  Artículo 2.2.9.8.2.2. Mantenimiento de las áreas de importancia estratégica. Se refiere a aquellas actividades directamente desarrolladas en los predios adquiridos por las entidades territoriales para la conservación  y recuperación de los ecosistemas presentes en los mismos.
Para lo cual desde la Direccion de Desarrollo Rural Sostenible  y  a partir del  año 2016 y con continuidad a la vigencia 2017, se implementó la estrategia de equipos de trabajo para las áreas titularidad del Departamento; que a la fecha cuenta con  un total de (16) predios distribuidos así:  (14) predios adquiridos por medio del artículo 111 de la Ley 99/93, (01) predio adquirido por medio del artículo 108 del Ley 99/93 y (01) predio entregado en la liquidación de la sociedad “BOSQUINSA”.
Los equipos de trabajo se conformaron con un (1) operario y un (1) técnico contado con el apoyo de los funcionarios de la dependencia con el objeto primordial de ejecutar actividades relacionadas específicamente al mantenimiento además de la custodia y administración. De esta forma el modelo ha permitido garantizar la protección del componente ambiental y de los servicios ecosistémicos cumpliendo con la primicia para lo cual fueron adquiridos; la conservación del recurso hídrico que abastece los acueductos rurales y urbanos del Departamento.
Entre las actividades ejecutadas se tiene; control y la vigilancia además del reporte de  daños ocasionados por terceros y demás acciones que vayan en detrimento del predio, su infraestructura o sus recursos naturales, la perturbación de cercos, aprovechamiento de material vegetal, tala de árboles, ingreso de ganado bovino y equino particularmente, caza, minería, invasión de áreas e incendios forestales.
Mantenimiento de cercos existentes, establecimiento y reposición de postes, templado de alambre y revisión de su estado, colocación del aislamiento sea vivo o muerto, mantenimiento a los senderos y caminos entre ellos trazado, deshierbe, mantenimiento de huella y pasamanos,  actividades de (rocería, deshierbe y ornato)
Acciones de apoyo para el mantenimiento de las  áreas naturales con procesos de reforestación, restauración y/o enriquecimiento que incluyan actividades de plateo, poda, riego y fertilización. Así mismo se brindó un apoyo para el monitoreo de la modificación de la estructura del bosque natural con el establecimiento de  parcelas permanentes.
Asociados a la intervención en los predios de conservación se adelantó un trabajo socio- ambiental en el área de amortiguamiento vinculando a los predios cercanos para generar conciencia y conocimiento, así como la importancia de la protección del predio y la incursión de actividades de educación ambiental.</t>
  </si>
  <si>
    <t xml:space="preserve">Se realizó el convenio 018 de 2017 entre la CRQ, Comité de Cafeteros, Gobernación, para la Conservación de dos cuencas del PCC, con el fin de utilizar diferentes estrategias que conlleven la conservación de 2 cuencas de los municipios con declaratoria de Paisaje Cultural Cafetero PCC, en este caso se trabajaron las cuencas de rio lejos y rio verde. Se realizó la FIRMA DE CONVENIO con el objeto de "Aunar esfuerzos entre la Federación Nacional de Cafeteros-Comité Departamental de Cafeteros del Quindío, la Corporación Autónoma Regional del Quindío y el Departamento, con el propósito de realizar conjuntamente acciones tendientes a la conservación y sostenibilidad ambiental en cuencas de los municipios con declaratoria del Paisaje Cultural Cafetero (PCC).”AREA DE EJECUCIÓN: Los municipios de Córdoba, Pijao, Génova Y ocasionalmente Buenavista en el departamento del Quindío. PLAZO DE EJECUCION:Fecha de inicio: 12 de junio de 2017, Fecha de terminación: 20 de diciembre de 2017. VALOR DEL CONVENIO: Valor total: $318.520.645, Aporte Gobernación del Quindío: $115.000.000, Aporte del Comité de Cafeteros del Quindío: $ 45.520.645, Aporte de la CRQ : $188.000.000. En el desarrollo de actividades establecidas en el Convenio y enmarcadas en el proyecto de sostenibilidad ambiental del PCC se realizaron las siguientes actividades: 
• En el marco del convenio 018 de 2017, se realizó  la restauración de 84 hectáreas de herramientas del paisaje por parte de la CRQ y 21 hectáreas por parte de el Comité de Cafeteros; las hectáreas realizadas con recursos de la Gobernación del Quindío se implementaron de la siguiente manera: cercas vivas (CV) Enriquecimiento vegetal (EV) Cordoba 7 hectáreas (CV) , 4 hectáreas de (EV) Genova 3 hectáreas (CV) , 4 hectáreas de (EV) Pijao 2 hectáreas (CV) , 1 hectáreas de (EV) Total 21 hectáreas con HMP implementadas. 
• Se realizó la instalación de 2 biodigestores de forma demostrativa para que esta intervención pueda ser un ejemplo a replicar por las personas del campo y la administración publica: En el marco del convenio, # 018 del 2017, se ejecutó la actividad relacionada a la instalación de biodigestores mixtos, los cuales tienen por objeto el tratamiento anaeróbico de residuos y la generación de energía alternativa como es el biogás, predios beneficiados la Diviza vereda la frontera municipio de Córdoba y el predio el Mirador en Pijao.
• Se realizaron 2 obras de bioingeniería de forma participativa con la comunidad de Genova y Pijao: (ESTABILIZACIÓN DE TALUDES) El día 9 de noviembre se realizó en el municipio de Génova vereda San Juan la primera demostración de método en construcción de obras de Bioingeniería como estrategia para la conservación de suelos. La segunda demostración se realizó en Pijao 1 de Diciembre, Kilometro 4,5 vía Barragan Génova. 
• Se realizó la adecuación de los beneficiaderos de café: Este componente se desarrolla en los tres municipios Cordoba, Pijao y Genova, buscando impactar con una solución mecánica a los equipos tradicionales de despulpado de los caficultores. El objetivo principal, es darles nuevamente funcionalidad a los equipos para disminuir la incidencia de pérdida, daño o afectación en la calidad del grano para mejorar la rentabilidad de las empresas cafeteras. Las actividades realizadas han sido Reparación de Maquinas Despulpadoras del Café, Dotación de Secadores Mecánicos de Baja Capacidad para el Café, Mejoramiento de la Infraestructura en Beneficio del Café. 
• Se realización visita de campo donde la Gobernación verifico, las obras de bioingeniria, la entrega de filtros y el acompñamiento en las Giras Educativas. 
• Se realizó la Localización de los predios donde se implementó las Herramientas de Manejo de Paisaje (HMP), el levantamiento topográfico y el diseño de las HMP de los predios seleccionados, con la concertación con los propietarios de las fincas. 
• Se realizaron 3 de  Giras de Capacitaciones del Convenio PCC en el municipio de Cordoba, Genova y Pijao.  
• Se realizarón 80 acciones para el mejoramiento del proceso del beneficio del café para tener un impacto ambiental positivo, entre las cuales se relacionan: En las cuales se enmarcan las iniciativas principales Requerimientos de mejoramiento de infraestructura en beneficio: Adecuación Elba de Secado para el Café. REPARACIÓN DE MAQUINAS DESPULPADORAS. IMPLEMENTACIÓN Y USO DE SECADORES MECÁNICOS DE BAJA CAPACIDAD. DOTACIÓN DE TINAS CAFETERA. SISTEMAS DE MANEJO Y TRATAMIENTO PRIMARIO PARA LAS AGUAS RESIDUALES DEL CAFÉ.
• Se realizó la entrega de 120 unidades de sistemas individuales para el mejoramiento de la calidad del agua con la población beneficiaria. 
• Se realizarón las capacitaciones en el manejo y administración de los acueductos veredales, Se impactaron 4 acueductos en Génova , 4 en Pijao y 5 en Cordoba. 
</t>
  </si>
  <si>
    <t xml:space="preserve">Se apoyó en la estructuración de la campaña de divulgación del Programa Conservar bosques para proteger la vida de la Corporación Quindío Competitivo, el cual busca incentivar a las empresas privadas a realizar restauración y herramientas de paisaje que nos lleve a la conservación y restauración. El programa QUINDIO SOSTENIBLE RESTAURAR LOS BOSQUES PARA CONSERVAR LA VIDA, tiene como objetivo, movilizar a la accion a los sectores productivos y a la sociedad, por medio de la restauración de nuestros bosques en cuencas de ríos y quebradas, creando conciencia, fomentando el uso eficiente del agua y el comportamiento responsable con nuestro planeta. Con el fin de prevenir el deterioro ambiental del departamento del quindio, logrando la adaptación y mitigación de cambio climatico por medio del desarrollo sustentable de nuestra region. Invitamos al sector privado a tomar acciones de la siguientes manera: 1. Involucrando a los productores, empresarios de los principales sectores económicos y a la sociedad del Quindio en general; por medio de la restauración ecológica para mejorar el manejo y la conservación de las unidades hidrográficas en las UMC ()  del rio Quindio y Rio Roble. 2. Elevando la conciencia frente a la realidad que vive nuestro departamento para inspirar a la toma de desiciones orientada a un desarrollo sustentable, por medio de un programa experiencial educativo. 3. Uniendo esfuerzos entre gobierno, academia,  empresario, productores primarios, propietarios de predios  y sociedad en general; para que el crecimiento del Quindio sea coherente con la oferta ambiental, teniendo en cuenta  los riesgos climáticos a los que nos exponemos. 
Adicionalmente, se apoyo en la socialización del SIMAP (Sistema, Municipal de Áreas Protegidas) a la comunidad y campesinos que nos acompañaron en las mesas campesinas desarrolladas en Cordoba, Buenavista, Genova, Pijao, Circacia, Salento, Calarca, Filandia, Quimbaya, Barcelona, La Tebaida; donde se conto con una participación de 741 personas atendidas. Adicionalmente, se construyo un procedimiento para facilitar la inscripción de las comunidades interesadas al SIMAP, un formato amigable para que las personas se pueda inscribir al SIMAP fácilmente. De la misma forma, se apoyo el fortalecimiento del SIMAP a través de la participación de las mesas departamentales y regionales referente a las áreas protegidas.
</t>
  </si>
  <si>
    <t xml:space="preserve">Por medio del Convenio 018, se realizó las  visitas de reconocimiento de áreas con procesos erosivos para la realización  de las obras en  campo para capacitación en Obras de Bioingenieria; estas visitas se realizarón en  Julio 24 en  Córdoba y Pijao, en el 25 de Septiembre Córdoba y 29 Génova. Asi mismo se escogieron las ZONAS PARA ADELANTAR  los TALLERES y  DIAS DE CAMPO para las OBRAS DE BIOINGENIERÍA (ESTABILIZACIÓN DE TALUDES) Para dar cumplimiento a las capacitaciones a través de procesos de demostración de método y resultados, a productores en la construcción de obras de bioingeniería para la conservación de suelos de ladera, se realizó visita de campo en el municipio de Pijao con el fin de identificar sitios apropiados para el desarrollo de las actividades de carácter educativo, y así definir el alcance de acuerdo a la disponibilidad presupuestal, resaltando el hecho que la definición de los sitios de las capacitaciones se hará en las MTI, posterior a la culminación de las visitas de diagnóstico de los municipios en el área de influencia. Los lugares intervendios por obras de bioingeniería fueron con el convenio 018 fueron: Vereda Los Balsos, Vía Barragán Génova; Vereda Carniceros Finca LA Grecia; Vereda Siberia Alta, Finca Balmoral; Municipio Génova Vereda San Juan Km3 Via Génova San Juan.  Asi mismo, adicional al presente convenio se trabajo con el Comite de Cafeteros en el marco del convenio de café desde la Dirección de Desarrollo Agropecuario, donde se realizaron obras de bioingenieria en fincas cafeteras, que hayan solicitado este apoyo por medio del sistema de información cafetero (SICA); en este caso se intervinieron 4 puntos en los cuales cada uno cuenta con unas obras aproximadas a 200 metros lineales cada una. Adicionalmente, se realizó contratación de personal experto en el tema de bioingeniería con el fin de planificar y costear y la ejecución del apoyo en la carcava del municipio de Pijao; con el fin de realizar obras de de bioingeniria, por el alto grado de vulnerabilidad que presenta este municipio con relación a los deslizamientos. </t>
  </si>
  <si>
    <t xml:space="preserve">Se realizó la estructuración de las 31 estrategias del cuatrenio integradas dentro de una cartilla titulada Navegando por la Sostenibilidad; asi mismo durante el 2017 se realizó la implementación de 9 inicitaivas de educación ambiental; las cuales fueron documentadas como estrategias practicias de desarrollar dentro de la Cartilla; Navegando por la Sostenibilidad es una cartilla que brinda de manera creativa y práctica estrategias de educación para el desarrollo sostenible, dando unamirada general de lo que fue la COP 21 de parís en el año 2015 y su relevancia en la apropiación de los 17 objetivos que pretenden mantener y conservar el patrimonio ambiental para las futuras generaciones dando fin a la pobreza, a la reducción de las desigualdades y al reto de mantener el incremento de la temperatura del planeta por debajo de 2 grados. Dentro de las estrategias  que se han implementado se han  desarrollo: 1. El lanzamiento del Plan de Cambio Climático, 2. Intercambio de conocimiento en la mision de Suecia. 3.  El Foro de Ganaderia Sostenible, 4. Taller de experiencias del proyecto Biome el Eden en Inglaterra. 5. Desarrollo de iniciativas de educación en las areas de influencia en los predios de conservación. 6.Participacion en las semanas ambientales de los municipios. 7. Participación con el componente de educación ambiental en las mesas campesinas. 8. Huertas familiares. 9. Evento de Climathon Armenia.  Las 31 estrategias para la sostenibilidad que quedaron documentadas en la cartilla son: 
- Estrategia 1: Huertiando ando 
- Estrategia 2: La huerta familiar 
- Estrategia 3: Hortiterapia 
- Estrategia 4: Cocina saludable 
- Estrategia 5: Mercados verdes
- Estrategia 6: Bosques de conciencia 
- Estrategia 7: Recifutbol 
- Estrategia 8: Intercambio de saberes 
- Estrategia 9: Bombas de vida 
- Estrategia 10: Pintando el presente 
- Estrategia 11: Encintado con el ambiente 
- Estrategia 12: Campamentos de eco innovación 
- Estrategia 13: Foros verdes tematicos 
- Estrategia 14. Laboratorio de eco innovación 
- Estrategia 15: Mesas de co creación 
- Estrategia 16: Laboratorio de aguas 
- Estrategia 17: Senderismo educativo 
- Estrategia 18: Eco inspiradores 
- Estrategia 19: Cafe &amp; sostenibilidad 
- Estrategia 20: Aulas 1.0 foros virtuales 
- Estrategia 21: Creatividad verde en 3D 
- Estrategia 22: Competencia ecológica 
- Estrategia 23: Lab de energías limpias 
- Estrategia 24: Música para la consciencia 
- Estrategia 25: Fotografía al natural 
- Estrategia 26: Teatro verde 
- Estrategia 27: Spa educativo 
- Estrategia 28: Mr suelo y sus horizontes
- Estrategia 29 : Lab de movilidad sostenible 
-Estrategia 30 : Avistamiento de aves 
- Estrategia 31: Mentorias empresariales 
</t>
  </si>
  <si>
    <t xml:space="preserve">Se realizo la estructuracion del programa de capacitacion, cronograma y metodologia desarrollada en la comunidad de Circacia, en la comunidad de barcelo alta; donde se trabajo el desarrollo de compentencias para el desarrollo sostenible, donde se enseñaron herramientas practicas para hacer frente al cambio climático, como la realización del compostage, realización de bioproductos como los ecoblocks y otros productos que pueden ser comercializados por las comunidades.  (Comunidad atendida 70 personas) Adicionalmente,  por medio del lanzamiento de Plan de cambio climatico y sus mesas de trabajo (Comunidad atendida 80 personas), el intercambio de conocimiento con Suecia (Comunidad atendida 40 personas), Intercambio de conocimiento con el proyecto el Eden en Inglaterra (Comunidad atendida 100 personas), el taller de Energias  Renovables (Comunidad atendida 50) el taller de intercambio de conocimiento con el TNC (Comunidad atendida 40 personas), y el Climaton Comunidad atendida 60 personas); se realizaron las  capacitación  durante el año de los componentes basicos que debe tener los lideres ambientales, enfocadao en las tematicas del desarrollo de competencias. </t>
  </si>
  <si>
    <t xml:space="preserve">A través de los profesionales contratistas idoneos y con experiencia en el area de aficultura y en el marco del convenio interinstitucional 078 se capacitaron en total 112 caficultores en buenas practicas agrícolas cafeteras. De igual forma se realizaron eventos para capacitacion en uso de las herramientas para mejorar el beneficio del café, aspecto que se identificó como crítico para mejorar la producción limpia y obtener una mejor taza. Además, se socializaron los análisis de perfilación recolectados y se dieron recomendaciones puntuales según los resultados de estas </t>
  </si>
  <si>
    <t>Se crearon dos grupos multiplicadores de conocimiento y emprendimiento en calidad de cafe, uno de jovenes que incluye los municpios de Amrmenia y Calarca, jovenes hijos de cafeteros en los cuales se esta promoviendo el relevo generacional y el otro de mujeres rurales cafeteras en el municipio de Pijao, este ultimo con el apoyo de la gestora social del Departamento se viene fortaleciendo a traves de talleres, eventos, dotaciones y de esta forma poder multiplicar el conocimiento</t>
  </si>
  <si>
    <t xml:space="preserve">Se creo una primera version del portafolio de café origen Quindio de manera digital, incluyendo en este 25 caficultores con sus historias de vida y los analisis de perfilacion de su café, demostrando asi la calidad y caracteristicas organolépticas del mismo </t>
  </si>
  <si>
    <t>Se formalizaron en total 4 convenios interinstitucionales para el sector cafetero. El primero de ellos enfocado al mejoramiento de la calidad del cafe en el Departamento del Quindio, en el cual intervinieron entidades como: Camara de Comercio, Comite Departamental de Cafeteros, SENA, Cooperativa de cficultores del Quindio y el Departamento del Quindio. Adicional a este se suscribiron 3 convenios mas entre el Departamento, El comite Departamental de Cafeteros y las alcaldias de los municipios de Armenia, Circasia y Quimbaya para la renovacion de cafetales y nuevas siembras</t>
  </si>
  <si>
    <t>Se crearon 2 nuclesos de asistencia técnica y transferencia de tecnologia del sector agropecuario segun disposicion geografica correpondiendo uno de ellos al sector de cordillera y el otro al norte y plano del Departamento. El primer núcleo incluye a los municipios: Salento, Calarca, Génova, Córdoba, Pijao y Buenavista, en el segundo nucleo estan los municipios: Armenia, Circasia, La Tebaida, Quimbaya, Montenegro y Filandia. A partir de la creacion de estos nucleso y contando con el personal tecnico idoneo se lograron impactar los productores del sector agropecuario en el Departamento, dando como resultado un numero aproximado de 1600 visitas de asistencia tecnica y transferencia de tecnologia a traves del conocimientos; 1200 en el sector agricola y 400 en el sector pecuaria</t>
  </si>
  <si>
    <t xml:space="preserve">SE REALIZO APOYO MEDIANTE EL ACOMPAÑAMIENTO PROFESIONAL DISEÑANDO ESTRATEGIAS DE COMERCIALIZACION, MARKETING, ASOCIACTIVIDAD EN LOS DIFERENTES MUNICIPIOS DEL DEPARTAMENTO  </t>
  </si>
  <si>
    <t>1.Se elaboró un documento de plan estratégico para el establecimiento y la sostenibilidad del fondo de financiamiento de Desarrollo Rural FIDER para el departamento del Quindío
2. se realizaron  diversas jornadas presenciales  con los principales actores de la cadena productiva agropecuaria como también con diferentes financiaeras del departamento de las cuales se selecionó a la persona jurídica (operador) que se encargará de promover y operar el fondo de financiamiento de Desarrollo Rural FIDER del Departamento del Quindío. 
3. se elaboró documento que contiene la viabilidad jurídica, técnica, tecnológica así como  el interés de participación de los diferentes actores del sector financiero de la región, sobre el funcionamiento que tendrá esta persona jurídica que se encargará del funcionamiento del fondo de financiamiento de Desarrollo Rural FIDER.
4. Esquema con el Modelo de Funcionamiento Técnico Pertinente para la implementación del fondo de financiamiento de Desarrollo Rural FIDER.
7. se elaboró documento que contiene la ruta para la constitución, promoción y socialización como la implementación, de la propuesta para la posterior implementación de la persona jurídica que se encargará del funcionamiento del fondo de financiamiento de Desarrollo Rural FIDER</t>
  </si>
  <si>
    <t xml:space="preserve">El Plan integral de Gestión de Cambio Climático del Quindío (PIGCCT) se crea como instrumento para la prevención de las afectaciones generadas por eventos naturales, ya que el cambio climático acelera y afecta la variabilidad climática; el cual permite generar acciones tendientes a mitigar y adaptar el sector agrícola al cambio climático, y es por esto que Durante el 2016 se construyó el (PIGCCT) del Quindío, visto desde una perspectiva positiva al año 2030; este con el objetivo de contribuir a mejorar la capacidad del territorio del Quindío para adaptarse al incremento medio de la temperatura y a la variación en las precipitaciones como consecuencia del cambio climático. Siendo este el instrumento para prevenir la vulnerabilidad del sector agrícola frente a riesgos y amenazas  por eventos naturales para los diferente  productos agrícolas del departamento. En el marco de este plan, el eje de Sectores productivos y Servicios , Sectores Productivos y Servicios, pretende promover que el departamento del Quindío, para el 2030 será un territorio con un sector productivo y de servicios resiliente, que genera desarrollo económico, social y ambientalmente sostenible, con procesos de adaptación y mitigación al cambio climático y políticas públicas alineadas con la realidad cultural y regional, considerando sus potencialidades productivas y biodiversas. Dentro de las iniciativas propuestas bajo este eje, encontramos iniciativas como: CAFÉ CLIMÁTICAMENTE SOSTENIBLE - GANADERÍA SOSTENIBLE - TURISMO SOSTENIBLE - PRODUCCIÓN ORGÁNICA COMPATIBLE CON EL CLIMA DEL FUTURO - PRODUCCIÓN PARA EL
CONSUMO LOCAL - SISTEMAS AGROFORESTALES (SAF) COMO ALTERNATIVA DE PRODUCCIÓN SOSTENIBLE EN EL DEPARTAMENTO DEL QUINDÍO - SISTEMAS DE ALERTAS TEMPRANAS. 
 Adicionalmente, Articulado al plan de desarrollo se tienen iniciativas de bioclimatica, que ayudan a reducir los efectos por eventos naturerales, en este sentido el proyecto de la Guadua y la reciente formulación del proyecto “Modelos de Gestión (Gobernanza, Financiamiento y Monitoreo) de Bosques Protectores/Productores (BPP) que aportan a la resiliencia de las comunidades y a la mitigación del cambio climático en las Zonas de Alto Desarrollo del Turismo en America Latina (con pilotos en Quindío y Cartagena, Colombia y Puebla, México); y su  aplicación el pasado 26 de septiembre al fondeo EUROCLIMA+ de la Unión Europea, en su Componente Bosques, Biodiversidad y Ecosistemas;  busca complementar la agricultura, por medio de extender estos cultivos en las fincas quindianas, protegiendo los cultivos de las oleadas de calor, evitando deslizamientos por fijar la tierra, haciendo regulación hídrica y complementado con arboles nativos para crean  barreras de viento para proteger los cultivos.  Finalmente, estamos trabajando de la mano de la CRQ para generar acciones tendientes a mitigar el avance en la proliferación del Caracol Gigante Africano hacia las zonas rurales con la afectación de los cultivos presentes en las zonas identificadas de los municipios. Esto a partir de acciones de control entre ellas recolección de adultos en diferentes estadios, educación sanitaria para la prevención, control y manejo de la especie en zonas urbanas y periurbanas que son colindantes con el área rural y que darían espacio a mitigar las condiciones adversas al clima y frenar el tamaño de sus poblaciones.
</t>
  </si>
  <si>
    <t xml:space="preserve">1. se brindó apoyo y acompañamiento técnico y profesional a diferentes asociaciones, empresas y emprendimientos rurales en temas de administración, organizacionales, asociactivos, juridicos en busca de la formalizacion.
2. se realizo apoyo mediante el convenio No. xx con INVIMA donde se entregó 20 permisos, notificaciones y regustros sanirarios a asociaciones y empresas del sector rural del departamento:
3. se brindo apoyo en temas agroindustriales en la implementacin y adopcion de la docuemntacion exigida en cada uno de los proceso de producción a algunas asociaciones, empresas y emprendimientos rurales del departamento para el cumplimiento de la normatividad exigida por las entidad sanitaria.
</t>
  </si>
  <si>
    <t>1.se realizo apalancamiento a iniciativas rurales, asoiciaciones, emprendimiento del departamento así:
-participacion en  la geria AGROEXPO 2017 donde se conto con la participacion de 16 empresas, emprendimientos y asociaicones agroindustriales del sector rural del departamento.
- Participación en la feria EXPOAGROFUTURO donde se contó con la participacion de 10 empresas e iniciativas rurales.
-se realizó compra demaquinaria, utencilios, equipos y herramientas agroindustriales y agropecuarias para el apalancamiento de xx iniciativas rurales.
-se realizo convenio de asociacion con ACOPI donde se busco el apalancamiento de diferentes iniciativas y emprendimiento rurales.
-se realizó conevenio de interadminsitrativo con INVIMA para el apalancamiento de 20 registros, permisos y notificaciones sanitarias.
-se realizo apoyo tecnico en la formulacion de proyectos productivos y agroindustriales para la ADR, ministerio de agricultura, DPS para la consecuacion de recursos para las asocioanes, emprendimientos e inciativas rurales del sector agropecuario y agroindustrial de departamento.
- se brindo apoyo y acompañamento a iniciativas rurales en el diseño de piezas publicitarias y marketing en general de las iniciativas rurales.
- se brindo apoyo a las iniciativas, emprendimeinto y asociaciones rurales en temas juridicos, administrativos y seguimiento a las iniciativas rurales beneficiadas y a beneficiar.</t>
  </si>
  <si>
    <t>se realizó capacitación a 454 jovenes y mujeres rurales asi:
Buenavista: 110
Calarca:23
Quimbaya: 115
salento:39
Tebaida: 43
Montenegro: 56
Genova: 18
Filandia: 36
Circasia:14</t>
  </si>
  <si>
    <t>se realizó capacitación a mujeres rurales, capesinas, personas encodicion de vulnerabilidad y con enfoque diferencial así:
Armenia:23
Buenavista: 43
Calarca: 212
Cordoba: 88
Quimbaya: 147
salento:12
Tebaida: 69
Montenegro: 84
Genova: 32
Filandia: 43
Circasia: 63
Pijao: 8</t>
  </si>
  <si>
    <t xml:space="preserve">se participo en las siguientes ruedas de negocios: 
- agrorueda agroexpo.
-en expoagrofuturo
-Dia nacional del tendero
-rueda de negocios zona franca- gobernacion pais invitado Brazil
-rueda de negocios sector agropecuario y agroindustrial-Manizales
se realizaron las siguientes:
- muestra agro comercial del eje cafetero
-feria agroempresarial mocawa.
-mercados campesinos
-expoartesanal
-festival de café- en almacenes Exito unicentro.
-Expo Eje Café 2017
</t>
  </si>
  <si>
    <t>se realizaron los siguientes documentos para el diseño e implementacion del instrumento:
• Documento con la caracterización de actores clave para la formulación del plan, donde contiene la caracterización de productores agropecuarios y del departamento,  los tipos de productores, su localización y formas organizativas.
• Documento con el análisis de las condiciones socioeconómicas e institucionales generales del departamento.
• Documento con la Identificación y priorización  de apuestas productivas  con base en la guía técnica No 1  “Guía para priorizar las alternativas productivas a partir del análisis de la oferta y demanda del mercado “.
• Documento que contiene el análisis del potencial de mercados agropecuarios del Departamento, según la guía técnica No 2  de la UPRA “ Guía para elaborar el diagnóstico del componente de mercados para el ordenamiento productivo agropecuario".
• Un documento que contiene la  revisión de información sobre Calidad, uso y disponibilidad del recurso hídrico para el sector agropecuario.
• Un documento que contiene el análisis del estado actual de la adecuación de tierras, métodos de riego y  soluciones de agua aplicados en el departamento. 
• Un documento que contiene la caracterización del estado actual de la agricultura familiar en el departamento.
tambien se diseño la promotora de desarrollo rural , la cual hará parte del instriumento.</t>
  </si>
  <si>
    <t xml:space="preserve">• PIB muebles
• Exportaciones
• Importaciones
• Principales países Compradores (destino)
• Principales Departamentos importadores (origen)
• Principales áreas geográficas de producción en el país
• Principales empresas del país
• Comparación de clúster existentes
• Tendencias 
*Se inició el proceso de recolección de levantamiento de información local para la Descripción del Clúster a nivel departamental.
Se levantó la información inicial de 77 empresas relacionadas con el sector del mueble, identificando la siguiente clasificación de acuerdo al tipo de empresa:
• 72 microempresas
• 3 pequeñas empresas
• 1 mediana empresa
• 1 gran empresa
• PIB manufacturero: Información del DANE- cuentas nacionales procesada para graficar y analizar el PIB manufacturero del departamento entre 2007 y 2016.
• Variables (valor agregado, consumo intermedio, producción bruta, empleabilidad): Información DANE (encuesta anual manufacturera). Se procedió a graficar los datos y comparar las variables citadas. 
• Análisis de principales competidores y elección de códigos CIIU para culminar la etapa de análisis de información secundaria a nivel nacional y local 
FORTALECER RUTA COMPETITIVA DE LA INDUSTRIA DEL CAFÉ: 
Se viene apoyando la consolidación del clúster de cafés especiales del departamento del Quindío.
Se ha levantado información sobre el estado del arte del clúster de cafés especiales del departamento del Quindío.
Se ha levantado información sobre el estado del arte de la ruta competitiva Kaldia.
Se está realizando una caracterización de los actores interesados en pertenecer al clúster de cafés especiales por medio de una herramienta y una entrevista personal, al momento se han vinculado 28 empresas de las 38 que se tiene estipuladas.
FORTALECER RUTA COMPETITIVA DE LA INDUSTRIA DE CUEROS:
Se viene apoyando la consolidación del clúster de cueros del departamento del Quindío.
Se ha levantado información sobre el estado del arte del clúster de cueros del departamento del Quindío. 
Se ha levantado información sobre el estado del arte de la ruta competitiva Artemis. 
</t>
  </si>
  <si>
    <t xml:space="preserve">Se han realizado diferentes reuniones para propiciar alianzas internacionales estratégicas y comerciales con los empresarios de los clúster nombrados anteriormente, (dichas reuniones se presentan en el punto 2, registros fotográficos).
Las siguientes empresas se encuentran realizando acuerdos contractuales con los empresarios de Brasil.
Clúster de Turismo de Salud y Bienestar, Quindío Destino Vital, empresarios:
• Maria Shirley Castellanos Henao - Maria Castellanos Fajas A Tu Medida. 
• Café Quindío SAS
Clúster uXarteTIC: 
• Gyfuu
• Cluster uXarteTIC: Servicio de Usabilidad. 
Se acompañó el proceso contractual del proyecto del cluster uXarteTIC, figura entre Departamento del Quindío y Fiducoldex (Programa de Transformación Productiva). A su vez, se apoyó el desarrollo y ajuste de la parte técnica del convenio
Para el cluster de turismo de salud y bienestar, se realizó:
• Identificación de los documentos necesarios para la segunda fase de viabilidad con Innpulsa.
• Apoyó en la formulación y desarrollo de: Justificación del Proyecto, Matriz del Proyecto, Información de Usuarios Finales, Actividades, Presupuesto, Cronograma, Perfil del Equipo Ejecutor.
• Se realizó el acompañamiento en la identificación de necesidades y mejoras a realizar en el desarrollo de productos y/o servicios para ofrecer como propuesta de valor en cada uno de los cluster. (cluster uXarteTIC y cluster de turismo de Salud y Bienestar).
A su vez, se estableció un comité técnico con sus respectivas funciones, (comité empresarial, académico, y gobernación)
Se realizó el acompañamiento en las propuestas de empaquetar los productos para ofrecerlos comercialmente más atractivos a los diferentes comercializadores. (Cluster de Turismo de Salud y Bienestar). A su vez, planeó la presentación a realizar para Medical Travel Direct posible comercializador.
Para el Cluster uXarteTIC se realizó junto con la mesa técnica la propuesta para la EDEQ en el tema de usabilidad en tres aspectos de interés para dicha empresa: -Portal Web. –Oficinas. –Rediseño de Factura
Se realizó con la Cámara de Comercio de Armenia y del Quindío y la EAM una reunión para estructurar el observatorio TIC, formular la encuesta e implementarla, para obtener los datos actualizados del sector TIC
Se realizaron enlaces con diferentes entidades para la transferencia de conocimiento, como Acopi, que entregó una serie de capacitaciones a los empresarios del Cluster de Turismo de Salud y Bienestar de Gerencia Turística.
Se presentó y aprobó la iniciativa al Ministerio de Comercio, Industria y Turismo (PTP), un proyecto que tiene como objeto, aunar esfuerzos entre el MinCIT a través del PTP y el Depto del Quindío para fortalecer la iniciativa clúster uXarteTIC, a través de la estructuración de su portafolio de productos, servicios y comercialización, con el propósito de facilitar el acceso a mercados nacionales e internacionales, e impulsar la competitividad empresarial del departamento: Contrapartida: $ 50.000.000 Aporte PTP: $ 124.000.000 Total: $ 174.000.000
Se presentó a Innpulsa Colombia, un proyecto para la convocatoria “Innova Clúster” con la cual se busca fortalecer el Clúster de Turismo de Salud y Bienestar del departamento del Quindío, a través de procesos de innovación que conlleven a la sofisticación y diversificación de sus productos y/o servicios, permitiendo la ampliación y/o inserción en mercados nacionales y/o internacionales. Valor del convenio: $ 341.000.000 Aporte Secretaría de Turismo, Industria y Comercio: $20.000.000, Aporte: Innpulsa Colombia $170.000.000, Aporte Actores de Turismo, Salud y Bienestar: $151.000.000
Para el cluster de la construcción se logró el lanzamiento del clúster de la construcción e infraestructura a partir del 28 de Junio de 2017, al cual se vincularon 50 empresas del sector incluyendo gremios como Camacol, Sociedad de Ingenieros, Sociedad de Arquitectos, Lonja de Propiedad Raíz del Quindío, Corporación Quindío Competitivo y la Academia en general.
</t>
  </si>
  <si>
    <t xml:space="preserve">Revisamos 4 proyectos PAED para conocer el grado de articulación con la meta, encontrando que ningún proyecto PAED estaba en esa línea. Sin embargo, Tuvimos una reunión con la vicerrectora de investigación de la Universidad del Quindío para revisar el Centro para el desarrollo y el  fortalecimiento de la investigación, tecnología,  ciencia e innovación en temas de salud. Así mismo, revisamos la posibilidad de generar una alianza con el centro de investigación de la universidad del Quindío con temas de modelos biomédicos. 
Posteriormente se han adelantado acercamientos con el doctor Álvaro Arias Young, secretario de planeación, para que en conjunto con el profesor Ariza de la Universidad del Quindío  recibir visto bueno de la articulación de este centro investigación.
Como resultado de toda la gestión realizada, se viene adelantando un proceso de consultoría que nos dará la posibilidad de tener un concepto técnico sobre la viabilidad de la implementación y puesta en marcha de un Centro  para el desarrollo y el  fortalecimiento de la investigación, tecnología,  Ciencia e Innovación. Este proceso estará pronto publicado para dar inicio al cumplimiento de esta meta.
</t>
  </si>
  <si>
    <t xml:space="preserve">Se inició la operatividad de la Red de Agro-Negocio, con el fin de actualizar  la plataforma para la oferta y demanda de productos agrícolas en el departamento del Quindío. Adicionalmente  se ha llevado a cabo una estrategia de trabajo definida acordada por los actores de la red. Se encuentra en construcción el proyecto de red de conocimiento de agronegocios. Así mismo, se realizó la gestión con el ministerio de Agricultura por medio de la plataforma AGRONET para articular la red de agronegocios propia con la nacional. Se han adelantado acercamientos con la UMATA de los municipios con el fin de articular la caracterización de los productores agrícolas que conformaran la red, de igual forma se viene alimentando la plataforma actual con el registro de 102 asociaciones agrícolas del departamento.
Se realizó la identificación de los actores a través de visitas a cada uno de los directores de las unidades Municipales de Asistencia Técnica Agropecuaria UMATA´S. 
Se han realizado visitas a los directores de las unidades Municipales de Asistencia Técnica Agropecuaria UMATA´S de los municipios de Buenavista, Montenegro, Calarcá, Quimbaya, Armenia y Circasia, Filandia y Salento, con el fin de socializar y difundir las gestiones que se han realizado para la creación de la red y como será de la participación de cada una de las Umatas como actores activos.
Se realizó reunión con el director de la Agencia de Desarrollo Rural del Quindío. Para socializar el objetivo de la red de conocimiento de Agronegocios y la participación de la ADR. Obteniendo como resultado la aceptación de su director y su disposición a ser actor activo de la red con 45 asociaciones legalmente constituidas y organizadas.
Se realizó caracterización de productores y asociaciones agrícolas. En las visitas realizadas a los municipios se levantó las bases de datos de los productores y asociaciones agropecuarias y así obtener una caracterización cualitativa y cuantitativa de una forma estructurada para conformar la red de conocimiento de agronegocios.
Se alimentó la plataforma y se realizó el análisis de la información:
La plataforma utilizada es Huertas inteligentes, a la cual se le creo un formulario llamado Red de Agro negocios y en el cual se diligenció toda la información de las asociaciones y productores agrícolas en el departamento del Quindío, y actualmente cuenta con 168 registros. Después de alimentada la plataforma se realiza un análisis estadístico de la información proporcionada por cada uno de los actores, la cual contiene cantidad de productores por municipios y asociaciones, producto que comercializan, lugares donde comercializan, con el fin de enfocar y clasificar a cada asociación y productor en la red.
Se viene construyendo la formulación del proyecto de la red de conocimiento en agro negocios. Para la formulación se han realizado las siguientes actividades:
• Análisis y diagnóstico de la red: Para esta actividad se realizó un diagnóstico de las plataformas suministradas por la secretaria de Agricultura en donde se sugirió en primera instancia replantear los sistemas de información para dar un enfoque más certero a la red de conocimiento en agro negocios. Además se socializó la red de conocimiento  en agronegocios del ministerio de agricultura Agronet para tomarla como base en la actualización y puesta en marcha de la red.
• Articulación con Ministerio de Agricultura por medio de la plataforma Agronet.
Se realizó el contacto con el Ministerio de Agricultura con el director de Agronet el cual solicito enviar lo que se requería para implementar la red de conocimiento, a lo cual dieron respuesta positiva e interesados en la articulación de ambos proyectos y entendiendo la importancia del tema Agronegocios para los productores y asociaciones agrícolas de la región del Quindío, se fijó para el 16 de noviembre visita de la funcionaria Natalia Delgado para dictar  capacitación sobre contenidos y herramientas tecnológicas y además presentar Agronet, con el fin de identificar puntos de articulación entre el Ministerio y la Gobernación del Quindío. En dicha reunión se afianzo la disposición que tiene el Ministerio de articularse con el departamento del Quindío en la conformación de la red de conocimiento de agronegocios, manifestando que el Ministro de Agricultura motivado por la iniciativa de parte nuestra solicito a la funcionaria de Agronet estar presta y levantar los requerimientos del proyecto con el fin de dar el espacio al Quindío en la plataforma nacional y más aún declarar el departamento como pionero en esta iniciativa para ser replicado en otros departamentos.
</t>
  </si>
  <si>
    <t xml:space="preserve">Para este proyecto de I+d+I se definió una ruta de trabajo según lo ejecutado con el proyecto de regalías Quindío Innova, donde actualmente se encuentra en ejecución con cámara de comercio y ParqueSoft Quindío, siendo ellos los más indicados para llevar la continuidad de este proceso. Para esta ruta de trabajo, se han tenido en cuenta los productos entregados por el proyecto de regalías, así como las herramientas adquiridas para su finalidad. 
Siguiendo en esta línea, se está construyendo un proyecto dando continuidad a las acciones realizadas por medio del programa Quindío Innova, donde las líneas bases son: investigación, desarrollo, innovación y sofisticación; aprovechando los recursos tales como las salas de ideación, sala de coworking, plataforma de vigilancia tecnológica y equipos de investigación al interior de las empresas.
Se recibió por parte de cámara de comercio la propuesta para la continuidad del proyecto de I+d+I,  donde se propone aunar esfuerzos con el fin de apoyar, transferir conocimiento y acompañar empresarios y organizaciones del departamento del Quindío  en temas de I+D+I  turismo y apoyo a los clusters existentes. Actualmente estamos en proceso de contratación.
</t>
  </si>
  <si>
    <t xml:space="preserve">A través de la alianza con ACOPI, Se realizó el lanzamiento oficial del programa "Quindío Emprendedor y Productivo" a través del cual se  pudo realizar capacitación en temas de emprendimiento y modelado de negocios a 49 emprendedores. 
Quindío Sí Emprende
Este proyecto está enmarcado dentro del Convenio firmado con ACOPI Centro Occidente. Se realizó Socialización y caracterización de la comunidad emprendedora. De igual manera se realizó la Consolidación de ideas de emprendimiento mediante taller de socialización y etapa de pre-selección de proyectos. Teniendo como resultados
29 proyectos de emprendimiento y 23 proyectos para fortalecimiento empresarial.
- Red Empleo
Se han realizado visitas para la caracterización de habilidades, ocupaciones, artes y saberes de población con enfoque diferencial y población de los barrios priorizados por el programa de Seguridad Humana en articulación con la Secretaría del Interior a 10 barrios priorizados del departamento
- A través de SHOW ROOM se han apoyado 70 microempresarios y emprendedores del departamento del Quindío a través de la realización de muestras comerciales que se realizan mensualmente en alguno de los espacio del Centro Administrativo Departamental.
- Se han visitado 15 proyectos de emprendimiento con miras a que estos participen de las distintas iniciativas y programas liderados desde la Secretaría de Turismo, Industria y Comercio.
Estos emprendimientos son:
• Visita a Génova. Barrios La Isla, La Playa y El Porvenir. (Fábrica de Postres y artesanía).
• Empresa Flora Llanogrande.
• Visita a Córdoba. JAC Barrio La Española. (Fábrica de Arepas).
• Visita a Montenegro. Vrda Puerto Samaria, (Unidad cunicola).
• Visita La Tebaida.  Barrio El Cantarito. (Productos de aseo).
• Emprendimiento del Sr. Tom Viswat. (Comercio electrónico).
• Emprendimiento Computec del Quindío. (Suministro y mantenimiento de redes).
• Visita a Armenia.  Barrio Las Colinas. 
• Visita a Calarcá.  Barrio Lincoln.  (Fábrica de productos de aseo).
• Visita La Tebaida.  Barrio El Cantarito.  (Proyecto Confecciones).
• Visita a Salento.  Barrio Frailejones.
• Visita a Quimbaya.  Proyectos para Barrio Villas del Prado.
• Visita a Quimbaya.  Barrio Villas del Prado.  (Fábrica de Arepas).
• Visita a Quimbaya.  Asociación de Víctimas Semillas de Paz.  (Fábrica de pulpas de fruta / Mantequilla de Maní)
• Visita a Calarcá.  Barrio Lincoln.  (Fábrica de productos de aseo).
- Se realizó convocatoria y socialización del programa Aldea de INNPULSA a 43 emprendedores y micro empresarios del departamento con el fin de que iniciaran su proceso con esta iniciativa del MinCIT.
- Se realizó seguimiento a los 4 emprendimientos apoyados por la Secretaría de Turismo, Industria y Comercio durante el 2016 con el fin de verificar su estado y avances, de acuerdo a los apoyos otorgados.  En esta gestión se pudo evidenciar que las empresas COCONADE y DTR Móvil se han podido mantener; COCONADE se encuentra en proceso de modificar su planta de producción para poder obtener el registro INVIMA de su producto, además durante el 2017 ha cumplido sus presupuestos de ventas y se encuentra en proceso de legalizar a sus trabajadores.  Por su parte DTR Móvil se encuentra en proceso de replantear y ajustar su modelo de negocio, para lo cual estableció una alianza estratégica con la organización Verdes Pensamientos con el fin de fortalecer y enfocar sus desarrollos hacia el campo de la educación.
Por su parte ASOJCBC recibió apoyo para el desarrollo y elaboración de mermelada de mora para la comercialización, esto con el fin de que incursionaran en la trasformación de las materias primas que ya producen.  COPROAVIR SAS, actualmente se encuentra recibiendo apoyo para la adecuación de su estructura física y en el modelado de negocio de la empresa.
- Se realizó conferencia para  150  personas Haciendo realidad  los sueños, en el centro de convenciones de la ciudad de Armenia. En el marco  del lanzamiento  del programa Quindío Emprendedor y Productivo, que se  encuentra  dentro  del convenio  con Acopi  Centro  Occidente.
- Se brindó conferencia de Motivación, a 20 emprendedores  Filandia, nombre de la conferencia  Como desarrollar  Competencias emprendedoras. Lugar alcaldía de  Filandia.
- Se dictó conferencia a 15 integrantes de la asociación de  Frutos  del  Campo  el municipio de Córdoba,  donde el tema fue: Desarrollo de competencias emprendedoras, quienes tienen grandes falencias en el tema empresarial y mercadeo  que les afecta  en su crecimiento, y  el aumento de ingresos de la Asociación.
- Se realizó conferencia  a 40 miembros de la  Asociación agrícola Asopropecol, quienes tienen grandes falencias en el tema empresarial y mercadeo  que les afecta  en su crecimiento y las ventas  de sus productos.
- Se Planificó la formación a dar en los diferentes I.E educativas de los municipios de Génova, Pijao, Córdoba, Buenavista y Filandia en articulación con la Secretaría de Educación Departamental.
- Se brindó asesoría en el proyecto productivo de la Bioruta Vereda el Agrado del municipio de Salento, en el desarrollo del plan de mercado y líneas de productos a tener la empresa.
- Se desarrolló asesoría a la unidad productiva de la Virginia  donde  se dieron directrices para el mejoramiento del proyecto productivo en cuanto a mercado y restructuración de la líneas de productos, así  como un reacomodo de los tipos de mercados que  puede tener  acceso  este proyecto  basado en los ingreso y necesidades que tienen estos grupos objetivos. Lo cual le permitirá   dar un  mejor direccionamiento  y aumento de ingresos, aunque se requieren  hacer cambios de fondo en cuanto a producto y mercados si se quiere perdurar en el tiempo.
- Se desarrolló el modelado  y el plan de ventas para  la empresa  Jalin del Barrio Lincoln de Calarcá, donde se reunió  a todos los integrantes y se capacitaron en el  área de ventas y mapeo de la zona de ventas. 
- Se asesoró  el proyecto productivo de la Bioruta Vereda el Agrado  del municipio de Salento, en el  desarrollo del  plan de mercado y líneas de  productos a tener la empresa.
- Se realizó acompañamiento en la evaluación de los planes de negocio de la convocatoria de emprendimiento cultural  realizada por la Secretaria de Cultura  para la entrega de 72.000.000 millones de pesos    donde se seleccionaron 5  emprendimientos culturales.
- Se asesoró el proyecto  empresarial  Jennesse en la identificación del mercado potencial para el proyecto.
- Se asesoró el emprendimiento que comercializa y produce chocolate en el tema de ampliación del mercado y mejoramiento en la línea de producto.
- Se asesoró la finca turística mis delirios en el tema del desarrollo del portafolio de productos.
- Se  realizó  la capacitación para la presentación de proyectos para la obtención de recursos, vereda  Fachadas  Filandia, donde  participaron  8 integrantes quienes  recibieron capacitación de  la forma como llenar los formatos para presentarse a convocatorias a la Alcaldía, entidades  de capital semilla y Fondo Emprender.
- Se brindó apoyo  y asesoramiento  empresa  tecnológica en impresión en 3D Ing, en el  tema de mercadeo  y alianzas con entidades que requieren  este tipo de producto y  las I.E educativas de Tebaida y Naranjal  que tienen  tecnología con la que  se pueden  unir  y potencializar su  trabajo.
- Se brindó asesoría proyecto Rutas escolares Jorge Santamaría y Andrés Rangel. Donde se  realizó un  apoyo  a identificar  el tipo de negocio que  tienen e identificar el mercado  al cual  pueden acceder, sus  falencias y  potencialidades.
</t>
  </si>
  <si>
    <t xml:space="preserve">Convenio oficina Satélite
Se han realizado 9 ruedas de servicio a la ciudadanía   en donde se han inscrito aproximadamente 622 personas al servicio público de empleo, así mismo se realizó capacitación en formalización laboral con vendedores ambulantes. Se brindó oportunidad de empleo con Creem Helado para población vulnerable. También se han visitado 162 Empresas del departamento del Quindío  Socializando el convenio y el servicio de empleo. Dentro de las visitas a las empresas estas han generado 490 vacantes.  Dentro de la estrategia para bajar el índice de desempleo en el departamento, dentro de la oficina de empleo se ha aportado con 165 colocaciones. Para poder que el resultado de estas colocaciones fuera este se remitieron a los empresarios mediante oficio del centro de empleo y la plataforma de 1431 personas. Todo esto ha sido el resultado de seguir y respetar una serie de procesos dentro del centro de empleo. También se sirvió de apoyo en 2 capacitaciones de inclúyeme laboralmente. Todo esto se ha logrado gracias al trabajo mancomunado y el apoyo que hemos tenido entre las tres organizaciones siempre con un objetivo en común que es aportar a la disminución del desempleo en Armenia y el Quindío.
El diseño del Ecosistema Regional de Emprendimiento fue construido por ACOPI Centro Occidente en colaboración con el SENA Regional Quindío durante el año 2016.  En 2017 se presentó dicho diseño en la primera sesión de la Red Regional del Emprendimiento para que esta en pleno diera su aprobación al trabajo realizado, a partir de allí se inició un proceso de caracterización y mapeo de las instituciones que hacen parte de la Red con el fin de definir roles y actividades dentro del ecosistema.
Las entidades mapeadas son:
• Institución Universitaria EAM. (Centro de Desarrollo Empresarial EAM)
• SENA Regional Quindío (Centro de Desarrollo Empresarial)
• Cámara de Comercio de Armenia y del Quindío (Unidad de Emprendimiento)
• Gobernación del Quindío (Dirección de Industria y Comercio)
Una vez realizado el mapeo, se inició la construcción de un plan de acción que permitiera la convergencia y participación de cada entidad desde la misionalidad, esto con el fin de aunar esfuerzos y actuar de manera conjunta y coordinada en pro del desarrollo de la actividad emprendedora en el departamento del Quindío.
Con base en este trabajo se diseñó el plan de acción del ecosistema el cual se centra en tres líneas estratégicas:
 1.   Fomento y Apropiación de la cultura Emprendedora.
 2.  Gestación de Emprendimientos.
 3.  Consolidación y Fortalecimiento de la actividad Emprendedora.
Una vez diseñado el plan de acción del Ecosistema Regional de Emprendimiento se inició un proceso de validación con cada una de las entidades pertenecientes a la Red Regional de Emprendimiento, esto con el fin de ajustar y darle sustento a las actividades planteadas.  Dicho plan se validó con las siguientes entidades:
• Institución Universitaria EAM. (Centro de Desarrollo Empresarial EAM - CDEAM)
• Universidad del Quindío. (Unidad de Emprendimiento, Desarrollo Empresarial y Negocios – UEDEN)
• SENA Regional Quindío (Centro de Desarrollo Empresarial)
• Cámara de Comercio de Armenia y del Quindío (Unidad de Emprendimiento)
• Gobernación del Quindío (Dirección de Industria y Comercio)
Una vez validado el plan de acción se evidencio la necesidad de visualizar y graficar de una manera sencilla y didáctica el Ecosistema Regional de Emprendimiento para darlo a conocer a la ciudadanía en general, y en este sentido se inició un trabajo con la empresa Freak Studio para que esta de manera voluntaria desarrollara todo el trabajo grafico del Ecosistema, así mismo se inició la construcción de un diseño gráfico del ecosistema con personal contratista de la Secretaría de Turismo, Industria y Comercio, esto con el objetivo de presentar dos alternativas a la Red Regional de Emprendimiento.
Actualmente junto con la Unidad de Emprendimiento de la Cámara de Comercio de Armenia y del Quindío se viene construyendo el cronograma de actividades para el año 2018.  Una vez se tengan los diseño y el cronograma listos, se citara el pleno de la Red para dar a conocer estos adelantos y coordinar así el trabajo de 2018.
</t>
  </si>
  <si>
    <t>Cultivos de Mora: el objetivo de este proyecto está orientado a establecer 60 hectáreas de cultivo de mora en el departamento del Quindío en los municipios de Génova, Córdoba, Pijao y Salento.  Para esto se han adelantado gestiones con las asociaciones de víctimas de estos municipios para su vinculación activa a este proyecto; trabajo que se viene realizando con el acompañamiento de la Secretaría del Interior con la Unidad de Víctimas y la Secretaría de Agricultura, Desarrollo Rural y Medio Ambiente.
Por solicitud de la Secretaría Jurídica del Departamento se presentó  un documento que contiene los aspectos básicos para desarrollar el proyecto de cultivo de 80 hectáreas de mora  en los Municipios de Génova, Córdoba, Pijao y Salento. Esto con el fin de realizar la convocatoria de todas las partes interesadas en la ejecución de este proyecto (Secretarías de Hacienda, Jurídica, Interior, Agricultura, Turismo, Industria y Comercio y alcaldías Municipales).   
Cultivos de Cúrcuma: con este se busca impulsar el cultivo de 20 hectáreas en la zona rural del municipio de Armenia.  Este proyecto se está trabajando con asociaciones de víctimas a través del acompañamiento de la Secretaría del Interior con la Unidad de Víctimas. 
En este proyecto se ha realizado la recopilación y caracterización de maquinaría disponible, se han articulado con diferentes empresas del sector privado y solidario con el fin de iniciar operaciones en los municipios de Armenia y La Tebaida.
Es importante resaltar que se tiene una alianza comercial con la empresa LUMIN para la compra del producto. A la cual se le solicitó un documento de compromiso de compra  con el fin de garantizar la viabilidad comercial del proyecto. Cabe anotar que hasta el momento dicha empresa no ha suministrado la documentación requerida.
Sector confección: en este proyecto se busca reactivar el sector productivo de confecciones en el departamento del Quindío, partiendo de que actualmente se cuenta con infraestructura subutilizada y que con su reactivación y puesta en marcha será generador de ingresos y empleo.
Se adelantaron gestiones con la Fundación Laura Vicuña de Armenia  y la Fundación Jiampi de La Tebaida para poner en funcionamiento los talleres de dichas entidades. Sin embargo con la Fundación Laura Vicuña no se logró llegar a un acuerdo frente a los costos administrativos que debería asumir el desarrollo del proyecto: por lo cual no se ha logrado avanzar en el proceso. Con la Fundación Jiampi se logró establecer el interés de desarrollar este proyecto, pero esta entidad facilitó sus talleres para la realización de un curso con el SENA lo cual imposibilitó la puesta en marcha del proyecto.        
Producción Cunícola: en alianza con el SENA, se iniciará un proyecto piloto en el municipio de Quimbaya, con lo cual se busca brindar alternativas de generación de ingresos para población rural, ya que se tiene un aliado comercial (Redgescom) que está interesado en comprar la producción.
Se gestionaron ante la Alcaldía del Municipio de Circasia los permisos requeridos para el montaje de una central de sacrificio para conejos. Esto con el fin de aumentar los márgenes de rentabilidad en el desarrollo del proyecto y agregar componente de transformación; pese a las gestiones adelantadas aún no se cuenta con los permisos  por parte de la Administración Municipal. 
Proyecto de Manejo de Residuos Sólidos: en convenio con la Fundación Funesco, se tiene orientado este proyecto hacia la generación de ingresos para madres cabeza de hogar ubicadas en las comunas 2, 3 y 4 del municipio de Armenia, replicando las acciones iniciadas en Calarcá a través de la formación como recuperadores de residuos sólidos y agentes ambientales.
Se ha brindado asistencia en la estructuración e implementación de imagen corporativa y marca a cinco (5) emprendedores.
• Los jóvenes emprendedores del “Barrio Las Colinas” en Armenia. 
• La asociación de “Artesanas del maíz” en Quimbaya.
• La asociación de “Somos Sueños” en Quimbaya
• Fundación “Esmeralda” en Quimbaya.
• Corporación “COPROAVIR” en la Virginia vía a Peñas Blancas. 
Se brindó asistencia a los emprendedores mediante charlas y talleres sobre el diseño de campañas de promoción y publicidad de acuerdo a los mercados objetivos.
Se han apoyado y brindado asesoría técnica en talleres y charlas de imagen corporativa y marca, en material publicitario, logotipos y creación de marca, con el fin de enseñarles la importancia del manejo de la publicidad y de la unidad de imagen a tres (3) empresas emprendedoras
• Los jóvenes emprendedores del “Barrio La Colina” en Armenia. 
• La asociación de “Somos Sueños” en Quimbaya
• Corporación “COPROAVIR” en la Virginia vía a Peñas Blancas.
- Se realizó Conferencia de motivación a población con discapacidad de Montenegro, y Barcelona  para  identificar  las posibles  empresas que pueden desarrollar con el apoyo de la secretaria de  familia, donde asistieron 80 personas.
- Se dictó  conferencia en Motivación a emprendedores y empresarios de Quimbaya  con enfoque  diferencial, en la asociación  Semillas de paz, empresa dedicada  a producir  empanadas y conformada por mujeres del municipio de Quimbaya. La conferencia  dictada  fue Desarrollo  de  competencias  para  emprender su propio negocio, cuyo objetivo es fortalecer esta organización  en todas áreas de forma que  permita  perdurar en el tiempo y abrir  nuevos mercados.
- Se brindó Conferencia de motivación  a la población diferencial de Quimbaya, reunida  en   la  asociación   Somos  más- Somos Sueños; donde el objetivo era despertar la capacidad  para visualizar ideas y comportamientos emprendedores. Como consecuencia,  se  logró  empezar un  proceso de fortalecimiento  de la  asociación y fomentar  las ganas de continuar el proceso empresarial en la producción y puesta en marcha de una planta de  producción de  masa de maíz que permita satisface el mercado de las señoras que venden arepas en el municipio de Quimbaya y municipios cercanos. Esta  es una  asociación que está  conformada por 30 mujeres de dos proyectos; uno de producción de  masa de maíz y otra  producción de artesanías.
- Realizamos  la conferencia de motivación  como  desarrollar   competencias    para la población con  discapacidad    del municipio de  Buenavista, con el objetivo  de que las personas con discapacidad  emprendan sus propias empresa  basados  en sus habilidades y  conocimientos adquiridos, fortaleciendo su  gran capacidad personal  y que crean en ellos  mismo.
- Se comenzó el proceso de acompañamiento a tres empresas, dos de artesanías y una productora y  comercializadora agrícola. En la identificación de clientes, portafolio de productos, propuesta de valor y  posibles mercados  regionales,  o en el corregimiento de Barcelona. Población con  discapacidad  que está  ya en pleno proceso de  producción   y donde  el objetivo es potencializar sus ventas  y  hacerlos más competitivos.
- Se llevó a cabo una mesa de trabajo con la empresa-asociación de discapacitados  físicos  del Quindío y empresa de productos  de aseo Jalin  del Barrio Lincoln de Calarcá, en donde participaron   4  integrantes de las dos asociaciones, el objetivo es  aumentar las ventas  de ambas entidades  mediante una estrategia de mercadeo que permite  hacer  un combo de aseo,  con los productos que producen  las dos empresas.</t>
  </si>
  <si>
    <t>Se realizó convenio con la cooperativa de crédito y ahorro COFINCAFÉ, No. 10 de 2017. El  21 de Junio se realizó lanzamiento oficial del programa en los municipios de Quimbaya y Filandia, dando inicio así al funcionamiento de Solidiario en 11 municipios del departamento del Quindío. A la fecha se han colocado 203 créditos en 10 municipios.</t>
  </si>
  <si>
    <t xml:space="preserve">Se han establecido relaciones y alianzas comerciales con empresas del sector privado, las cuales han estado enfocadas en fortalecer y dinamizar sectores productivos del departamento.  Se destacan alianzas como: Nutrium (Proyecto Mora), Lumin (Proyecto Cúrcuma), Redgescom (Proyecto Cunícola), Alpes Sport (Maquila Confecciones)
- El aporte que se dio a la Secretaría de Agricultura como adición al convenio con Cámara de Comercio  fue utilizado para apoyar 10 productores de café para la participación en la Feria Expo especiales en la Ciudad de Bogotá.  
- En cuanto a la participación en Agroexpo fueron 16 empresas las que recibieron el apoyo para asistir a esta importante Feria Nacional. Durante dicha Feria se pudieron realizar 285 contactos y se generaron ventas por valor de $63’030.000 con una proyección adicional de$ 85’000.000 en nuevos negocios.  
- Se han establecido relaciones y alianzas comerciales con empresas del sector privado, las cuales han estado enfocadas en fortalecer y dinamizar sectores productivos del departamento.  Se destacan alianzas como: Nutrium (Proyecto Mora), Lumin (Proyecto Cúrcuma), Redgescom (Proyecto Cunicola), Alpes Sport (Maquila Confecciones).
- En conjunto con  los 4 centros comerciales principales del departamento se realizó  una rueda de negocios en Bogotá, acompañado de un desayuno de trabajo con inversionistas. Esta actividad promovida por el Centro Comercial Calima, Unicentro, Portal del Quindío y Mocawa contò contò también con el apoyo de la Gobernación del Quindío, la Alcaldía de Armenia, la Cámara de Comercio y Fenalco Quindío. Dicho evento tuvo como propósito generar empleo y ofertar locales de los Centros Comerciales para propiciar el ingreso de nuevas marcas comerciales al mercado de la región. 
- Se apoyaron  a 53 empresas y emprendimientos del sector artesanal del Departamento, para su participación  en la Feria Expoartesanal 2017, esto con el propósito de fortalecerlos en sus procesos comerciales y en la promoción de sus productos. Durante los días de la Feria estos empresarios vendieron aproximadamente $50’000.000. 
- Se han apoyado 70 Microempresarios y emprendedores del departamento del Quindío a través de la realización de muestras comerciales que se realizan mensualmente en alguno de los espacio del Centro Administrativo Departamental. Esta estrategia surge  de la necesidad de visibilizar productos elaborados en el Departamento, y así promover e impulsar a las pequeñas empresas productoras. Adicionalmente se busca abrir los espacios con dueños de supermercados medianos de la región y generar oportunidades de negocio para los pequeños productores.  
- Se acompañó la universidad del Quindío en la realización de la  Feria de Emprendimiento  ICARO en donde se llevó a cabo  caracterización de los 21 emprendedores que expusieron en dicha feria; esto  con el fin de incluirlos en la base de datos de la Secretaría de Turismo, Industria y Comercio y tenerlos en cuenta para las distintas acciones y actividades que se ejecutan desde esta Dependencia. 
- Se acompañó el lanzamiento del programa "Empréndelo" liderado por Comfecamaras y el BID e implementado por la Cámara de Comercio de Armenia y del Quindío, esto en el marco del fortalecimiento de los procesos que se están generando desde la red regional de emprendimiento, donde se busca articular esfuerzos y actividades para el desarrollo de la actividad emprendedora en el Departamento del Quindío. 
- Se brindó apoyo a 60 empresas del Departamento del Quindío pertenecientes a los clúster TICS y Turismo de salud y bienestar para la participación  en la primera Rueda de negocios Quindío-Brasil, en donde  las mismas  realizaron contacto con inversionistas del Brasil. Actualmente las empresas Café Quindío y Gyffu a través de su aplicación Nival se encuentran en proceso de contratación y cierre de acuerdijo comercial con empresas del Brasil.  
- Con el fin de fortalecer  la economía  del Departamento en la apertura hacia mercados Nacionales e Internacionales, el Gobierno Departamental  y el Banco de Comercio Exterior de Colombia - Bancoldex  creó una  Línea de Crédito  especial por valor de $2 mil 520 millones, la cual busca financiar actividades que mejoren  la productividad y competitividad de la micro y pequeñas empresas, y de esta manera contribuir a su crecimiento e impulsar su proceso de nacionalización e internacionalización.
- Se brindó apoyo a 20 artesanos del departamento con stands en la Feria Artesanal realizada en el marco de las Fiestas Aniversarias de Armenia, organizada por la Asociación de Artesanos del Quindío y desarrollada en el Colegio INEM.
- Participación en el taller de aliados de la “Emprendeton 2017” liderado por el MinCIT y dictado por Ventures Colombia en el marco de la “Emprendeton 2017” realizada en la ciudad de Armenia.  Esta estrategia del MinCIT está orientada a empoderar y realizar acompañamiento a las Redes Regionales de Emprendimiento.
- Se brindó apoyo y acompañamiento a la Institución Universitaria EAM y a su Centro de Desarrollo Empresarial en la realización de la Feria Empresarial “Jóvenes Haciendo Empresa” en la cual hicieron presencia 50 emprendedores y empresarios de todo el departamento y de otras regiones del país.
- Se acompañó la entrega de elementos productivos por parte del DPS en la FERIA MI NEGOCIO a 70 beneficiarios del programa Mi Negocio en el municipio de Calarcá.
- Se brindó apoyo con la participación en la primera Rueda de negocios Quindío-Brasil, en donde los empresarios del departamento realizaron contacto con inversionistas del Brasil.
</t>
  </si>
  <si>
    <t xml:space="preserve">La Dirección de Industria y Comercio viene acompañando y apoyando las gestiones adelantadas por la Agencia de Inversión hacia la vinculación de capital para proyectos como:
Cable Parque Natura, Promoción en proyectos en QZF, Inversión privada en Aeropuerto El Edén, Parque Industrial ARAU Y Torrefactora de Café, sector El Caimo.
Se brindó apoyo a la construcción del plan de acción de la agencia de inversión
</t>
  </si>
  <si>
    <t xml:space="preserve">Se han adelantado mesas de trabajo con las entidades involucradas en el desarrollo de esta meta con el fin de levantar requerimientos y necesidades para la creación y funcionamiento de la plataforma logística. De esta manera se estructuró un consolidado de requerimientos, funciones y acciones que ejecutará la plataforma. Igualmente se realizó mesa de trabajo para definir el diseño gráfico de dicha plataforma.
Se realizó acercamiento con la empresa SEVEN Soluciones Informáticas para presentar los requerimientos definidos, recibiendo una propuesta de trabajo con este operador que tiene a cargo la ventanilla única virtual de la Gobernación, siendo ellos los operadores óptimos para este desarrollo tecnológico. 
Actualmente, se firmó un contrato de compraventa No. XXX con SEVEN Soluciones Informáticas para la construcción y puesta en marcha de la plataforma logística, en donde se pretende poner al servicio de la ciudadanía una herramienta que proyecte toda la oferta comercial e industrial del departamento del Quindío, permitiendo que haya mejor flujo de negocios entre productores e inversionistas.
</t>
  </si>
  <si>
    <t>1- Se realizó la implementación y puesta en marcha del Parque Abierto de Ciclomontñismo de La Virginia en le municipio de calarca, el cual cuenta con 7 rutas y as de 100 kms de recorrido señalizado.
2 - Se identificaron y caracterizaron 2 circuitos para la ejecución del producto de Aviturismo en la reserva natural de la Patasola en el municipio de salento y la zona cordillerana.
3 - Junto con la alcaldia de Salento, el Fondo Nal de Turismo y la Gobernación se esta apoyando el producto gastronomico y cultural a traves de la construccón del recinto gastronomico y artesanal de Salento.
4 - Se viene adelantando junto con la secretaria de cultura el diseño del Centro de Interpretación a cielo abierto del Paisaje Cultural Cafetero en el corregimiento de la Virginia.
5 - Se construyo y se esta socializando el Manual de operación del Balsaje para que sea adoptado por los municipios de Montenegro y Quimbaya. De esta manera se oficiliaza y formaliza la operación del Balsaje como producto de Aventura.</t>
  </si>
  <si>
    <t xml:space="preserve">
En el marco de este plan se han realizado las siguientes acciones:
a) Se realizó el acompañamiento a los empresarios y municipios para lograr la  implementación de la norma de sostenibilidad turística y la norma de calidad para los empresarios de turismo de aventura.
b) Se esta realizando la medición al cumplimiento al Plan de Calidad actual y se inicia con la actualización del mismo.
c) Se esta avanzando en la elaboración del Plan de Calidad Turistica
</t>
  </si>
  <si>
    <t>1. Se viene trabajando en la consolidación de las iniciativas cluster de Turismo de Naturaleza, y Salud y Bienestar, en la busqueda del encadenamiento productivo de los subsectores.
1. Se viene trabajando en la consolidación de las iniciativas cluster de Turismo de Naturaleza, y Salud y Bienestar, en la busqueda del encadenamiento productivo de los subsectores.
2. Se vienen formulando proyectos para ser presentados a entidades cofinanciadoras para le mejoramiento de la infraestructura turistica en los 12 municipios del Departamento.
3. Se han realizado visitas de seguimiento y estableciendo acciones de mejoramientos a los establecimientos que hacen parte del programa "Club de Calidad Haciendas del Café"
4. Se continuan constantemenete realizando acciones de control y prevencion en aspectos como informalidad, la prevencion del ESCNNA y de turismo responsable en los diferentes establecimientos prestadores de servicios turisticos, bajo la estrategia de Turismo responsable del Viceministerio de Turismo.</t>
  </si>
  <si>
    <t>De acuerdo con el Plan de Acción del Plan de Mercadeo Turistico, se han cumplido con las acciones de promoción turistica del Departamento tanto a nivel nacional como internacional. Entre otras, las acciones realizadas tenemos:
* Elaboración de Material Promocional del Destino
* Pauta de promoción en revistas y medios masivos
* Exposición de la Marca Quindío y su campaña "ViveQuindio"
* Desarrollo de la estrategia de Mercadeo Digital
* Funcionamiento de los Puntos de información Turística
* Realización de viajes de familiarización a agentes de viajes e influenciadores
* Eventos de comercialización y presentación del Destino en diferentes ciudades
* Participación en Ferias y Eventos Nales e Internales 
* Apoyo para la promoción de Fiestas y festividades de Municipios del Quindío</t>
  </si>
  <si>
    <t xml:space="preserve">A través de la Promotora de Vivienda se realizo el mantenimiento y mejoramiento de 0.5 kms de vias, se contrató  el mantenimiento y mejoramiento de una via urbana en el municipio de Cordoba, la construccion de un puente vehicular en el paso de los aguadeños, vias urbanas en el munucipio de montenegro, buenavista, Circasia, y Filandia
A través de la Secretaría de Aguas e Infraestructura se realizaron mejoramientos y mantenimientos de 130 kms de vías en los municipios de Buenavista, Filandia, Calarca, Circasia, Quimbaya, Cordoba, Montenegro, Salento, La Tebaida, Pijao y Armenia, de los cuales se realizaron reparcheos en las vias secundarias Armenia - Hojas Anchas - la Cristalina con recuperacion de 7.60 kms y Reparcheo en la cruce Rio Verde- Pijao con recuperacion de 10.79 kms
Se realizó la adquisición del suministro de combustible, llantas y puntos aleatorios para el mantenimiento y operacion de la maquinaria amarilla a cargo de la Secretaría.
</t>
  </si>
  <si>
    <t>Se  apoyó la atención de deslizamientos en los municipios de Córdoba, Génova, Montenegro, Calarca, Pijao, Circasia, Quimbaya, Salento, Buenavista Filandia y Armenia, donde se atendieron 121 emergencias viales.</t>
  </si>
  <si>
    <t>Con recursos de funcionamiento sentencias y conciliaciones  se dió cumplimiento a la acción popular Nro 480-2008 del Juzgado 4 Administrativo del Circuito de Armenia para la  contratación de Consultoría Para Los Estudios De Diagnóstico Estructural, Análisis de Vulnerabilidad Sísmica, Diseño Estructural para la Adecuación Sísmica, de acuerdo con la normatividad vigente para el reforzamiento y/o  la rehabilitación, diseño de rampas, accesos y demás obras complementarias que garanticen su funcionalidad, en los puentes: 1. Samaria 2. Puerto Alejandría, 3. Urania 4. San Pablo, que Intercomunican los departamentos del Quindío y el Valle Del Cauca y Según Acción Popular radicaca bajo el Nro. 2009-00872 del Juzgado Primero Administrativo de Descongestion del Circuito de Armenia un 5. puente sobre la Quebrada de Sardineros Via Cruce Ruta 40QN07 (Sardineros) - Cordoba (La Frontera).</t>
  </si>
  <si>
    <t xml:space="preserve">Promotora  de Vivienda 
Con el desarrollo de la estrategia liderado por el Gobernador, denominada "Quindio Si Para Ti", a la fecha se ha logrado el mejoramiento de 121 Sedes de educativas equivalente a 18 instituciones educativas mejoradas de los municipios de: 
La Tebaida  La Popa (sedes La Palmita La Popa, El Ocaso, Mora Hermanos, La Silva ), 
Montenegro ( Marco Fidel Suárez ( 18 sedes), 
Salento ( Boquía ( Doce sedes), Liceo Quindío (2),
Calarcá  ( Baudilio Montoya) contrato de obra
Quimbaya Institucion educactiva el Laurel (14 sedes) Institucion Educativa Naranjal (5 sedes) Ramon mesa (4 Sedes) convite
Pijao La mariela (10 Sedes Rurales), Luis Granada (7 Sedes), 
Pijao La mariela (5 Sedes) contrato de obra
Buenavista: Institucion educativa rio verde (11 sedes) convite
Armenia (Universidad del Quindio)
Montenegro: Instituto montenegro Sede Principal, Los Fundadores Sede Principal, Santa Maria Goreti Sede Principal. contrato
Circasia institucion educativa hojas anchas (19 sedes) convite
Circasia(Luis eduardo Calvo Sede Principal)obra
Genova Instituto Educaivo Genova (2 sedes) obra
La Secretaría de Aguas e Infestructura  ha realizado Mantenimiento, Mejoramiento de  (11) instituciones educativas distribuidas en (28) sedes educativas en los municipios de Quimbaya I.E  Laurel (sedes Jose Celestino Mutis, Alqueria, la Meseta, El jazmin y San Vivente y Camilo torres),  Naranjal (sede Naranjal, la union, morelia baja y morelia alta),  en el municipio de la  Tebaida ( I. EDUCATIVA La Popa (Sedes La Palmita, La Popa, El ocaso, Mora Hermanos, La Silva),  I. E Nariño ( sede Antonio Nariño), I. E La Tebaida( sede La Irlanda), I. E Gabriela Mistral (sede Gabriela Mistral y Nuevo Horizonte);  en el municipio de Calarcá:  I.Educativa Baudilio Montoya ( sede Potosi), en el municipio de Montenegro  I.Educativa Marco Fidel Suarez sede Campohermoso); en las cuales se realizado actividades de mantenimiento, mejoramiento y rehabilitacion de las instalaciones eléctricas, sanitarias pisos enchape, pintura, carpitería metálica, reparación de cubierta y cerramientos.       Se suscribio convenio Interadministrativo con el Ministerio de Educacion Nacional y el Departamento a traves de la Secretaria de Aguas e Infraestructura que posibiliten el cumplimiento de los proyectos de infraestructura Educativa postulados por el Depto del Quindio y que contribuyan a la implementacion del programa de Jornada unica.      Se encuentra en fase de adjudicacion con aprobacion de Vigencias Futuras segun Ordenanza 013 del 10 de Noviembre del 2017  el mejoramiento y/o mantenimiento de la sede educativa Maria Goretti de Montenegro, Sede Educativa Sadequi en el municipio de Quimbaya.     Se suscribio compraventa de materiales de construccion y elementos de ferreteria para la adecuacion de sedes educativas en los municipios del Depto del Quindio.
</t>
  </si>
  <si>
    <t>La Secretaria de Aguas e Infraestructura adjudico y se  ejecuto la Consultoría para los estudios y diseños y trámite de licencias de urbanismo para el Hospital San Vicente de Paul ESE del municipio de Salento.</t>
  </si>
  <si>
    <t xml:space="preserve">A través de la Promotora de Vivienda con el desarrollo de la estrategia liderada por el Gobernador, denominada "Quindio Si Para Ti", a la fecha se ha logrado el mejoramiento de 23 escenarios deportivos y recreativos en lo que va corrido del año: 
Montenegro (coliseo Pueblo Tapao, Estadio Alberto Pava, Polideportivo Parque Cafe Plaza y Skate Park) 
Quimbaya (Ciudaldela) y 
Pijao (Piscina y Coliseo) 
Genova (Coliseo) 
Cordoba (Gimnasio biosaludable, escenario barrio san diego, skate park, escenario villa alejandria y estadio municipal)
Convite: 
Tebaida: Barrio la almeda, apolinar y coliseo municipal.
Salento: (Placa deportiva los Pinos, Placa deportiva Llano Grande, Placa deportiva FRailejones, Placa deportiva Palma de Cera y Boquia). 
Buenavista: Estadio
A través de convenio con el departamento se desarrolló el mejoramiento de la Piscina del municipio de Buenavista.
A través de la  Secretaría de Aguas e Infraestructura  se celebró convenio con el municipio de La Tebaida para la terminación de la construcción del  Centro de Integracion Ciudadana del municipio de La Tebaida y se realizo el  mantenimiento y  mejoramiento de Doce (12) escenarios deportivos en los municipios de Montenegro ( Escenario deportivo barrio Alegría), Génova (Escenario Deportivo barrio Olaya Herrera y barrio Nueva Esperanza), Quimbaya (Escenario deportivo Focafé, Planbitec, Alfer y Siglo XX), Armenia (Escenario deportivo Barrio Las Colinas), Filandia ( escenario deportivo barrio el Recreo, Los Andes, y El Cacique ) y Calarca ( barrio Lincoln)
</t>
  </si>
  <si>
    <t>Promotora de Vivienda:
Hasta el momento se ha realizado el mantenimiento, mejoramiento y/o rehabilitación de  equipamentos colectivos a los distintos municipios del Departamento a través de la estratégica Quindio Sí para Ti:
Contrato de Obra: 
Edificio Gobernacion del Quindio
Construcción del Bio Paqrue en el municipio de Córdoba.
Alcaldia de Quimbaya
Ancianato - Quimbaya
Centro vida - Quimbaya
sede social 1
sede social 2- Quimbaya
Hogar Infantil- Piajo
Ancianato-Pijao
Plaza de bolivar de Buenavista
Hogar de cero a siempre Hogar Infantil - Circasia
Hogar infantil Abejitas- Circasia
Casa de la cultura-Genova
Hogar Infantil la Isla-Genova
HOgar adulto mayor - Cordoba
Caseta Javier Vaquero- Cordoba
PLaza de bolivar - Cordoba
Las escaleras del mirador- Salento
Convite
Parque urbano Primero de agosto - La Tebaida
Museo municipal - La Tebaida
Casa de la Cultura municipal - La Tebaida
Caseta comunal - La Tebaida
Parque Bolívar, plaza principal - La Tebaida
Parque urbano Plaza nueva - La Tebaida
Parque Didactivo Transito- La tebaida
Hospital Pio x - La Tebaida
Hogar del anciano - La Tebaida
Caseta comunal y placa deportiva barrio Písamos - La Tebaida
Hogar infantil - La Tebaida
Comedor escolar  - Salento 
Caseta comunal los Pinos  - Salento
Caseta comunal Chagualá  - Salento
Caseta comunal Quintas de Barcínales  - Salento
Centro de salud la Nubia  - Salento
Centro de salud Canaán  - Salento
Bomberos  - Salento.
Hospital Santa Ana - Pijao
Caseta Comunal Vda la Mariela- Pijao
Caseta Comunal Vda los Balsos- Pijao
Caseta Comunal Vda la Maicena- Pijao
Se realizo el mantenimiento y mejoramiento del parque principal del Barrio Santander del municipio de Armenia - Se realizo la transferencia de  $ 314.000.000 para aunar esfuerzos en el convenio con FONTUR con fin de REALIZAR LA  CONSTRUCCION  DE LA TERCERA  ETAPA DEL  "ECOPARQUE MIRADOR COLINA ILUMINADA" EN EL MUNICIPIO DE FILANDIA,  QUINDIO.</t>
  </si>
  <si>
    <t>Se ejecuto el Mantenimiento y Mejoramiento del Centro de Rehabilitación para menores infractores  CAE La Primavera del municipio de Montenegro en convenio con la Alcaldía de Armenia y la Alcaldia de  Calarcá; con actividades de reforzamiento de muros, construccion de rejas metalicas de seguridad, adecuación del auditorio, pintura y rehabilitacion de la cubierta.    Se transfirio recursos en convenio con secretaria de interior al municipio de Armenia para la Adecuacion de la Carcel San Bernando del municipio de Armenia.   Se continua la ejecucion de las obras de mantenimiento y mejoramiento de la Carcel de mediana Seguridad - Peñas Blancas en el municipio de Calarca.</t>
  </si>
  <si>
    <t>Se suscribió convenio con Promotora de Vivienda y Desarrollo del Quindío, para el mejoramiento del piso 19 del Edificio CAD Gobernación del Quindio; donde se realizaron actividades que consisten en el retiro del manto existente en la placa de cubierta del piso 19, para ser reemplazado por una membrana sintética multicapas a base de pvc, la instalación de una bridas en los sitios en donde se conectan elementos a la placa que generan filtraciones, cambio de parte del cielo raso afectado por el ingreso de agua, instalación de tomas con su respectiva red y aplicación de pintura.    Se suscribio y se ejecuto contrato de obra publica para la Adecuacion de la Infraestructura Fisica Institucional del Restaurante y Cafeteria del 4 piso del Edificio CAD de la Gobernacion del Quindio.</t>
  </si>
  <si>
    <t xml:space="preserve">Promotora de Vivienda:
Hasta el momento se han ejecutado convenios y obras para el mejoramiento de 337 viviendas y construccion de 26 vivienda nueva , principalmente en los municipios de  Buenavista, Salento, Montenegro y Quimbaya.
y se han construido 26 viviendas en los municipios de Salento (10) y Quimbaya (16) 
Linconl se trabajaron 216 viviendas que fueron debidamente encuestadas. El día del convite se intervinieron 182 con pintura de fachada (algunos propietarios no permitieron y otras viviendas desocupadas no se trabajaron). Igualmente se hizo poda y mantenimiento de zonas verdes y aseo general
</t>
  </si>
  <si>
    <t>Sin ejecutar</t>
  </si>
  <si>
    <t>El Seguimiento a la Meta 65 Tenemos que: Para el IV Trimestre del año 2017 se han atendido en promedio 38.243  NNA en las Instituciones Educativas del Departamento.
Resultados Promedios:
Trimestre I: 39.219 Estudientes
Trimestre II: 39.648 Estudiantes
Trimestre III: 39.040 Estudiantes
trimestre IV: 38.243 Estudiantes
Es de aclarar que para el I trimestre del Año 2018, el Ministerio de Educación Nacional entregará el Consolidado de Matricula de la vigencia 2017.</t>
  </si>
  <si>
    <t>A la fecha se viene Ejecutando el Programa de Alimentación Escolar; El Seguimiento al programa se realiza mediante una interventoría activa contratada con la Universidad del Quindío. - Visitas del MEN a un muestreo de los restaurantes escolares - Acompañamiento y seguimiento que realiza el equipo PAE de la Secretaría de Educación conformado por un grupo interdisciplinar que realiza visitas de campo y verifica el cumplimiento de la resolución 16.432. - CAES, Comités de Alimentación Escolar. Conformados en cada Institución Educativa con representación del Rector o su delegado, Representación de 2 Padres de Familia, 1 Manipuladora, Personero Estudiantil, 2 Representantes de los estudiantes beneficiarios. - Veedurías Ciudadanas. - Informe bimensual enviado al MEN.</t>
  </si>
  <si>
    <t>A la fecha para esta meta, el Departamento del Quindío, en respuesta  a una de las estrategias implementadas por el Ministerio de Educación Nacional para el Acceso y Permanencia de los niños, niñas, jóvenes al sistema educativo, concurre con un recurso para la contratación del Transporte Escolar y lo transfiere a cada Alcaldía Municipal no certificada del Dpto, que son las directas responsables de la contratación del mismo. A la fecha se realizó y transferencia a todos los municipios y se encuentra en estudio la adición de recursos a algunas de ellas.</t>
  </si>
  <si>
    <t>A la fecha se han atendido : Para el IV Trimestre del año 2017 3.732 estudiantes pertenecientes a la población adulta del Departamento (Jóvenes y Adultos, madres cabeza de Hogar).
Resultados Promedios:
Trimestre I: 3.339 Estudientes
Trimestre II:  3.998 Estudiantes
Trimestre III: 3.925 Estudiantes
Trimestre IV: 3.732 Estudiantes
Es de aclarar que en el I trimestre del año 2018, el Ministerio de Educación Nacional Reportará la Matricula Consolidada de la Vigencia 2017.</t>
  </si>
  <si>
    <t>Desde la Secretaría de Educación se vienen realizando espacios de sensibilización para la matrícula de niños, jóvenes y adultos que no saben leer ni escribir y se han habilitado cupos en el Ciclo I (Alfabetización), grupos de adultos en: Municipio de Calarcá - Municipio de Montenegro - Municipio de La Tebaida - Municipio de Filandia - Municipio de Génova - Municipio de Pijao - Municipio de Córdoba - Municipio de Quimbaya.
* Para llevar a cabo este programa se viene trabajando en:
La escuela busca adultos mayores. Esta búsqueda se realizará a través de Alcaldías municipales, Juntas de Acción Comunal,
Rectores(as) de las Instituciones Educativas, personeros, padres de familia. Con esta acción se busca sensiblizar y motivar a
las personas sobre la necesidad de completar su ciclo de estudio.
* Campañas publicitarias. Campaña publicitaria por medio de Volantes, Jingles, Afiches y videos para aumentar la matricula en
el Ciclo I de adultos. Difusión permanente del programa (A partir de Enero).
* Registro de matricula SIMAT. La población adulta se maticula a través del SIMAT para el respectivo registo de notas del ciclo
(I, II, III, IV, V, VI). Registro de Estudiantes (Semestral).
* Acompañamiento desde del servicio social estudiantil. Los estudiantes en cumplimento de este requisito, tendrán como
prioridad el apoyo en la búsqueda de personas para el programa de alfabetización.
* Promocionar el Ciclo I por medio de actividades lúdicas aparte de las horas académicas y los estudiantes puedan aprender un
arte manual.
* Creación del Ciclo (Semestral si se requiere)
* Apertura de Cupos (Semestral una vez se crea el ciclo)
* Prestación del Servicio (Anual)
Atención promedio en Ciclo I:
Trimestre I: 131 Estudientes
Trimestre II: 222 Estudiantes
Trimestre III: 250 Estudiantes
Trimestre IV:248 Estudiantes
Es de aclarar que en el I trimestre del año 2018, el Ministerio de Educación Nacional Reportará la Matricula Consolidada de la Vigencia 2017.</t>
  </si>
  <si>
    <t>A la fecha se vienen atendiendo en el sistema educativo poblaciones Afrodescendientes e Indigenas así:
Resultados Promedios:
Trimestre I: 461 Estudientes
Trimestre II: 519  Estudiantes
Trimestre III: 513 Estudiantes
Trimestre IV: 524 Estudiantes
Es de aclarar que para el I trimestre del Año 2018, el Ministerio de Educación Nacional entregará el Consolidado de Matricula de la vigencia 2017.</t>
  </si>
  <si>
    <t>A la fecha se vienen atendiendo en el sistema educativo poblaciones en condición víctimas del conflicto así:
Resultados Promedios:
Trimestre I: 2.519 Estudientes
Trimestre II: 2.731 Estudiantes
Trimestre III: 2.706 Estudiantes
Trimestre IV: 2.766 Estudiantes
Es de aclarar que para el I trimestre del Año 2018, el Ministerio de Educación Nacional entregará el Consolidado de Matricula de la vigencia 2017.</t>
  </si>
  <si>
    <t>Que a la fecha se viene en un proceso de auotmatización y caracterización en el aplicativo SIMAT, para una mejor identificación de los estudiantes que se encuentran en el SRPA, iletrados, habitantes de forntera y/o menores trabajadores.
Dicha identificación se inicia en el CAE la Primavera del Municipio de Montengro y la I.E. Antonio Nariño del Municipio de La Tebaida, así mismo se continuará con dicha identificación en el resto de sedes educativas oficiales del Departamento.
A la vez se realiza un cruce de información entre el Aplicativo SIMAT y Bases de Datos del SIRI, la cual nos refleja NNA en edades entre los 7 - 16 años de edad matriculados dentro del sistema educativo en las diferentes IE Oficiales del Departamento del Quindío.</t>
  </si>
  <si>
    <t>Se realizó el ajuste al plan de acción, el cual contempla la caracterización y la atención de la población con necesidades educativas especiales (NEE) del departamento del Quindío; teniendo en cuenta las atribuciones constitucionales de la Ley 115 de 1994 y en el artículo 11 de la Ley Estatutaria 1618 de 2013, y los Decretos 366 de 9 de Febrero del 2009, 1075 del 26 de Mayo del 2015 y el actual decreto 1421 de 29 de Agosto del 2017, en los cuales se reglamenta una Educación Inclusiva, con los apoyos y atenciones educativas específicas derivadas a la población con discapacidad; así mismo, incidirá, directa o indirectamente en toda la comunidad educativa (estudiantes, familias, docentes, entre otros). Con el objetivo estratégico de garantizar el acceso y la permanencia en el sistema escolar y las distintas transiciones que cada estudiante experimenta en el sistema educativo, priorizando la atención de los estudiantes con NEE. Con la ejecución y seguimiento del plan de acción se ha fortalecido la atención de aproximadamente 2.869 estudiantes con Necesidades Educativas Especiales, en las 54 instituciones educativas del departamento del Quindío. El profesional encargado para dar apoyo al proceso de Necesidades educativa Especiales ha realizado visitas técnico pedagógicas con el objetivo de brindar asesoría, acompañamiento y seguimiento, a las funciones que desde el plan de acción se tienen como ruta de implementación y las gestiones estratégicas para estudiantes con discapacidad. Además, por medio de la contratación del operador Fundación Progresa se han fortalecido los procesos de formación dirigidos a directivos docentes y docentes de aula, en temas de educación inclusiva planteadas en el nuevo decreto 1421 del 2017 y estratégicas pedagógicas para estudiantes con NEE en el aula.</t>
  </si>
  <si>
    <t>Se han sostenido 2.232 docentes, directivos y administrativos viabilizados por el Ministerio de Educación Nacional vinculados a la Secretaría de Educación Departamental.</t>
  </si>
  <si>
    <t>Los resultados del ISCE del nivel de Básica Primaria las pública el Icfes en los primeros meses del año 2018
Los resultados para definir el valor a cumplir en esta meta , dependen de la entrega del ICFES en el año 2018. 
Para el Segundo Trimestre del año 2017, se registrarón datos de los resultados obtenidos en la pruebas del año 2016 y que fuerón entregados a la secretaría entre los trimestre I y II del año 2017.</t>
  </si>
  <si>
    <t>Durante lo corrido del año 2017 (III Trimestre), se han capacitado 724 docentes en estrategias para la enseñanza de las Áreas de Español y Matemáticas en Pro de las diferentes pruebas saber 3°, 5°, 9° y 11°, lo que contribuye a mejorar el resultado en el Índice Sintético de Calidad Educativa ISCE.
Durante el Cuarto Trimestre del Año 2017, a traves de los puntos vive digital ubicados en las diferentes Instituciones Educativas (15) del Departamento, se capacitan aproximadamente 113 docentes de las diferentes áreas como apoyo al mejoramiento continuo en resultados de ISCE.
Sumado lo anterior tenemos que hasta la vigencia 2017 se han capacitado aproximadamente 837 Docentes del Departamento.</t>
  </si>
  <si>
    <t>Durante la vigenica 2017 - Trimestre III tenemos 79 docentes beneficiados con becas de maestrias, las cuales son cursadas en la Universidda Tecnologica de Pererira.
Estos Docentes fueron seleccionados por el Ministerio de Educación Nacional en la vigencia 2016, a través de las postulaciones que realizarón las Instituciones Educativas en acompañamiento de la SEDQ.</t>
  </si>
  <si>
    <t>A la fecha continuan 9 Instituciones acompañadas con el programa PTA. El numero de I.:E no ha incrementado puesto que el Ministerio de Educación no a focalizado nuevas I.E. del Departamento.</t>
  </si>
  <si>
    <t>A la fecha continuan 125 Docentes acompañados con el programa PTA. El número de I.E no ha incrementado puesto que el Ministerio de Educación no a focalizado nuevas I.E. del Departamento.</t>
  </si>
  <si>
    <t>A la fecha se han beneficiado 3.138 estudiantes con el acompañamiento del programa PTA
Los datos obtenidos y argumentados en la observación se debe a los promedios registrados en el aplicativo SIMAT, además se debe tener en cuenta que este proyecto depende de recursos ejecutados por el Ministerio de Educación Nacional, lo que puede generar aumento o disminución de los beneficiados , ya sea Instituciones, Docentes y numero de alumnos.</t>
  </si>
  <si>
    <t>Los resultados del ISCE del nivel de Básica Secundaria las publica el Icfes en los primeros meses del año 2018
Los resultados para definir el valor a cumplir en esta meta , dependen de la entrega del ICFES en el año 2018. 
Para el Segundo Trimestre del año 2017, se registrarón datos de los resultados obtenidos en la pruebas del año 2016 y que fuerón entregados a la secretaría entre los trimestre I y II del año 2017.</t>
  </si>
  <si>
    <t>Los resultados del ISCE del Nivel de Media las publica el Icfes en los primeros meses del año 2018
Los resultados para definir el valor a cumplir en esta meta , dependen de la entrega del ICFES en el año 2018. 
Para el Segundo Trimestre del año 2017, se registrarón datos de los resultados obtenidos en la pruebas del año 2016 y que fuerón entregados a la secretaría entre los trimestre I y II del año 2017.</t>
  </si>
  <si>
    <t>A la fecha se han fortalecido 52 Comité de Convivencia Escolar, lo cual es certificado a través de los 4 profesionales  y su superivora de contrato.
Lo anterior se resume en: 
Año 2016 4 Comité Fortalecidos + I trimestre Año 2017 8 Comité Fortalecido + II Trimestre Año 2017 18 Comité Fortalecido + III Trimestre Año 2017 22 Comité Fortalecidos: para un total de 52 Comité de Convivencia Escolar Fortalecidos.</t>
  </si>
  <si>
    <t>A la fecha se han ajustado los PEI en 17 Instituciones Educativas del Departamento así:
Salento: IE Boquia (PEI - Catedra de la Paz), IE Liceo Quindío (PEI Catedra de la Paz - PEI Jornada Única).
Calarcá: IE Inst. Calarcá (PEI Catedra de la Paz - PEI Jornada Única), IE Jesús María Morales (PEI Catedra de la Paz - PEI Jornada Única), IE Rafael Uribe Uribe (PEI Catedra de la Paz - PEI Jornada Única), IE Robledo (PEI Catedra de la Paz - PEI Jornada Única), IE San Rafael (PEI Catedra de la Paz - PEI Jornada Única).
Circasia: IE IMET (PEI Catedra de la Paz - PEI Jornada Única), IE San José (PEI Catedra de la Paz - PEI Jornada Única).
La Tebaida: IE Pedacito de Cielo (PEI Catedra de la Paz - PEI Jornada Única), IE Santa Teresita (PEI Catedra de la Paz - PEI Jornada Única), IE Inst. Tebaida (PEI Catedra de la Paz - PEI Jornada Única), IE La Popa (PEI Catedra de la Paz - PEI Jornada Única).
Quimbaya: IE Inst. Quimbaya (PEI Catedra de la Paz), IE Simón Bolívar ((PEI Catedra de la Paz - PEI Jornada Única).
Montenegro: IE Inst. Montenegro (PEI Catedra de la Paz - PEI Jornada Única), IE Santa María Goretti (PEI Jornada Única).
Nota: Se aclara que las IE Libre de Circasia y Tecnologico de Calarcá Reportados en los trimestres anteriores no han reportado los ajustes de los PEI correspondientes.</t>
  </si>
  <si>
    <t>A la fecha se encuentra relacionadas 26 I.E. que implementarón la Estrategia "Escuela de Padres" 
Manejo de autoridad, pautasdecrianza, formacion de familias, comunicación acertiva, redes de apoyo. De igual forma, a partir del cronograma formulado al inicio del año, desde el acomañamiento de la Secretaría,  mes a mes se han realizado los encuentros con los cuatro nodos que conforman las y  los orientadores escolares, con miras a apoyar la implementación de la estrategia escuela de padres, en ellos se han trabajado temas como: Identificación de fortalezas y debilidades en el mejoramiento de ambientes escolares, Alianzas familia colegio, Inclusión y manejo de las TIC, Prevención del consumo de SPA,  los cuales  son replicados en los talleres que los orientadores desarrollan en sus instituciones, en desarrollo de las escuelas de padres. </t>
  </si>
  <si>
    <t>Durante el IV trimestre del año 2017,  se reporta en el Anexo 6A - SIMAT 14.902 estudientes matriculados en Jornada Única, se observa una disminución respecto al III trimestre del año 2017 debido a posibles retiros, traslados, etc que se presentan a diario en la población estudiantil.
Resultados Promedios de atención en la Jornada Única Año 2017 por Trimestre según Anexo 6A - MEN:
Trimestre I: 11.833 Estudientes
Trimestre II: 15.059 Estudiantes
Trimestre III: 15.064 Estudiantes
Trimestre IV:14.902 Estudiantes
Es de aclarar que en el I trimestre del año 2018, el Ministerio de Educación Nacional Reportará la Matricula Consolidada en jornada Única de la Vigencia 2017.</t>
  </si>
  <si>
    <t>En el año 2016 a través del Convenio Comfenlaco 004 de 2016, se inicia el proceso de conformación y fortalecimiento de grupos artisticos en Música y Danza, a partir del año 2017 se implemento la primaria artistica 6 instituciones educativas (Calarcá : Rafael Uribe Uribe - Buenavista: Rio Verde Bajo - Circasia: Libre - La Tebaida: Antonio Nariño - Quimbaya: Instituo Quimbaya - Montenegro: Los Fundadores; a estas Instituciones se les nombraron docentes especialista en áreas de música, danza y teatro, a la vez se le transfirierón recursos para la dotación de implementos artisticos por valor de $85.192.152 de pesos); adicional se le transfirierón recursos por valor de $ 40.000.000 pesos a las siguientes Instituciones: Montenegro: Inst. Montenegro, General Santader - Circasia: San José - Calarcá: San José, Jesús Maria Morales - para la dotación de implementos artísticos.</t>
  </si>
  <si>
    <t>A la fecha se ha implementado 32 PRAE en 32 Instituciones Educativas:
BUENAVISTA: 1. Instituto Buenavista. - 2. Río Verde Bajo
CALARCÁ: 3. Antonio Nariño - 4. Baudilio Montoya - 5. Instituto Calarcá - 6. Jhon F. Kennedy -7. Robledo - 8. Segundo Henao - 9. San Bernardo
CIRCASIA: 10. Henry Marín Granada - 11. Libre - 12. Hojas Anchas
CÓRDOBA:13. Ciudadela José María Córdoba
FILANDIA:14. Liceo Andino - 15. San José Fachadas
GÉNOVA: 16. San Vicente de Paúl 
LA TEBAIDA: 17. Antonio Nariño - 18. Pedacito de Cielo - 19. Luis Arango Cardona
MONTENEGRO: 20. Santa María Goretti - 21. Jesús Maestro - 22. General Santander
PIJAO: 23. Instituto Pijao - 24. Luis Granada Mejía
QUIMBAYA: 25. Instituto Quimbaya - 26. Laurel - 27. Mercadotecnia - 28. Naranjal - 29. Policarpa Salavarrieta -30. Simón Bolívar
SALENTO: 31. Liceo Quindío - 32. Boquía</t>
  </si>
  <si>
    <t>Durante el año 2017 se intervinierón  - Mejoramiento, Adecuación y Construcción - 117 sedes educativas oficiales del Departamento.
Lo anterior se realiza a través de la Secretaria de Aguas e infraestructura, la inversión a tráves de los Convites - QUINDÍO SI  - lideradol y ejecutado por el Depacho del Señor Gobernador y las transferencias de recursos a las I.E. por parte de la Secretaría de Educación Departamental.</t>
  </si>
  <si>
    <t>Para la vigencia 2017, se ejecutó el contrato de compraventa 055 de 2017 entre el Departamento del Quindío y la Empresa A&amp;A Radio Comunicaciones S.A.S para la Adquisición y configuración de Equipos Wifi y de Comunicaciones para Sedes Educativas Públicas Adscritas a la Secretaría de Educación Departamental del Quindío.  (268 Sedes Educativas)
A su vez se ejecutó el contrato de compraventa 028 de 2017 entre el Departamento del Quindío y la Empresa Tecnisoftware S.A.S para la Adquisición de Mobiliario Escolar para Dotar Aulas de Clase y Comedores Escolares de las Instituciones Educativas Adscritas al Departamento del Quindío. (10 Sedes Eductaivas)
A través del equipo de Planemaineot Educativo se gestionarón Inversiones del Sector Solidario (Inversión de Cooperativas), con l cual se beneficiarón más de 20 sedes educativas en los municipios de Circasia, Córdoba, Filandia, Quimbaya y Salento.</t>
  </si>
  <si>
    <t>Dentro del Convenio de Asociación No. 04 de 2017, tenemos que: "Desarrollar el PROGRAMA DE JORNADA ESCOLAR COMPLEMENTARIA, en los Municipios de: CALARCA - MONTENEGRO - LA TEBAIDA - CIRCASIA - QUIMBAYA - PIJAO - SALENTO.
Municipios declarados dentro del sistema de alertas tempranas segun informe de riesgo No. 010-17 A.I. del 30 de marzo de 2017.
Se viene adelantando la caracterización en el Aplicativo SIMAT de los estudiantes beneficiados en Jornada Complementaria.</t>
  </si>
  <si>
    <t>En la vigenica 2016 se trabaja con acompañamiento del Ministerio de Educación Nacional en la Implementación de el Programa pasate a la Biblioteca Escolar en 4 Instituciones Educativas (Génova: Inst. Génova - Salento: Liceo Quindío - Calarcá: Rafal Uribe Uribe - Montenegro: Inst. Montenegro) 
Para la vigenica 2017 el MEN no ha transferido los recursos ni los lineamientos para desarrollar el programa.
Durante el III Trimestre del Año  2017, los profesionales contratados en Español y Literatura que apoyan el proceso de capacitación docente para mejorar el ISCE, realizarón capacitación a través de circular 164 del 16 de agosto de 2017 para personal bibliotecario de las diferentes I.E. en marcado en el Plan Nacional de Lectura y Escritura.capacitando hasta la fecha a 107 personas aux. administrativas, docentes de castellano.</t>
  </si>
  <si>
    <t>En la vigencia 2016 se dotarón 20 Instituciones Educativas con titulos de la colección semilla entregada por el Ministerio de Educación Nacional a partir del convenio con BBVA.
Para el II Trimestre del año 2017, se inicia el proceso de adquisición de la Colección Semilla. se expide CDP No. 1760 por valor de $253.000.000 de pesos. Durante el IV trimestre el proceso queda desierto por temas técnicos.</t>
  </si>
  <si>
    <t xml:space="preserve">Para el IV trimestre del año 2017 se mantiene la meta establecida de 500 docentes capacitados en temas de lectura y escritura, ya que durante este trimestre los profesionales encargados dictarón nuevas capacitaciones a docentes en las diferentes I.E. asignadas. </t>
  </si>
  <si>
    <t>El Festival Literario se realizo en 4 Instituciones Educativas de manera estratégica que el restante de I.E. pudiesen particpar del mismo, buscando asi una mayoria significativa de estudiantes que participarán en el festival, logrando generar un interes positivo en la lectura y escritura.
Salento: I.E. LICEO QUINDIO - con la participación de I.E. de los Municipios de Circasia, Filandia y Salento.
Buenavista: I.E. INSTITUTO BUENAVISTA - con la participación de I.E. de los Municipios de Génova y Buenavista.
Montenegro: I.E. INST. MONTENEGRO - con la participación de los Municipios de Quimbaya, La tebaida y Montengro.
Calarcá: I.E. ROMAN MARIA VALENCIA - con la participación de los Municipios de Calarcá.</t>
  </si>
  <si>
    <t>Durante el IV trimestre del año 2017, se contrata servicios profesionales para la capacitación a rectores de 37 I.E. del Departamento del Quindío en materia de Administación Pública y Manejo Normativo de los Fondos de Servicios Educativos.</t>
  </si>
  <si>
    <t>Durante la vigenica 2017, se viene realizando acompañamiento en el aula a docentes licenciados en inglés de básica secundaria y media, en terminos linguisticos, metodologicos y didacticos para el enseñanza del inglés.
Buenavista: Inst. Buenavista
Calarcá: General Santander, Inst. Tecnológico
Circasia: Libre
Filandia: San José Fachadas, Liceo Andino
Génova: Inst. Génova, San Vicente de Paul
La Tebaida: Luis Arango Cardona, Pedacito de Cielo 
Pijao: Santa Teresita, Inst. Pijao</t>
  </si>
  <si>
    <t>Durante la vigenica 2017, se viene realizando acompañamiento en el aula a docentes de preescolar y la básica primaria en terminos linguisticos, metodologicos y didacticos para el enseñañza del inglés.
Buenavista: Inst. Buenavista
Calarcá: General Santander, Inst. Tecnológico
Circasia: Libre
Filandia: San José Fachadas, Liceo Andino
Génova: Inst. Génova, San Vicente de Paul
La Tebaida: Luis Arango Cardona, Pedacito de Cielo 
Pijao: Santa Teresita, Inst. Pijao</t>
  </si>
  <si>
    <t>Respecto al IV Trimetsre de 2017, se tiene proyectado dar cumplimiento a la meta a tráves del proyecto Quindío Bilingüe y Competitivo con la contratación de un equipo de 10 profesionales de apoyo pedagógico, metodológico y didáctico, la adquisición de material audiovisual, de lectura, didáctico y pedagógico y formación docente a través del programa de Lenguas Modernas de la Universidad del Quindío.</t>
  </si>
  <si>
    <t>la Ejecución de los recursos para la adquisición de herramientas audiovisuales, se encuentra en etapa precontractual (elaboración y aprobación de estudios previos y del sector) con el fin de iniciar el proceso contractual con recursos del Sistema General de Regalías para dotar la totalidad de las Instituciones Educativas del Departamento con 541 televisores Smart TV.</t>
  </si>
  <si>
    <t>Durante el III trimestre del año 2017, se realizarón 7 concursos de deletreo en inglés: Génova: I.E. San Vicente de Paul :10 de Octubre - Circasia: I.E. Hojas Anchas: 12 de Octubre - Calarcá: I.E. Jhon F. Kennedy: 17 de Octubre - La Tebaida: I.E. La Popa:19 de Octubre - Quimbaya: I.E. Naranja: 20 de Octubre - Montenegro: I.E. Marco Fidel Suarez: 24 de Octubre - Filandia: I.E. Francisco Miranda: 26 de Ocutbre, durante el mes de Noviembre de 2017 se realizó el concurso de deletreo en ingles Departamental con la participación de 48 estudiantes clasificados de las fases municipales.</t>
  </si>
  <si>
    <t>Durante la Vigencia 2017 se realizarón 6 Talleres para docentes en el uso de las TIC. 
En el mes de marzo del año 2017, se realizan 3 talleres en Manejo de Herramientas TIC: establecidas así: Sabado 11 de Marzo - Inst. Educativa San José Municipio de Circasia, Sabado 18 de Marzo Inst. Educativa Pedacito de Cielo Municipio de La Tebaida, Sabado 25 de Marzo Inst. Educativa Segundo Henao Municipio de Calarcá. Como complemento a los anterior en los puntos vive digital  del Municipio de Quimbaya  en la I.E. Instituto Quimbaya e I.E. Mercadotecnia Maria Inmaculada.
En el  II trimestre del año 2017, el día sabado 1 de abril, se dicta 1 taller para lideres de radio escolar, en la instituón San José del Municipio de Circasia.
Durante el mes de Julio del año 2017, se cita mediante circular 120-141 a Orientadores, Docentes de Apoyo y gestores TIC de los Puntos Vive Digital, al taller-capacitación "INICIATIVA TIC y DISCAPACIDAD", el día 18 de julio de 2017 en la Institución Educativa San José del Municipio de Circasia.
Durante el mes de agosto del año 2017, se dicta 1 capacitación en la universidad del Quindío para los realizadores de contenidos en emisoras escolares, citando mediante circular 120-158 del 11 de agosto de 2017 a: 1 docentes y tres estudientes de las siguientes I.E.:
I.E. La Mariela del Municpio de Pijao - Instituto Buenavista del Municipio de Buenavista - Institito Calarcá, General Santander y I.E. San Bernardo del Municipio de Calarcá - I.E. Jesús Maestro del Municipio de Quimbaya.</t>
  </si>
  <si>
    <t>A la fecha se viene trabajando en las diferentes I.E. en procesos del área de matremáticas (Competencia Lógica), el cual se refleja en las olimpidas de matemáticas que se realizarón en 50 I.E. oficiales del Departamento con la participación de 11.000 estudiantes de los diferentes niveles educativos.
Para la realización de este evento se le transfirierón a la I.E. general santander del municipio de Montenegro la suma de $5.000.000 de pesos.</t>
  </si>
  <si>
    <t>Se fortalecieron  48 Instituciones Educativas articuladas con el SENA comercio, con el SENA Agroindustrial y con el SENA de la construcción:Se fortalecieron  48 Instituciones Educativas articuladas con el SENA comercio, con el SENA Agroindustrial y con el SENA de la construcción:
CALARCÁ:  Instituto Tecnologico,  Baudilio Montoya,  San Jose, Instituto Calarca, Jesus Maria Morales, Segundo Henao, Robledo,  General Santander, Rafael Uribe Uribe, Antonio Nariño, San Bernardo, San Rafael, Roman María Valencia
CIRCASIA: Libre, Luis Eduardo Calvo Cano, San José, IMET
GÉNOVA: San Vicente de Paul, Instituto Génova
LA TEBAIDA: Gabriela Mistral, Inst. Tebaida, La Popa, Santa Teresita, Antonio Nariño, Luis Arango Cardona, Pedacito de Cielo
MONTENEGRO: General Santander, Fundadores, Inst. Montenegro, Santa Maria Gorretti, Marco Fidel Suarez
PIJAO: Santa Teresita, La Mariela, Luis Granada Mejia, Inst. Pijao
QUIMBAYA:  Mercadotecnia María Inmaculada, Policarpa Salavarrieta, Ramon Messa Londoño, El Naranjal, Inst. Quimbaya, Simón Bolivar, El Laurel
SALENTO:Liceo Quindío, Boquia
CÓRDOBA: José María Córdoba
FILANDIA: San Jose Fachadas, Francisco Miranda
BUENAVISTA: Inst. Buenavista</t>
  </si>
  <si>
    <t>Durante la vigencia 2017, se tiene que:
I Semestre: Se atendieron 48 estudiantes.
Almuerzos: Marzo (960) - Abril (864) - Mayo (1008) - Junio (96)
II semestre: Se atendieron 101 estudientes
Almuerzos: Agosto (1.786) - Septiembre (2.121) - Octubre (2.121) - Noviembre (1.616)</t>
  </si>
  <si>
    <t>En la vigencia 2017, mediante resolución 001165 de 30 de junio de 2017, se otorgan estimulos a 42 estudiantes para el ingreso a la educación superior a partir del segundo semestre del año 2017.
A la fecha el programa se viene ejecutando de manera satifsfactoria: Valor probado mediante Resolución 1165 de 30 de junio de 2017: $123.936.456 de pesos.</t>
  </si>
  <si>
    <t>Durante el III trimestre del año 2017, en el mes de septiembre se firma contrato de prestación de servicios de apoyo a la gestión 1419 de 2017, entre el Departamento del Quindío y el Instituto Colombiano de Normas Técnicas y Certificaciones - ICONTEC cuyo objeto es:"Realizar a la Secretaría de Educación Departamental del Quindío, auditoría de renovación a la certificación por procesos con alcance a los procesos de gestión de la cobertura del servicio educativo, gestión del recuros humano en el sector educativo, atención al ciudadano - SAC y gestión de la calidad del servicio eduactivo, en sitio durante 4 días, de conformidad con los requisitos establecidos en el reglamento técnico definido por el Ministerio de Educacuón Nacional.
Para el IV Trimestre del Año 2017, el icontec Certifica los 4 procesos: Gestión del recursos Humano en el Sector Educativo - Cobertura del Servicio Educativo - Calidad del Servicio Educativo - Proceso de Atención al Ciudadano.</t>
  </si>
  <si>
    <t>Los procesos Presupuestales y Financieros Integrados se implemetaron en las 54 I.E. oficiales del Departamento a tráves de la Contratación "Prestación de Servicios de alquiler o arrendamiento, programación y puesta en funcionamiento de una plataforma WEB - Software -, que permita realizar el manejo contable, presupuestal y de tesorería".
Para el IV Trimestre del Año se tiene que:
ACTIVIDADES - REALIZADAS
Se garantizó el acceso al aplicativo WEB durante todo el tiempo de ejecución del contrato en la dirección URL http://juno.com.co. 
No se presentaron reportes o quejas por parte del personal Auxiliar Administrativo de las 54 Instituciones Educativas de fallas en el acceso al aplicativo WEB. 
La base de datos se ha mantenido actualizada y la información fiel a la ingresada por el personal Auxiliar Administrativo de las 54 Instituciones Educativas. No se ha tenido reportes de pérdida de información o de registros que no hayan sido almacenados.  Se han generado copias de seguridad durante todos los días.  Estas copias están disponibles para descargar desde el aplicativo WEB.
Se ha brindado atención oportuna a los requerimientos del personal Auxiliar Administrativo de las 54 Instituciones Educativas. A la fecha no se ha solicitado asistencia personalizada en las Instituciones Educativas, por lo tanto, no se ha acudido al sitio a dar soporte presencial.  
Se desarrolló e incorporó al aplicativo WEB JUNO la opción de consolidar la información contable de las 54 Instituciones Educativas y la generación del reporte CHIP para enviar a la Secretaría de Hacienda.
La información ya se encuentra consolidada y lista para consultar cuando la Secretaría de Educación Departamental lo requiera.</t>
  </si>
  <si>
    <t>19 sedes educativas a traves de puntos vive y kiosko proyecto nacional de fibra optica, a traves de los recursos de conexión total del MEN y el Proyecto de Bilinguismo e Innovación Social se realizo la Adquisición de Equipos WIFI y de Comununicación para m,ejorar la conectividad de las 268 sedes educativas oficiales del Departamento. A la fecha la SED, se encuentra en etapa precontractual para la adquisicón de Equipos Servidores para las 54 IE educativas Principales.
Al igual se inciará para el año 2018 con la contratación de un equipo de profesionales en ingenieria, los cuales apoyarán el montaje de las INTRANET locales para cada una de las IE, lo que permitira una mejor conectividad.</t>
  </si>
  <si>
    <t>se realizó el pago oportuno al 100% de los funcionarios de la planta de administrativos, docentes y directivos del sector central.</t>
  </si>
  <si>
    <t>Durante le Mes de Agosto se realizó el reconocimiento a 16 docentes, de las diferentes I.E. del Departamento, en dicho reconocimiento se impone la medalla a la "Maxima Docencia".
A su vez durante el mes de Noviembre (17 de Noviembre de 2017) en la celebración del Día del Administrativo se reconocio a 5 Administrativos de la Secretaria de Educación Departamental; Dando como cumplida la meta propuesta de 20 docentes, directivos docentes y administrativos para la vigencia 2017.</t>
  </si>
  <si>
    <t>Durante el III trimestre del año 2017, se ha realizado 1 evento y actividades culturales y recreativas, desarrolladas para los funcionarios del servicio educativo.
1. Celebración Día del Docente: 22 de Agosto de 2017
2. Celebración Dia del Administrativo: 17 de Noviembre de 2017
3. Jornada de Fortalecimiento Integral para Pensionados: 24 de Noviembre de 2017</t>
  </si>
  <si>
    <t>Recursos acumulados por Ley en espera de que sean legislados por parte del Gobierno Nacional para poder ser invertidos, situación que le correponde al Ministerio de Cultura. Estos dineros hacen parte del proyecto: Seguridad Social del Creador y Gestor Cultural del Departamento del Quindio, y pertenencen al proyecto Nro. 45.   
Se han apoyado proyectos como: 
* Asociación de Músicos profesionales con 80 conciertos al año y acompañamiento a 12 escuelas de música, beneficiando 240 niños en todos los municipios. 30 empleos generados.
* Fortalecimiento del Sistema Departamental de Cultura, mediante  la realizacion de las reuniones mensuales de los consejos de área y la formulación de los planes de área en particular los de música y danza 
*Proyecto Primaría Artística 10 instituciones educativas beneficiando 1.800 niños y niñas en Calarcá, Buenavista, Circasia, La Tebaida, Montenegro y Quimbaya, 4 encuentros
* Realización de 14 exposiciones de Artes plásticas en el Departamento del Quindìo 5 en la Sala Roberto Henao que estuvo abierta todo el año,  6 en Quimbaya, Calarcá, Buenavista, Montenegro, Circasia y Pijao y dos en los mogadores en la plazoleta de la Asamblea Departamental.
* Proyecto "Escena Itinerante" para la circulación de 24 grupos en danza y teatro, realizando 80 presentaciones en todo el departamento del Quindío.
* Proyecto formación en artes en las Casas de la Cultura, en artes plásticas (6) y teatro (6),en todos los municipios. Beneficiando a 180 niños y niñas, 24 exposiciones y/o presentaciones realizadas. 
* Proyecto de fortalecimiento de una escuela de danza con tres niveles de formación: infantil, juvenil y mayores. Siendo beneficiarios directos 50 personas y  32 presentaciones realizadas en todos los municipios
* Proyecto de fortalecimiento de una escuela de teatro con tres niveles de formación: infantil, juvenil y mayores. Siendo beneficiarios directos 29 personas.30 funciones realizadas en todo el departamento.
* Proyecto para el apoyo a 92 eventos y actividades artísticas y culturales en el departamento.
* Proyecto de rehabilitación del teatro de La Tebaida, con un aporte de $300 millones de pesos</t>
  </si>
  <si>
    <t>Se apoyaron 21 proyectos en la convocatoria departamental y 33 proyectos cofinanciados ganadores de la convocatoria de concertación de proyectos del Ministerio de Cultura. Se anexa relación</t>
  </si>
  <si>
    <t>Se apoyaron durante la vigencia 2017, un total de quince (15) proyectos artísticos mediante la entrega de estímulos
* Proceso de evaluación y seguimiento. Se anexa relación</t>
  </si>
  <si>
    <t>Se apoyaron 3 proyectos para el emprendimiento cultural: Elaboración de un plan de negocios, mapa coreográfico del departamento y portafolio de servicios (Fundanza), Grafititour a través del desarrollo de una aplicación móvil por 5 murales del departamento (Lisérgico), Aprende y Emprende (Común Unidad)</t>
  </si>
  <si>
    <t>* Proyecto "Ruta Literaria"  en el Departamento consistente en la exaltacion de escritores mediante la elaboracion de murales en las Bibliotecas Públicas del Departamento, para promocion de lectura .   
* Proyecto Picnic Literarios llevan la lectura a la calle ponen al transceunte y a los niños en contacto con los libros mientras son guiados por expertos en el tema. 
* Organizacion y catalagacion del material bibliografico de las 11 bibliotecas Municipales del Departamento, 
* Encuentro Nacional de escritores Luis Vidales, 
* Edicion y publicación de 4 libros de la Biblioteca de Autores Quindianos. 
* 4 seminarios de formación para escritores en cuento, novela, Crónica literaria y derechos de autor
* Realización de 10 encuentros de la Red de bibliotecas del Quindío. 
* Proyecto Mi Vereda Cuenta de promoción de lectura en el sector rural de los municipios cordilleranos</t>
  </si>
  <si>
    <t xml:space="preserve">* Se apoyaron 7 proyectos por la convocatoria Impuesto al Consumo IVA TM (2 Filandia, 2 La Tebaida, Buenavista, Montenegro, Génova)
* Apoyo a comparsa para la difusion de la tradicion oral del Departamento 
* Plan Especial de Salvaguardia (I etapa) de la Fiesta Nacional del Cafe.
* Participación del Consejo Departamental de Cultura en el Encuentro Nacional de Patrimonio en Bucaramanga
* Fortalecimiento a la Red Departamental de Museos
</t>
  </si>
  <si>
    <t>* Apoyo a la difusión de las actividades de la Secretaría por redes sociales y medios de comunicación
* Lectura crítica de medios de comunicación, 120 jóvenes de 4 Instituciones Educacativas, 6 programas radio y 4 revistas digitales
* Formación para la realización de contenidos audiovisuales con dispositivos móviles. 4 talleres en Quimbaya, Calarcá, La Tebaida y Armenia</t>
  </si>
  <si>
    <t>* Fortalecimiento al Sistema Departamental de Información Cultural, diagnostico operativo del sistema informativo cultural de Quindío SICUQ 
* Diplomado en Gestión Cultural con la Universidad Nacional. 33 gestores beneficiados, 140 horas de capacitación
* Encuentro Departamental de Consejeros de Cultura. 2 días, 40 consejeros participantes.
*  Apoyo al funcionamiento del Consejo Departamental de Cultura y consejos de áreas artisticas</t>
  </si>
  <si>
    <t>Este año se continuo con la implementación del programa de agricultura familiar campesina en el departamento del Quindío, a lo largo del cual se tienen implementadas en total 361 parcelas demostrativas de agricultura familiar campesina que se estima esten beneficiando cerca de 3000 personas en el sector rural, urbano y periurbano de todos los municipios del Departamento del Quindio</t>
  </si>
  <si>
    <t xml:space="preserve">Se formalizaron 4 alianzas productivas para el año 2017 en el marco del proyecto "Apoyo a alianzas productivas del Ministerio de Agriculrura y Desarrollo Rural", las cuales dentro del componente de comercializacion estan enfocadas a los contratos de compra anticipada con el aliado comercial. Estas alianzas beneficiaron en total 186 productores en 5 municipios (Pijao, Filandia, Circasia, Cordoba y Genova) un total de aportes por parte del Departamento de $60,000,000 y en los renglones productivos leche, queso, panela y platano    </t>
  </si>
  <si>
    <t>Con el fin de dar cumplimiento a esta meta, en el año 2017 se cuantifico el numero de hectareas sembradas con productos de la canasta basica familiar a partir de las parcelas de Agricultura familiar (huertas) 361 huertas (120 m2) que equivalen a aproximadamente 4,3 Ha. De igual forma se aumento el numero de hectareas sembradas en el marco de los convenios de renovacion de cafetales y nuevas siembras, con la siembra de maiz y frijol como productos de la canasta basica familiar en aproximadamente 48,16 Ha en total entre los 3 municipios (Armenia, Quimbaya, Circasia)</t>
  </si>
  <si>
    <t xml:space="preserve">A lo largo de la implementacion del programa de Agricultura familiar campesina se han beneficiado directa e indirectamente aproximadamente 774 familias en las zonas urbanas periurbanas y rurales de todos los municipios del Departamento del Quindio </t>
  </si>
  <si>
    <t>Se viene desarrollando una estrategia con la secretaría de salud Departamental para la construccion de una linea base del estado nutricional de los niños en edades entre 5 y 18 años que han sido beneficiados con el programa de Agricultura familiar campesina. Actualmente se tiene caracterizada la poblacion beneficiada en este rango de edades y se espera que con el apoyo de la Secretaría de Salud se pueda medir el estado nutricional y establecer indicadores de medicion del estado nutricional de estos</t>
  </si>
  <si>
    <t xml:space="preserve">Se realizaron visitas de Inspección, Vigilancia y Control a establecimientos del sector gastromico, restaurantes escolares, expendios en vía publica, Expendios de bebidas alcohólicas, tiendas y supermercados, panaderías y cafeterías,  eventos masivos en municipios y eventos ETAs de competencia departamental para un total de 1212 visitas </t>
  </si>
  <si>
    <t xml:space="preserve">• Se realizó informe final de la integración de los programas IAMI-AIEPI-PAI, en la política para la atención a la primera infancia mediante acto administrativo  en IPS (hospital San Juan de Dios; Circasia Hospital San Vicente; Quimbaya Escuela Naranjal, Pijao Hogar Infantil; Buenavista Hospital San Camilo.
• Se realizó informe final de los seguimientos a los planes de mejora de las IPS públicas según evaluación de la estrategia IAMI 2017.
• Se proyecta programación para el seguimiento a planes de mejoramiento en la implementación de la estrategia IAMI de las ESE- Armenia (Hospital San Juan de Dios), La Tebaida Hospital Pio X; Quimbaya Hospital Sagrado Corazón, Filandia (Hospital San Vicente de Paul) .
• Con corte a diciembre se consolida la información de lactancia materna y perímetro braquial y se alimenta la matriz de seguimiento a control de crecimiento y desarrollo por parte de IPS.
• Se entrega el modelo de política de la Estrategia IAMI a 11 Municipios.                                                          
                                              </t>
  </si>
  <si>
    <t xml:space="preserve"> Se realizo seguimiento a 17 casos prioritarios con notificación en sivigila como desnutrición aguda.
• Se realizo consolidado de la información obtenida en la visitas de verificación a las ESE de la normatividad vigente en Nutrición.
• Dentro de la ejecución del plan de intervenciones colectivas se recoge la variable de Perímetro Cefálico el cual permite detectar casos sospechosos de desnutrición, hasta la fecha no hay reporte de casos sospechosos.
• Se realizó análisis de situación nutricional de 6 poblaciones etnias.
• Se dejo proyectada la programación de socialización a planes locales de salud y secretaria de servicios sociales y de salud de Calarcá; de la  situación nutricional a 6 comunidades indígenas del departamento.
• Se proyecto programación para la definición de la ruta de atención integral con  planes locales de salud y secretaria de servicios sociales y de salud de Calarcá para la intervención integral de población indígena en los municipios.
• Se realizó la intervención con educación integral de población indígena (a en los municipios de Quimbaya (Laurel) y Calarcá (Quebrada Negra)</t>
  </si>
  <si>
    <t xml:space="preserve">• Se realizo reunión del comité de residuos generados en atención en salud y otras actividades en donde se hacen traslados de medidas sanitarias que también son competencia de la autoridad ambiental y policía.
• Se realizaron 3 capacitaciones en prevención del riesgo asociado al manejo de sustancias químicas en los expendios  agrícolas , químicos y  expendios de productos  de aseo, higiene y   limpieza  en el departamento,  con la asistencia de 45 propietarios de establecimientos con procesos de sensibilización y asesoría técnica. 
• Se realizo la identificación de actividades económicas realizadas dentro de la implementación de las visitas a viviendas saludables de los municipios de Quimbaya, Calarcá y Circasia.
• Se realizaron 29 jornadas de educación sanitaria y ambiental ( agua , saneamiento básico , riesgo y residuos peligrosos) a 490  personas en la instituciones educativas del sector rural y comunidades  de los municipios de  Quimbaya, Circasia, Montenegro , Buenavista  y filandia. 
• Se realizan 3  capacitaciones a los agricultores de los gremios de cultivos  café y  aguacate ; con 52  personas  capacitadas en saneamiento básico  y prevención del riesgo asociado a las sustancias químicas en general , incluyendo la exposición a plaguicidas , utilizando las  herramientas lúdicas de la metodología SARAR.
• Se realizaron intervenciones dentro del marco de la estrategia de entornos saludables (viviendas saludables) a los municipios de Quimbaya, Filandia, Buenavista y Córdoba, Y en escuelas saludables contando con la intervención de la referente de poblaciones vulnerables a la población escolar con la implementación del portafolio de servicios brindado desde salud.
</t>
  </si>
  <si>
    <t>• Se realizan actividades de recolección análisis y procesamiento de información existente para los mapas de riesgo de los municipios 
• Consolidación de Anexo técnico 1 para los municipios de La Tebaida, Circasia, Filandia, Calarcá, Salento y Quimbaya.
• Se realizó requerimiento sobre caracterización de fuentes a los mismos municipios y prestadores.</t>
  </si>
  <si>
    <t>• Se realizo seguimiento al evento de violencia sexual reportado en el SIVIGILA, en donde se realizan acciones frente a la garantía de la calidad del dato y gestión del riesgo individual que las EAPB deben realizar a fin de garantizar una atención integral.
• Se realizo visita de asistencia técnica y evaluación en la atención integral de las víctimas de violencia sexual en las IPS de los municipios de filandia, tebaida, armenia, Buenavista y secretaria de salud municipal de armenia.
• Se desarrolló curso de certificación a profesionales para la atención integral en salud a víctimas de violencia sexual. 
Se realizo la primera sección del proceso de formación de formadores en la atención integral en salud a víctimas de violencia sexual.</t>
  </si>
  <si>
    <t xml:space="preserve">• Se realizo 13 capacitaciones a  las IPS y EPS, a colegios y lideres comunitarios de los 12 municipios del departamento del Quindío, con la estrategia proyecto de vida, con base a planificación familiar, se requiere cooperación por parte del sector educativo para implementar y hacer funcional los servicios amigables en todo el departamento del Quindío, para  disminuir el embarazo en mujeres adolescentes.
• Se realiza visitas de asesoría y asistencia técnica a las IPS de los municipios de filandia, tebaida, armenia, Buenavista, frente al desarrollo y fortalecimiento de los servicios de salud amigables para adolescentes y jóvenes.
</t>
  </si>
  <si>
    <t>• A través de las  E.A.P.B  contributivas , subsidiadas y pacientes vinculadas, se inscribieron en el programa de control prenatal 5.431  gestantes, con corte al 29  de DICIEMBRE  2017, de las cuales 3.478 se captaron antes de las 12 semanas , además se les brindó atención oportuna, eficaz y humanizada.
• A través de los programas del POS y P.I.C en forma concertada,  se apalanca la captación temprana de las embarazadas antes de las 12 semanas.
• Se han cuantificado 5.431  MUJERES embarazadas, a pesar de la educación en salud realizada en colegios y líderes comunales, el numero de embarazadas sigue la misma dinámica y tendencia, sobre todo en embarazos por debajo de 14 años de edad.</t>
  </si>
  <si>
    <t xml:space="preserve">• Se realizo visita de asistencia técnica y verificación en cuanto a la atención integral de las personas que viven con VIH a las EAPB (COOMEVA, EJERCITO, SURA, MEDIMAS,DIRECCION TERRITORIAL, POLICIA, COSMITET, ASMET SALUD, SALUD VIDA, SALUD TOTAL, NUEVA EPS, SANITAS Y SOS).
• Se realizo visitas a IPS de los municipios de Córdoba, Montenegro, filandia, tebaida, armenia, Buenavista y secretaria de salud municipal de armenia, a fin de realizar asesoría y asistencia técnica frente a la contratación y atenciones relacionadas en los eventos de ITS-VIH.
• Se realizo seguimiento a los eventos de hepatitis y VIH reportados en el SIVIGILA, en donde se realizan acciones frente a la garantía de la calidad del dato y gestión del riesgo individual que las EAPB deben realizar a fin de garantizar una atención integral.
• Se desarrollo el Subcomité de Promoción y prevención de las ITS, VIH-SIDA, con participación de 10 instituciones en donde se da a conocer la evaluación realizada a los programas regulares de VIH.
• Se desarrollo capacitación en APV, en el marco del desarrollo del subcomité de ITS-VIH.
</t>
  </si>
  <si>
    <t>• Se asiste al entrenamiento en Cancún México, por invitación de la embajada de estados unidos, para la formación en formuladores de políticas publicas a tomadores de decisión en naturaleza,  prevención y tratamiento del consumo de sustancias psicoactivas.
• Se llevo a cabo video conferencia con el Ministerio de Salud y Protección Social, para los lineamientos de convivencia social y salud mental y cómo articular dichos lineamientos en la Política de Salud Mental en el departamento y en la planificación de acciones para la vigencia 2018.
• Se llevó a cabo el seminario departamental Hablemos de Violencia, con enfoque diferencial, con el fin de continuar con la sensibilización para la formulación de la Política de Salud Mental y visibilizar la problemática de violencia de género. 
• Se llevo a cabo la video conferencia con el Ministerio de salud y protección social y la OPS, para el alistamiento de la celebración del día mundial de prevención del suicidio y el día mundial de la salud mental. 
• Se llevo a acabo mesa de trabajo con el investigador principal de la Universidad buenaventura para la investigación con énfasis en la conducta suicida.</t>
  </si>
  <si>
    <t>• Se realizo la notificación de los casos a las EAPBS y seguimiento a los casos de la dimensión de convivencia social y salud mental, violencia, intento de suicidio, intoxicaciones).
• Se llevo a cabo el seguimiento y acompañamiento a los grupos de autoayuda de los municipios de Quimbaya y Calarcá, en el marco de la estrategia de APS Y RBC.
• Se llevo a cabo grupo de autoayuda de pacientes y familias con esquizofrenia y con autismo.
• Se Participo en la mesa de trabajo con el área de vigilancia epidemiológica para el mejoramiento de la calidad del dato y la depuración de la base de datos de SIVIGILA, con el fin de aclarar y establecer claramente la definición de casos objeto de seguimiento por la dimensión.
• Se llevo a acabo mesa de trabajo con los programas de responsabilidad penal en menores y programas de protección de ICBF, con el fin de disminuir las barreras de acceso a los servicios de salud.
• Se lleva a cabo mesa de trabajo con los Planes de intervenciones colectivas para la planificación de acciones y elaboración de cronograma en la implementación de RBC con enfoque de grupos de autoayuda.
• Se culmino con el curso de salud mental en entornos de vida con el apoyo del SENA, hospital mental y la secretaria de salud.
• Se llevo a cabo la capacitación y certificación de 40 profesionales en intervención en crisis con énfasis en la conducta suicida y plan de manejo seguro, con el Colegio Colombiano de Psicólogos.</t>
  </si>
  <si>
    <t xml:space="preserve">• Se llevo a cabo el comité departamental de reducción del consumo de sustancias psicoactivas, con la asistencia de mas de 40 instituciones.
• Se asiste al consejo seccional de estupefacientes.
• Se llevo a acabo la mesa de trabajo con los programas de responsabilidad penal en menores y programas de protección de ICBF, con el fin de disminuir las barreras de acceso a los servicios de salud.
• Se acompaño la mesa de trabajo de la secretara del interior para la socialización de la estrategia de la Fundación Instituto Colombiano del Cannabis.
• Se acompaño la "tertulia del Cuidador " Organizada por la Secretaria de familia y el asesor del despacho para temas de SPA."
• Se realizo la notificación de los casos en el SIVIGILA.
</t>
  </si>
  <si>
    <t xml:space="preserve">• Se capacitaron a 25 auxiliares de enfermería de los prestadores de primer nivel de atención, en estrategia 4x4 como factor protector para enfermedades no transmisibles .
• Se visitaron en IPS a grupos de riesgo y lactantes  de los 11 municipios , Quimbaya, salento , córdoba , Buenavista, filandia , Calarcá, circasia , Génova , pijao, tebaida, Montenegro , Quimbaya , para sensibilizar frente a la estrategia 4x4  y al Plan Local de Salento con grupos de personas en discapacidad , Igualmente con Buena vista y  pijao grupo de poblaciones, para un total de 220 beneficiados. 
• Se realizo la evaluación de la adopción de la estrategia en los colegios (22 colegios), sobre la adopción de  Modos Condiciones y Estilos de Vida Saludable - MCEVS. Dentro de las actividades se hace revisión de lo que venden en las cafeterías del colegio, se propone mejorar el menú con frutas y verduras.
• Se evaluó y formulo planes de mejora sobre el cumplimiento estrategia 4x4 en el ambiente educativo, en 11 Instituciones educativas de Competencia departamental.
• Se realizo intervención pedagógica a colegios Instituto Pijao, Escuela María Auxiliadora, Instituto Santa Teresita de La Tebaida, Liceo Quindío, Hojas Anchas sobre tiendas saludables, estrategia 4x4.
• Se capacito sobre hábitos vida saludable, bienestar emocional, a una familia con un niño con cáncer infantil.
• Se brindo asistencia técnica a las IPS Pijao, Salento y Filandia, sobre estrategia 4x4, normatividad legal y espacios libres de humo. 
• Se brindo apoyo a los temas de la semana de la salud con Movilidad territorio Quindío e Indeportes. 
• Se realizaron visitas de asistencia técnica a los colegios de los municipios de competencia departamental, sobre la normatividad en la implementación de la estrategia 4X4.
• Se realizo sesiones de Escuelas de padres en Pijao, Salento, Circasia Calarcá, talleres con padres, docentes y rectores, donde se reforzó el programa caras felices y tristes con alumnos de 3, 4 y 5, se socializo la normatividad en nutrición saludable y anti consumo de tabaco, así como el desarrollo del taller árbol de propósitos con niños de primaria del instituto pijao.
</t>
  </si>
  <si>
    <t xml:space="preserve">• Se aplico un check list sobre espacios libre de humo basados en la ley en los colegios de Pijao (Instituto Pijao, escuela María Auxiliadora), Colegio Buenavista,  Instituto  Génova, Instituto Córdoba, Colegio Naranjal Quimbaya, Institución Educativa Santa Teresita de La Tebaida.  Posterior descargue de información a matriz de categoría para implementar las capacitaciones. 
• Se identifico como edad de inicio de consumo de tabaco los 11 años en el departamento del Quindío en la muestra de 1800 estudiantes que se encuestaron anónimamente. 
• Se realizaron visitas de seguimiento a los encargados de enfermedades crónicas de las IPS, frente al desarrollo de estrategias que les permita informar a los usuarios de los beneficios de dejar de fumar y los riesgos a los que se encuentran sometidos en caso de continuar su consumo. Así mismo se entregan recomendaciones de cumplimiento a la ley como profesionales de la salud, de acuerdo a la ley 1335 de 2009. 
</t>
  </si>
  <si>
    <t xml:space="preserve">• Se realizo la gestión ante las EPS sobre los casos puntuales de Cáncer Infantil, cáncer de mama y cuello uterino. 
• Se realizaron visitas de asistencia técnica a los municipios centinela de exposición a flúor (Génova y Buenavista) para el reporte y seguimiento a las muestras de agua y sal de dichos municipios. 
• Se realizaron visitas de asistencia técnica a las EPS para el seguimiento y evaluación de los indicadores en Riesgo Cardiovascular y posteriormente los planes de mejoramiento.  
• Se realizo seguimiento a pacientes de enfermedades huérfanas del departamento, con corte a diciembre de 2017  total 20 pacientes, de los cuales Asma Salud y medimax son los que más pacientes tienen. 
• Se realizo seguimiento en calidad del dato y confirmación con los pacientes sobre la asistencia en la oportunidad de sus respectivas patologías.                                                                                                                                                                                                                                                                      • Se realizo la Primera mesa de trabajo del eje cafetero  del MSPS con caldas, Risaralda y Quindío de Cáncer infantil.                                                                                                         
• Se llevo a cabo la Primera Jornada  Académica sobre detección temprana de cáncer y normatividad vigente, los cuales están priorizados en el plan Decenal de Salud Pública, donde se invitaron a todas  a la secretaria de Salud Departamental del Quindío, mas de 350 invitados Referentes de las EPS, IPS, ESE, Funcionarios de atención en primer nivel, Secretarias de Salud Municipales, Referentes ECNT, Representantes de Estudiantes de medicina y enfermería, (Universidades), Líderes comunitarios, representantes padres de familia y de la comunidad y representantes de la Secretaria de Educación y CODACAI  Y MINSALUD.                                                                                                                                   
• Se realizo asesoría, orientación y asistencia  al Consejo Departamental Asesor de Cáncer infantil a los funcionarios del programa y SIVIGILA de Cáncer infantil por el MINSALUD.                                     
</t>
  </si>
  <si>
    <t xml:space="preserve">• Se brindó educación en acciones de AIEPI comunitario sobre las 18 practicas a las familias visitadas en las  veredas del municipio de Quimbaya, Génova y Buenavista, veredas quebrada negra, la Virginia , el hogar infantil  niño Jesús, los CDI construyendo futuro, amapolas y san Vicente y en el barrio Santander  del  municipio de Calarcá,  con énfasis en la prevención de enfermedades relacionadas con el cuidado del ambiente (saneamiento,  prevención de malaria y dengue y de  infección por VIH SIDA).     
• Se brindó educación  en el conocimiento sobre IRA (Infección Respiratoria Aguda) y EDA (Enfermedad Diarreica Aguda) leves en casa, como evitar que los niños menores de 5 años se enfermen, como cuidarlos en casa, evitar el contagio y cuáles son los signos  para acudir a los servicios médicos en  las veredas visitadas en los municipios de Quimbaya, Génova, Buenavista, veredas quebrada negra, la Virginia,  el hogar infantil niño Jesús,  los CDI construyendo futuro, amapolas y  san Vicente y en el barrio Santander  del  municipio de Calarcá  del año 2017.
• Se realizaron jornadas de salud para la promoción del lavado de manos como una medida  económica y efectiva que nos ayuda a prevenir enfermedades.  
• Se realizaron actividades de caracterización de familias y viviendas saludables  del PIC en 4 veredas del municipio de Quimbaya en 5 veredas en el municipio de Génova y en 5 veredas del municipio de Buenavista del año 2017.
• Se apoyó la búsqueda activa de niños y población adulta pendiente de vacunar  - CYD en  las veredas visitadas en los municipios de Quimbaya, Génova y Buenavista del año 2017, 
• Se brindó educación  en acciones de IAMI comunitario a las familias visitadas donde se encontraron madres gestantes, en  veredas del municipio de Quimbaya, Génova y Buenavista. 
</t>
  </si>
  <si>
    <t xml:space="preserve">• Acompañamiento a la Jornada Nacional de Vacunación el día 29 del mes de julio, bajo el lema "Día de ponerse al día"
• Análisis mes a mes de las coberturas de vacunación alcanzadas por cada uno de los municipios del departamento. 
• Seguimiento al Programa en las EAPB que hacen presencia en el departamento (Cafesalud, Saludvida).
• Seguimiento mensual a los 11 Municipios del Departamento sobre el diligenciamiento de los registros diarios de vacunación, en cuanto a coherencia y exactitud, para garantizar la funcionalidad del sistema Nominal del PAI. 
• Durante el mes de julio no se llevaron a cabo Monitoreos o Encuestas de coberturas de vacunación.
</t>
  </si>
  <si>
    <t xml:space="preserve">• Se realizó el  levantamiento de los  índices médicos en establecimientos especiales  (80) que incluyen instituciones educativa, IPS, Centros de atención al adulto mayor, Centros carcelarios y cuarteles de policía así como a los  Monta llantas en los municipios de Génova, pijao, Córdoba y Buenavista, se visitaron 1400 viviendas ; en los Municipios de Quimbaya, Génova, Circasia, Pijao, Córdoba y Buenavista.
• Se realizaron las  actividades de  promoción  y prevención dirigidas a comunidad y grupos focalizados para fortalecer la participación ciudadana, sobre aspectos  como el ciclo de vida del Aedes aegypti,  sintomatología del dengue, Chikungunya y zika  y medidas preventivas utilizando la  metodología COMBI. 
• Se realizaron  81 encuestas en hogares comunitarios con el fin de verificar los conocimientos sobre el vector y las Enfermedades Transmitidas por vectores en los Municipios de Calarcá (33), Montenegro (4), La Tebaida (23), Quimbaya (21), se capacitaron 225 personas entre agentes educativos del ICBF y padres de familia y se aplicaron 185 encuestas a madres comunitarias, agentes educativos y personal administrativo en los hogares infantiles de ICBF en los cuatro Municipios: Calarcá, Tebaida, Quimbaya y Montenegro.
• Se realizo informe del comportamiento de los eventos ETV  notificados en el Sivigila con corte a la semana cuarenta (48), que corresponde al periodo epidemiológico No. 12 de 2017. 
• Se elabora informe de gestión del programa de ETV y zoonosis correspondiente al cuarto trimestre de 2017 en cumplimiento a los Lineamientos establecidos por el Ministerio de la Protección Social y salud para el programa.
• En el mes de Diciembre se han realizado veinte (20) observaciones de animales potencialmente transmisores de rabia (caninos y felinos) distribuidas en los Municipios de: Montenegro (5), la tebaida (5), Quimbaya (3), Filandia (1), y Circasia (6). 
• Se realizó consejo seccional de Zoonosis correspondiente al cuarto trimestre de 2017.
• Se recepcionaron los actos Administrativos Municipales  de La Tebaida y Montenegro mediante los cuales se implementa y adopta la Estrategia de gestión Integrada para el control, promoción y prevención de las Enfermedades Transmitidas por vectores para cada Municipio. 
• Se realizo la Unidad de análisis de probable muerte asociada a Dengue de paciente residente en el Municipio de Montenegro. 
• Se elaboro informe consolidado de los seguimientos realizados a los planes de mejoramiento establecidos por las EAPB Medimas Contributivo, Medimas Subisidiado, Nueva EPS y SOS. 
• Se solicitó a la Dirección de Calidad en la prestación de servicios de Salud de la Secretaría de Salud Departamental el plan de auditorias para la evaluación de adherencia a la Guía de atención de dengue en las IPS del departamento 2018, en cumplimiento a los compromisos establecidos en las reuniones del grupo Funcional de vectores.
• Se realizó el seguimiento de los casos de dengue en los municipios como lo indica el protocolo (barrido en cruz desde la vivienda donde reside el paciente en los 11 Municipios de competencia departamental).
• Se realizó el monitoreo semanal de las 19 larvitrampas instaladas en los municipios de Calarcá, Quimbaya,  La Tebaida y Montenegro,.
• Se realizo seguimiento de caso probable de leishmaniasis en el municipio de Circasia.
• Se capacitaron 49 agentes educativos en los municipios de la Tebaida, Calarcá y Quimbaya, así mismo  133 padres de familia fueron capacitados en los municipios antes nombrados : para un total de 812 personas  capacitadas. 
• Se realizó la inspección a cuatro mil  (4000) recamaras de agua lluvia  en los  Municipios de Córdoba, Buenavista, Montenegro, Génova, Quimbaya, Calarcá, Salento y Tebaida.
</t>
  </si>
  <si>
    <t xml:space="preserve">• Se vacunaron 44834 animales,  caninos (29670) y felinos (15164) en los Municipios de  Buenavista, Circasia, Calarcá, Montenegro, Filandia, Pijao, Quimbaya, Genova, Cordoba,  La Tebaida .
• Se realizaron cuatro (4) intervenciones de control de roedores en los Municipios de Génova, Salento Y Montenegro en Hogares Infantiles; se realizó una intervención por Municipio en diferentes sectores que reportaron infestación por roedores de interés en Salud Pública. 
• Con corte al mes de junio se han realizado ciento ochenta y cinco (185) observaciones de animales potencialmente transmisores de rabia (caninos y felinos), actividad que se realizó en los municipios de competencia Departamental.
• Se realizó asistencia técnica  en el Municipio de Montenegro en cuanto a la Implementación de la EGI - ETV. 
• Se realizó reunión con las EAPB  del Departamento y se socializaron los resultados obtenidos en las mesas de trabajo en las que se evaluaron las competencias de las EPS frente a la gestión individual del riesgo y la atención integral a los pacientes con diagnóstico de ETV y Zoonosis. Las no conformidades encontradas se socializaron la reunión del grupo funcional de vectores Convocada por el programa de ETV y zoonosis y como compromiso de esta reunión, el programa de ETV y zoonosis realizó la socialización de hallazgos a la dirección de Calidad en la prestación de los servicios de Salud.
</t>
  </si>
  <si>
    <t xml:space="preserve">• Se brindan 213 Asistencias técnicas y 145 seguimientos al programa de Tuberculosis dirigido a Planes Locales de Salud, Secretaria de Salud municipales, EPS, IPS públicas y privadas, Centro Penitenciarios y de reclusión   
• Se brindaron 89 Asistencias Técnicas y 42 seguimientos al Programa de Lepra dirigido a Planes Locales de Salud, Secretaria de Salud municipales, EPS, IPS públicas y privadas, Centro Penitenciarios y de reclusión.
• Se lleva a cabo la conmemoración del Día mundial de la lepra, 
• Se realizó un taller en el municipio de Buenavista de Atención psicosocial a pacientes de TB y lepra.
• Se realizó una capacitación en la gobernación dirigida a auxiliares de laboratorio en toma, embalaje y envió de muestra de BK y Lepra. 
• Se realizaron capacitaciones en lineamientos de los nuevos planes estratégicos de TB y lepra en los Planes Locales de Salud, EPS- IPS, Secretarias de Salud Municipales.
• Se realizó la Socialización de indicadores de TB y Lepra /secretaria de salud Departamental (22 asistentes)  
• Se realizó una capacitación en el programa de lepra, donde se explican signos y síntomas de la enfermedad de Hansen, medios de transmisión, tratamiento, realización de informes trimestrales y de cohorte del programa, dirigido al personal de Salud del Departamento del Quindío. 
• Se brindó capacitación dirigida a los reclusos y personal asistencial (Fiduprevisora) del centro penitenciario Peñas Blancas.
• Se realizó 4 capacitaciones  Agentes Comunitarios TB/VIH en los municipios de Calarcá, Pijao, Filandia y Quimbaya.
• Se realizaron 12 sesiones Comité evaluador regional de casos especiales de tuberculosis -CERCET.
• Se brindó acompañamiento en el cumplimiento a guías y protocolos de vigilancia en tuberculosis y lepra, en IPS Publicas y privadas, EPS, PLS, SSM.
• Se realizó búsqueda de Sintomáticos respiratorios, de piel y el Sistema Nervioso Periférico en Centro Carcelario Peñas Blancas de Calarcá, Municipio de Salento, en asilo anciano del Carmen del municipio de Calarcá, B/ Las colinas del municipio de Armenia, en asilo del Carmen del municipio de  armenia, centro penitenciario (INPEC) de hombres, en habitantes de calle en las  Duchas Alimentos Amor y Vida, pacientes TB/VIH de la Ips SIES Salud del Municipio de Armenia, población Indígena Embera Chamy, del municipio de Quimbaya, Fundación Emmanuel, del municipio de Armenia, fundación José Alfredo del valle, boca del túnel, hogar del anciano Santo domingo sabio del municipio de  Quimbaya, hogar del anciano Consentidos de Jesús del municipio de  Quimbaya, B/ el placer en Armenia,  hogar de adulto mayo la esperanza, Barrio Apuquin del municipio de Quimbaya, , Parque de recreación de SADEQUI, familiares de personas con discapacidad del municipio de Quimbaya, barrio Santander, Calarcá barrio Balcones de la Villa, circasia barrio mercedes, Finlandia  barrio Cacique, municipio de Pijao, municipio de Génova barrio Cooperativo y Álamos, municipio de Armenia bario villa Liliana, municipio de Montenegro bario Comuneros, municipio de Armenia bario Carrilera, municipio de la tebaida bario providencia,  municipio de Buenavista, municipio de Calarcá, hogar adulto mayor hogar  el Carmen avenida colon, municipio de Armenia, hogar adulto mayor hogar  centro de bienestar, municipio de Quimbaya Santo Domingo Sabio, municipio de armenia  Hogar San Vicente de Paul Adultos Mayores, municipio de armenia  Hogar Buen Jesús Adultos Mayores, municipio de la tebaida  Hogar del Adultos Mayores, municipio de Montenegro  Hogar casa del anciano presbítero, municipio de Quimbaya  Hogar Gestor para personas con discapacidad, municipio de córdoba Hogar Adulto mayor Humberto López Vásquez, municipio de Génova  Hogar Monseñor Jesús Martínez, municipio de Pijao  Hogar Toracapa, municipio de Armenia  Fundación la Casa, municipio de Armenia  Fundación La Nueva Esperanza, Comunidad embera chami, el municipio de Circasia, municipio de Calarcá  Fundación Alberto Robledo, municipio de Circasia  Hogar del adulto mayor San Vicente de Paul, municipio de Circasia  Fundación para personas con discapacidad, municipio de Buenavista  comunidad Embera Chami, municipio de Córdoba  comunidad Cabildo Chicha, ,  municipio de Pijao  comunidad Embera Chami, municipio de Armenia  comunidad Embera Chami, municipio de la Tebaida  comunidad Wuonaan, municipio de la Tebaida  barrio Oasis, municipio de la Filandia  Asociación Abriendo Caminos Personas con Discapacidad, municipio de la Filandia  Hogar del adulto Mayor CBA Sagrada Familia, Salento  Hogar del adulto Mayor Niños Jesus de Praga, municipio de la Calarcá Comunidad Dachi Agore Druba
• Se realizó un taller de riesgo de contagio de Tuberculosis, dirigido a familiares de pacientes diagnosticados. 
• Se realizaron  10 mesas intersectoriales para compromiso Político y de protección social y sistemas de apoyo en los municipios de Armenia, Calarca y tebaida.     
• Se realizó compra de insumos y materiales para el adecuado funcionamiento de programa de Tuberculosis y Lepra. Por valor de $ 15.280.600
• Se realizaron 42 rondas medicas a pacientes de Tuberculosis hospitalizados en el San Juan de Dios. 
• Se realizó 1 mesa intersectorial para compromiso Político y de protección social y sistemas de apoyo con la pastoral de Armenia, Redsalud y SSDQ, para coordinar búsqueda de pacientes sintomáticos Respiratorios en habitantes de calle.      
•Se realizó acompañamiento psicosocial y 210 visitas de seguimiento a pacientes de tuberculosis y lepra 
• Se realizaron visitas a pacientes con infección TB/VIH
• Se realizó asistencias técnicas a Universidad del Quindío del programa de Tuberculosis 
• Se brindaron 105 seguimientos a Planes de Mejoramiento de Visitas técnicas del programa de Tuberculosis
• Se realizaron 16 UDAS. Unidades de análisis de mortalidad x tuberculosis. </t>
  </si>
  <si>
    <t>Realización de seminario de formación en temas relacionados:
Preparación del Plan de atención de emergencias y desastres institucional, para IPS Públicas.
Preparación para el Plan de emergencias Hospitalarias.
Conformación de Comités de Brigadas de emergencia y del 
Comité paritario de seguridad y salud en el trabajo.
En coordinación con la Unidad Departamental de Gestión del Riesgo UDEGER y la Cruz Roja Departamental , actividad dirigida a las 14  Instituciones  publicas prestadoras de salud   en el departamento .</t>
  </si>
  <si>
    <t>Actividad no desarrollada en el primer semestre.
Pendiente comodato y contratación del CRUE</t>
  </si>
  <si>
    <t>Se realiza 11  visitas  a los planes locales de los municipios de competencia Departamental (Tebaida, Salento, Circasia, Quimbaya ,  Filandia , Córdoba, La Tebaida , Calarca  y Montenegro ) para identificar Grupos Organizados de Trabajadores Informales.</t>
  </si>
  <si>
    <t xml:space="preserve">Se realiza 11  visitas  a  el plan local de los municipios de competencia Departamental (Tebaida, Salento, Circasia, Quimbaya ,  Filandia , Córdoba, La Tebaida , Calarca  y Montenegro ) se continua con el proceso de capacitar a los Grupos Organizados de Trabajadores Informales identificados. </t>
  </si>
  <si>
    <t xml:space="preserve">• Se continua con la evaluación de la capacidad instalada  a las IPS Publicas y Privadas del Departamento, entre las que se encuentran las ESEs de los Municipios de Montenegro, Córdoba, Salento, Calarca y Génova, cumpliéndose con el 100% de estas visitas, además de las IPS Privadas Clínica Sagrada Familia, Policlínico del Café, Sinergia Salud, San Esteban, Clínica Guadalupe e IDIME, lográndose un cumplimiento de la evaluación del 60% de las visitas planeadas a estas en el presente periodo, su análisis hará parte del Documento de Red del Departamento.
•  Se realiza requerimiento a las EAPB que no han presentado Plan de Mejoramiento en el seguimiento realizado frente visitas de evaluación de los indicadores CEO- Componente Estratégico y Operativo de las Aseguradoras  Sanitas, Medimas EPSS, Asmet Salud, Ecopetrol, Ferrocariles, Coomeva, S.O.S, Salud Total y Sura. 
•  Se continua con las visitas a los Planes Locales de Salud con el fin de fortalecer el seguimiento de estos en las acciones individuales en salud en sus respectivos municipios; los visitados en el periodo fueron: Montenegro, Córdoba, Salento, Circasia y Génova, buscando con esto el mejoramiento en acciones de responsabilidad como autoridad sanitaria a nivel de los Entes Municipales.
• Seguimiento a la base de datos del sistema de Vigilancia en Salud Publica  SIVIGILA , en el vento de intoxicaciones por sustancias químicas, con el seguimiento  a  60  casos, con   16  solicitudes  de ajustes en la calidad del dato , y   2  solicitudes de investigación de campo en situaciones de alerta ( menor de 5 años ), a  las unidades primarias  generadores de datos de los 11 municipios del departamento. </t>
  </si>
  <si>
    <t xml:space="preserve">• Se realizaron visitas de inspección y  vigilancia  sanitaria  a los  establecimientos que usan y manejan sustancias Químicas , representados  en 24  salas de belleza del municipio de Calarcá y filandia, 8 empresas de fumigación en el municipio de armenia y Quimbaya ,29  talleres de metal- mecánica en el municipio de Calarcá, 7 expendios de insumos agrícolas y sustancias químicas  en el municipio de armenia y  86   visitas a  establecimientos comerciales en verificación de control de plagas;  a todos los objetos de IVC  se les verifican las condiciones higiénico sanitarias y ambientales .adicionalmente se realiza capacitación a 15   policías  de carreteras de los 7  puestos de control en la guía de emergencias a incidentes con materiales peligrosos guía GREE.
• Se realizaron 67 visitas  a establecimientos de interés  sanitario en saneamiento básico de los municipios de Salento, Montenegro, Quimbaya, Calarcá.
• Se realizaron 29 visitas de IVC a establecimientos generadores de residuos peligrosos con riesgo biológico, con la revisión de 19 PGIRASA y sus respectivas asistencias técnicas.
• Se realiza la toma de muestras de acetil colinesterasa en sangre a 77 agricultores  en la zona rural de departamento, para la determinación de intoxicaciones por plaguicidas; de manera simultánea a la toma de muestras , se realiza capacitación en prevención del riesgo químico  a  52  personas que usan y manejan plaguicidas y sustancias químicas.
</t>
  </si>
  <si>
    <t>• Durante el mes de septiembre ingresaron medicamentos, según  necesidades, de Medicamentos del fondo  Nacional de Estupefacientes  Monopolio de Estado.
• Se realizaron visitas de inspección  Vigilancia y Control para constatar las Condiciones Técnicas, Higiénico Sanitarias.</t>
  </si>
  <si>
    <t xml:space="preserve">• Se adelanta acciones de eliminación de barreras para poblaciones como son Indígenas, Afrodescendientes, Lgtb, y personas mayores, se socializa Deberes y Derechos en Salud. 
• Se capacita al personal de IPS públicas  en la humanización de los servicios de Salud con enfoque diferencial. 
• Se realiza acercamientos con colegios a fin de realizar a acciones de intercambio intergeneracional con personas mayores en 1 escuela y 1 colegio  por municipio. 
• En la comunidad Indígena Embera Chami se adelantan acciones de intérprete para su comunidad que apunta a la eliminación de barreras en atención en Salud y con las demás entidades que se requiera, se capacita en deberes y derechos  a los niños indígenas.
</t>
  </si>
  <si>
    <t xml:space="preserve">• Para el mes de septiembre se continúa con el proceso de atenciones sicosocial a la población victima focalizada de los Municipios de Calarcá y Montenegro de forma individual y familiar a personas dentro del pilotaje PAPSIVI. 
• Se continua con la participación a los subcomités de atención, asistencia, prevención y protección y reparación integral en los Municipios de Circasia, Salento y Córdoba, se participa de los Comités de Justicia Transicional en los Municipios de Buenavista, Calarcá y Tebaida y sesión extraordinaria del Consejo de Justicia Transicional Departamental. 
• Participación de la Asistencia Técnica a la implementación Pilotaje PAPSIVI, seguimiento y monitoreo a la respuesta Institucional brindada a las víctimas del conflicto armado en los Municipios de Buenavista, Filandia, Córdoba Armenia, Calarcá y Montenegro.
• Se capacita en atención humanizada y de calidad de acuerdo a necesidades de cada población según edad, etnias, discapacidad, orientación sexual e identidad de género en las IPS municipios de la Tebaida, Pijao y Génova. Prevención  del autocuidado  y afecto familiar, así como autonomía y responsabilidad de sus funciones a través de las familias, en tebaida Institución educativa, Génova, salento hogar infantil, Circasia, Piajao y Calarcá, Tebaida. 
• Se realiza seguimiento en atención integral en salud con enfoque de género en las IPS de los municipios  Tebaida, Piajo y Salento.  Se promocionan escenarios saludables y trato digno hacia las personas con discapacidad en diferentes ámbitos en centros educativos de los Municipios de la tebaida, Córdoba, salento, pijao y Génova. 
• Se realizan procesos de intercambio  intergeneracional en los Municipios de Salento, circasia, Córdoba, Pijao, y Génova. Se promueve el reconocimiento de la familia en el desarrollo infantil, en hogares infantiles, escuelas de padres, de municipios de Tebaida, Circasia, Calarca, Salento, Córdoba, Génova y Pijao. 
• Se socializa deberes y derechos en Salud en colegios, escuelas en CDA,  municipios de Circasia, Calarcá, y Montenegro. Se socializa normatividad en delito trata de personas en colegios del Dpto. 
• Se sensibiliza en  contra de la violencia contra la mujer  en colegios del Dpto. De igual forma sensibilización en contra del machismo y sexismo en Municipios de Circasia, Montenegro. 
• Se sensibiliza las IPS de los municipios de Circasia, Calarcá y Montenegro en humanización en prestación del servicios a poblaciones étnicas, afros, y adultos mayores.
</t>
  </si>
  <si>
    <t xml:space="preserve">• Capacitación el día 9 de junio al personal de Salud infantil de la Secretaria de Salud en los nuevos lineamientos de la Estrategia IIAMI. 
• Recepción de los Planes de Mejoramiento de Circasia, Salento, Córdoba, La Tebaida de la Estrategia IIAMI.
• Visita de seguimiento a la Estrategia en las ESE de Salento, Calarca, Quimbaya, Buenavista, Circasia, Filandia, Pijao. 
• Visita de seguimiento a la Estrategia en las ESE de Circasia, Salento, Filandia, Quimbaya, Montenegro, La Tebaida, Córdoba. 
• Socialización el día 27 de junio con las EAPB de la resolución 2465 del 2016 de tomas de nuevos parámetros antropométricos para la población de 0 a 5 años. 
• Visita de seguimiento a la Estrategia en las ESE de Salento, Calarca, Quimbaya, Buenavista, Circasia, Filandia, Pijao.
</t>
  </si>
  <si>
    <t xml:space="preserve">• Monitoreo de las metas de registro de localización y caracterización de personas con discapacidad de los doce Municipios y reportar  el avance de las metas a los niveles .Se evidencia que los Municipios donde se diseñó un estrategia adecuada para la ampliación de cobertura   de registro  nuevos son los Municipios Calarcá, La Tebaida, Montenegro, Quimbaya, Salento.
• Presentan baja cobertura de nuevos registros los Municipios de Armenia, Buenavista, Circasia, Córdoba, Filandia, Génova; Pijao, es importante aclarar que el Municipio de Filandia realizo un buen trabajo en la depuración del RLCPD y retiro personas fallecidas o por no presentar discapacidad.
• Total Registrados: 20.228, Registros Activos: 14.240, Registros Incompletos: 138, Registros Inactivos: 3.482, Registros retirados: 2.368
• En el mes de septiembre ha sido difícil realizar el seguimiento  las metas, ya que la plataforma del ministerio de salud presenta problemas hace más de un mes.
• Se solicita a la mesa de ayuda del Ministerio de Salud y Protección Social la información de las personas que   han sido capacitadas en el Departamento del Quindío y se les ha generado claves como UGD para realizar la verificación del estado de las UGDs.
• Se hace seguimiento a las 13 UGDs  del Municipio de Armenia, donde se observa que solo 2 se encuentran en producción, se lleva a cabo mesa de trabajo en el Municipio de Montenegro con las UGDs- Alcaldía y coordinador PIC para apoyar el diseño de estrategias para ampliar la cobertura del registro y cumplir con la meta Nacional.
• Se generan 31 unidades nuevas de las cuales 31 son NUGD  y 9 NM de los Municipios de Córdoba, Buenavista, Filandia, Montenegro, Quimbaya, La Tebaida,  Hospital San Vicente de Paul del Municipio de Circasia. 
• Se solicita al ministerio de salud y protección social la habitación y desbloqueo de 2 claves del municipio de armenia
• Se remite base de datos de personas con discapacidad, canalizadas en  la feria de empleo programada por la Secretaria de Familia, para ser verificada en las diferentes UGDs de cada Municipios y verificar si presentan discapacidad, esta población fue remitida por los supervisores PIC de departamento.
• Se  realizan cuatro  capacitaciones  en la Herramienta CUBO
• El Municipio de Buenavista se capacita en la Herramienta Cubo dentro de un proceso de asistencia técnica en el Municipio.
• Dentro del proceso de apoyo a las alcaldías en capacitación para la ubicación de nuevas UGDs se realizan 6 capacitaciones.
• Se realizan 115 visitas a personas con discapacidad, para ser verificadas en el RLCPD.
</t>
  </si>
  <si>
    <t xml:space="preserve">• Desarrollo del proceso combi con dos modalidades, una para el cambio conductual en la comunidad y otro en el fortalecimiento de la Interinstitucionalidad.
• Para desarrollar la estrategia COMBI en los sectores de alto riesgo de los municipios hiperendémicos para dengue y con riesgo para la transmisión activa de Chikungunya, se realizó la conformación de los comités técnico y comunitario en cada uno de los sectores a intervenir con el fin de conocer los objetivos conductuales, base para realizar el trabajo con la participación activa de la comunidad. 
• Se realizan encuestas de diagnóstico en una población representativa, con el fin de registrar los conocimientos, actitudes y prácticas frente a la prevención del dengue y Chikungunya y generar la documentación técnica respectiva en búsqueda de generar cambios conductuales y tomas de decisiones positivas en estilos y hábitos de vida saludable.
• Definición de actividades intervenciones y procedimientos colectivos a ser contratados con la red pública hospitalaria.
• El plan de salud pública de intervenciones colectivas está compuesto por las intervenciones, procedimientos y actividades cuya ejecución se ciñe a los lineamientos técnicos expedidos en el mismo plan: Rehabilitación basada en comunidad, Prevención y control de vectores, Conformación y fortalecimiento de redes sociales comunitarias, sectoriales e intersectoriales, Zonas de orientación y centros de escucha, Información en salud, Educación y comunicación para la salud, Intervención de la población trabajadora informal, Canalización, Caracterización social y ambiental, Tamizaje, Jornadas de salud y Vacunación antirrábica a ser desarrollados en la totalidad de los municipios de competencia departamental.
</t>
  </si>
  <si>
    <t>Se encuentra el proceso en la consolidación y análisis de la información PIC vigencia 2016.  De ahí se define con que entidades se requiere formular plan de mejoramiento.</t>
  </si>
  <si>
    <t xml:space="preserve">•Se garantizo la vigilancia en todos los establecimientos programados para aguas y bebidas alcoholicas. Por el cierre por el INVIMA del laboratorio de microbiologia, las muestras de alimento se garantizaron en el Laboratorio de referencia del Instituto Nacional de Salud.
En el mes de diciembre el INVIMA realizó apertura de pruebas de microbiologia y fisicoquimico, para el laboratorio de Salud Publica del Quindio.
• Se realizaron los estudios previos se encuentran en revisión en la oficina jurídica del 6 piso.
• Se contrató todo el personal necesario para realizar las actividades del laboratorio, tanto profesional como de apoyo a la gestión
• Se realizaron los estudios previos necesarios para contratar el mantenimiento de equipos, mantenimiento y validación de cabinas de bioseguridad y las de extracción de gases.
</t>
  </si>
  <si>
    <t xml:space="preserve">• Con corte al 30 de septiembre del año 2017, se cuenta con un total de 131 COVECOM conformados y con mapa social actualizado.
• Se cuenta con un total de 131 COVECOM, sin embargo de acuerdo a los resultados obtenidos del análisis de la plataforma, se generaron acciones de mejora, relacionadas con la reactivación de comités inactivos.
• Se realizó la evaluación de la estrategia COVECOM, de acuerdo a los resultados de la sistematización de la información reportada por los líderes comunitarios, obteniendo la medición de indicadores de cumplimiento tanto comunitarios como de las entidades con competencia en los procesos de respuesta, obteniendo la herramienta específica para la generación de acciones de mejora en cada uno de los municipios intervenido (11 Municipios)
</t>
  </si>
  <si>
    <t xml:space="preserve">• Se realiza en forma permanente inducción al personal nuevo operario del SIVIGILA con horario establecido de los días viernes, además se cuenta con personal Dptal en los municipios dando procesos de orientación permanente en el manejo y operatividad de la herramienta,  además teniendo en cuenta las actualizaciones realizadas a la estrategia informática SIVIGILA, ha sido necesario apoyar a los Planes locales en los procesos de conexión y puesta en marcha del aplicativo en UPGD y Unidades informadoras.
• Se consolida, depura y analiza la información de interés en Salud Pública, evidenciándose el resultado de los procesos de ajuste adelantados a la base de datos, definiéndose procesos para mejorar y acciones de intervención directa en los municipios en pro del mejoramiento de a la calidad de la información reportada al SIVIGILA. 
• Con corte a septiembre de 2017,  se cuenta con un cumplimiento efectivo en el proceso de BAI con envíos al Instituto Nacional por cada uno de los grupos temáticos de interés en Salud Pública. 
• Se continua dando cumplimiento al cronograma de visitas de seguimiento y evaluación de los planes de mejoramiento de las EAPB correspondiente a la visita de seguimiento a la gestión del riesgo individual llevada a cabo en el primer semestre de la actual vigencia, las EAPB visitadas fueron: Sanidad Policía, Nueva EPS, Cafesalud EPSS- Medimas y Sanitas.  Se lleva a cabo retroalimentación a las IPS Públicas de la red de la población pobre no afiliada correspondiente al mes de Julio, frente a las fallas en la calidad del dato según cruce con SIVIGILA y PAIWEB del reporte de 4505, entre estas están.  Secretaria de Salud de Armenia, ESEs de los Municipios de Montenegro, Circasia, Génova, Quimbaya, Filandia, Buenavista, Pijao, como también al Hospital San Juan de Dios. Así mismo se realiza seguimiento a la gestión del riesgo, mediante monitoreo frente a las acciones de Protección Especifica y Detección Temprana y de Enfermedades de Interés en Salud Publica reportadas en el anexo de 4505 correspondiente al segundo trimestre de la vigencia, las IPS retroalimentadas fueron: Las ESEs de los Municipios de Filandia, La Tebaida, Montenegro, Quimbaya, Red Salud Armenia, Circasia, Génova, Calarca y Córdoba.  
• Se brinda capacitación y asistencia técnica a la Secretaria de Salud de Armenia y se acompaña a esta en capacitación a Red Salud frente a las frecuencias de unos en las acciones de P y D.
</t>
  </si>
  <si>
    <t xml:space="preserve">• Se realizó orientación a los referentes encargados del Régimen Subsidiado en cada una de las alcaldías, en los siguientes entes territoriales: Armenia, Buenavista, Calarcá, Circasia, Córdoba, Filandia, Génova, La Tebaida, Montenegro, Pijao, Quimbaya, Salento.   En tema tales como afiliación de extranjeros, problemas en afiliación de poblaciones especiales, inconvenientes con las EPS-S, además de revisar que se efectúen los cruces entre la base de datos del SISBEN contra el Maestro Contributivo, y el Maestro subsidiado, se verifica que se estén realizando los respectivos procesos de promoción de afiliación a la Población Pobre No Afiliada (PPNA), se promueve la realización de ferias de afiliación.
• En coordinación con las entidades territoriales se desarrolló la feria de afiliación en los siguientes municipios: Armenia, Calarca, Circasia, Córdoba, La Tebaida, Montenegro, Pijao, Quimbaya, Salento.
• Se realizó la orientación y canalización de la PPNA de los siguientes entes territoriales: Armenia, Buenavista, Calarca, Circasia, Córdoba, Filandia, Génova
o La Tebaida, Montenegro, Pijao, Quimbaya, Salento.
• Se realizó la verificación de listados censales en los municipios de Calarcá, Córdoba, Pijao, Buenavista, Circasia, en el municipio de Génova no se nos suministran listados censales.
• En conjunto con el área de cuentas médicas se nos asigna una base de datos de los vinculados atendidos en las IPS de los diversos municipios del Quindío durante el 2016 a la cual se le realizo la respectiva depuración, para un total de 6052 registros.  
• Se capacito a todos los referentes del Régimen Subsidiado en los municipios del Departamento. 
• Se continúa con el proceso de búsqueda activa de la población PPNA en los municipios de Quimbaya, Buenavista, Circasia, Calarcá. En los cuales se canaliza e informa a esta población de su obligación de afiliarse al SGSSS.
</t>
  </si>
  <si>
    <t xml:space="preserve">Se brindó asistencia técnica a los 12 municipios del departamento en: 
• generación de las novedades mensuales del régimen subsidiado. Validación y cargue en la plataforma WinSCP.
• Generación de total de afiliados a  Seguridad Social por cada municipio mensualmente.
• Cruce de base de datos entre los diferentes regímenes para identificar posible duplicidades.
• Generación de listado de afiliados al Régimen Subsidiado con documentos de identidad sin actualizar.
• Generación de listados de afiliados activos en movilidad por municipio.
• Se realizaron 7 visitas de campo a diferentes municipios del Departamento.
• Se realiza un promedio de asesorías Telefónicas y por email de 10 por cada municipio.
Se realizaron 7 Visitas para realizar auditoria y asistencia técnica del Régimen Subsidiado según lo establecido por la circulara 006 del 2011.  
</t>
  </si>
  <si>
    <t xml:space="preserve">• Se realizó visitas de Inspección, Vigilancia y Control, con relación a la prestación de servicios de salud, tanto de aseguradores, como de la red de prestación de servicios. 
• Se atendió de manera personalizada las quejas instauradas ante la Secretaria de Salud, relacionada con la negación de la prestación de servicios de salud.
• Se realizó vigilancia a las EPS, en lo referente al cumplimiento de los atributos en la calidad de la prestación de los servicios (idoneidad, capacidad, oportunidad, y atención diferencial).
• Se brinda apoyo a los diferentes programas de la SSD verificando los casos de incumplimiento a la prestación de servicios de salud de todas las poblaciones del departamento.
• Se realizó seguimiento y monitoreo a los profesionales del área de salud, que prestan sus servicios dentro de la red de prestadores en cuanto a idoneidad, capacidad para responder según competencia.
• Apoyo a la oficina del SAC de la SSD en la respuesta efectiva de PQRS, relacionadas con la prestación de los servicios de salud. 
 </t>
  </si>
  <si>
    <t xml:space="preserve">• A la fecha se mantiene la contratación de la red pública de prestación de servicios de salud del departamento, hasta terminar la vigencia 2017. 
• Con dicha contratación, se ha garantizado la atención a la población pobre y vulnerable no afiliada del Departamento.
• Así mismo se ha cumplido con el 100% de los fallos de tutela en contra del Departamento, sin vulnerar los derechos protegidos por este medio. 
• Se ha cumplido con el 100% de las solicitudes de valoración y procedimientos especializados radicados en la oficina de prestación de servicios para la PPVNA. </t>
  </si>
  <si>
    <t xml:space="preserve">• Se realizó mesa técnica con el MSPS, para la revisión del proyecto de construcción de obra nueva en el Hospital de Quimbaya.
• Se realizó consejo territorial de seguridad en salud y se presentaron 7 proyectos: Hospital La Tebaida proyecto de dotación e infraestructura (2), Hospital de Génova, proyecto de dotación (1), Hospital San Juan de Dios, proyecto de infraestructura (2), Hospital General de Filandia, proyecto infraestructura (1), Hospital Circasia, proyecto de dotación (1).
• Se realizó asistencia técnica permanente sobre manejo de plataforma e inscripción en el plan bienal.  
</t>
  </si>
  <si>
    <t xml:space="preserve">• Se realizó visitas a cada uno de los Fondos Locales de Salud con el fin de hacer verificación del cumplimiento de la Resolución No. 3042 de 2007 del Ministerio de Salud y sus modificatorios, con relación a la estructura, administración y manejo de los Fondos Locales de Salud.
• Se verifico el cumplimiento del reporte de la información correspondiente a la Circular Única, la cual debe ser remitida por los municipios del Departamento del Quindío a la Superintendencia Nacional de Salud, de forma trimestral.
</t>
  </si>
  <si>
    <t xml:space="preserve">Se realizó la matriz para alimentar el proceso de recopilación y análisis de los planes de emergencia hospitalarios de una manera estándar, en la cual se establecen los parámetros y variables tanto de los documentos  guías de años anteriores como de la información aportada por el Ministerio de Salud y protección social durante los seminarios  realizados en meses anteriores del presente año 2017. Dicha matriz sale de la implementación del Sistema de Emergencias Médicas- SEM.
Se recopilo línea base de la situación de los planes de emergencia hospitalarios  a 7 hospitales de la red pública del Departamento del Quindío.
</t>
  </si>
  <si>
    <t xml:space="preserve">Hay que tener en cuenta que el plan Departamental de Emergencias en Salud, no solo es un documento escrito de planeación, sino, también la mejora orgánica de la respuesta en salud a un evento de Emergencias y Desastres, por tal razón se han realizado labores tendientes a mejorar la respuesta del sector salud. Por tal razón se ha realizado la búsqueda de un sistema de telecomunicación, por lo cual se encuentra en proceso la consolidación de la red de telecomunicación transitoria basada en una aplicación de uso libre de Android - IOS, llamada ZELLO de uso mediante Smartphone, para lo cual se han realizado visitas a los hospitales en el área de urgencias y se ha solicitado de manera voluntaria al personal asistencial y administrativo pertinente (jefes de enfermería, médicos, personal administrativo líder en emergencias y desastres) la instalación de la aplicación y la colaboración voluntaria en la conformación de la red de comunicación para casos de emergencias y desastres de lo cual se tiene al momento un 50% de conformación de la red.   Adicionalmente se ha realizado levantamiento de inventario respecto de la situación de los equipos de radioteléfonos de los hospitales públicos y de las antenas y repetidoras de radiofrecuencia disponibles para definir la posibilidad de gestión y respuesta mediante estos equipos. 
El Plan Departamental de Emergencias en Salud requiere de la formulación previa y actualización de los planes de emergencia  hospitalarios, puesto que se parte de lo específico respecto la capacidad de operación y respuesta de los hospitales  y demás servicios de salud, para lograr  un plan departamental de Emergencias y desastres. 
</t>
  </si>
  <si>
    <t xml:space="preserve">• El CRUE se encuentra actualmente en funcionamiento en el hospital de Calarcá realizando la prestación de los servicios de salud de referencia y contra referencia  a los 12 municipios del departamento del Quindío y norte del Valle. Esto se lleva a cabo mediante un convenio interadministrativo con el hospital la misericordia de Calarcá.
• Se está realizando el proceso de fortalecimiento en la gestión de la atención del centro regulador de urgencias y emergencia CRUE, realizando gestiones para darle la implementación adecuada y eficiente necesaria para el departamento del Quindío. 
• Se define el sitio donde operara el CRUE, se celebra el convenio interadministrativo con el HSJD, el cual es la parte posterior de consulta externa, donde aperaba anteriormente, ya que el MSPS había cofinanciado el reforzamiento estructural de este sitio, específicamente para la operación del CRUE.
• Se construyeron los estudios previos para la adecuación de infraestructura y se encuentra en proceso contractual.
• Se realiza la gestión con el MSPS para la evaluación y diagnóstico de la Red de telecomunicaciones con la que cuenta en el Departamento en la Red Hospitalaria, pendiente para el mes de Octubre. 
• Se han realizado estudios previos para fortalecer el centro de reserva de emergencias en salud del CRUE.
</t>
  </si>
  <si>
    <t xml:space="preserve">• Se realizó asistencia técnica a las IPS públicas, para levantar el diagnóstico del estado de avance del programa PAMEC. 
• Se lleva a cabo capacitación del recurso humano de las IPS públicas en el establecimiento de planes de mejora.
• Se realiza seguimiento y evaluación a las EAPB, frente al cumplimiento de los planes de mejoramiento y estandarización de procesos  de habilitación.
</t>
  </si>
  <si>
    <t xml:space="preserve">Se realizaron visitas de habilitación para verificar el cumplimiento de los estándares de la resolución 2003 de 2014, encontrándose prestadores con el cumplimiento del 100% de ella y algunos prestadores de servicio de salud han entrado en investigación o se ha tomado medida preventiva por el incumplimiento de la resolución.  </t>
  </si>
  <si>
    <t xml:space="preserve">• Se realizaron visitas a todas las IPS del Departamento para hacer el seguimiento de aportes patronales utilizando herramientas como la plantilla de pago de autoliquidación y tablas consolidada para el saneamiento, en cumplimiento al decreto 1636 de 2006 y Resoluciones 4669 y 6346 de 2016.
• Apoyo y asistencia técnica a todos las ESE's del Departamento para el manejo de los aportes patronales y sus respectivas cuentas maestras.
• Seguimiento y fortalecimiento a la calidad en el reporte de información con relación a las áreas de contabilidad, presupuesto, cartera, producción, facturación, contratación externa, en concordancia con el decreto 2193 de 2004. 
• Asistencia técnica mediante capacitación a Contadores y referentes de las NIIF en cada una de las IPS de la red pública. 
• Se realizo análisis a la información financiera, de cartera, producción, facturación y contratación externa, los cuales son socializados a los gerentes de las ESE.
</t>
  </si>
  <si>
    <t xml:space="preserve">Se Realizo el seguimiento l monitoreo de la ejecución de los programas de saneamiento fiscal y financiero de las ESE Hospital Mental- Ese Sagrado corazón de Jesus-Ese Red salud Armenia
Se ha dado apoyo y asistencia técnica a las 3 ESEs que se encuentran con PSFF, en ejecución.
Elaboración del documento de seguimiento de monitoreo a los tres trimestres de 2016.
Evaluación del seguimiento del monitoreo del cuarto trimestre de 2016
</t>
  </si>
  <si>
    <t xml:space="preserve">Se realizo la evaluación en el mes de junio de  las secretarias municipales de salud certificadas ante el ministerio de salud y protección, utilizando la metodología propuesta por el organismo centralizado, donde se obtiene como resultado que las secretarias municipales evaluadas cumplieron con el puntaje mínimo requerido para mantener la certificación del manejo de los recursos del sistema general de participación social en salud. </t>
  </si>
  <si>
    <t xml:space="preserve">• Se presto el apoyo a los procesos misionales y operativos de la secretaria de salud desde la dirección geas para dar cumplimiento con las requerimientos que se presenten a diario en la secretaria de salud, para así mejorar los procesos y realizar la gestión pertinente que sea necesaria para dar buenos resultados en el fin de prestar un mejor servicio a la comunidad del departamento del Quindío.
• Se Brindó Asistencia técnica y acompañamiento a los referentes de proyectos en el proceso de Planeación integral en salud - Plan de Acción vigencia 2018. 
• Se brindó asistencia técnica a los referentes de planeación de los municipios frentes a la planeación integral en salud y cargue en la Plataforma SISPRO del MSPS. 
• Se realizo consolidación de información de la gestión de la Secretaria Departamental del Salud, para el control social y rendición de cuentas a la comunidad. 
• Se brindo apoyo, asistencia técnica a los procesos internos, para dar resolución y ejecución a los proyectos de inversión social de la Secretaria Departamental de Salud. 
</t>
  </si>
  <si>
    <t xml:space="preserve">Se realizo el seguimiento a la ejecución presupuestal y avance técnico de las metas de producto del Plan de Desarrollo, tomando como base las ejecuciones con periodos anteriores a la ejecución actual.
</t>
  </si>
  <si>
    <t xml:space="preserve">A través del Contrato de Prestación de Servicios No. 1320 del 29 de agosto de 2017 se celebró con la Corporación Sembrar Una Esperanza (SEMBRANZA) la operación del modelo de atención intersectorial con una atención integral a 105 beneficiarios en los siguientes municipios: Calarcá (30), Circasia (10), Córdoba (10), La Tebaida (13), Montenegro (18) y Quimbaya (21), focalizados a través de las bases de datos suministradas por el SIVIGILA de la Secretaría de Salud departamental, contando con una intervención bajo cuatro (4) componentes: 
1. Crecimiento y desarrollo saludable: se realizaron tomas mensuales de talla, peso y perímetro craneal; seguimiento a vacunación y salud bucal; valoración general del desarrollo; entrega de canasta alimentaria diseñada de acuerdo a un enfoque diferencial;  talleres de atención a alertas del desarrollo; talleres de educación alimentaria; educación en estilos y hábitos de vida saludables; taller especializado de parto y lactancia; entrega de kit de bienvenida a cada uno de los beneficiarios del programa.
2. Educación inicial: encuentro pedagógico domiciliario mensual con cada familia; taller grupal mensual sobre desarrollo infantil; entrega de material pedagógico para trabajar en domicilio con los niños; construcción y seguimiento de la agenda familiar a cada uno de los beneficiarios del programa:
3. Crianza amorosa: taller mensual sobre desarrollo emocional, pautas de crianza y preención de la violencia intrafamiliar; elaboración y socialización de rutas de reacción y respuesta institucional adecuadas a los entornos de desarrollo del programa.
4. Entornos protectores: taller para el establecimiento de pautas de crianza con cuidadores; taller con agentes comunitarios donde se desarrolla el niño; actividad de mejoramiento del espacio público donde se desarolla el niño; celebración de festividades decembrinas con los beneficiarios del programa. </t>
  </si>
  <si>
    <t xml:space="preserve">Por medio del Convenio No. 1299 del Instituto Colombiano de Bienestar Familiar con Save The Children se logró la articulación para brindar la asistencia técnica a los municipios priorizados por la nación en el proceso de implementación de las Rutas Integrales de Atención a la Primera Infancia en los municipios de Buenavista, Circasia, La Tebaida, Pijao y Quimbaya.
En cuanto a la Ruta Integral de Atención Departamental se realizó mesa técnica con las diferentes secretarías responsables de su implementación con el fin de acordar acciones en el corto y mediano plazo durante el mes de diciembre.
Por último, en los municipios de Filandia, Salento, Calarcá, Montenegro, Córdoba y Génova se socializó el lineamiento técnico contemplado en la Ley 1804 de agosto de 2016, con el fin de iniciar con el diagnóstico de la situación de derechos de la primera infancia en dichos territorios. </t>
  </si>
  <si>
    <t>Durante la Vigencia 2017 se realiza acompañamiento continuo desde la secretaria de educación departamental a todos los entes relacionados con la primera infancia en el Departamento del Quindío.</t>
  </si>
  <si>
    <t xml:space="preserve">Por medio de Concurso de Méritos Abiertos se subió a página para la contratación de la “Consultoría, asesoría y asistencia técnica para la formulación de la Política Pública de Familia del departamento del Quindío”, de acuerdo a los procesos No. 010 del 23 de junio, 014 del 2 de agosto y 024 de 31 de agosto por valor de $106.000.000, con las siguientes etapas de ejecución:
• Primera etapa (preliminar): identificación de las necesidades; conformación de equipos; creación de espacios de participación; elaboración de diagnóstico.
• Segunda etapa: reconocimientos de realidades y problemáticas de la familia por medio de talleres que se realizaran en cada uno de los 12 municipios del departamento; construcción de la visión de la política pública de familia en el departamento del Quindío.
• Tercera etapa (formulación): creación de líneas estratégicas de gestión (programas, proyectos, presupuesto y responsables); plan de acción de corto, mediano y largo plazo; creación de instrumentos de seguimiento y evaluación.
• Cuarta etapa (aprobación): socialización de política pública departamental de familia ante los actores sociales; apoyo en la elaboración del proyecto de ordenanza para aprobación de la Honorable Asamblea Departamental. 
• Quinta etapa (adopción): difusión y lanzamiento de la ordenanza mediante la cual se adopta la política pública de familia departamental. 
Sin embargo, los procesos fueron declarados desiertos, en tanto los proponentes no cumplieron con los requisitos mínimos habilitantes para darle continuidad al proceso. Por tanto, a través del Convenio de Cooperación No. J-140 celebrado entre la Universidad del Quindío y el Departamento del Quindío, se estableció el Contrato Interadministrativo No. 052 de 2017 para llevar a cabo el proceso de formulación de la Política Pública de Familia. 
De igual forma, se realizaron talleres sobre pautas de crianza y comunicación en familia en diferentes Hogares Comunitarios y CDI en el municipio de Armenia, en las comunas 2 y 3. </t>
  </si>
  <si>
    <t xml:space="preserve">Se desarrollaron durante la vigencia 2017 seis (6) Comités Departamentales de Primera Infancia, Infancia, Adolescencia y Familia y cuatro (4) Consejos Departamentales de Política Social, en aras de garantizar el seguimiento y la articulación para la implementación de la Política Pública de Primera Infancia, Infancia y Adolescencia del departamento. De igual manera, en articulación con la Secretaría de Planeación del departamento se construyó una semaforización para facilitar el proceso de seguimiento a las metas de la política pública.
Por otro lado, se aportó para la implementación de la estrategia de prevención de embarazo en adolescentes y segundos embarazos a traves del Contrato de Prestación de Servicios No. 1389 de 2017 y la implementación de la estrategia denominada Derechos y Deberes a través del Contrato de Prestación de Servicios No. 1318 de 2017.
También, para la celebración de las festividades decembrinas, a través de Subasta Inversa se celebró el Contrato de Suministros No. 033 de 2017, con el fin de garantizar los elementos lúdicos para la ejecución del cronograma de actividades navideñas. </t>
  </si>
  <si>
    <t xml:space="preserve">Se construyó el cronograma de actividades educativas en articulación con la Secretaría de Educación departamental en los siguientes temas de prevención: sexo y sexualidad humana, cambios de la sexualidad y adolescencia; autoestima; prevención de embarazo y métodos de planificación familiar; orientaciones sexuales y homofobia; roles sociales, sexuales y género; proyecto de vida; uso de la doble protección / ETS - VIH - SIDA; derechos sexuales y reproductivos; violencia sexual, económica, física y psicológica; comunicación en familia; toma de decisiones en las siguientes Instituciones Educativas: Las Colinas (Armenia), Instituto Buenavista (Buenavista), José María Córdoba (Córdoba), Instituto Pijao (Pijao), Liceo Quindío (Salento); IMET e Institución Educativa Libre (Circasia).
Por otro lado, la estrategia de prevención de embarazo en adolescentes se adjudicó a través del Contrato de Prestación de Servicios No. 1389 desarrollándose en 17 Instituciones Educativas y 12 barrios priorizados en los municipios de Filandia, Circasia, Cálarcá, La Tebaida, Montenegro, Quimbaya y Génova. De igual manera, se realizaron eventos masivos en cada uno de los municipios, se promovió por redes sociales la prevención del embarazo en adolescentes y segundos embarazos en el departamento. y se realizó el primer encuentro departamental de coordinadores y docentes, en donde se entregó el módulo de prevención en medio magnético para su réplica en las instituciones educativas. </t>
  </si>
  <si>
    <t>Se desarrolló la asistencia técnica del SIRITI en articulación con el Ministerio del Trabajo a los equipos técnicos de las Administraciones Municipales los días 20 y 21 de septiembre, con el fin de brindar los lineamientos para realizar el levantamiento de la línea base de Trabajo Infantil. 
También, se apoyaron operativos en articulación con el grupo EMPI del ICBF, la Policía de Infancia y Adolescencia y el Ministerio del Trabajo en los municipios de Circasia y Quimbaya. Además de la realización de mesas técnicas con el grupo EMPI del ICBF para determinar acciones de articulación entre las dos entidades.
Por otro lado, el programa de prevención denominado Derechos y Deberes tuvo su adjudicación a través del Contrato de Prestación de Servicios No. 1318 de 2017 para atender los siguientes territorios: Pijao, Córdoba, Buenavista, Salento, Filandia y Barcelona; implementando una estrategia de prevención y atención de la erradicación del abuso, explotación sexual comercial, trabajo infantil y peores formas de trabajo y actividades delictivas bajo los siguientes componentes:
• Conformación de ocho (8) grupos de niños, niñas y adolescentes, 3 padres de familia o cuidadores y 1 agente comunitario.
• Realización de diez (10) encuentros pedagógicos del componente de “Derechos y Deberes”, 10 encuentros pedagógicos del componente de “Participación y Liderazgo” y dos encuentros grupales del componente de “Conformación de Redes Multinivel”, como recurso de apoyo a las familias, cuidadores y gestores sociales comunitarios, en donde se discutan y analicen las estrategias conducentes al reconocimiento de niños, niñas y adolescentes como sujetos de derechos, generando reflexiones acerca de sus relaciones familiares y promoviendo estrategias para la construcción de entornos protectores.
• Tener en cuenta dentro de los espacios de información, formación y reflexión temáticas como los derechos y deberes de los niños, niñas y adolescentes; prevención y atención de la erradicación del abuso explotación sexual comercial; trabajo infantil y peores formas de trabajo y actividades delictivas; la vinculación afectiva; su derecho a la participación y prevención de violencia intrafamiliar.
Por último, a través del Contrato de Prestación de Servicios No. 1721 se implementó la campaña de prevención contra la violencia intrafamiliar, el uso de la pólvora y el trabajo infantil en los municipios de La Tebaida, Circasia, Montenegro, Quimbaya, Calarcá, Pijao, Filandia y el corregimiento de Barcelona. 
En el marco de las celebraciones decembrinas se realizaron dos carnavales de prevención para el no uso de la pólvora en articulación con diferentes instituciones del orden departamental y del municipio de Armenia, en los sectores que durante la vigencia 2016 tuvieron mayor número de quemados.</t>
  </si>
  <si>
    <t>Se  ha realizado la socialización y difusión de la Política Pública de Juventud, así como el suministro de instructivos para el proceso de formulación y adopción de  la Política Publica de Juventud de los  municipios  del  Departamento del Quindío, logrando adopción de la Política Publica de Juventud del Municipio de Salento por medio de un proyecto de acuerdo, municipios como Calarcá, Quimbaya, Córdoba, Pijao, Buenavista, Filandia y Montenegro iniciaron el proceso de formulación. Por otro lado,  se ha brindado  asistencia técnica orientada a la conformación y actualización de las líneas base de plataformas juveniles en los  12 municipios  del departamento revisando documentos que acreditan la existencia de las mismas en las personerías municipales, se acompañaron los proceso de Asambleas Municipales de Juventud, además con el propósito de realizar un efectivo seguimiento a la Política Publica de Juventud del Departamento en todos sus componentes  se llevaron a cabo reuniones interinstitucionales con los actores involucrados en el proceso de implementación, también se obtuvo  información por medio de solicitudes de información y mesas de trabajo,  Finalmente se han venido realizando jornadas de divulgación del Estatuto de Ciudadanía Juvenil  Ley 1622 de 2013 y de la Política Publica de Juventud con los enlaces de los municipios, plataformas, personerías municipales e instituciones educativas.
Se realizó una Asamblea Departamental de Juventud y si se socializaron los avances de implementación de la Política Publica de Juventud en el Consejo de Política Social.</t>
  </si>
  <si>
    <t xml:space="preserve"> Se desarrolló un proceso de fortalecimiento de capacidades productivas y artísticas de los jóvenes en riesgo, por otro lado, se realizó un proceso contractual en conjunto con la secretaría del interior para la implementación del programa de Barrisco social como medio de prevención de los jóvenes en riesgo, dicha iniciativa logro impactar a los barristas de Los Del Sur del Club Atlético Nacional, Artillería Verde Sur del Deportes Quindío y Varón Rojo del América de Cali, se promovieron 36 encuentros barriales y se dictaron módulos educativos en prevención del delito, consumo de SPA y de resolución de conflictos. De igual manera en conjunto con la Secretaría del Interior se realizó proceso contractual para implementar un programa de atención a la población del SRPA orientado a la prevención y no reincidencia denominado “Pandilla Cine”, el cortometraje fue realizado con jóvenes del SRPA y fue promocionado en cine foros y socializado a orientadores escolares, dicho proceso se realizó en conjunto con el Instituto Colombiano de Bienestar Familiar regional Quindío (ICBF) y la Secretaria del Interior se diseñó, también en coordinación con la Secretaria del Interior se realizó capacitación de líderes mediadores de conflictos del SRPA, donde participan jóvenes en riesgo y  Finalmente se vienen realizando comités de Responsabilidad Penal para Adolescentes cada dos meses con el propósito de realizar el seguimiento al Plan de Acción</t>
  </si>
  <si>
    <t xml:space="preserve">Se brindó apoyo en el proceso de implementación de un módulo educativo para la prevención del consumo de SPA en los municipios del departamento, mediante el cual se entrenaron en estrategias de prevención dirigidas a adolescentes y jóvenes a las instituciones: ICBF, Fiscalía, programa Generaciones con Bienestar, Universidad del Quindío. 
Así mismo la  oficina de Juventud implemento la estrategia de Prevención de Consumo de SPA orientada a prevenir, intervenir y disminuir el consumo de sustancias psicoactivas, para ello se dictó el módulo educativo denominado “Competencias para la intervención comunitaria, detección, prevención y respuesta temprana al consumo de Sustancias Psicoactivas-SPA”, el cual tuvo como objetivo realizar procesos de enseñanza y aprendizaje dirigido a profesionales, técnicos y líderes comunitarios que tienen contacto directo con grupos de personas de los municipios, comunas y barrios del departamento del Quindío, para la construcción y fortalecimiento de competencias en prevención y respuesta temprana al consumo de SPA se intervinieron  10 barrios priorizados del departamento de instalando capacidad a los agentes sociales ante esta problemática.
</t>
  </si>
  <si>
    <t>Se brindó asistencia técnica a los municipios para la fortalecimiento de los comités de discapacidad .
Apoyo en  formación a líderes de discapacidad en formulación de proyectos , este proceso se desarrolló en  el municipio de Circasia, Montenegro y Armenia. Se ha realizado el seguimiento a la política pública en todos sus componentes. Se iniciaron los acercamientos para la consolidación de la malla Interinstitucional. Se han realizado 6 Subcomités departamentales  de discapacidad y 6 Comités departamentales de Discapacidad .  Se han fortalecido los planes de acción de los 12 municipios. Se han impartido Talleres de arte, muralismo y otras técnicas a la población con discapacidad. Se realizó el festival del empleo y la inclusión social para personas con discapacidad. Se inició la socialización con los centros comerciales de la ciudad para crear conciencia sobre la contratación y atención de las personas con discapacidad. Se realizó seguimiento al cumplimiento de la PP de discapacidad. Elección de representantes ante el Comité Departamental de Discapacidad. Talleres en centros comerciales para hablar sobre el abordaje y lenguaje hacia las personas con discapacidad. Se dio inicio a la formulación de un proyecto para mejoramientos de vivienda para personas con discapacidad. Realización de Talleres sobre derechos a las personas con discapacidad. Diagnostico sicosocial de personas con discapacidad en diferentes municipios del Quindío. Articulación con Inci para apoyo técnico a página web del departamento para accesiblidad de las personas con discapacidad. Propuesta de trabajo con secretaría de salud para atención a personas sordas en la oficina de atencion a la ciudadanía. Atención a personas con discapacidad y sus familias a través del programa RBC. Se realizó la conmemoración del Día Internacional de la Discapacidad en el que se exaltaron las personas con discapacidad en categorías cultural, deportiva, y trabajo en pro de la población. Se realizó el seguimiento a la política publica de discapacidad con una periodicidad trimestral.</t>
  </si>
  <si>
    <t xml:space="preserve">Se ha realizado la recolección de insumos para el levantamiento de la estrategia  para la atención de la población en situación de vulnerabilidad extrema del departamento. (habitantes de calle, trabajo sexual,   reincidencia delictiva, drogadicción, bandas delincuenciales, entre otras). Se realizaron talleres de formación a través de la metodología de coaching transformacional y liderazgo experto contratado para atender la población en detención intramural en los establecimientos carcelarios de hombres y mujeres, igualmente con los jóvenes del SRPA.
Se encuentra en proceso contractual la estrategia de inclusión social  con el fin de contar con un proveedor de los servicios que se buscan suministrar a la población vulnerable.
Se cuenta con un equipo de trabajo de seis contratistas los cuales han sido capacitados en la guía metodológica para la intervención que se propone realizar desde la gobernación del Quindío para garantizar la inclusión social de la población vulnerable en los barrios priorizados en los 12 municipios del departamento y Barcelona. Actualmente el equipo de trabajo se encuentra realizando trabajo de campo para la coordinación con líderes comunitarios y barriales, así como la coordinación con entidades oficiales como alcaldías e institutos.
</t>
  </si>
  <si>
    <t xml:space="preserve">Se realizó revisión y ajuste del plan de acompañamiento al ciudadano migrante (entre sale y el que retorna),  mediante el cual se pretende dar solución a las principales problemáticas de los ciudadanos migrantes que retornan al departamento y así dar garantía a sus derechos. De igual manera se revisó y ajusto la ordenanza 039.
Se encuentras vigente el proceso para repatriar a los Quindianos que fallecen en el exterior, este procesos se realiza por demanda y con requisitos para las familias de escasos recursos. </t>
  </si>
  <si>
    <t xml:space="preserve">Se realizó el proceso de concertación con las autoridades indígenas del Resguardo Indígena Dachi Agore Drua del Municipio de Calarcá, para la destinación de recursos y direccionamiento del Plan de Vida de esta comunidad. Procedimiento pendiente de contratación </t>
  </si>
  <si>
    <t xml:space="preserve">Se realizó la Identificación de documentos base como plan salvaguarda del pueblo embera chami y plan de vida del pueblo yanacona. De igual forma se realizó la concertación y diagnostico de la s comunidades surtiendo la primera etapa de la ruta metodologica para la formulación de planes de vida. 
Se ha brindado apoyo, acompañamiento y fortalecimiento en cuanto procesos de seguridad alimentaria, saneamiento básico, educación, salud, justicia, gobernabilidad y territorio. </t>
  </si>
  <si>
    <t xml:space="preserve">Se ha brindado acompañamiento y apoyo  a las comunidades afrodescendientes y organizaciones de base en las acciones y actividades que garantizan sus derechos fundamentales.
Igualmente se ha realizado la reactivación , capacitación  a los municipios y puesta en marcha del sistema de información para la población afrodescendiente del departamento.
Se ha concertado con los representantes de las organizaciones de base y consejos comunitarios, la forma mediante la cual se formulará e implementará el programa de atención integral con enfoque etnico diferencial para la población afro del departamento. </t>
  </si>
  <si>
    <t xml:space="preserve">Se ha realizado la socialización del proceso de caracterización y documento propuesto con las mesas de trabajo de los sectores y actores con el fin de recolectar insumos para la formulación de la política pública de diversidad sexual e identidad de género.
Se han realizado las mesas de concertación y formulación de la politica publica de diversidad sexual e identidad de genero, igualmente se han realizado los ajustes del documento tecnico </t>
  </si>
  <si>
    <t>Se ha realizado seguimiento e implementación del plan de acción de la Política Pública Departamental de Equidad de Genero, fortalecimiento de los Consejos de mujeres de los municipios del departamento, se creó la red de mujeres cafeteras de Filandia, se fortaleció el proceso de mujeres cafeteras de Pijao y Córdoba. Se dio inicio al proyecto productivo de Café Mujer en el municipio de Filandia, Quimbaya, Buenavista y Salento.; fortalecimiento y recuperación de la identidad cultural de las mujeres afrocolombianas de Montenegro.</t>
  </si>
  <si>
    <t>Se ha brindado acompañamiento a las mesas de trabajo municipales de adulto mayor en un proceso articulado con los sectores y actores.
Se ha brindado apoyo, acompañamiento y  asistencias  técnicas grupales  con los adultos mayores del departamento, pertenecientes a los grupos de adultos mayores.
Se ha realizado seguimiento a la implementación de la política pública de envejecimiento y vejez. 
Se han realizado Mesas de trabajo con los actores responsables para cumplimiento de metas de los indicadores de política pública haciendo énfasis en los que se en cuentra con avance inferior al 14 %.
Se ha realizado acompañamiento y fortalecimiento a los grupos de adulto mayor del departamento a través de acciones de formación desarrollo humano, salud y bienestar.  Encuentros intergeneracionales. Actividades con los grupos organizados con la estrategia Abrazos como arroz. Seguimiento anual de la Política Pública de Envejecimiento y Vejez a través de la consolidación de información. Actviidades de conmemoración para los adultos mayores, el primero a pensionados donde se destacaron algunos por su liderazgo, y segundo reinado departamental del adulto mayor, con la presencia de alrededor de 300 personas de los grupos organizados del departamento.</t>
  </si>
  <si>
    <t>Se realizó sensibilización con las Alcaldías municipales para el apoyo para la creación de cabildos de adulto mayor en  todos los municipios del Departamento.
Igualmente se realizaron  acercamientos con los registradores municipales de las alcaldías que tienen la intención de conformar los cabildos.</t>
  </si>
  <si>
    <t>Se brinda asistencia técnica a los municipios del departamento en los procesos relacionados a los convenios, proyectos, transferencias y demás solicitudes realizadas por los enlaces.
De igual forma y según lo certificado por la Secretaría de Hacienda, se realizaron 5 transferencias  de recursos, cuyo recaudo fue generado por la estampilla pro-adulto mayor a los 12 municipios del departamento, dando cumplimiento a los porcentajes determinados en la Ley 1276 de 2009, es decir: El 30% para CBA.</t>
  </si>
  <si>
    <t xml:space="preserve">
Se brinda asistencia técncia a los municipios del departamento en los procesos relacionados a los convenios, proyectos, transferencias y demás solicitudes realizadas por los enlaces.
De igual forma y según lo certificado por la Secretaría de Hacienda, se realizaron 5 transferencias  de recursos, cuyo recaudo fue generado por la estampilla pro-adulto mayor a los 12 municipios del departamento, dando cumplimiento a los porcentajes determinados en la Ley 1276 de 2009, es decir:  El  70% para Centros Vida</t>
  </si>
  <si>
    <t>Se ebrindo servicios de apoyo con técnicos deportivos en las siguientes  disciplinas:  de  atletismo, ciclismo , futbol, hapkido, judo, karate do  natación, patinaje, taekwondo , tejo, tenis de mesa, pesas, triatlón, bolos y la contratación de 11 monitores en las disciplinas de bolos, ajedrez , ciclismo, futbol sala , hapkido, pesas, limitados físicos, triatlón, lucha.</t>
  </si>
  <si>
    <t xml:space="preserve"> Se  brindado incentivo económico a los veinte tres  deportistas de las siguientes disciplinas: levantamiento de pesas, triatlón, bolos, bádminton, bmx, downhill, tenis de campo discapacidad, atletismo salto alto, atletismo lanzamiento de jabalina discapacidad, atletismo lanzamiento de bala. </t>
  </si>
  <si>
    <t> Se celebraron convenios con las ligas para salidas a encuentros federados asi: ligas de triatlón, patinaje, natacion, pesas, hapkido, tejo, futbol, ajedrez y de atletismo para asistir a eventos deportivos de carácter federado. Adicionalmente se brinda asesoría   profesional en  planeación, jurídicos, técnicos, logísticos y de gestión documental a las ligas del Departamento del Quindío.</t>
  </si>
  <si>
    <t xml:space="preserve">Se realizó la fase municipal con la participación de 9397 deportistas de los diferentes municipios En la fase departamental realizada en la ciudad de armenia participaron 1923 deportistas de 11  municipios . 
En la fase Regional fuimos sede eje cafetero donde se contó con la participación de Caldas, Risaralda, Antioquia y Quindío donde  Quindío tuvo una participación de 180 Deportistas 
La fase nacional se desarrollo en el valle del cauca con la participación de 177 deportistas.
Se realizaron festivales escolaresen los diferentes municipios del Departamento del Quindio.
Se cumplió con la realización de los juegos Intercolegiados Supérate en un 100% 
</t>
  </si>
  <si>
    <t>Se realizo asesorías a los diferentes municipios en cuanto a procesos de escuelas de formación deportiva y acompañamiento al desarrollo de estas, se brindo asesoria administratva, financiera y juridica a los doce municipios del departamento.</t>
  </si>
  <si>
    <t xml:space="preserve">Se desarrolló el evento de deporte social y comunitario donde participaron las veredas de los diferentes municipios del Departamento con 484 personas en los deportes tejo futbol sala masculina y femenina, futbol y rana, el cumplimiento de esta meta se realiza con el desarrollo de los siguientes componentes:
1. Juegos veredales Quindío si para ti  cumpliendo este componente en un 100%  
2. Inclusión social en este componente se da atención recreodeportiva a los niños, niñas, jóvenes y adultos de los barrios vulnerables de los municipios priorizados del departamento del Quindío a continuación se relaciona los municipios, barrios y población atendida con un cumplimiento de meta del 100%. </t>
  </si>
  <si>
    <t xml:space="preserve">se realizo la fase departamental de los juegos comunales quindio si para ti con la participacion de los municipios del Departamento del Quindio en las disciplinas deportivas de baloncesto y voleibol en categoria abierta rama femenina y masculina y se efectuo en los escenarios mayores del departamento coliseo del cafe y coliseo del sur. </t>
  </si>
  <si>
    <t>Se hizo acompañamiento en los procesos de campamentos juveniles en la fase municipal y se realizó el programa de campamentos juveniles departamental, el cual se desarrolló en el municipio de Calarcá en el parque alto del rio con la participación de 259 campistas de los cuales se contó con 66 ascensos de los campistas a semillas y 7 raíces, un tallo y una hoja acorde a los lineamientos del programa. un cumplimiento de meta del 100%</t>
  </si>
  <si>
    <t xml:space="preserve">Se realizó acompañamiento en la fase municipal de programa en los diferentes municipios del departamento con la participación de 3270 adultos mayores. Se realizó la fase departamental  en el municipio de salento con la participación de 254 adultos mayores  de los municipios de Armenia,Calarca, Circasia,Cordoba,Filandia, Genova, la Tebaida, Montenegro.Pijao.Quimbaya,Salento.  y se participo con la delegacion del quindio en la fase nacional en San Andres Islas. </t>
  </si>
  <si>
    <t>Se atendieron  niños y niñas 0 a 5 en los diferentes municipios del departamento Se desarrollan actividades afianzando los patrones básicos de movimiento como son gatear, saltar, trepar.Se están atendiendo 637 niños y niñas de los doce municipios del departamento del Quindío, donde se desarrollan actividades de coordinación, tiempo. Espacio. Equilibrio.</t>
  </si>
  <si>
    <t xml:space="preserve">Se llevo a cabo el programa de actividad física hábitos y estilos de vida saludable con la participación de grupos regulares 1409 personas, no regulares  246 personas y grupos masivos 4.223 donde se trabajo acondicionamiento físico, nutrición, prevención de enfermedades cardiovasculares, tamizaje. </t>
  </si>
  <si>
    <t xml:space="preserve">Se realizó la asesoría en la elaboración de proyectos Ley 4937 en cada uno de los municipios,fueron enviados a Coldeportes para su validación y posteriormente realizar los convenios y transferir los recursos correspondientes a telefonía móvil 2016. Los $5.845.488 corresponden a recursos de Córdoba vigencia 2016 que están ejecutando este año, y que fueron transferidos en esta vigencia. Se realizo la transferencia de los recursos correspondientes al 2017 a los 12 municipios. </t>
  </si>
  <si>
    <t>Iniciativa de fortalecimiento al proyecto productivo en maquinaria de ebanistería del centro penitenciario y carcelario San Bernardo de Armenia. El  tallar tiene capacidad para quince (15) personas,pero se ven beneficiadas mas de 100 reclusos.</t>
  </si>
  <si>
    <t xml:space="preserve">Los programas fuerón:
1. Talleres pedagógicos audiovisuales, dirigidos a jóvenes del sistema responsabilidad penal para adolescentes, con el fin de prevenir la reincidencia. 
2. Caracterización de doscientos dieciséis (216) usuario del Sistema de Responsabilidad Penal para Adolescentes, dando cubrimiento a las seis (6) sedes del sistema en el departamento (San Gabriel, San Ignacio, San Carlos, Despertares, CAE La Primavera, La Granja y Versalles) y el CAE Femenino La Linda en la ciudad de Manizales.
3. A cada uno de los usuarios se le es aplicó personalmente un instrumento con preguntas sobre tres momentos de: antes de su ingreso al SRPA, durante su estadía en el SRPA y sus expectativas sobre su vida después de salir del SRPA. A partir de la información recogida, se lograron identificar factores de riesgo para la comisión de delitos por parte de los menores como la desescolarización, la falta de actividades legales para un correcto uso del tiempo libre y la ausencia de una figura masculina en el núcleo familiar.
A 14 usuarios de la sede San Gabriel se les aplicaron otros cuatro (4) instrumentos para generar perfiles integrales de estos. Los instrumentos utilizados fueron APGAR Familiar, Escala de Coping estrategias de afrontamiento, Cociente de Sistematización y Cociente de Empatía.
La aplicación de estos instrumentos arrojó resultados importantes. El 35% de los evaluados presentan bajos niveles de empatía, y más de la mitad recurren la evitación emocional, la evitación cognitiva o la reacción agresiva frente a las situaciones problemáticas.
</t>
  </si>
  <si>
    <t xml:space="preserve">Los proyectos de refacción a estaciones de policía del departamento fueron presentados en el segundo comité de orden público  de seguridad (agosto de 2017), Una vez realizadas las visitas pertinentes y revisados los documentos correspondientes, se concluyo que por el momento no es viable la inversión  teniendo en cuenta que ninguna de dichas estaciones son de propíedad de la policia ni de los municipios correspondientes,
En el marco del convenio suscrito entre el INPEC y el departamento del Quindío, la secretaria del interior aporto en materiales de construcción para mejoras locativas en celdas de centro penitenciario y carcelario del departamento del Quindío (Villa Cristina y San Bernardo de Armenia y Peñas Blancas del municipio de Calarcá)
Asi mismos el apoyo al municipio de Armenia, para la financiación de la realización de los estudios complementarios para la adecuación arquitectonica y estructural  del pabellón cuatro (4) del establecimiento penitenciario y carcelario de mediana seguridad San  Bernardo en el municipio de Armenia
</t>
  </si>
  <si>
    <t>Se fortalecieron los cinco organismos de seguridad del departamento (Policía, Ejército, UNP, Migración Colombia, CTI), generando mayor cobertura y reacción ante los diferentes fenómenos sociales, con proyectos como:
Modernización del SIES (Sistema Integrado de Emergencia y Seguridad) para once municipios (excepto Armenia), en su primera fase
Fortalecimiento de movilidad a través de vehículos de los organismos de seguridad en los diferentes municipios
Modernización en tecnologías y salas de inteligencia, suministro de combustible, impresos para prevención, pago a fuentes humanas, entre otras 
Se gestionó ante el Ministerior del interior un proyecto de movilidad para la Policia Nacional, por un monro de  $ 1.645.875.959.</t>
  </si>
  <si>
    <t xml:space="preserve">Se viene trabajando articuladamente con el observatorio de la Cámara de Comercio de Armenia y el Quindío y el de la alcaldía de Armenia, bajo los lineamientos del observatorio económico y social del  departamento, encaminado a buscar patrones y comportamientos delictivos en los diferentes fenómenos sociales
</t>
  </si>
  <si>
    <t xml:space="preserve">Se han intervnido veinticinco(25) barrios o comunidades en los doce municipios del departamento y un corregimiento (Barcelona), con los suiguientes programas:
Aplicación ficha de identificación
Encuentro multicolor clubes por la vida
Centro de interés agresividad - violencia
Centro de interés comportamientos obsesivos compulsivos
Club de progenitores 
Adulto mayor 
Centro de interés transición sexo afectiva
Centro de interés estilos cognitivos diferentes
Club de mujeres
Centro de interés duelo
Lo anterior en los siguientes barrios e instituciones:
1. La Playa - Nueva Esperanza - La Isla
2. La Playita- Fundadores – Calle Larga
3. Villa Teresa - Española - San Diego I Etapa
4. Nuevo Horizonte I – 
5. Nuevo Horizonte II – Obrero
6. Playa Rica (Caritas I, Caritas 2, Europeo, Italiano, Álamos) - San Felipe
7. Linconl
8. Llanitos Piloto 
9. Llanitos Gualara
10. Cantarito
11. Nueva Tebaida
12. Cantarito - Nueva Tebaida I Y II - Instituciones Educativas
13. Villas del Prado
14. Frailejones Alto Y Bajo
15. Villa Nohemí 
16. La Española 
17. La Esmeralda
18 Colinas
19. Isabela
20. Ciudad Alegría 
21. Comuneros 
22. Pablo Sexto
23. El Cacique 
24. EL RECREO 
25. El Román
</t>
  </si>
  <si>
    <t xml:space="preserve">Se realizo la intervención integral en los doce municipios , y el corregimiento de Barcelona, llegando con las siguientes estrategías: 
Aplicación ficha de identificación
ENCUENTRO MULTICOLOR CLUBES POR LA VIDA
CENTRO DE INTERÉS AGRESIVIDAD - VIOLENCIA
CENTRO DE INTERÉS COMPORTAMIENTOS OBSESIVOS COMPULSIVOS
CLUB DE PROGENITORES 
ADULTO MAYOR 
CENTRO DE INTERÉS TRANSICIÓN SEXO AFECTIVA
CENTRO DE INTERÉS ESTILOS COGNITIVOS DIFERENTES
CLUB DE MUJERES
CENTRO DE INTERÉS DUELO
</t>
  </si>
  <si>
    <t xml:space="preserve">Articulación con los secretarios de gobierno de los diferentes municipios del departamento, con el acompañamiento de la Policía Nacional, para la implementación de los respectivos decretos de reglamentación del nuevo Código   
- Socialización del Código Nacional de las Colinas a los habitantes del barrio las Colinas de Armenia.
-Socialización del Código Nacional de Policía a estudiantes del SENA.
El departamento adquirio veinti dos mil (22.000) comparenderas para que la Policia  aplicaque las multas correctivas del nuevo código en los doce municipios del Quindío
Para el mes de septiembre de la actual vigencia, la secretaria del interior adelanto un borrador de decreto reglamentario "por medio del cual se reglamentan algunos aspectos del código nacional de policia en el departamento del Quinío", pero por sugerencia de la Secretaria Jurídica, se inicio la proyección de borrador de ordenanza "por medio del cual se reglamentan algunos asapectos del código nacional de policia en el departamento del Quinío", la cual  fue radicada en dicha secretaría para su revisión en el mes de diciembre de 2017
</t>
  </si>
  <si>
    <t>El Plan Integral de Seguridad y Convivencia Ciudadana (PISCC) es transversal al eje estratégico Seguridad Humana del Plan de Desarrollo Departamental, por lo cual se realizó el seguimiento en el último comité de orden público de la vigencia 2017</t>
  </si>
  <si>
    <t>La pintura se gestionó a través de la Administración Departamental  y sólo se pagó la mano de obra de los pìntores dado que  la pintura ha sido suministrada por los municipios de Montenegro, Circasia, Buenavista y Salento 
Se ejecutaron además  los convenios con los municipios de Filandia, Montenegro, Circasia y Salento para la señalización en la zona urbana de los municipios.
También se intervinieron los municipios de Circasia, Génova, Córdoba y Filandia 
Se finiquioto el proceso contractual de la calibración del radar</t>
  </si>
  <si>
    <t>El Plan de Seguridad Vial se hizo en el año 2016 y este año se empezó la implementacion con la educación vial a más de 4000 personas y se han visitado 6 colegios 12 empresas de transporte, 12 campañas a transporte escolar, a motociclistas y cicllistas (en tareas externas)</t>
  </si>
  <si>
    <t>Se pide la eliminacion de este apoyo ya que no existe un programa de implementacion para apoyar.</t>
  </si>
  <si>
    <t xml:space="preserve">Se han atendido doce Municipios con capacitaciones: 
 Montenegro, Buenavista, Pijao, Calarcá, La Tebaida, Circasia, Génova, Filandia, Córdoba, Salento
Propuestas presentadas: 3 
Propuestas apoyadas: 2
Apoyo a las actividades realizadas por las líderes de los enfoques diferenciales Mujer y LGBTI.
Municipios asistidos: Buenavista, Calarcá, Circasia, Salento,Montenegro,Armenia.
Subcomités y Comités: 15
 Pijao,Calarcá,Salento,Filandia,Quimbaya,Montenegro y Circasia,Buenavista,Salento
Para el último trimestre de la vigencia se vienen adealntando procesos para el apoyo de proyectos productivos en los municipios de Filandia, Circasia, La Tebaida, Salento y Armenia, para la población víctima del conflicto por enfonque diferencial 
</t>
  </si>
  <si>
    <t xml:space="preserve">Adecuación predio reubicación definitiva, cumplimiento fallo de tutela Embera Chami Quimbaya. a la fecha se encuentra en estudio de viabilidad jurídica por parte de la agencia nacional de tierras, los predios solicitados por el gobernador indígena ubicados en el municipio de Bugalagrande en el valle del cauca.
Es de aclarar que no se puede disponer del recursos apropiado para esta comunidad hasta tanto no haya una respuesta definitiva por parte de la agencia nacional de tierras
El departamento ha realizado la adquisición de bienes y servicios relacionados con la ayuda y atención humanitaria inmediata como lo establece la ley 1448 de 2011, con el rol de Concurrir, complementar y subsidiar a los municipios que lo soliciten y cumplan con los requisitos.  
</t>
  </si>
  <si>
    <t xml:space="preserve">Se ha llevado a cabo el pago de garantias para  las sesiones de manera continua y de acuerdo a la secretaria técnica. en el marco del decreto  891 de septiembre de 2016
Quince (15) de comité ejecutivo y ética 
Ocho (8) plenarios
Cuatro (4) subcomités de Justifica transicional  
Tres (3) comités de Justifica transicional  </t>
  </si>
  <si>
    <t xml:space="preserve">Se cuenta con los doce Planes de Acción Territorial -PAT -(certificado por cada municipio) y el PAT departamental </t>
  </si>
  <si>
    <t>Para  el sistema de información se ha brindado capacitación e inducción  a los enlaces a los  doce (12) municipios en el manejo de la nueva  plataforma de herramienta de gestión local (HGL), para unificar información de población víctima en el departamento</t>
  </si>
  <si>
    <t xml:space="preserve">El plan de prevencíon y protección de los DDHH Y DHI fue  aprobado y actualizado  en el comité de justicia transcional el 17 de  Julio de la prente vigencia 
 </t>
  </si>
  <si>
    <t xml:space="preserve">Mas de dieciocho (18) Jornadas de prevencion en la violación de los DDHH realizadas  en los doce (12) Municipios.
Así mismo se realizarón once (11) campañas en díez municipios: Armenia,Génova,Filandia,Quimbaya,Circasia,Pijao,Salento,Calarcá,Montenegro y La Tebaida, con mas de 609 estudiantes de instituciones educatrivas
Para el mes de octubre se realizo el II FORO de DDHH "Quindío al derecho,Quindío por la paz" con la participación de dos mil Quinientas cincuenta (2.550) personas". </t>
  </si>
  <si>
    <t xml:space="preserve">Plan de Lucha Contra la Trata de personal aprobado, atualizado e implementado 
Cuatro jornadas en campañas de la prevención en trata de personas realizadas a lo  largo de los doce municipios, principalmente en instituciones educativas y sitios de masiva presencia de personas como el terminalde transporte de Armenia.
Así  mismo se creo un  sistema de información  y se aprobo en sesión del comité de trata de personas del 24 de febrero del 2017.
</t>
  </si>
  <si>
    <t xml:space="preserve">Se hace claridad que para la formulación de los planes  en DDHH, debe  primero  estar creado el comité municipal de DDHH, de cada municipio, es de anotar que creación de estos es una decisión autonoma de cada entidad territorial, por lo tanto quienes tienen aprobado dicho comite son: Armenia,La Tebaida,Montenegro,Filandia,Circasia, Cordoba ,Pijao y Génova.
Salento se encuentra en revisión y Calarca,Quimbaya y Buenavista se encuentran pendientes.  </t>
  </si>
  <si>
    <t xml:space="preserve">Los doce municipios han creado su comite de DHH,  de los cuales cinco (5) aprobarón plan de trabajo estos son:  Salento, Filandia,Circasia,Cordoba y Pijao
Asi mismo Se ha realizado un  comité departamental de paz ordinario y dos extraordinarios, y un consejo departamental de paz.
Se esta  proyectando un documento para actualización de la ordenanza que creo el Consejo Departamental de Paz, con el fin de dar cumplimiento a la legislación nacional
Se llevo a cabo la semana por la paz y el día internacional de la paz asi como los murales por la paz  
Se  realizo el  II FORO de DDHH "Quindío al derecho, Quindío por la paz", en el mes de octubre de 2017  con la participación de dos mil Quinientas cincuenta (2.550) personas
</t>
  </si>
  <si>
    <t>Se realizarón dos (2) estudios en la vigencia:
Análisis de riesgo, bajo visitas técnicas realizadas en el departamento del Quindío por fénomenos hidroclimaticos. (identificando 157 remociones en masa).
En marco del convenio interinstitucional No.008 de 2016 entre el departamento del Quindío y la Universidad La Gran Colombia, levantamiento de rutas y puntos de encuentro del municipio de pijao</t>
  </si>
  <si>
    <t xml:space="preserve">El departamento apoyo a noventa y cuatro (94) Sedes Educativas en el departamento, en la revisión y actualización de los PEGER (Planes Escolares de Gestión del Riesgo)
Calarcá
1. Calabazo Bajo 
2. Jesús María Morales 
3. La Paloma
4. La Rochela
5. Puerto Rico
6. El Crucero
7. El Danubio
8. El Pensil
Circasia 
9. Barcelona alta
10. Barcelona baja
11. Buenavista
12. El Congal
13. El Roble
14. Hojas Anchas
15. José Antonio Páez
16. La Cabaña
17. La Concha
18. La Cristalina
Córdoba 
19. Bellavista
20. El Placer
21. Guayaquil Alto
22. Guayaquil Bajo
23. Jardín Bajo
24. Rio Verde Alto
25. Siberia Alta
Filandia
26. Ancilar López López
27. Francisco Miranda
28. La Castalia
29. La Julia
30. La Palmera
31. Lorencita Villegas de Santos
32. San Gabriel
33. San Luis
34. San Pablo
35. Santa Teresita
Génova 
36. Buenos Aires
37. Cedral Alto
38. El Jardín
39. El Recreo
40. José Antonio Galán
41. La Cascada
42. La Granja
43. La Mayoría
44. La Topacia
45. Las camelias
La Tebaida
46. El Ocaso
47. La Palmita
48. La Popa
49. La Silvia
Montenegro
50. General Santander
51. Inst. Montenegro
52. Los Fundadores
53. Antonio Nariño
54. Ayacucho
55. Buenos Aires
56. Campo Hermoso
57. El Carmen
58. El Castillo
59. España
60. Fernando Arango
61. Guatemala
62. La Esperanza
63. La Gran Colombia
64. Manuel Mejía
65. Manuela Beltrán
66. Marco Fidel Suarez
67. Policarpo Salavarrieta
68. San José
69. Simón Bolívar
70. Jesús Maestro - sede principal
Pijao
71. Francisco de Paula Santander
72. Francisco José de Caldas
73. Hogar Espartillal
74. Hogar las Palmeras
75. Juan XXIII
76. La Laguna
77. La Mariela
78. El Jazmín
79. El Laurel
Quimbaya
80. La Unión
81. Naranjal
82. Sagrada Familia
83. Pueblo Rico
Salento
84. Buenos Aires Alto
85. Canaán
86. El Castillo
87. La Nubia
88. La Palmera
89. Llano Grande
90. Luis Menotti Pescarmona
91. Niños de la Esperanza
92. Palestina
93. República de Colombia
94. San Gabriel
</t>
  </si>
  <si>
    <t xml:space="preserve">Se han capacitado cinco mil ciento catorce (5.114) personas en temas relacionados con:
Vigias Comunitarios en Gestión del Riesgo
Recate vehicular 
Mapeo comunitario
Plan Comunitario de emergencias 
Rescate vertical
Plan Familiar de Emergencias
Gestión del Riesgo 
Temporada seca
Dirigido a a Junatas de acción comunal, familias en acción, equipos scout y comunidad en general, de los diferentes municipios del departamento.   
A corte de junio de 2017 (primer semestre) se culmino la primera fase de Quindío Resiliente, que consistio en capacitaciones,socializaciones y concientisación de los temas relacionados con prevención del riesgo    
Así mismo se realizarón dieciséis (16) Planes Comunitarios de Gestión del Riesgo en: Buenavista, Calarcá,Circasia,Córdoba,Génova y Montenegro 
</t>
  </si>
  <si>
    <t xml:space="preserve">Se apoyo al municipio de Pijao con la intervención en cerramiento de 10.000 metros  para las carcabas Las Pizarras y Las Camelias.
Mitigando posibles deslizamientos debido a la ola invernal
Se realizó una campaña de intervención llamada "Verifique, asegure y proteja su cubierta" en cuatro Municipios Quimbaya, Córdoba, Circasia, y Montenegro beneficiando a ciento treinta y tres (133) familias de diecinueve (19) barrios. La campaña consistió en verificar y asegurar con amarras y ganchos los techos de las viviendas de las familias, y así estar preparados ante los fenómenos de lluvias y vientos que se presentan en nuestro departamento y dejan gran parte de viviendas destechadas. </t>
  </si>
  <si>
    <t xml:space="preserve">Fortalecimeinto  a los cuerpos de socorro, Oficinas Municipales de Gestión del Riesgo y entidades pertenecientes al Consejo Departamental de Gestión del Riesgo; relacionado con procesos de Conocimiento y Reducción del Riesgo y Manejo del desastres
Se realizarón siete (7) capacitaciones y dotación de vigías de gestión del Riesgo, para habitantes de  las riveras de Rio Lejos y quebrada El Ingles
Asi mismo se realizo el primer taller de respuesta de accidentes con animales venenosos (con la participación de Defensa Civil y los cuerpos de Bomberos)
Igualmente se atendio una visita técnica del servicio Geológico Colombiano a los municipios de Caalrac y Salento
Se participio en el primer simposio departamental de cambio climatico   </t>
  </si>
  <si>
    <t xml:space="preserve">Se fortalecio la sala de crisis a través de la adquisición de: 
Un radio telefono portátil digital PD 366
Un radio telefono portátil digital PDX1P
Un radio teléfono móvil digital y análogo  MD786
Un radio base digital y análoga MD 656
Una repetidora digital analoga RD986 
Así mismo se realiza el reporte diario de los organismos de emergencia a todos los municipios del departamento, consolidando los informes de los eventos naturales y antrópicos presentados en todo el departamento 
</t>
  </si>
  <si>
    <t>La bodega ayudas humanitarias de la UDEGERD entrego mil ochocientos veintiséis (1.826) artículos entre tejas, kit de aseo, kit de cocina, colchonetas, plásticos entre otros, a la comunidad de los doce municipios que se vieron afectadas por fenómenos naturales y/o antrópicos, de acuerdo a la solicitud de cada ente territorial de acuerdo al Censo de afectación y siguiendo el protocolo respectivo.</t>
  </si>
  <si>
    <t xml:space="preserve">Se realizaron doce eventos de sensibilización, transparencia, participación, y buen gobierno, así: 
a) Diálogos Sociales  en el barrio Cantarito, municipio  de La Tebaida 
b) Diálogos Sociales Barrio Lincoln municipio de Calarcá .  
c) Diálogos Sociales municipio de Armenia, barrios: Corbones, Gibraltar, Ciudad Dorada, Santander y Jardín de la fachada. 
d) Semana de Gobierno  municipio de La Tebaida.  
e) Semana de Gobierno municipio de Montenegro   
f)  Semana de Gobierno municipio de Salento. 
g) Actividades de la Gobernación en mi Barrio en Las Colinas - Armenia. 
h) Semana de Gobierno municipio de Quimbaya.                   i) Actividades de la Gobernación en mi Barrio en Lincold - Calarcá 
j)  Semana de Gobierno municipio de Pijao.                          k)  Semana de Gobierno municipio de Buenavista.                         l)  Semana de Gobierno municipio de Circasia. </t>
  </si>
  <si>
    <t>Obra civil entregada, asi como todo lo que incluye el contrato como equipos y muebles, entre otros.</t>
  </si>
  <si>
    <t>Apoyo a las veedurías y promoción del control social, consolidando la evolución de resultados vigencia 2016 y planeación de actividades a realizar en la vigencia 2017, La secretaria del interior presento propuesta de medios de comunicación radial para la difusión de temas de control social, participación ciudadana y veedurías. 
Se realizarón seis (6) programas radiales, y asistido a todas los comités operativos de la red, a través de esta se han capacitado doscientas veintiséis (226) y la dirección se ha encargado de capacitar en temas de control social ciento noventa y ocho personas (con enfoque diferencial)   
Dotación de chalecos para la red de veedurias.</t>
  </si>
  <si>
    <t xml:space="preserve">Se  realizarón  y/o apoyarón las siguientes  estratégías de participación: 
Escuela de formación política y democrática para mujeres
1. Apoyo de Ediles para Congreso Nacional de Ediles Monteria Cordoba.
2. La fase dos de la estrategia paraticipando ando por tu sueños y futuros dirigido a niños,niñas y adolescentes 
3. Celebración de la semana de la participación. 
4. Estrátegia de Banco de iniciativas de partipación BIP-Q </t>
  </si>
  <si>
    <t xml:space="preserve">Convocatorias y exposición ante alcaldes de los municipios, representantes de la comunidad LGTBI, juventud, veedurías, organizaciones de personas con discapacidad entre otros; para la elección de miembros principales y suplentes del Consejo Departamental de Participación.
Dicho consejo definió venticuatro (24) miembros elegidos por sectores.   
A través del decreto nro. 967 de noviembre de 2016 " por medio del cual se crea el Consejo Departamental de Participación ciudadana" y el decreto 095 del 03 de febrero de 2017 el cual modifica y adiciona el decreto 967 de 2016.  
Se realizarón cuatro (4) sesiones del comite, una de ellas sin quorum  
</t>
  </si>
  <si>
    <t xml:space="preserve">Se presentó a la asamblea departamental el proyecto de Ordenanza "por medio del cual se modifica la ordenanza no 002 de 2016 y se dictan otras disposiciones" la cual tiene como fin agilizar el trámite para la puesta en marcha del comité y el diseño de la política pública Libertad Religiosa"
Se expide la ordenanza 003 del 05 de mayo de 2017 "por la cual se modifica la ordenanza 002 de 2016 y se dictan otras disposiciones"
Así mismo se expide el decreto nro. 351 del 15 de junio de 2017, "Por medio del cual se reglamenta la ordenanza 002 de 2016"  
Se realizarón tres (3) convocatorias a sesiones ordinarias, una sin quorum, y de las dos restantes una de ellas se encuentra suspendida.  
</t>
  </si>
  <si>
    <t xml:space="preserve">Se realizarón : doscientas cuatro (204) capacitaciones, con una participación de tres mil trecientas treinta y ocho (3.338) personas, en temas relacionadas con:
Funciones de los dignatarios comunales
Legislación presidentes Juntas de Acción Comunal rurales
Capacitación Gestión del Riesgo, DDHH y Liderazgo
Capacitación en actas, certificaciones, resoluciones y autos.
Capacitación roles de dignatarios, legislación comunal y manejo de libros
Capacitación participación ciudadana
Capacitación control social en niños y adolecentes
Capacitación roles de dignatarios y liderazgo
Lo anterior realizado en las areas urbanas y rurales de los doce municipios
Asi mismos la inspección,vigilancia y control se ha dado en las Juntas rurales y urbanas de los municipios, con un total de
setenta y cuatro (74) visitas en los organismos comunales de  once (11) municipios (a excepción de Armenia), llegando a una población de doscientas veinti seis (226) personas.   </t>
  </si>
  <si>
    <t xml:space="preserve">La Jefatura de Fiscalización y Liquidación de la Dirección Tributaria  de la Secretaría de Hacienda, tiene implementados los siguientes procesos de fiscalización: A) Impuesto Vehicular, a la fecha de conformidad con nuestro sistema (SISCAR)se cuenta con un parque automotor de 88.646 vehiculos, EN DONDE SE HAN NOTIFICADO ESTE AÑO 2017, LAS SIGUIENTES ACTUACIONES ADMINISTRATIVAS DE LAS VIGENCIAS (2013 A 2016), ASÍ: EMPLAZAMIENTOS 6.577, RESOLUCIONES SANCIÓN 12.676 Y LIQUIDACIÓN OFICIAL DE AFORO 8.618 para un total de 27.861 actuaciones activas en lo que corresponde a la fiscalizacion del impuesto vehiculart , Todo esto con la finalidad de llevar a cabo la determinación oficial del tributo para su posterior cobro coactivo. B) Impuesto de Registro, Este proceso se lleva a cabo a través de la fiscalización que se realiza en las diferentes notarías de todo el departamento del Quindío, oficinas de registro de instrumentos públicos, en la Cámara de Comercio de Armenia y sus diferentes sedes a efectos de verificar que todos los actos sujetos de registro estén cancelando el impuesto correspondiente y en las condiciones señaladas de acuerdo a la normatividad aplicada.  C) Estampillas Departamentales, se verifica en cada una de las entidades donde se cumple el hecho generador que se esté realizando el correspondiente descuento conforme a la Ley y a las Ordenanzas Departamentales actualmente vigentes.  D) Sobretasa a la Gasolina; Se realiza la verificación en campo a cada una de las estaciones de servicio ACTUALMENTE SON 68 ESTACIONES que funcionan en todo el Departamento del Quindío, este proceso se hace frente a las declaraciones mensuales radicadas ante la Dirección Tributaria Departamental. E) Impuesto al consumo: Teniendo en cuenta los resultados de las visitas de fiscalizacion tributaria que realiza el personal que ejecuta el programa anticontrabando el área juridica de fiscalizacion y liquidacion inicia con base en las actas de aprehension que se generan sobre los productos gravados con el impuesto al consumo los respectivos procesos administrativos sancionatorios de caracter tributario conforme a lo dispuesto en la ordenanza 024 de 2005  F) Monopolio sobre los juegos de suerte y azar: En este caso la fiscalizacion se realiza teniendo en cuenta los datos que suministra la Lotería del Quindío </t>
  </si>
  <si>
    <t>Se ha implementado frente al impuesto vehicular una estrategia de recuperación de cartera que ha permitido  que a la fecha se encuentren activos 19.855 expedientes de cobro coactivo , representados en  7.049 mandamientos de pago, 8.634 órdenes de ejecución y 6.404 liquidaciones del crédito para un total de epedientes activos en el impuesto vehicular de 22.087;  así como  la implementación de la  Ordenanza No. 02 del 2017 que permitió la aplicación  de la condición especial de pago de  la Ley 1819 de 2016 teniendo como resultado un total de 769 contribuyentes que hicieron uso de dicho beneficio teniendo un descuento en la liquidacion de su impuesto equivalente a $369.760 millones y un recaudo de $809.443 millones; asi mismo el área de recaudo y cobranzas de la Direccion Tributario lleva a cabo el cobro coactivo de otras rentas tales como: impuesto al consumo, sanciones en salud, sanciones disciplinarias, costas y agencias en derecho y cuotas partes pensionales, cerrando a diciembre 31 de 2017 con el siguiente numero de procesos:  costas y agencias en derecho   con un total de 80 expedientes, 7 sanciones en salud , 20 sanciones disciplinarias, cobro coactivo de impuesto al consumo 298, además del cobro coactivo de cuotas partes pensionales con un total de 73 expedientes activos para un total de 22.565 expedientes en el area de cobro coactivo para la vigencia fiscal 2017.</t>
  </si>
  <si>
    <t xml:space="preserve">Se han realizado 6.183 visitas de control  y señalización a los establecimientos de comercio que expenden productos gravados con el impuesto al consumo;  se han realizado inspecciones a 1.571 vehículos en los operativos de carretera y puestos de control implementados de manera conjunta con las demás autoridades competentes y 7.740 unidades de licor y cigarrillo aprehendidas  objeto de adulteración, falsificación y/o contrabando , además de la destruccion de 69.425 unidades de licor y cigarrillo, como consecuencia de la finalizacion de los procesos sancionatorios de caracter tributario iniciados sobre el impuesto al consumo. </t>
  </si>
  <si>
    <t>Se revisó el diagnóstico contable de la Administración con el fin de determinar fortalezas y debilidades del Sistema de Información Financiera, llevando a cabo análisis de manuales de funciones, políticas de operación gestión de calidad, estructura administrativa, entre otros. Se identificaron debilidades en los equipos de cómputo que maneja la Secretaria de Hacienda (computadores, escaner, impresoras)  por lo tanto, se hace necesario la modernización de los equipos para que la información presupuestal, tributaria y financiera pueda ser obtenida con mayor celeridad y oportunidad.</t>
  </si>
  <si>
    <t>En el desarrollo del programa de prácticas contables  se creó el Comité de aseguramiento contable, con el fin de depurar las partidas que generan incertidumbre en  los estados financieros. Se conformó el Comité de Altas y Bajas, con el fin de depurar la propiedad, planta y equipo, criterios de reconocimiento de saldos iniciales de información financiera a 1 de enero de 2018. Se acogió el diseño de una política Contable en todo el departamento del Quindío.   Se socializó  a cada una de las secretarías  e Instituciones Educativas que intervienen en el proceso de implementación determinando las responsabilidades, componentes y requerimientos  que se deben atender, con el fin de determinar  la realidad financiera del Departamento en los términos   establecidos en la  Resolución 533 del  2015.</t>
  </si>
  <si>
    <t>De acuerdo a la información reportada en el SECOP, el día 10 de octubre de 2017, se adjudico el proceso de selección abreviada de menor cuantía No. 047 de 2017, por medio de la Resolución No. 431 del 10 de octubre de 2017, a favor de la empresa "Suministros y Servicios de Telecomunicaciones S.A.S".
Actualización de las tablas de retención documental - TRD; implementación de las tablas de valoración documental - TVD; digitalización e indexación de los actos administrativos (Decretos y Resoluciones) existentes en el archivo de la oficina de gestión documental departamental, así mismo, la organización y digitalización del archivo existente en el Fondo Territorial de Pensiones de acuerdo a la normatividad vigente del Archivo General de la Nación</t>
  </si>
  <si>
    <t xml:space="preserve"> "Diseño e implementación del programa de actualización y registro de bienes de propiedad del departamento del quindio" Almacen visible documento de 31 paginas</t>
  </si>
  <si>
    <t>Se adquirieron  dos aplicaciones bajo el modelo de computación en la nube (SEVEN SOLUCIONES INFORMATICAS CDP 1311 Y RP 1080), así: Una aplicación móvil para la gestión de citas de pasaportes y otra para la virtualización de un trámite en línea como apoyo a los organismos comunales frente a las gestiones que deben adelantar ante la Secretaría del Interior del Departamento del Quindío (1. Apertura y registro de libros de las organizaciones comunales de primero y segundo grado 2. Reconocimiento de personería jurídica de los organismos de acción comunal de primero y segundo grado) trámites que se encuentran dentro del Sistema Único de Información y Trámites (SUIT).</t>
  </si>
  <si>
    <t>El total de ejecución de la meta fisica fue del 95%, y la ejecución de recursos de inversión fue del 78%. Así mismo, con recursos de funcionamineto, se ejecutaron $132.469.568.
Suministro de elementos médicos y de salud y seguridad en el trabajo, destinados a la dotación de los grupos de atención emergencias en el Centro Administrativo Departamental(CAD) "Ancizar Lopez Lopez" y demás dependencias de la administración departamental del Quindio, en cumplimiento de la legislación sobre seguridad industrial "Inversiones Blucher S.A.S CDP 2475 y RP 4279; Ingenieria Hospitalaria S.A.S. CDP 4202 y RP 4202 "</t>
  </si>
  <si>
    <t>Actualmente el proceso se encuentra en estado de respuesta a aplicación realizada por el unico oferente habilitado a la subasta, por lo que no se ha ejecutado el rubro. el porcentaje de avance del 7% es por el contrato de renovacion de la licencia de oracle</t>
  </si>
  <si>
    <t>Contratacion de personal para atención y soporte de requerimientos de HW, SW, instalación del sistema antivirus, y PCT en las difernetes dependencias de la gobernación del Quindio</t>
  </si>
  <si>
    <t>Se realizó contratación de profesional para el desarrollo de actividades administrativas necesarias dentro del proceso de rediseño institucional y administración departamental del Quindio, adelantado por la dirección de Talento Humano</t>
  </si>
  <si>
    <t xml:space="preserve">Se desarrollo el programa de gestión documental y la aplicación de la normatividad archivistica, asi como el seguimiento de los bienes que ingresaron al inventario del departamento del Quindio y retirados por las diferentes situaciones administrativas
Actualización e implementación  de las tablas de retención documental y organización y digitalización delarchivo existente en el fondo territorial de pensiones </t>
  </si>
  <si>
    <t>Se implementó en su totalidad la estrategia de comunicaciones para el Departamento del Quindío.</t>
  </si>
  <si>
    <t>Se aplaza ejecución para el mes de junio de 2018. Pendiente estudio de la patologia del edificio para planteamiento de  reformulacion del proyecto</t>
  </si>
  <si>
    <t>LOGROS OBTENIDOS 
VIGENCIA 2017</t>
  </si>
  <si>
    <t>LOGROS OBTENIDOS
VIGENCIA 2016</t>
  </si>
  <si>
    <t>ESTRATEGIAS</t>
  </si>
  <si>
    <t>METAS PRODUCTO PROGRAMADAS</t>
  </si>
  <si>
    <t>ESTADO DE CUMPLIMIENTO ( SEMAFORO)</t>
  </si>
  <si>
    <r>
      <t xml:space="preserve"> </t>
    </r>
    <r>
      <rPr>
        <b/>
        <sz val="8"/>
        <color rgb="FFFFFFFF"/>
        <rFont val="Calibri"/>
        <family val="2"/>
        <scheme val="minor"/>
      </rPr>
      <t>RANGO SOBRESLIENTE</t>
    </r>
  </si>
  <si>
    <t>RANGO SATISFACTORIO</t>
  </si>
  <si>
    <t xml:space="preserve">RANGO MEDIO </t>
  </si>
  <si>
    <t xml:space="preserve">RANGO BAJO  </t>
  </si>
  <si>
    <t>RANGO CRÍTICO</t>
  </si>
  <si>
    <t>Verde Oscuro (80%  - 100%)</t>
  </si>
  <si>
    <t>Verde Claro (70% - 79%)</t>
  </si>
  <si>
    <t>Amarillo  (60% - 69%)</t>
  </si>
  <si>
    <t>Naranja                 (40% - 59%)</t>
  </si>
  <si>
    <t>Rojo                                ( 0-39%)</t>
  </si>
  <si>
    <t>ESTADO DE CUMPLIMIENTO  METAS PRODUCTO POR EJES ESTRATEGICOS</t>
  </si>
  <si>
    <t>OBLIGACIONES RESERVA 2016</t>
  </si>
  <si>
    <t xml:space="preserve">S.G.P ALIMENTACION ESCOLAR </t>
  </si>
  <si>
    <t>E (OBLIGACIONES RESERVAS 2017)</t>
  </si>
  <si>
    <t>1. Se realizan visitas a los Prestadores de Servicios de Salud que atienden y ofertan  servicios de salud en el Departamento, verificando que la atención se desarrolle en términos de los atributos de calidad, del Sistema Obligatorio de Garantía de Calidad, Midiendo el riesgo y buscando minimizar los eventos adversos que puedan presentarse por una mala prestación o negación del servicio de salud. Igualmente con las EPS y otros actores del sistema verificamos que se cumpla sus obligaciones frente a los afiliados (Inspección y Vigilancia).
2. Se realizan Visitas y atención de quejas por demanda de ciudadanos, por solicitud de intervención de los Entes de Control (Defensoría, Supersalud y otros), procesos de apoyo con los programas del Área de Prevención vigilancia y control frente a la prestación de los servicios de salud y por Búsqueda de casos notificados por los diferentes referentes de programas de Salud Pública.</t>
  </si>
  <si>
    <t xml:space="preserve">1. La Secretaria Departamental de salud realiza asistencia técnica a través de un grupo de profesionales y técnicos, en la cofinanciación, seguimiento y apoyo a la afiliación al SGSSS, con cobertura en los 12 municipios del departamento.
2. Se ha realizado la asistencia técnica requerida a cada uno de los fondos locales de salud y a las respectivas ESE del departamento en la gestión administrativa y financiera y sus respectivos reportes, llegando a una cobertura del 100% de la meta establecida (14 ESE).
</t>
  </si>
  <si>
    <t>La Secretaria de Salud Departamental, ya se cuenta con documento del Plan de Emergencias Departamental</t>
  </si>
  <si>
    <t xml:space="preserve">1. Se ha realizado acompañamiento, asesoría, supervisión por medio del Profesional Universitario referente de Emergencias y desastres - Coordinador - Regulador CRUE de los procesos de referencia y contrareferencia, y regulación de  la red de urgencias realizado por el personal del CRUE, procurando la estandarización de procesos y la adecuada trazabilidad. 
2. Se dispone de Médicos reguladores del CRUE, quienes realizan actividades de atención de la comunidad y prestadores de salud,  24 horas al día en las instalaciones del CRUE.
3. Se brinda asistencia técnica a las IPS del departamento a demanda, en autorizaciones y negaciones de servicios de salud.
4. La línea del CRUE se encuentra disponible con medico en turno de 24 horas al día. Aun no se ha instaurado la línea departamental de urgencia en salud mental.
5. Se tiene garantizado mediante contratación de RH del CRUE 3 Médicos y 4 Auxiliares de enfermería radioperadores
</t>
  </si>
  <si>
    <t>Se realiza la evaluación de la capacidad de gestión a los municipios certificados en salud de acuerdo con el decreto reglamentario 3003 del 2005.</t>
  </si>
  <si>
    <t xml:space="preserve">Se brinda apoyo a los procesos administrativos y misionales, en las áreas de Planeación integral en salud, articulación de Políticas Públicas, Apoyo en los procesos de contratación, Coordinación logística y articulación técnica entre las direcciones de la Secretaria, con el fin de prestar un mejor servicio de salud a la comunidad del departamento del Quindío. </t>
  </si>
  <si>
    <t xml:space="preserve">Se realiza el seguimiento a la gestión operativa en lo relacionado con la ejecución presupuestal de los recursos del sector salud y seguimiento al Plan de acción de manera mensual tomando como base las ejecuciones presupuestales y realizando comparaciones con periodos anteriores a la ejecución actual.  </t>
  </si>
  <si>
    <t>MATRIZ</t>
  </si>
  <si>
    <t xml:space="preserve">Apoyar 12 centros de bienestar del departamento </t>
  </si>
  <si>
    <t>El proceso de Rendición Pública de Cuentas se llevó a cabo en los doce (12) municipios del Departamento del Quindío,  en el que se ilustró a la comunidad sobre los logros generales de la administración departamental y las inversiones realizadas en cada uno de los entes territoriales durante la vigencia 2017, detallado por cada Eje Estratégico, programa y subprograma del Plan de Desarrollo. Así, se destacan los pilares a través de los cuales se comenta  la inversión pública del ente Departamental en los municipios de su jurisdicción:  Desarrollo Sostenible, Prosperidad con Equidad, Inclusión Social, Seguridad Humana, Buen Gobierno, del PLan de Desarrollo 2016 - 2019 "EN DEFENSA DEL BIEN COMÚN".</t>
  </si>
  <si>
    <t xml:space="preserve">En la Implementación  en doce (12) municipios del departamento del Quindío en procesos de capacitación  en  la Metodología General Ajustada MGA se han realizado 100 asistencias técnicas  en los siguientes temas:
a) Construcción y/o actualización de  los  Manuales de Banco de Programas y Proyectos.  
b) Plataforma SUIFP Territorio y migración de los  proyectos a plataforma MGA Web. 
C) Acompañamiento para la realización de charlas virtuales promovidas por el DNP, para fortalecer las competencias de los entes territoriales municipales en los  procesos de migración de proyectos a MGA web.
Para la vigencia 2018 se tiene programado 130 asistencias técnicas llevando en el III  Trimestre un avance de la meta física del 77%
</t>
  </si>
  <si>
    <t>El icfes y el Ministerio de Educación nacional publicaron en el mes de mayo de 2018 los resultados del ISCE, reportando que la meta nacional del ISCE fue de 5,94 y en 18 instituciones educativas mejoraron el indice por encima del promedio nacional, las cuales continúan para el tercer trimestre de 2018.</t>
  </si>
  <si>
    <t xml:space="preserve">La Secretaria departamental de salud ha mantenido la contratación para la atención de la población pobre no afiliada, con el 100% de la red pública. 
Así mismo se ha mantenido la contratación para la atención de lo NO POS del régimen subsidiado. 
Se realiza Inspección, vigilancia y Asistencia técnica a la red pública de prestación de servicios de salud. 
Se realiza Inspección, vigilancia y Asistencia técnica a los fondos Locales de Salud.
Se realiza el pago de los servicios no incluidos en el plan de beneficios del régimen subsidiado a los prestadores de la red de servicios de las EPS del departamento en cumplimiento de la ley 1479
</t>
  </si>
  <si>
    <t xml:space="preserve">En la realización de visitas de verificación de condiciones de habilitación a 82 Prestadores de Servicios de Salud del Departamento se encontró que 54 prestadores cumplen los estándares de la Resolución 2003 de 2014 y fueron certificados, 28 prestadores no cumplieron con las condiciones de habilitación, se realiza un informe pormenorizado de los hallazgos encontrados y se remite al área jurídica para inicio de proceso administrativo sancionatorio.  </t>
  </si>
  <si>
    <t xml:space="preserve">En el trimestre se realizaron visitas a 5 ESE del Departamento, con el fin de revisar el avance en el proceso de saneamiento de Aportes Patronales vigencia 2012 - 2016 y el proceso de pago del sistema de seguridad social en cumplimiento de la Resolución 4669 y 6346 de 2016. 
En el trimestre se han desarrollado actividades de consolidación, validación, seguimiento, asistencia técnica, a fin de preparar la calidad de la información a evaluar y analizar semestralmente. Este análisis se desarrolla posterior al corte del trimestre.
</t>
  </si>
  <si>
    <t>Se realizaron actividades de seguimiento de los programas de saneamiento fiscal y financiero de las ESE que se encuentran con programas en ejecución y se inicia proceso para la nueva ESE en riesgo</t>
  </si>
  <si>
    <t>Acercamientos con la secretaría de turísmo, Interior, Planeación y demás relacionados con el programa a nivel departamental con el fin de couadyuvar a la implementación efectiva del programa de ciclorutas en el Quindío.</t>
  </si>
  <si>
    <t>Desarrollo Sostenible (1-20)</t>
  </si>
  <si>
    <t>Prosperidad con equidad (21-64)</t>
  </si>
  <si>
    <t>Inclusión Social (65-213)</t>
  </si>
  <si>
    <t>Seguridad Humana (214-242)</t>
  </si>
  <si>
    <t>Buen Gobierno(243-289)</t>
  </si>
  <si>
    <t>SEMAFORO (OBLIGACIONES)
Verde Oscuro  (80%  - 100%)
Verde Claro (70% y 79%)
Amarillo (60% y 69%)
Naranja (40% y 59%)
Rojo ( 0%-39%)</t>
  </si>
  <si>
    <t xml:space="preserve">En el proceso de virtualizar ocho trámites de la Administración Departamental a través del Gobierno en  digital , se realizaron las siguientes actividades:
Se virtualizaron dos (2) tramites de la Administración central Departamental, por medio de servicios en la nube para la generación de certificados de pensión y cesantías para docentes oficiales e inscripción de entidades sin ánimo de lucro.
En pensión y cesantías: se transformó el trámite disminuyendo reprocesos, tramitología, desplazamientos y costos para el usuario para así brindarle una atención más oportuna, eficiente y eficaz, logrando entregar estos certificados en el menor tiempo posible.
En entidades sin ánimo de lucro , se transformó el tramite logrando tener una caracterización, identificación y organización de la información de las entidades sin ánimo de lucro. También; se brindó un espacio más efectivo y transparente para dichas entidades.
</t>
  </si>
  <si>
    <t xml:space="preserve">
En el proceso de Formular e  implementar un (1) programa de seguridad y salud en el trabajo, capacitación y bienestar social en  el departamento, se realizaron las siguientes acciones:
•Capacitación Escuela de Formación de Líderes,certificada con la EDEQ.
•Capacitación Brigada emergencia.
•Reuniones y capacitación COPASST.
•Reunión Plan Estratégico de Seguridad Vial.
•Capacitación Riesgo Químico personal servicios generales.
•Pausas Activas a  los funcionarios de la Administración Central Departamental.
•Gestión de adquisiciones: Elementos de protección personal, Dotación Brigadas, Mobiliario ergonómico.
•Simulacro Nacional
•Entrenamiento equipo de Fútbol del Departamento del Quindío
•Reporte de Accidentes laborales
•Inspecciones de seguridad 
•Matriz legal de Seguridad y Salud en el Trabajo del Departamento del Quindío
•Diseño del Sistema de Gestión de Seguridad y Salud en el Trabajo del Departamento del Quindío.
•Jornada de salud en prevención de riesgo cardiovascular.
</t>
  </si>
  <si>
    <t xml:space="preserve">
En el proceso de Fortalecer el programa de  infraestructura tecnológica de la  Administración Departamental (hadware, aplicativos, redes, y capacitación):
Se fortaleció la infraestructura tecnológica de la Administración Departamental por medio de la adquisición y renovación de equipos y programas que permitan una atención más efectiva hacia el usuario interno y externo por medio de apoyo tecnológico. Se realizó actualización de 256 elementos tecnológicos (Computador, Impresora, Escaner, Camara Digital, Video Beam, Disco Duro, Router, Software, etc) en las Secretarias de Planeación, Turismo, Educación, Interior, Infraestructura, Privada, ControlInterno de Gestión, Control Interno Disciplinario, Jurídica y Representación Judicial.</t>
  </si>
  <si>
    <t xml:space="preserve">
En el proceso de Fortalecer el programa de sostenibilidad de las  Tecnologías de la Información y las Comunicaciones de la Gobernación del Quindío se realizaron las siguientes acciones:
Sostenibilidad de la plataforma tecnológica de la entidad por medio del soporte técnico y profesional  a la plataforma tecnológica y aplicativos misionales por medio de los cuales se realiza el recaudo de impuestos, atención a PQRS, seguimiento a los proyectos de la Administración y servicios de atención al usuario. Se realizaron  3901 servicios de soporte técnico en las diferentes dependencias de la Administración Central Departamental lo cual permitió el funcionamiento óptimo de los sistemas y la atención al usuario.  Así mismo se realizó el desarrollo de 100 horas de programación de software, a la plataforma de la Administración Central  Departamental, para mejorar y actualizar los diferentes aplicativos misionales de la entidad.</t>
  </si>
  <si>
    <t xml:space="preserve"> En el proceso de implementaciòn de la Modernizaciòn Administrativa se realizaron las siguientes actividades : a) Modificación del Manual Específico de Funciones y Competencias laborales y de la Planta de cargos de la Administración Central Departamental del Quindio; proceso que se llevó  a travès de  bienes y servicios  de funcionamiento . Dentro de la modernización se llevó a cabo la creacion de 26 cargos en la planta central de la Administración Departamental del Quindío. 
 A continuación se relaciona la informacion y actividades consignadas en los diferentes estudios y documentos que permitieron cumplir a cabalidad la meta y ejecución del proceso:
 1. MARCO NORMATIVO: Basado en la Ley 909 de 2004, Constitución Política de Colombia, Decreto 1222 de 1986, Decreto 785 de 2005, Decreto 1083 de 2015 y Ley 1753 de 2015.
 2.  MARCO INSTITUCIONAL: El cual incluye la reseña histórica del Departamento del Quindío, la evolución de la estructura organizacional de la entidad, la situación actual de la planta de personal, la nómina, el régimen salarial y prestaciónal. 
 3. MODIFICACIONES A LA PLANTA DE PERSONAL DE LA ADMINISTRACIÓN CENTRAL DEPARTAMENTAL DEL QUINDIO: Dentro de las cuales están inmersos el Análisis de los Procesos Técnico Misionales y de Apoyo, Evaluación de la Prestación de los Servicios y Evaluación de los Perfiles y las Cargas de Trabajo de los Empleos. 
 4. MODIFICACIÓN AL MANUAL ESPECÍFICO DE FUNCIONES Y DE COMPETENCIAS LABORALES DE LA ADMINISTRACIÓN CENTRAL DEPARTAMENTAL DEL QUINDÍO: Dentro de este proceso se desarrolló el cargograma general, la creación de hipervínculos en el manual específico de funciones y competencias laborales, el cambio en las competencias para todos los servidores públicos y para cada nivel jerárquico (decreto nacional 815 de 2018), asignación de competencias archivisticas ( resolución 629 del 19 de Julio de 2018), aplicación de nuevas guías del DAFP para modificación de manual específico de funciones ( fecha de guías Abril y Junio de 2018), inclusión en el manual específico de funciones y competencias laborales de dos cargos de la Secretaria de Hacienda Departamental y cambio de funciones de MECI a MIPG. 
 5. ESTUDIO DE POSIBILIDAD DE REGULAR CÓDIGOS Y GRADOS DE INCORPORADOS DEL INSTITUTO SECCIONAL DE SALUD DEL QUINDIO: Realizado según solicitud realizada el pasado 26 de Abril de 2018 por algunos funcionarios vinculados y que prestaron sus servicios a esta entidad (liquidada). 
 6. DERECHOS ADQUIRIDOS: Se refiere a los derechos adquiridos por los funcionarios vinculados a la planta de cargos de la entidad, dentro de los cuales se pueden encontrar: asignación de funciones, comisiones de servicio, comisiones para desempeñar cargos de libre nombramiento y remoción, delegación de funciones, encargos, nombramientos, traslados, permisos ordinarios, permisos para estudio, licencias remuneradas y no remuneradas, licencias ordinarias, licencias por luto, permisos sindicales, vacaciones, modificaciones temporales de horario de trabajo y de atención al público, prórrogas de situaciones administrativas, entre otros. 
 7. JUSTIFICACIÓN FINANCIERA: Análisis y justificación de los costos de la supresión y creacion de los cargos, realizando comparativo entre los costos del año 2018 y los proyectados para la videncia 2019.
 8. SOCIALIZACIÓN DE LAS MODIFICACIONES AL MANUAL ESPECÍFICO DE FUNCIONES Y COMPETENCIAS LABORALES A LA PLANTA DE CARGOS DE LA ADMINISTRACIÓN CENTRAL DEPARTAMENTAL DEL QUINDIO: Se realizó la respectiva socializacion basados en las disposiciones del Decreto 061 del 16 de Enero de 2018.
 Finalmente el Manual Especifico de Funciones y Competencias Laborales y el respectivo estudio técnico realizado para la modificación del mismo, junto con todos sus anexos y soportes puede ser consultado en la página Web de la Gobernación del Quindío. </t>
  </si>
  <si>
    <t xml:space="preserve">En el proceso de la implementación del programa de modernización de la gestión documental en el departamento, se han  desarrollado las siguientes actividades: capacitaciones y seguimientos  en los 12  Municipios del Departamento del Quindío, en la Organización de los archivos, socializando el acuerdos 042 y el acuerdo 038 de 2002 para un total de 219 capacitados
Se capacitó a los funcionarios del ente descentralizado INDEPORTES, en la organización de archivos de gestión y transferencias documentales, funcionarios capacitados 27.
Se capacitó nueve  (9) Instituciones Educativas del Municipio de Calarcá, a los responsables de la gestión documental en temas de elaboración, presentación y requisitos de convalidación de las Tablas de Retención Documental y  guía de series documentales misionales de las Instituciones Educativas, personas capacitadas 13.
Se capacitó  y se prestó asistencia técnica en la actualización de las Tablas de Retención Documental, procedimientos de organización documental, criterios de organización de archivos de gestión y formatos estandarizados de Gestión Documental,   y la actualización de los Instrumentos de información pública (Registro de Activos de Información e índice de Información Clasificada y Reservada a los funcionarios del Departamento del Quindío, funcionarios y contratistas capacitados 491.
Se prestó asistencias técnicas a funcionarios de las personerías de la Tebaida y Quimbaya; Consejo Municipal de Quimbaya y el Hospital Roberto Quintero Villa E.S.E. del Municipio de Montenegro. Total capacitados 39.
Se elaboraron 4  conceptos técnicos de evaluación de Tablas de Retención Documental de Buenavista, Red Salud, Empresa Nepsa y del Municipio de Filandia
Se Actualizaron los Inventarios Documentales del Archivo Central, con la aplicación de la Tabla de Valoración Documental con un cumplimiento del 80% y se recibieron transferencias documentales  de 11 Secretarias y de las oficinas de Control Interno de Gestión, Control Interno Disciplinario y Oficina Privada.
Si bien es cierto que cuyas actividades son parte de las políticas y normas archivísticas provenientes del Archivo General de la Nación, estas  impactan,  ya que se  logra una mayor  receptividad en el cumplimiento  e implementación de las funciones archivísticas por parte del Departamento del Quindío. </t>
  </si>
  <si>
    <t xml:space="preserve">Para la implementación del software para la sistematización de las historias laborales: En la vigencia 2017 se dio cumplimiento a la meta propuesta en cuanto a la Digitalización de la totalidad del archivo existente en el Fondo Territorial de Pensiones del Departamento del Quindío, sistematizándose 580 expedientes pensionales, 143 expedientes de cuotas partes pensionales (entidades) y 2,228 expedientes de bonos pensionales, cuotas partes pensionales (personas) e indemnizaciones sustitutivas. Así mismo se implementó el uso digital del archivo sistematizado a traves del software existente en el Ente Territorial (sevenet). En la presente vigencia se ha dado continuidad a la fase de implementación desarrollando las siguientes actividades: a) Actualización diaria de la documentación que deba ser incorporada a los expedientes físicos; b) Digitalización diaria de la documentación que se incorpora a los expedientes físicos; c) Manejo digital de la totalidad de los expedientes del Fondo Territorial de Pensiones, tanto en esta Dirección como en las demás dependencias que requieran acceder a la información; d) Atención prioritaria a pensionados quienes acceden de manera rápida y efectiva a la documentación que requieran de sus expedientes. </t>
  </si>
  <si>
    <t xml:space="preserve">En cumplimiento del programa de actualización y registro de bienes propiedad del Departamento del Quindío, aprobado el 02 de marzo de 2017 por el Comité de Directores, se han ejecutado las siguientes actividades de implementación: 
1. Se realizó 26 avalúos comerciales de bienes inmuebles de propiedad del Departamento del Quindío, de acuerdo con el régimen de Contabilidad Pública (RCP) y procedimiento contable para la actualización de las propiedades, planta y equipo, atendiendo las Normas Estándares NIIF.
2. Se realizó la verificación de inventarios de bienes muebles de la Gobernación del Quindío, Se han notificado 65 inventarios a funcionarios  de las diferentes secretarías, lo que facilita el control y el manejo de los bienes que pertenecen al Departamento.
3. Se han inspeccionado 53 de 86 comodatos del Municipio de Armenia que posteriormente se notificaran por medio de un informe con evidencias. 
4. Se realizó la depuración de elementos y referencias tipo consumo y devolutivos del sistema PCT Almacén, lo que facilita los procesos y la atención de los pedidos que realizan las diferentes secretarías del Departamento del Quindío a la Dirección de Almacén. </t>
  </si>
  <si>
    <t>Se ha realizado en los  doce (12) municipios  del Quindío  y en el sector Central de la Administración Departamental procesos de sensibilización, seguimiento  y evaluación en la aplicabilidad de los componentes   del Índice de Transparencia, a través de  asistencia técnica  en: 
a) Análisis histórico  del índice de transparencia 
b)   diagnóstico del  Índice de Gobierno Abierto IGA  de la  Procuraduría General de la Nación 
c) Evaluación del  índice de transparencia en sus diferentes categorías de acuerdo a lo exigido por la Ley  1712 de 2014.</t>
  </si>
  <si>
    <t xml:space="preserve">En el fortalecimiento técnico y logístico del  Consejo Territorial de Planeación  Departamental se han realizado las siguientes acciones:
a) Convocatoria pública para ocupar las 8 vacantes del Consejo Territorio de Planeación, a través de medios de comunicación y de invitación oficial a los sectores: económico (1), educativo y cultural (3), poblacional (1), administraciones municipales (2) y Social y Comunitario (1)
b) Sesiones Itinerantes con los Consejos Municipales Territoriales en los Municipios de Calarcá, Salento, Pijao, Génova, Córdoba, La Tebaida, y sesiones semanales del CTPD
c) Asistencia para la preparación y desarrollo del Foro Regional Eje Cafetero y Antioquia, seguimiento a las metas del Plan Nacional de Desarrollo "Todos por un Nuevo País" 2014-2018  en la ciudad de Medellín, 
d) Apoyo en la participación del XII encuentro departamental de consejeros realizado en el municipio de Calarcá, y en el XXII Congreso del Sistema Nacional de Planeación Nacional llevado a cabo en la ciudad de Neiva,  
e) Apoyo a los Consejeros Territoriales Departamentales de Planeación para realizar el diplomado con énfasis en "Escuela de Liderazgo para el Desarrollo Territorial del Quindío", a través de convenio celebrado con la Universidad del Quindío.
f) Apoyo realizacion de la primera jornada técnica CTP Municipales y CTPD: Constitución Región Administrativa de Planificación-RAP Eje Cafetero; Creación del Sistema Departamental de Planeación; invitadas las secretarias y sus equipos de trabajo,Secretaría de Planeación Departamental, Secretaría de Interior, Secretaría de Familia y Secretaria de Aguas  e Infraestructura. 
g) Apoyo en la elaboracion e impresion de la revista 2do concepto semestral seguimientos metas PDD. 
h) Apoyo tecncio para las emisiones de los programas de radio y televisión sobre las actividades del CTPD 2018. </t>
  </si>
  <si>
    <t>En el proceso de diseño e implementación del Plan de Ordenamiento del Departamento del Quindío, durante la vigencia 2018, se llevó a cabo:
a) Etapa de  alistamiento y consolidación de la información que servió como base para la estructuración del  diagnóstico. 
b)  Verificación de los perfiles de los profesionales que llevan a cabo el proyecto en toda su  integralidad.
c) Se obtienen los insumos del programa PODS modernos para su respectivo análisis, recopilación e integración con lo desarrollado por el grupo de Ordenamiento Territorial.  
d) Se dio inicio al proceso de estructuración de determinantes del orden subregional y transversal, las cuales conformarán el paquete de kit territorial que entregará la Secretaría de Planeación Departamental a los municipios contribuyendo de manera efectiva y oportuna en la actualizacion de sus ordenamientos territoriales</t>
  </si>
  <si>
    <t>En el proceso de diseño  e implementación del  Sistema de Información geo referenciado para el ordenamiento social  y económico del territorio rural, se  desarrollaron las siguientes actividades: 
a) Apoyo en la especialización de la información económica  y social de  los municipios del departamento y las secretarías de la Gobernación.
b) Levantamiento, revisión y organización de las fuentes de datos que sirven de insumo fundamental en la geo referenciación de las actividades y obras  ejecutadas por el departamento a través del SIG institucional.
c)  Actualización del licenciamiento del SIG QUINDIO para  trabajar de manera efectiva con los municipios, así  como con los demás entes departamentales.
d) Apoyo en diferentes proyectos y procesos en cuanto a la generación de cartografía con relación al departamento, en conjunto  con otras entidades.
e) Apoyo al observatorio departamental en la especialización de datos económicos, referente a los productos anuales que este genera y en utilización de la herramienta del ARGIS online, como elemento importante dentro de su integración en el sistema de información.</t>
  </si>
  <si>
    <t>En el proceso de actualización y fortalecimiento de  las directrices  del Modelo de Ocupación del Territorio en el Departamento del Quindío se llevaron a cabo las siguientes actividades:
a) Procesos transversales respecto a las determinantes del POD con el fin de recopliar información de los municipios, así mismo realizar asistencias técnicas de acuerdo con la información reportada por cada uno de ellos. 
b) Se firmó convenio con el IGAC con el propósito de apoyar a los municipios en la actulización de informacion vital para sus ordenamientos territoriales</t>
  </si>
  <si>
    <t>En el proceso  de asistencia técnica, seguimiento y evaluacion  en la incorporación  de  las directrices del  Modelo de Ocupación del Territorio de en los doce (12) Municipios, se realizaron asistencias técnicas a los diferentes entes territoriales enfocadas en esta herramienta que permite tener información vital para el desarrollo de los planes de ordenamiento territorial, así mismo se llevó a cabo el respectivo seguimiento y evaluación a estas directrices en cada uno de los municipios.</t>
  </si>
  <si>
    <t xml:space="preserve">En el proceso de adopción de  mecanismos de integración regional  y  de asociatividad  entre los municipios, en la vigencia  2018, se  continuó trabajando en la  consolidación de la RAP Eje Cafetero, la cual  permitió a los tres departamentos, Caldas, Risaralda y Quindío;  trabajar de manera conjunta para el logro de proyectos estratégicos y gestionar recursos a nivel nacional que sean utilizados desde la óptica regional. 
Igualmente se consolidó la RAP para retroalimentar los procesos de desarrollo de la región eje cafetero, a través del desarrollo de consejos de gobiernos regionales y las diferentes secretarías de gestión.
Se desarrolloron además, las mesas técnicas  para consolidar la asociatividad de los municipios de la cordillera con los municipios del norte del valle; con el fin de trabajar de manera articulada en los procesos de desarrollo supramunicipal. </t>
  </si>
  <si>
    <t>En el proceso de reorientar el Observatorio económico a un enfoque humano, se han desarrollado las siguientes actividades: 
a) Recolección, revisión y diligenciamiento de los datos de los 18 sectores del Anuario Estadístico  
b) Recopilación, revisión y publicación de 10 Fichas Básicas Municipales
c) Cartilla ODS consolidada. 
d) Cuatro Boletines Informativos y Cuatro resportes de Saldo de Deuda elaborados y entregados 
e) Informe Final del Departamento vigencia 2017. 
f) Organización del Anuario Estadístico vigecnia 2017 en herramientas libres y publicado en el micrositio del observatorio para consolidación del sistema de información. 
g). Organización de los ODS en las herramientas libres y publicados en el micrositio del Observatorio para consolidación del sistema de información. 
h) Integración del Geobserva en los temas de Generalidades y Educación para la consolidación del Sistema de Información.</t>
  </si>
  <si>
    <t xml:space="preserve">En el proceso de fortalecimiento del Sistema de Información Geográfica del Departamento del Quindío, se desarrolló el convenio  entre el Departamento, Instituto Geografico Agustin Codazzi y la  Corporación Autónoma Regional del Quindio CRQ;  con el propósito de  realizar procesos de  actualización de la plataforma SIG QUINDIO, ampliación de la  plataforma Web y adecuaciones  para lograr la operación del SIG a través de dispositivos móviles; lo que pone a la vanguardia a la Administración Departamental en los procesos de georeferenciación.
De igual manera, se hizo entrega a los municipios del Departamento de esta herramienta para ser aprovechada en la espacializacion de sus territorios. </t>
  </si>
  <si>
    <t>En el diseño e implementación del tablero de control  para el seguimiento y evaluación del Plan de Desarrollo  y   políticas públicas  Departamentales, se realizaron las siguientes actividades:
Construcción del procedimiento de cargue de la información de indicadores mediante la realización de un archivo de libro de Tableau 
Elaboración de rutinas de consulta en el motor de base de datos para organizar reportes de información consolidadas en el Plan de Desarrollo Departamental
Captura de información de metas físicas de manera que pueda evidenciarse el proceso de seguimiento al Plan de Desarrollo
Automatización para el cargue de información,  a través de una sintaxis elaborada en el Software Stata
Construcción del procedimiento de cargue mediante la  representación gráfica de la información de los indicadores
Construcción del procedimiento de cargue de la información de Indicadores de producto (automatizada) en el Tablero de Control Gerencial:
Elaboración  fichas técnicas de las metas producto durante el período administrativo 2016, 2017.</t>
  </si>
  <si>
    <t>En el Diseño e implementación de  la  Fábrica de Proyectos de Inversión en el Departamento del Quindío  se brindó acompañamiento integral a las secretarías sectoriales y entes descentralizados para  la aprobación de  seis proyectos de sostenibilidad ambiental, infraestructura vial, social y hospitalaria por valor de $ 62, 597,529, 499 gestionados en  el OCAD Regional Eje Cafetero y el OCAD Paz para ser financiados con recursos del Sistema General de Regalías.</t>
  </si>
  <si>
    <t xml:space="preserve">En la actualización del  Sistema Integrado de Gestión Administrativa SIGA del departamento del Quindío se han realizado las siguientes actividades a través de asistencias técnicas en mesas de trabajos y asistenciaspersonalizadas: 
a) Ajustes y actualización de procesos Sistema Integrado Gestión Administrativa: procedimientos de apoyo, procedimientos de evaluación  y socialización procedimientos Comité Coordinador Sistema Integrado de Gestión Administrativa SIGA.
b) Ajuste y actualización del contexto estratégico del Sistema Integrado de Gestión Administrativa: Misión, Visión y Matriz DOFFA
c) Ajuste y actualización Manual de Calidad del Departamento del Quindío: Política de Calidad, Objetivos de Calidad, Indicadores de Calidad  correspondiente a los procesos Estratégicos, de Gestión Gerencia, de Gestión de Planificación, Procesos Misionales, Procesos de Apoyo y Procesos de Evaluación en: Normogramas, servicio no conforme,  listado de maestros internos, listado de maestros externos, listado de maestros de registros, interrelaciones de procesos.
d) Ajuste y actulización Matriz plan de Comunicaciones
e) Elaboración de la compilación documento Manual de Calidad en proceso de revisión
f) Ajuste del documento Manual de Calidad de la Administracion Departamental
g) Ajuste y actualizacion de mapas de riesgo de Gestión y Corrupcion de acuerdo a la Guia del DAFP V4 mediante capacitacion a enlaces MIPG de las 16 Secretarías y asistencias técnicas personalizadas
</t>
  </si>
  <si>
    <t>En el proceso de implementación del Comité de Planificación Departamental, éste se ha venido consolidando a través de la asociatividad y del proceso RAP; logrando que los secretarios de planeación de los municipios del Departamento lideren las diferentes actividades que se desarrollan en el territorio, especialmente las ejecutadas por la Administración Departamental, como son los Estudios Básicos de Gestión del Riesgo, que son de interés  para todos los municipios del Departamento del Quindío.</t>
  </si>
  <si>
    <t>En la Implementación de los procesos de capacitación,   asistencia técnica,  seguimiento  y evaluación   de los    Planes  (Básicos y/o esquemas) Ordenamiento   Territorial se han realizado las siguientes actividades:
- Elaboracion de matrices y metodologías con información de diferentes temáticas a escala municipal, departamental, regional y nacional con el objeto de consolidar el kit territorial que les sirva a los municipios del Departamento para actualizar sus ordenamientos territoriales.
- Asistencia técnica en los municipios sobre los proyectos de gestion del riesgo, microzonificación y de escombreras; con el fin de brindarles  acompañamiento con estas temáticas para que cada uno de ellos se vinculen de manera efectiva y oportuna para fortalecer sus ordenamientos territoriales.</t>
  </si>
  <si>
    <t xml:space="preserve">En  el proceso de implementación en los  doce (12) municipios del Departamento del Quindío en procesos de sensibilización, capacitación, asistencia técnica, seguimiento y evaluación del "Ranking integral de Desempeño"  se desarrolló:
- Asistencias técnicas en  Filtros de la información de la vigencia 2.017, referente a los planes indicativos, información fiscal y  del SGP; la  cual permitió realizar las revisiones y las asistencia pertinentes a cada uno de los municipios del Departamento y de esta manera  obtener el primer informe parcial de evaluación de desempeño fiscal  de la vigencia 2.017. </t>
  </si>
  <si>
    <t xml:space="preserve">En la implementación de los procesos de sensibilización, capacitación,  asistencia técnica, seguimiento  y evaluación  en la aplicabilidad de los instrumentos de planificación, se apoyaron los doce (12) municipios del Departamento del Quindío en los respectivos instrumento sd eplanificación como son: los planes indicativos, evaluación de desempeño integral mediante filtros de información y acompañamiento constante en los informes que rinden a los entes nacionales con un avance significativo en la calidad de la información que reportan. </t>
  </si>
  <si>
    <t>En la Implementación en los doce (12) municipios del Departamento del Quindío en procesos de  sensibilización, capacitación,  asistencia técnica, seguimiento y evaluación  en la aplicabilidad  del Sistema  Selección de Beneficiarios de programas Sociales SISBEN se realizaron las siguientes actividades a través de 132 asistencias técnicas en: 
a) Apoyo para el envío de información al DNP, velando por la correcta aplicación de sus lineamientos así como en el seguimiento continuo al comportamiento de sus bases de datos y su correcto uso, 
b) Apoyo en la transferencia y gestión de conocimiento, la solución de inquietudes, procesos de validación, controles de calidad y capacitación asociados con la  versión vigente.
c) Socialización y alistamiento para la implementación del SISBEN IV, a través de capacitaciones y mesas de trabajo</t>
  </si>
  <si>
    <t>Se ha implementado  en los doce (12) municipios del Departamento del Quindío procesos de  sensibilización, capacitación, asistencia técnica, seguimiento  y evaluación de las  Políticas Públicas a través de 128  asistencias técnicas en:
Política de Juventud 
Política de Discapacidad 
Equidad de Género
Política Infancia y Adolescencia
Política de Vejez y Envejecimiento
Política de Generación de Ingresos
Política de Biocultura 
Política de Trabajo Digno y decente  
Se ha logrado la formulación y adopción por el Consejo Municipal de Calarcá la Política Pública de Equidad de Género a través del Acuerdo No. de   agosto de 2018.</t>
  </si>
  <si>
    <t>En la Implementación   de los  procesos  de capacitación,  asistencia técnica, seguimiento  y evaluación  en la aplicabilidad   de la Estratificación Socioeconómica se han apoyado los municipios del departamento:
Filandia se terminó el proceso del estudio de la revisión general de la estratificación socioeconómica
Montenegro: Proceso de actualización nuevas viviendas en la base de datos de la estratificación adoptada 
Quimbaya: Se encuentra en procesos de revisión de la II etapa
Calarcá y Armenia: Se encuentran en revisión de II Etapa atendiendo orientaciones técnicas del DANE 
Buenavista y Génova: Se encuentran en revisión de la II etapa, se resalta que el municipio de Génova debe reportar información cartográfica original, por medio del cual se recalcula las viviendas atípicas lo cual constituye la última etapa del estudio
Córdoba, Circasia, Pijao y Salento: Se ha venido prestando asistencia técnica vía email  a la Secretaría del comité permanente de estratificación socioeconómica 
La Tebaida: No ha iniciado el proceso de estratificación socioeconómica, pero se ha acompañado al Comité permanente en las reuniones mensuales.</t>
  </si>
  <si>
    <t>La implementación de los cuatro procesos de fiscalización en el Departamento del Quindío, tuvo como resultado al cierre de la vigencia:
Parque Automotor total: 94.608
Emplazamientos: 16.321 por valor de $9.052.146.000
Resolución Sanción: 10.365 por valor de $5.153.926.000
Liquidación oficial de Aforo: 5.522 por valor de $5.797.819.000
Los procesos de fiscalización se realizan de forma permanente sobre las rentas del Departamento del Quindío, así: 
Impuesto de Vehículos a través del sistema Siscar, 
Impuesto de Registro  a través del VUR y visitas en campo realizando verificaciones en las 15 notarías de todo el Departamento, en la Oficina de Registro de Instrumentos Públicos, y en la Cámara de Comercio de Armenia.
Sobretasa a la Gasolina, fiscalización en cada una de las 64 estaciones de servicio autorizadas en el departamento, 
Monopolio Juegos de Suerte y Azar, visita a la Lotería del Quindío, recaudadora de los tributos (apuestas permanentes, loterias)
Estampillas a través de revisión de las 141 entidades donde se cumple el hecho generador del descuentode estampillas departamentales
Impueso al Consumo visitas permanentes a las comercializadoras, productoras y puestos de control móviles instalados en eldDepartamento del Quindío para el control del contrabando.</t>
  </si>
  <si>
    <t>La implementación de la Estrategia de Cobro Coactivo en el departamento del Quindío arrojó los siguientes resultados el cierre de la Vigencia Fiscal:
Mandamientos de Pago: 4.899 por valor de $6.611.034.000
Ordenes de ejecución: 121 por valor de $310.920.000
Liquidaciones del Crédito: 6.168 por valor de $11.355.352.000
Durante la Vigencia Fiscal 2018 la Dirección Tributaria a través de la aplicación de la estrategia de cobro coactivo logró intensificar la acción persuasiva invitando a los contribuyentes a ponerse al día con el pago del impuesto, generando acciones que han permitido no solo ir saneaneando la cartera sino actualizando la base de datos, la cual es fundamental para el desarrollo del proceso de cobro coactivo.</t>
  </si>
  <si>
    <t>En el proceso de fiscalización adelantado a través del programa anti-contrabando se plantean actividades para el seguimiento y control de la renta departamental generada por los productos gravados con el Impuesto al Consumo, arrojando al cierre de la Vigencia 2018 la realización de:
* 17 puestos de control en las diferentes entradas al departamento inspeccionando un total de 620 vehículos
* 1.105 visitas a comercializadoras
* Realización de 2 eventos de alto impacto (festival de la legalidad de febrero y septiembre de 2018)
* 3.549 visitas a establecimientos de comercio, 
* Capacitaciones dirigidas a aliados estratégicos del programa Anti contrabando contando con la participación de comercializadoras y distribuidoras autorizadas en el departamento. 
* 54 Actas de Aprehensión a través de las cuales se han incautado 2.418 unidades de licor y 36.542 unidades de cigarrillos, que no cumplían los requisitos de tipo legal para ser comercializados dentro del departamento.</t>
  </si>
  <si>
    <t>Se realizaron reuniones de trabajo con las dependencias y se socializaron las actividades finales relacionadas con el modelo de medición posterior, enfatizando el modelo a aplicar para determinar el deterioro de activos, se realizaron ajustes al manual de políticas contables y se tiene el borrador de procedimientos contables. 
Se actualizó el Manual de Politicas y Practicas Contables a través del Decreto 808 del 29 de noviembre de 2018.</t>
  </si>
  <si>
    <t>Se realizaron actividades de socialización de las políticas contables a las diferentes Secretarías de Despacho, Organismos de Control, Instituciones Educativas y Establecimientos Públicos del departamento del Quindío.
Se  divulgaron las cifras de los Informes y Estados de la Situación Financiera del departamento del Quindío.
Se dió a conocer  Secretarías de Despacho involucradas en la realización de los Estados Financiarios del departamento, el cronograma de actividades que contiene: Tipo de informe, finalidad, condiciones y plazos de entrega al área financiera, con el propósito de garantizar que las cifras de los estados financieros reúnan las cualidades de relevancia y representación fiel.</t>
  </si>
  <si>
    <t>De acuerdo a la meta numero 12 del Plan Departamental de Aguas se formulo y  los siguientes proyectos, enfocados en fortalecer la infraestructura de Agua potable y saneamiento basico en el Departamento:
- DISEÑO DE SOLUCIÓN PARA LA PROBLEMÁTICA DE VERTIMIENTOS PARA EL SECTOR HAWAI-MUNICIPIO DE LA TEBAIDA.
- ESTUDIOS Y DISEÑOS PARA LA OPTIMIZACIÓN DEL COLECTOR LA TULIA EN EL MUNICIPIO DE LA TEBAIDA.
- ESTUDIOS Y DISEÑOS DE DETALLE PARA EL ACUEDUCTO RURAL REGIONAL DEL MUNICIPIO DE CÓRDOBA.
- Estudio y Diseños para la puesta en marcha del sistema de contingencia de suministro de agua potable para el municipio de La Tebaida.
- ESTUDIOS Y DISEÑOS PARA EL ACUEDUCTO VEREDAL PORTACHUELO-RAMAL CARMELITA-CHAQUIRO MUNICIPIO DE QUIMBAYA.
Los recursos se ejecutan en marco del  Anexo 3 al  Documento de Vinculacion  "CONVENIO DE COOPERACIÓN Y APOYO FINANCIERO SUSCRITO POR EL DEPARTAMENTO Y EL CONSORCIO FIA", el 23 de Mayo de 2018 la Asamblea Departamental aprobó la incorporación de los recursos en el Presupuesto del Departamento, a su vez se expidió Certificado de Disponibilidad Presupuestal -CDP. El  traslado de los recursos se realizá en el momento en el que el Anexo 3 sea suscrito por el Sr. Gobernador y remitido al MVCT.</t>
  </si>
  <si>
    <t>De acuerdo al plan de acompañamiento social del Plan Departamental de Aguas se realizó apoyo y acompañamiento en el desarrollo de todos los proyectos formulados  y en ejecución del PAP PDA  así mismo se ejecutó: 
- PRESTACION DE SERVICIOS PARA CAPACITACIÓN Y EVALUACIÓN EN COMPETENCIAS LABORALES, PARA PERSONAL OPERATIVO DE SERVICIOS DE ACUEDUCTO DE PRESTADORES URBANOS O RURALES, EN EL MARCO DEL PLAN SOCIAL DEL PROGRAMA AGUAS PARA LA PROSPERIDAD - PLAN DEPARTAMENTAL DE AGUAS DEL QUINDIO.
- “PRESTACIÓN DE SERVICIOS PARA EL DESARROLLO LOGÍSTICO DE LAS REUNIONES Y/O EVENTOS REALIZADOS EN LAS ACTIVIDADES PROPIAS DEL PLAN DE GESTIÓN SOCIAL 2018 EN LAS LÍNEAS DE COMUNICACIÓN, PARTICIPACIÓN Y CAPACITACIÓN - PLAN DEPARTAMENTAL DE AGUAS PAP-PDA QUINDÍO”.
- “COMPRAVENTA DE  MATERIAL EDUCATIVO PARA EL FORTALECIMIENTO DE LA CULTURA DEL AGUA EN EL DEPARTAMENTO DEL QUINDÍO EN EL MARCO DEL PLAN DEPARTAMENTAL DE AGUAS DEL QUINDÍO PAP- PDA". 
-  DISEÑO, PRODUCCION E IMPRESIÓN DE MATERIAL EDUCATIVO PARA EL FORTALECIMIENTO DE LA CULTURA DEL AGUA EN EL DEPARTAMENTO DEL QUINDÍO EN EL MARCO DEL PLAN DEPARTAMENTAL DE AGUAS DEL QUINDÍO PAP-PDA.
- DESARROLLO DE UNA APLICACIÓN MOVIL DE REALIDAD AUMENTADA PARA EL FORTALECIMIENTO DE LA CULTURA DEL AGUA EN EL MARCO DEL PLAN DE GESTIÓN SOCIAL DEL PLAN DEPARTAMENTAL DE AGUAS DEL QUINDIO PAP-PDA.
Los recursos se ejecutan en marco del  Anexo 3 al  Documento de Vinculacion  "CONVENIO DE COOPERACIÓN Y APOYO FINANCIERO SUSCRITO POR EL DEPARTAMENTO Y EL CONSORCIO FIA", el 23 de Mayo de 2018 la Asamblea Departamental aprobó la incorporación de los recursos en el Presupuesto del Departamento, a su vez se expidió Certificado de Disponibilidad Presupuestal -CDP. El  traslado de los recursos se realizá en el momento en el que el Anexo 3 sea suscrito por el Sr. Gobernador y remitido al MVCT.</t>
  </si>
  <si>
    <t xml:space="preserve">Dentro de la implementacion del Plan ambiental por parte del PAP-PDA se ejecuto el proyecto:
- "APOYO EN EL AJUSTE Y/O CUMPLIMIENTO DE LAS METAS DEL PSMV EN 11 MUNICIPIOS DEL DEPARTAMENTO DEL QUINDÍO".
Los recursos se ejecutan en marco del  Anexo 3 al  Documento de Vinculacion  "CONVENIO DE COOPERACIÓN Y APOYO FINANCIERO SUSCRITO POR EL DEPARTAMENTO Y EL CONSORCIO FIA", el 23 de Mayo de 2018 la Asamblea Departamental aprobó la incorporación de los recursos en el Presupuesto del Departamento, a su vez se expidió Certificado de Disponibilidad Presupuestal -CDP. El  traslado de los recursos se realizá en el momento en el que el Anexo 3 sea suscrito por el Sr. Gobernador y remitido al MVCT.
</t>
  </si>
  <si>
    <t>Fue formulado el Plan de Aseguramiento de la Prestación 2018, por medio del cual fue aprobado el proyecto “fortalecer institucionalmente a once prestadores de servicios públicos domiciliarios del área urbana (1) y rural (10) para que cumplan con el marco legal del sector”. Adicionalmente, con los resultados asociados al “diagnostico organizacional y situacional de las organizaciones rurales que presenta servicios públicos, se realizaron actividades como:
* Capacitación sobre esquemas de prestación de servicios para la zona rural en siete municipios (Salento, Filandia, Génova, Pijao, Córdoba, Calarcá y Quimbaya).
* Apoyo en proceso de formalización del acueducto de Rio Verde del municipio de Córdoba.
* Capacitación en nueva metodología tarifaria (resolución CRA 825 de 2017).
* Acompañamiento en la gestión comunitaria del servicio de acueducto de la vereda la Paloma del municipio de Calarcá.
* Apoyo en la gestión del procesos de capacitación de la Superintendencia de Servicios Públicos Domiciliarios (esquemas de prestación) y de la Comisión de Regulación de Agua Potable y Saneamiento (Esquemas tarifarios para prestadores de aseo).
Los recursos se ejecutan en marco del  Anexo 3 al  Documento de Vinculacion  "CONVENIO DE COOPERACIÓN Y APOYO FINANCIERO SUSCRITO POR EL DEPARTAMENTO Y EL CONSORCIO FIA", el 23 de Mayo de 2018 la Asamblea Departamental aprobó la incorporación de los recursos en el Presupuesto del Departamento, a su vez se expidió Certificado de Disponibilidad Presupuestal -CDP. El  traslado de los recursos se realizá en el momento en el que el Anexo 3 sea suscrito por el Sr. Gobernador y remitido al MVCT.</t>
  </si>
  <si>
    <t>El proyecto se encuentra formulado y en proceso de viabilizacion por parte del Ministerio de Vivienda Ciudad y Territoria.
Los recursos se ejecutan en marco del  Anexo 3 al  Documento de Vinculacion  "CONVENIO DE COOPERACIÓN Y APOYO FINANCIERO SUSCRITO POR EL DEPARTAMENTO Y EL CONSORCIO FIA", el 23 de Mayo de 2018 la Asamblea Departamental aprobó la incorporación de los recursos en el Presupuesto del Departamento, a su vez se expidió Certificado de Disponibilidad Presupuestal -CDP. El  traslado de los recursos se realizá en el momento en el que el Anexo 3 sea suscrito por el Sr. Gobernador y remitido al MVCT, documento que se encuentra en la Secretaria Juridica y de Contratación para revisión.</t>
  </si>
  <si>
    <t xml:space="preserve">Se ha atendido emergencias viales en los (12) municipios del Departamento:
Buenavista (sector de Tarapaca /via Espanola- Barragan/ Veredas los Juanes, vereda la Picota/ via la mina, vereda los Sauces 1427 m3  removidos
Armenia (vereda la Cristalina) 24 m3 removidos - (Vereda el Caimo) 82.800 galones agua suministrados
Cordoba ( via Carniceros-La Soledad-Travesias -Guayaquil-Alto del Oso, el Trebol, Vista Hermosa/ Jardin bajo/ Guayaquil Alto/vereda la Concha 2240,87 m3 removidos
Calarca ( via Planadas, Santo Domingo Alto, Tarapaca / Rio Verde, Vereda Travesias y Santo Domingo Alto) 1632 m2 y 32200 galones de agua suministrados en el corregimiento de Barcelona y Rio Verde.
Filandia (via los Aguadenos- la India- El Congal- Barrio El Empedrado- Rio Barbas- Vereda Sta Teresa - Paraiso Bajo-Filandia el Cairo- sector del matadero)  - 1880,47 m3 removidos  - ( Vereda Pavas- Buenos Aries y Patilvica) 23000 galones agua suministrados.
Circasia (via Hojas Anchas- Veredad la Pradera) 450 m3 removidos  - (Vereda Barcelona Alto) 64.400 galones agua suministrados.
Pijao (Rio Verde-Pijao/la Mariela-Pijao/ el cocuyo -el canaveral/vereda el Crucero -el Concha,): 2543,94m3 removidos.                                                                                                                    
Genova (Barragan-Genova/ San Juan Alto) 736,8 m3 removidos. 
Salento (Vereda San Juan Bajo- Sector Antigua Bocatoma de EPA, Arrayanal Salento) 953 m3 removidos.                                                             
Montenegro Vereda Pueblo Tapao - la Montana 81 m2 / (Hospital San Vicente- CAE Primavera- Barrios) 58.600 galones agua suministrados                                                    
Quimbaya (vereda Trocaderos) 30m3 removidos.  
La Tebaida : 31,600 galones de agua suministrados  en el municipio                                                                                                                                                                                                                             
Para un total de 11.999,08 m3 de tierra removidos y 292.600 galones de agua suministrados.          </t>
  </si>
  <si>
    <t xml:space="preserve">Se realizaron (9) Estudios y disenos viales a los siguientes vias:
*Vía Circasia - Montenegro con código 29BQN03  Departamento del Quindío.
*Estudios y diseños para La estabilización y recuperación de la banca en puntos críticos y reforzamiento estructural del puente sobre el Rio Rojo de la Vía Barragán - Génova  40QN02 
*Estudios y diseños para el mejoramiento y Rehabilitación de las vías Secundarias en los siguientes tramos:
 Quebrada Negra- Puerto Rico
 Puerto Rico de la Via Calarca ( Sector Puerto Rico)
 Cordoba / Pijao - Genova
 Armenia- Pueblo Tapao
 Cruce Ruta 4  4002A (La Bella) 
 Cruce via 40QN09 (La Chichonera) 
Filandia-Morelia- Montenegro.
</t>
  </si>
  <si>
    <t xml:space="preserve">Se apoyo la construccion, mejoramiento y/o rehabilitaciòn de  4 obras de infraestrutura de sald de la siguiente manera: 
-se adquirio planta electrica para el mejoramiento de la Infraestructura electrica y la respuesta a contingencias del Sistema electrico de la ESE Hospital Universitario Departamental San Juan de Dios en el municipio de Armenia. 
- Estudios- Disenos y tramites de licencias para construccion nueva del Laboratorio de Salud Departamental en el municipio de Armenia.        
-Mantenimiento a la Infraestructura del actual Laboratorio de salud Departamental con actividades de reparacion de humedades, 
-Recorrido de cubierta y pintura puerta de acceso y la reparacion de la cubierta por filtraciones en el CRUE Centro Regulador de Urgencias y Emergencias del Quindio.                                                                                                       
 </t>
  </si>
  <si>
    <t xml:space="preserve">Se realizo la intervencion en (6)obras fisicas de infraestructura Social y/o de Justicia mediante:
La Construccion del Proyecto productivo Paisaje, Café y Mujer en (5) de los municipios del Departamento Filandia, Buenavista, Circasia, Montenegro y Genova.
y  el mantenimiento del Centro de Atencion Especializado - CAE LA PRIMAVERA del municipio de Montenegro con  actividades de desmonte y demoliciones, realizar la construcción de mampostería e instalación de carpintería metalica, realizara el mejoramiento de las instalaciones hidrosanitarias e instalaciones eléctricas construcción  mantenimiento de la mampostería en general, carpintería metálica, instalaciones hidrosanitarias e instalaciones eléctricas y la instalación de la cubierta en teja fibrocemento.                                                                                                                                                                                                                                                                                                                                                                                                                                                                                                                                                                                                                         </t>
  </si>
  <si>
    <t xml:space="preserve">se intervienieron (2) edificios publicos asi:
-Actividades de demolición y instalación de muros en superboard, resane y pintura en el piso 18 del Centro Administrativo Departamental.                                                                                                                                                                                                                                                                                                                                     
-Mantenimiento del Centro Metropolitano de Conveniones de Armenia.
</t>
  </si>
  <si>
    <t xml:space="preserve">
Se apoyaron (02) programas de resocialización en los establecimientos carcelarios de San Bernardo de Armenia y Peñas Blancas de Calarcá, los cuales consistieron en la entrega de elementos para proyectos productivos de panadería.  
Elementos: 
Dos (02) hornos turbo rotatorio 
Dos (02) grameras de 30K
Una (01) mesa de acero inoxidable
Una (01) escabiledero para 30 bandejas
Ochenta (80) bandejas de aluminio
Dichos proyectos beneficiarían a más de cincuenta (50) reclusos de cada centro penitenciario.
</t>
  </si>
  <si>
    <t xml:space="preserve">Tres (3) programas de prevención y superación del Sistema de Responsabilidad Penal para adolescentes (SRPA) en el departamento del Quindío, durante la vigencia, se apoyó el plan de acción Instituto Colombiano de Bienestar Familiar (ICBF), en 1.  líneas de formación, 2. gestión del conocimiento y  3. prevención del delito en menores de edad en el SRPA, de la siguiente manera:  
- Socialización de los resultados del proceso de caracterización (que se realizó en la vigencia 2017) en el comité del SRPA frente a diversas instituciones, como la Policía de infancia y adolescencia, la Defensoría del pueblo, la Procuraduría, el gabinete departamental, los operadores del SRPA, el ICBF y el SENA, con el fin de dar a conocer la situación de los 216 adolescentes caracterizados en el departamento, para de esta manera generar estrategias de prevención frente a la comisión del delito. 
- Iniciación en la construcción de perfiles integrales, en el CAE La Primavera ubicado en el municipio de Montenegro, donde se seleccionaron 35 adolescentes que tenían más de un año de sanción. Esta construcción se compone de diversas fases, la primera es de caracterización que consiste en la aplicación de un instrumento digital que indaga datos demográficos, familiares, escolares y participación de dinámicas delictivas en los que estuvieron presuntamente implicados. Se aplico en esta misma fase, un consentimiento informado dado por los padres para la participación de sus hijos en el proceso; además, se realizaron visitas domiciliarias a las familias de los menores en los municipios de Armenia, Calarcá, Montenegro y Quimbaya. 
- Aplicación de la estrategia DARGONES DE PAPEL de Prevención al delito e ingreso al Sistema de Responsabilidad Penal para Adolescentes, en 9 municipios (Salento, Pijao, Buenavista, Montenegro, Calarcá, La Tebaida, Armenia, Quimbaya y Circasia) y dos corregimientos (Barcelona y La Virginia). Donde se atendió una población total de 10.248 personas, discriminados en Niños, niñas y adolescentes: 3.026 y Adultos: 7.222. 
ES DE ANOTAR QUE EL AVANCE DE ESTA META PRODUCTO, SE HA DADO A TRAVÉS DEL PROCESO DE INVESTIGACIÓN QUE HA LLEVADO A CABO EL OBSERVATORIO DEL DELITO, TENIENDO EN CUENTA QUE LA META 215 NO CUENTA CON RECURSOS ORDINARIOS, Y SOLO ALGUNOS RECURSOS DEL FONDO DE SEGURIDAD FUERON APROBADOS EN LA META 218 (OBSERVATORIO DEL DELITO), PARA INVERSIÓN EN PREVENCIÓN.
</t>
  </si>
  <si>
    <t xml:space="preserve">No hubo apoyo a intervenciones en estaciones de policía /o guarniciones militares y/o instituciones carcelarias para la vigencia 2018
Con relación a la construcción, refacción o adecuación de tres (3) estaciones de policía y/o guarniciones militares, y/o instituciones carcelarias, la Policía Nacional en el marco del Comité de Orden Público, presento la necesidad para la creación de una UBICAR (Unidad Básica de Carabineros) para la cual se aprobaron y apropiaron SEISCIENTOS MILLONES DE PESOS $ 600.000.000.oo para la adquisición de un lote destinado para la construcción de esta unidad,  en la actualidad se están adelantando las visitas para la identificación de un predio que cumplan las condiciones técnicas.
</t>
  </si>
  <si>
    <t xml:space="preserve">Se dotaron cinco (5) organismos de seguridad (Policía, ejército, UNP-Unidad Nacional de Protección-, Migración Colombia, fiscalía) del departamento con elementos tecnológicos y logísticos que faciliten su operatividad y capacidad de respuesta, consistentes en: 
Policía: SIES (Sistema Integrado de Emergencia Y Seguridad) II Fase, Movilidad (Adquisición una Camioneta tipo SUV 4x4 No Uniformada Una Pick Up 4x4 uniformada), suministro de alimentación, logística, pago a fuentes humanas, Destrucción estupefacientes.   
Ejercito: Suministro de alimentación, logística, Suministro de combustible, tecnología, suministro de intendencia 
UNP: Suministro de alimentación, logística, Suministro de combustible, dotación mobiliario y tecnología. 
Migración Colombia: Suministro de alimentación, logística, Suministro de combustible.
Fiscalía: Suministro de alimentación, logística, Suministro de combustible.
Lo anterior permite fortalecer y mejorar los tiempos de reacción de los organismos de seguridad en los doce (12) municipios del departamento. 
</t>
  </si>
  <si>
    <t xml:space="preserve">Tres (03) observatorios del delito apoyados, entre la línea del delito social que tiene el observatorio del departamento, Cámara de Comercio de Armenia y el Quindío, y municipio de Armenia. donde se vincularon el ICBF, la Policía Nacional y Fiscalía; realizando las publicaciones y análisis de: 
- Anuario Delictivo vigencia 2017 (homicidio, hurto a personas, lesiones personales, violencia intrafamiliar, extorción, secuestro y tráfico, fabricación o porte de estupefacientes). Socializándolo en el Comité de Orden Público Territorial.
-Infografías de las dinámicas delictivas vigencia 2017 (homicidio, hurto a personas, lesiones personales, violencia intrafamiliar, extorción, secuestro y tráfico, fabricación o porte de estupefacientes), dicha información se ofició a la Policía Nacional, Medicina Legal, Secretaría de Planeación Departamental y en el marco del III Foro de DDHH “Quindío al derecho, Quindío por la paz” realizo el 28 de septiembre de 2018.
- Informe de dinámicas delictivas (homicidio, hurto a personas, lesiones personales, violencia intrafamiliar, extorción, secuestro y tráfico) I trimestre (enero-marzo) vigencia 2018. Se entregó en medio magnético a los organismos de seguridad, alcalde municipio de Génova, ICBF, procuraduría, defensoría del pueblo; en el marco del Consejo de Seguridad. 
- Realización del sondeo de percepción de seguridad en el departamento del Quindío, en diez comunas de la ciudad de Armenia, y en cada uno de los once municipios restantes, aplicando un total de mil quinientas cincuenta y uno (1.551), a personas entre 15 y 74 años. 
Se utilizó un diseño estadístico de muestreo de tipo probabilístico estratificado con selección aleatoria con las unidades de observación.       
-Se realizó el primer I Encuentro Regional de Observatorios del Delito y Seguridad, denominado “La planeación es mejor desde la información”, los días 14 y 15 de noviembre de 2018 en el centro de convenciones de la ciudad de Armenia, el cual tenía como propósito mejorar las capacidades para el análisis de información y generación de recomendaciones para el mejoramiento de la convivencia, la seguridad ciudadana y el orden público, así como generar sinergias y articulaciones entre los observatorios de la región. Entre los ponentes principales, se encontraba el Mayor Ervyn Norza Céspedes de la Policía Nacional y director del Observatorio de la misma entidad y la directora de CISALVA María Isabel Gutiérrez Martínez de la Universidad del Valle. Entre los invitados, se contó con la presencia de los delegados de la Gobernación y Policía Nacional de los departamentos de Risaralda y Caldas, además, de los ponentes y asistentes locales como observatorio Cámara de Comercio, Alcaldía de Armenia, Sociedad de economistas del Quindío, INPEC, Universidad del Quindío entre otros.  
</t>
  </si>
  <si>
    <t xml:space="preserve">
Catorce (14) programas de prevención del delito y mediación de conflictos, en igual número de barrios focalizados y priorizados en el departamento, para la vigencia 2018, enmarcados en las estrategias de:
1.  Club de gestantes.
2.  Club de lactantes
3.  Club de progenitores menores, de 2 a 4 años 
4.  Club de progenitores menores, de 5 a 7 años 
5   club de progenitores menores, de 8 años en adelante
6.  Club de adulto mayor.
7.  Club juvenil.
8.  Club de mujeres
9.  Club de ciudadanos.
10. Centros de interés para la ansiedad.
11. Centros de interés cognitivos diversos. 
12. Centros de interés para el duelo.  
13. Centros de interés para la agresividad y violencia
14. Centros de interés para la transición sexo erótica y enamoramiento.,
Impactando a cerca de dos mil cuatrocientas cincuenta y cuatro (2.454) personas en los siguientes barrios:
Pijao
- La Playita.
1. Fundadores.
2. Calle Larga.
Córdoba.
3. Villa Teresa.
4. Española.
5. San Diego I.
Calarcá.
6. Llanitos de Guárala.
La Tebaida.
7. Cantarito.
8. Nueva Tebaida. 
9. Nueva Tebaida II.
Quimbaya.
10. Villa prado.
Montenegro.
11. Isabella.
Filandia
12. El Cacique.
13. El Recreo
14. El Román 
</t>
  </si>
  <si>
    <t xml:space="preserve">Doce (12) municipios con atención integral en: Centro de interés – spa, Centro de interés agresividad – violencia, Club de progenitores, Capacitación docente, Centro De Interés Transición Sexo-Afectiva, Club de ciudadanos, Centro de interés liderazgo
Impactando a dos mil cuatrocientas cincuenta y cuatro (2.454)  
1. Génova 
2. Córdoba
3. Buena vista
4. Calarcá. 
5. Salento.
6. Circasia.
7. Montenegro.
8. Filandia.
9. La tebaida
10.Pijao.
11.Armenia
12.Quimbaya.
</t>
  </si>
  <si>
    <t xml:space="preserve">Con el fin de actualizar el código departamental de Policía, la administración departamental a través de la secretaria del interior presentó el proyecto de ordenanza “por medio del cual se reglamentan algunos aspectos del código Nacional de Policía en el Departamento del Quindío; ante la asamblea para su respectiva aprobación en esta vigencia. 
Lo que derivó en el retiro del proyecto por parte del secretario del Interior, teniendo en cuenta observaciones que realizaron los diputados; con relación a la socialización del proceso con los municipios.
</t>
  </si>
  <si>
    <t xml:space="preserve">Plan Integral de Seguridad y Convivencia Ciudadanía (PISCC) actualizado en:
Informe y análisis comparativo vigencia 2015 a 2018; en el comportamiento de los objetivos e indicadores de los principales delitos que se presentan en el departamento, y las acciones realizadas en la vigencia 2018, que aportan al logro de dichos objetivos.    
Para el cierre de la vigencia 2018 los indicadores de seguridad fueron los siguientes:
Homicidios: 209 tasa por 100 mil habitantes 36.35
Lesiones personales: 1.707 tasa por 100 mil habitantes 296.9
Hurto a personas: 2.325 tasa por 100 mil habitantes 404.3
</t>
  </si>
  <si>
    <t xml:space="preserve">Doce (12) municipios con procesos de articulación apoyados en atención integral de las víctimas del conflicto por enfoque diferencial, en temas de:     
- Capacitación en Proyectos Productivos: 320 personas (Génova, La Tebaida, Calarcá, Filandia, Circasia, Buenavista, Quimbaya, Pijao, Armenia y Córdoba)
- Capacitación en Rutas de Protección a Víctimas: 595 personas en los 12 municipios del Departamento.
Se realizó SEMANA DE LA PROTECCIÓN en los 12 municipios del Departamento donde se socializó la ruta de protección de manera especial para víctimas, defensores y funcionarios
- Capacitación en Ley 1448 DE 2011: 420 personas en los 12 municipios del Departamento
-Capacitación en Protocolo de Participación: 219 personas (Quimbaya, Córdoba, Calarcá, Armenia, Génova, Montenegro, Circasia, La tebaida, Filandia, Buenavista y Pijao)
- Capacitación en DDHH a las Mesas de participación de víctimas: 369 personas (Génova, Quimbaya, Córdoba, Calarcá, Circasia, Montenegro, Buenavista, La Tebaida, Armenia, Pijao)
Para un total de personas beneficiadas 1.923 en los 12 municipios del Departamento
</t>
  </si>
  <si>
    <t xml:space="preserve">Doce (12) municipios apoyados en la atención humanitaria inmediata.
Para brindar apoyo a la atención humanitaria inmediata a la población víctima del conflicto del Departamento, la dirección de protección de los derechos y atención a la población ha venido prestando la atención humanitaria a la población víctima indígena EMBERÁ CHAMÍ, ahora ubicados en el Departamento del Valle del Cauca, se ha brindado todo el acompañamiento, y se está a la se espera de firmar un convenio interadministrativo con Bugalagrande y realizar la transferencia de ochenta millones de pesos ($ 80.000.000) por parte del departamento del Quindío y así cumplir con la corresponsabilidad de las entregas de ayuda humanitaria.    
Así mismo, en cuanto a las ayudas humanitarias inmediatas para los 12 municipios del departamento, el departamento gestionó ante la Unidad para las Víctimas asignó un recurso por un monto de hasta $180.830.000 para garantizar el apoyo y la cobertura a todos los municipios del Departamento en Atención Humanitaria Inmediata.
</t>
  </si>
  <si>
    <t xml:space="preserve">Dos (02) instancias de participación fortalecidas (Espacios de Justicia Transicional y Sesiones de la Mesa Departamental de Victimas)
El Departamento en el 2018 garantizó la participación efectiva de la población víctima del conflicto, mediante el pago de apoyos de gasto de transporte, pago apoyo compensatorio, apoyo logístico (lugar de sesiones y elementos para desarrollar la misma) y el componente de alimentación.   En este sentido, se llevaron a cabo las siguientes sesiones:             
• Ocho sesiones plenarias.
• Dos sesiones del comité de ética. 
• Seis sesiones del comité ejecutivo.
• Ocho Comités de Justicia Transicional y sus Subcomités.
• Cinco talleres de reconciliación.
Todo en el marco de la ley 1448 de 2011. 
</t>
  </si>
  <si>
    <t xml:space="preserve">
Trece (13) planes de acción territorial de víctimas apoyados 
Para apoyar la construcción y la actualización de los Planes de Acción Territorial de víctimas PAT municipales y el PAT departamental se desarrollaron las siguientes acciones: El PAT Departamental quedó aprobado en la sesión del Comité de Justicia Transicional. Igualmente, para la articulación del PAT Departamental con los municipales se llevó a cabo mesa de trabajo con los enlaces de los 12 municipios del Departamento, con el fin de socializar las líneas de la actualización del PAT Departamental para que queden incluidas y articuladas con los PAT Municipales.
Para la vigencia 2018, se aprobaron y articularon doce (12) PAT: Armenia, Calarcá, Génova, Buenavista, Pijao, Montenegro, Circasia, Salento, Quimbaya, Filandia, Córdoba y PAT Departamental.  
</t>
  </si>
  <si>
    <t xml:space="preserve">
Un sistema de información diseñado e implementado: 
El Departamento cuenta con la Herramienta de Gestión Local (HGL) instalada en los 12 municipios del Departamento, la cual fue gestionada con el Ministerio del Interior para el diseño e implementación del sistema de información para la prevención, atención, asistencia y reparación integral a las víctimas del conflicto armado interno. Todos los enlaces de víctimas cuentan con esta herramienta para el cargue de información de la política pública de víctimas. 
En este sentido el departamento revisa y hace seguimiento a los reportes de información que realizan los municipios en esta herramienta, durante toda la vigencia.
Es de anotar que corridos los cuatro (04) trimestre de esta vigencia, la herramienta se actualizó y por ende, se reprogramo capacitación para todos los enlaces de víctimas de los municipios del departamento. 
Actualmente, todos los municipios cuentan con la herramienta y los enlaces se encuentran capacitados quienes realizarán el diligenciamiento del formulario de la HGL Departamental. Así mismo se solicitó a los 12 municipios el reporte de dicho formulario y a cierre de 2018 lo realizaron 3 municipios (Montenegro, Génova y Pijao) 
</t>
  </si>
  <si>
    <t xml:space="preserve">
Un Plan de prevención de violaciones de DDHH e infracciones del DIH implementado:
El Departamento para el cierre de la vigencia 2018 cuenta con Plan Integral de Prevención y Protección Aprobado en CJT (Comité de Justicia Transicional) e implementado
Se realizó SEMANA DE LA PROTECCIÓN en los 12 municipios del Departamento donde se socializó la ruta de protección de manera especial para víctimas, defensores y funcionarios.
</t>
  </si>
  <si>
    <t xml:space="preserve">
Doce (12) municipios apoyados Para garantizar la articulación institucional para la prevención a las violaciones DDHH e infracciones al DIH en Departamento, la dirección de protección de los derechos y atención a la población realizó para el 2018 Capacitaciones en DDHH, Impactando a 5.868 personas-
 Se realizó el III Foro de DDHH: Quindío al derecho, Quindío por la paz "NO a la Discriminación, SI a la Reconciliación" donde participaron más de 1.000 personas de todo el Departamento.
</t>
  </si>
  <si>
    <t xml:space="preserve">
Un Programa de atención integral a víctimas de trata de personas actualizado e implementado:
El Departamento del Quindío a la fecha cuenta con el plan lucha contra la trata de personas, actualizado en sesión de Comité Departamental y en su implementación y cumplimiento del mismo se realizaron:
Jornadas de sensibilización en Universidades, Terminal de Transporte aérea y terrestre y en los 12 municipios llegando así 2.665 personas en el Departamento.
</t>
  </si>
  <si>
    <t xml:space="preserve">Cuatro (4) municipios (Salento, Calarcá, Quimbaya y Buenavista) con programa de fortalecimiento de las instancias de participación implementado:
Es decir que tienen creado el comité en el cual se formula el plan de acción. Respecto del Plan de acción de DDHH nueve (9) municipios cuentan actualmente con el plan aprobado e implementado, dichos municipios son: Armenia, La Tebaida, Salento, Filandia, Circasia Córdoba, Pijao, Buenavista y Génova.
A cierre 2018  los Doce (12) Comités de DDHH están Creados, de los cuales 10 están actualmente sesionando.  
</t>
  </si>
  <si>
    <t xml:space="preserve">
Doce (12) municipios apoyados y articulados.
En procura de la garantía de la construcción de paz, la Dirección de protección de los derechos y atención a la población, ha adelantado en los 12 municipios del Departamento: 
- Capacitación Acuerdos de la Habana: Con asistencia de 2.909 personas en los 12 municipios del Departamento 
Así mismo en el marco de la construcción de la paz, se han realizado acciones tales como:
- Sesiones de Consejo Departamental.
MODIFICACIÓN DE LA ORDENANZA DEL CONSEJO DE PAZ DONDE CREA EL CONSEJO DE PAZ, RECONCILIACIÓN, CONVIVENCIA, DDHH Y DIH: Ordenanza 016 del 4 de septiembre de 2018.
- Foro Reconciliación Eje Cafetero.
- III Foro DDHH: Quindío al Derecho, Quindío por la Paz "NO a la Discriminación, SI a la Reconciliación"
- Visitas a unidades productivas de excombatientes para fortalecimiento
- Celebración de la Semana por la Paz
- Firma de acuerdo de Voluntades entre excombatientes y Victimas del Conflicto en el marco de la estrategia "Que tal si nos reconciliamos?".
</t>
  </si>
  <si>
    <t>Cuatro (04) estudios de riesgo y análisis de vulnerabilidad gestionados para la vigencia 2018: a)movimientos de remoción en masa del municipio de Pijao  b) Mapa de puntos de encuentro y rutas de evacuación para eventos de emergencia naturales o antrópicos en el centro urbano del municipio de Pijao Quindío. c) Mapa de puntos de encuentro y rutas de evacuación para eventos de emergencia naturales o antrópicos en el centro urbano del municipio de Génova Quindío. d) estudio para la construcción de obras en la mitigación del riesgo y vulnerabilidad en el departamento del Quindío</t>
  </si>
  <si>
    <t xml:space="preserve">
Veinticuatro (24) Instituciones y Sedes Educativas del departamento, apoyadas en la formulación de los Planes Escolares de Gestión del Riesgo (PEGRD) para el 2018:
1. Calarcá, IE San Rafael, sede Perpetuo Socorro.
2. Calarcá, IE San Rafael, sede Vista Hermosa.
3. Calarcá; IE Segundo Henao, sede Eduardo Norris.
4. Calarcá; EI Segundo Henao, sede Poli carpa Salavarrieta.
5. Circasia; IE Libre, sede Consuelo Betancourt.
6. Circasia; IE Libre, sede principal
7. Circasia san IE San José, sede san José 
8. Córdoba; IE Ciudadela José María Córdoba, sede Ciudadela José María Córdoba 
9. Córdoba; IE Rio Verde Alto, sede La Soledad
10. Filandia; IE Liceo Andino De La Santísima Trinidad, sede Felipe Meléndez
11. Filandia; IE Sagrado Corazón De Jesús, sede Sagrado Corazón De Jesús
12. Filandia; IE San José, sede principal
13. Filandia; IE San José, Sede Mesa Alta
14. Génova; IE San Vicente De Paul, sede principal
15. Génova; IE San Vicente De Paul, sede Guillermo Ángel Ángel
16. La Tebaida; Instituto Tebaida, sede principal 
17. Pijao; IE Instituto Pijao, sede María Auxiliadora
18. Pijao, IE Luis Granada Mejía, sede principal
19. Pijao; IE Santa Teresita, sede Principal
20. Quimbaya, IE Instituto Quimbaya, sede principal 
21. Filandia; IE San José, sede Raquel Mejía Botero
22. Tebaida; IE La Popa, sede Mora Hermanos
23. Tebaida; IE La Popa, sede La Irlanda
24. Tebaida; IE Santa Teresita, sede principal
Beneficiando a 8.130 Personas de la comunidad educativa.</t>
  </si>
  <si>
    <t xml:space="preserve">Doce (12) municipios apoyados en procesos de educación frente a la prevención y preparación para las emergencias por fenómenos de origen natural y/o antrópico no intencional, se han apoyado doce (12) municipios capacitando a más de dos mil quinientas (2.500) personas, con los siguientes ejes temáticos:    
* Vigías Comunitarios en Gestión del Riesgo
* Recate vehicular 
* Mapeo comunitario
* Plan Comunitario de emergencias 
* Rescate vertical
* Plan Familiar de Emergencias
* Gestión del Riesgo 
* Temporada seca
</t>
  </si>
  <si>
    <t xml:space="preserve">Nueve  (09) intervenciones en áreas vulnerables del departamento gestionadas a través de la UDEGERD con avance al 100%, de la seis (06) programadas para esta vigencia, en los municipios de Córdoba, Pijao, Calarcá y Buena vista, con el proposito de mitigar los  riesgo ante cualquier evento natural, beneficiando a 73.616 personas  de la comunidad:  
1. Puente de Córdoba y muro de contención en la vía carniceros (Córdoba- Pijao). Proyecto presentado ante la Unidad Nacional de Gestión del Riesgo y monitoreada por la UDEGERD. (100% de avance)
2. Suministro e instalación de 112 m2 de plástico para proteger talud en rio verde-Calarcá. (100% de avance)
3. Instalación de nueve (9) vallas informativas para puntos de encuentro en el Municipio de Pijao. (100% de avance)
4. Encauce del rio verde en el sector de Tarapacá (Calarcá) –Intervención maquinaria amarilla-(100% de avance)
5. Desvió del cauce de la quebrada las margaritas en el sector de la picota (Buena Vista) –Intervención maquinaria amarilla--(100% de avance)
6. Marcación de niveles de cauce en el municipio de Pijao.
7. Intervención de bio-ingeniería en Pijao zona urbana.
8. Intervención de bio-ingeniería Calarcá la Virginia.
9. Intervención de bio-ingeniería Salento Cócora.
</t>
  </si>
  <si>
    <t xml:space="preserve">El Comité departamental de Gestión del Riesgo de Desastre ha sido fortalecido a través de la Unidad Departamental de Gestión del Riesgo del Departamento (UDEGERD), así:  
- REUNIÓN DE MANEJO. Plantear Soluciones para la problemática de abejas en el Departamento
- DE COORDINADORES MUNICIPALES DE GESTIÓN DEL RIESGO DE DESASTRES. Avances y Logros 2018, por parte de las Áreas de Conocimiento, Reducción y Manejo
- SEGUNDO CONSEJO DEPARTAMENTAL DE GESTIÓN DEL RIESGO DE DESASTRES, donde se analizaron avances y logros durante la vigencia 2018
- TERCER COMITÉ DE MANEJO. Organización y preparación para el Simulacro Nacional de evacuación.
 -SEGUNDO COMITÉ DE CONOCIMIENTO Y REDUCCIÓN: Se socializaron los avances y logros del tercer trimestre de la vigencia 2018.
-Gestión y protocolización de los cuerpos de bomberos del departamento, que cumplen con los requisitos legales para tales efectos.  
-Suministro de Combustible para los organismos de socorro que hacen parte del Comité Departamental.
-Adquisición de cinco (05) motosierras para los organismos de socorro que hacen parte del Comité departamental.
- Adquisición de un Vehículo Aéreo no Tripulado (VANT), para el fortalecimiento del conocimiento, manejo y reducción de desastres en el departamento. 
</t>
  </si>
  <si>
    <t xml:space="preserve">Para poner en funcionamiento la sala de crisis del Departamento, la Unidad Departamental de Gestión del Riego de Desastres (UDEGERD), estratégicamente ha diseñado un observatorio que recopila toda la información relacionada con la Gestión del Riesgo, entre ellos: eventos reportados, tipología y atención de los mismos. Toda esta información estadística es levantada y coadyuvada con los organismos de socorro, donde se relaciona población afectada por municipio. 
Así mismo desde allí se realizan los reportes diarios de eventos que ocurren en el departamento a través de los organismos de socorro y la OMGERD de los municipios. Para el corte del cuarto trimestre de la vigencia se dieron mil quinientos eventos (1.500) eventos. Los cuales están debidamente clasificados por tipología, frecuencia, municipio de ocurrencia y población afectada.
Así mismo se fortaleció la sala de crisis con la adquisición de   seis (06) radioteléfono móvil y elementos de comunicación   
</t>
  </si>
  <si>
    <t xml:space="preserve">UDEGERD (Unidad Departamental de la Gestión del Riesgo de Desastres) dotada a través de la bodega estratégica, lo que ha permitido atender diferentes eventos naturales y antrópicos, brindándoles ayudas humanitarias a las comunidades afectadas en los diferentes municipios. Se apoyó a las OMGERD (OFICINA MUNICIPAL DE GESTIÓN DEL RIESGO) de los municipios de: Armenia, Calarcá, Córdoba, Pijao, Circasia, Buenavista, Génova, Montenegro, Quimbaya haciendo entrega de setecientos ochenta y tres (783) elementos que hacen parte de estas ayudas humanitarias (Tejas, Colchonetas, paquetes alimentación, plásticos etc.), beneficiando a cerca de noventa y dos (92) familias y doscientas treinta y cinco (235) personas. </t>
  </si>
  <si>
    <t xml:space="preserve">Programa fortalecido en veedurías ciudadanas del departamento (en el marco de la Red Institucional), se desarrollaron acciones como: 
- Asistencia a diez (10) comités operativos de la Red Institucional de Apoyo a las Veedurías y Promoción del control social.
- Ejecución del plan de acción 2018, en líneas estratégicas: Comunicación, investigación, desarrollo, organización, funcionamiento, asistencia técnica y evaluación, formación y capacitación 
- Ocho (08) programas radiales incluidos en el Plan de acción realizados con corte al cuarto trimestre de 2018, en emisoras comunitarias tales como: Ecos del Cacique, Montenegro estéreo, Quimbaya estéreo y prisma estero; con el fin de difundir la importancia del control social y las veedurías ciudadanas.
</t>
  </si>
  <si>
    <t xml:space="preserve">Tres (03) estrategias de participación desarrolladas así: 
• Estrategia de Difusión, promoción y control social:
- El departamento en el marco de la realización de las elecciones legislativas del once (11) de marzo. Realizó intervención en las emisoras comunitarias en cuyos programas radiales, se socializó la importancia de la participación democrática. Igualmente se socializaron el delito electoral y la forma de realizarlas ante la URIEL (Unidad de Recepción Inmediata para la Transparencia Electoral).
- Así mismo se dieron capacitaciones en temas relacionados con la creación de veedurías, funcionamiento de los hogares vida y el recaudo vía estampilla departamental; en los municipios de Génova, Calarcá, Córdoba y Montenegro. Con asistencia cercana a las ciento cincuenta personas (150). 
- Realización de once (11) secretarias técnicas de la Comisión para la Coordinación y Seguimiento de los procesos electorales en la vigencia 2018.
• Participación e intervención en población diferencial y ciclos vitales:
- En el marco de la Política Pública de discapacidad se ha brindado capacitación en participación ciudadana y control social a dos comités municipales de Circasia, Filandia, Córdoba, Montenegro, Quimbaya, La tebaida, Pijao y Salento impactando a ciento sesenta (160) personas.
- Igualmente se hizo la solicitud en articulación con la dirección de Protección a los Derechos y Atención a la Población y la Secretaria de Familia; para conocer acerca de los Comités Municipales de Discapacidad y en el marco de estos brindar capacitaciones acerca de: Veedurías Ciudadana, Control Social y DDDHH.   
- En la Política Pública de Equidad de Género, se dictó el taller Participación y Liderazgo para las mujeres, articulado con el Ministerio del Interior, impactando a más de cien mujeres (entre ellas, representantes del Consejo y Comités, Dignatarias de JAC, Edilesas), lo anterior en el marco de la II Semana de la Participación Ciudadana.
- Capacitación a mujeres representantes de la RED en los municipios de Circasia, Quimbaya, y Calarcá, Dignatarias de JAC. En temas de: Control Social, veedurías y todo el marco que Representa la Participación Ciudadana. 
- En el marco de la Política Pública de envejecimiento y vejez se brindó capacitación en participación ciudadana y control social, dirigido a adultos mayores en los municipios de Armenia, Montenegro, Calarcá, Génova y Córdoba con una asistencia estimada de cuatrocientas cincuenta (450) personas.
- Se conformaron las veedurías de los grupos de adulto mayor (cumpliendo con requisitos de ley) en los municipios de: Córdoba, Calarcá, Génova y Montenegro. Debidamente registradas en las personerías de dichos municipios. 
- Para el segundo trimestre se realizó el primer y segundo Comité Departamental de Adulto Mayor, donde asistieron cerca de doscientas (200) personas.
- En el marco de la Política Pública de Niños, Niñas y Adolescentes se diseñó una metodología lúdica para realización de talleres acerca de la participación ciudadana con esta población en los municipios de Montenegro, Pijao y Córdoba beneficiado a una población de ciento veinticuatro (124) Niños, Niñas y Adolescentes.  
• Estrategia de participación e iniciativas ciudadanas :
- En el marco de la Segunda semana de la participación, se realizó el circuito de observación, con temáticas de mecanismos de participación, en las siguientes Instituciones Educativas:
Colegio San Bernardo del corregimiento de Barcelona. 
IE Jesús Maestro, municipio de Montenegro.
IE San Vicente del municipio de Génova.    
IE Espíritu Santo del municipio de Quimbaya.
IE General Santander sede la Isabela del municipio de Montenegro.
Impactando noventa y cuatro (94) niñ@s y adolescentes. 
- Realización de talleres pedagógicos en los municipios de Buenavista y Pijao impactando setenta y ocho (78) niñ@s y adolescentes.  
- Realización de la segunda (II) semana de Participación Ciudadana. Sumando en total diez eventos entre talleres, conferencias, y capacitaciones, se contó con mil cien (1.100) asistentes. 
</t>
  </si>
  <si>
    <t xml:space="preserve">Consejo departamental de participación Ciudadana, en funcionamiento:
Se realizaron cuatro sesiones (4) en la vigencia 2018:  
Realizando la primera sesión, en la cual se presentó el Informe del BIP-Q “Banco de Iniciativas de Participación- Quindío” y se llevó a cabo proceso de validación del mismo para la segunda versión.  Se realizó aprobación del logo del CDPC y se aprobó plan de acción 2018.   También se analizó la propuesta de actividades para la realización de la II Semana de la Participación Ciudadana y se concluyó con la aprobación final de la misma.
Para el cuarto trimestre de 2018, en el marco del Consejo de Mujeres se designó la representante de estas en el Consejo Departamental de Participación Ciudadana. Esto se oficializó a través de oficio (SFAM-100-899-del 04 de julio de 2018- ). 
Así mismo se ha oficiado en dos (02) oportunidades al Secretario de Agricultura Departamental, reiterando la importancia de la elección de un representante del CONSEA ante el Consejo Departamental de Participación Ciudadana.
</t>
  </si>
  <si>
    <t xml:space="preserve">Dos (02) procesos electorales apoyados a través de la comisión para la Coordinación y Seguimiento de los procesos electorales del departamento del Quindío según el número de eventos que se presenten. La secretaria cumplió la meta en física al 100%, apoyando: 1. Los comicios electorales de las legislativas realizadas el 11 marzo y 2. Presidenciales primera vuelta 27 de mayo y segunda vuelta 17 de junio de 2018. El apoyo se basó en logística, elementos de oficina y alimentación. </t>
  </si>
  <si>
    <t xml:space="preserve">Se diseño el Proyecto Escuela de Liderazgo, con el proposito  de rescastar los nuevos abanderados del departamento con procesos de impacto social,  que  un punto de vista integral  coadyuven junto la Administración Departamental al mjoramiento  de las comunidades , territorios . El proyecto  se plantea desarrollar el dos  etapas: 1. Basada en cuatro módulos ( Liderazgo social y ciudadania, Gestión Pública, Planificación, Marca Personal )  2.  Basada en cuatro Módulos ( Comunicación, Liderazgo de Alto Impacto, Diseño de Proyectos y Trabajo en Grupo ). </t>
  </si>
  <si>
    <t xml:space="preserve">Para la formulación de la política pública departamental de libertad religiosa; el Comité Departamental de Libertad Religiosa, realizó su plan de acción en caminado a recoger insumos a través de capacitaciones, seminarios encuentros, estados del arte y demás, que permitieron diseñar   un diagnóstico para la formulación de la política Pública, de esta manera se realizaron:   
- Cuatro (4) capacitaciones acerca de la ley 133 del 94 la cual establece la igualdad y pluralidad de las religiones en nuestro país, es decir la reglamentación del artículo 19 de la constitución política de Colombia. En los municipios de Montenegro, La Tebaida, Buenavista y Génova impactando a 101 personas
- Socialización de la Política Publica Integral de Libertad Religiosa y de Cultos, formulada y promovida por el Ministerio del Interior.
- Se celebró el día nacional de Liberta Religiosa, en el auditorio del SENA Galán, con la asistencia de ciento cincuenta y cuatro personas (154)
- Se realizó acto ecuménico en el salón Bolívar, llevado a cabo en el Salón Bolívar, donde se expuso desde la perspectiva de un sacerdote Anglicano y un Pastor Protestante la encíclica la Casa Común del PAPA Francisco. 
- Se llevó a cabo en el Salón Bolívar el primer encuentro departamental de escritores y pensadores Iconoclastas Místicos.   
</t>
  </si>
  <si>
    <t xml:space="preserve">
Trecientos ochenta y nueve (389) Organismos comunales municipales fortalecidos:
 - Vigilancia y control a las juntas de acción comunal del departamento del Quindío en once (11) municipios de: Filandia, Calarcá, La Tebaida, Pijao, Buenavista, Quimbaya, Salento, La tebaida, Génova, Córdoba, Circasia. Visitando noventa y siete (97) juntas de acción comunal entre urbanas y rurales.      
- Capacitaciones en control social, participación, legislación tributaria (teniendo en cuenta la Personería Jurídica de las –Juntas de Acción Comunal-) 
- Entrega de cartillas y agendas a las juntas directivas de las Juntas de Acción Comunal (JAC). La población beneficiada con estos procesos la suma de tres mil ciento noventa y una (3.191) personas, en ciento cuarenta y dos (142) capacitaciones.          
- Conmemoración de los sesenta (60) años de los organismos comunales, realizado en el Parque del Café con la asistencia de cuatrocientos (400) dignatarios.    
- Atención a más de ciento noventa (190) solicitudes de los organismos comunales en temas de entrega de resoluciones protocolarias, entrega documentos elecciones, apertura de libros de inventario entre otros       
-Fortalecimiento a DIEZ (10) ASO COMUNALES (legalmente constituidas) del departamento en la adquisición de diez (10) hidro lavadoras y guadañas con sus respectivos trajes de protección. 
</t>
  </si>
  <si>
    <t>Se han apoyado treinta (30) proyectos y/o actividades de formación, difusión, circulación, creación, investigación, planeación y de espacios para el disfrute de las artes así: 
Una (1) actividad para apoyar las escuelas de formación en música en los 12 municipios del departamento del Quindío, logrando la formación de 207 niños y niñas en cuerdas típicas y 294 en Prebanda, para un total de 501 beneficiarios. Una (1) actividad para realizar 90 conciertos institucionales, didácticos, turísticos y de gala requeridos en todo el departamento del Quindío. Un (1) Proyecto de 10 exposiciones en artes visuales desarrolladas en las salas Roberto Henao Buriticá y Antonio Valencia, la Casa Delegada del Quindío en Bogotá y municipios del Quindío, beneficiando a 936 personas. Dieciocho (18) proyectos de formación que integraron las Primarias Artísticas que  han incorporado a su plan de estudios áreas como música y danza en  instituciones educativas.  Igualmente se adelantaron procesos de formación impartidos en las Casas de la Cultura en áreas como teatro y artes plásticas, logrando cobertura en todo el territorio quindiano beneficiando a 2,840 personas. 5)Un (1) Proyecto para financiación, promoción y difusión de 181 eventos en todo el departamento del Quindío, (danza 63, música 74, teatro 44) beneficiando en general a toda la población. Una (1) actividad para la realización de 70 presentaciones institucionales, didácticas, turísticas y de gala requeridas por el departamento en el área de la danza, beneficiando a todos los municipios del departamento del Quindío. Una (1) actividad para adelantar procesos de formación en danza en los 12 municipios del departamento, beneficiando a 274 personas. 8)Un (1) proyecto para la promoción de la literatura y la escritura en los municipios de Calarcá,, Barccelona, Quimbaya y Armenia, beneficiando de manera directa 1021 personas. Un (1) proyecto para la investigación de impactos y resultados de la Primaria Artìstica en el departamento del Quindío. Un (1) proyecto denominado Primera Temporada de Artes, que contó con presentaciones artisticas en danza, música y teatro para el público del departamento de manera gratuita y beneficiando a cerca de 2500 personas. Un (1) proyecto de Salas Concertadas para la promoción del artes escénicas en los municipios de Armenia y Circasia, beneficiando a 1170 personas de manera directa. Una (1) actividad para el fortalecimiento del Sistema Departamental de Cultura, mediante  la realización de reuniones periódicas de los consejos de área, donde se fortalecieron 9 consejos departamentales como instancias de participación ciudadana en el sector cultural y patrimonial.                                                                                Una (1) actividad para la consolidación de información sobre gestores culturales en los municipios quindianos con relación a las posibilidades de acceso al pago de seguridad social, beneficiando a los 12 municipios del departamento.</t>
  </si>
  <si>
    <t>Se apoyaron cincuenta y uno (51) proyectos del programa de concertación cultural del departamento, en el marco del proceso de Concertación Departamental se beneficiaron 27 proyectos y 24 más con relación al programa de Concertación Nacional.CONCERTACIÓN DEPARTAMENTAL: 1)TEATRO AZUL, 2)FUNTACA - FUNDACIÓN TALENTO CAFETERO, 3)FUNDACIÓN CULTURAL DEL QUINDIO – FUNDANZA (artes), 4)FUNDACIÓN CULTURAL DEL QUINDIO – FUNDANZA (emprendimiento), 5)ASOCIACIÓN TUNA LA CALLE, 6)FUNDACIÓN FESTIVAL INFANTIL DE MÚSICA ANDINA COLOMBIANA, 7)CORPORACIÓN CULTURAL TURISTICA Y AMBIENTAL GUIARTE, 8)CORPORACIÓN CULTURAL DANZAR, 9)CORPORACIÓN ESCUELA DE DANZA CASA CULTURAL CALARCÁ, 10)CORPORACIÓN ARTÍSTICA MUSICAL VILLA DEL CACIQUE COARMUVIC, 11)CORPORACIÓN TEATRO CAMERIN, 12)CORPORACIÓN SIGLO XXI,  13)FUNDACIÓN FORTALECER, 14)ASOCIACIÓN AMIGOS DEL MUSEO DE ARTE – AMUSA, 15)CORPORACIÓN TEATRO LIBRE CALARQUEÑO,  16)ASOCIACIÓN LISÉRGICO LABORATORIO CREATIVO,  17)FUNDACIÓN PUNDARIKA (1), 18)FUNDACIÓN PUNDARIKA (2),  19)FUNDACIÓN TERRITORIO QUINDIO,  20)CORPORACIÓN LOS MUÑECOS DEL TEATRO ESCONDIDO,  21)FUNDACIÓN VELAS Y FAROLES QUIMBAYA,  22)CORPORACIÓN FESTIVAL CAMINO DEL QUINDÍO,  23)CORPORACIÓN ARTÍSTICA RAP FLOW,  24)ALCALDÍA DE CALARCÁ,   25)MUNICIPIO DE LA TEBAIDA,  26)MUNICIPIO DE FILANDIA,   27)MUNICIPIO DE GÉNOVA. CONCERTACIÓN NACIONAL: 28) Y 29) ASOCIACIÓN CRISTIANA DE JOVENES DE QUINDIO (2), 30) Y 31) CORPORACION TEATRO DE MUÑECOS LA LOCA COMPAÑÍA (2), 32) Y 33) FUNDACION CALLE BOHEMIA (2), 34) Y 35) VOLUNTARIADO VICENTINO DE LA CARIDAD A.I.C  (2), 36) ASOCIACION DE AMIGOS DE LA CULTURA CAFE Y LETRAS RENATA, 37) FUNDACION MUSICAL AGRUPARTE, 38) Y 39) ORGANIZACION NO GUBERNAMENTAL COMUN-UNIDAD (2), 40) FUNDACION PIRIMBAMBAO CIVICA SOCIAL  Y ARTISTICA, 41) Y 42) ASOCIACION CULTURAL ZALTACHARCOS (2), 43) MUNICIPIO DE QUIMBAYA, 44) CORPORACION CENTRO DE ESTUDIOS PARA EL DESARROLLO DIÁLOGO DEMOCRATICO, 45) Y 46) MUNICIPIO DE BUENAVISTA (2), 47) FUNDACION ARTE – CULTURA, 48) Y 49) ASOCIACION DE MUSICOS PROFESIONALES DEL QUINDIO (2),  50) FUNDACION MUSEO GRAFICO Y AUDIOVISUAL DEL QUINDIO, 51)FUNDACION CONSTRUYENDO BIENESTAR. Los proyectos aprobados y financiados se desarrollaron en áreas como teatro, música, danza, patrimonio (saberes oficios, eventos religiosos y tradicionales), medios audiovisuales, museos, literatura, dotación artística.</t>
  </si>
  <si>
    <t xml:space="preserve">Se apoyaron diecisiete (17) proyectos mediante estímulos artísticos y culturales en  el  programa departamental de Estímulos a la Investigación, Creación y Producción Artística y Cultural, beneficiando a las siguientes personas en todo el departamento del Quindío: 1)Gladys Quintero Isaza -Premio a la Vida y Obra: Haciendo De La Cultura Y El Arte Un Sueño Hecho Realidad. 2) Natalia Andrea Orozco Vásquez -Premio Inclusión Social a través del Teatro: Resignificando El Pasado Y Construyendo Mi Mejor Futuro. 3) Grupo Alma Café, Camila Aristizábal Jiménez y otros. Beca en Cultura Ciudadana: Cafeteando. 4) Lorena Elizabeth Celis Aguirre, Beca deTeatro: El Heraldo De La Muerte. 5) Rodrigo Jiménez Fernández, Beca de Teatro:El Tesoro De La Montaña. 6) Enrique Lozano Henao, Beca en Danza: Encuentro Con Las Costumbres Cafeteras. 7) Marlon Andrés Cruz Casallas, Beca en Danza: "Paisajismo Quindiano". 8) Cafeto Blues / Jorge Mario Ortiz Ruiz, Beca de circulación para grabación musical: Cafeto Blues. 9) Martha Alicia González Maya. Beca en Artes Visuales: Ciudad, Urbe, Territorio. 10) Carlos Alberto Forero. Beca en Artes Visuales "El Diseño Prehispanico Quimbaya y La Oxidación". 11) José Eugenio Montoya Ospina. Beca en Cinematografía: "Lo Sagrado Un Resguardo Para La Vida". 12) Tatiana Castaño Londoño. Beca en Cinematografía: Cortometraje De Ficción 'Patrimonio'. 13) José Nodier Solorzano Castaño. Beca para publicación de Novela: Bajo El Cielo Sucio. 14) Luis Carlos Clavijo Vélez,  Beca en literatura: La Inverosímil (Pero Brutal) Historia Del Pollo Sin Cabeza y Del Filósofo Que Comía Papel. 15) Juan Guillermo Riaño. Beca en medios ciudadanos, fotografía documental: "Cafetero Fine Art". 16) Gonzalo Alberto Valencia Barrera, Beca en investigación: "Relatos, Fundaciones Y Primeras Descripciones De Los Pueblos Del Quindío". 17) Miguel Ángel Muñoz Serna. Premio composición música campesina: Bambuco Cantando Con Los Abuelos. </t>
  </si>
  <si>
    <t>Se fortalecieron dos (2) procesos de emprendimiento cultural y de desarrollo de industrias creativas, beneficiando a los municipios de Calarcá y Armenia, así, FUNDACIÓN CULTURAL DEL QUINDIO – FUNDANZA "DIDÁCTICA DE LA FORMACIÓN ARTISTICA PARA LA BÁSICA PRIMARIA", Producción de cartillas didácticas para la enseñanza de música y danza en la básica primaria y FUNDACIÓN PUNDARIKA "CUADERNOS NEGROS EDITORIAL" que apoyó la convocatoria y publicación de tres (3) libros.</t>
  </si>
  <si>
    <t>Se apoyaron seis (6) proyectos y/o actividades en investigación, capacitación y difusión de la lectura y escritura para fortalecer la Red Departamental de Bibliotecas, con los siguientes procesos:
Un (1) proyecto para la concertación de las actividades de la Red de Bibliotecas Públicas del Quindìo y para la ejecución del Plan de Lectura y Escritura en los 12 municipios del departamento del Quindío, impctando de manera directa 569 personas y 2500 de manera indirecta.                                                                                                                Un (1) proyecto de dotación para 13 bibliotecas públicas del departamento del Quindío, incluido el corregimiento de Barcelona, entregando a cada una de ellas un pequete de elementos conformado por: una estantería, una mesa plástica,m 10 sillas plásticas y un kit de juegos didácticos, beneficiando a todos los 
Un (1) proyecto de organización y catalogación del material bibliográfico beneficiando a los usuarios de las bibliotecas municipales de Salento, Circasia, La Tebaida, Filandia y Montenegro.
Un (1) proyecto para la edición e impresión de 9 mil libros, (3 títulos Espresso Literario), beneficiando a los usarios de las 13 bibliotecas públicas del departamento.  Un (1) proyecto para la promoción de la literatura y la escritura en los municipios de Calarcá,, Barccelona, Quimbaya y Armenia, beneficiando de manera directa 1021 personas. Un (1) proyecto para la difusión y promoción del patrimonio literario y comunitario promovido desde las bibliotecas públicas de los municipios, a través de la impresión de un libro "Cafeto Cartonera" que narra las historias de 13 mujeres quindianas; se imprimieron 300 ejemplares y se beneficia la población de los 12 municipios del departamento del Quindío usuaria de las 13 bibliotecas públicas.</t>
  </si>
  <si>
    <t>Se apoyaron 9 proyectos y/o actividades en gestión, investigación,  protección, divulgación y salvaguardia del patrimonio y diversidad cultural se han adelantdo los siguientes procesos:
Un (1) proyecto de divulgación y salvaguardia del patrimonio y diversidad cultural, consistente en la elaboración de murales para la difusión del Paisaje Cultural Cafetero (PCC) en el Corregimiento de La Virginia del municipio de Calarcá, Quindío, beneficiando a la población residente en este corregimiento.
Un (1) proyecto para realizar encuentros y talleres para la formación de Vigias del Patrimonio en el departamento del Quindío, beneficiando de manera directa a 55 personas.
Un (1) proyecto de formación para el fortalecimiento de fiestas y celebraciones tradicionales de los municipios del Quindìo, a través de dos talleres y una sistematización de la información de cada municipio con relación al tema, beneficiando de manera directa a 48 personas y de manera indirecta a toda la población.                 
Un (1) proyecto para fortalecer la Red Departamental de Museos, a través de un intercambio de experiencias museales en la ciudad de Bogotá, beneficiando de manera directa 7 representantes de los entes museales del Quindío y de manera indirecta a la toda la población.                                                                                                Un (1) proyecto para la difusión del patrimonio cultural en el municipio de Salento, denominado "Entretejiendo Herencias",  beneficiando a toda la población.
Un (1) proyecto para la protección, difusión y promoción del Camino del Quindío en el municipio de Filandia, beneficiando a toda la población. 
Un (1) proyecto para la realización de un programa radial para población en condición de discapacidad en el municipio de Calarcá, denominado "Un Espacio en la Radio para Hablar de Discapacidad" beneficiando a este grupo poblacional del municipio y de manera indirecta a toda la población que escucha la emisora local.                                                                                                                                                 Un (1) proyecto para la publicación de una revista (2.000 ejemplares, postales y separalibros) para la difusión del patrimonio cultural en el municipio de Calarcá, denominado "Pregonando: Una estrategia para vivir el patrimonio cultural"
Un (1) proyecto para la difusión del Patrimonio Cultural Material e Inmaterial, a través de 24 eventos y/o actividades, beneficiando aproximadamente a 480 personas del Departamento del Quindío.</t>
  </si>
  <si>
    <t>Se apoyaron tres proyectos y/o actividades orientados a fortalecer la articulación comunicación y cultura se ha adelantado el siguiente procesos:                                                                                                                             Un (1) proyecto para apoyar la publicación de la revista Agenda Cultural Punto Aparte que contiene información cultural del departamento, que permitió la difusión de las actividades culturales en todo el  Quindío a través de 4 mil ejemplares durante los meses de septiembre, octubre, noviembre y diciembre, además de manera digital.                                                                                                                       
Un (1) proyecto para la realización de contenidos audiovisuales y comunitarios a través de 7 videos clips de 3 minutos cada uno, en barrios de los municipios de Montenegro, La Tebaida, corregimiento de Barcelona de Calarcá, Quimbaya, Circasia, en temáticas como prevención, convivencia y sentido de la vida y prevención del suicidio, beneficiando a 120 jóvenes y de manera indirecta a la comunidad de los barrios seleccionados.                                   
Una (1) actividad de difusión de las acciones de la Secretaría de Cultura a través de las plataformas digitales de la entidad, favoreciendo el acceso de la información cultural por parte de toda la ciudadanía del departamento del Quindío.</t>
  </si>
  <si>
    <t>Se apoyaron cuatro (4) actividades y/o proyectos  para el afianzamiento del Sistema Departamental de Cultura se han adelantado los siguientes procesos:
Un proyecto (1) para el afianzamiento del Sistema Departamental de Cultura  para alimentar y generar información estadística de la actividad artistica y cultural del departamento, beneficiando al sector con acceso a la información de manera efectiva y oportuna.                                                                                                                   Una (1) actividad para el apoyo al consejo de teatro para la participaciòn en eventos nacionales, a través de  cuatro encuentros                                                                                                                                                                           Una (1) actividad para el apoyo al consejo de danza para la participación en eventos nacionales,  a través de 5 encuentros                                                                                                                                                                                  Una (1) actividad para la realización de un Encuentro Departamental de Consejeros que benefició a 70 personas (consejeros y gestores culturales) de los12 municipios del Quindío.</t>
  </si>
  <si>
    <t xml:space="preserve">
 Se fortalecieron  las cuatro rutas competitivas : 
Ruta de Turismo de Salud y Bienestar:
Ruta competitiva de Turismo de Salud y Bienestar creada y reconocida por RED CLUSTER COLOMBIA, beneficiando 18 empresas para el mejoramiento de la productividad y competitividad del sector, posicionando al departamento del Quindío como un destino de salud y bienestar:
1. Clínica Gómez Arbeláez.
2. Clínica Fundadores Armenia SA.
3. Centro de Estética Rostros.
4. Saludent Colombia SAS.
5. Orión Odontología Estética Integral e Implantología.
6. OÍR Centro de Diagnóstico y Ayudas Auditivas.
7. CDC Centro de Diagnóstico Clínico SAS.
8. María Castellanos Fajas a Tu Medida.
9. Laboratorio Clínico M.L.H S.A.S.
10. Productos Naturales Aral-Thel SA.
11. Medicort de Colombia SA.
12. Agriturismo y Paisaje.
13. Inversiones Terra SA.                               
14. Aristi&amp;go LTDA – Hostal Solar de la Luna.
15. Café Quindío SAS.
16. Restaurante el Solar.
17. Centro Cultural y de Capacitación Social Francisco de Paula Santander.
18.  Estética Avanzada Med &amp; Est. Instituto de Enseñanza.
Iniciativa Ártemis (Cueros):
Se ha fortalecido la iniciativa de cueros mediante: 
1. Articulación e inclusión de actores como SENA, Cámara de Comercio, Universidad del Quindío, universidad Von Humboldt, alcaldía de Armenia, Alcaldía de Calarcá y comité de ganaderos.
2. Capacitación a 25 empresas del cluster de cueros en “TENDENCIAS DE MODA Y EL INCENTIVO A LA APLICACIÓN DE TÉCNICAS DE DISEÑO POR PARTE DE LAS EMPRESAS QUE CONFORMAN EL CLÚSTER CON MIRAS A MEJORAR SU PARTICIPACIÓN EN EL MERCADO NACIONAL”
Ruta Tumbaga:
Reactivación de la ruta mediante:
1. El mejoramiento de la estructura de gobernanza
2. Articulación de 5 actores y la estructuración del plan de trabajo de la misma consolidando la oferta institucional para fortalecer los empresarios vinculados a dicha ruta.
Ruta Kaldia:
Se fortaleció la ruta competitiva Kaldia mediante la promoción del Café diferenciado del Quindío a través de la participación de 5 unidades de emprendimientos apoyadas en la feria Expo-eje café: RUBYOYOS,LAURIS MANUALIDADES y RETACITOS Y ALGO MÁS.
</t>
  </si>
  <si>
    <t xml:space="preserve">Se Conformaron  e implementaron  (3) tres clúster priorizados en el Plan de Competitividad:
CLUSTER QUINDÍO DESTINO VITAL, TURISMO DE SALUD Y BIENESTAR:
Se creó la iniciativa Clúster Quindío Destino Vital, en donde:
• Se obtuvieron certificaciones y/o actualizaciones en normas de calidad para las empresas del encadenamiento productivo, lo cual reforzó de la calidad de los productos y servicios. 
• Se definieron 18 planes y proyectos de innovación que permitieron a las empresas involucradas establecer rutas de mejoramiento individuales y conjuntas.
• Se desarrolló un modelo operativo para mejorar la asociatividad en las empresas que hacen parte del encadenamiento productivo.
• Consecución de $308.406.570 para la cofinanciación del desarrollo de herramienta de promoción, difusión y comercialización de los portafolios de servicios beneficiando a las 18 empresas del cluster, proceso apoyado en conjunto con Innpulsa Colombia con una inversión total de $328.406.570.
• Mejoramiento de la gobernanza del cluster a través de la transferencia de conocimiento en temas de desarrollo de proyectos y competitividad empresarial con expertos nacionales e internacionales a las 18 empresas del cluster.
• Fortalecimiento de los actores del cluster mediante Capacitación en Registro de Marcas y Propiedad Intelectual, brindando herramientas para la protección de sus empresas y mejoramiento de la prestación del servicio.
• Acceso a nuevos mercados y promoción comercial de los portafolios de servicios de las 18 empresas del cluster en la feria más grande del eje cafetero Expocamello 2018 y en la participación en el día mundial del bienestar.
CLUSTER UXARTETIC
• Creación y consolidación del Cluster Uxarte Tic bajo el reconocimiento de RED CLUSTER COLOMBIA
• Consecución de $335.000.000 para el diseño de estrategias competitivas que permitan ampliar el mercado de productos con valor agregado en usabilidad para el fortalecimiento del cluster a través Programa de Transformación Productiva PTP, con una inversión total de $385.000.000
• Incremento en las capacidades comerciales de las 30 empresas del cluster a través de la estructuración del portafolio de productos y servicios por medio del proyecto ejecutado en convenio con PTP 
• 30 empresas del sector TICs fortalecidas en capacidades de Usabilidad para el desarrollo de nuevos productos mediante un diplomado con la Universidad del Quindío
• Consolidación y estructuración del modelo de certificación de la marca Cluster uXarte Tic
• Acceso a nuevos mercados por medio de 2 misiones comerciales y exploratorias a Brasil y País Vasco para la promoción de los servicios de las empresas del cluster y establecer alianzas comerciales.
CLÚSTER DE CONSTRUCCIÓN E INFRAESTRUCTURA
• Incremento en el conocimiento por parte de las empresas de las metodologías para conformar la iniciativa cluster, esto por medio del acercamiento con el Director del Clúster Construcción de Medellín y Antioquia. 
• Mejoramiento en el modelo de gobernanza para las empresas del cluster.
</t>
  </si>
  <si>
    <t>Para el diseño, formulación y puesta en marcha del Centro  para el desarrollo y el  fortalecimiento de la investigación, tecnología,  Ciencia e Innovación se elaboró  la propuesta para fortalecer el Centro Gran Colombiano del PCC de la Universidad La Gran Colombia, en sus lineas de investigación referentes al patrimonio y atributos del PCC.</t>
  </si>
  <si>
    <t xml:space="preserve">Red de Conocimiento de Agronegocios formulada y puesta en marcha mediante:
• Conformación de actores de la Red: Universidad del Quindío, Finagro, Agencia de Desarrollo Rural, Programa Sena Emprende Rural, ICA, Secretaria de Agricultura y Ministerio de Agricultura a través de su programa Agronet, Secretaria de desarrollo económico de la Alcaldía de Armenia como representantes de las Umatas.
• Diseño de los módulos de la red (5 módulos: 1. alfabetización digital 2. Asociatividad 3. Cadena Productiva 4. Cambio Climático 5. Cultura y talento humano del sector campo).
• Inclusión de 240 asociaciones productoras agrícolas a las iniciativas de las Red con su respectiva caracterización y analisis estadístico.
• Lanzamiento del programa de Incentivos Forestales con apoyo de FINAGRO para financiar proyectos de reforestación comercial.
• Puesta en marcha de los módulos de Alfabetización Digital y Educación Financiera en los Municipios de Córdoba y Pijao para 12 asociaciones productivas, capacitando en manejo de nuevas tecnologías y acceso a servicios financieros a 90 pequeños productores.
• Participación de los actores de la Red en Agroexplora 2018.
</t>
  </si>
  <si>
    <t xml:space="preserve">
Se Implementaron estrategias para el fomento de la innovación y el desarollo de la investigación mediante:
* Realización de Boot Camp con 14 emprendedores para fortalecer sus capacidades de innovación y herramientas de gestión empresarial.
* gestión de un programa denominado "Vendes Fácíl" en conjunto con el Ministerios de las TICs para el Incremento de capacidades comerciales y logisticas de 66 microempresas del departamento.
</t>
  </si>
  <si>
    <t xml:space="preserve">
Se apoyaron (3)  unidades de emprendimiento para jóvenes emprendedores:
Green Meat:
- Análisis y estructuración de costos de producción.
- Validación de productos en el mercado.
- Estructuración de modelo de negocios y plan de mercadeo.
- Promoción comercial en ferias.
La Pastería:
- Diseño de planta y proceso de producción.
- Validación comercial de los productos.
- Estructura de costos de producción.
- Estructuración de modelo de negocios y plan de mercadeo.
- Promoción comercial en ferias.
Fruta Liofilizada:
- Análisis de costos de producción.
- Validación comercial de los productos.
- Promoción comercial de los productos.
- Apoyo en las estrategias de mercadeo.
* Caracterización de 17 iniciativas de emprendimientos
* 10 unidades de emprendimiento diagnosticadas y fortalecidas con la estructuración del plan de mejora, interveniendo  8 diferentes areas de dichas unidades de emprendimiento.
* Participación 2 unidades de emprendimiento en Expocamello 2018, ampliando sus canales de comercialización
* Apoyo en la participación de 11 emprendedores en Agroexplora 2018 realizando posicionamiento de marca
* Asistencia técnica a 8 emprendimientos en creación a Fan Page, Páginas Web y E-mails, incrementando su registro de ventas y promoción de marca
* Participación de 15 expositores en la Feria Artesanal de las Fiestas de Armenia.
* Participación de 28 emprendedores en la Feria Artesanal y Gastronómica El Bosque.
</t>
  </si>
  <si>
    <t>* Realización del 2do Congreso Latinoamericano de Emprendimiento EMPRENDELAC 2019, en conjunto con las entidades de la Red Regional de Emprendimiento con los siguientes resultados:
- Más de 5000 asistentes a los foros, talleres y conferencias.
- 45 emprendedores participando en la muestra comercial.
- Rueda de Negocios con ventas aproximadas de 630 millones de pesos.
- Almuerzo empresarial con 41 empresarios para dar a conocer los resultados y la importancia del Servicios Público de Empleo.
Empleo:
* Se realizó la Semana por el empleo, realizando las siguientes actividades:
- Participación en Expotrabajo y en el foro de Inclusión Laboral
- Se realizó la mesa de trabajo con empresarios "empresarios por el Empleo". 
* Se han realizado 6 capacitaciones en temas  de inclusión laboral a 90 personas.
* 4 Jornadas de empleabilidad en las comunas de la ciudad de Armenia 
* Jornada de acompañamiento al Aula Móvil SENA, ORIENTADOS: 317, POSTULADOS: 205, INSCRITOS: 181. (Municipios de Armenia, Montenegro, Circasia, Quimbaya, La Tebaida, Barcelona)
* Empresas registradas en el Servicio Público de Empleo 244.
* Realización de de la Rueda de Empleo EXPOEMPLEO 2018 en el mes de Octubre en el marco de la Economía Naranja,en la cual se ofrecieron 400 vancantes.
* 2 Almuerzos empresariales para promover los servicios del Centro de Empleo y de la Agencia Pública de Empleo.
* 2 Capacitaciones sobre la plataforma de empleo a las mesas municipales de víctimas de Buenavista y Pijao.
* COLOCACIONES DE VACANTES: 2604 (30/11/2018)</t>
  </si>
  <si>
    <t xml:space="preserve">Se  apoyaron  (3) Unidades de emprendimiento de grupos poblacionales con enfoque diferencial.:
Fundación Jiampi:
- Análisis de costos de producción y elaboración de presupuestos.
- Diseño de linea y proceso de producción.
- Estructuración de plan de mercadeo.
- Acompañamiento en la comercialización de productos con grandes y medianas superficies.
- Promoción comercial en ferias.
Asociación Frutos de Córdoba:
- Asistencia técnica en estructura contable y financiera.
- Análisis de estructura de costos de producción.
- Actualización a modelo NIIF.
- Elaboración de página web y fan page para promoción en medios digitales.
- Promoción comercial en ferias.
Asociación Somos Sueños:
- Apoyo en desarrollo de producto.
- Apoyo en el diseño de la planta de producción.
- Diseño de imagen corporativa.
- Estructuración de plan de mercadeo.
* Caracterización de emprendimientos en los barrios priorizados en los Municipios del Departamento, encontrando que: 6 en Calarcá, 3 en Génova, 1 en Quimbaya, 11 en Montenegro, 4 en Córdoba, 8 en Salento, 5 en Circasia, 5 en Armenia y 3 en La Tebaida.
* Se realiza caracterización a 54 emprendimientos de grupos poblacionales con enfoque diferencial de los cuales 20 unidades fueron seleccionados para realizar la fase de diagnóstico
* 10 unidades seleccionadas para realizar un acompañamiento de asistencia técnica por parte de la secretaría.
* 10 unidades de emprendimiento apoyadas en la feria Expoartesanal 2018
* 20 unidades de emprendimiento apoyadas en la feria artesanal de Calarcá
* 5 unidades de emprendimiento apoyadas en la feria Expo eje café
* Consecución de $500.000.000 en el ministerio de hacienda para implementar una estrategia de generación de empleo e ingresos en Articulación con el DPS el programa de emprendimiento colectivo con una socialización del programa donde asistieron 32 representantes de diferentes asociaciones; se postularon 18 asociaciones productores, de las cuales 7 cumplen con requisitos a la fecha.
* 5 unidades de emprendimiento apoyadas en la participación de Expocamello 2018.
* Acopañamiento en la evalución y aprobación de los proyecto presentados a el DPS en el programa Mi Negocio.
* 10 unidades de emprendimiento apoyadas en la participación del Día del Tendero de FENALCO 2018.
* Apoyo en la caracterización de 26 emprendimientos de población víctima 
* Participación de 15 expositores en la Feria Artesanal de las Fiestas de Armenia.
* Asistencia Tecnica a  5 Emprendimientos de la ARN para su fortalecimiento
</t>
  </si>
  <si>
    <t xml:space="preserve">Se realizó la implementación del programa de gestión financiera (SOLIDIARIO):
* Se realizó la socialización del programa solidario en los diferentes municipios del departamento del Quindío (Armenia, Quimbaya, Montenegro, Córdoba, Filandia, Calarcá, La Tebaida, Circasia Y Génova).
* Se realizaron:
Solicitudes 289
Aprobadas 193
</t>
  </si>
  <si>
    <t xml:space="preserve">
Para el fortalecimiento de empresas en procesos internos y externos para la apertura a mercados regionales, nacionales e internacionales, se  desarrollaron  las siguientes actividades:
Empresas:
1- Asociación Artesanos de Córdoba, 2- Coproavir SAS, 3- Frutos de Córdoba, 4- ASMUFARE, 5- Esfera Gatuna, 6- Artesanías VIBORO, 7- Asociación Desarrollo Villa Esperanza, 8- Chocolate Tradicional de Filandia, 9- Fundación Esmeralda Manos Artesanas, 10- Asociación Mirando Hacia el Futuro, 11- Aldea del Artesano Quimbaya, 12- Asociación Pasaje Cultural, 13- Asociación GUMACA, 14- Asociación Orfebres de Quimbaya, 15- AMALTEA, 16- Apiario Las Colonias, 17- Café Don Kaffe SAS, 18- Caulinarte, 19- Cerveceria Continental, 20- Chef Sazón, 21- Freak Studio, 22- Familia Agrosol, 23- Licorera La Española, 24- Vinagre de Manzana, 25- Liofililzaciones del Quindío, 26- Luisa Rivera Marroquinería, 27- Patacón Tostón,28- PICNIC,29- Procesadora de Alimentos El Paisa,30- Productos AralThel SAS, 31- Vita Sábila,32- Agrícola Don Alejo,33- Proteam 29, 34- Alimentos Riopaila, 35- Laboratorio JAAS SAS, 36- Flor del Campo SAS. 
* Intervención del sector artesanal del Departamento del Quindío, mediante el acompañamiento con capacitaciones, ruedas de negocios, conversatorios, diseño de catálogos y organización empresarial a 10 organizaciones en los municipios de (Armenia, Calarcá, Filandia, Salento, Quimbaya, Montenegro, Pijao, Génova).
* Apoyo y asistencia técnica a emprendimientos como Asociación de Madera Tallada Montenegro, ASOFRUCOL, y a la Asociación de Artesanos de Córdoba, en temas financieros, contables y tributarios, de acuerdo a la exigencia de las Normas Internacionales de Información Financiera NIIF.
* Realización de 2 Show Room con  174 empresarios apoyados para su apertura comercial
* Apoyo a 20 empresarios del sector artesanal en la participación en expo artesanal con reporte de ventas aproximadas a $40.000.000
* Caracterización de 123 artesanos del Departamento y de 14 asociaciones de artesanos para acompañamiento y asistencia en la apertura de canales de comercialización e inserción en la cadena productiva del sector.
* Apoyo a 6 asociaciones (30 artesanos) con  de artesanos a través de fortalecimiento en temas de asociatividad, oficios, herramientas digitales, herramientas de gestión empresarial, articulación con Artesanías de Colombia y OVOP. 
* $2.520 millones de pesos cofinanciados con BANCOLDEX para apoyar financieramente 360 empresas del departamento del Quindío para apalancar sus operaciones de comercio exterior a través de línea de crédito flexible.
* Registro de 6 empresas en plataforma SUNN para la apertura de nuevos mercados.
</t>
  </si>
  <si>
    <t>Para constituir e implementar una agencia de inversión empresarial se realizaron las siguientes actividades:
* Promoción y posicionamiento de la marca invest in Quindío  con Aproximadamente 400 compañías que conocen la agencia de inversión 
* Participación en nueve eventos estratégicos qué acercan a los inversionistas al departamento
* Impacto del desarrollo del Quindío con 4 proyectos: 
1. Planet khmissa
2  camposol: proyecta 450 empleos nuevos para el departamento
3. Artisan tropic proyecta 75 empleos nuevos para el departamento 
4. agrícola altos del valle con proyección de 480 nuevos empleos</t>
  </si>
  <si>
    <t xml:space="preserve">
Se diseño la plataforma de servicios logísticos nacionales e internacionales,  puesta en marcha para el uso y servicio de los empresarios del departamento que tengan una oferta exportable y/o prestación de servicios logisticos para ralizar transacciones comerciales con nuevos clientes y proveedores .
</t>
  </si>
  <si>
    <t xml:space="preserve">
Se  consolidaron los siguientes productos turísticos:    
Producto 1: Centro de Interpretación del PCC (Paisaje Cultural Cafetero). Diseño y fortalecimiento del producto turístico Centro de Interpretación del PCC (Paisaje Cultural Cafetero), ubicado en la Virginia (Calarcá). Para la vigencia 2017 se inicio con el proceso  de Diseño del Centro de Interpretación, en la vigencia 2018 se da continuidad y se fortalece el producto con temas de cosntrucción de guiones interpretativos y capacitaciones a empresarios.                                                                       
Producto 2: Club de Producto Haciendas del Café. Puesta en marcha del proyecto Desarrollo del Club de Producto Haciendas del Café, mediante la vinculación de 32 empresarios: 22 alojamientos, 6 establecimientos de gastronomía 4 operadores turísticos, buscando tener alojamientos, operadores turísticos y restaurantes certificados bajo estándares internacionales de calidad turística.                                                                                                  
Producto 3: Producto turístico cultural ruta camino nacional. Se diseñó el Producto de camino Nacional (Camino del Quindío), para ampliar la oferta cultural y de turismo histórico y patrimonial del Departamento del Quindío 
Producto 4: Producto Aviturismo. Se fortaleció el producto de avitursimo con la capacitación de  23 informadores de Aviturismo; la primera capacitación sobre biología de las aves y el taller 2 y 3 inglés para aviturismo. Se ajustaron los diseños de producto turístico para la reserva Betulia, la Patasola y Rancho California, con la finalidad de pocisionar estos productos turístico en el Departamento del Quindío.
Producto 5. Fortalecimiento producto turistico en Circasia en el marco de OVOP ( turismo comunitario). Se hizo acompañamiento  en la construcción del producto turístico por medio de asistencia técnica al proyecto OVOP Circasia, en la construcción del producto turístico del paseo urbano en bicicleta, taller de artesanias y recorrido por la Plaza de Mercado. 
Nota: Se continuó con el fortalecimiento del balsaje como producto turístico en el 2017 se inició el proceso con los bogas del municipio y en el año 2018 se logró que el municipio de Montenegro acogiera el Manual de Buenas Prácticas por acuerdo municipal, beneficiando a 5  empresarios de balsaje legalmente constituidos.
Se definen dos productos turísticos par la activiada de Balsaje, uno con el municipio de Quimbaya y otro con el municipio de Montenegro.
</t>
  </si>
  <si>
    <t xml:space="preserve">Se avanzó en la ejecución del plan de calidad mediante las siguientes actividades: 
1. 200 empresarios con asistencia técnica y acompañamiento en el proceso de renovación del Registro nacional de Turismo (RNT). Aportando con este  acompañamiento a la formacilización del destino con un 13% de los 1451 empresarios formales en el departamento del Quindío para la vigencia 2018. Y pasar de 1115 prestadores de servicios turísticos formales en 2017 a 1451 prestadores de servicios turísticos formales en 2018.
2. Certificación del municipio de Armenia como Destinos Turísticos de Colombia (Norma Técnica Sectorial de Destinos Turísticos de Colombia  NTS 001-1). Apoyo técnico al municipio de Armenia para el logro de la certifiación de destino. 
3. Certificación actividad turística de cabalgata en el municipio de Salento. Se apoya en el proceso de formalización y certificación de la actividad de Cabalgatas en el municipio de Salento, el cual fue acogido por la acaldía Muncipal y se lleva control sobre el desarrollo de esta actividad.
4. Inicio proceso de certificación en los muncipios de Calarcá, Quimbaya, Buenavista, Cordoba, Génova, La Tebaida, Circasia y Montenegro. Apoyo técnico en las mesas de trabajo que se desarrollan en cada municipio para el logro de la certificación en la NTS 001-1. 
5. Se brinda apoyo y acompañamiento a los municipios certificados Salento, Filandia y Pijao. Para el sostenimiento de la certificación se realiza apoyo constante a los municipios para el logro del cumplimiento de los compromisos pactados en las auditrias de seguimiento a la implementación de la norma.
</t>
  </si>
  <si>
    <t xml:space="preserve">Para mejorar la competitividad del Quindío como destino turístico, se continúa con los siguientes proyectos:    
1. Clúster (Naturaleza - Salud y Bienestar); Se apoyó al Clúster de turismo de salud y bienestar, en la realización de  los ajustes  al proyecto: “Fortalecimiento del Clúster de turismo de Salud y Bienestar del Quindío a través de procesos de innovación para el acceso a nuevos mercados nacionales e internacionales”. 
En la actualidad se viene trabajando en el desarrollo de una iniciativa para la conformación de un clúster de turismo de naturaleza basado en experiencias, enmarcado en la vocación turística del destino.  
2. Plan Estratégico de Turismo (Se encuentra en proceso de validación). Se cuenta con el PET pero actualmetne está siendo ajustado a las políticas del nuevo gobierno nacional., para presentar durante el primer periodo de sesiones ordinarias de la Asamblea  el Proyecto de Ordenanza.
3. Proyecto de Turismo Responsable. Mediante las campañas de formalización y de prevención del  ESCNNA (Explotación sexual Comercial de niños, niñas y adolescentes), se desarrolla una de las estrategias de turismo responsable ; participando junto con la policia de turismo en  5 campañas de sensibilización y 8 capacitaciones dirigidas a prestadores de servicios turísticos: entre ellos balseros, operadores turísticos de cabalgatas y establecimientos de alojamientos de hospedaje. Se diseñó una campaña que enmarca la protección del patrimonio cultural y ambiental del territorio para ser promulgada en las principales actividades y eventos de interés turístico desarrollados en el Destino. En este contexto participamos por medio de divulgación masiva a través de la entrega de volantes, la publicación de vallas, pendones, notas en medios de comunicación, en el marco de las fiestas de los Municipios de Armenia, Buenavista, Salento, Montenegro y Quimbaya.
</t>
  </si>
  <si>
    <t>En cumplimiento de lo dispuesto en el plan de mercadeo turístico del Destino Quindío, en el año 2018 participamos de las siguientes ferias y eventos: 
1. Rueda de negocios local Pre-Anato. Se llevó a cabo rueda de negocios entre empresarios Quindianos, donde participaron 21 operadores turísticos receptivos y 52 empresarios prestadores de servicios turísticos del Departamento. 
2. Anato 2018. Participación del Departamento del Quindío en la Vitrina Anato 2018, beneficiando a 35 empresarios, gremios de turismo del Departamento, que presentaron su portafolio de servicios, buscando oportunidades de negociación y fortalecimiento de relaciones comerciales con empresarios del sector nacionale e internacionales.
3. Participación en REMA-Cali. Se realizó la promoción del Departamento del Quindío, contando con la participación de 24 empresarios, para presentar sus portafolio de servicios dirigido a incentivar al sector turístico del suroccidente colombiano.
4. Misión Comercial en la ciudad de Panamá (Panamá). Promoción de destino con 11 empresarios mayoristas de la ciudad de Panamá, para pocisionar el Departamento del Quindío y fortalecer la conectividad aérea. 
5. Adquisición de material pop (material publictario) para ferias y eventos: Se realizó la adquisición de material publicitario, con 1.020 bolsas ecológicas, 306 sombrillas y 805 memorias usb, impresas con la marca Quindío y  logos del Paisaje Cultural Cafetero, para promocionar el destino en eventos especializados de turismo de talla nacional e internacional. 
6. Adquisición de tres (3) puntos de información turística.  Se suscribió contrato de compraventa adquiriendo tres puntos de informaciòn turìstica móviles, que serán ubicados para promoción de destino en sitios estratégicos del Departamento: La Tebaida, Calarcá y Filandia, para que los turistas tengan información de la oferta y servicios turísticos del Departamento.
7.1 Fam trip con empresarios de turismo nacionales: 27 empresarios fueron invitados por parte del Departamento del Quindío con el objetivo de conocer a los empresarios quindianos y la oferta turística del destino,  procedentres de las ciudades de Bogotá, Medellín, Barranquilla, Santa Marta, Cartagena, para que conozcan a través de recorridos los diferentes atractivos turísticos y puedan integrarlos en sus portafolios de servicios
 8. Participación en Colombia Travel Expo - Medellín. El Departamento del Quindío patrocinó la partipación de 20 empresarios quindianos en este evento realizado en la ciudad de Medellín, dirigido a público en general y a empresarios de turismo del centro y norte del país, para promocionar el destino</t>
  </si>
  <si>
    <t xml:space="preserve">1. Se implementó  el Sistema de Gestión Ambiental Departamental (SIGAD) por medio de la versión web de la pagina de la Gobernación en el Micrositio de SADRA https://www.quindio.gov.co/sigad; donde se  consolidaron los documentos nacionales, regionales, departamentales, y municipales mas relevantes en materia ambiental, logrando la gestión de conocimiento, reduciendo reprocesos en generación de información y agilizando la toma de desiciones por medio de consultas en tiempo real. 2. Se socializó a  las 12 alcadlias y a 536 personas la funcionalidad del SIGAD y la importancia de reportar y consultar los estudios, iniciativas y documentos a nivel municipal. </t>
  </si>
  <si>
    <t xml:space="preserve">Se apoyaron cuatro (4) planes de manejo de áreas protegidas del departamento:  1.  El  Distrito Regional de Manejo Integrado -DRMI- del Rio Quindío del Municipio de Salento, 2. DRMI-Distrito Regional de Manejo Integrado Chilí Bosque Alto andino del Municipio de Pijao, 3.   el DCSBB- Distrito de conservación de suelos Barbas – Bremen del municipio de Filandia 4. el DRMI -Distrito Regional de Manejo Integrado Páramos y Bosque Alto andinos del Municipio de Génova. 
 . -Se participó activamente en el Sistema Regional de Aras Protegidas (SIRAP)    
- Realizamos la secretaria técnica del Sistema Departamental de Areas Protegidas (SIDAP).     
  -Realizamos acompañamiento a los municipios sobre las áreas protegidas y se  capacitó a 4866 personas en educacion ambiental sobre las estrategias complementarias de conservación.   
 -Adicionalmente,  se apoyó en la formulación del proyecto de cambio climatico de regalías el cual incluye entre sus componentes de adaptación basada en ecosistemas, conectivdad entre las areas de conservación privadas y publicas y en las áreas de influencia de las 4  areas protegidas del departamento. </t>
  </si>
  <si>
    <t xml:space="preserve"> 1. Se apoyó el Plan Departamental  para la Gestión Integral de la Biodiversidad y sus Servicios Ecosistémicos PDGIB 2013-2024, articulando este plan al el PAB ( Plan de Acción de Biodiversidad) nacional por medio del  (Ministerio de ambiente y Desarrollo Sostenible), 2. Se desarrolló el documento de Ordenanza para el PSA por conservación de biodiversidad. 3. Se apoyó en la formulación del proyecto de regalías de cambio climático en la estrategia de conservación y de reconversión productiva; las cuales aportarán sustancialmente al PAB, en "Ejecutar acciones de Adaptación Basada en Ecosistemas (AbE) en áreas de importancia estratégica de conservación” y en “Consolidar procesos de reconversión ambientalmente  sostenibles y resilientes”; articulándose a los ejes I y III del PAB.</t>
  </si>
  <si>
    <t xml:space="preserve">1.Para la implementación de la política de energía, se generó un primer borrador de la política  que contiene la normativa nacional, casos de éxito, resumen de las mesas de concertacion e iniciativas a regular. 2. Se realizaron dos mesas de concertación y cocreacion de la Política de Energía; en la primera mesa se presentaron los casos de éxito de energia  y se contó con expertos en la materia; en la segunda mesa se cocrearon ejes fundamentales de la política desde el sector turístico, construcción, agropecuario y de generación energético. 3.Se identificaron las oportunidades de generación de energia alternativa con el sector privado; en el sector de curtiembres un distrito termico, en el sector agricola un biodigestor; en el sector turistico instalacion de eficiencia energetica y calentadores térmicos. 4.En la política de residuos en articulación con el PDA, se realizó la licitación para la consultoria de la formulación de la politica, donde se realizó la caracterización de la linea base de los residuos de los cascos urbanos de los municipios del departamento. </t>
  </si>
  <si>
    <t xml:space="preserve">Se desarrolló en (6) seis de los sectores productivos del departamento actividades de producción más limpia y Buenas  Prácticas Ambientales (BPA), en el 2018 se continuó apoyando la sostenibilidad de las BPA de los sectores de 1. Curtiembres. 2.Guadua. 3.Ganaderia. 4. Agricola; y se apoyaron dos nuevos sectores 5. Turismo 6. Construcción. Entre las actividades realizadas encontramos:  a. Se capacitaron 70 personas de la Secretaria de Agricultura en las listas de chequeo de BPA con el fin de mejorar las metodologías utilizadas en las asistencias técnicas en campo.  b. Se crearon las listas de chequeo de BPA para el sector de construccion y turismo, y  se mejoraron las listas de chequeo del Sector Agrícola y Ganadero por medio de talleres participativos y encuestas con estos sectores. C. Se crearon infografías de las BPA de los sectores para una comunicacion mas efectiva.  d.  Se socializó con las umatas de Salento, Filandia, Circasia y Armenia,  la segunda fase del proyecto “Ganadería Sostenible” desarrollado y gestionado por FEDEGAN con el fin de lograr la inscripción de los predios privados al proyecto y el apoyo institucional; este proyecto impactanto la conservación, recuperación y uso sostenible de la biodiversidad, a la vez  mejorando  indicadores productivos y de rentabilidad.   e.  Se ha participado en 3 mesas regionales de ganaderia sostenible.  f. Se formuló el proyecto de regalías de cambio climatico, el cual aporta a las BPA en los sectores ganaderos y agropecuario; con 253,98 hectareas inscritas para sistemas silvopastoriles, 357,75 hectareas en cercas vivas y 32,55 hectareas en barreras vivas.   </t>
  </si>
  <si>
    <t>1. Se apoyaron los 12 municipios en las acciones de control y vigilancia de la explotación minera en coordinación con la autoridad ambiental, el Ministerio de Minas y Energia, la agencia nacional de minas y  la junta departamental minera. 2. Se apoyó en la inscripción de los pequeño mineros al SI MINERO.  3. Se elaboró un diagnótico de las prácticas Mineras, por medio de la aplicación de la encuesta a 35 empresas y asociaciones mineras ( grandes,medianas y pequeñas), con una covertura de 100% del sector.  4. Se realizó un plan de trabajo  con CRQ y Min Minas para el 2018 de todas las actividades desarrolladas. 5.  Acompañamiento a los municipios de : Salento, Calarca, Montenegro, Quimbaya y Barragán en el diagnóstico socio economico de los mineros afiliados al si minero. 6. Se realizó una identificación para el ministerio de minas de los municipios donde se certifica que no existen inscritos mineros artesanales o de subsistencia ( Circasia y Armenia). 7. Se socializaron en los municipios de Calarca, Tebaida, Montenegro y Quimbaya los resultados del diagnóstico de las empresas mineras sobre el estado actual de la extracción en el departamento. 8. Se realizó seguimiento a las alcaldías y la CRQ sobre los procesos jurídicos que se tuvieran en marcha en materia de minería para brindar desde la Gobernación el acompañamiento juridico  correspondiente.</t>
  </si>
  <si>
    <t xml:space="preserve">Para la creación del fondo de agua se realizaron la siguientes actividades:  1. Se concluyó el diseño del fondo de agua titulado Mecanismo de Inversión y Gobernanza del Agua (MIGA). 2. Se Formuló el PROYECTO DE REGALIAS: DESARROLLO DEL MECANISMO DE INVERSIÓN Y GOBERNANZA DEL PATRIMONIO HÍDRICO Y SERVICIOS SOCIO-ECOSISTÉMICOS ASOCIADOS AL AGUA  EN EL DEPARTAMENTO DEL QUINDÍO,  en articulación con Instituto Humbolt, cooperación  Sueca, y Universidad del Quindío. 3. Se comenzó la implementación de la hoja de ruta del MIGA en su fase de preparación: diseño del esquema de monitoreo Balance Scored Card, identificación y concertación para la creación del grupo promotor  y grupo cientificao para la Gobernanza del Agua,  realización del convenio marco de cooperación como instrumento jurídico para la creación del Fondo de Agua del Quindío Titulado MIGA, Analisis de APP, anailisis de PSA para el Quindío.  4. Formulación e implementación del piloto norte de monitoreo de servicios climaticos como herramienta de Gobernanza midiendo los impactos de los sectores productivos en el recurso hídrico; en articulación con Universidad del Quindío, Instituto de Estocolmo y el  acompañamiento de la Contraloria General y alcaldias de Salento, Quimbaya y  Filandia.  5.  Se logró obtener recursos por valor de $8.544.150.365 para restauración en los 12 municipios del Quindío como medida de Adaptación Basada en Ecosistemas, dentro del proyecto de regalías de cambio climático aprobado por el Ocad el 27 de diciembre; este visto como uno de los proyectos del portafolio del Fondo de Agua departamental. </t>
  </si>
  <si>
    <t xml:space="preserve">1. Se caracterizaron los servicios ecosistémicos en dos  (2) microcuencas de abastecimiento de los acueductos municipales en cuanto a la calidad, cantidad y estado de la biodiversidad; a lo largo del Río Lejos en el municipio de Pijao y el Río Santo Domingo en el municipio de Calarcá. 2. Producto de las caracterizaciones se generarón propuesta de acciones de mejora,  las cuales se socializaron a 69 pesonas de las alcaldias de PIjao, Calarca, Salento y Buenavista, basados en las caracterizaciones realizadas en el 2018 y  en las caracterizaciones del  2017 en la quebrada Cruz Gorda y Bolivia en el municipio de Salento, y  la quebrada La Picota en el municipio de Buenavista. 3.Se realizó seguimiento a las alcaldías con el fin de supervisar los avances de las recomendaciones para mejorar el manejo de las Microcuencas por parte de los sectores productivos.  </t>
  </si>
  <si>
    <t xml:space="preserve">Se han conservado y restaurado seis (6) áreas de importancia estratégica para el recurso hídrico del departamento en Calarca en las veredas del Pensil, Corregimiento La Virginia, y El Tunel; en Salento en las veredas de Navarco y  Boquia; en Piajo en las veredas de Pizarras y La Palmera; en Génova en la vereda de Balsora, en Filandia en la vereda de Buenavista y Los Cruces; y en Buena Vista en la vereda La Granja.  Estos en  los predios adquiridos a través de los recursos del Art. 111 de la ley 99/93 con los que cuenta el departamento, además de las dos áreas diferentes a estos pero que completan el área total en conservación de 2730 Ha (Predio adquirido en consideración al Art. 108 de la Ley 99/93 y el lote liquidación de BOSQUINSA)  en el 2018 han contado con la la estrategia de Guarda bosques, diseñado  2016 con la presencia de una dupla conformada con por un ( 1) técnico y un (1)  operario, estrategia que permite adelantar las actividades enmarcadas en el decreto 0953 de 2013 (hoy decreto 1076)  como son la custodia y administración. Logrando de esta forma garantizar la protección del componente natural representado en los bosques naturales existentes, además de sus servicios ecosistémicos y garantizar la función ambiental para lo que fueron adquiridos como es la protección del recurso hídrico. Adicionalmente, se ha trabajado de manera articulada con sector academico, socializando los predios de econservación que tenemos actualmente e invitando a la academia a trabajar sus estudios en los predios de conservación. Asi mismo, de la mano del MADS (Ministerio de Ambiente y Desarrollo Sostenible, formulamos el proyecto Bosques de PAZ para el predio la Betulia y se socializó a 4866 personas la importacia y servicios ecosistemicos que nos prestan los predios de conservación; con la finalidad de empoderar a la poblacion Quindiana en la conservación y cuidado de estos predios. </t>
  </si>
  <si>
    <t xml:space="preserve">Se conservaron dos (2) microencuencas, el rio lejos y el rio verde, para la sostenibilidad del PCC,  por medio del monitoreo de las actividades desarrolladas en marco del  Programa de sostenibilidad Ambiental del PCC en articulación con Comite de Cafeteros y la CRQ; donde se verificó en campo el estado de las intervenciones realizadas de las Herramientas de Manejo de Paisaje, Bioingeniería, Biodigetores, Mejoramiento del procesamiento del Café y Filtros paraagua potable. </t>
  </si>
  <si>
    <t xml:space="preserve">1. Se promovieron como herramientas para el estimulo de incentivos a la conservación,  los SISTEMAS MUNICIPALES DE AREAS PROTEGIDAS (SIMAP) de los 12 municipios, 2. Se generó y socializó el Plan de acción para la reactivación del SISTEMA DEPARTAMENTAL DE AREAS PROTEGIDAS (SIDAP),   3.se generaron documentos de recomendación para la actualización de los SIMAP 4. Se presentó la iniciativa de bosques de Paz a 15 empresas incentivando el sector privado a aumentar sus  áreas de reservas naturales, logrando restauración del predio la patasola. 5. Se apoyó en la formulación del proyecto de regalías de cambio climatico en el objetivo del Fortalecimiento de los mecanismo de financiación para la conservación. 6. Se realizó un diagnotico sobre el PSA en el Quindio, con el fin de llevarlo a ordenanza en el 2019. </t>
  </si>
  <si>
    <t xml:space="preserve">En articulación con la UDGR se realizó la intervención de 3 puntos de bioingeniria en el Municipio de Calarca, Salento y PIjao. En el cual se logro una recuperación y prevencion de un área de influencia de 7 hectáreas. Adicionalmente, durante el 2018 se realizó diagnóstico de los posibles puntos a intervenir en obras de bioingeniria, en articulaciòn con la UDGR; con el fin de realizar el diseño y presupuesto para la implementación de estas obras.  Finalmente,  se han atendido diferente población que han solicitado asistencia técnica para poder evaluar el tipo de obras de bioingenia o mejores practicas en su predio. </t>
  </si>
  <si>
    <t xml:space="preserve">Se implementaron  nueve  (9)  estrategias de  educación ambiental de la Cartilla de Navegando por la Sostenibilidad:                                                                                                                1. Bombas de vida en el Sena agroindustrial del Quindío con el objetivo de comprender la importancia de la repoblación y restauración de ecosistemas esenciales para la vida y supervivencia humana. 
2. Cocina Saludable en el parque de la vida, con el objetivo de generar conciencia alrededor del acto de cocinar rescatando los saberes en recetas ancestrales, desarrollando habilidades que lleven practicas naturales y responsables con la salud ambiental y humana. 
3. Huerta Familiar en el barrio Buenos Aires bajo de la ciudad de Armenia, con el objetivo de desarrollar habilidades de agricultura orgánica que permitan a familias de todo tipo, sensibilizarse sobre el consumo de alimentos naturales y cultivados en casa. 
4. Encintados con el ambiente en la fundación Integral del Quindío, con el objetivo de sensibilizar de manera colectiva a distintas comunidades sobre la importancia de la sostenibilidad ambiental, el cambio climático y la conexión con el patrimonio natural. 
5. Eco inspiradores en el hostel Wanderlust, con el objetivo de generar habilidades de resolución de problemas a partir de casos exitosos de innovación sostenible, donde se cuenten historias, errores, triunfos y experiencias que inspiren y ayuden a las personas. 
6. Café y Sostenibilidad, con el objetivo de comprender los impactos y restos del cultivo del café con respecto al cambio climático, incorporando en toda la cadena de valor estrategias de innovación para su sostenibilidad. 
7. Hortiterapia en la fundación Geros, con el objetivo de desarrollar en personas con alguna condición de discapacidad, técnicas para el cultivo de plantas hortícolas y ornamentales, comprendiendo la importancia en su salud y bienestar integral.                
8. Sr Suelo y sus horizontes .                                                                                                                                                                                                                                                                                                                                         9. Teatro verde.                                                                                                                                                                                                                                                                                                                                               Finalmente  Se actualizó la cartilla, navegando por la sostenibilidad con la descripción más especificas de las estrategias que se deben realizar. </t>
  </si>
  <si>
    <t>Se capacitaron a noventa (90)   jóvenes,  mujeres, población vulnerable y con enfoque diferencial como líderes ambientales en el departamento. En el 2018 lanzamos el programa de formación de líderes ambientales, apunta al desarrollo de actividades académicas, prácticas encaminadas a un desarrollo sostenible, dirigido por profesionales que apuntan a la construcción de líderes ambientales del departamento con herramientas prácticas y centradas a los problemas ambientales y necesidades de las comunidades rurales y urbanas del departamento. 
 Adicionalmnete se entregaron diplomas expedidos por la Gobernación y la Universidad del Quindío con el fin de certificar el curso de lideres ambientales. asi mismo se logro en una de las conferencias la participación de 300 personas.</t>
  </si>
  <si>
    <t xml:space="preserve">Se capacitaron 505 caficultores del departamento en diferentes temas técnicos como aseguramiento de la calidad del café, implementación de buenas prácticas agrícolas y de  manufactura, producción limpia y sostenible con obtención de café con taza limpia. Además en aspectos de catación, tostión y barismo. Estas capacitaciones se realizaron por parte de contratista del departamento y a través de convenio y en coordinación con el Comité Departamental de Cafeteros del Quindío, La Cooperativa de Caficultores del Quindío, El Sena y  La Cámara de Comercio de Armenia y del Quindío.         </t>
  </si>
  <si>
    <t>Se crearon dos (2) grupos multiplicadores de conocimiento en emprendimiento y calidad del café uno de jóvenes en el municipio de Quimbaya, con estudiantes del Colegio Naranjal. Con Ellos se realizaron dos talleres el primero sobre emprendimiento y el segundo sobre la importancia del aseguramiento de la calidad para obtener  valor agregado al producto.                                                                                                                                                                                                                                                                                                                                                                            El segundo grupo con mujeres en el municipio de Filandia (asociación paisaje, mujer y café). Con este grupo se continuó con la capacitación entre el contratista del departamento y de un instructor Sena. Las capacitaciones estuvieron enfocadas al aseguramiento de la calidad del café en sus predios por parte de las asociadas. Al inicio varias de las asociadas presentaron muestras de su café producido con defectos o problemas de taza como fermentos, sucio, sabores terrosos, vinagres entre otros. En el mes de diciembre de 2018 participaron en la feria Municipal de cafés en el municipio de Filandia, alcanzando el primer y tercer puesto en café pergamino y el primer puesto en café tostado. Este grupo, gracias al proyecto de la gestora social, abrió las puertas de la tienda de café en este municipio. Para alcanzar el mejoramiento de la calidad se realizaron capacitaciones con frecuencia semanal o quincenal.</t>
  </si>
  <si>
    <t>Se realizó el lanzamiento del portafolio de  café origen Quindío en el marco de la asamblea de la Cooperativa de caficultores con el fin promocionar el café de origen Quindío a nivel nacional e internacional y así generar articulaciones entre productor y comercializador. Actualmente el portafolio digital se encuentra en la pagina web de la Gobernación de Quindío para consulta de toda la comunidad.   https://www.quindio.gov.co/home/docs/items/item_105/potafoliocafe/portafolio_cafe_origen_quindio1.pdf</t>
  </si>
  <si>
    <t>Se suscribió el convenio de asociación No 004 de 2018 entre el departamento, La Cámara de Comercio de Armenia y del Quindío, El Comité Departamental de  cafeteros del Quindío, El SENA y La Cooperativa de Caficultores del Quindío. con el objeto de " Aunar esfuerzos con el fin de realizar acciones en procura de una caficultura rentable y sostenible con énfasis en el mejoramiento de la calidad, promoción y comercialización del café origen Quindío". El valor total del convenio fue de $ 421.820.000, con aportes del departamento de  $ 115.000.000 y un apalancamiento de 2,72 por cada peso aportado.</t>
  </si>
  <si>
    <t>Se viene prestando acompañamiento en la asistencia técnica tanto agrícola como pequeños y medianos productores del sector rural del departamento del Quindío, con la contratación de profesionales y técnicos idóneos. Se definió la estrategia para la creación de los dos (2) núcleos de asistencia técnica y transferencia de tecnología en el sector agropecuario para el presente año.</t>
  </si>
  <si>
    <t>Se brindó apoyo a los  sectores productivos agricola, pecuario, agroindustrial, apicola del Departamentode acuerdo a los canales de comercialización a las asociaciones y emprendimientos de sectores productivos agropecuarios y agroindustriales en el departamento del Quindío propiciando así innovación en aspectos comerciales.        
• Elaboración de estructuras de costos de producción.
• Escala de precios de productos.
• Elaboración de estrategias de publicidad y mercadeo.
• Manejo de post cosecha en productos.
• Alistamiento de la oferta producitva.</t>
  </si>
  <si>
    <t>Mediante la articulación entre las Secretarias de Planeación y Agricultura para la gestión y  planificación de la estructuración  y las estrategias para la puesta en marcha de los centros Agroindustriales en las Instituciones Educativas Rurales y Asociaciones de Productores, se realizó la planificación técnica para la dotación necesaria a los centros agroindustriales, que permita la articulación de la oferta productiva, procesos de generación de valor y negocios comerciales que le generen mayor valor a los productores. 
Se realizó visita técnica a las Instituciones Educativas Francisco Miranda- Filandia, Naranjal en Quimbaya, Luis Granada Mejía en Pijao Barragán, las cuales se seleccionaron como centros agroindustriales y logísticos; también se realizó visita a el corregimiento La Virginia y la vereda Pueblo Rico en Quimbaya donde se realizó el levantamiento de las necesidades de equipamiento agroindustrial, necesidades locativas de acuerdo a la normatividad vigente.</t>
  </si>
  <si>
    <t>Se crearon dos (2) grupos multiplicadores de conocimiento en emprendimiento y calidad del café uno de jóvenes en el municipio de Quimbaya, con estudiantes del Colegio Naranjal. Con ellos se realizaron dos talleres el primero sobre emprendimiento y el segundo sobre la importancia del aseguramiento de la calidad para obtener  valor agregado al producto. El segundo grupo con mujeres en el municipio de Filandia (asociación paisaje, mujer y café). Con este grupo se continuó con la capacitación entre el contratista del departamento y de un instructor Sena. Las capacitaciones estuvieron enfocadas al aseguramiento de la calidad del café en sus predios por parte de las asociadas. Al inicio varias de las asociadas presentaron muestras de su café producido con defectos o problemas de taza como fermentos, sucio, sabores terrosos, vinagres entre otros. En el mes de diciembre de 2018 participaron en la feria Municipal de cafés en el Municipio de Filandia, alcanzando el primer y tercer puesto en café pergamino y el primer puesto en café tostado. Este grupo, gracias al proyecto de la gestora social, abrió las puertas de la tienda de café en este Municipio. Para alcanzar el mejoramiento de la calidad se realizaron capacitaciones con frecuencia semanal o quincenal.</t>
  </si>
  <si>
    <t xml:space="preserve">                                                                     
Para la implementacion  del fondo de financiamiento de Desarrollo Rural FIDER se  estructuró el documento borrador del plan estratégico para la implementación, puesta en marcha y Modelo de Funcionamiento Técnico del fondo para el departamento del Quindío, con los correspondientes documentos tecnicos que soportan la estructuracion del plan.</t>
  </si>
  <si>
    <t xml:space="preserve">1.Se formuló y se logró la aprobación ante el OCAD del proyecto de regalias de cambio climatico, el cual le apunta a los recursos del SGR (art 8. decreto 2190 de 2016) dicho proyecto se titula: IMPLEMENTACIÓN DE ACCIONES DE ADAPTACIÓN ETAPA I DEL PLAN DE GESTIÓN INTEGRAL DE CAMBIO CLIMÁTICO (PIGCC) EN EL DEPARTAMENTO DEL QUINDÍO. el cual responde a la reactiviación de un instrumento de prevención para eventos naturales en el sector agricola, como mecanismo de adaptación al cambio climatico, en vista que el "Uso No Sostenible De Los Ecosistemas " pueden volver al departamento mas vulnerables frente al  incremento en la temperatura promedio que se espera de hasta 2,3 °C sobre el valor actual, particularmente hacia el occidente del departamento en los municipios de Quimbaya, Montenegro, La Tebaida, Armenia, Circasia y Filandia. Con relación la precipitación se espera un aumento del 24% con respecto a los valores actuales, donde los municipios de Quimbaya y Filandia podrían ser los de mayor aumento (IDEAM PNUD, 2015). 2. Se capacitaron sobre cambio climatico a 167 presonas entre alcaldias y personas con enfoque vulnerable 3.Se continuo trabajando en el Modelo Caban como modelo de desarrollo sostenible de las comunidades rurales, y se antendieron 3 comunidades de Calarca, Salento y Circasia. </t>
  </si>
  <si>
    <t>Se apoyaron 4  sectores productivos agricola, pecuario, agroindustrial, apicola del Departamento mediante la siguientes acciones:                                                                                               1. Acompañamiento jurídico en procesos registro y actualizacion en la Cámara de Comercio, estandarización de procesos y de productos como también en la implementación y adopción de la documentación exigida de acuerdo a la normatividad invima a 29 asociaciones agroindustriales: Asohercaq, Asomic, Asomujer de Calarca, Aspismon, Asopicola; Agrosolidaria , Asocapapi, Apamcafe, Fucaemsuqui de Pijao; Propsperar, Mujeres Cafeteras, Asocafecorsa; Asprofil, Asoproagro en Filandia; Aprolacir, Asodecir, Agrocun, Asopracir en Circasia; Mujeres Cafeterías, Quimquinagro, I.E Naranjal; Agrilteb, Amate y Jiampi de La Teabida, Mujeres Productoras de Alimentos, Mujeres Cafeteras, Acapacor, Agrofuturo yFrutos de Cordoba del municipio de Cordoba. 
2.  Apoyo en los proceso de estandarización de post-cosecha y alistamiento de la oferta en 9 asociaciones:  Cosechar en Buenavista, Asojcbc en calaracá, asopismon en montenegro, asopesagro y apamcafe en pijao, asomuprof y mujeres cafeteras de filandia en Filandia; Asode y Agropecol de Quimbaya.</t>
  </si>
  <si>
    <t xml:space="preserve">Se brindó apalancamiento a 34 iniciativas productivas rurales del departamento del Quindío:  
 1. En asuntos asociativos y organizacionales, estrategias de marketing y mercadeo, elaboración de estructuras de costos de producción y escala de precios de productos de acuerdo a los canales de comercialización, estandarización de procesos y de productos a las asociaciones agroindustriales a 34  asociaciones: Asohercaq, Asomic, Asomujer de Calarca, Aspismon, Asopicola; Agrosolidaria , Asocapapi, Apamcafe, Fucaemsuqui, Astracaquin de Pijao; Propsperar, Mujeres Cafeteras, Asocafecorsa, Asociación de Recuperadores de Salento; Asprofil, Asoproagro en Filandia; Aprolacir, Asodecir, Agrocun, Asopracir en Circasia; Agropecol, Somos Sueños, Asode, Mujeres Cafeterías, Quimquinagro, I.E Naranjal; Agrilteb, Amate, Bello Horizonte y Jiampi de La Teabida, Mujeres Productoras de Alimentos, Mujeres Cafeteras, Acapacor, Agrofuturo y Frutos de Cordoba del municipio de Cordoba.
2. Formulación  y seguimiento  a 13 proyectos radicados en la Agencia de Desarrollo Rural y en el Ministerio de Agricultura con el fin de generar apalancamiento a las iniciativas productivas rurales del Departamento del Quindío.
3. Apoyo en los procesos de estandarización de post-cosecha y alistamiento de la oferta en  9 asociaciones: Cosechar en Buenavista, Asojcbc en calaracá, asopismon en montenegro, asopesagro y apamcafe en pijao, asomuprof y mujeres cafeteras de filandia en Filandia; Asode y Agropecol de Quimbaya.               
4. Elaboración de un portafolio de productos  con  55 asociaciones, emprendimientos y/o empresas rurales apoyadas para generar así un apalancamiento rural mediante la promoción y difusión.
5. participación en la feria EXPOAGROFUTURO 2018 se realizó  la identificación de oportunidades de negocios y acuerdos comerciales de los 11 expositores (asociaciones y emprendimiento)  participantes por el departamento del Quindío para brindar así un apalancamiento a las iniciativas rurales. </t>
  </si>
  <si>
    <t>Se realizó capacitación a 437 a  jóvenes y mujeres rurales pertenecientes a 34 asociaciones o emprendimientos rurales en todos los municipios del departamento en temas como :
1.Elaboración de estrategias y alternativas de fortalecimiento organizacional en el área administrativa.
2. Educación financiera.
3.Matrices de  costos de producción.
4.Escala de precios de productos.</t>
  </si>
  <si>
    <t>Se han realizado capacitaciones dirigidas a 800  mujeres rurales campesinas y personas en condición de vulnerabilidad y con enfoque diferencial en temas de formación para el trabajo y desarrollo humano como : asociactividad, emprendimientos, educacion finanicera del hogar, entre otras.</t>
  </si>
  <si>
    <t xml:space="preserve"> Se apoyaron  5 sectores productivos agrícola, pecuario, apícola, agroindustriales y artesanal del departamento del Quindío a través de las siguientes actividades:
1. Identificación de oportunidades de negocios y acuerdos comerciales, apoyando la asistencia  a ferias como EXPOAGROFUTURO 2018 en Bogotá donde los expositores lograron ventas sus productos por un valor de $13.233.300, así como 93 contactos para posibles negocios.; AGROEXPLORA  en Cenexpo donde los expositores lograron ventas por $9.112.000; EXPO ORGANICA 2018  feria de productores orgánicos, impulsando los métodos de mercadeo que propicien innovación en los aspectos comerciales para volverlos más competitivos.
2. Rueda de negocios con Grupo Exito, la promotora de comercio social, procolombia, acceso a oferta local, fedeorganicos; logrando la vinculación de 71 participantes (32 fresco, 9 cárnicos, 30 procesados).
3. se realizaron 11 articulaciones comerciales: Agromarcas S.A.S. (Plátano), Tierra Morena LLC | EE.UU (Café), Agroplastic S.A.S. (Plátano – Con Gold Chips y planto S.A.S.), Frutos de Córdoba (Comercialización de productos – Pulpa de fruta) con Restaurante “El Roble” y MOI 24 SAS, Grupo Ergone | Brasil (Café y Guadua), Acodrés capítulo Quindío (Abastecimiento de  productos orgánicos. Prueba técnica con plátano), Musáceas del Quindío  (Plátano con Acodrés capítulo Quindío y Grupo Éxito), Asociación de  víctimas de Filandia “Asovif” (Comercialización de Mojarra), COOCAFEQ (Visita comercial Corea del Sur), Plaproquin (Presentación en Fan Trip con  Acodrés Cap. Quindío), Tu Coffi (Articulación comercial con COOCAFEQ).</t>
  </si>
  <si>
    <t xml:space="preserve">Se realizaron 2 eventos  de capacitación para acceder a mercados internacionales:
1. Feria EXPOEJE CAFÉ 2018. 
2. EXPO ORGANICA 2018. Con la participación de 1200 personas </t>
  </si>
  <si>
    <t>Se diseñó  e implementó (1) un instrumento de planificación e información rural para la comercialización de productos transables mediante la construcción de una página web para la promoción y difusión de los productos agropecuarios y agroindustriales, además en el marco del convenio con UPRA  Unidad de Planificación Rural Agropecuaria se está formulando  el plan de ordenamiento social y productivo de la propiedad rural del departamento logrando la elaboración y actualización de los siguientes documentos:
A. Caracterización preliminar de actores.
B. Macroproblema  e imagen objetivo del sector agropecuario departamental Visión territorial,  Principios que soportarán el plan.
C. Priorización de las alternativas productivas a partir del análisis de la oferta y demanda del mercado “
D.  Análisis del potencial de implementación de marcas de origen.
E. Diagnóstico del componente de mercados para el ordenamiento productivo agropecuario.</t>
  </si>
  <si>
    <t>El programa de agricultura familiar campesina se diseño en el año 2016 y se viene implementando a través de la siembra de parcelas de agricultura familiar en todos los municipios del departamento del Quindío tanto a nivel rural como urbano. A la fecha se han implementado 905 huertas y a lo largo del año 2018 se  realizaron segundas siembras  y visitas de seguimiento a 257 de estas parcelas.</t>
  </si>
  <si>
    <t>Se crearon 11 alianzas para contratos de compra anticipada de productos de la agricultura familiar en el departamento del Quindío. 1. Alianza entre la asociacion Fruta Andina del municipio de Cordoba y el aliado comercial Plata Crunch para la comercializacion de platano. 2. Alianza entre un productor del municipio de Circasia y el aliado comercial Plata Crunch para la comercializacion de platano. 3. Alianza entre un productor de hortalizas (lechugas) y el aliado comercial Supermercado Ventanilla Verde a traves de Mi Querido Fruver. Adicional a esto se hace apoyo en los 9 proyectos de alianzas productivas del Ministerio de Agricultura los cuales cuentan con un componente de alianza comercial de los productos agropecuarios (plátano, cacao, panela, leche, queso)
MUSACEAS plátano Calarcá  35  1.2 hectáreas por productor 42 hectáreas de plátano
ASPROFIL plátano filandia 46 1.1 hectáreas por productor 50.6 hectáreas de plátano
AGROSOLIDARIA plátano Salento 35 Salento 1.1 hectáreas por productor 38.5 hectáreas
ASOPRACIR Plátano Circasia 35 circasia 1.2 hectáreas por productor 42 hectáreas de plátano 
CORDILLERANOS cacao cordillera 56 Buenavista – Génova – Pijao 1.2 hectáreas por productor 67.2 hectáreas de cacao
ASOBPLAPI plátano  55 Pijao 1.4 hectáreas por productor 77 hectáreas de plátano 
ASCAPACORPIGEN panela 36 Córdoba, Pijao, Génova 0.75 hectáreas por productor 27 hectáreas de caña panelera.
APROLACIR Leche Circasia, salento 54 beneficiarios.
ASOPROAGRO Quesos Filandia 38 beneficiarios.
390 PRODUCTORES BENEFICIARIOS, Total Recursos Alianzas   $ 2.521.242.000,  Aportes Ministerio $ 2.179.040.000
Aportes Departamento $ 156.642.000,  Otras entidades aportantes: Municipios, Sena, Ica.</t>
  </si>
  <si>
    <t>Se sembraron  402 Ha de productos de la canasta básica familiar a partir de:  La implementacion de las parcelas de agricultura familiar ( 11 especies, Arveja, Acelga,  Habichuela, Cebolla larga, Cebolla de huevo, Cilantro, Espinaca, Repollo, Lechuga, Remolacha ,Zanahoria ) en todos los municipios del Departamento con 13,6  has  En el marco del proyecto de Alianzas Productivas que apoya la Secretaria de Agricultura, se han realizado las siguientes siembras: Asociación Musaceas del Quindío, Municipio de Calarcá - 35 productores con 42  hectáreas en plátano. Asociación Asprofil, Municipio Filandia, siembra plátano 50,6 has  por  46 productores. Asociación Agrosolidaria, Salento siembra de 35 productores - 38,5 has en plátano. Asociación Asopracir Circasia 35 productores con siembra de 42 has de plátano.  Asociación Asobplapi, Pijao, 55 productores con siembra de 77 has en plátano. Asociación Ascapacorpigen Municipios Córdoba, Genova y Pijao 36 productores con siembra de 27 has de caña panelera. Asociación Cordilleranos Municipios de Buenavista, Génova y Pijao 57 productores con siembra de 67,2 has de cacao, con un total de 344.7 has. En convenios con los municipios de Armenia, Circasia y Quimbaya junto al Comité de Cafeteros en los tres Municipios se sembraron 43,7 has de cultivos de pancoger como fríjol y maiz.</t>
  </si>
  <si>
    <t>Se beneficiaron  1418 niños y niñas de familias urbanas y rurales con el programa de Agricultura Familiar en todos los municipios del departamento del Quindío. En  forma articulada se ha trabajado  con entidades como ICBF quién contactó a su operador Versalles, trabajando con los grupos de  madres y niños en riesgo nutricional. igualmente se realizaron contactos con la secretaria de salud en la identificación de la población vulnerable. Se realizaron talleres para el mejoramiento de la dieta alimenticia, partiendo de la implementación de huertas con productos de la canasta básica familiar.</t>
  </si>
  <si>
    <t xml:space="preserve">Se beneficiaron  774 familias urbanas y periurbanas de los Municipios del departamento con parcelas de Agricultura Familiar para consumo y comercio de excedentes, con la siembra de 11 especies como Arveja, Acelga,  Habichuela, Cebolla larga, Cebolla de huevo, Cilantro, Espinaca, Repollo, Lechuga, Remolacha ,Zanahoria. Las huertas con áreas entre 100 a 200 m2.  El número de huertas por municipio fue: Armenia 73, Buenavista 64, Calarcá 82, Circasia 69, Córdoba 74, Filandia, Génova 36, La Tebaida 67, Montenegro 63, Pijao 71, Quimbaya  33 y Salento 75.  </t>
  </si>
  <si>
    <t xml:space="preserve">Se realizaron los 12 eventos de sensibilización en transparencia, participación, buen gobierno y valores éticos y morales programados para la vigencia 2018, así:                              En Armenia 7: Plaza de Bolivar- 550 beneficiarios, Comuna 10 - 106 beneficiarios, Comuna 3- 111 beneficiarios y Comuna 8- 85 beneficiarios, Comite de mujeres del Barrio Centenario - 21 beneficiarios, Foro de derechos humanos- 62 beneficiarios y a la población de jeeperos - 25 beneficiarios.                                                                                                  En Calarcá 3: Quebrada Negra - 57 beneficiarios, La Virginia- 74 beneficiarios y Barcelona- 233 beneficiarios.                                                                                                                                               En Circasia 1:  Comité de mujeres - 30 beneficiarios.                                                                                    En Filandia 1: Asociación de victimas- 25 beneficiarios . </t>
  </si>
  <si>
    <t xml:space="preserve">La implementación de la Urna de Cristal se realizó mediante las actividades descritas a continuación: Porcesos Contractuales llevados a cabo por la Secretaria Jurídica, Mención de gestiones a través de noticias publicadas en los boletines de prensa de la oficina de comunicaciones, Cubrimiento y grabación de todas las diligencias que se llevan a cabo en la Sala de Transparencia, Realización de clips audiovisuales con declaraciones de oferentes favorecidos en las adjudicaciones de contratos, Inauguración de la Sala de Transparencia, Lanzamiento de la campaña de Transparencia durante las intervenciones Secretaría Sí Para Ti, Rendición Pública de Cuentas, Instalación de carpas de la Transparencia durante Semanas de Gobierno.                                                                                                                                                                                                                              </t>
  </si>
  <si>
    <t xml:space="preserve">Se implementó la estrategia de comunicaciones mediante la realización y promoción de piezas radiales, noticiosas, audiovisuales y gráficas, divulgadas a través de todos los medios de información hablada, escrita y digital a fin de informar a la comunidad del departamento del Quindío sobre las programas, proyectos, actividades y servicios realizados por la Administración Departamental.  </t>
  </si>
  <si>
    <t>Se  Implementó un Programa que permitió garantizar el acceso y la permanencia de niños, niñas y jóvenes en  las 54  Instituciones Educativas oficiales de los 11 municipios no certificados del Departamento del Quindio, con la prestacion del servicio de  seguridad y el servicio del aseo   en sus instalaciones.  La cobertura educativa fue de 42.099 estudiantes, en los siguientes niveles:
 Preescolar                              2.587
Basica primaria                     15.891
Basica Secundaria              14.489
Media                                          5.316
Ciclo adultos                            3.816</t>
  </si>
  <si>
    <t>Se Implementó  el Programa de Alimentación Escolar (PAE), beneficiando a más de 26.500 estudiantes en  las 54  Instituciones Educativas oficiales de los 11 municipios no certificados del Departamento del Quindio,  Entregándose:
-  106,240   Complementos alimentarios tipo almuerzo
-       51.113   Complementos Alimentarios Preparados en Sitio
-    97.240   Complementos Alimentarios Industrializados
Se destaca el beneficio brindado en un porcentaje superior al 90% a  estudiantes de  las Poblaciones en condición víctimas del conflicto, Discapacitados y Etnias, matrículados en la Jornada Regular (Mañana, Tarde y Jonada Única) de las I.E.</t>
  </si>
  <si>
    <t>Se implemento el programa de transporte escolar en el Departamento del Quindío,  para los estudiantes que residen en el sector rural y deben acudir a las cabeceras municipales a cursar el nivel de basica secundaria y media, como una de las estrategias para garantizar el acceso y la  permanencia  de los niños, niñas y jóvenes en el  sistema  educativo del Departamento.  En la vigencia del año 2018 se realizó  transferencia de recursos a los 11 municipios, beneficiando una poblacion total de  3.013 estudiantes. 
La relación de  alumnos beneficiados por municipio es la siguiente:
Municipio Buenavista:          136 Alumnos
Municipio Calarcá:                373 Alumnos
Municipio Circasia:                239 Alumnos
Municipio Córdoba:               237 Alumnos
Municipio Filandia:                 430 Alumnos
Municipio Génova:                 230 Alumnos   
Municipio La Tebaida:           385 Alumnos
Municipio Montenegro:       294 Alumnos
Municipio de Pijao:                 147 Alumnos            
Municipio de Quimbaya:      384 Alumnos   
Municipio de Salento:           158 Alumnos</t>
  </si>
  <si>
    <t xml:space="preserve">A través de los diferentes ciclos de la educación adulta ofrecidos por la Secretaría de Educación Departamental, durante la vigencia  se atendieron en promedio 3.816 personas de la población adulta del departamento así:
Ciclo 1 :   210
Ciclo 2:   422
Ciclo 3:   925
Ciclo 4: 1.052
Ciclo 5: 1.000
Ciclo 6:   207
Dentro de la Educación para adultos se destaca el ciclo 1, ciclo que permite la alfabetización de la población Iletrada del Departamento. para el mes de Diciembre del Año 2018, la Secretaría de Educación Departamental realiza la  Graduación de los Adultos Mayores bajo el programa Quindio Libre de Analfabetismo.    </t>
  </si>
  <si>
    <t>Dentro de la implementación de la estrategia diseñada para disminuir la tasa de analfabetismo en los municipios del Departamento, la Secretaría de Educación Departamental continua con el proposito de Declarar el Quindío Libre de Analfabetismo, para lo cual viene trabajando conjunto a las Instituciones Eductaivas, en mejorar el acceso y la permanencia de la población iletrada del Departamento.
Para la vigencia 2018 se graduaron bajo el programa de Quindío Libre de Analfabetismo 151 Adultos Mayores, este grupo se convirte en la segunda cohorte de beneficiados del programa bajo el gobierno "Quindio SI para TI"; dando continuidad al proceso que viene del año anerior donde se graduaron 135 estudiantes bajo el mismo programa.</t>
  </si>
  <si>
    <t>La Secretaría de Educación Departamental, durante la vigencia 2018 atendio un promedio de 584 personas en el Sistema Educativo, pertenecientes a la población Étnica del Departamento  así:
- 277 Estudiantes Afros: siendo Calarcá, Montenegro y La Tebaida los Municipios que prestan una atención grupal del 71,48% a nivel del Departamento.
- 307 Estudiantes Indígenas: Siendo Buenavista, Calarcá, La Tebaida y Quimbaya los Municipios que prestan una atención grupal del 74,27% a nivel del Departamento.</t>
  </si>
  <si>
    <t>Durante la vigencia 2018, se atendieron en promedio 2.957 estudiantes en condición Víctimas del Conflicto, residentes en el Departamento, siendo estudiantes debidamente caracterizados en el Aplicativo SIMAT.
Los municipios con mayor población victima del conflicto atendida en las Instituciones  corresponde a:  Calarcá, La Tebaida, Quimbaya y Montenegro.</t>
  </si>
  <si>
    <t>Se  atendieron 645 personas en riesgo social en conflicto con la ley penal,  realizándose la evaluación de las actividades y de la prestación del servicio educativo con los jóvenes que se encuentran en el sistema de responsabilidad penal para adolescentes y  en riesgo sicosocial.  
-Se  logro  la atención   de 145 adolescentes y jóvenes en el CAE la primavera,  vinculados académicamente a la institución General Santander. 
- Se inició la organización del sistema de evaluación, el  manual de convivencia, se realizaron cinco capacitaciones a los docentes que atienden los jóvenes y se desarrolló la propuesta para la estrategia pedagógica. 
- En Calarcá se atendieron 160 estudiantes, vinculados al instituto Calarcá, (70 adolescentes y jóvenes en la sede juan 23 del alto del río,  50 niñas de juan 23  de la sede el edén Barcelona,   40 jóvenes en la sede San Gabriel),  En el hogar madre margarita de Génova, se atendieron 60 niñas estudiantes, que se encontraban vinculadas académicamente a la institución san Vicente de Paul.
-En cuanto a los menores trabajadores, se tiene  que 280 de ellos estuvieron vinculados en educación en las distintas  Instituciones Educativas del municipio de Calarcá.</t>
  </si>
  <si>
    <t>La Secretaría de Educación Departamental, a través de la implementación del plan para la caracterización y  atención de la población estudiantil  en condición de discapacidad y con capacidades y talentos excepcionales de las diferentes I.E. oficiales de la ETC Quindío,  atendió 2.634 estudiantes en condición de Discapacidad y 120 Estudiantes con Capacidades y Talentos Excepcionales, contando  con el apoyo de personal profesional en la vigencia 2018 así:
37 Profesionales de Apoyo Pedagógico
3 Profesionales de Psicólogia
8 Interpretes de Lenguaje de Señas
5 Modelos Linguisticos
Así mismo la Secretaría de Educación cuenta con:   42 Docentes de Apoyo de Planta y  2 Profesionales de Apoyo 
Y se viene aplicando la implementación de una guía como herramienta diagnostica que ayuda a fortalecer la implementaciones de futuras acciones para la atención de dicha población.</t>
  </si>
  <si>
    <t>Se han Sostenido  dos mil doscientos treinta y dos (2.232) docentes, directivos docentes y administrativos viabilizados por el ministerio de educación nacional vinculados a la secretaria de educación departamental del Departamento del Quindío.</t>
  </si>
  <si>
    <t>El icfes y el Ministerio de Educación nacional publicaron en el mes de mayo de 2018  los resultados del ISCE, reportando que la meta nacional del ISCE  en el nivel de basica primaria  fue de 5,67, pasando de 13 a 19 instituciones educativas que mejoraron en el indice por encima del promedio nacional</t>
  </si>
  <si>
    <t>Se capacitaron 1.728 docentes de las 54 instituciones educativas del sector rural y urbano,  para el mejoramiento del Indice Sintético de Calidad Educativa (ISCE),  en estrategias para la enseñanza de las matemáticas,  a través de microcentros (talleres), en lectoescritura, en fortalecimiento curricular y acompañamiento pedagógico para la construcción de planes de área y evaluación formativa.</t>
  </si>
  <si>
    <t>Se   han beneficiado 94 docentes de las diferentes instituciones educativas  con becas de posgrado, de los cuales 79 adelantan estudios en la Universidad tecnológica de Pereira en las siguientes maestrías:
Ciencias ambientales: 3
Educación: 45
Enseñanza de las matemáticas: 10
Historia: 8
Literatura: 13
En la Universidad del Quindío adelantan estudios con becas de posgrado 15 docentes las siguientes maestrías:
Educación: 9
Biología Vegetal: 2
Química: 2
Administración: 2</t>
  </si>
  <si>
    <t>Se apoyaron diez y siete (17) instituciones educativas en el Programa Todos a Aprender-PTA que consiste en acompañar en el aula a los docentes en el nivel de básica primaria para el mejoramiento de las prácticas pedagógicas en las áreas de lenguaje y matemáticas, con 9 tutores asignados por el Ministerio de Educación Nacional y 6 profesionales de apoyo de  la Secretaría de Eduación.
Las instituciones educativas apoyadas son: Instituto Calarcá, General Santander, Antonio Nariño, Roman María Valencia, Rafael Uribe Uribe, San José y San Rafael del municipiode Calarcá; Pedacito de Cielo, Luis Arango Cardona, Antonio Nariño, Gabriela Mistral e Instituto Tebaida del municipio de La Tebaida; José María Córdoba del municipio de Córdoba; Luis Eduardo Calvo Cano del municipio de Circasia; General Santander, Instituto Montenegro y Los Fundadores del municipio de Montenegro.</t>
  </si>
  <si>
    <t>Se brindó acompañamiento a doscientos treinta y tres (233) docentes con  tutores del programa Todos a Aprender-PTA en las siguientes instituciones educativas: Instituto Calarcá, General Santander, Antonio Nariño, Roman María Valencia, Rafael Uribe Uribe, San José y San Rafael del municipiode Calarcá; Pedacito de Cielo, Luis Arango Cardona, Antonio Nariño, Gabriela Mistral e Instituto Tebaida del municipio de La Tebaida; José María Córdoba del municipio de Córdoba; Luis Eduardo Calvo Cano del municipio de Circasia; General Santander, Instituto Montenegro y Los Fundadores del municipio de Montenegro.</t>
  </si>
  <si>
    <t>Se beneficiaron 6.199  estudiantes con el  Programa Todos  a Aprender, matriculados en las siguientes instituciones educativas que tienen implementado el Programa Todos a Aprender con el acompañamiento de tutores seleccionados por el Ministerio de Educación Nacional y profesionales de apoyo de la Secretaría de Educación Departamental, en las siguientes instituciones educativas: Instituto Calarcá, General Santander, Antonio Nariño, Roman María Valencia, Rafael Uribe Uribe, San José y San Rafael del municipiode Calarcá; Pedacito de Cielo, Luis Arango Cardona, Antonio Nariño, Gabriela Mistral e Instituto Tebaida del municipio de La Tebaida; José María Córdoba del municipio de Córdoba; Luis Eduardo Calvo Cano del municipio de Circasia; General Santander, Instituto Montenegro y Los Fundadores del municipio de Montenegro.</t>
  </si>
  <si>
    <t>El icfes y el Ministerio de Educación nacional publicaron en el mes de mayo de 2018 los resultados del ISCE, reportando que la meta nacional del ISCE en el nivel de basica secundaria fue de 5,76 pasando de 13 a 19 instituciones educativas que mejoraron en el indice por encima del promedio nacional</t>
  </si>
  <si>
    <t>Se fortalecieron los cincuenta y cuatro (54) comités de convivencia escolar de las instituciones educativas de los 11 municipios no certificados del Departamento, a través de la intevención del grupo de profesionales del proyecto de convivencia y paz de la Secretaría de Educación, en desarrollo de actividades de capacitación y acompañamiento a los diferentes grupos de la comunidad educativa que conforman el comité de convivencia escolar, en apego a la Ley 1620 de 2013.</t>
  </si>
  <si>
    <t xml:space="preserve">Se diseñaron y ejecutaron cuarenta y cuatro (44)  proyectos educativos institucionales (carta de navegación de las instituciones educativas) resignificados en el contexto de la paz, incluidos  veintiseis (26) en jornada única. </t>
  </si>
  <si>
    <t>Se acompañó el diseño e implementación de la estrategia "Escuela de Padres" en la 54 instituciones educativas, a través de la intervención de  los profesionales de apoyo del proyecto de convivencia y paz y la asistencia técnica a los orientadores escolares.</t>
  </si>
  <si>
    <t>Se realizaron tres (3) eventos académicos, investigativos y culturales, en el cual participaron las siguientes instituciones educativas y estudiantes:
* Evento académico Foro Educativo en el tema de educación rural, en el cual participaron 17 instituciones educativas con la participacion de 54 estudiantes y docentes.
* Evento Investigativo, una muestra empresarial con las instituciones educativas que acompaña el SENA, en el cual participaron 7 instituciones educativas: Instituto Quimbaya, Naranjal,Mercadotecnia del municipio de Quimbaya; Instituto Buenavista, Instiuto Pijao, Instituto Montenegro y Pedacito de Cielo, Instituto Tecnológico, asistiendo 60 estudiantes y docentes.
* Evento Cultural, con muestra artística en la cual participaron las instituciones educativas: Jesús María Morales, Los Fundadores, Antonio Nariño de La Tebaida, Libre, General Santander de Montenegro, Rafael Uribe Uribe, asistiendo 105 estudiantes y docentes.</t>
  </si>
  <si>
    <t>Se conformaron y dotaron   grupos culturales y artísticos en treinta y un (31)  instituciones educativas con  protagonismo en los municipios, mediante transferencia de recursos a las instituciones educativas así: 
San José de Calarcá, Libre de Circasia, José María Córdoba de Córdoba, Instituto Buenavista de Buenavista, Antonio Nariño de La Tebaida, El Laurel de Quimbaya y General Santander de Montenegro.
Así mismo, se acompañaron 10 instituciones con docentes  especialistas en áreas de música, danza y teatro en las Instituciones Educativas: Rio verde bajo e Instituto Buenavista del municipio de  Buenavista; General Santander, Los fundadores e Instituto Montenegro del municipio de Montenegro, Antonio Nariño del municipio de la tebaida, Instituto Quimbaya del municipio de Quimbaya, Rafael uribe Uribe, San José del municipio de Calarcá y Libre del municipio de Circasia.
Mediante articulación con otras instituciones se acompañó en el área de música y danza a 14 instituciones educativas:  Municipio de Calarcá San Bernardo, Instituto calarcá, Baudilio Montoya, San Rafael y Jesús María Morales; del municipio de La Tebaida: Antonio Nariño, Pedacito Cielo y La Popa; en el municipio de Montenegro el Instituto Montenengro, General Santander, Marco Fidel Suárez y del municipio de Quimbaya el Instituto Quimbaya, Ramon Messa y Naranjal.</t>
  </si>
  <si>
    <t xml:space="preserve">Se implemento el Proyecto Ambiental Escolar- PRAE en cincuenta y cuatro (54)  instituciones educativas de los 11 municipios no  certificados del departamento, mediante formación a docentes coordinadores de los procesos de educación ambiental y gestión del riesgo, y asistencias técnicas de conformidad con lo estipulado en la Política Nacional de Educación Ambiental , especialmente, el Decreto 1743 de 1994 y la Ley 1549 de 2012. </t>
  </si>
  <si>
    <t>Se implementó el  programa de  jornada única con el acceso y permanencia de diez y siete mil  seiscientos cuarenta y siete (17.647) estudiantes matriculados en 48 instituciones educativas del departamento.</t>
  </si>
  <si>
    <t>Se dotaron cincuenta y cuatro (54) instituciones educativas con material para el proceso de la enseñanza/aprendizaje en educación inicial. Igualmente se realizó transferencia de recursos a la  institución educativa la Mariela para adquirir material pedagógico para dotar los internados rurales escuela hogar las palmeras y escuela hogar espartillal.</t>
  </si>
  <si>
    <t>Mediante convenio de asociación con Comfenalco Quindío,  se acompáñó la Jornada Escolar Complementaria en las Instituciones Educativas de los Municipios de: Calarcá - Montenegro - La Tebaida y Quimbaya,  en procesos artisticos  de danza y Musica. Además se suscribió convenio con la Alianza Francesa para acompañar en jornadas complementarias a 180 estudiantes de las instituciones educativas Gabriela Mistral de la Tebaida, Liceo Andino y Sagrado Corazón de Filandia y Liceo Quindío de Salento.</t>
  </si>
  <si>
    <t xml:space="preserve">El programa "Pásate a la Biblioteca", implementado para fortalecer los procesos de lectura, escritura y oralidad  en los estudiantes de las  instituciones educativas, a través de tres (3) componentes: a) Formación a comunidades de biblioteca escolar b) Dotación, a través de entrega de colecciones bibliográficas a los establecimientos educativos, c) Seguimiento y acompañamiento a la comunidad educativa en la ejecución de proyectos que fortalezcan la biblioteca escolarr, viene siendo implementado  desde el año 2016, en 4 IE  (Génova: Inst. Génova - Salento: Liceo Quindío - Calarcá: Rafal Uribe Uribe - Montenegro: Inst. Montenegro), para la vigencia 2018 se  apoyaron 16 Instituciones Educativas Oficiales del Departamento, de los municipios de Montenegro, Quimbaya, calarcá, Circasia y La Tebaida  para un total de 20 I.E. </t>
  </si>
  <si>
    <t xml:space="preserve">Se dotaron ciento setenta y dos (172) sedes educativas rurales y urbanas  de las 54 instituciones educativas, con colección de libros, para las bibliotecas escolares.  Las dotaciones estan compuestas por  162 colecciones para preescolar y primaria, 64 para secundaria, 64  para media, y 142  para formacion docente, cada coleccion la integra  una serie de 100 libros, similares  a la coleccion semilla, compuesta por 52 libros dirigida a estudiantes de transicion  a quinto de basica primaria, 27 libros para basica  secundaria, 12 libros para media y 9 libros para docentes.
</t>
  </si>
  <si>
    <t>Se apoyaron los  procesos de capacitación  de 285 docentes de las 54 instituciones educativas, en estrategias de lectura y escritura a través de formaciones realizadas por profesionales de apoyo.</t>
  </si>
  <si>
    <t>Se realizaron 4 festivales literarios o encuentros de literatura y escritura, donde participaron todas las instituciones educativas del departamento. Los festivales estuvieron distribuidos así:
1, Festival en la IE San José de Circasia,  donde participaron las instiuciones educativas de los Municipios de Circasia, Filandia y Salento.
2, Festival en la IE José María Córdoba,  con la participación de las instituciones educativas de los Municipios de Génova, Córdoba y Buenavista.
3, Festival en la IE Gabriela Mistral, con la participación de las instituciones educativas de los Municipios de Quimbaya, La tebaida y Montenegro.
4, Festival en la IE Instituto tecnológico  con la participación de las instituciones educativas del Municipio de Calarcá.</t>
  </si>
  <si>
    <t>Se cuenta con cincuenta y dos (52) instituciones educativas con  mayor eficiencia en la gestión administrativa de sus procesos y proyectos  ante la entidad  territorial. La Secretaria de Educación Departamental, a traves de capacitaciones a los rectores  de las  I.E. oficiales  del Departamento del Quindío en materia de Administación Pública y Manejo Normativo de los Fondos de Servicios Educativos, ha permitido  bajar a cero los hallazgos por auditoria especial de la Contraloria General del Quindio</t>
  </si>
  <si>
    <t xml:space="preserve">Se apoyaron con capacitaciones a 160 docentes licenciados en inglés con dominio B2,  pertenecientes a las 54 instituciones educativas del departamento, tanto urbanas como rurales, a traves de 12 encuentros de formación presencial en actualización de metodologías para los procesos de enseñanza/aprendizaje de inglés como lengua extranjera, distribuidos de la siguiente manera: 2 grupos de 35 docentes cada uno en el muncipio de Calarcá (total 70 docentes), dos grupos de 30 docentes cada uno en el municipio de Montenegro (total 60 docentes) y un grupo de 30 docentes en el municipio de Circasia (total 30 docentes).  </t>
  </si>
  <si>
    <t>Como parte  del proyecto Quindío Bilingue y Competitivo, se cualificó la formación de los docentes, mediante la capacitación a 750 docentes de preescolar y básica primaria, pertenecientes a las 54 instituciones educativas del departamento, en desarrollo de competencias comunicativas en inglés y metodologías para los procesos de enseñanza/aprendizaje de lengua extranjera. 
Se realizaron 14 encuentros de formación presencial en los municipios de Calarcá, Montenegro, Circasia, La Tebaida y el Corregimiento de Barcelona.</t>
  </si>
  <si>
    <t>Mediante el Proyecto Quindío Bilingue y Competitivo, se efectuó acompañamiento y apoyo pedagógico, didáctico y lúdico a la totalidad de instituciones educativas oficiales de los 11 municipios del departamento a través del equipo académico del proyecto, asi mismo, se realizó acompañamiento y apoyo pedagógico, didáctico y lúdico a través de el uso del Material My ABC English Kit del Ministerio de Educación Nacional, en las aulas de preescolar y básica primaria en instituciones educativas de los municipios de Circasa, Montenegro, Calarcá y Pijao (con recursos del departamento).</t>
  </si>
  <si>
    <t>Se dotarón  la totalidad de las aulas de preescolar a quinto de las 54 Instituciones  Educactivas de los 11 municipios del Departamento y  sus sedes  educativas con  la instalación de 889 televisores, con los soportes de pared.</t>
  </si>
  <si>
    <t>Se realizaron dos (2) concursos de deletreo en Inglés con la participación de 216 estudiantes de grados 4 a 11 pertenecientes a las 54 instituciones educativas del departamento en la fase municipal y 44 estudiantes de grados 4 a 11 de los 11 municipios en la fase final departamental. El concurso en su fase final departamental premió los 44 estudiantes participantes.</t>
  </si>
  <si>
    <t>* Se realizaron seis (6) talleres en radio educativa con el apoyo de la  Universidad del Quindio dirgidos a estudiantes y docentes de los municipios de la cordillera.
* Un (1) taller en la plataforma educativa integratic orientada a los docentes de las 27 IE  focalizadas.
*  Un (1)  evento  realizado por el  Instituto Tecnologico de l Municipio de Calarca  "EXPERIENCIAS INSPIRADORAS Y BUENAS PRACTICAS DE AULA  SEMINARIO TALLER-INNOVACION Y TECNOLOGIA 2018"</t>
  </si>
  <si>
    <t xml:space="preserve"> Se fortalecieron las 54 Instituciones Educativas del Departamento en competencias básicas, mediante  la realización de la olimpiada departamental de matemáticas con la participación de 16.073 estudiantes, en la que se realizaron tres rondas de clasificación llegando a la final 968 estudiantes, entre los cuales resultaron premiados 33 estudiantes quienes obtuvieron los tres primeros lugares por cada grado de escolaridad.</t>
  </si>
  <si>
    <t>Se fortalecieron cuarenta y nueve (49) instituciones educativas con el programa de articulación con el SENA.    Catorce (14)  de las cuales estuvieron articuladas con el SENA y el Instituto de Educación Técnica Profesional de Roldanillo - INTEP para cursar programas de nivel técnico profesional, beneficiando cuatrocientos veinte y cinco  (425) estudiantes de educación media, en los siguiente Programas academicos:
CONTABILIDAD Y COSTOS 28.
PROCESOS ADMINISTRATIVOS 218
PROCESOS AGROINDUSTRIALES 31
PRODUCCIÓN AGROPECUARIA 36
PRODUCCIÓN GRÁFICA 112
Los Municipios, e Instituciones Educacitvas  beneficiadas fueron:
CALARCÁ:  Instituto Tecnologico,  Baudilio Montoya,  San Jose, Instituto Calarca, Jesus Maria Morales, Segundo Henao, Robledo,  General Santander, Rafael Uribe Uribe, Antonio Nariño, San Bernardo, San Rafael, Roman María Valencia
CIRCASIA: Libre, Luis Eduardo Calvo Cano, San José, IMET
GÉNOVA: San Vicente de Paul, Instituto Génova
LA TEBAIDA: Gabriela Mistral, Inst. Tebaida, La Popa, Santa Teresita, Antonio Nariño, Luis Arango Cardona, Pedacito de Cielo
MONTENEGRO: General Santander, Fundadores, Inst. Montenegro, Santa Maria Gorretti, Marco Fidel Suarez
PIJAO: Santa Teresita, La Mariela, Luis Granada Mejia, Inst. Pijao
QUIMBAYA:  Mercadotecnia María Inmaculada, Policarpa Salavarrieta, Ramon Messa Londoño, El Naranjal, Inst. Quimbaya, Simón Bolivar, El Laurel
SALENTO:Liceo Quindío, Boquia
CÓRDOBA: José María Córdoba
FILANDIA: San Jose Fachadas, Francisco Miranda
BUENAVISTA: Inst. Buenavista</t>
  </si>
  <si>
    <t>Se implementó un Programa de Alimentación Escolar Universitario PAEU para estudiantes universitarios, mediante el cual se beneficiaron  104 estudiantes, provenientes de  los 11 municipios del departamento,  egresados de diferentes Instituciones Educativas Oficiales así:
La Tebaida: 22
Montenegro:15
Filandia: 8
Calarca: 22, Barcelona: 4
Cordoba: 3
Quimbaya: 9
Genova: 3
Circasia: 8 
Pijao: 3
Salento: 5
Buenavista: 2</t>
  </si>
  <si>
    <t xml:space="preserve">El programa de acceso y permanencia a la educación superior se encuentra implementado a través del otorgamiento de beneficio económico a estudiantes para cursar estudios universitarios, donde se han beneficiado 85 estudiantes para continuar estudios elas siguientes universidades del departamento del Quindío,:
UNIVERSIDAD DEL QUINDÍO: 75
COPORACIÓN UNIVERSITARIA EMPRESARIAL ALEXANDER VON HUMBOLT:  3
UNIVERSIDAD LA GRAN COLOMBIA: 2
ESCUELA DE ADMÓN Y MERCADOTECNIA DEL QUINDIO-EAM: 3
UNIVERSIDAD SAN BUENAVENTURA: 2
Asi mismo, de acuerdo a lo establecido en la Ley 30 de 1992, se transfirió a la Universidad del Quindío,  la suma  de $1.000.000.000. </t>
  </si>
  <si>
    <t>Se realizó la  auditoria de Seguimiento a la Certificación de los Cuatro Procesos de la Secretaria de Educación  por parte del ICONTEC:  1. Gestión del recursos Humano en el Sector Educativo.  2. Cobertura del Servicio Educativo. 3. Calidad del Servicio Educativo. 4. Proceso de Atención al Ciudadano.</t>
  </si>
  <si>
    <t>Se implementaron los procesos Presupuestales y Financieros  en las 54 I.E. oficiales del Departamento a tráves de la plataforma WEB - Software -, que permite realizar el manejo contable, presupuestal y de tesorería, actuando como un mecanismo de gestión presupuestal y de ejecución, a fin de dar cumplimiento al principio de planeación, permitiendo hacer un seguimiento a las ejecuciones presupuestales, para determinar el alcance en cumplimiento de los lineamientos del Ministerio de Educación Nacional y desarrollo del principio legal.</t>
  </si>
  <si>
    <t>Por gestión de la Administración Departamental con MINTIC, se continua con el   el beneficio de 16 Nuevos Kioskos Digital en 16 Sedes Educativas Oficiales, que  benefician  el Servicio de Conectividad para estas sedes. igualmente se continua con el servicio de conectividad a 19 sedes educativas beneficiadas a través de los proyectos PVD, KVD y Proyecto Nacional de Fibra öptica de MINTIC del Año 2017.</t>
  </si>
  <si>
    <t>Se fortalecieron las herramientas tecnologicas (sistema de conectividad) en 193 sedes educativas oficiales de los 11 municipios del  Departamento asi:
Intervención de 99 I.E. con asistencia y acompañamiento en la configuración, uso y apropiación pedagógica de equipos WIFI , para  el montaje de INTRANET LOCALES, llegando a un total de 135 sedes educativas con este recurso instalado.
Servicio de conectividad con destino a 23 Instituciones Educativas Oficiales del Departamento.
Por gestión de la Administración Departamental con MINTIC, se continua con el   el beneficio de 16 Nuevos Kioskos Digital en 16 Sedes Educativas Oficiales, que  benefician  el Servicio de Conectividad para estas sedes. igualmente se continua con el servicio de conectividad a 19 sedes educativas beneficiadas a través de los proyectos PVD, KVD y Proyecto Nacional de Fibra öptica de MINTIC del Año 2017.</t>
  </si>
  <si>
    <t>Se realizo el pago oportuno de los sueldos y prestaciones sociales al 100% de los funcionarios de la planta de  administrativos, docentes y directivos docentes del sector central.</t>
  </si>
  <si>
    <t>Se realizo el reconocimiento  a  los mejores docentes, directivos docentes y/o personal administrativo de IE  con la imposicion de 16 medallas "MAXIMA DOCENCIA y 4 medallas EXCELENCIA ADMINISTRATIVA" a personal administrativo</t>
  </si>
  <si>
    <t>Se Realizaron (tres) 3  eventos y actividades culturales y recreativas,  para los funcionarios del servicio educativo del departamento del Quindío: 
 La celebracion del dia del directivo docente .
 El dia del Administrativo.  
 La jornada de fortalecimiento integral para funcionarios Prepensionados.</t>
  </si>
  <si>
    <t xml:space="preserve">Se implementó el modelo de atención integral de la educación inicial en el Departamento del  Quindio, asumiendo las políticas y lineamientos brindados por el Ministerio de Educación Nacional, en el modelo de gestión de la educación inicial. Se realizó la socialización y entrega del material de referentes técnicos para la educación inicial, dirigida a docentes del sector privado y oficial del grado de transición y agentes educativos de ICBF. Se realizó el proceso de capacitación en transito armonico -(los niños y niñas que ingresan de las modalidades de ICBF al Sistema Educativo Grado de Transición)  dirigido a todos los docentes de transición de las 54 instituciones educativas en coordinación con los agentes educativos de ICBF, realizando su proyecto en cada institución educativa,  participando en este ejercicio las universidades del Quindio y San Buenaventura  . Se construyó el estado del arte de la educación inicial en el departamento en articulación con instituciones comprometidas en el tema.
Se participo en la asistencia tecnica dirigida por  Ministerio de Educación  en el tema de Transito Armonico (Trayectoria  pedagogicas) . Se inicia el seguimiento al Plan Departamental de transito  armonico en la mesa Departamental con el fin de identificar los niños que ingresan al sistema  e identificando  los casos critico ( No matriculados ), transitando 1.420 niños de las modlidades de ICBF al grado de transición del sistema educativo.  </t>
  </si>
  <si>
    <t>En el proceso de implementación del modelo de atención integral a la primera infancia, se desarrollaron las siguientes acciones:
a) Implementación de la estrategia “Semillas Infantiles” a través de los componentes de 1. Crecimiento y desarrollo saludable, 2. Educación inicial, 3. Crianza amorosa y 4. Entornos protectores, beneficiando 20 niños en situación de vulnerabilidad y 15 niños en condición de discapacidad con sus familias, con una población beneficiaria aproximadamente de 162 personas en los municipios de Calarcá, Circasia, La Tebaida, Montenegro y Quimbaya.
b) Jornadas de prevención de VIF, pautas de crianza, resolución de conflictos, derechos y deberes, vínculos afectivos y fortalecimiento familiar a padres de familia, en los municipios de Armenia y Calarcá atendiendo 633 personas aproximadamente. 
c) Celebración del mes del niño en los municipios de Armenia, Calarcá, Circasia, Córdoba, La Tebaida, Montenegro y Quimbaya, atendiendo 1.385 niños y niñas, como parte del fortalecimiento del entorno donde se desenvuelven los mismos.  
Total de personas beneficiadas: 2.180</t>
  </si>
  <si>
    <t xml:space="preserve">En el proceso de apoyo a la creación y/o implementación de Rutas Integrales de Atención a la Primera Infancia en el departamento, las cuales sirven como referentes que ayudan a los territorios a comprender todo lo que se debe disponer para garantizar una atención integral a los niños y niñas entre los 0 y 5 años, se han realizado las siguientes acciones de forma articulada con el Instituto Colombiano de Bienestar Familiar:
a) Acompañamiento técnico para el manejo de las plataformas de Seguimiento Niño a Niño y la plataforma de Cero a Siempre a los municipios de Armenia, Buenavista, Circasia, La Tebaida, Pijao y Quimbaya que se encuentran en proceso de implementación de la RIA. 
b) Suministro de la línea técnica para la realización del diagnóstico de la situación de los niños y niñas en su primera infancia en los territorios de Calarcá, Córdoba, Génova, Filandia, Montenegro y Salento, los cuales no cuentan con la ruta creada; resaltando que los municipios de Calarcá y Córdoba lograron avanzar en dicho diagnóstico para la creación de la ruta.    
c) Validación de la matriz de atenciones por entornos de la RIA departamental en el marco del último Consejo Departamental de Política Social, así como la socialización de los Decretos Reglamentarios de la norma en el mismo espacio.
En total se atendieron aproximadamente 550 personas desde la institucionalidad en los diferentes municipios del departamento.  </t>
  </si>
  <si>
    <t>En el proceso de formulación de la Política Pública Departamental de Familia, se realizaron las siguientes acciones, con el fin de generar la corresponsabilidad del Estado y los entes territoriales para fortalecer el desarrollo integral de la familia como núcleo fundamental de la sociedad quindiana:
a) Documento diagnóstico de las familias en el departamento del Quindío, documento técnico, plan estratégico, documento contentivo de exposición de motivos, documento parcial de proyecto de ordenanza, y plan de medios para la difusión de la Política Pública.
b) Consulta afrodescendiente a través del desarrollo de reuniones de socialización y concertación en los municipios de Armenia, Circasia, Córdoba, La Tebaida, Montenegro y Quimbaya con las comunidades de base y representantes ante la Comisión Consultiva Departamental, beneficiando aproximadamente 318 personas. 
c) Jornadas pedagógicas sobre comunicación en familia, beneficiando 130 personas. 
Total población atendida: 1717 personas.
Se apoyó la implementación de la estrategia “Familias Fuertes, Amor y Límites” desde el área logística, impactando 431 familias en el departamento del Quindío.</t>
  </si>
  <si>
    <t>Como parte del proceso de implementación de la Política Pública de Primera Infancia, Infancia y Adolescencia del Quindío se desarrollaron las siguientes acciones como parte del reconocimiento y la garantía de los derechos de los niños, niñas y adolescentes del departamento: 
a) Conformación y primer encuentro de la Mesa Departamental de Participación de Niños, Niñas y Adolescentes con la presencia de delegados de todos los municipios del departamento, beneficiando aproximadamente 77 personas. 
b) Diligenciamiento del seguimiento a la Política Pública de Primera Infancia, Infancia y Adolescencia del Departamento del Quindío en sus tres (3) primeros trimestres.
c) Evento “Líderes del Mañana Vol. 2”, eligiendo al Gobernadorcito Infantil, con la asistencia de 52 niños y niñas representante de las diferentes instituciones del Departamento del Quindío sin incluir Armenia, con el fin de fortalecer el liderazgo, la participación ciudadana y el sentido de pertenencia. 
d) Cuatro (4) Consejos Departamentales de Política Social y seis (6) Comités Departamentales e Interinstitucionales de Primera Infancia, Infancia, Adolescencia y Familia. 
e) Acompañamiento a los subcomités de infancia y adolescencia y los Consejos Municipales de Política Social, de acuerdo a las solicitudes recibidas. 
f) Apoyo en la implementación de las estrategias de prevención de embarazo en adolescentes y "Derechos y Deberes”.
Total de personas beneficiadas: 1.074
Se realizó la celebración de las festividades decembrinas denominada “Navidad Espíritu de Vecindad, beneficiando a 47.716 niños y niñas en su infancia en situación de vulnerabilidad en los 12 municipios del departamento.</t>
  </si>
  <si>
    <t xml:space="preserve">Se han realizado ciclos educativos sobre las siguientes temáticas: sexo y sexualidad humana; autoestima; prevención de embarazo y métodos de planificación familiar; toma de decisiones; roles sociales, sexuales y género; proyecto de vida; uso de la doble protección / ETS – VIH – Sida y; derechos sexuales y reproductivos, violencia sexual, económica, física y psicológica y; comunicación en familia en las Instituciones Educativas Liceo Andino (Filandia), Simón Bolívar e Instituto Quimbaya (Quimbaya), General Santander (Montenegro), Rafael Uribe Uribe (Calarcá), San Bernardo (Barcelona), Cuyabra (Armenia) y República de Francia (Armenia), Gabriela Mistral y Pedacito de Cielo (La Tebaida), Instituto Libre (Circasia). Además intervenciones en los barrios Comuneros (Montenegro), Villa Nohemí (Circasia), Génesis y Simón Bolívar (Armenia) y Cantarito (La Tebaida). Así como la realización de Escuelas de Padres. 
Se apoyó la Semana Andina en las Instituciones Educativas Gabriela Mistral y Pedacito de Cielo en La Tebaida. 
Por medio del Contrato de Prestación de Servicios No. 1873 se implementó la estrategia “Por mis sueños, planeo mi vida cuido mi cuerpo” en 19 Instituciones Educativas del departamento del Quindío y la realización de un encuentro pedagógico con coordinadores de las diferentes Instituciones Educativas, beneficiando aproximadamente 1.900 personas. 
Total de personas beneficiadas: 3.869
</t>
  </si>
  <si>
    <t>Para la implementación de la estrategia de prevención y atención de la erradicación del abuso, se llevaron a cabo las siguientes acciones:
a) Implementación de la estrategia Derechos y Deberes” desarrollando los componentes de derechos y deberes, participación y liderazgo y conformación de las redes multinivel en los barrios en los municipios de Calarcá (barrio Llanitos Piloto), corregimiento de Barcelona (barrio San Felipe), Circasia (barrio La Esmeralda y La Española), Filandia (barrio El Recreo), La Tebaida (barrio Nueva Tebaida I y II), Montenegro (barrio Ciudad Alegría) y Quimbaya (barrio Villas del Prado), beneficiando aproximadamente 225 personas. 
b) Acompañamiento en la marcha de la Policía Nacional "Silvatón, juntos por los niños contra el maltrato y la violencia sexual", en el municipio de Calarcá.
c) Conmemoración del día mundial contra el trabajo infantil denominada "#QuindíoLibredeTrabajoInfantil", llevada a cabo en las instalaciones de la Central Mayorista de Armenia MERCAR, en articulación con el Ministerio del Trabajo, el ICBF, la Policía de Infancia y Adolescencia y, la Alcaldía de Armenia con una asistencia de 130 personas.
d) Acompañamiento en tres (3) Comités Interinstitucionales de Erradicación del Trabajo Infantil CIETI departamental y en los municipios de acuerdo a solicitudes recibidas. 
e) Apoyo en la jornada de capacitación para el levantamiento de la línea base del menor trabajador a través de la plataforma SIRITI a los municipios de Armenia, Buenavista, Calarcá, Córdoba, Filandia, La Tebaida, Pijao, Quimbaya y Salento; además de brindar capacitación personalizada al municipio de Circasia por solicitud del mismo. 
Total de personas beneficiadas: 599</t>
  </si>
  <si>
    <t xml:space="preserve">Con la implementación de la Política Pública de Juventud, se realizaron las siguientes actividades:
A. Asistencia técnica Políticas Públicas de Juventud a los municipios del Departamento: *Proceso de implementación Armenia, Salento, Circasia, Buenavista y Calarcá y *Proceso de formulación: Quimbaya, Filandia, Córdoba y Montenegro 
B. Socialización ley 1780 de 2016 "por medio de la cual se promueve el empleo y el  emprendimiento juvenil, se generan medidas para superar  barreras de acceso al mercado de trabajo y se dictan otras” en Instituciones Educativas del Departamento
C. Socialización ley 1757 de 2015 Por la cual se dictan disposiciones en materia de promoción y protección del derecho a la participación democrática,  en Instituciones Educativas del Departamento.
D. Seguimiento Plan de Acción Política Pública de Juventud de los tres primeros trimestres del año 2018
E. Dos (2) Asambleas de juventud Departamental y Asambleas de juventud Municipales: Córdoba, Armenia, Salento, La Tebaida, Circasia, Montenegro, La Tebaida, Buenavista y Filandia. 
F. Conformación Plataforma Departamental de Juventud- resolución 001 de 24 de septiembre de 2018
G. Apoyo semana de la juventud 
H. Fortalecimiento de los subsistemas de juventud (Plataformas de Juventud)
I. Se reglamentó y realizo la primer Comisión de Decisión y Concertación
J. se apoyó emprendimiento de la fundación Herencia Campesina de jóvenes vulnerables de Armenia y Calarcá con maquinaria, la cual les permitirá continuar con el certificado INVIMA
Total de jóvenes beneficiados aproximadamente: 2279
</t>
  </si>
  <si>
    <t>Para el cumplimiento de esta meta se ha venido trabajando dos estrategias de prevención para adolescentes y jóvenes en riesgo social y/o vinculado a la Ley de responsabilidad penal de la siguiente manera:
1. Estrategia de prevención y no reincidencia al Sistema de Responsabilidad Penal Para Adolescentes "Dragones de Papel":
 A. se intervinieron los siguientes municipios con las 5 sesiones educativas por medio de la guía metodológica: Armenia  ( I.E Instituto Técnico Industrial, I.E. Bosques de Pinares e I.E Ciudadela del Sur), Calarcá (I.E Robledo, I.E Jhon F. Kennedy  e I.E Román María Valencia), Quimbaya (I.E María Inmaculada- Mercadotecnia, I.E Simón Bolívar e I.E Policarpa Salavarrieta), Circasia (I.E Henry Marín Granada, I.E. Luis Eduardo Calvo Cano e I.E Libre), Montenegro (I.E Jesús Maestro, I.E Santa María Goretti Y I.E Montenegro) La Tebaida ( I.E Luis Arango Cardona, I.E. Gabriela Mistral e I.E Antonio Nariño), Córdoba (I.E. José María Córdoba), Buenavista (I.E. Buenavista), Filandia (I.E Liceo Andino), Salento (I.E Liceo Quindío) y Génova (I.E San Vicente de Paul)  
B. Se realizaron cine foros en los 12 municipios del departamento.
2. Estrategia de barrismo Social: se ha venido trabajando con los Jóvenes Barristas de Artillería Verde Sur, fundamentados en los siguientes pilares de barrismo Social; Educativa: Dedicada a promover e implementar proyectos formativos en las dimensiones y conceptos del Barrismo social, Política: Encargada de contribuir al posicionamiento de los y las barristas, como sujetos y ciudadanos con capacidad de asumirse a sí mismos, Social: posicionar al Barrismo social como proyecto que reconoce al barrista como actor social y fortalece procesos organizativos y Cultural: decidida a reivindicar los y las integrantes de las barras populares, a través de prácticas culturales de tipo artístico, de tradición y producción simbólica.
A. Jornadas de re significación del concepto barrista: Armenia (I.E Quindos, I.E Inem, I.E Rufino Sur, I.E. Ciudadela del Sur, I.E Simón Rodríguez, I.E Ciudad Dorada, I.E Ciudadela de Occidente, I.E. La Adiela e I.E Laura Vicuña), La Tebaida (I.E Antonio Nariño, I.E Gabriela Mistral).
B. Jornadas de movilización social (Jornada de embellecimiento de la canchas del Barrio La Castilla, del Barrio Guadales, Centro de Atención Especializada La Primavera, Barrio Santander
C. Se realizó una práctica restaurativa en el ancianito El Buen Jesús.
D. Foro de barrismo social con AVS.
E. Se realizaron ocho (8) jornadas pedagógicas orientadas a promover la resolución asertiva de conflictos y prevención del consumo de Spa dentro de la barra Artillería Verde Sur
Total: 1992 jóvenes atendidos aproximadamente</t>
  </si>
  <si>
    <t xml:space="preserve">Para la implementación  de la estrategia de prevención del consumo de sustancias psicoactivas  (SPA):
A. Se  realizaron  jornadas de ocupación del tiempo libre en La Tebaida, Salento, Pijao, Armenia,  Calarcá, Montenegro. 
B. Se realizó evento académico orientado a jóvenes del Departamento “JÓVENES CONSTRUYENDO PREVENCIÓN”, capacitándolos en competencias y habilidades idóneas para impactar positivamente sus entornos buscando mitigar el consumo de Sustancias psicoactivas, en este evento se generaron propuestas de implementación de actividades para la prevención del consumo de SPA, las cuales se radicaron en las 12 alcaldías municipales del Departamento. En este evento se impactaron aproximadamente 200 jóvenes de manera directa y se espera que estos jóvenes intervengan sus entornos impactando cada uno 5 jóvenes más.
D. Asistencia técnica y apoyo a la implantación en los municipios del departamento del Quindío exceptuando la plataforma y enlace de juventud de Filandia.
E. Se impactaron 4 Instituciones Educativas con la estrategia ZOE (Zona de orientación escolar) 
Total: total 1.933 jóvenes aproximadamente
</t>
  </si>
  <si>
    <t xml:space="preserve">Para la revisión, ajuste e implementación de  la política pública departamental de discapacidad, la Secretaría de Familia ha desarrollado un plan de acción que comprende las siguientes actividades:
1. Seguimiento a la Política Pública de discapacidad.
2. Talleres en artes y oficios en talla y elaboración de artículos en madera en los municipios de Armenia, Circasia y Salento con las personas con discapacidad y sus familias con el objetivo de promover la Asociatividad y el Emprendimiento, beneficiándose 55 personas en los 3 municipios y el corregimiento de Barcelona.
3. Fortalecimiento de los Comités Municipales de Discapacidad en  los 12 municipios, brindando asistencia técnica para la construcción de los planes operativos de discapacidad y los planes municipales de discapacidad. 
4. Apoyo al programa de la estrategia de Rehabilitación Basada en Comunidad (RBC) en los municipios de Salento y Calarcá, en su adopción y guía de funcionamiento.                                                                                                                       5.  Programa "Semillas Infantiles", en el que se beneficiaron 15 niños y niñas con discapacidad con la estrategia “Semillas Infantiles” a través de los componentes de 1. Crecimiento y desarrollo saludable, 2. Educación inicial, 3. Crianza amorosa y 4. Entornos protectores en los municipios de Calarcá, Circasia, La Tebaida, Montenegro y Quimbaya.                                                                                                                                                                                              6. Conmemoración del Día Internacional de la Discapacidad con actividad recreativa y lúdica, participación de población de los 12 municipios.
Total personas con discapacidad beneficiadas: 493 personas. </t>
  </si>
  <si>
    <t>Para la vigencia 2018 se realizaron las siguientes acciones dentro de la implementación de la estrategia de atención a población en situación de vulnerabilidad en los barrios priorizados del departamento aplicando la estrategia de inclusión social 
• Se certificaron 431 familias, 863 personas entre padres e hijos en el Programa Familias Fuertes Amor y Limites, en los municipios de Circasia, La Tebaida, Filandia, Salento, Armenia, Montenegro, Quimbaya, Calarcá, Buenavista, Cordoba y Pijao,  que pasaron por el proceso formativo que busco  “Mejorar la salud y el desarrollo de adolescentes entre 10 y 14 años y prevenir las conductas de riesgo a través de la promoción de la comunicación entre padres e hijos. Es un programa de intervención primaria de capacitación en habilidades de crianza y relación familiar para prevenir conductas de riesgo en jóvenes entre 10 y 14 años de edad que forma parte de la Estrategia Regional para mejorar la Salud de Adolescentes y Jóvenes de la Organización Panamericana de la Salud (OPS/OMS) y que ha demostrado a nivel internacional sus alcances para la protección y prevención de factores de riesgo para los adolescentes y sus familias.
• Construcción e implementación de 32 Planes de acción participativos dentro de la estrategia de Inclusión Social, de manera conjunta entre la comunidad y la institucionalidad, promoviendo capacidades para identificar y reducir los riesgos asociados al desarrollo individual y comunitario en la población vulnerable, promoviendo oportunidades de impacto social para mejorar las condiciones de vida de la población vulnerable en los barrios priorizados del departamento del Quindío y el corregimiento de Barcelona. 
• 557 niños entre los 5 y 10 años beneficiados con el programa Departamento de los Niños que contribuyo a prevenir conductas de riesgo psicosocial en este grupo de población en los municipios  Circasia, Filandia, Montenegro, Córdoba, Buenavista y el corregimiento de Barcelona.
• Se realizaron 8100 atenciones a habitantes de calle en el municipio de Armenia en los componentes de: atención psicosocial, cuidado personal,  hospedaje y alimentación.
• Se beneficiaron 300 personas, con la implementó la estrategia de inclusión social abordando temas como emprendimiento, fortalecimiento familiar y convivencia pertenecientes a 13 barrios priorizados en los 11 municipios del Departamento y el corregimiento de Barcelona.
• Se impactó aproximadamente a 11000 personas con la implementación del proyecto "Navidad Espíritu de Vecindad" con el propósito de promover lazos de vecindad y sentido de pertenencia por el barrio, que contribuya  a la convivencia y  la integración comunitaria.
* Se diseño la estrategia de atención integral para la población en condición de vulnerabilidad extrema en el Departamento del Quindío, específicamente en cuanto a trabajadoras sexuales, reincidencia delictiva, reclusión intramural, jóvenes en riesgo, habitantes de calle.
En total se atendieron 18283 personas en todos los rangos de edad.</t>
  </si>
  <si>
    <t>* Realización de la Primera feria de Migrantes y Retornados en el departamento del Quindío, para brindar acompañamiento principalemnte a ciudadanos venezolanos y quindianos retornados que requieren asistencia institucional.
* Implementación del Plan de Acompañamiento al Ciudadano Migrante, en cuanto a la atención, orientación y asesoria de tramites institucionales requeridos para le regularización de su estadia en colombia
*Activación y funcionamiento del Consejo Departamental para la Atención al Ciudadano  Migrante, realizando 2 sesiones durante la vigencia 2018.
* Reactivación de los 12 comités municipales para la atención al ciudadano migrante.
* Modificación del consejo Departamental para la Atención del Ciudadano Migrante, a través de la Ordenanza 014 de 2018
Total personas beneficiadas: 1.500</t>
  </si>
  <si>
    <t xml:space="preserve">Fortalecimiento del Plan de Vida del Resguardo Indígena Dachi Agore Drua del Municipio de Calarcá, orientado a procesos de seguridad alimentaria y cadenas productivas, tales como la siembra de platano, café, huertas familiares y conservación del medio ambiente que benefician a 12 familias pertenecientes a esta comunidad </t>
  </si>
  <si>
    <t xml:space="preserve">* Estructuración y protocolización del Plan de Vida del Pueblo Yanacona, el cual se convierte en un instrumento articulado con la comunidad para garatnizar la pervivencia de sus usos y costumbres, su arte, su cultura, sus tradiciones y allí se plasman las necesidades, problematicas y proyectos a desarrollar en el corto, largo y mediano plazo, en total se benefian aproximadamente 1300 personas pertenecientes a esta comunidada. 
* Diseño de la Fase 1 y fase de la Ruta metodológica para la construcción de Planes de Vida del Pueblo Embera del Departamento. Total personas beneficiadas: 900 indígenas.
* Fortalecimiento artistico y cultural de la Asociación de Cabildos Indigenas de Armenia ACIAQ, en cuanto a vestimentanas tradicionales, artesanias, musica y procesos productivos, para los cabildos Ingas (2), Yanacona y embera Chami del Caimo, pertenecientes a esta asociación, en total se benefician 200 familias. 
* Fortalecimiento cultural del cabildo Pijao, en cuanto al rescate de los lugares ancestrales y sagrados de esta comunidad ubicados en el Departameto del Quindío, </t>
  </si>
  <si>
    <t>* Conmemoración Día de la Afrocolombianidad 
* Capacitaciones orientadas a las comunidades negras, en fortalecimiento organizativo y legislación afro
* Implementación del Programa de Atención integral con enfoque diferencial para comunidades negras, afrocolombianas y palenqueras del Quindío.
* Consulta previa para la Política Pública de Familia.
* Realización del festival de san pacho, orientado a conmemorar a San Francisco de Asis como insignia cultural y religiosa de esta comunidad. 
Total  2.670 personas afros beneficiadas</t>
  </si>
  <si>
    <t>Para la formulación de la política de diversidad sexual e identdad de género se validó el documento técnico de la política a través de la mesa departamental de participación de población LGBTI y el consejo departamental de política social. Se han asistido técnicamente a los 12 municipios del departamento para la consolidación de espacios de participación (mesas autónomas LGBTI y líderes), así como en el abordaje integral de rutas y protocolos a entes territoriales. Se realizaron actividades conmemorativas para la lucha contra la discriminación y reivindicación de derechos en los meses de junio y agosto. Se realizaron intervenciones a través de talleres en centros penitenciarios del Quindío con población dentro del enfoque diferencial, así como en instituciones educativas y comandos de policía, según requerimientos, alrededor de las rutas de prevención de vulneración de derechos y campañas antidiscriminación. Se ha brindado apoyo jurídico y asesorías de casos, para remisiones y seguimiento a situaciones de vulneración de derechos, se conformó una mesa de casos urgentes con la Policía Nacional y la Defensoría del Pueblo para prevenir hechos victimizantes y se ajustó el proyecto de ordenanza de adopción de la política para tramitar ante Asamblea Departamental en la próxima vigencia 2019. 
Total: 677 personas beneficiadas</t>
  </si>
  <si>
    <t>Para la implementación de la política pública de equidad de género y mujer se han realizado actividades tales como: Asistencia Técnica  a los 12 municipios del departamento en cuanto a la conformación y consolidación de espacios de participación como lo son los consejos comunitarios de mujeres, a través de visitas y realización de talleres de socialización de política pública de género y rutas de atención. Se conformó una red de intercambioempresarial de mujeres emprendedoras, a través de la cual se han realizado tres ferias empresariales, dos ruedas de negocio y procesos formativos en marketing digital, comercialización, asociatividad, entre otros, actualmente se encuentran vinculadas 130 mujeres. Se conformó el comité regional de mecanismos de género, el cual tiene como objetivo realizar, asistir metodológicamente para el abordaje de planes y proyectos encaminados a la equidad de género, entre los departamentos de Caldas, Quindío, Risaralda y Valle del Cauca con quienes también se conformó un bloque región para gestionar proyectos de mujer rural . Se conformó el comité consultivo interinstitucional para la atención y el abordaje integral de la violencia de género en el Quindío. Se conformó una red departamental de mujeres cafeteras, a través del fortalecimiento asociativo que permita promover la generación de ingresos y el emprendimiento de las mujeres del sector rural, actualmente se encuentran constituidas legalmente Armenia, Buenavista, Circasia, Córdoba, Filandia, Génova, Montenegro, La Tebaida, Pijao, Quimbaya y Salento y en proceso de conformación el municipio de Calarcá, actualmente 135 mujeres hacen parte de la red. Se realizó un encuentro de diálogo de mujeres alrededor de la construcción de paz territorial, y a su vez se realizó reunión con la oficina del alto comisionado de paz. Se realizaron cuatro convocatorias y desarrollo de sesión del Consejo Departamental de Mujeres, y se ha asistido técnicamente a los municipios de Armenia, Calarcá y Buenavista en la formulación de políticas públicas municipales de equidad de género. Se realizó una integración de lideresas en el mes de diciembre contando con la participación de 200 delegadas, se realizaron actividades de despliegue en los 12 municipios para la conmemoración de la lucha contra la violencia de género. Se realizaron los respectivos informes trimestrales de la vigencia para el seguimiento y monitoreo de la política pública, de igual forma se proyectó el informe de revisión y propuesta de ajuste de la política pública, el cual se reportó a Planeación Departamental para su trámite respectivo.  
Total población beneficiada: 1713 mujeres</t>
  </si>
  <si>
    <t>Mesas técnicas  de seguimiento de la Polítca Pública en Armenia, Circasia, Córdoba, Filandia, Quimbaya y Pijao;   4 Consejos Departamentales de Atención Integral al Adulto Mayor.                                                                                           Talleres en proyecto de vida, autoestima y autocuidado, además de motivar a la población a la alimentación saludable y rutinas básicas de estiramiento para su fortalecimiento físico, en diferentes grupos de adulto mayor de municipios de Armenia, Génova, Pijao, Quimbaya, Montenegro, Salento y Filandia con el objetivo de desarrollar el programa de envejecimiento activo “Vejez con Sentido".                                                                          Reinado Departamental del Adulto Mayor, participación de población de los 12 municipios.                                                                     
Total población beneficiada: 3.335 adultos mayores</t>
  </si>
  <si>
    <t>En cumplimiento de la meta: Crear el cabildo de adulto mayor del Departamento y apoyar la creación en once municipios del Quindío,  se creó el Cabildo Departamental de Adulto Mayor "Cabildo de Sabios del Quindío", a través de la Ordenanza 011 de Julio de 2018 y se reglamenta a través del Decreto 0000662 de 14 de Septiembre de 2018.
Asì mismo se viene brindando apoyo en los 11 municipios excepto Armenia con mesas de trabajo en las que se establece la importancia de la creación y reglamentaciones de los Cabildos Municipales.
Total población atendida: 50 adultos mayores</t>
  </si>
  <si>
    <t xml:space="preserve">La transferencia de recursos se cumplió al 96% del total de la proyección del recaudo en el 2018. Para el cumplimiento de la meta: Apoyar 12 centros de bienestar del departamento,  se realizaron 3  transferencias de estampilla Pro adulto mayor, a través de los Decretos 0730 del 04 deoctubre de 2019 (615 beneficiados, 22 CBA), Decreto 0834 del 07 de diciembre de 2019 (614 beneficiados, 21 CBA) y 0908 del 28 de diciembre de 2019  (614 beneficiados, 21 CBA).   Apoyo profesional en cumplimiento de la normatividad e inversión del recurso de la transferencia de estampilla  en los 12 municipios del dpto. 
</t>
  </si>
  <si>
    <t>La transferencia de recursos se cumplió al 96% del total de la proyección del recaudo en el 2018. Para el apoyo a los centros de Vida/Día del departamento se realizó la transferencia de estampilla Pro adulto mayor, a través de los Decretos 0730 del 04 deoctubre de 2019 (1.170 beneficiados, 15 CENTROS DÍA), Decreto 0834 del 07 de diciembre de 2019 (1.260 beneficiados, 15 CENTROS DÍA) y Decreto 0908 del 28 de diciembre de 2019  (1260 beneficiados, 15 CENTROS VIDA). Apoyo profesional en cumplimiento de la normatividad e inversión del recurso de la transferencia de estampilla  en los 12 municipios del dpto.</t>
  </si>
  <si>
    <t xml:space="preserve">A la fecha se tiene un ochenta por ciento (80%) de cumplimiento de la meta fisica programada, porque se encuentra pendiente la formalizacion de las politicas mediante acto administrativo. A continuación relaciono las Politicas de Prevención del daño antijuridico formuladas para la vigencia 2018 respecto de las siguientes causas generadoras de daños antijurídicos:                                                                                                               1. Estudios técnicos y diseños insuficientes para identificar y definir las condiciones específicas y particulares de ejecución.
2. Inadecuada asignación de los riesgos previsibles Exigir como requisito indispensable para realizar los desembolsos derivados de Convenios Interadministrativos.
3. Ausencia de condiciones de verificación del cumplimiento de obligaciones laborales por parte del Ejecutor de contrato.
4. Omisión de Condiciones Contractuales que Amparen los Intereses Patrimoniales de la Entidad.
5. Vulneración del debido proceso en el trámite sancionatorio adelantado contra los prestadores de servicios de salud.
6. Omisión en la atención oportuna de solicitudes de intervención administrativa ante el reporte de irregularidades por parte de los prestadores de servicios de salud.
</t>
  </si>
  <si>
    <t>Se  desarrollo la estrategia "MODELO  DE INSPECCIÓN, VIGILANCIA Y CONTROL  IVC EN SALUD" con el desarrollo de las siguientes actividades: 
1. Se realizaron 2200 visitas a los establecimientos sujetos de IVC en los 11 municipios  orientando las acciones conforme al enfoque de riesgo tanto de establecimientos como de productos del consumo.
2. Consolidación de  los eventos relacionados con enfermedades transmitidas por alimentos (ETAs),  conforme a los reportes del  Sistema de Vigilancia  Eventos de Interes en Salud Pública SIVIGILA. 
3.  Consolidación a través del Laboratorio Departamental de Salud Pública de los resultados microbiológicos y fisicoquímicos de las muestras realizadas por los Técnicos de Salud conforme al Plan de Muestreo de Alimentos y Bebidas.</t>
  </si>
  <si>
    <t>En el proceso  de ejecución del Plan Decenal de Lactancia  Martena se desarrollaron las siguientes actividades: 
1. Participación en el desarrollo de las mesas de seguridad alimentaria en los municipios de Calarcá, Filandia, Quimbaya, Montenegro, Génova y Pijao. 
2. Se realiza seguimiento de la implementación de la estrategia IAMI/2016  (Instituciones amigas de la mujer y la Infancia) en la Red pública prestadora de los Munciipios y asistencia tecnica a 10 EAPB.
3. Seguimiento a la implementación de atención integral a la desnutrición en menores de 5 años. (socialización de lineamientos, ruta de atención yentrega de fórmula terapéutica a 138 niños).</t>
  </si>
  <si>
    <t>En el fortalecimiento a la atención integral a poblaciones vulnerables en menores de cinco años con casos de desnutricón reportados se realiza:
Seguimiento a la implementación de atención integral a la desnutrición en menores de 5 años. (socialización de lineamientos, ruta de atención y entrega de fórmula terapéutica a 8 niños indigenas - calarcá , córdoba y Quimbaya).
Se elabora planeación y gestión para la aplicación de la herramienta de verificación de la atención nutricional de los niños y niñas notificados por el SIVIGILA con Desnutrición Aguda y Madres Gestantes con o sin hijos notificados con Bajo peso al nacer con énfasis en poblaciones indígenas.
Se realiza acompañamiento en la Búsqueda activa comunitaria de los casos de desnutrición aguda reportados en SIVIGILA pertenecientes a grupos étnicos.
Se realiza asistencia técnica sobre implementación de la valoración nutricional de la poblacion Colombiana (R. 2465/2016) a las EAPB e IPS, con énfasis en caracterización nutricional de la población.</t>
  </si>
  <si>
    <t xml:space="preserve">El desarrollo del COTSA (Consejo territorial de Salud ambiental - Actualziado con el Decreto 125 de 2018) con las mesas concertadas de Vectores y Zoonosis (4), Plaguicidas(3), Residuos peligroso con Riesgo Biológico (2) Aire (1) y Aguas (1), como base del proceso en la intersectorialidad relacionada permite la identificación de información basica en el desarrollo de la formulación de la Politica Integral de Salud Ambiental.
Integrantes: Secretaria de Salud Departamental, IDTQ, Secretaria de Educación Departamental, Planeación Departamental, Secreatira de Aguas e Infrestructura Departamental, Secretaria de Agricultura desarrollo Rural y medio ambiente, CRQ, Secreatrias de Salud Municpales de Armenia y Calarcá, Coordinadores de Planes Locales de los municipios categoria 6, Policia Nacional ambiental, Promotora de Vivienda y desarrollo del departamento del Quindío, ICA regional Quindío, INVIMA Quindio, ICBF, Empresas de Acueducto y aseo de los Municipios, Asociaciones de Usuarios de servicios Públicos, Representante de Universidades del Departamento. </t>
  </si>
  <si>
    <t>Se cuenta con 7 mapas de Reisgo generados y aprobados; con el reporte de resultados de la caracterización de las fuentes abastecimiento de los municipios de Salento (R. 3390/2018), Filandia (R. 3391/2018), Circasia (R. 3394/2018), Montenegro (R. 3392/2018), La Tebaida (R. 3389/2018) Quimbaya (R. 3393/2018), y Córdoba (R. 3643/2018).
1. Se realiza vigilancia de la calidad de agua a los sistemas de abastecimiento de agua potable en los 11 municipios de competencia Departamental.
2. Se realiza recorridos a las fuentes abastecedoras de los municipios de Córdoba, Pijao, Buenavista Y Génova para identificar los riesgos para la construcción de otros mapas de rieso.</t>
  </si>
  <si>
    <t>En los 12 municipios del Departamento se desarrolla el Sistema de Vigilancia Intrafamiliar, en el que se fortalecen las siguientes actividades:
1. Se realiza capacitación y/o socialización del "Protocolo de Atención Integral en Salud para Víctimas de Violencia Sexual", R. 459/2012  dirigido al personal del sector salud (80 personas) y del "Protocolo para la atención por exposición a riesgo biologico".
2. Se realiza informe de análisis del comportamiento de las violencias sexuales (evento 875 de SIVIGILA).
3. Durante la vigencia 2018 se realizan procesos de seguimiento de los casos reportados al SIVIGILA mediante la notificacion a los sectores de protección y justicia (ICBF, Fiscalia, Comisarias, Defensorias del Pueblo) a fin de realizar procesos de atención integral para la reduccion de las barreras de acceso a los servicios.
4. Creación del Comité Departamental consultivo Intersectorial e institucional para el abordaje integral de las violencias de género y violencia sexuales en niños, niñas y adolescentes (D. 0587 14/08/2018)
5. Procesos de asesoría, asitencia técnica y evaluacion a las IPS públicas del Departamento y EAPB en el proceso de abordaje integral de las violencias.</t>
  </si>
  <si>
    <t xml:space="preserve">Los 12 municipios cuentan con acciones desarrolladas con enfoque de derechos en colectivos, LGTBI, jóvenes, mujeres gestantes y adolescentes, en los que se destacan:
1. En las 12 ESE´s públicas se realizan visitas de Asesoría, asistencia técnica y evaluación frente al desarrollo de la estrategia de servicios de salud amigables para adolescentes y jóvenes.
2. Se realiza capacitación a nivel departamental dirigida al sector salud (estudiantes, médicos, especialistas y otros profesionales del área de la salud - 120 personas), en la estrategia de acceso universal a la prevención y atención integral en IT-VIH/SIDA.
3. Se realiza notificacíon a las diferentes instituciones de salud, (EPS - IPS - Planes locales de Salud) responsables de garantizar la atención integral a las personas con Dx de VIH y Hepatitis B y C y reduccion de las barreras de acceso a los servicios de salud.
4. Se realiza visitas de evaluación a EPS en donde aplica instrumento de evaluación (lista de chequeo) para la atención integral a personas que viven con VIH, según Lineamientos Nacionales basados en el Modelo de Gestión Programático – MGP .
5. Se realiza visitas a IPS de programas regulares de atencion en VIH, en donde se evalua el plan de control de infecciones.
6. Se realiza seguimiento de las acciones establecidas frente a la garantia de la atención de las personas que se inyectan drogas en articulación al programa de SPA a nivel Departamental.
</t>
  </si>
  <si>
    <t xml:space="preserve">Se vincularon 5235 mujeres gestantes al programa de control prenatal antes de la semana 12 de gestación en las que se realziza:
1. Garantizar el acceso oportuno a los servicios de salud.
2. Garantia de atención oportuna y humanizada a través del control prenatal evitando la morbilidad materna extrema, la mortalidad materna y la mortalidad perinatal,.
3. Garantizar el derecho fundamental de la salud conexo a la vida.
4. Garantizar el derecho a la información sobre el IVE en la primera consulta prenatal.
se realizaron 5 cinco visitas a las IPS y EPS haciendo énfasis en la consulta 
1. Se realizaron  siete (7) visitas a I.P.S  y EPS, con énfasis en la atención a embarazos de alto riesgo, adherida a protocolo, guía de atención médica, protocolo y guía de atención en consulta preconcepcional,  adopción, adaptación e implementación de la RiIA materno-perinatal y de mantenimiento de la salud, realizando lista de chequeo y dejando planes de mejora.
2. Según censo se tiene un total de 1.687 mujeres adolescentes (entre 10 - 19 años) en estado de embarazado.
3. Durante las visitas a las IPS se han realizado charlas en educación en salud a IPS y comunidad, apuntándole a que canalicen  mujeres en estado de gestación, para brindarles atención  integral en salud y adherirlas al programa control prenatal.
4. A través del PIC se hace énfasis en la valoración del riesgo individual y colectivo, de gestantes, para impactar positivamente el resultado final (bebe saludable). 
5. Se realizó seguimiento a la  toma del TSH en todos los recién nacidos, en las instituciones habilitadas para atender partos
6. Se realizaron 12 (doce) visitas a las I.P.S Y EPS haciendo énfasis en el protocolo y guías para la atención de sífilis gestacional y congénita, dejando planes de mejora.
7. Se llevó a cabo el tercer subcomité de maternidad segura el 22 de  junio 2018. 
preconcepciones, realizando lista de chequeo y dejando planes de mejora.
durante las visitas se han realizado charlas en educación para la salud a IPS y comunidad, apuntándole a que canalicen mujeres en estado de gestación, para brindarles atención integral en salud y adherirlas al programa control prenatal.
en las visitas realizadas, cinco (5) se hace énfasis en realizar captación temprana a las embarazadas, dado el impacto positivo que esta tiene en el neonato, tanto a IPS, EPS y comunidad.
A través del PIC y POS se hace énfasis en la valoración del riesgo individual y colectivo, de este grupo de población mujeres gestantes, para impactar positivamente el resultado final, que es un bebe saludable-
se está realizando seguimiento a la realización del tsh a todos los recién nacidos, en las instituciones habilitadas para atender partos
se han realizado cinco (5) visitas a las IPS y EPS haciendo énfasis en el protocolo y guías para la atención de sífilis gestacional y congénitas, dejando planes de mejora.
se han realizados asistencia técnica en cinco (5) IPS y EPS sobre la adopción, adaptación e implementación de la RIA materno-perinatal y de mantenimiento de la salud.
se han realizado cinco (5) visitas de asistencia técnicas con énfasis en el protocolo y guía de atención en consulta preconcepcional, emanada por el MSPS en IPS y EPS.
</t>
  </si>
  <si>
    <t xml:space="preserve">Los 12 municipios desarrollan acciones de promoción de la salud en la Política Nacional de Sexualidad, Derechos Sexuales y Reproductivos, en los que se evidencia.
1. Se realizaron dos comites de Salud Sexual y reporductiva con participacion de los diferentes sectores involucrados en la atención de la poblacion en general, con la participacion de todos los Mentes Municipales.
2. Se desarrollan reuniones del subcomité de promocion y prevencion de las ITS, VIH-SIDA, con participación intersectorial.
3. Realización de acciones colaborativas en el desarrollo de las actividades establecidas a nivel departamental desde los programs de VIH - TB en todos los muncipios del Departamento.
</t>
  </si>
  <si>
    <t xml:space="preserve">En noviembre de 2018, mediante la R. 004886 /7/11/2018 fue formulada la Politica Nacional de Salud Mental. El 28 de Diembre mediante Resolución 1598/2018 fue adoptada para el departamento la Politica Nacional de salud mental.   En el mismo sentido, y conforme a los lineamientos y desarrollos técnicos definidos por el Ministerio de Salud y Protección social, deberán los municipios realizar el proceso de actualziación en la adopción de la politica Nacional, situación que por el corto tiempo no fue posible ser realizado por todos los entes territoriales.
1. Desarrollo del  III Seminario Departamental de actualización en investigación, prevención y atención de la conducta suicida, presentación de la Guía de Practica Clínica de la Conducta Suicida, y modelo de organización de las urgencias psiquiátricas.
  </t>
  </si>
  <si>
    <t xml:space="preserve">En el marco de la Politica Nacional de Salud Mental, el departamento del quindío definió en el 2015, el Modelo de APS en Salud Mental, el cual se convierte en la base de implementación rn los municipios del Departamento. Se realizan además:
1. Dos (2)  formaciones y capacitaciones a orientadores escolares del departamento del Quindío, en normatividad actual, rutas de atención y protocolos de vigilancia en la Dimensión de Convivencia Social y Salud Mental. (120 personas)
2. Capacitación a líderes indígenas para el abordaje de la atención en salud mental (conducta suicida, violencia y consumo de SPA) con énfasis en el modelo de enfoque diferencial de etnia e indígenas.
3. Desarrollo de capacidad técnica para el manejo de trastornos y problemas mentales a personal de IPS´s, (33 personas) desde la estrategia APS en Salud Mental en MH-GAP (Programa de acción para superar las brechas en salud mental).
4. Capacitación en intervención en crisis y salud mental dirigido a 200 profesionales de la Salud.
5. Capacitación en primera ayuda psicologica, automedicaión, autocuidado, identificación de factores de riesgo y factores protectores de salud mental y riesgo de violencia a grupos organizados de crónicos no trasmisibles y adultos mayores (335 personas).
6. Se Realizó entrenamiento, formación y capacitación a las familias y cuidadores de personas diagnosticadas con esquizofrenia en el Hospital Mental de Filandia con el Club Gestores de Esperanza. (20 personas)
</t>
  </si>
  <si>
    <t xml:space="preserve">En julio de 2016, fue formulado el Plan integral de Drogas del Departamento del Quindío, aprobado por el Consejo Seccional de Estupefacientes en diciembre de 2018. El mismo, cuenta con 4 líneas estratégicas definidas así: -Reducción de la oferta de drogas ilícitas; -Reducción del consumo de drogas; -Integral de Oferta y consumo, -Fortalecimeitno institucional.
Sobre estas línaes se desarrrolla el seguimiento al Plan de Acción del Pan Integral de Drogas en el que participan activamente los muncipios de Armenia, Buenavista, Córdoba, Filandia, Pijao, Salento.
1. Se realizan mesas de trabajo con los tres programas de metadona en alianza con la Secretaria de Salud de Armenia para construcción del Modelo de Atención Integral a usuarios consumidores de opioides.
2. Fortalecimeento institucional en el SUICAD (sistema unico de indicadores de centros de atención ala drogadicción) con entrenamiento de 15 profesionales de 7 instituciones relacionadas.
2. Realziacion de 4 comites departamentales de drogas con énfasis en reducción del consumo. Participan 30 instituciones.
3. Procesos de sensibilización en temas frente a riesgos asociados en consumo incluido de drogas inyectables, VIH , Hepatitis, Barreras de atención en salud e  Inteligencia emocional proyecto de vida. (50 personas)
4. Implementación de la herramienta WEB, paa la consolidación del sistema de información de los usuarios vinculados a los tres programas de mantenimiento con metadona.  
</t>
  </si>
  <si>
    <t xml:space="preserve">en la implementación de la Estrategia "Cuatro por cuatro" se tiene:
1. Realziación de jornadas de Promoción de la salud bucal, auditiva, comunicativa, visual, prevención sobre tabaquismo y la socialización de los lineamientos técnicos sobre promoción de modos, condiciones y estilos de vida saludable, relacionadas con las enfermedades no transmisibles en instituciones educativas, de los municipios de competencia Departamental, con proceso extensivo ditrigido a 8 IPS publicas (Circasia, Pijao, Quimbaya, La Misericordia de Calarcá, Filandia, Salento, Montenegro.
2. Se realizaron Campañas sobre Prevención del Cáncer de Cuello Uterino, Cáncer Infantil,   Cáncer de Mama, piel y próstata, en las Alcaldías de (4) cuatro Municipios del Departamento (Montenegro, Circasia, Génova y  Calarcá), con asistencia de 200 personas.  Igualmente se realizó en la comunidad Indígena embera-chamy, con la intermediación de promotor  Indígena: población adulta impactada 20 personas.
4. Se capacitó a un total de 62  padres de familia  de la institución educativa sagrado corazón de Jesús de Quimbaya, Román María valencia de Calarcá en la estrategia  4x4 en lo relacionado con la  alimentación saludable incorporando el plato saludable y la aplicación en el contexto escolar de la Ley 1355 de 2009.
5. Se realiza seguimiento a las tiendas escolares de IE de Circasia, Quimbaya, Pijao, Córdoba, La Tebaida y Salento en el contexto de hábitos saludables.
6. Se realizaron 4 jornadas del Consejo Departamental Asesor de cáncer Infantil en aplicación a la intersectorialidad.  
</t>
  </si>
  <si>
    <t xml:space="preserve">En la Implementación, de la estrategia de ambientes libres de humo de tabaco en los municipios se desarrolló.
1. Entrega de ayudas visuales, asistencia técnica a docentes  y alumnos, en el cumplimiento de la ley antitabaco (1335 de 2009) de instituciones educativas de los municipios del Quindio de competencia departamental. 
2. Se verifica la ruta de tamizaje de las enfermedades no transmisibles y el alistamiento de las RIAS de Promoción y mantenimiento de la salud.
3. Capacitación para gestionar el cargue de información de los dos municipios Centinelas en la implementacion del Plan de intervención de la exposición a flúor y se entrega la ficha 228 y se realiza la asistencia tecnica en ambos municipios (IPS Circasia y Salento).
4. Desarrollo de Actividades encaminadas al seguimiento sobre la ley 1335 de 2009 y prevención de tabaquismo y abordaje de temas legales que vinculan otras patologías asociadas al tabaquismo que comprometen la salud bucal, auditiva y visual. 
5.Seguimiento a pacientes  crónicos relacionados encontrados en la BAI (Búsqueda Activa Institucional) para la garantía y acceso a los servicios de salud en la Red de prestadores departamental.
</t>
  </si>
  <si>
    <t xml:space="preserve">En la iImplementación de la estrategia para mantener la edad de inicio de consumo de tabaco en los adolescentes escolarizados; se han trabajado los siguientes aspectos:
1.Seguimiento a PRAES y actividades relacionadas con "Semana de la Movilidad en instituciones Educativas". 
2. Entrega de ayudas visuales, asistencia técnica a docentes  y alumnos, en el cumplimiento de la ley antitabaco (1335 de 2009) de instituciones educativas de los municipios del Quindio de competencia departamental. 
3. Visitas a las  14 EPS en apoyo a la socialziación y posterior implementacion de las Rutas Integrales de Atencion en Salud en las EPS para verificar el funcionamiento de la herramienta de seguimiento a los pacientes del evento riesgo cardiovascular asociado a tabaquismo.
</t>
  </si>
  <si>
    <t xml:space="preserve">Los programas desarrollados para la promoción y prevención de enfermedades transmitidas por agua suelo y alimentos, dirigidos especialmente a la población infantil, cuenta con:
1.Desarrollo del Plan de intervenciones colectivas en todos los Municipios con la caracterización de las condiciones sanitarias de las familias de la zona urbana; y de la zona rural en Quimbaya, montenegro, La Tebaida y Calarcá.  
2. Aplicación de la estrategia AIEPI comunitario para la familia, educadores, facilitadores y actores sociales en "18 practicas saludables", (prácticas higiénicas, EDA, IRA y su manejo), con participación de 897 personas.                                                             
3. Alistamiento e identificación de barreras y facilitadores en la Ruta Integral de Atencion a la infancia en el marco de la política de primera infancia del Departamento.
4. Diseño de ABC: "Cómo implementar el AIEPI Comunitario" estrategia piloto para el municipio de Circasia, (hogar infantil abejitas y su alrededor).
</t>
  </si>
  <si>
    <t xml:space="preserve">La estrategia para garantizar el adecuado funcionameinto de la Red de Frío se basó en el monitoreo remoto de la temperatura, el que facilitó la oportunidad de la medición de las caracteristicas ideales de almacenamiento de los biológicos (vacunas). se realizó además:
1. Entregas programadas mensualmente de biológico e insumos a  los 12 Municipios del Departamento y según demanda.
2. Se realizan visitas de asistencia técnica a las IPS de los 12 Municipios en el correcto almacenamiento, conservación, embalaje y transporte de vacunas, bajo los estándares de calidad de la cadena de frio.
3. Consolidación mensual de las dosis aplicadas en el sistema de informacion nominal PAIWEB con los reportes de las IPS´s,  Planes Locales de Salud y Secretarias Municipales. 
4. De manera mensual se consolida la información generada por el programa ampliado de inmunizaciones en el Departamento y se envía al nivel Nacional los primeros 10 días de cada mes.
5. Se realizan solicitud de Biológico al Ministerio de Salud.
</t>
  </si>
  <si>
    <t xml:space="preserve">Cuatro municipios con estrategias de gestión integral-enfermedades de transmisión vectorial (EGI ETV) implementadas. (Calarcá, La Tebaida, Montenegro, Armenia)
1. Se realizarón segundas visitas a las viviendas que  dierón positivos en el indice  del  primer trimestre de el año, en Buenvista se visito una  Genova tres  La tebaida  treinta seis , Calarcá cuarenta y cinco , cordobá, Pijao cuatro cuatro, Circasia nueve, Montenegro treinta y cuatro, Salento una, Quimbaya veintitrés viviendas, las viviendas que se encontrarón positivas de nuevo se les realizó destrucicón de criaderos  y se les informo sobre las sanciones que impone el nuevo codigo de policia.    
2. Se  retirarón todas las larvitrampas de los municipios por decisión del laboratorio de entomologia , tambien se realizarón la visita a todos los establecimientos de los municipios de competencia  departamental . 
3. Se revisó la base de datos del Sivigila con corte a la semana 25, con el fin de verificar concordancia entre la notificación de casos de agresiones por animales potencialmente transmisores de la rabia y el seguimiento individual de los animales agresores realizado por la autoridad sanitaria.   
4. Se realizaron visitas de casos sospechosos de dengue en todos los muncipicios de competencia que se reportan en el sivigila-                                                                            
5. Se elaboró Informe de gestión del Programa De Enferemedades Tranitidas por Vectores y Zoonosis.
6. Se realizó visita de verificación ante probable caso de dengue notificado en a comunidad indígena Emberá Chamí Chichaque en eñ Municipio de Córdoba. 
7. Se realizaron las acciones de inspección, vigilancia y control de criaderos potenciales para la reporducción de Aedes aegipty y acciones promocion en conjunto con el grupo COMBI.
8. Se realizó asistencia técnica en los Municipios de Calarcá  y La Tebaida, para la adopción, adaptación y  desarrollo de la EGI- ETV y ZOONOSIS.
9. Se continua el trabajo con Comunidad y los diferentes grupos focalizados en instituciones educativas, hogares de ICBF, grupos de adulto mayor, adolescencia, comunidad general incluyendo las actividades con el resguardo indigena en el municipio de Cordoba, enfocados en talleres de tecnicas de lavado de tanques, charlas educativas, actividades ludicas y didacticas, encaminadas a los cambios conductuales frente a  la eliminación de criaderos de vectores Dengue, Chikunguña y Zika, que se quieren generar por medio  de la paticipacion social.   Total de poblacion intervenida por municipio  Calarca (corregimiento de Barcelona) 430 personas; Cordoba 29 personas; La Tebaida 434 personas; Montenegro 549 personas; Quimbaya 492 personas; para un total de poblacion intervenida el mes de Junio de 1934, ademas de las acividaddes articuladas con la Universidad del Quindio e  Instituciones Educaticas con el programa Vector, para un total de poblacion: 2 talleres de tecnica de lavado de tanques. 
10. Se realizó seguimiento a los planes de mejoramiento establecido por el Municipio de La Tebaida ante el probable caso de mortalidad por leptospirosis en poblacion no afiliada del Municipio de La Tebaida, paticipación en Unidad de análisis del caso probable de mortalidad por Leptospirosis presentado en usuario de la Nueva EPS. 
</t>
  </si>
  <si>
    <t>en la Implementación de la estrategia  para ampliar coberturas útiles de vacunación antirrábica en animales (perros y gatos), se desarrolla:
1. Garntía de los biologicos requeridos para la vacunación.
2. Garantía de la Red de frio y monitoreo remoto de temperatura. 
3. Contratación con la Red pública con capacidad técncia y en articulación con el PIC, para el desarrollo de acciones de vacunacion canina y felina, y cumplimiento normativo y socialización de tenencia responsable de mascotas en los Municipios de Quimabaya, Génova y Filancia. Se garantiza contratación directa para la aplicacion de biologicos en los otros municipios de comptencia departamental.
4. Se realizó primera reunión del Consejo Territorial de Zoonosis
5. Se realiza revisión de los casos de agresiones animales con corte a la semana 22 con el fin de verificar la concordancia del 100% en el seguimiento de los animales agresores</t>
  </si>
  <si>
    <t xml:space="preserve">En la Implementación del plan estratégico hacia el fin de la tuberculosis, para el departamento del Quindio se tiene:
1. 195 visitas de asistencias técnicas a las IPS, EPS y Planes locales de salud.
2. 99 visitas de seguimientos a IPS, EPS y Planes locales de salud.
3. Desarrolo de 10 CERCET (Comite evaluador regional de casos especiales de Tuberculosis).
4. Conmemoración del dia mundial de la Tuberculosis el 24 demarzo con la participacion de los 12 municipios.
5. Conmemoración del dia muncial de la lepra el 2 de febrero con la participacion de los 12 municipios.
6. Suministro de medicamentos para tratamientos de pacientes de lepra y tuberculosis . (3 de Lepra)
</t>
  </si>
  <si>
    <t>En la realizar de los simulacros de atención a emergencias en la Red Pública Hospitalaria, fueron realizados en las 14 ESES del departamento
Se participó en la actualziacion de los planes de mergencia hospitalaria de la Red Pública.
Se participa en la preparación del simulacro nacional de evacuación.</t>
  </si>
  <si>
    <t xml:space="preserve">En cuanto al Número de ESEs con índices de seguridad hospitalaria mejorados; se tiene:
1. Visitas de socialziación de los lineamientos del programa de hospitales seguros frente a desastresen 14 IPS de la Red Pública Hospitalria.
2. Acciones de socialización de fortalecimiento en la implementación de estrategias por parte de la Secretaria Departamental de Salud, que permiten el desarrollo de capacidades, para la ejecución de acciones intersectoriales en el marco del programa nacional de hospital seguros frente a desastres y la socialización de la herramienta de evaluación de índice de seguridad hospitalaria. - Análisis de Peligros y Vulnerabilidades - -Evaluación Estructural - Evaluación No Estructural - Evaluación Funcional.
3. Desarrollo del taller de Hospitales seguros dirigido a 50 personas de 28 intituciones entre las cuales se invitaron: IPS Públicas del Departamento del Quindío, ESE HSJD, ESE Hospital Mental, Defensa Civil, UDEGERD, Oficinas Municipales de Gestión del Riesgo, Cuerpo de Bomberos, Cruz Roja, Secretaria de Infraestructura, Promotora de Vivienda, Secretaria de Salud Armenia y Calarcá, Direcciones Municipales de Salud del Departamento del Quindío, SSDQ: Director de Prevención, Vigilancia y Control de Factores de Riesgo, Director de Calidad y Prestación de Servicios de Salud, Director de Gestión Estratégica y Apoyo al Sistema.
4. Medición del índice de seguridad hospitalria del Hospital mental de Filandia
</t>
  </si>
  <si>
    <t xml:space="preserve">Ocho municipios con programas de cultura preventiva en el trabajo formal e informal.
1. Si identifican grupos de asociaciones de mujeres agricolas en los Municipios de Genova, Cordoba, Pijao, Salento, Filandia, Quimbaya, Montenegro, Circasia;  con el objeto de sensibilizar hacia el cumplimiento del ingreso al sistema general de Riesgos Laborales.
2. Se realizan  visitas a empresas del Sector Formal  para  realizar  acciones de prevencion prevencion de accidentes de trabajo a las empresas con mayor indice de accidentalidad  en los Municipios de Montenegro, Quimbaya, La Tebaida, Calarca y Salento .  
3. Se realizan  visitas a  empresas del sector de la construccion  en los municipios de: Armenia, Montenegtro y la Tebaida para verificar el cumplimiento de la implementacion del Sistema de  Gestion de la Seguridad y Salud en el Trabajo, en acuerdo al reglamento del sector trabajo Decreto 1072 de 2015.
4. Se prepara material para realizar acciones de prevención de Riesgos en empresas con alto Riesgo de exposición a   sustancias cancerígenas en los municipios de Calarcá, Pijao, Salento, Quimbaya, Montenegro y La Tebaida
5. Se preparan insumos para la identificación y caracterización de mujeres y hombres trabajadores del Sector de la agricultura, silvicultura, pesca y artesanos de los municipios de Quimbaya, Montenegro, La Tebaida. Salento Y Filandia. 
6. Se realzia capacitación para jornada educativa con relación a Riesgos Laborales, divulgación de las Políticas y Reglamento de Higiene industrial
</t>
  </si>
  <si>
    <t xml:space="preserve">En cuanto a  la Implementación en 14 empresas sociales del estado (ESE) departamentales y de primer nivel, el Sistema de Gestión de la Seguridad y Salud en el Trabajo se tiene:
1. Se realizan  visitas para brindar acompañamiento en las acciones de asitencia tecnica, seguridad y salud en el trabajo para realizar acciones de asitencia tecnica en las 14 empresas sociales del estado (Formulacion, implementacion y seguimiento del sistema de gestion de seguridad y salud en el trabajo).
2. Se realizan  visitas de seguimiento a las  ESES (Empresas Sociales del Estado) de los Municipios de Armenia, calarca, Montenegro, Quimbaya y La tebaida;  para  realizar acciones de asistencia tecnica en la implementacion del Sistema de Gestion de Seguridad y Salud en el Trabajo. 
3. Se expiden de forma permanente Licencias de Seguridad y salud en el Trabajo.
4. Se prepara material para iniciar proceso de Socialización de normas reglamentos técnicos en Seguridad y Salud en el Trabajo, desarrollo del plan e a trabajo anual y Apoyo al cumplimiento del COPASST en el sector formal en los municipios de Circasia, Salento, Filandia, la Tebaida. Montenegro, Calarcá y Quimbaya.
</t>
  </si>
  <si>
    <t xml:space="preserve">Los 12 municipios del Departamento tienen el SVSP (SIVIGILA) consolidado y desarrollado; el cual se encuentra articulado con los otros subsitemas de información de vigilancia y control sanitario de establecimientos  con el de inpeccion vigilancia y control del sistema General de Seguridad Social en Salud.
Se cuenta en la actualidad con el desarrollo del aplicativo I.V.C. de Alimentos y bebidas como pilotaje para el registro de la información.
</t>
  </si>
  <si>
    <t>Se  desarrollo la estrategia "MODELO  DE INSPECCIÓN, VIGILANCIA Y CONTROL  IVC EN SALUD" con el desarrollo de las siguientes actividades: 
1. Seguimiento en saneamiento básico a prestadores de servicios de acueducto y objetos de atención de alto riesgo.
2. Seguimiento a generadores de residuos peligrosos.
3. Seguimiento a empresas de uso y aplicación de plaguicidas.
4. Seguimiento a objetos de atención de bajo riesgo.</t>
  </si>
  <si>
    <t>En el desarrolo del Sistema de Inspección Vigilancia y Control (SIVC)  en establecimientos farmacéuticos del departamento, fueron objeto de vigilancia 156 establecimientos en el departamento, a los que se les realziaron 476 visitas con el desarrolo de las siguientes actividades:
1.  Se realizo el suministro (vendio) Medicamentos de Control Especial Monopolio del Estado a las diferentes Instituciones autorizadas para el manejo de estos; de acuerdo a las necesidades de estas instituciones.
2. Se realizo el suministro (medicamentos de programas especiales)  a las entidadeas que lo requirieron de acuedo a sus necesidades.
3. Se realizaron visitas a Establecimientos Farmacéuticos de acuerdo a los productos notificados por el Programa delegaciones INVIMA dentro del Departamento del Quindio. 
4. Se realizarón once visitas correspondientes a los casos notificados como Intoxicacion por medicamentos.
5. Se brindo asistencia tecnica en la orientacion de la educacion en salud a traves de las visitas PIC;  sobre el uso y almacenamiento adecuado de medicamentos y vencimiento.
6. Se elaboró y publico un Boletin con Tema farmaceutico ( Puntos Azules),y se esta proyectando uno  referente al Uso adecuado de medicamentos.</t>
  </si>
  <si>
    <t xml:space="preserve">En la implementación del programa de participación social en salud, y con la formulación de la política nacional de Participación Social se continua con  los procesos de articulación e identificación de las líneas de acción de los programas a ser incluidos y dirigidos a poblaciones vulnerables (etnias, afros, personas con discapacidad, victimas , adulto mayor). 
1. Se interactúa con estudiantes de la Institución Educativa INET del municipio de Circasia en la realización de talleres en prevención de violencia contra la mujer y delitos de trata de personas. Además se vienen realizando actividades con población indígena en 5 municipios del Departamento en deberes y derechos en salud, acompañamiento proceso de seguridad alimentaria y nutricional (comunidades de los municipios de Córdoba, Pijao, La Tebaida, Calarcá, Quimbaya y Buenavista).
2. Se realizó primera mesa de concertación con población afro en el mes de septiembre para PIC.
3. Se vienen realizando visitas de seguimiento a los planes de mejora de los centros de atención del adulto mayor y a los centros día de 10 municipios que están bajo departamental. De acuerdo al seguimiento realizado se ha logrado las mejoras en la parte de infraestructura, dotación, recurso humano y sus entornos.
4. Implementacion de la estrategia de RBC (rehabilitacion basada en comunidad) en los municipios de Calarcá, Quimbaya y Montenegro con el fin de formar 30 líderes comunitarios para autogestion y gestion de casos de personas con discapacidad.
5. Desarrollo del programa PAPSIVI (programa de atención psicosocial a víctimas del conflicto), en 11 municipios de competencia departamental.
</t>
  </si>
  <si>
    <t>En la Implementación del  Programa de atención psicosocial y salud integral a víctimas del conflicto armado, se tiene:
1. Se desarrollaron tres ciclos de atención con duracion de dos meses en modalidad familiar e individual, en los niveles de atención de apoyo, consejeria y atención terapéutica. (340 víctimas)
(195 mujeres, de las cuales 11 son afrodescendientes y 1 indígena  -  145 hombres, de los cuales 5 son afrodescendientes)
2. Se realizaron tres acciones educativas de promoción de derechos y deberes en salud para la población Victima del conflicto Armado en el punto de atención miraflores. 
3. Se realiza difusión del Protocolo de Atención Integral en Salud con Enfoque Psicosocial a Víctimas del Conflicto Armado a funcionarios del hospital de Circasia, Montenegro, La tebaida, Calarcá, Armenia, Córdoba. 
4. Se realiza socialización de lineamientos técnicos emitidos por el MINSALUD a funcionarios de la Secretaria de Salud Departamental sobre la implementación del Protocolo de Atención Integral en Salud con Enfoque Psicosocial  a Víctimas del Conflicto Armado.
5. Participacion de la feria de servicios para la población Victima en el marco del Plan de Reparación Colectiva del municipio de Génova PIRC. 
6. Se realizó espacio de articulación con la mesa Departamental de Participación Efectiva de Victimas para hacer seguimiento a la implementación del PAPSIVI en los municipios de Quimbaya, Tebaida, Génoca, Circasia, Calarcá, Montenegro durante el segundo ciclo desarrollado.
7. Se emite y firma resolución sobre la conformación de comité técnico al interior de la Secretaria de Salud Departamental para la implementación del protocolo de atención integral en salud para víctimas del conflicto armado con actores del SGSSS.</t>
  </si>
  <si>
    <t xml:space="preserve">En los 12 municipios se ha fortalecido la estrategia AIEPI con las siguientes actividades:
1. Acompañamiento, asitencia técnica y seguimiento a 4 jornadas de vacunación. (Enero, Abril, Julio, Octubre)
2. Asistencia técnica, seguimiento y evaluación y formulacion de planes de mejoramiento a Direcciones locales de salud, IPS públicas y privadas y EAPB.
3. Realización de dos jornadas de desparasitación antihelmíntica masiva, en el marco del Plan de Intervenciones colectivas en Salud Pública. (31.386 niños).
4. Alistamiento y adaptación de la Ruta de Promocion y manteniento de la Salud, para el curso de vida de primera infancia, con participacion de todos los actores involucrados.
5. Se realiza seguimiento al Riesgo Individual en Salud de la Población Infantil a través de dos herramientas: Seguimiento a la Cohorte de Nacidos Vivos y Matriz de seguimiento al Control de Crecimiento y Desarrollo.
6. Inclusión en el Consejo de Politica Social del Departamento y en el comité de primera infancia e infancia y adolescencia del departamento, como base de procesos de intersectorialidad e insterinstitucionalidad relacionados con la atención integral de enfermedades prevalentes de la infancia AIEPI.
</t>
  </si>
  <si>
    <t xml:space="preserve">En el Fortalecimiento a los doce (12) municipios del departamento de los  comités municipales de discapacidad se ha desarrollado:
1. Seguimiento al proceso de cobertura para el registro de presonas con discapacidad en cada municipio.
2. Articulacion con los enlaces de discacpacidad de los 12 Municipios.
3. Asitecia técnica y verificacion de la existencia de los comites y acompañamiento a los municipios.
4. Doce capacitación en registro y normatividad relacionada a XXXX personas
5. Custodia y actualziación del libro de Avecindamiento de las personas declaradas interdictos por los jueces del Departamento.
6. 36 Asistencias tecnicas a EPS en los temas de acceso, accesibilidad, servicios de salud y capacidad resolutiva para la atención a personas con discapacidad.
</t>
  </si>
  <si>
    <t xml:space="preserve">En el proceso de implementar en once (11) empresas sociales del estado (ESE)  Municipales el Plan de intervenciones colectivas (PIC):
1. Se continúan con el desarrollo de las jornadas de salud y la caracterización de la población pobre vulnerable de cada municipio de competencia departamental  y se realiza la contratación con los 11 ESES municipales de los Planes de Intervención colectiva (PIC).
2. Reunión de equipo de trabajo de 11 ESES municipales para la coordinación de cronograma de actividades lúdicas y didácticas con los diferentes grupos focalizados a intervenir. 
3. Acercamiento con instituciones educativas rectores y coordinadores para programar actividades de la metodología COMBI con los grupos de primaria.
</t>
  </si>
  <si>
    <t>Organización de equipo funcional de acompañamiento en la formulación de los ocho planes de mejoramiento y definición de la capacidad técnico - operativa de las eses.</t>
  </si>
  <si>
    <t xml:space="preserve">El número de establecimientos vigilados alcanzado fue de 380, en los que se realizó:
1. Análisis de las muestras que sirven para realizar la vigilancia de la calidad de agua potable, agua envasada, alimentos, leche cruda, sal y panela, con un total de 3.091 muestras analizada.
2. En la unidad de enfermedades de interés en salud pública se realizaron las siguientes actividades: Control de calidad de todos los laboratorios adscritos a la red en enfermedades de interes en salud publica como HIV, HB, HC, CORE, CHAGAS, HTLV, TSH NEONATAL, TOXOPLASMA, LEPTOSPIRA, DENGUE, FLUJOS VAGINALES, SIFILIS, MALARIA, Leishmaniasis, Lectura de cultivos ok (OGAWA KUDOH) para el diagnostico de tuberculosis pulmonar y extrapulmonar, láminas de TBC,  láminas de lepra , coprocultivos , preparación de medios de cultivo OK , Identificaciones de M. Tb , zn ,  larvitrampas ,indices aedicos, se enviaron las muestras necesarias para confirmacion al  INS: Tosferina , influenza , sarampión y rubeola , Zika, necropsia , resistencias , corpocultivos.
3. Se realizaron visitas de asistencia tecnica a los laboratororios de la red y visitas de seguimiento a los estándares de calidad.
</t>
  </si>
  <si>
    <t xml:space="preserve">De 137 COVECOM conformados, reportan operación al 31 de diciembre un total de 75 COVECOM. En ellos se ha trabajado:
1. Se adelantaron las verificaciónes y se fortaleció el proceso de georeferenciación de los COVECOM, a traves de la actualizacion de los Mapas Sociales, los cuales son insumos esenciales para la identificación del impacto de la actividad comunitaria. 
2. Se realiza apoyo al proceso de sistematización de la estrategia COVECOM, seguimiento de la notificación comunitaria, mejoramiento de la calidad de la información, medición de indicadores, Análisis de la información y generación de planes de mejoramiento.
3. Se realiza la consolidacion y analisis de la notificación comunitaria de 11 municipios del Departamento del Quindío.
4. Se realizan mesas técnicas con reactivación de 137 líderes de los Municipios. 
5. Se realizan los procesos de verificación del cumplimiento de las gestiones solicitadas en el reporte mensual de la notificación y las respuestas de las entidades con competencia directa;  para la presentación de las mesas técnicas ante los alcaldes.
</t>
  </si>
  <si>
    <t>El departamento del Quindio termina la vigencia de 2018, con 67 unidades primarias generadoras de datos (UPGD) que integran el Sistema de Vigiancia en Salud Pública. lA DISMINUCION DE upgd SE DA POR EL CIERRE DE de Instituciones Prestadoras de Servicios de Salud.
1. Se realiza despliegue del equipo de VSP a cada una de las Instituciones Prestadoras de Servicios Caracterizadas, realizando capacitación en protocolos de Vigilancia de eventos de interés en Salud Pública
2. Se realiza verificación semanal de la notificación obligatoria semanal emanada de las UPGD, Unidades Informadoras de la red Departamental a 145 eventos de interés en salud pública.
3. Se realiza la Búsqueda Activa Institucional correspondiente a cada mes evaluado.
4. Se realiza proceso de certificación en coordinación con el SENA en la norma Sistematizar la Información de Interés en salud Pública. 48 personas
5. Se realizó taller de capacitación a la red departamental de notificación con una intesidad de 40 horas, dirigido a 80 personas. 
6. Se actualzió el Análisis de Situción de Salud en el modelo de determinantes sociales (vigencia 2017).</t>
  </si>
  <si>
    <t>En el 4to trimestre del año 2018, Con base en los datos obtenidos de las ESES se han realizado actividades en los 12 municipios del Quindío fortaleciendo la identificación y canalización de las personas que no están Sisbenizadas, así como de las que no se encuentran afiliadas al SGSSS.</t>
  </si>
  <si>
    <t xml:space="preserve">El Departamento del Quindío a través de la Secretaría de Salud Departamental ha realizado las transferencias de los recursos de Esfuerzo Propio para cofinanciar los procesos del Régimen Subsidiado en Salud en los 12 Municipios, de conformidad con las directrices del Ministerio de Salud y Protección Social.    </t>
  </si>
  <si>
    <t xml:space="preserve">Mediante el ajuste realizado a la Matriz de auditoria sugerida por la Secretaria Departamental de Salud del Quindío a cada uno de los Municipios y teniendo en cuenta la circular 078 de 2018 enviada cada uno de los municipios se vio la necesidad de brindar asesoría a los Municipios que la solicitan, además del cambio de persona encargada (Referente de Régimen Subsidiado) en algunos Municipios, se brinda acompañamiento o asesoría en los procesos de régimen subsidiado.
</t>
  </si>
  <si>
    <t xml:space="preserve">Se brindó asistencia técnica y seguimiento a los 12 municipios en los siguientes temas: 
• Inscripción en la plataforma del Plan Bienal vigencia 2018-2019.
•  Presentación de los proyectos inscritos en la Plataforma en el Consejo Territorial de Seguridad Social en Salud.
• Presupuestos y cotizaciones presentados por las diferentes ESES y sus ajustes para presentación y posterior aprobación.
 </t>
  </si>
  <si>
    <t xml:space="preserve">1. A la fecha la Secretaria de Salud Departamental ha realizado la preparación de 14 simulacros en 14 hospitales públicos del departamento, con el apoyo de profesional experto en el área. 
2. Así mismo se ha brindado asistencia técnica para el ajuste de 14 Planes de emergencia Hospitalarios.
3. Se ha realizado la verificación del estado de los equipos de la red pública, a fin de determinar el inventario de la necesidad y proyectar la reposición respectiva.  Producto de dicha verificación se radico ante el MSPS un proyecto que será financiado con recursos de la nación y el departamento, donde se está realizando la revisión de los estudios previos y estudio del mercado por parte de la oficina jurídica de la secretaria de salud departamental donde se espera tener los requisitos cumplidos para proceder con el procesos de licitación y adjudicación para la instalación y puesta en marcha de la red de telecomunicaciones en emergencias y desastres en el departamento del Quindío.
</t>
  </si>
  <si>
    <t xml:space="preserve">
En el proceso de verificar el sistema de evaluación de los Plan de auditoria para el mejoramiento de la calidad (PAMEC) se ha aplicado la lista de chequeo para la evaluación del programa de auditoria para el mejoramiento continuo de la calidad de la atención al Hospital San Juan de Dios, apoyando la elaboración de documentos que fortalecen el programa.
Se realizó seguimiento en las ESE´s de los 12 municipios al cumplimiento de los planes de mejoramiento instaurados en la visita inicial del programa de auditoria para el mejoramiento de la calidad de la atención, de acuerdo a los hallazgos encontrados, a los municipios de Armenia, Circasia, Montenegro, Salento, Filandia, Pijao, Quimbaya, Génova y Buenavista, Cordoba, Calarca, La tebaida,  
</t>
  </si>
  <si>
    <t xml:space="preserve">Se apoyaron y fortalecieron las 23 Ligas de Departamento, de la siguiente forma. 
•• APOYO ECONÓMICO EVENTOS FEDERATIVOS :de acuerdo a los calendarios federativos se realizó apoyo económico para que los deportistas o equipos deportivos pudieran asistir a eventos competitivos de carácter nacional e internacional Ajedrez, Atletismo ,Bádminton, Bowling Caciques, – futbol de salón, Cafeteros, – Baloncesto, Ciclismo, (federación colombiana, B.M.X, Down Hill y Ruta) Futbol, Futbol de salón, Gimnasia, Hapkido, Karate ,Levantamiento de pesas Limitados físicos, Limitados visuales,  Lucha, Natación ,discapacidad cognitiva, Patinaje, Tejo, Tenis de campo ,Tenis de mesa ,Tigres del Quindío – Futbol sala, Triatlón. ORGANIZACIONES CON APOYO LOGÍSTICO PARA EL DESARROLLO DE SUS ACTIVIDADES (implementaciones, premiación, ambulancia, alquiler de pistas para bowling, Ajedrez, Gimnasia, Levantamiento de pesas, Bowling, Hapkido, Judo, Limitados cognitivos, Limitados físicos, Patinaje, Tejo, Tenis de mesa, Bádminton, futbol ,futbol de salón, motociclismo, físi culturismo. APOYO BIOMEDICO  se apoyaron los  deportistas con equipo biomédico es decir medico deportologo, fisioterapeuta, psicólogo, charlas de coaching motivacional, además de capacitaciones tanto a técnicos, dirigentes y deportistas en diferentes temas relacionados al deporte. APOYO METODOLOGICO • Equipo metodológico: durante al año 2018 se contrataron dos metodólogos licenciados en educación física, quienes realizaron asesoría en los procesos relacionados con la elaboración de planes de entrenamiento, diseño y ejecución de test, visitas metodológicas a las sesiones de entrenamiento, apoyo en el seguimiento de los logros alcanzados.
1. Atletismo, Balonmano, Bowling, Ciclismo (bmx), Futbol de salón, Gimnasia (rítmica) Hapkido, Judo ,Karate, Levantamiento de pesas, Limitados auditivos (Bowling) Limitados cognitivos ( Natación),Limitados físicos (tenis silla de rueda),Lucha, Patinaje, Taekwondo, Tejo, Tenis de mesa, Triatlón. Se contó con la contratación de un EQUIPO BIOMEDICO :  médico deportologo, un fisioterapeuta y un pasante de psicología que atendieron a los deportistas de diferentes ligas deportivas así : Se realizaron  intervenciones psicológica grupal 47 e individual a 91  a los deportistas de las ligas de  Patinaje , BMX 1,Judo , gimnasia, Hapkido ,Karate ,Levantamiento de pesas, Atletismo ,Balonmano. Se realizaron 110  Atenciones Médicas a los deportistas de las Ligas de  Ajedrez, Atletismo ,Bádminton ,Balonmano, Bolo, Ciclismo ,Powerlifting ,Futbol de salón Gimnasia ,hapkido , Judo, Levantamiento de pesas, Limitados físicos ,Natación, Patinaje ,Taekwondo, Triatlón. Se realizaron 117 atenciones  de Fisioterapia a los deportistas de las Ligas de  atletismo, Bádminton, Balonmano, Bolo, Futbol de Salón, Hapkido, Judo, Levantamiento de Pesas, Taekwondo, Triatlón. APOYO TECNICO  Se realizó apoyo  a las diferentes ligas deportivas del departamento, se brindó apoyo a través del pago de entrenador o monitor deportivo para el desarrollo de las actividades técnicas y metodológicas necesarias para el deporte de iniciación, formación y especialización con miras al alto rendimiento. A las Ligas de Atletismo, Baloncesto, Balonmano, Bádminton, Bowling,  Ciclismo (B.M.X),  Futbol de salón, Futbol, Gimnasia (rítmica), Hapkido Judo, Karate,  Levantamiento de pesas Limitados cognitivos ,Limitados físicos,  Lucha, Patinaje, Taekwondo  ,Tejo ,Tenis de mesa , Triatlón. 
</t>
  </si>
  <si>
    <t xml:space="preserve">Se brindó apoyo a los 20 deportistas.El criterio de selección de los deportistas de deportes convencionales y de discapacidad se establece en la resolución 015 de 2017, que tiene como objetivo fortalecer el proceso de Altos Logros Deportivos en el departamento del Quindío, a través de apoyos a los deportistas para alcanzar, mantener y mejorar resultados deportivos sobresalientes, apoyados en condiciones técnicas, científicas y sociales de preparación para la participación en eventos nacionales e internacionales, y contribuir con ello a la integralidad entre las etapas que conforman el desarrollo de los deportistas de alto logro.
El apoyo y/o incentivo económico se otorgará con el fin de complementar los gastos mensuales de los deportistas, de tal forma que dado su alto nivel de desarrollo en deporte, pueda dedicar horas suficientes en la semana para las sesiones de entrenamiento.
.Durante el año 2018 se brindo apoyo durante 11 meses, beneficiando directamente a los deportistas de seis (6) ligas de  deporte convencional y dos (2) en situación de discapacidad. Los deportistas beneficiados pertenecen a las siguientes Ligas :Levantamiento de pesas   4 ,Bowling  6,Ciclismo (down hill y bmx)  4,Triatlon  2 Atletismo    2,Badminton  2,LIM. FISICOS (tenis discapacidad)  1,LIM. AUDITIVOS (Bowling Discapacidad)  1, LIM. FISICOS (Atletismo discapacidad)  1
</t>
  </si>
  <si>
    <t xml:space="preserve">El Departamento del Quindío apoyo  la participación en eventos federados de 13 ligas como lo establece la meta garantizando acompañamiento técnico y apoyo para los desplazamientos tales como alojamiento, alimentación, transporte, entre otros y así  hizo presencia con deportistas en eventos nacionales como: Liga de Bolo torneos nacionales realizados en Medellín Bogotá y Cali y en eventos internacionales como suramericanos y panamericanos , Liga de Bádminton torneo nacional en Cundinamarca Uvate, Liga de atletismo torneo nacional realizado en Bogotá, Medellín, Cali y suramericano juvenil ,  Liga de  pesas torneo nacional de pesas en Cali Cartago y suramericano , Liga de ciclismo torneo nacional en Bogotá, Medellín, Barrancabermeja, Manizales y campeonato mundial de bmx, Liga de patinaje torneo nacional en Medellín, Tunja y Cali , Liga de futbol torneo nacional zonal en Florencia y Nariño , Liga de ajedrez torneo nacional en Medellín, Tunja y Dosquebradas Risaralda , Liga de karate do torneo nacional de karate do en Bogotá, Liga de discapacidad física torneo internacional Europa. Las ligas de hapkido torneos nacionales, balonmano, tenis de mesa y Triathlón. </t>
  </si>
  <si>
    <t xml:space="preserve">Se suscribió el convenio  con Coldeportes Nacional, el Instituto realiza el proceso de apoyo en la  inscripción de los diferentes deportistas del departamento, en la plataforma supérate, el acompañamiento en el desarrollo de la fase municipal, y la organización y ejecución de la fase departamental.  Donde garantiza la logística para el evento, disposición de escenarios deportivos en óptimas condiciones, juzgamiento en todas las disciplinas deportivas, hidratación, refrigerios, almuerzos, transporte, premiación deportiva, y dotación y uniformes deportivos a la delegación que nos representa en las fases regionales y nacionales. Para la vigencia 2018 el número de  inscritos por municipio en el programa Supérate Intercolegiados ascendió a 15,809 deportistas y técnicos, incluyendo la ciudad capital; Se han realizado los festivales deportivos en cada uno de los municipios del Departamento según la inscripción previa realizada.                                                                                                    CALARCÁ: 1.748
BUENAVISTA: 148
CÓRDOBA: 255
SALENTO: 611
MONTENEGRO: 1.835
GÉNOVA: 381
CIRCASIA: 893
LA TEBAIDA: 1.462
PIJAO: 369
FILANDIA: 622 QUIMBAYA: 1.213
TECNICOS: 182
ARMENIA: 6.272
Se desarrolló con éxito la fase Departamental El total de deportistas  participantes  fue en :Deportes de conjunto: 1279 deportistas, 93 entrenadores y asistentes, en deportes como futbol de salón, futbol sala, futbol, baloncesto, voleibol y balonmano en las ramas masculino y femenino, en la categorías pre juvenil y juvenil. Deportes individuales: 831 deportistas  y 60 entrenadores, en los deportes como levantamiento de pesas, lucha, natación, taekwondo, ciclismo, ciclismo bmx , atletismo , triatlón, tenis de mesa , tenis de campo , patinaje carreras , gimnasia artística , ajedrez , tejo. A todos los ganadores de la fase departamental de los deportes de conjunto fueron premiados con  trofeo, medallas y su respectivo uniforme de competencia y presentación. De igual manera los ganadores de esta fase en deportes individuales también recibieron medallas, uniforme de presentación  y de competencia. FASE REGIONAL Departamento del Quindío participo con los deportistas clasificados de la Fase Departamental en deportes de conjunto, en las categorías  pre juvenil y juvenil, ramas femenino y masculino, el total de deportistas fue de 108 en la categoría  pre juvenil, y 108 en la categoría juvenil, más 3 oficiales de misión que apoyaron durante el evento a la delegación del Quindío, las disciplinas deportivas que tuvieron presencia en esta fase de los juegos supérate fueron: Baloncesto, voleibol, fútbol, fútbol sala y fútbol de salón, los deportistas de la categoría pre juvenil estaban entre los 13 y 14 años, y los deportistas de la categoría juvenil estaban entre los 15 y 17 años. FASE FINAL NACIONAL: Evento que se realizó en la ciudad de barranquilla  del 15 de noviembre al 04 de diciembre   del año 2018 y en el cual el  departamento del Quindío participo con los deportistas clasificados de la fase departamental en deportes individuales y balonmano, en las categorías  pre juvenil y juvenil, ramas femenino y masculino, también participo el equipo de futbol del Colegio Comfenalco  que gano este derecho por ser el campeón regional en la categoría juvenil. El total de deportistas fue de 29  en la categoría  pre juvenil, y 64 en la categoría juvenil, más 15 entrenadores y 2 oficiales de misión que apoyaron durante el evento a la delegación del Quindío. Las Disciplinas Deportivas Que Tuvieron Presencia En Esta Fase De Los Juegos Supérate Intercolegiados Fueron: Ajedrez, Atletismo , Balonmano, Ciclismo, Ciclismo Bmx ,Futbol , Gimnasia , Levantamiento De Pesas , Lucha, Natación, Para Atletismo, Patinaje , Tejo,  Tenis De Campo , Tenis De Mesa Y Triatlón. Los Deportistas De La Categoría Pre Juvenil Estaban Entre Los 12 Y 14 Años, Y Los Deportistas De La Categoría Juvenil Estaban Entre Los 15 Y 17 Años. La Fase Final Nacional De Los Juegos Supérate 2018 Conto Con La Participación De Los 32 Departamentos De Colombia. Los Deportes Que Más Aportaron Medallas Para La Delegación Del Departamento Del Quindío Fueron Los Deportes De Atletismo En Las Categorías Pre Juvenil- Juvenil Con 6 Medallas  Y El Levantamiento De Pesas Con 3 Medallas  En La Categoría Juvenil, La Única Medalla De Oro Obtenida Por La Delegación Del Quindío Fue Obtenida En Tenis De Campo  En La Modalidad Dobles Mixto Con Los Deportistas Juan José Varón Del Colegio Gimnasio Santo Rey Y Sofía Guerrero Del Colegio San Luis Rey. 
</t>
  </si>
  <si>
    <t>Se asesoraron los 12 municipios del Quindío, brindando  apoyo  profesional en los procesos de planeación, jurídicos, técnicos, logísticos y de gestión documental, estas actividades fueron realizadas con el  acompañamiento de profesionales  en administración, jurídica y licenciados en educación física. Además se realizó el acompañamiento y asesoría en la ejecución de los  proyectos deportivos, recreativos del municipio ejecutados con los recursos de telefonía móvil e impuesto de cigarrillo.</t>
  </si>
  <si>
    <t>Se desarrolló un evento de Deporte social Comunitario, teniendo en cuenta que este está definido en la Ley 181 como una forma de aprovechamiento del deporte con fines de esparcimiento, recreación y desarrollo físico de la comunidad. Su objetivo fortalecer los valores y la sana convivencia a través de las prácticas deportivas  de manera sostenible y articulada. Está dividida en dos líneas transversales 1. Se Desarrollaron Los Juegos Veredales Una de los logros más relevantes en este aspecto es la realización de los JUEGOS VEREDALES; donde se llegó a las zonas rurales de los doce municipios del Departamento del Quindío; con la participación de más de 1.187 deportistas de 76 veredas , que equivale al 36%  de veredas atendidas departamento del Quindío en la fase municipal ; posteriormente se realizó la fase departamental donde se jugó en los diferentes Municipios; en las disciplinas deportivas de Futbol, Futbol de salón femenino y masculino, tejo y sapo; además de las actividades recreo deportivas y de brindar espacios de sano esparcimiento no solo a los deportistas participantes sino a sus familias y habitantes de los diferentes municipios del Quindío. Para la fase Departamental se garantizó la organización del evento, la parte logística, hidratación, transporte, juzgamiento, premiación y dotación e implementación deportiva. Así mismo se desarrollaron las últimas fechas de este evento  en los escenarios mayores del Departamento del Quindío. INCLUSION SOCIAL se realizaron jornadas recreo deportivas brindando espacios de sano esparcimiento e incremento del uso de escenarios deportivos a los niños, niñas, jóvenes y adolescentes de los barrios priorizados de los doce municipios del departamento del Quindío, generando bienestar en pro del desarrollo integral de sus habitantes. Donde se atendieron de forma regular a 811 jóvenes.</t>
  </si>
  <si>
    <t>Se realizó el apoyo técnico a la realización de los Juegos Comunales. El evento de los juegos Departamentales comunales se realizó de manera zonificada en el departamento del Quindío, el cual se dividió en 4 zonas. , los deportes participantes en esta versión de los juegos comunales fueron: baloncesto, voleibol  y futbol de salón, los tres deportes en las ramas masculina y femenina en categoría libre a partir de los 18 años. El total de deportistas participantes en esta fase departamental de los juegos comunales  fue de 421. Se brindó los  servicios de primeros auxilios, Indeportes Quindío fue el encargado  de los servicios de juzgamiento, hidratación, refrigerio y  coordinación de todo el evento por parte de los monitores designados por el instituto.</t>
  </si>
  <si>
    <t xml:space="preserve">Se apoyo de forma articulada con  COLDEPORTES y los municipos del departamento del quindio el desarrollo del Programa Campamentos juveniles - es un programa de educación extraescolar que promueve espacios lúdicos y recreativos para el aprovechamiento del tiempo libre y afianzamiento de valores, que ofrece a los niños y jóvenes entre los 13 y 28 años un contacto directo con el medio natural a partir del conocimiento del mismo y sus posibilidades, propiciando el desarrollo de habilidades y técnicas necesarias para afrontar experiencias campamentiles y del diario vivir, además Busca contribuir en el los niños y jóvenes el desarrollo integral de su personalidad y afianzar valores a través de actividades recreativas, ecológicas, culturales y deportivas. 
OBJETIVOS
• Fomentar la confraternidad entre los jóvenes colombianos, a través de prácticas de campismo que estimulen el desarrollo de la personalidad y el afianzamiento de valores y conceptos.
• Formar Jóvenes Voluntarios con altruismo y liderazgo que guíen, orienten y ejecuten planes, programas y proyectos sociales comunitarios en el área de recreación.         
• Capacitar a los jóvenes voluntarios del país en temas de interés social que enriquezcan sus conocimientos en diferentes áreas y generen la participación en el desarrollo social, político, económico, cultural, recreativo y deportivo de región.PROCESO DE FORMACIÓN .En campamentos juveniles Colombia “campista” significa: “Joven hombre o mujer voluntario que pertenece al programa y que contribuye al mejoramiento de su formación y desarrollo integral”.
Institutos Departamentales  busca promover el desarrollo integral de los jóvenes (hombres y mujeres), resaltando las áreas del desarrollo personal, escolar, social, vocacional y profesional, como ejes de interacción con el medio, promoviendo el desarrollo del pensamiento, los valores y las capacidades humanas, como potencial de los campistas a  través de métodos reflexivo-creativos y lograr así orientar, asesorar y evaluar el proceso de formación integral. Teniendo en cuenta lo anterior, el programa campamentos juveniles se soporta en 5 ejes temáticos de formación.
1. CRECIMIENTO PERSONAL, VOLUNTARIADO Y LIDERAZGO
2. TECNICA DE CAMPAMENTO
3. RECREACION Y CULTURA
4. PREVENCION Y SALUD
5. CONCIENCIA AMBIENTAL
Campamentos Juveniles es un programa de educación extraescolar, que contribuye al mejoramiento de su formación y desarrollo integral, los campistas que cumplen con su proceso formativo, tienen un reconocimiento (nivel de formación), donde se le otorgan unas insignias, semejando la planta del café, como símbolo de naturaleza, libertad y fortaleza económica de nuestro país. RECONOCIMIENTOS 
Los reconocimientos se darán en 2 niveles:
1. Departamental; para Semilla, Raíz y Tallo . Este reconocimiento se hará en un Campamento Departamental o en ceremonia oficial, por resolución del Ente, Secretaria, Distrito o Departamento según modelo de insignias dadas por Coldeportes. 2. Nacional; para Hoja, Flor y Fruto. Este reconocimiento se hará en un Campamento Nacional o en ceremonia oficial, por resolución de Coldeportes.
CAMPAMENTOS JUVENILES VIGENCIA 2018  Dentro del desarrollo del Proyecto Campamentos Juveniles se realizan diferentes actividades con los niños, adolecentes, jóvenes  de los municipios como son : capacitaciones, talleres, encuentros municipales y departamentales. Estas actividades permiten que el campista cumpla con su proceso formativo para lograr obtener el reconocimiento que le  permitirá vivir la gran experiencia en  el campamento Departamental. En fase Departamental el campista tiene la oportunidad de compartir con todos los campistas del Departamento y vivir una experiencia única de dos días con la Naturaleza. El campista  tiene la oportunidad de compartir y dar a conocer  todo  el conocimiento aprendido en la fase Municipal, el cual es evaluado otorgándole su asenso según el nivel de formación. DESARROLLO DE TALLERES CAMPAMENTILES con la participacion de 462 campistas de los diferentes municipios, DESARROLLO FASES MUNICIPALES Los campamentos municipales se desarrollaron en el Primer Semestre del 2018 donde los jóvenes y adolecentes buscan una alternativa de sano esparcimiento  a través de actividades ambientales , donde se fortalecen valores, convivencia , cuidado por el medio ambiente y la importancia del servicio.Es el lugar propicio donde el campista practica todo lo aprendido en los talleres recibidos y se prepara para participar en el Campamento Departamental y lograr su ascenso. con la participacion de 316 campistas-- FASE DEPARTAMENTAL DE CAMPAMENTOS JUVENILES  La fase Departamental de Campamentos juveniles se llevó a cabo el 26 Y 27 de octubre en el Municipio de Córdoba en el Parque Agua y Guadua con la participación de 130 campistas, donde INDEPORTES Quindío y COLDEPORTES brindaron las condiciones técnicas, logísticas (transporte, alimentación, implementación, adecuación de terrenos entre otros), para el desarrollo del evento.
 </t>
  </si>
  <si>
    <t xml:space="preserve">Se apoyó de forma articulada con los municipios del Quindío el desarrollo del Proyecto Nuevo Comienzo que está orientado para las personas mayores de 60 años y para el caso de indígenas mayores de 55 años, el cual se desarrolla como una estrategia activa de socialización y dinamización de procesos culturales tendientes al rescate de acciones y saberes culturales, autóctonos y recreativos.
Como proceso pretende rescatar la capacidad de participación de las personas mayores, y la posibilidad de generar procesos participativos desde lo local y fortalecer las relaciones entre las instituciones que trabajan por y con ellos.
Nuevo Comienzo Otro Motivo para Vivir : Este programa cuenta con una propuesta metodológica estratégica que invita a las personas mayores al disfrute de los encuentros, participando de diferentes actividades recreativas que  muestran el resultado de una vivencia que involucra lo físico, emocional y psicológico de las personas mayores, siendo necesario implementar acciones desde la fase municipal con el tiempo y el goce hasta la fase departamental donde se muestra con alegría y orgullo el trabajo realizado que se ha llevado durante varios meses.
De lo anterior se elegirán representantes que han venido trabajando con estos procesos, con el objetivo mismo de socializar los resultados de las diferentes actividades de Recreación que tienen que ver con su cultura, con sus costumbres con sus tradiciones, artesanías, danzas y musical. Las actividades desarrolladas en los municipios fueron: talleres con la participación de 766 personas, Nuevo Comienzo fase Municipal 421 adultos. FASE DEPARTAMENTAL El 20° encuentro departamental de la persona mayor nuevo comienzo, se realizó el día 13 de julio de 2018 en el parque el mirador del corregimiento de la Virginia  del municipio de Calarcá, con participación de 259 personas mayores, en representación de los doce municipios del departamento (Armenia, Calarcá, Buenavista, Génova, Pijao, Córdoba, La Tebaida, Montenegro, Quimbaya, Circasia, Salento Y Filandia. FASE NACIONAL • La fase Nacional se Desarrolló en la Ciudad de Tumaco, esta estuvo  integrada por 12 personas mayores, donde realizaron actividades de socialización y compartir con los demás departamentos. 
</t>
  </si>
  <si>
    <t xml:space="preserve">Se creó y desarrollo una estrategia que  articula la actividad recreativa social comunitaria desde la primera infancia hasta las personas mayores.  PRIMERA INFANCIA  E INFANCIA-La estrategia de Primera Infancia  e infancia en el Departamento del Quindío está dada según los Lineamientos Nacionales , dados por COLDEPORTES , donde se describe claramente la importancia y los beneficios del juego cuando es utilizado como herramienta de aprendizaje desde el momento mismo del nacimiento y que de manera progresiva se va haciendo estructural en la vida de los niños y las niñas en la medida en que cuenten con mayores oportunidades de exploración de aquello que les gusta, les interesa, les satisface y los hace sentir bien. La cual pretende el desarrollo de actividades lúdico-recreativas dirigidas a la siguiente población:
Primera infancia: niños y niñas de 0 a 6 años no cumplidos (5 años y 11 meses y 29 días) de edad - Infancia: Niños y niñas de 6 (años cumplidos) a 12 años no cumplidos (11 años y 11 meses y 29 días) de edad. Las actividades se implementan en diferentes espacios Parques y en las instituciones.  En general, las acciones se realizan en aras de contribuir en la formación pedagógica, tales como:
EN MOVIMIENTO Actividades recreativas cuyo objetivo es promover actividades lúdicas, recreativas y pre deportivas que den respuesta a las necesidades de los niños y niñas que se encuentran institucionalizados, coadyuvando al cumplimiento de los ejes temáticos establecidos en el Proyecto Educativo Institucional “PEI” de los centros educativos.
RESPETANDO ANDO  Durante esta temporada los niños y niñas cuentan con una oferta de actividades pedagógicas utilizando como estrategia la recreación y la lúdica en temas como el cuidado del medio ambiente y la naturaleza, trabajo en equipo y fortalecimiento de valores.
Durante la vigencia 2018 se desarrollaron las siguientes actividades: 
• Se realizó acompañamiento y asistencia técnica continua a los grupos identificados de generaciones con bienestar, cdi, hogares comunitarios y hogares infantiles.
• Se realiza atención en recreación a población desde cero a siempre y hasta personas mayores de acuerdo a solicitudes recibidas de alcaldías, JAC, instituciones educativas del departamento, donde se brindan actividades recreo deportivas para el adecuado uso del tiempo libre.
• Con los diferentes grupos beneficiados se realizaron actividades recreativas, bailes, rondas que promuevan el aprendizaje de las partes del cuerpo y sus movimientos, juegos para derribar obstáculos, esquema corporal, ubicación espacio temporal, actividades y juegos de musculatura gruesa, fina y patrones básicos de movimiento, formas jugadas para inicio hacia la coordinación, la motricidad fina y gruesa, pintura, recortado de figuras fomentando la fantasía y la creatividad.
Se atendieron los siguientes grupos: primera infancia  niños entre 0 a 5 años  467 niños y niñas en grupos regulares , e infancia niños de 6 a 12 años  690 grupo regulares 
DISCAPACIDAD El proyecto suministra a las personas en condición de discapacidad, sus familias, cuidadores y cuidadoras, actividades orientadas  a garantizar el uso del derecho a la recreación, al descanso, a la diversión, para fortalecer los procesos  funcionales, de integración familiar y comunitaria, fundamentados en el reconocimiento de sus habilidades, capacidades, oportunidades y destrezas. Allí pueden disfrutar de una variada programación de actividades recreativas orientadas al fomento de la actividad física y a promover hábitos de vida saludable que apoyen los procesos de inclusión recreativa. Se realizó la atención a 100 personas de los diferentes municipios del Departamento. FESTIVALES RECREATIVOS Los Festivales Deportivos  son grandes encuentros recreo deportivos que promueven la integración familiar y la participación comunitaria a través de diferentes alternativas recreativas que buscan una  mejor  utilización del tiempo libre, así como un mejor uso del de los parques, mejorando la  calidad de vida y los procesos de interacción familiar y social.
Durante el  desarrollo de las actividades como: talleres lúdicos, clases de actividad física dirigida, zona de campamentos, mini – ludotecas,  zona sensible en discapacidad, juegos para la familia, juegos tradicionales,  torneos deportivos relámpago y presentación de actividades culturales. Se realizó una atención de 2,813.
INTERGENERACIONALES Los estudiantes (niños, niñas, adolescentes) que promueven el relacionamiento con la persona adulta mayor, en forma respetuosa e inclusiva, siendo portadores y transmisores de conocimientos, de su energía y voluntad de convivencia en donde se valore las experiencias y habilidades de los mayores para elevar su autoestima y reconocimiento. Los adultos mayores deben reconocer las habilidades y potencialidades de los estudiantes y fomentar nuevas relaciones con ellos, para que sean transmisores de sus experiencias, brindando orientaciones, consejos o recomendaciones que los encamine al éxito en el estudio y valoren la oportunidad que les brindan sus padres y la sociedad. Donde se atendieron 214 
</t>
  </si>
  <si>
    <t xml:space="preserve">se implemento el programa de Habitos y estilos de vida saludable denominado "Palpita Quindio" El Proyecto Palpita Quindío tiene como objetivo contribuir al mejoramiento de la salud, la calidad de vida y el bienestar de los Quindíanos, haciendo promoción de los Hábitos y Estilos De Vida Saludable, a través de diferentes estrategias para la prevención y tratamiento de enfermedades crónicas no transmisibles, por medio de la practica regular de la actividad física, los espacios 100% libres de humo de tabaco, y el consumo de una alimentación más saludable, acciones que se promueven mediante la estrategia Palpita Quindío la cual se desarrolla en 3 fases: 
 Alistamiento. 
 Diagnóstico y Sensibilización. 
 Intervención y Acción. 
El programa se promociona bajo 3 lineamientos nacionales:
 150 minutos de actividad física a la semana.
 Alimentación saludable.
 Espacios 100% libres de humo de tabaco.
 se beneficio a los diferentes segmentos poblacionales en los 12 municipios del departamento, haciendo énfasis en el ciclo vital de los 18 a 64 años de edad de los diferentes estratos socioeconómicos, interviniendo  población vulnerable del departamento, previo estudio del gobierno departamental y bajo la política Quindío Si Para Ti, interesados en las prácticas de actividad física.   se atendieron 20  grupos regulares en 5 municipios para 987 beneficiarios, y 8 grupos no regulares en 7 municipios del departamento para una poblacion 300 personas. ademas se efectuaron 69  eventos de promocion para una atencion de 9711 personas, se asesoro a 22 instituciones y organizaciones para un total de 3028 asesorias durante la vigencia.  se efectuo consejeria a hogares para un total de 20 intervenciones con 72 beneficiarios.  ademas de gestionar y realizar el diplomado en actividad fisica y habitos de estilos de vida saludable con la universidad del quindio e imdera donde se graduaron 35 personas de las 112 inscritas.  Coldeportes nacional apoyo la estrategia con la contratacion directa de algunos monitores y del gestor. 
</t>
  </si>
  <si>
    <t>Se Apoyaron los  doce (12) municipios en  la asesoría para la elaboración de los proyectos deportivos, recreativos y de actividad física, los cuales fueron enviados a Coldeportes para su viabilidad y la respuesta fue la no viabilizarían de los recursos ya que estos no serán girados al ente departamental para su transferencia a los municipios en cumplimiento a la circular 001 de 2018. A raíz de esa respuesta se solicitó informar el estado de ejecución de dichos recursos en el Departamento y donde se invirtieron la respuesta que dieron es que si los municipios no ejecutaron todo en el 2017 se incorporara a los presupuestos del 2018 puesto que para el 2018 no hay recursos para ejecutar de esta vigencia. Con lo anteriormente expuesto efectivamente los municipios ejecutaron recursos de 2017 en la vigencia 2018 lo que soporta el cumplimiento de esta meta apoyándolos así en el desarrollo de proyectos deportivos recreativos y de educación física.</t>
  </si>
  <si>
    <t>INFRAESTRUCTURA:
Durante  la vigencia 2018 se intervino con actividades de mejoramiento y/o rehabilitacion 211,23 kms de los corredores viales del Depto, distribuidos asi: 
Municipio de Filandia 33,7 kms ( veredas la India- Santa Teresa Ulloa- Pavas- el brillante-Filandia/ Montenegro- la Cauchera- bambuco- bizcocho - la palmera- la guaca y Aguadenos, 
Municipio de Cordoba 3,6 kms (vereda Jardin alto) 
Municipio de Calarca 64,44,kms ( la Virginia- Santo Domingo, via la Espanola- Villa Esther, Via Puerto Rico- la Virginia, Via la Paloma- La Palma- La Virginia, El Jardin-Incorados, La Paloma- la Rochela, Puerto Rico- La Rochela, La Rochela-Quebrada Negra, Planadas-La Repetidora, La Rochela- el Pensil- Quebrada Negra,la Virginia - Santo Domingo Alto.
Muicipio de Pijao 37,93 kms (vereda el Broche- la Mariela- Berlin-Canaveral- Barragan- Santana- El Cocuyo)
Municipio de Montenegro 2,2 kms (La Ceiba-Pueblo Tapao)
Municipio  de Salento 22.56 kms ( Armenia- Boquia, La Nubia-Navarco- Salento, Palestina)
Municipio de Armenia 11,9kms ( El Caimo- Cristales- Sector Aeropuerto El Eden, vereda la Campina) 
Municipio de Circasia 7,58 kms ( Aguadenos-Vigilante, Barrio Alto de la tasa, via Buenavista la Julia).
Municipio de la Tebaida: 7,07 kms ( La Palma - Maravelez, la Argentina). 
Municipio de Quimbaya: 11,65 kms  ( Tres Esquinas-Pueblo Rico / Via Filandia- Montenegro / Jazmin- La Peligrosa, Sector de la Carrilera)
Municipio de Genova: 8,6 Kms (Volga-Topacio- Cedral Bajo / La Laguna).
PROMOTORA
Se desarrolló estudios geotecnicos y de suelos para la formulacion de proyectos de desarrollo vial y de infraestructura, en el municipio de la Tebaida, Circasia y Salento; 
De igual manera se realizó la construccion de un puente metalico, sobre el rio Roble, a fin de mejorar la conectividad vial rural en el SECTOR LOS AGUADEÑOS, mediante convenio interinstitucional No. 26, suscrito por la Gobernacion, el municipio de Filandia, el municipio de Circasia y PROVIQUINDIO. Dando como resultado la habilitación aproximadamente de 5 km de vía rural intermunicipal.</t>
  </si>
  <si>
    <t>Se apoyo  la construcción, mejoramiento y/o  rehabilitación de la infraestructura de 19 escenariosa deportiva en los municipios de:  
Armenia: Barrio Tigreros - Barrio Guaduales del Eden en el Sector Genesis - Mantenimiento del Escenario Deportivo Coliseo de Gimnasia.                                                                             
Circasia: Barrio la Esmeralda                                                                                                                              
 Filandia: Vereda la Castalia                                                                                                                              
Calarcá: Vereda la Maria - Adecuacion y mantenimiento del Escenario Deportivo Coliseo de Barcelona         
Quimbaya: Villa del Prado
Construcción de Gimnasios Biosaludables en los municipios de : 
Circasia: Barrio la Esmeralda
Montenegro: Parque Infantil Barrio la Isabela - Barrio Comuneros
Armenia: Barrio las Colinas - Parque de la Vida.
Cordoba: Barrio San Diego.
Calarca: Ciudadela Playa Rica (corregimiento Barcelona) - Barrio San Felipe (corregimiento de Barcelona)
La Tebaida: Barrio Nueva Tebaida. 
Quimbaya: Sector Villa del Prado. 
Con el contrato de materiales y cuadrillas adscritas a la Secretaria, se realizo el mantenimiento del Aula de Gimnasia del Coliseo del Café, con reparación de humedades y pintura general.                                                                                                                                                        
PROMOTORA: 
Se apoyo en el mejoramiento de los siguientes escenarios depotivos:
2 - Construccion de Gimnasios biofisicos en el barrio laureles y Gaitan, asi como el Mejoramiento del polideportivo del barrio Jose Ilario del municipio de Quimbaya 
2 - Construcción Skate Park y obras adicionales cancha siete cueros y julia del municipio de Filandia
1 - Construcción camerinos y baterías sanitarias en el estadio municipal de Circasia
1 - Construccion Skate en el municipio de Genova.
2 - Mejoramiento y obras cumplementarias estadio  y cubierta palma de Cera en salento.</t>
  </si>
  <si>
    <t>INFRAESTRUCTURA
Se realizaron actividades para el  mantenimiento, mejoramiento y rehabilitacion de (4 ) equipamientos publicos y colectivos, asi:
 Plaza de Mercado del municipio de Circasia,con actividades de actividades como la localización y replanteo de la obra arquitectónica existente, desmonte de cubierta fibrocemento, construcción de muro concreto de contención. 
-mantenimiento del Parque las Garzas del municipio de Pijao con labores de pintural geneal y reparacion de lamparas y conexiones electricas.
el mantenimiento del CDI - Centro de Desarrollo Infantil Barcelona en el municipio de Calarca con actividades  de construccion de alfajias perimetrales, impermeabilizante en cubierta, adecuacion de baterias sanitarias y impermeabilizacion de muros y pintura general.
-Casa de la Cultura del Corregimiento de la Virginia.                                                                         
PROMOTORA:
Se apoyo en el mejoramiento de las infraestructura de los siguientes equipamientos colectivos: Mejoramiento del parque principal del municipio de Pijao
Mejoramiento del Parque el Bosque de la ciudad de armenia 
Mejoramiento de la Plaza Bolivar de Armenia.</t>
  </si>
  <si>
    <t xml:space="preserve">Obras de mantenimiento y adecuaciones de las viviendas de los proyectos El Tolra (22) en el municipio de Buenavista, Ziruma (20) y Villa Flor (32) en el municipio de Armenia. </t>
  </si>
  <si>
    <t xml:space="preserve">En el proceso de implementación del Programa para disminuir la accidentalidad, se han realizado actividades de señalización en los municipios de la jurisdiccion del Instituto Departamental de Transito del Quindio, para la vigencia 2018 de la siguiente manera:
Circasia: 198 señales de transito - 757 mts demarcados
Salento: 142 señales de transito - 392 mts demarcados
Río Verde: 46 señales de transito - 189 mts demarcados
Barragan: 25 señales de transito - 182 mts demarcados
Montenegro: 173 señales de transito - 401 mts demarcados
Cordoba: 256 señales de transito - 759 mts demarcados
Pueblo Tapado: 52 señales de transito - 84 mts demarcados
Se realizó la Semana de la Seguridad vial, en la cual los organismos de transito unidos por el Quindío, articulado además con las demás autoridades de transito del país, como miembro del comité técnico de autoridades de tránsito trabajaron mancomunadamente para llevar a cabo una agenda propuesta de la manera satisfactoria, con campañas de seguridad y prevención, capacitación, socialización del programa patrulleritos.
Educación vial en el departamento del Quindío; Programa Patrulleritos: Implementación del plan piloto en el municipio de circasia con un grupo de 25 niños, con un total de 32 niños y 10 adultos, enseñándoles normas de tránsito y cultura vial,  que serán multiplicadores de la estrategia en sus hogares y con sus familias. Generación de cultura y prevención en materia de seguridad vial por medio de campañas pedagógicas orientadas a las comunidades escolares de los municipios de Salento, Filandia, Circasia, Montenegro, Buenavista, Córdoba, Pijao y Génova, con el siguiente alcance:
Conductores de Empresas servicio público: 225
Empleados de empresas del sector privado: 174
Motociclistas: 400
Conductores particulares: 310
Peatones: 120
Ciclistas: 68
Conductores de vehículos por menos contaminación: 50
Estudiantes: 1041
Empleados públicos: 227
Para un total de 2615 personas alcanzadas por medio de 50 campañas educativas realizadas en los municipios de jurisdicción del IDTQ, acompañado a esto se suman las 1887 personas que recibieron curso y capacitación para el descuento del 50% a las multas por infracciones de tránsito.
Como resultado de los esfuerzos del Instituto Departamental de Transito del Quindío con un total de 565 operativos de control al transito y transporte, las campañas de educacion en seguridad vial ya mensionadas, y de la colaboración interinstitucional de las autoridades departamentales, se logró con relación a vigencias anteriores una disminución con respecto al año 2015 de  dieciséis (16)  accidentes fatales, para el 2016 solo se presentaron nueve (9), y siguiendo dicha disminución, en la vigencia 2017 se redujo a seis (6) accidentes fatales, finalmente para la vigencia 2018 se presenta una tasa de accidentes fatales de cinco (5) personas evidenciando una tendencia de reducción de las muertes por accidentes de tránsito en la jurisdicción del Instituto Departamental de Transito del Quindio.
</t>
  </si>
  <si>
    <t>Conformacion del comite departamental de seguridad vial mediante decreto 837 del 10 de diciembre de 2018. Se iniciaron las gestiones correspondientes a la segunda fase de la metodologia correspondiente a la fase diagnóstica, en la cual se ha recolectado información como planes locales de seguridad vial de los municipios, información estadística de accidentalidad del departamento, parque automotor entre otra necesaria para usarse como insumo en la elaboración del mencionado documento.</t>
  </si>
  <si>
    <t>En cooridnación con  la Secretaria de Aguas e Infraestructura del Departamento, se realizó el mantenimiento y/o adecuación de la infraestructura física en  121 sedes de las Instituciones Educativas de los siguientes Municipios del  Departamento del Quindío asi:
 Montenegro: General Santander., Antonio Nariño, la Isabela
Calarca: San Rafael, San Jose, Rafael Uribe Uribe, La Bella,Puerto Rico, Santa Teresa Galindo,Potosi, Maria Auxiliadora, San Rafael, Buenos Aires bajo, la Rochela, Quebradanegra.
Pijao: Maria Auxiliadora, la Cruz, Cañaveral, Sede Principal
Salento: LLano Grande,Palestina, la Nubia, Luis Menotty
Genova: Sede principal, El Cedral
Circasia:Sede San Jose, Barcelona Baja, Barcelona Alta, hojas anchas, la Cabaña
Buenavista Istituto Buenavista, el Placer
La Tebaida: Antonio
Cordoba: Guayaquil Alto
Quimbaya: General Santander, Sede Educativa el Naranjal
Se realizo consultoria para los estudios tecnicos, diseños y tramites de licencias de urbanismo y construcccion asi:
1 aula de artistica de la sede educativa Rio verde Bajo en el municipio de Buenavista y para el restaurante y baterias sanitarias de la sede educativa Marco Fidel suarez en el municipio de Montenegro .
2 aulas de artistica de la sede colegio educativa colegio libre en el municipio de Quimbaya
2 aulas de artistica sede educativa colegio libre en el municipio de Circasia.
2 aulas de artistica sede educativa Instituto Antonio Nariño en el municipio de la Tebaida.
2 aulas de clase, sala de profesores, aula multiple (comedor,y restaurante) y area admistrativa de la sede Boquia del Municipio de Salento .
8 aulas de clase y bateria sanitaria de la sede educativa Luis Arango Cardona del municipio de la Tebaida.
2 aulas de clase, sala de profesores, aula multiple (comedor y restaurante) y cubierta cancha multiple de la sede educativa la Popa en el municipio de la Tebaida.
2 aulas de clase, sal de coordinacion y baterias sanitarias de la sede educativa Puerto Rico del municipio de Calarca.
8 aulas de clase, aula multiple (comedor y restaurante) area deportiva y mejoramiento baterias sanitarias de la sede educativa Francisco Londoño en el municipio de Circasia.
4 aulas de clase de la sede educativa fundadores del municipio de Montenegro. 
aulas de clase, sala de coordinacion, baterias sanitarias de la sede educativa Puerto Rico municipio de Calarca
8 aulas de clase , aula multiple (comedory restaurante), area deportiva y mejoramiento baterias sanitarias  de la sede educativa Francisco LOndoño del municipio de Circasia.
4 aulas de clase sede educativa fundadores del municipio de montenegro.
2 aulas de clase, sala de profesores, aula multiple (comedor y restaurante) y area administrativa de la sede Boquia del municipio de Salento.
8 aulas de clase y bateria sanitaria de la sede educativa Luis Arango Cardona del municipio de la  Tebaida.
2 aulas de clase, sala de profesores, aula multiple (comedor y restaurante) y cubierta cancha multiple de la sede educativa la popa en el municipio de la tebaida
Suministro de materiales para el mantenimiento de la escuela Antonia Santos Quimbaya
En 69 sedes de las insttituciones educaciones se realizó mantenimiento  pozos sépticos</t>
  </si>
  <si>
    <r>
      <t xml:space="preserve">INFRAESTRUCTURA
Se ha intervenido  (101) sedes educativas que corresponden a (28) Instituciones Educativasdel Departamento; con actividades de mantenimiento, mejoramiento y estudios para construccion nueva, en los sgtes municipios:
Municipio de Calarca: (4) sedes (Rafael Uribe Uribe)- (San Jose)- La Bella- Teresa Galindo (Baudilio Montoya) - Puerto Rico (Jesus Ma Morales).                 
Municipio de Genova: (2) sedes -(Instituto Genova)- Cedral (San Vicente de Paul) 
Municipio de Pijao (1) sede María Auxiliadora (instituto Pijao)
Municipio de Salento (1) sede (Boquia) Llanogrande- Palestina y la Nubia.
ha contratado estudios para nueva obra: 
Municipios de Buenavista (1) sede Rio verde bajo (Jesus Ma Morales)
Municipio de Montenegro(3) sedes (Marco Fidel Suarez)- (Fundadores) y mantenimiento y rehabilitacion (Gral Santander) 
Municipio de Quimbaya (1) sede (instituto Quimbaya) 
Municipio de La Tebaida (1) sede  (Instituto Antonio Narino)
Municipio de Circasia:(4 )Sedes (Francisco Londono)-Luis Edo Calvo y el Colegio Libre  - (Hojas Anchas)-  Rafael Uribe Uribe- (San Jose )-Adecuacion Colegio San Jose convenio MinEducacion.                                                                                                                                                                                   
Se ha atendido (78) pozos septicos con actividades de limpieza en las siguientes sedes educativas de los municipios de:                                                                                                              
 Buenavista: I. E Rio Verde Baj Calarcá:  I. E Baudilio Montoya ( sede baudilio montoya, la bella, la Albania, Potosi y Teresa Galindo) - I:E Jesus Ma Morales ( Sede Puerto Rico)- I. E San Rafael (sedes Buenos Aires, el Tunel, La Zulia, Planadas y Santo Domingo Alto).                                                                                                                                                                                                                                                           Circasia: I. E Hojas Anchas ( sedes Llanadas, San José  a Siria, Buenavista, la Pola, el Roble, la Cristalina, Olaya Herrera, Rafael Uribe Uribe, La Cabaña, la Pradera, la Concha, Barcelona Baja, Barcelona Alta, Membrillal, Santa Rita.                                                                                                                                                                                                                                                                                                              
 Filandia: I.E San Jose ( sedes la Cima, la paz, Mesa Alta, San Gabriel, San Pablo y Santa Teresita)                                                                                                                                                                                
Córdoba: I. E  Jose Ma Cordoba ( sede Río Verde Alto.)                                                                                                                                                                                                                                                                           
Génova: I.E Instituto Genova( sede el Cairo) - .E San Vicente Paul ( sede la Mayoría).                                                                                                                                                                                          
 Montenegro: i. E Marco Fidel Suarez ( sedes PolicarLuis Granada Mejia ( sedes Berlin,Río Lejos, la Moravita, los Balsos,  Luis Granada Mejía) - I.E la Mariela ( sedes Hogar  Espartillal, Francisco de Paula  Santander, Patio Bonito, siete de Agosto, las Pizarras, Juan XXIII).                                                                                                                                                                                                                                                                                       Quimbaya: I.E el Laurel ( sedes Camilo Torres, Palermo)- i. E el Naranjal ( sedes La Unión, Morelia Alta, Morelia Baja, Sagrada Familia)                                                                                                   
 Salento: I.E Boquia ( sedes la Nubia,  Llano Grande, Luis Menotti Pescarmona, Palestina, San Gabriel, San Juan de Carolina)                                                                                                                                            Se ha realizado intervenciones con cuadrillas y materiales  por  en  (10) municipios asi:  
Armenia: Colegio INEM                                                                                 Circasia: I. E Hojas Anchas (sede  Nueva Barcelona Alta, Pradera,Buenavista, la Cabana y Santa Rita)
 Buenavista: I.E  Buenavista (sede instituto Buenavista), I. E Rio Verde Bajo ( sedeS:  el placer, Oralito, La Granja y Palogrande)   Calarca: I. E Maria Auxiliadora (sede Ma Auxiliadora)    - I.E Baudilio Montoya ( sede Potosi, la Bella-Teresa Galindo, </t>
    </r>
    <r>
      <rPr>
        <sz val="11"/>
        <color rgb="FFFF0000"/>
        <rFont val="Arial"/>
        <family val="2"/>
      </rPr>
      <t>la Albania,</t>
    </r>
    <r>
      <rPr>
        <sz val="11"/>
        <rFont val="Arial"/>
        <family val="2"/>
      </rPr>
      <t xml:space="preserve"> Baudilio Montoya, la Granja) - I. E San Rafael ( sede Buenos Aires Bajo, Quebrada Negra, San Rafael Sector la linea, Zulia, Santo Domingo, el tunel, Planadas) - I. E Jesus Ma Morales ( sede la Rochela, Puerto Rico)- I.E Jhon F Kenedy ( sede Jhon F Kenedy) , I.E San Bernardo (sede calle larga y Barragan)
Pijao: I.E Luis Granada Mejia ( sedes la Cruz, Canaveral, Sede principal)   I. E la Mariela ( sede Espartillal)
Quimbaya: I.E Mercadotecnia Maria (Sede General Santander).
Salento: I.E Boquia (sede llanogrande, Luis Menotti Pescarmona)
                                                                                                                                                                                                                                            Circasia: I. E Hojas Anchas (sede Pradera, La Cabaña, Nueva Barcelona Alta, Buenavista, Santa Rita)                                                   Cordoba: I. E Rio Verde Alto ( sede Guayaquil Alto y Rio Verde Alto)                                                                                                                         Montenegro: I.E Marco Fidel Suarez ( sede Antonio Nariño, la Isabela y Campohermoso)  
La Tebaida: I.E Antonio Narino ( sede Antonio Narino)                    Pijao: I.E Luis Granada Mejia (sede La Cruz, Cañaveral, Sede Principal)                                                                                                                                                                                                                          Quimbaya: I.E Mercadotecnia ( sede General Santander)                                                                                                                                                                                                                                                Salento: I. E Boquia (Sede Luis Menotti Pescarmona), I.E Antonio Nariño (sede Antonio Nariño, Barrio Cantarito)                                                                                                                                
PROMOTORA:
Se realizo mejoramiento de  las instituciones educativas rurales en el muniucipio de calarca con la estrategia "QUINDIO SI PARA TI". (</t>
    </r>
    <r>
      <rPr>
        <sz val="11"/>
        <color rgb="FFFF0000"/>
        <rFont val="Arial"/>
        <family val="2"/>
      </rPr>
      <t xml:space="preserve">LA ALBANIA, </t>
    </r>
    <r>
      <rPr>
        <sz val="11"/>
        <rFont val="Arial"/>
        <family val="2"/>
      </rPr>
      <t>LA ESTRELLA, CALABAZO BAJO, LA PALOMA, LA ROCHELA, BARRAGAN, CALLE LARGA, EL DANUBIO, PLANADAS, QUEBRADA NEGRA, VISTA HERMOSA, TERESA AB87AB87AB87AB87AB87AB87AB87AB87AB87AB87GARCIA)</t>
    </r>
  </si>
  <si>
    <t>POAI DEFINITIVO</t>
  </si>
  <si>
    <t>E (OBLIGACIONES RESERVAS)</t>
  </si>
  <si>
    <t>LOGROS OBTENIDOS 
VIGENCIA 2018</t>
  </si>
  <si>
    <t>Ejecución de recursos de inversión por Programas del Plan de Desarrollo "EN DEFENSA DEL BIEN COMÚN" I Trimestre 2019</t>
  </si>
  <si>
    <t xml:space="preserve"> Ejecución de recursos de inversión por Ejes Estrategicos del Plan de Desarrollo "EN DEFENSA DEL BIEN COMÚN" I Trimestre 2019</t>
  </si>
  <si>
    <t>Ejecución de recursos de inversión por Programas del Plan de Desarrollo " EN DEFENSA DEL BIEN COMÚN" I Trimestre 2019</t>
  </si>
  <si>
    <t>I TRIMESTRE VIGENCIA 2019</t>
  </si>
  <si>
    <t>Ejecución de recursos de inversión por Ejes Estratégicos del Plan de Desarrollo "EN DEFENSA DEL BIEN COMÚN" I Trimestre 2019</t>
  </si>
  <si>
    <t>Sin programar  ocho: 5-13-36-56-61-221-256-286</t>
  </si>
  <si>
    <t>Estrategia 1 sin programar 2</t>
  </si>
  <si>
    <t>Estrategia 2 sin programar 3</t>
  </si>
  <si>
    <t>Estrategia 4 sin programar 1</t>
  </si>
  <si>
    <t>Estrategia 5 sin programar 2</t>
  </si>
  <si>
    <t>PLAN DE DESARROLLO "EN DEFENSA DEL BIEN COMUN"
SEGUIMIENTO PLAN INDICATIVO - LINEAMIENTOS SIEE
I TRIMESTRE VIGENCIA  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</si>
</sst>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42" formatCode="_(&quot;$&quot;\ * #,##0_);_(&quot;$&quot;\ * \(#,##0\);_(&quot;$&quot;\ * &quot;-&quot;_);_(@_)"/>
    <numFmt numFmtId="41" formatCode="_(* #,##0_);_(* \(#,##0\);_(* &quot;-&quot;_);_(@_)"/>
    <numFmt numFmtId="44" formatCode="_(&quot;$&quot;\ * #,##0.00_);_(&quot;$&quot;\ * \(#,##0.00\);_(&quot;$&quot;\ *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_-* #,##0.00\ &quot;€&quot;_-;\-* #,##0.00\ &quot;€&quot;_-;_-* &quot;-&quot;??\ &quot;€&quot;_-;_-@_-"/>
    <numFmt numFmtId="169" formatCode="_-* #,##0.00\ _€_-;\-* #,##0.00\ _€_-;_-* &quot;-&quot;??\ _€_-;_-@_-"/>
    <numFmt numFmtId="170" formatCode="&quot;$&quot;\ #,##0;&quot;$&quot;\ \-#,##0"/>
    <numFmt numFmtId="171" formatCode="_ &quot;$&quot;\ * #,##0.00_ ;_ &quot;$&quot;\ * \-#,##0.00_ ;_ &quot;$&quot;\ * &quot;-&quot;??_ ;_ @_ "/>
    <numFmt numFmtId="172" formatCode="_ * #,##0.00_ ;_ * \-#,##0.00_ ;_ * &quot;-&quot;??_ ;_ @_ "/>
    <numFmt numFmtId="173" formatCode="_(* #,##0_);_(* \(#,##0\);_(* &quot;-&quot;??_);_(@_)"/>
    <numFmt numFmtId="174" formatCode="0.0%"/>
    <numFmt numFmtId="175" formatCode="0.0"/>
    <numFmt numFmtId="176" formatCode="_ [$€-2]\ * #,##0.00_ ;_ [$€-2]\ * \-#,##0.00_ ;_ [$€-2]\ * &quot;-&quot;??_ "/>
    <numFmt numFmtId="177" formatCode="00"/>
    <numFmt numFmtId="178" formatCode="#."/>
    <numFmt numFmtId="179" formatCode="_-[$€-2]* #,##0.00_-;\-[$€-2]* #,##0.00_-;_-[$€-2]* &quot;-&quot;??_-"/>
    <numFmt numFmtId="180" formatCode="_(* #.##0.00_);_(* \(#.##0.00\);_(* &quot;-&quot;??_);_(@_)"/>
    <numFmt numFmtId="181" formatCode="_-* #,##0.00\ _P_t_a_-;\-* #,##0.00\ _P_t_a_-;_-* &quot;-&quot;??\ _P_t_a_-;_-@_-"/>
    <numFmt numFmtId="182" formatCode="_-* #,##0.00_-;\-* #,##0.00_-;_-* &quot;-&quot;_-;_-@_-"/>
    <numFmt numFmtId="183" formatCode="_-* #,##0.000_-;\-* #,##0.000_-;_-* &quot;-&quot;_-;_-@_-"/>
    <numFmt numFmtId="184" formatCode="&quot;$&quot;\ #,##0"/>
    <numFmt numFmtId="185" formatCode="_-* #,##0.0_-;\-* #,##0.0_-;_-* &quot;-&quot;_-;_-@_-"/>
    <numFmt numFmtId="186" formatCode="0.000"/>
    <numFmt numFmtId="187" formatCode="_(* #,##0.000_);_(* \(#,##0.000\);_(* &quot;-&quot;??_);_(@_)"/>
    <numFmt numFmtId="188" formatCode="#,##0.0_);\(#,##0.0\)"/>
  </numFmts>
  <fonts count="64" x14ac:knownFonts="1">
    <font>
      <sz val="11"/>
      <color theme="1"/>
      <name val="Calibri"/>
      <family val="2"/>
      <scheme val="minor"/>
    </font>
    <font>
      <u/>
      <sz val="11"/>
      <color theme="10"/>
      <name val="Calibri"/>
      <family val="2"/>
      <scheme val="minor"/>
    </font>
    <font>
      <u/>
      <sz val="11"/>
      <color theme="11"/>
      <name val="Calibri"/>
      <family val="2"/>
      <scheme val="minor"/>
    </font>
    <font>
      <sz val="11"/>
      <color theme="1"/>
      <name val="Calibri"/>
      <family val="2"/>
      <scheme val="minor"/>
    </font>
    <font>
      <sz val="10"/>
      <name val="Arial"/>
      <family val="2"/>
    </font>
    <font>
      <b/>
      <sz val="11"/>
      <color theme="1"/>
      <name val="Calibri"/>
      <family val="2"/>
      <scheme val="minor"/>
    </font>
    <font>
      <sz val="11"/>
      <color indexed="8"/>
      <name val="Calibri"/>
      <family val="2"/>
    </font>
    <font>
      <b/>
      <sz val="11"/>
      <color theme="0"/>
      <name val="Calibri"/>
      <family val="2"/>
      <scheme val="minor"/>
    </font>
    <font>
      <sz val="11"/>
      <color rgb="FF000000"/>
      <name val="Calibri"/>
      <family val="2"/>
      <scheme val="minor"/>
    </font>
    <font>
      <sz val="10"/>
      <color indexed="8"/>
      <name val="MS Sans Serif"/>
    </font>
    <font>
      <b/>
      <sz val="12"/>
      <color theme="1"/>
      <name val="Calibri"/>
      <family val="2"/>
      <scheme val="minor"/>
    </font>
    <font>
      <b/>
      <sz val="10"/>
      <color theme="0"/>
      <name val="Calibri"/>
      <family val="2"/>
      <scheme val="minor"/>
    </font>
    <font>
      <sz val="11"/>
      <color theme="0"/>
      <name val="Calibri"/>
      <family val="2"/>
      <scheme val="minor"/>
    </font>
    <font>
      <sz val="11"/>
      <color rgb="FF000000"/>
      <name val="Calibri"/>
      <family val="2"/>
    </font>
    <font>
      <sz val="1"/>
      <color indexed="16"/>
      <name val="Courier"/>
      <family val="3"/>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10"/>
      <name val="Calibri"/>
      <family val="2"/>
    </font>
    <font>
      <b/>
      <sz val="11"/>
      <color indexed="9"/>
      <name val="Calibri"/>
      <family val="2"/>
    </font>
    <font>
      <sz val="11"/>
      <color indexed="10"/>
      <name val="Calibri"/>
      <family val="2"/>
    </font>
    <font>
      <sz val="11"/>
      <color indexed="52"/>
      <name val="Calibri"/>
      <family val="2"/>
    </font>
    <font>
      <b/>
      <sz val="11"/>
      <color indexed="62"/>
      <name val="Calibri"/>
      <family val="2"/>
    </font>
    <font>
      <b/>
      <sz val="11"/>
      <color indexed="56"/>
      <name val="Calibri"/>
      <family val="2"/>
    </font>
    <font>
      <sz val="11"/>
      <color indexed="62"/>
      <name val="Calibri"/>
      <family val="2"/>
    </font>
    <font>
      <sz val="11"/>
      <name val="Arial Narrow"/>
      <family val="2"/>
    </font>
    <font>
      <i/>
      <sz val="11"/>
      <color indexed="23"/>
      <name val="Calibri"/>
      <family val="2"/>
    </font>
    <font>
      <b/>
      <sz val="15"/>
      <color indexed="56"/>
      <name val="Calibri"/>
      <family val="2"/>
    </font>
    <font>
      <b/>
      <sz val="13"/>
      <color indexed="56"/>
      <name val="Calibri"/>
      <family val="2"/>
    </font>
    <font>
      <sz val="11"/>
      <color indexed="19"/>
      <name val="Calibri"/>
      <family val="2"/>
    </font>
    <font>
      <sz val="11"/>
      <color indexed="60"/>
      <name val="Calibri"/>
      <family val="2"/>
    </font>
    <font>
      <b/>
      <sz val="11"/>
      <color indexed="63"/>
      <name val="Calibri"/>
      <family val="2"/>
    </font>
    <font>
      <b/>
      <sz val="18"/>
      <color indexed="56"/>
      <name val="Cambria"/>
      <family val="2"/>
    </font>
    <font>
      <b/>
      <sz val="15"/>
      <color indexed="62"/>
      <name val="Calibri"/>
      <family val="2"/>
    </font>
    <font>
      <b/>
      <sz val="13"/>
      <color indexed="62"/>
      <name val="Calibri"/>
      <family val="2"/>
    </font>
    <font>
      <b/>
      <sz val="18"/>
      <color indexed="62"/>
      <name val="Cambria"/>
      <family val="2"/>
    </font>
    <font>
      <b/>
      <sz val="11"/>
      <color indexed="8"/>
      <name val="Calibri"/>
      <family val="2"/>
    </font>
    <font>
      <sz val="10"/>
      <name val="Arial Narrow"/>
      <family val="2"/>
    </font>
    <font>
      <b/>
      <sz val="12"/>
      <color indexed="8"/>
      <name val="Courier New"/>
      <family val="3"/>
    </font>
    <font>
      <b/>
      <sz val="12"/>
      <color indexed="8"/>
      <name val="Times New Roman"/>
      <family val="1"/>
    </font>
    <font>
      <sz val="10"/>
      <color theme="1"/>
      <name val="Arial"/>
      <family val="2"/>
    </font>
    <font>
      <sz val="11"/>
      <name val="Arial"/>
      <family val="2"/>
    </font>
    <font>
      <b/>
      <sz val="11"/>
      <name val="Arial"/>
      <family val="2"/>
    </font>
    <font>
      <b/>
      <sz val="11"/>
      <color rgb="FFFF0000"/>
      <name val="Arial"/>
      <family val="2"/>
    </font>
    <font>
      <b/>
      <sz val="10"/>
      <name val="Arial"/>
      <family val="2"/>
    </font>
    <font>
      <b/>
      <sz val="10"/>
      <color rgb="FFFF0000"/>
      <name val="Arial"/>
      <family val="2"/>
    </font>
    <font>
      <sz val="11"/>
      <color theme="1"/>
      <name val="Arial"/>
      <family val="2"/>
    </font>
    <font>
      <sz val="11"/>
      <color rgb="FFFF0000"/>
      <name val="Arial"/>
      <family val="2"/>
    </font>
    <font>
      <sz val="11"/>
      <name val="Calibri"/>
      <family val="2"/>
      <scheme val="minor"/>
    </font>
    <font>
      <sz val="11"/>
      <color rgb="FF313131"/>
      <name val="Arial"/>
      <family val="2"/>
    </font>
    <font>
      <sz val="11"/>
      <color rgb="FF000000"/>
      <name val="Arial"/>
      <family val="2"/>
    </font>
    <font>
      <b/>
      <sz val="11"/>
      <color rgb="FF000000"/>
      <name val="Arial"/>
      <family val="2"/>
    </font>
    <font>
      <sz val="12"/>
      <name val="Arial"/>
      <family val="2"/>
    </font>
    <font>
      <sz val="11"/>
      <color rgb="FFFF00FF"/>
      <name val="Arial"/>
      <family val="2"/>
    </font>
    <font>
      <sz val="12"/>
      <color theme="1"/>
      <name val="Arial"/>
      <family val="2"/>
    </font>
    <font>
      <sz val="14"/>
      <color theme="1"/>
      <name val="Arial"/>
      <family val="2"/>
    </font>
    <font>
      <b/>
      <sz val="11"/>
      <color rgb="FFFFFFFF"/>
      <name val="Calibri"/>
      <family val="2"/>
      <scheme val="minor"/>
    </font>
    <font>
      <b/>
      <sz val="10"/>
      <color rgb="FFFFFFFF"/>
      <name val="Calibri"/>
      <family val="2"/>
      <scheme val="minor"/>
    </font>
    <font>
      <sz val="11"/>
      <color rgb="FFFFFFFF"/>
      <name val="Calibri"/>
      <family val="2"/>
      <scheme val="minor"/>
    </font>
    <font>
      <b/>
      <sz val="8"/>
      <color rgb="FFFFFFFF"/>
      <name val="Calibri"/>
      <family val="2"/>
      <scheme val="minor"/>
    </font>
    <font>
      <sz val="9"/>
      <color indexed="81"/>
      <name val="Tahoma"/>
      <family val="2"/>
    </font>
    <font>
      <b/>
      <sz val="9"/>
      <color indexed="81"/>
      <name val="Tahoma"/>
      <family val="2"/>
    </font>
    <font>
      <sz val="12"/>
      <color rgb="FF000000"/>
      <name val="Arial"/>
      <family val="2"/>
    </font>
  </fonts>
  <fills count="49">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indexed="9"/>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rgb="FF7030A0"/>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rgb="FFFFC000"/>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rgb="FF92D050"/>
        <bgColor indexed="64"/>
      </patternFill>
    </fill>
    <fill>
      <patternFill patternType="solid">
        <fgColor rgb="FF7B5571"/>
        <bgColor indexed="64"/>
      </patternFill>
    </fill>
    <fill>
      <patternFill patternType="solid">
        <fgColor rgb="FF0070C0"/>
        <bgColor indexed="64"/>
      </patternFill>
    </fill>
  </fills>
  <borders count="64">
    <border>
      <left/>
      <right/>
      <top/>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auto="1"/>
      </bottom>
      <diagonal/>
    </border>
    <border>
      <left/>
      <right style="thin">
        <color auto="1"/>
      </right>
      <top/>
      <bottom style="thin">
        <color auto="1"/>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medium">
        <color indexed="64"/>
      </right>
      <top style="thin">
        <color indexed="64"/>
      </top>
      <bottom style="thin">
        <color indexed="64"/>
      </bottom>
      <diagonal/>
    </border>
    <border>
      <left style="thin">
        <color rgb="FF0070C0"/>
      </left>
      <right style="thin">
        <color rgb="FF0070C0"/>
      </right>
      <top style="thin">
        <color rgb="FF0070C0"/>
      </top>
      <bottom style="thin">
        <color rgb="FF0070C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right style="thin">
        <color auto="1"/>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medium">
        <color indexed="64"/>
      </left>
      <right/>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auto="1"/>
      </right>
      <top/>
      <bottom style="thin">
        <color auto="1"/>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auto="1"/>
      </left>
      <right style="medium">
        <color indexed="64"/>
      </right>
      <top/>
      <bottom style="thin">
        <color auto="1"/>
      </bottom>
      <diagonal/>
    </border>
    <border>
      <left style="medium">
        <color indexed="64"/>
      </left>
      <right style="thin">
        <color auto="1"/>
      </right>
      <top style="thin">
        <color auto="1"/>
      </top>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style="thin">
        <color auto="1"/>
      </right>
      <top style="thin">
        <color auto="1"/>
      </top>
      <bottom/>
      <diagonal/>
    </border>
  </borders>
  <cellStyleXfs count="62894">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1" fontId="6" fillId="0" borderId="0" applyFont="0" applyFill="0" applyBorder="0" applyAlignment="0" applyProtection="0"/>
    <xf numFmtId="44" fontId="6" fillId="0" borderId="0" applyFont="0" applyFill="0" applyBorder="0" applyAlignment="0" applyProtection="0"/>
    <xf numFmtId="43" fontId="3" fillId="0" borderId="0" applyFont="0" applyFill="0" applyBorder="0" applyAlignment="0" applyProtection="0"/>
    <xf numFmtId="168" fontId="6" fillId="0" borderId="0" applyFont="0" applyFill="0" applyBorder="0" applyAlignment="0" applyProtection="0"/>
    <xf numFmtId="0" fontId="9" fillId="0" borderId="0"/>
    <xf numFmtId="167" fontId="3" fillId="0" borderId="0" applyFont="0" applyFill="0" applyBorder="0" applyAlignment="0" applyProtection="0"/>
    <xf numFmtId="167" fontId="6" fillId="0" borderId="0" applyFont="0" applyFill="0" applyBorder="0" applyAlignment="0" applyProtection="0"/>
    <xf numFmtId="167" fontId="3" fillId="0" borderId="0" applyFont="0" applyFill="0" applyBorder="0" applyAlignment="0" applyProtection="0"/>
    <xf numFmtId="0" fontId="4" fillId="0" borderId="0"/>
    <xf numFmtId="167" fontId="3" fillId="0" borderId="0" applyFont="0" applyFill="0" applyBorder="0" applyAlignment="0" applyProtection="0"/>
    <xf numFmtId="167" fontId="3" fillId="0" borderId="0" applyFont="0" applyFill="0" applyBorder="0" applyAlignment="0" applyProtection="0"/>
    <xf numFmtId="42" fontId="3" fillId="0" borderId="0" applyFont="0" applyFill="0" applyBorder="0" applyAlignment="0" applyProtection="0"/>
    <xf numFmtId="0" fontId="4" fillId="0" borderId="0"/>
    <xf numFmtId="176" fontId="3" fillId="0" borderId="0"/>
    <xf numFmtId="167" fontId="3" fillId="0" borderId="0" applyFont="0" applyFill="0" applyBorder="0" applyAlignment="0" applyProtection="0"/>
    <xf numFmtId="43" fontId="3" fillId="0" borderId="0" applyFont="0" applyFill="0" applyBorder="0" applyAlignment="0" applyProtection="0"/>
    <xf numFmtId="169" fontId="3" fillId="0" borderId="0" applyFont="0" applyFill="0" applyBorder="0" applyAlignment="0" applyProtection="0"/>
    <xf numFmtId="176" fontId="3" fillId="0" borderId="0"/>
    <xf numFmtId="44" fontId="6" fillId="0" borderId="0" applyFont="0" applyFill="0" applyBorder="0" applyAlignment="0" applyProtection="0"/>
    <xf numFmtId="171" fontId="13" fillId="0" borderId="0"/>
    <xf numFmtId="43" fontId="6" fillId="0" borderId="0" applyFont="0" applyFill="0" applyBorder="0" applyAlignment="0" applyProtection="0"/>
    <xf numFmtId="9" fontId="6" fillId="0" borderId="0" applyFont="0" applyFill="0" applyBorder="0" applyAlignment="0" applyProtection="0"/>
    <xf numFmtId="178" fontId="14" fillId="0" borderId="0">
      <protection locked="0"/>
    </xf>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17" borderId="0" applyNumberFormat="0" applyBorder="0" applyAlignment="0" applyProtection="0"/>
    <xf numFmtId="0" fontId="6" fillId="24" borderId="0" applyNumberFormat="0" applyBorder="0" applyAlignment="0" applyProtection="0"/>
    <xf numFmtId="0" fontId="6" fillId="18" borderId="0" applyNumberFormat="0" applyBorder="0" applyAlignment="0" applyProtection="0"/>
    <xf numFmtId="0" fontId="6" fillId="25"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1"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7" borderId="0" applyNumberFormat="0" applyBorder="0" applyAlignment="0" applyProtection="0"/>
    <xf numFmtId="0" fontId="15" fillId="29" borderId="0" applyNumberFormat="0" applyBorder="0" applyAlignment="0" applyProtection="0"/>
    <xf numFmtId="0" fontId="15" fillId="24"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21"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6" borderId="0" applyNumberFormat="0" applyBorder="0" applyAlignment="0" applyProtection="0"/>
    <xf numFmtId="0" fontId="15" fillId="18" borderId="0" applyNumberFormat="0" applyBorder="0" applyAlignment="0" applyProtection="0"/>
    <xf numFmtId="0" fontId="15" fillId="30" borderId="0" applyNumberFormat="0" applyBorder="0" applyAlignment="0" applyProtection="0"/>
    <xf numFmtId="0" fontId="15" fillId="21" borderId="0" applyNumberFormat="0" applyBorder="0" applyAlignment="0" applyProtection="0"/>
    <xf numFmtId="0" fontId="15" fillId="31" borderId="0" applyNumberFormat="0" applyBorder="0" applyAlignment="0" applyProtection="0"/>
    <xf numFmtId="0" fontId="15" fillId="24" borderId="0" applyNumberFormat="0" applyBorder="0" applyAlignment="0" applyProtection="0"/>
    <xf numFmtId="0" fontId="15" fillId="32"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6" fillId="18" borderId="0" applyNumberFormat="0" applyBorder="0" applyAlignment="0" applyProtection="0"/>
    <xf numFmtId="0" fontId="17" fillId="21" borderId="0" applyNumberFormat="0" applyBorder="0" applyAlignment="0" applyProtection="0"/>
    <xf numFmtId="0" fontId="17" fillId="19" borderId="0" applyNumberFormat="0" applyBorder="0" applyAlignment="0" applyProtection="0"/>
    <xf numFmtId="0" fontId="18" fillId="37" borderId="14" applyNumberFormat="0" applyAlignment="0" applyProtection="0"/>
    <xf numFmtId="0" fontId="19" fillId="38" borderId="14" applyNumberFormat="0" applyAlignment="0" applyProtection="0"/>
    <xf numFmtId="0" fontId="18" fillId="37" borderId="14" applyNumberFormat="0" applyAlignment="0" applyProtection="0"/>
    <xf numFmtId="0" fontId="20" fillId="39" borderId="15" applyNumberFormat="0" applyAlignment="0" applyProtection="0"/>
    <xf numFmtId="0" fontId="20" fillId="39" borderId="15" applyNumberFormat="0" applyAlignment="0" applyProtection="0"/>
    <xf numFmtId="0" fontId="21" fillId="0" borderId="16" applyNumberFormat="0" applyFill="0" applyAlignment="0" applyProtection="0"/>
    <xf numFmtId="0" fontId="22" fillId="0" borderId="17" applyNumberFormat="0" applyFill="0" applyAlignment="0" applyProtection="0"/>
    <xf numFmtId="0" fontId="20" fillId="39" borderId="15" applyNumberFormat="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15" fillId="40"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5" fillId="35" borderId="0" applyNumberFormat="0" applyBorder="0" applyAlignment="0" applyProtection="0"/>
    <xf numFmtId="0" fontId="15" fillId="27" borderId="0" applyNumberFormat="0" applyBorder="0" applyAlignment="0" applyProtection="0"/>
    <xf numFmtId="0" fontId="15" fillId="36" borderId="0" applyNumberFormat="0" applyBorder="0" applyAlignment="0" applyProtection="0"/>
    <xf numFmtId="0" fontId="15" fillId="41"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33" borderId="0" applyNumberFormat="0" applyBorder="0" applyAlignment="0" applyProtection="0"/>
    <xf numFmtId="0" fontId="25" fillId="28" borderId="14" applyNumberFormat="0" applyAlignment="0" applyProtection="0"/>
    <xf numFmtId="0" fontId="25" fillId="22" borderId="14" applyNumberFormat="0" applyAlignment="0" applyProtection="0"/>
    <xf numFmtId="172" fontId="4" fillId="0" borderId="0" applyFont="0" applyFill="0" applyBorder="0" applyAlignment="0" applyProtection="0"/>
    <xf numFmtId="172"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26" fillId="0" borderId="0" applyFont="0" applyFill="0" applyBorder="0" applyAlignment="0" applyProtection="0"/>
    <xf numFmtId="179" fontId="4" fillId="0" borderId="0" applyFont="0" applyFill="0" applyBorder="0" applyAlignment="0" applyProtection="0"/>
    <xf numFmtId="176" fontId="26" fillId="0" borderId="0" applyFont="0" applyFill="0" applyBorder="0" applyAlignment="0" applyProtection="0"/>
    <xf numFmtId="0" fontId="27" fillId="0" borderId="0" applyNumberFormat="0" applyFill="0" applyBorder="0" applyAlignment="0" applyProtection="0"/>
    <xf numFmtId="0" fontId="17" fillId="19" borderId="0" applyNumberFormat="0" applyBorder="0" applyAlignment="0" applyProtection="0"/>
    <xf numFmtId="0" fontId="28" fillId="0" borderId="18" applyNumberFormat="0" applyFill="0" applyAlignment="0" applyProtection="0"/>
    <xf numFmtId="0" fontId="29" fillId="0" borderId="19" applyNumberFormat="0" applyFill="0" applyAlignment="0" applyProtection="0"/>
    <xf numFmtId="0" fontId="24" fillId="0" borderId="20" applyNumberFormat="0" applyFill="0" applyAlignment="0" applyProtection="0"/>
    <xf numFmtId="0" fontId="24" fillId="0" borderId="0" applyNumberFormat="0" applyFill="0" applyBorder="0" applyAlignment="0" applyProtection="0"/>
    <xf numFmtId="0" fontId="16" fillId="20" borderId="0" applyNumberFormat="0" applyBorder="0" applyAlignment="0" applyProtection="0"/>
    <xf numFmtId="0" fontId="16" fillId="18" borderId="0" applyNumberFormat="0" applyBorder="0" applyAlignment="0" applyProtection="0"/>
    <xf numFmtId="0" fontId="25" fillId="22" borderId="14" applyNumberFormat="0" applyAlignment="0" applyProtection="0"/>
    <xf numFmtId="0" fontId="22" fillId="0" borderId="17" applyNumberFormat="0" applyFill="0" applyAlignment="0" applyProtection="0"/>
    <xf numFmtId="169" fontId="6" fillId="0" borderId="0" applyFont="0" applyFill="0" applyBorder="0" applyAlignment="0" applyProtection="0"/>
    <xf numFmtId="43" fontId="3" fillId="0" borderId="0" applyFont="0" applyFill="0" applyBorder="0" applyAlignment="0" applyProtection="0"/>
    <xf numFmtId="172" fontId="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180"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3" fillId="0" borderId="0" applyFont="0" applyFill="0" applyBorder="0" applyAlignment="0" applyProtection="0"/>
    <xf numFmtId="172" fontId="4" fillId="0" borderId="0" applyFont="0" applyFill="0" applyBorder="0" applyAlignment="0" applyProtection="0"/>
    <xf numFmtId="169" fontId="6" fillId="0" borderId="0" applyFont="0" applyFill="0" applyBorder="0" applyAlignment="0" applyProtection="0"/>
    <xf numFmtId="181" fontId="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72" fontId="4" fillId="0" borderId="0" applyFont="0" applyFill="0" applyBorder="0" applyAlignment="0" applyProtection="0"/>
    <xf numFmtId="169" fontId="6" fillId="0" borderId="0" applyFont="0" applyFill="0" applyBorder="0" applyAlignment="0" applyProtection="0"/>
    <xf numFmtId="169"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71" fontId="4" fillId="0" borderId="0" applyFont="0" applyFill="0" applyBorder="0" applyAlignment="0" applyProtection="0"/>
    <xf numFmtId="0" fontId="30" fillId="28" borderId="0" applyNumberFormat="0" applyBorder="0" applyAlignment="0" applyProtection="0"/>
    <xf numFmtId="0" fontId="31" fillId="28" borderId="0" applyNumberFormat="0" applyBorder="0" applyAlignment="0" applyProtection="0"/>
    <xf numFmtId="0" fontId="4" fillId="0" borderId="0"/>
    <xf numFmtId="0" fontId="6" fillId="0" borderId="0"/>
    <xf numFmtId="0" fontId="4" fillId="0" borderId="0"/>
    <xf numFmtId="0" fontId="4" fillId="0" borderId="0"/>
    <xf numFmtId="0" fontId="4" fillId="0" borderId="0"/>
    <xf numFmtId="0" fontId="3" fillId="0" borderId="0"/>
    <xf numFmtId="0" fontId="4" fillId="0" borderId="0"/>
    <xf numFmtId="0" fontId="6" fillId="0" borderId="0"/>
    <xf numFmtId="172"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pplyFont="0" applyFill="0" applyBorder="0" applyAlignment="0" applyProtection="0"/>
    <xf numFmtId="172" fontId="4" fillId="0" borderId="0" applyFont="0" applyFill="0" applyBorder="0" applyAlignment="0" applyProtection="0"/>
    <xf numFmtId="170" fontId="4" fillId="0" borderId="0" applyFont="0" applyFill="0" applyBorder="0" applyAlignment="0" applyProtection="0"/>
    <xf numFmtId="0" fontId="3" fillId="0" borderId="0"/>
    <xf numFmtId="0" fontId="3" fillId="0" borderId="0"/>
    <xf numFmtId="0" fontId="3" fillId="0" borderId="0"/>
    <xf numFmtId="0" fontId="3" fillId="0" borderId="0"/>
    <xf numFmtId="0" fontId="4" fillId="25" borderId="21" applyNumberFormat="0" applyFont="0" applyAlignment="0" applyProtection="0"/>
    <xf numFmtId="0" fontId="4" fillId="25" borderId="21" applyNumberFormat="0" applyFont="0" applyAlignment="0" applyProtection="0"/>
    <xf numFmtId="0" fontId="6" fillId="25" borderId="21" applyNumberFormat="0" applyFont="0" applyAlignment="0" applyProtection="0"/>
    <xf numFmtId="0" fontId="32" fillId="37" borderId="22" applyNumberFormat="0" applyAlignment="0" applyProtection="0"/>
    <xf numFmtId="9" fontId="4"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32" fillId="38" borderId="22" applyNumberFormat="0" applyAlignment="0" applyProtection="0"/>
    <xf numFmtId="0" fontId="32" fillId="37" borderId="22" applyNumberFormat="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3" fillId="0" borderId="0" applyNumberFormat="0" applyFill="0" applyBorder="0" applyAlignment="0" applyProtection="0"/>
    <xf numFmtId="0" fontId="34" fillId="0" borderId="23" applyNumberFormat="0" applyFill="0" applyAlignment="0" applyProtection="0"/>
    <xf numFmtId="0" fontId="35" fillId="0" borderId="24" applyNumberFormat="0" applyFill="0" applyAlignment="0" applyProtection="0"/>
    <xf numFmtId="0" fontId="29" fillId="0" borderId="19" applyNumberFormat="0" applyFill="0" applyAlignment="0" applyProtection="0"/>
    <xf numFmtId="0" fontId="23" fillId="0" borderId="25" applyNumberFormat="0" applyFill="0" applyAlignment="0" applyProtection="0"/>
    <xf numFmtId="0" fontId="24" fillId="0" borderId="20" applyNumberFormat="0" applyFill="0" applyAlignment="0" applyProtection="0"/>
    <xf numFmtId="0" fontId="36" fillId="0" borderId="0" applyNumberFormat="0" applyFill="0" applyBorder="0" applyAlignment="0" applyProtection="0"/>
    <xf numFmtId="0" fontId="33" fillId="0" borderId="0" applyNumberFormat="0" applyFill="0" applyBorder="0" applyAlignment="0" applyProtection="0"/>
    <xf numFmtId="0" fontId="37" fillId="0" borderId="26" applyNumberFormat="0" applyFill="0" applyAlignment="0" applyProtection="0"/>
    <xf numFmtId="0" fontId="37" fillId="0" borderId="27" applyNumberFormat="0" applyFill="0" applyAlignment="0" applyProtection="0"/>
    <xf numFmtId="0" fontId="21" fillId="0" borderId="0" applyNumberFormat="0" applyFill="0" applyBorder="0" applyAlignment="0" applyProtection="0"/>
    <xf numFmtId="0" fontId="3" fillId="0" borderId="0"/>
    <xf numFmtId="164" fontId="4" fillId="0" borderId="0" applyFont="0" applyFill="0" applyBorder="0" applyAlignment="0" applyProtection="0"/>
    <xf numFmtId="0" fontId="4" fillId="0" borderId="0"/>
    <xf numFmtId="172" fontId="4" fillId="0" borderId="0" applyFont="0" applyFill="0" applyBorder="0" applyAlignment="0" applyProtection="0"/>
    <xf numFmtId="172"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6" fontId="3" fillId="0" borderId="0"/>
    <xf numFmtId="176" fontId="4" fillId="0" borderId="0"/>
    <xf numFmtId="176" fontId="6" fillId="0" borderId="0"/>
    <xf numFmtId="176" fontId="4" fillId="0" borderId="0"/>
    <xf numFmtId="176" fontId="4" fillId="0" borderId="0"/>
    <xf numFmtId="176" fontId="4" fillId="0" borderId="0"/>
    <xf numFmtId="176" fontId="4" fillId="0" borderId="0"/>
    <xf numFmtId="176" fontId="4" fillId="0" borderId="0"/>
    <xf numFmtId="176" fontId="38"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65" fontId="3" fillId="0" borderId="0" applyFont="0" applyFill="0" applyBorder="0" applyAlignment="0" applyProtection="0"/>
    <xf numFmtId="167" fontId="3" fillId="0" borderId="0" applyFont="0" applyFill="0" applyBorder="0" applyAlignment="0" applyProtection="0"/>
    <xf numFmtId="167" fontId="6" fillId="0" borderId="0" applyFont="0" applyFill="0" applyBorder="0" applyAlignment="0" applyProtection="0"/>
    <xf numFmtId="167" fontId="3" fillId="0" borderId="0" applyFont="0" applyFill="0" applyBorder="0" applyAlignment="0" applyProtection="0"/>
    <xf numFmtId="167" fontId="6" fillId="0" borderId="0" applyFont="0" applyFill="0" applyBorder="0" applyAlignment="0" applyProtection="0"/>
    <xf numFmtId="164" fontId="4"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76" fontId="3" fillId="0" borderId="0"/>
    <xf numFmtId="164" fontId="3" fillId="0" borderId="0" applyFont="0" applyFill="0" applyBorder="0" applyAlignment="0" applyProtection="0"/>
    <xf numFmtId="164" fontId="3" fillId="0" borderId="0" applyFont="0" applyFill="0" applyBorder="0" applyAlignment="0" applyProtection="0"/>
    <xf numFmtId="166" fontId="3" fillId="0" borderId="0" applyFont="0" applyFill="0" applyBorder="0" applyAlignment="0" applyProtection="0"/>
    <xf numFmtId="167" fontId="3" fillId="0" borderId="0" applyFont="0" applyFill="0" applyBorder="0" applyAlignment="0" applyProtection="0"/>
    <xf numFmtId="43" fontId="3" fillId="0" borderId="0" applyFont="0" applyFill="0" applyBorder="0" applyAlignment="0" applyProtection="0"/>
    <xf numFmtId="0" fontId="6" fillId="25" borderId="29" applyNumberFormat="0" applyFont="0" applyAlignment="0" applyProtection="0"/>
    <xf numFmtId="0" fontId="37" fillId="0" borderId="32" applyNumberFormat="0" applyFill="0" applyAlignment="0" applyProtection="0"/>
    <xf numFmtId="44" fontId="6" fillId="0" borderId="0" applyFont="0" applyFill="0" applyBorder="0" applyAlignment="0" applyProtection="0"/>
    <xf numFmtId="43" fontId="6" fillId="0" borderId="0" applyFont="0" applyFill="0" applyBorder="0" applyAlignment="0" applyProtection="0"/>
    <xf numFmtId="0" fontId="37" fillId="0" borderId="32" applyNumberFormat="0" applyFill="0" applyAlignment="0" applyProtection="0"/>
    <xf numFmtId="43" fontId="3" fillId="0" borderId="0" applyFont="0" applyFill="0" applyBorder="0" applyAlignment="0" applyProtection="0"/>
    <xf numFmtId="0" fontId="18" fillId="37" borderId="28" applyNumberFormat="0" applyAlignment="0" applyProtection="0"/>
    <xf numFmtId="0" fontId="19" fillId="38" borderId="28" applyNumberFormat="0" applyAlignment="0" applyProtection="0"/>
    <xf numFmtId="0" fontId="25" fillId="22" borderId="28" applyNumberFormat="0" applyAlignment="0" applyProtection="0"/>
    <xf numFmtId="0" fontId="18" fillId="37" borderId="28" applyNumberFormat="0" applyAlignment="0" applyProtection="0"/>
    <xf numFmtId="0" fontId="19" fillId="38" borderId="28" applyNumberFormat="0" applyAlignment="0" applyProtection="0"/>
    <xf numFmtId="0" fontId="18" fillId="37" borderId="28" applyNumberFormat="0" applyAlignment="0" applyProtection="0"/>
    <xf numFmtId="0" fontId="25" fillId="28" borderId="28" applyNumberFormat="0" applyAlignment="0" applyProtection="0"/>
    <xf numFmtId="0" fontId="25" fillId="22" borderId="28" applyNumberFormat="0" applyAlignment="0" applyProtection="0"/>
    <xf numFmtId="0" fontId="25" fillId="22" borderId="28" applyNumberFormat="0" applyAlignment="0" applyProtection="0"/>
    <xf numFmtId="44" fontId="6" fillId="0" borderId="0" applyFont="0" applyFill="0" applyBorder="0" applyAlignment="0" applyProtection="0"/>
    <xf numFmtId="0" fontId="6" fillId="0" borderId="0"/>
    <xf numFmtId="172" fontId="4" fillId="0" borderId="0" applyFont="0" applyFill="0" applyBorder="0" applyAlignment="0" applyProtection="0"/>
    <xf numFmtId="0" fontId="4" fillId="25" borderId="29" applyNumberFormat="0" applyFont="0" applyAlignment="0" applyProtection="0"/>
    <xf numFmtId="0" fontId="4" fillId="25" borderId="29" applyNumberFormat="0" applyFont="0" applyAlignment="0" applyProtection="0"/>
    <xf numFmtId="0" fontId="6" fillId="25" borderId="29" applyNumberFormat="0" applyFont="0" applyAlignment="0" applyProtection="0"/>
    <xf numFmtId="0" fontId="32" fillId="37" borderId="30" applyNumberFormat="0" applyAlignment="0" applyProtection="0"/>
    <xf numFmtId="0" fontId="32" fillId="38" borderId="30" applyNumberFormat="0" applyAlignment="0" applyProtection="0"/>
    <xf numFmtId="0" fontId="32" fillId="37" borderId="30" applyNumberFormat="0" applyAlignment="0" applyProtection="0"/>
    <xf numFmtId="0" fontId="37" fillId="0" borderId="31" applyNumberFormat="0" applyFill="0" applyAlignment="0" applyProtection="0"/>
    <xf numFmtId="0" fontId="37" fillId="0" borderId="32" applyNumberFormat="0" applyFill="0" applyAlignment="0" applyProtection="0"/>
    <xf numFmtId="166" fontId="3" fillId="0" borderId="0" applyFont="0" applyFill="0" applyBorder="0" applyAlignment="0" applyProtection="0"/>
    <xf numFmtId="0" fontId="4" fillId="25" borderId="29" applyNumberFormat="0" applyFont="0" applyAlignment="0" applyProtection="0"/>
    <xf numFmtId="0" fontId="4" fillId="25" borderId="29" applyNumberFormat="0" applyFont="0" applyAlignment="0" applyProtection="0"/>
    <xf numFmtId="0" fontId="32" fillId="37" borderId="30" applyNumberFormat="0" applyAlignment="0" applyProtection="0"/>
    <xf numFmtId="0" fontId="32" fillId="37" borderId="30" applyNumberFormat="0" applyAlignment="0" applyProtection="0"/>
    <xf numFmtId="0" fontId="6" fillId="25" borderId="29" applyNumberFormat="0" applyFont="0" applyAlignment="0" applyProtection="0"/>
    <xf numFmtId="0" fontId="19" fillId="38" borderId="28" applyNumberFormat="0" applyAlignment="0" applyProtection="0"/>
    <xf numFmtId="43" fontId="3" fillId="0" borderId="0" applyFont="0" applyFill="0" applyBorder="0" applyAlignment="0" applyProtection="0"/>
    <xf numFmtId="0" fontId="19" fillId="38" borderId="28" applyNumberFormat="0" applyAlignment="0" applyProtection="0"/>
    <xf numFmtId="0" fontId="37" fillId="0" borderId="32" applyNumberFormat="0" applyFill="0" applyAlignment="0" applyProtection="0"/>
    <xf numFmtId="0" fontId="37" fillId="0" borderId="32" applyNumberFormat="0" applyFill="0" applyAlignment="0" applyProtection="0"/>
    <xf numFmtId="0" fontId="25" fillId="22" borderId="28" applyNumberFormat="0" applyAlignment="0" applyProtection="0"/>
    <xf numFmtId="0" fontId="25" fillId="28" borderId="28" applyNumberFormat="0" applyAlignment="0" applyProtection="0"/>
    <xf numFmtId="0" fontId="4" fillId="25" borderId="29" applyNumberFormat="0" applyFont="0" applyAlignment="0" applyProtection="0"/>
    <xf numFmtId="0" fontId="6" fillId="25" borderId="29" applyNumberFormat="0" applyFont="0" applyAlignment="0" applyProtection="0"/>
    <xf numFmtId="0" fontId="32" fillId="38" borderId="30" applyNumberFormat="0" applyAlignment="0" applyProtection="0"/>
    <xf numFmtId="0" fontId="32" fillId="37" borderId="30" applyNumberFormat="0" applyAlignment="0" applyProtection="0"/>
    <xf numFmtId="0" fontId="32" fillId="37" borderId="30" applyNumberFormat="0" applyAlignment="0" applyProtection="0"/>
    <xf numFmtId="0" fontId="32" fillId="37" borderId="30" applyNumberFormat="0" applyAlignment="0" applyProtection="0"/>
    <xf numFmtId="0" fontId="6" fillId="25" borderId="29" applyNumberFormat="0" applyFont="0" applyAlignment="0" applyProtection="0"/>
    <xf numFmtId="0" fontId="37" fillId="0" borderId="32" applyNumberFormat="0" applyFill="0" applyAlignment="0" applyProtection="0"/>
    <xf numFmtId="0" fontId="18" fillId="37" borderId="28" applyNumberFormat="0" applyAlignment="0" applyProtection="0"/>
    <xf numFmtId="0" fontId="32" fillId="37" borderId="30" applyNumberFormat="0" applyAlignment="0" applyProtection="0"/>
    <xf numFmtId="0" fontId="32" fillId="38" borderId="30" applyNumberFormat="0" applyAlignment="0" applyProtection="0"/>
    <xf numFmtId="0" fontId="25" fillId="28" borderId="28" applyNumberFormat="0" applyAlignment="0" applyProtection="0"/>
    <xf numFmtId="0" fontId="25" fillId="22" borderId="28" applyNumberFormat="0" applyAlignment="0" applyProtection="0"/>
    <xf numFmtId="0" fontId="25" fillId="28" borderId="28" applyNumberFormat="0" applyAlignment="0" applyProtection="0"/>
    <xf numFmtId="0" fontId="6" fillId="25" borderId="29" applyNumberFormat="0" applyFont="0" applyAlignment="0" applyProtection="0"/>
    <xf numFmtId="0" fontId="37" fillId="0" borderId="32" applyNumberFormat="0" applyFill="0" applyAlignment="0" applyProtection="0"/>
    <xf numFmtId="0" fontId="37" fillId="0" borderId="31" applyNumberFormat="0" applyFill="0" applyAlignment="0" applyProtection="0"/>
    <xf numFmtId="0" fontId="19" fillId="38" borderId="28" applyNumberFormat="0" applyAlignment="0" applyProtection="0"/>
    <xf numFmtId="43" fontId="3" fillId="0" borderId="0" applyFont="0" applyFill="0" applyBorder="0" applyAlignment="0" applyProtection="0"/>
    <xf numFmtId="0" fontId="25" fillId="28" borderId="28" applyNumberFormat="0" applyAlignment="0" applyProtection="0"/>
    <xf numFmtId="0" fontId="4" fillId="25" borderId="29" applyNumberFormat="0" applyFont="0" applyAlignment="0" applyProtection="0"/>
    <xf numFmtId="0" fontId="18" fillId="37" borderId="28" applyNumberFormat="0" applyAlignment="0" applyProtection="0"/>
    <xf numFmtId="0" fontId="4" fillId="25" borderId="29" applyNumberFormat="0" applyFont="0" applyAlignment="0" applyProtection="0"/>
    <xf numFmtId="0" fontId="37" fillId="0" borderId="31" applyNumberFormat="0" applyFill="0" applyAlignment="0" applyProtection="0"/>
    <xf numFmtId="0" fontId="4" fillId="25" borderId="29" applyNumberFormat="0" applyFont="0" applyAlignment="0" applyProtection="0"/>
    <xf numFmtId="43" fontId="3" fillId="0" borderId="0" applyFont="0" applyFill="0" applyBorder="0" applyAlignment="0" applyProtection="0"/>
    <xf numFmtId="0" fontId="32" fillId="37" borderId="30" applyNumberFormat="0" applyAlignment="0" applyProtection="0"/>
    <xf numFmtId="0" fontId="32" fillId="38" borderId="30" applyNumberFormat="0" applyAlignment="0" applyProtection="0"/>
    <xf numFmtId="0" fontId="4" fillId="25" borderId="29" applyNumberFormat="0" applyFont="0" applyAlignment="0" applyProtection="0"/>
    <xf numFmtId="0" fontId="6" fillId="25" borderId="29" applyNumberFormat="0" applyFont="0" applyAlignment="0" applyProtection="0"/>
    <xf numFmtId="0" fontId="18" fillId="37" borderId="28" applyNumberFormat="0" applyAlignment="0" applyProtection="0"/>
    <xf numFmtId="0" fontId="32" fillId="37" borderId="30" applyNumberFormat="0" applyAlignment="0" applyProtection="0"/>
    <xf numFmtId="0" fontId="6" fillId="25" borderId="29" applyNumberFormat="0" applyFont="0" applyAlignment="0" applyProtection="0"/>
    <xf numFmtId="0" fontId="4" fillId="25" borderId="29" applyNumberFormat="0" applyFont="0" applyAlignment="0" applyProtection="0"/>
    <xf numFmtId="0" fontId="4" fillId="25" borderId="29" applyNumberFormat="0" applyFont="0" applyAlignment="0" applyProtection="0"/>
    <xf numFmtId="0" fontId="32" fillId="37" borderId="30" applyNumberFormat="0" applyAlignment="0" applyProtection="0"/>
    <xf numFmtId="0" fontId="6" fillId="25" borderId="29" applyNumberFormat="0" applyFont="0" applyAlignment="0" applyProtection="0"/>
    <xf numFmtId="0" fontId="4" fillId="25" borderId="29" applyNumberFormat="0" applyFont="0" applyAlignment="0" applyProtection="0"/>
    <xf numFmtId="0" fontId="4" fillId="25" borderId="29" applyNumberFormat="0" applyFont="0" applyAlignment="0" applyProtection="0"/>
    <xf numFmtId="0" fontId="32" fillId="37" borderId="30" applyNumberFormat="0" applyAlignment="0" applyProtection="0"/>
    <xf numFmtId="0" fontId="25" fillId="28" borderId="28" applyNumberFormat="0" applyAlignment="0" applyProtection="0"/>
    <xf numFmtId="0" fontId="37" fillId="0" borderId="32" applyNumberFormat="0" applyFill="0" applyAlignment="0" applyProtection="0"/>
    <xf numFmtId="0" fontId="37" fillId="0" borderId="31" applyNumberFormat="0" applyFill="0" applyAlignment="0" applyProtection="0"/>
    <xf numFmtId="0" fontId="25" fillId="28" borderId="28" applyNumberFormat="0" applyAlignment="0" applyProtection="0"/>
    <xf numFmtId="0" fontId="32" fillId="37" borderId="30" applyNumberFormat="0" applyAlignment="0" applyProtection="0"/>
    <xf numFmtId="0" fontId="32" fillId="38" borderId="30" applyNumberFormat="0" applyAlignment="0" applyProtection="0"/>
    <xf numFmtId="0" fontId="32" fillId="38" borderId="30" applyNumberFormat="0" applyAlignment="0" applyProtection="0"/>
    <xf numFmtId="0" fontId="32" fillId="37" borderId="30" applyNumberFormat="0" applyAlignment="0" applyProtection="0"/>
    <xf numFmtId="0" fontId="4" fillId="25" borderId="29" applyNumberFormat="0" applyFont="0" applyAlignment="0" applyProtection="0"/>
    <xf numFmtId="0" fontId="32" fillId="38" borderId="30" applyNumberFormat="0" applyAlignment="0" applyProtection="0"/>
    <xf numFmtId="0" fontId="32" fillId="37" borderId="30" applyNumberFormat="0" applyAlignment="0" applyProtection="0"/>
    <xf numFmtId="0" fontId="18" fillId="37" borderId="28" applyNumberFormat="0" applyAlignment="0" applyProtection="0"/>
    <xf numFmtId="0" fontId="19" fillId="38" borderId="28" applyNumberFormat="0" applyAlignment="0" applyProtection="0"/>
    <xf numFmtId="0" fontId="18" fillId="37" borderId="28" applyNumberFormat="0" applyAlignment="0" applyProtection="0"/>
    <xf numFmtId="0" fontId="25" fillId="22" borderId="28" applyNumberFormat="0" applyAlignment="0" applyProtection="0"/>
    <xf numFmtId="0" fontId="32" fillId="37" borderId="30" applyNumberFormat="0" applyAlignment="0" applyProtection="0"/>
    <xf numFmtId="0" fontId="32" fillId="38" borderId="30" applyNumberFormat="0" applyAlignment="0" applyProtection="0"/>
    <xf numFmtId="0" fontId="4" fillId="25" borderId="29" applyNumberFormat="0" applyFont="0" applyAlignment="0" applyProtection="0"/>
    <xf numFmtId="0" fontId="25" fillId="22" borderId="28" applyNumberFormat="0" applyAlignment="0" applyProtection="0"/>
    <xf numFmtId="0" fontId="32" fillId="37" borderId="30" applyNumberFormat="0" applyAlignment="0" applyProtection="0"/>
    <xf numFmtId="0" fontId="19" fillId="38" borderId="28" applyNumberFormat="0" applyAlignment="0" applyProtection="0"/>
    <xf numFmtId="0" fontId="18" fillId="37" borderId="28" applyNumberFormat="0" applyAlignment="0" applyProtection="0"/>
    <xf numFmtId="0" fontId="25" fillId="22" borderId="28" applyNumberFormat="0" applyAlignment="0" applyProtection="0"/>
    <xf numFmtId="0" fontId="32" fillId="37" borderId="30" applyNumberFormat="0" applyAlignment="0" applyProtection="0"/>
    <xf numFmtId="0" fontId="4" fillId="25" borderId="29" applyNumberFormat="0" applyFont="0" applyAlignment="0" applyProtection="0"/>
    <xf numFmtId="0" fontId="32" fillId="38" borderId="30" applyNumberFormat="0" applyAlignment="0" applyProtection="0"/>
    <xf numFmtId="0" fontId="25" fillId="28" borderId="28" applyNumberFormat="0" applyAlignment="0" applyProtection="0"/>
    <xf numFmtId="0" fontId="25" fillId="22" borderId="28" applyNumberFormat="0" applyAlignment="0" applyProtection="0"/>
    <xf numFmtId="0" fontId="4" fillId="25" borderId="29" applyNumberFormat="0" applyFont="0" applyAlignment="0" applyProtection="0"/>
    <xf numFmtId="0" fontId="4" fillId="25" borderId="29" applyNumberFormat="0" applyFont="0" applyAlignment="0" applyProtection="0"/>
    <xf numFmtId="0" fontId="37" fillId="0" borderId="31" applyNumberFormat="0" applyFill="0" applyAlignment="0" applyProtection="0"/>
    <xf numFmtId="0" fontId="37" fillId="0" borderId="32" applyNumberFormat="0" applyFill="0" applyAlignment="0" applyProtection="0"/>
    <xf numFmtId="0" fontId="19" fillId="38" borderId="28" applyNumberFormat="0" applyAlignment="0" applyProtection="0"/>
    <xf numFmtId="0" fontId="37" fillId="0" borderId="32" applyNumberFormat="0" applyFill="0" applyAlignment="0" applyProtection="0"/>
    <xf numFmtId="0" fontId="19" fillId="38" borderId="28" applyNumberFormat="0" applyAlignment="0" applyProtection="0"/>
    <xf numFmtId="0" fontId="25" fillId="22" borderId="28" applyNumberFormat="0" applyAlignment="0" applyProtection="0"/>
    <xf numFmtId="0" fontId="32" fillId="37" borderId="30" applyNumberFormat="0" applyAlignment="0" applyProtection="0"/>
    <xf numFmtId="0" fontId="32" fillId="38" borderId="30" applyNumberFormat="0" applyAlignment="0" applyProtection="0"/>
    <xf numFmtId="0" fontId="4" fillId="25" borderId="29" applyNumberFormat="0" applyFont="0" applyAlignment="0" applyProtection="0"/>
    <xf numFmtId="0" fontId="4" fillId="25" borderId="29" applyNumberFormat="0" applyFont="0" applyAlignment="0" applyProtection="0"/>
    <xf numFmtId="43" fontId="3" fillId="0" borderId="0" applyFont="0" applyFill="0" applyBorder="0" applyAlignment="0" applyProtection="0"/>
    <xf numFmtId="0" fontId="19" fillId="38" borderId="28" applyNumberFormat="0" applyAlignment="0" applyProtection="0"/>
    <xf numFmtId="0" fontId="25" fillId="22" borderId="28" applyNumberFormat="0" applyAlignment="0" applyProtection="0"/>
    <xf numFmtId="0" fontId="25" fillId="28" borderId="28" applyNumberFormat="0" applyAlignment="0" applyProtection="0"/>
    <xf numFmtId="0" fontId="32" fillId="37" borderId="30" applyNumberFormat="0" applyAlignment="0" applyProtection="0"/>
    <xf numFmtId="0" fontId="19" fillId="38" borderId="28" applyNumberFormat="0" applyAlignment="0" applyProtection="0"/>
    <xf numFmtId="0" fontId="6" fillId="25" borderId="29" applyNumberFormat="0" applyFont="0" applyAlignment="0" applyProtection="0"/>
    <xf numFmtId="43" fontId="3" fillId="0" borderId="0" applyFont="0" applyFill="0" applyBorder="0" applyAlignment="0" applyProtection="0"/>
    <xf numFmtId="0" fontId="32" fillId="38" borderId="30" applyNumberFormat="0" applyAlignment="0" applyProtection="0"/>
    <xf numFmtId="0" fontId="25" fillId="22" borderId="28" applyNumberFormat="0" applyAlignment="0" applyProtection="0"/>
    <xf numFmtId="0" fontId="25" fillId="22" borderId="28" applyNumberFormat="0" applyAlignment="0" applyProtection="0"/>
    <xf numFmtId="0" fontId="6" fillId="25" borderId="29" applyNumberFormat="0" applyFont="0" applyAlignment="0" applyProtection="0"/>
    <xf numFmtId="0" fontId="25" fillId="22" borderId="28" applyNumberFormat="0" applyAlignment="0" applyProtection="0"/>
    <xf numFmtId="0" fontId="25" fillId="28" borderId="28" applyNumberFormat="0" applyAlignment="0" applyProtection="0"/>
    <xf numFmtId="0" fontId="25" fillId="22" borderId="28" applyNumberFormat="0" applyAlignment="0" applyProtection="0"/>
    <xf numFmtId="0" fontId="25" fillId="28" borderId="28" applyNumberFormat="0" applyAlignment="0" applyProtection="0"/>
    <xf numFmtId="43" fontId="3" fillId="0" borderId="0" applyFont="0" applyFill="0" applyBorder="0" applyAlignment="0" applyProtection="0"/>
    <xf numFmtId="0" fontId="18" fillId="37" borderId="28" applyNumberFormat="0" applyAlignment="0" applyProtection="0"/>
    <xf numFmtId="0" fontId="19" fillId="38" borderId="28" applyNumberFormat="0" applyAlignment="0" applyProtection="0"/>
    <xf numFmtId="0" fontId="25" fillId="22" borderId="28" applyNumberFormat="0" applyAlignment="0" applyProtection="0"/>
    <xf numFmtId="0" fontId="25" fillId="28" borderId="28" applyNumberFormat="0" applyAlignment="0" applyProtection="0"/>
    <xf numFmtId="0" fontId="25" fillId="22" borderId="28" applyNumberFormat="0" applyAlignment="0" applyProtection="0"/>
    <xf numFmtId="0" fontId="4" fillId="25" borderId="29" applyNumberFormat="0" applyFont="0" applyAlignment="0" applyProtection="0"/>
    <xf numFmtId="43" fontId="3" fillId="0" borderId="0" applyFont="0" applyFill="0" applyBorder="0" applyAlignment="0" applyProtection="0"/>
    <xf numFmtId="0" fontId="18" fillId="37" borderId="28" applyNumberFormat="0" applyAlignment="0" applyProtection="0"/>
    <xf numFmtId="0" fontId="6" fillId="25" borderId="29" applyNumberFormat="0" applyFont="0" applyAlignment="0" applyProtection="0"/>
    <xf numFmtId="0" fontId="37" fillId="0" borderId="31" applyNumberFormat="0" applyFill="0" applyAlignment="0" applyProtection="0"/>
    <xf numFmtId="0" fontId="32" fillId="37" borderId="30" applyNumberFormat="0" applyAlignment="0" applyProtection="0"/>
    <xf numFmtId="0" fontId="18" fillId="37" borderId="28" applyNumberFormat="0" applyAlignment="0" applyProtection="0"/>
    <xf numFmtId="0" fontId="18" fillId="37" borderId="28" applyNumberFormat="0" applyAlignment="0" applyProtection="0"/>
    <xf numFmtId="0" fontId="18" fillId="37" borderId="28" applyNumberFormat="0" applyAlignment="0" applyProtection="0"/>
    <xf numFmtId="0" fontId="32" fillId="37" borderId="30" applyNumberFormat="0" applyAlignment="0" applyProtection="0"/>
    <xf numFmtId="0" fontId="32" fillId="37" borderId="30" applyNumberFormat="0" applyAlignment="0" applyProtection="0"/>
    <xf numFmtId="0" fontId="32" fillId="37" borderId="30" applyNumberFormat="0" applyAlignment="0" applyProtection="0"/>
    <xf numFmtId="0" fontId="4" fillId="25" borderId="29" applyNumberFormat="0" applyFont="0" applyAlignment="0" applyProtection="0"/>
    <xf numFmtId="0" fontId="4" fillId="25" borderId="29" applyNumberFormat="0" applyFont="0" applyAlignment="0" applyProtection="0"/>
    <xf numFmtId="0" fontId="18" fillId="37" borderId="28" applyNumberFormat="0" applyAlignment="0" applyProtection="0"/>
    <xf numFmtId="0" fontId="19" fillId="38" borderId="28" applyNumberFormat="0" applyAlignment="0" applyProtection="0"/>
    <xf numFmtId="0" fontId="32" fillId="37" borderId="30" applyNumberFormat="0" applyAlignment="0" applyProtection="0"/>
    <xf numFmtId="0" fontId="19" fillId="38" borderId="28" applyNumberFormat="0" applyAlignment="0" applyProtection="0"/>
    <xf numFmtId="0" fontId="25" fillId="22" borderId="28" applyNumberFormat="0" applyAlignment="0" applyProtection="0"/>
    <xf numFmtId="0" fontId="25" fillId="28" borderId="28" applyNumberFormat="0" applyAlignment="0" applyProtection="0"/>
    <xf numFmtId="0" fontId="37" fillId="0" borderId="31" applyNumberFormat="0" applyFill="0" applyAlignment="0" applyProtection="0"/>
    <xf numFmtId="0" fontId="37" fillId="0" borderId="32" applyNumberFormat="0" applyFill="0" applyAlignment="0" applyProtection="0"/>
    <xf numFmtId="0" fontId="37" fillId="0" borderId="31" applyNumberFormat="0" applyFill="0" applyAlignment="0" applyProtection="0"/>
    <xf numFmtId="0" fontId="19" fillId="38" borderId="28" applyNumberFormat="0" applyAlignment="0" applyProtection="0"/>
    <xf numFmtId="0" fontId="37" fillId="0" borderId="32" applyNumberFormat="0" applyFill="0" applyAlignment="0" applyProtection="0"/>
    <xf numFmtId="0" fontId="4" fillId="25" borderId="29" applyNumberFormat="0" applyFont="0" applyAlignment="0" applyProtection="0"/>
    <xf numFmtId="0" fontId="32" fillId="37" borderId="30" applyNumberFormat="0" applyAlignment="0" applyProtection="0"/>
    <xf numFmtId="0" fontId="32" fillId="38" borderId="30" applyNumberFormat="0" applyAlignment="0" applyProtection="0"/>
    <xf numFmtId="0" fontId="32" fillId="38" borderId="30" applyNumberFormat="0" applyAlignment="0" applyProtection="0"/>
    <xf numFmtId="0" fontId="32" fillId="37" borderId="30" applyNumberFormat="0" applyAlignment="0" applyProtection="0"/>
    <xf numFmtId="43" fontId="3" fillId="0" borderId="0" applyFont="0" applyFill="0" applyBorder="0" applyAlignment="0" applyProtection="0"/>
    <xf numFmtId="0" fontId="18" fillId="37" borderId="28" applyNumberFormat="0" applyAlignment="0" applyProtection="0"/>
    <xf numFmtId="0" fontId="37" fillId="0" borderId="32" applyNumberFormat="0" applyFill="0" applyAlignment="0" applyProtection="0"/>
    <xf numFmtId="0" fontId="32" fillId="37" borderId="30" applyNumberFormat="0" applyAlignment="0" applyProtection="0"/>
    <xf numFmtId="0" fontId="32" fillId="37" borderId="30" applyNumberFormat="0" applyAlignment="0" applyProtection="0"/>
    <xf numFmtId="0" fontId="4" fillId="25" borderId="29" applyNumberFormat="0" applyFont="0" applyAlignment="0" applyProtection="0"/>
    <xf numFmtId="43" fontId="3" fillId="0" borderId="0" applyFont="0" applyFill="0" applyBorder="0" applyAlignment="0" applyProtection="0"/>
    <xf numFmtId="0" fontId="18" fillId="37" borderId="28" applyNumberFormat="0" applyAlignment="0" applyProtection="0"/>
    <xf numFmtId="0" fontId="4" fillId="25" borderId="29" applyNumberFormat="0" applyFont="0" applyAlignment="0" applyProtection="0"/>
    <xf numFmtId="0" fontId="37" fillId="0" borderId="31" applyNumberFormat="0" applyFill="0" applyAlignment="0" applyProtection="0"/>
    <xf numFmtId="0" fontId="37" fillId="0" borderId="32" applyNumberFormat="0" applyFill="0" applyAlignment="0" applyProtection="0"/>
    <xf numFmtId="0" fontId="25" fillId="28" borderId="28" applyNumberFormat="0" applyAlignment="0" applyProtection="0"/>
    <xf numFmtId="0" fontId="32" fillId="37" borderId="30"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0" fontId="37" fillId="0" borderId="32" applyNumberFormat="0" applyFill="0" applyAlignment="0" applyProtection="0"/>
    <xf numFmtId="0" fontId="4" fillId="25" borderId="29" applyNumberFormat="0" applyFont="0" applyAlignment="0" applyProtection="0"/>
    <xf numFmtId="0" fontId="4" fillId="25" borderId="29" applyNumberFormat="0" applyFont="0" applyAlignment="0" applyProtection="0"/>
    <xf numFmtId="0" fontId="6" fillId="25" borderId="29" applyNumberFormat="0" applyFont="0" applyAlignment="0" applyProtection="0"/>
    <xf numFmtId="0" fontId="32" fillId="37" borderId="30" applyNumberFormat="0" applyAlignment="0" applyProtection="0"/>
    <xf numFmtId="0" fontId="6" fillId="25" borderId="29" applyNumberFormat="0" applyFont="0" applyAlignment="0" applyProtection="0"/>
    <xf numFmtId="0" fontId="37" fillId="0" borderId="31" applyNumberFormat="0" applyFill="0" applyAlignment="0" applyProtection="0"/>
    <xf numFmtId="0" fontId="37" fillId="0" borderId="31" applyNumberFormat="0" applyFill="0" applyAlignment="0" applyProtection="0"/>
    <xf numFmtId="0" fontId="25" fillId="22" borderId="28" applyNumberFormat="0" applyAlignment="0" applyProtection="0"/>
    <xf numFmtId="0" fontId="32" fillId="38" borderId="30" applyNumberFormat="0" applyAlignment="0" applyProtection="0"/>
    <xf numFmtId="0" fontId="32" fillId="37" borderId="30" applyNumberFormat="0" applyAlignment="0" applyProtection="0"/>
    <xf numFmtId="43" fontId="3" fillId="0" borderId="0" applyFont="0" applyFill="0" applyBorder="0" applyAlignment="0" applyProtection="0"/>
    <xf numFmtId="0" fontId="6" fillId="25" borderId="29" applyNumberFormat="0" applyFont="0" applyAlignment="0" applyProtection="0"/>
    <xf numFmtId="0" fontId="37" fillId="0" borderId="32" applyNumberFormat="0" applyFill="0" applyAlignment="0" applyProtection="0"/>
    <xf numFmtId="0" fontId="19" fillId="38" borderId="28" applyNumberFormat="0" applyAlignment="0" applyProtection="0"/>
    <xf numFmtId="0" fontId="4" fillId="25" borderId="29" applyNumberFormat="0" applyFont="0" applyAlignment="0" applyProtection="0"/>
    <xf numFmtId="0" fontId="37" fillId="0" borderId="31" applyNumberFormat="0" applyFill="0" applyAlignment="0" applyProtection="0"/>
    <xf numFmtId="0" fontId="4" fillId="25" borderId="29" applyNumberFormat="0" applyFont="0" applyAlignment="0" applyProtection="0"/>
    <xf numFmtId="0" fontId="19" fillId="38" borderId="28" applyNumberFormat="0" applyAlignment="0" applyProtection="0"/>
    <xf numFmtId="0" fontId="18" fillId="37" borderId="28" applyNumberFormat="0" applyAlignment="0" applyProtection="0"/>
    <xf numFmtId="0" fontId="37" fillId="0" borderId="31" applyNumberFormat="0" applyFill="0" applyAlignment="0" applyProtection="0"/>
    <xf numFmtId="0" fontId="37" fillId="0" borderId="32" applyNumberFormat="0" applyFill="0" applyAlignment="0" applyProtection="0"/>
    <xf numFmtId="0" fontId="4" fillId="25" borderId="29" applyNumberFormat="0" applyFont="0" applyAlignment="0" applyProtection="0"/>
    <xf numFmtId="0" fontId="32" fillId="38" borderId="30" applyNumberFormat="0" applyAlignment="0" applyProtection="0"/>
    <xf numFmtId="0" fontId="4" fillId="25" borderId="29" applyNumberFormat="0" applyFont="0" applyAlignment="0" applyProtection="0"/>
    <xf numFmtId="0" fontId="25" fillId="28" borderId="28" applyNumberFormat="0" applyAlignment="0" applyProtection="0"/>
    <xf numFmtId="0" fontId="32" fillId="37" borderId="30" applyNumberFormat="0" applyAlignment="0" applyProtection="0"/>
    <xf numFmtId="0" fontId="32" fillId="38" borderId="30" applyNumberFormat="0" applyAlignment="0" applyProtection="0"/>
    <xf numFmtId="0" fontId="4" fillId="25" borderId="29" applyNumberFormat="0" applyFont="0" applyAlignment="0" applyProtection="0"/>
    <xf numFmtId="0" fontId="25" fillId="22" borderId="28" applyNumberFormat="0" applyAlignment="0" applyProtection="0"/>
    <xf numFmtId="0" fontId="19" fillId="38" borderId="28" applyNumberFormat="0" applyAlignment="0" applyProtection="0"/>
    <xf numFmtId="0" fontId="37" fillId="0" borderId="31" applyNumberFormat="0" applyFill="0" applyAlignment="0" applyProtection="0"/>
    <xf numFmtId="0" fontId="25" fillId="28" borderId="28" applyNumberFormat="0" applyAlignment="0" applyProtection="0"/>
    <xf numFmtId="0" fontId="32" fillId="37" borderId="30" applyNumberFormat="0" applyAlignment="0" applyProtection="0"/>
    <xf numFmtId="0" fontId="32" fillId="38" borderId="30" applyNumberFormat="0" applyAlignment="0" applyProtection="0"/>
    <xf numFmtId="0" fontId="18" fillId="37" borderId="28" applyNumberFormat="0" applyAlignment="0" applyProtection="0"/>
    <xf numFmtId="0" fontId="18" fillId="37" borderId="28" applyNumberFormat="0" applyAlignment="0" applyProtection="0"/>
    <xf numFmtId="0" fontId="25" fillId="22" borderId="28" applyNumberFormat="0" applyAlignment="0" applyProtection="0"/>
    <xf numFmtId="0" fontId="6" fillId="25" borderId="29" applyNumberFormat="0" applyFont="0" applyAlignment="0" applyProtection="0"/>
    <xf numFmtId="0" fontId="25" fillId="22" borderId="28" applyNumberFormat="0" applyAlignment="0" applyProtection="0"/>
    <xf numFmtId="0" fontId="25" fillId="22" borderId="28" applyNumberFormat="0" applyAlignment="0" applyProtection="0"/>
    <xf numFmtId="0" fontId="18" fillId="37" borderId="28" applyNumberFormat="0" applyAlignment="0" applyProtection="0"/>
    <xf numFmtId="0" fontId="32" fillId="37" borderId="30" applyNumberFormat="0" applyAlignment="0" applyProtection="0"/>
    <xf numFmtId="0" fontId="4" fillId="25" borderId="29" applyNumberFormat="0" applyFont="0" applyAlignment="0" applyProtection="0"/>
    <xf numFmtId="0" fontId="18" fillId="37" borderId="28" applyNumberFormat="0" applyAlignment="0" applyProtection="0"/>
    <xf numFmtId="0" fontId="25" fillId="22" borderId="28" applyNumberFormat="0" applyAlignment="0" applyProtection="0"/>
    <xf numFmtId="0" fontId="25" fillId="22" borderId="28" applyNumberFormat="0" applyAlignment="0" applyProtection="0"/>
    <xf numFmtId="0" fontId="32" fillId="37" borderId="30" applyNumberFormat="0" applyAlignment="0" applyProtection="0"/>
    <xf numFmtId="0" fontId="32" fillId="37" borderId="30" applyNumberFormat="0" applyAlignment="0" applyProtection="0"/>
    <xf numFmtId="166" fontId="3" fillId="0" borderId="0" applyFont="0" applyFill="0" applyBorder="0" applyAlignment="0" applyProtection="0"/>
    <xf numFmtId="0" fontId="37" fillId="0" borderId="32" applyNumberFormat="0" applyFill="0" applyAlignment="0" applyProtection="0"/>
    <xf numFmtId="0" fontId="37" fillId="0" borderId="32" applyNumberFormat="0" applyFill="0" applyAlignment="0" applyProtection="0"/>
    <xf numFmtId="0" fontId="19" fillId="38" borderId="28" applyNumberFormat="0" applyAlignment="0" applyProtection="0"/>
    <xf numFmtId="0" fontId="18" fillId="37" borderId="28" applyNumberFormat="0" applyAlignment="0" applyProtection="0"/>
    <xf numFmtId="0" fontId="25" fillId="22" borderId="28" applyNumberFormat="0" applyAlignment="0" applyProtection="0"/>
    <xf numFmtId="0" fontId="25" fillId="28" borderId="28" applyNumberFormat="0" applyAlignment="0" applyProtection="0"/>
    <xf numFmtId="0" fontId="32" fillId="38" borderId="30" applyNumberFormat="0" applyAlignment="0" applyProtection="0"/>
    <xf numFmtId="0" fontId="18" fillId="37" borderId="28" applyNumberFormat="0" applyAlignment="0" applyProtection="0"/>
    <xf numFmtId="0" fontId="32" fillId="37" borderId="30" applyNumberFormat="0" applyAlignment="0" applyProtection="0"/>
    <xf numFmtId="43" fontId="3" fillId="0" borderId="0" applyFont="0" applyFill="0" applyBorder="0" applyAlignment="0" applyProtection="0"/>
    <xf numFmtId="0" fontId="25" fillId="22" borderId="28" applyNumberFormat="0" applyAlignment="0" applyProtection="0"/>
    <xf numFmtId="0" fontId="19" fillId="38" borderId="28" applyNumberFormat="0" applyAlignment="0" applyProtection="0"/>
    <xf numFmtId="0" fontId="37" fillId="0" borderId="31" applyNumberFormat="0" applyFill="0" applyAlignment="0" applyProtection="0"/>
    <xf numFmtId="166" fontId="3" fillId="0" borderId="0" applyFont="0" applyFill="0" applyBorder="0" applyAlignment="0" applyProtection="0"/>
    <xf numFmtId="0" fontId="32" fillId="38" borderId="30" applyNumberFormat="0" applyAlignment="0" applyProtection="0"/>
    <xf numFmtId="0" fontId="18" fillId="37" borderId="28" applyNumberFormat="0" applyAlignment="0" applyProtection="0"/>
    <xf numFmtId="0" fontId="32" fillId="37" borderId="30" applyNumberFormat="0" applyAlignment="0" applyProtection="0"/>
    <xf numFmtId="0" fontId="4" fillId="25" borderId="29" applyNumberFormat="0" applyFont="0" applyAlignment="0" applyProtection="0"/>
    <xf numFmtId="0" fontId="4" fillId="25" borderId="29" applyNumberFormat="0" applyFont="0" applyAlignment="0" applyProtection="0"/>
    <xf numFmtId="0" fontId="18" fillId="37" borderId="28" applyNumberFormat="0" applyAlignment="0" applyProtection="0"/>
    <xf numFmtId="0" fontId="18" fillId="37" borderId="28" applyNumberFormat="0" applyAlignment="0" applyProtection="0"/>
    <xf numFmtId="0" fontId="25" fillId="28" borderId="28" applyNumberFormat="0" applyAlignment="0" applyProtection="0"/>
    <xf numFmtId="43" fontId="3" fillId="0" borderId="0" applyFont="0" applyFill="0" applyBorder="0" applyAlignment="0" applyProtection="0"/>
    <xf numFmtId="0" fontId="32" fillId="37" borderId="30" applyNumberFormat="0" applyAlignment="0" applyProtection="0"/>
    <xf numFmtId="0" fontId="6" fillId="25" borderId="29" applyNumberFormat="0" applyFont="0" applyAlignment="0" applyProtection="0"/>
    <xf numFmtId="0" fontId="37" fillId="0" borderId="32" applyNumberFormat="0" applyFill="0" applyAlignment="0" applyProtection="0"/>
    <xf numFmtId="0" fontId="18" fillId="37" borderId="28" applyNumberFormat="0" applyAlignment="0" applyProtection="0"/>
    <xf numFmtId="166" fontId="3" fillId="0" borderId="0" applyFont="0" applyFill="0" applyBorder="0" applyAlignment="0" applyProtection="0"/>
    <xf numFmtId="0" fontId="19" fillId="38" borderId="28" applyNumberFormat="0" applyAlignment="0" applyProtection="0"/>
    <xf numFmtId="0" fontId="6" fillId="25" borderId="29" applyNumberFormat="0" applyFont="0" applyAlignment="0" applyProtection="0"/>
    <xf numFmtId="0" fontId="4" fillId="25" borderId="29" applyNumberFormat="0" applyFont="0" applyAlignment="0" applyProtection="0"/>
    <xf numFmtId="0" fontId="25" fillId="28" borderId="28" applyNumberFormat="0" applyAlignment="0" applyProtection="0"/>
    <xf numFmtId="0" fontId="25" fillId="22" borderId="28" applyNumberFormat="0" applyAlignment="0" applyProtection="0"/>
    <xf numFmtId="0" fontId="37" fillId="0" borderId="32" applyNumberFormat="0" applyFill="0" applyAlignment="0" applyProtection="0"/>
    <xf numFmtId="0" fontId="4" fillId="25" borderId="29" applyNumberFormat="0" applyFont="0" applyAlignment="0" applyProtection="0"/>
    <xf numFmtId="0" fontId="25" fillId="22" borderId="28" applyNumberFormat="0" applyAlignment="0" applyProtection="0"/>
    <xf numFmtId="0" fontId="4" fillId="25" borderId="29" applyNumberFormat="0" applyFont="0" applyAlignment="0" applyProtection="0"/>
    <xf numFmtId="0" fontId="25" fillId="22" borderId="28" applyNumberFormat="0" applyAlignment="0" applyProtection="0"/>
    <xf numFmtId="0" fontId="19" fillId="38" borderId="28" applyNumberFormat="0" applyAlignment="0" applyProtection="0"/>
    <xf numFmtId="0" fontId="37" fillId="0" borderId="31" applyNumberFormat="0" applyFill="0" applyAlignment="0" applyProtection="0"/>
    <xf numFmtId="166" fontId="3" fillId="0" borderId="0" applyFont="0" applyFill="0" applyBorder="0" applyAlignment="0" applyProtection="0"/>
    <xf numFmtId="0" fontId="25" fillId="28" borderId="28" applyNumberFormat="0" applyAlignment="0" applyProtection="0"/>
    <xf numFmtId="0" fontId="37" fillId="0" borderId="31" applyNumberFormat="0" applyFill="0" applyAlignment="0" applyProtection="0"/>
    <xf numFmtId="0" fontId="4" fillId="25" borderId="29" applyNumberFormat="0" applyFont="0" applyAlignment="0" applyProtection="0"/>
    <xf numFmtId="0" fontId="18" fillId="37" borderId="28" applyNumberFormat="0" applyAlignment="0" applyProtection="0"/>
    <xf numFmtId="0" fontId="25" fillId="28" borderId="28" applyNumberFormat="0" applyAlignment="0" applyProtection="0"/>
    <xf numFmtId="0" fontId="4" fillId="25" borderId="29" applyNumberFormat="0" applyFont="0" applyAlignment="0" applyProtection="0"/>
    <xf numFmtId="0" fontId="37" fillId="0" borderId="31" applyNumberFormat="0" applyFill="0" applyAlignment="0" applyProtection="0"/>
    <xf numFmtId="0" fontId="37" fillId="0" borderId="31" applyNumberFormat="0" applyFill="0" applyAlignment="0" applyProtection="0"/>
    <xf numFmtId="43" fontId="3" fillId="0" borderId="0" applyFont="0" applyFill="0" applyBorder="0" applyAlignment="0" applyProtection="0"/>
    <xf numFmtId="0" fontId="32" fillId="37" borderId="30" applyNumberFormat="0" applyAlignment="0" applyProtection="0"/>
    <xf numFmtId="0" fontId="37" fillId="0" borderId="31" applyNumberFormat="0" applyFill="0" applyAlignment="0" applyProtection="0"/>
    <xf numFmtId="0" fontId="6" fillId="25" borderId="29" applyNumberFormat="0" applyFont="0" applyAlignment="0" applyProtection="0"/>
    <xf numFmtId="0" fontId="6" fillId="25" borderId="29" applyNumberFormat="0" applyFont="0" applyAlignment="0" applyProtection="0"/>
    <xf numFmtId="0" fontId="25" fillId="22" borderId="28" applyNumberFormat="0" applyAlignment="0" applyProtection="0"/>
    <xf numFmtId="0" fontId="4" fillId="25" borderId="29" applyNumberFormat="0" applyFont="0" applyAlignment="0" applyProtection="0"/>
    <xf numFmtId="0" fontId="18" fillId="37" borderId="28" applyNumberFormat="0" applyAlignment="0" applyProtection="0"/>
    <xf numFmtId="0" fontId="32" fillId="38" borderId="30" applyNumberFormat="0" applyAlignment="0" applyProtection="0"/>
    <xf numFmtId="0" fontId="25" fillId="22" borderId="28" applyNumberFormat="0" applyAlignment="0" applyProtection="0"/>
    <xf numFmtId="0" fontId="25" fillId="22" borderId="28" applyNumberFormat="0" applyAlignment="0" applyProtection="0"/>
    <xf numFmtId="0" fontId="19" fillId="38" borderId="28" applyNumberFormat="0" applyAlignment="0" applyProtection="0"/>
    <xf numFmtId="43" fontId="3" fillId="0" borderId="0" applyFont="0" applyFill="0" applyBorder="0" applyAlignment="0" applyProtection="0"/>
    <xf numFmtId="166" fontId="3" fillId="0" borderId="0" applyFont="0" applyFill="0" applyBorder="0" applyAlignment="0" applyProtection="0"/>
    <xf numFmtId="0" fontId="18" fillId="37" borderId="28" applyNumberFormat="0" applyAlignment="0" applyProtection="0"/>
    <xf numFmtId="0" fontId="6" fillId="25" borderId="29" applyNumberFormat="0" applyFont="0" applyAlignment="0" applyProtection="0"/>
    <xf numFmtId="0" fontId="18" fillId="37" borderId="28" applyNumberFormat="0" applyAlignment="0" applyProtection="0"/>
    <xf numFmtId="0" fontId="32" fillId="37" borderId="30" applyNumberFormat="0" applyAlignment="0" applyProtection="0"/>
    <xf numFmtId="43" fontId="3" fillId="0" borderId="0" applyFont="0" applyFill="0" applyBorder="0" applyAlignment="0" applyProtection="0"/>
    <xf numFmtId="0" fontId="25" fillId="22" borderId="28" applyNumberFormat="0" applyAlignment="0" applyProtection="0"/>
    <xf numFmtId="0" fontId="37" fillId="0" borderId="31" applyNumberFormat="0" applyFill="0" applyAlignment="0" applyProtection="0"/>
    <xf numFmtId="43" fontId="3" fillId="0" borderId="0" applyFont="0" applyFill="0" applyBorder="0" applyAlignment="0" applyProtection="0"/>
    <xf numFmtId="0" fontId="25" fillId="22" borderId="28" applyNumberFormat="0" applyAlignment="0" applyProtection="0"/>
    <xf numFmtId="0" fontId="4" fillId="25" borderId="29" applyNumberFormat="0" applyFont="0" applyAlignment="0" applyProtection="0"/>
    <xf numFmtId="0" fontId="18" fillId="37" borderId="28" applyNumberFormat="0" applyAlignment="0" applyProtection="0"/>
    <xf numFmtId="0" fontId="32" fillId="38" borderId="30" applyNumberFormat="0" applyAlignment="0" applyProtection="0"/>
    <xf numFmtId="0" fontId="25" fillId="28" borderId="28" applyNumberFormat="0" applyAlignment="0" applyProtection="0"/>
    <xf numFmtId="166" fontId="3" fillId="0" borderId="0" applyFont="0" applyFill="0" applyBorder="0" applyAlignment="0" applyProtection="0"/>
    <xf numFmtId="0" fontId="37" fillId="0" borderId="32" applyNumberFormat="0" applyFill="0" applyAlignment="0" applyProtection="0"/>
    <xf numFmtId="0" fontId="25" fillId="28" borderId="28" applyNumberFormat="0" applyAlignment="0" applyProtection="0"/>
    <xf numFmtId="0" fontId="37" fillId="0" borderId="31" applyNumberFormat="0" applyFill="0" applyAlignment="0" applyProtection="0"/>
    <xf numFmtId="0" fontId="37" fillId="0" borderId="32" applyNumberFormat="0" applyFill="0" applyAlignment="0" applyProtection="0"/>
    <xf numFmtId="0" fontId="32" fillId="37" borderId="30" applyNumberFormat="0" applyAlignment="0" applyProtection="0"/>
    <xf numFmtId="0" fontId="32" fillId="37" borderId="30" applyNumberFormat="0" applyAlignment="0" applyProtection="0"/>
    <xf numFmtId="0" fontId="18" fillId="37" borderId="28" applyNumberFormat="0" applyAlignment="0" applyProtection="0"/>
    <xf numFmtId="43" fontId="3" fillId="0" borderId="0" applyFont="0" applyFill="0" applyBorder="0" applyAlignment="0" applyProtection="0"/>
    <xf numFmtId="0" fontId="32" fillId="38" borderId="30" applyNumberFormat="0" applyAlignment="0" applyProtection="0"/>
    <xf numFmtId="0" fontId="25" fillId="28" borderId="28" applyNumberFormat="0" applyAlignment="0" applyProtection="0"/>
    <xf numFmtId="0" fontId="4" fillId="25" borderId="29" applyNumberFormat="0" applyFont="0" applyAlignment="0" applyProtection="0"/>
    <xf numFmtId="0" fontId="32" fillId="37" borderId="30" applyNumberFormat="0" applyAlignment="0" applyProtection="0"/>
    <xf numFmtId="166" fontId="3" fillId="0" borderId="0" applyFont="0" applyFill="0" applyBorder="0" applyAlignment="0" applyProtection="0"/>
    <xf numFmtId="43" fontId="3" fillId="0" borderId="0" applyFont="0" applyFill="0" applyBorder="0" applyAlignment="0" applyProtection="0"/>
    <xf numFmtId="0" fontId="6" fillId="25" borderId="29" applyNumberFormat="0" applyFont="0" applyAlignment="0" applyProtection="0"/>
    <xf numFmtId="0" fontId="25" fillId="28" borderId="28" applyNumberFormat="0" applyAlignment="0" applyProtection="0"/>
    <xf numFmtId="0" fontId="4" fillId="25" borderId="29" applyNumberFormat="0" applyFont="0" applyAlignment="0" applyProtection="0"/>
    <xf numFmtId="0" fontId="25" fillId="22" borderId="28" applyNumberFormat="0" applyAlignment="0" applyProtection="0"/>
    <xf numFmtId="0" fontId="4" fillId="25" borderId="29" applyNumberFormat="0" applyFont="0" applyAlignment="0" applyProtection="0"/>
    <xf numFmtId="0" fontId="6" fillId="25" borderId="29" applyNumberFormat="0" applyFont="0" applyAlignment="0" applyProtection="0"/>
    <xf numFmtId="0" fontId="37" fillId="0" borderId="31" applyNumberFormat="0" applyFill="0" applyAlignment="0" applyProtection="0"/>
    <xf numFmtId="0" fontId="25" fillId="22" borderId="28" applyNumberFormat="0" applyAlignment="0" applyProtection="0"/>
    <xf numFmtId="0" fontId="32" fillId="37" borderId="30" applyNumberFormat="0" applyAlignment="0" applyProtection="0"/>
    <xf numFmtId="0" fontId="4" fillId="25" borderId="29" applyNumberFormat="0" applyFont="0" applyAlignment="0" applyProtection="0"/>
    <xf numFmtId="0" fontId="32" fillId="38" borderId="30" applyNumberFormat="0" applyAlignment="0" applyProtection="0"/>
    <xf numFmtId="166" fontId="3" fillId="0" borderId="0" applyFont="0" applyFill="0" applyBorder="0" applyAlignment="0" applyProtection="0"/>
    <xf numFmtId="0" fontId="37" fillId="0" borderId="32" applyNumberFormat="0" applyFill="0" applyAlignment="0" applyProtection="0"/>
    <xf numFmtId="0" fontId="37" fillId="0" borderId="32" applyNumberFormat="0" applyFill="0" applyAlignment="0" applyProtection="0"/>
    <xf numFmtId="0" fontId="37" fillId="0" borderId="31" applyNumberFormat="0" applyFill="0" applyAlignment="0" applyProtection="0"/>
    <xf numFmtId="0" fontId="18" fillId="37" borderId="28" applyNumberFormat="0" applyAlignment="0" applyProtection="0"/>
    <xf numFmtId="0" fontId="37" fillId="0" borderId="31" applyNumberFormat="0" applyFill="0" applyAlignment="0" applyProtection="0"/>
    <xf numFmtId="0" fontId="25" fillId="22" borderId="28" applyNumberFormat="0" applyAlignment="0" applyProtection="0"/>
    <xf numFmtId="0" fontId="32" fillId="37" borderId="30" applyNumberFormat="0" applyAlignment="0" applyProtection="0"/>
    <xf numFmtId="0" fontId="18" fillId="37" borderId="28" applyNumberFormat="0" applyAlignment="0" applyProtection="0"/>
    <xf numFmtId="0" fontId="4" fillId="25" borderId="29" applyNumberFormat="0" applyFont="0" applyAlignment="0" applyProtection="0"/>
    <xf numFmtId="0" fontId="37" fillId="0" borderId="32" applyNumberFormat="0" applyFill="0" applyAlignment="0" applyProtection="0"/>
    <xf numFmtId="0" fontId="4" fillId="25" borderId="29" applyNumberFormat="0" applyFont="0" applyAlignment="0" applyProtection="0"/>
    <xf numFmtId="0" fontId="25" fillId="22" borderId="28" applyNumberFormat="0" applyAlignment="0" applyProtection="0"/>
    <xf numFmtId="0" fontId="32" fillId="37" borderId="30" applyNumberFormat="0" applyAlignment="0" applyProtection="0"/>
    <xf numFmtId="166" fontId="3" fillId="0" borderId="0" applyFont="0" applyFill="0" applyBorder="0" applyAlignment="0" applyProtection="0"/>
    <xf numFmtId="0" fontId="6" fillId="25" borderId="29" applyNumberFormat="0" applyFont="0" applyAlignment="0" applyProtection="0"/>
    <xf numFmtId="0" fontId="32" fillId="38" borderId="30" applyNumberFormat="0" applyAlignment="0" applyProtection="0"/>
    <xf numFmtId="0" fontId="25" fillId="22" borderId="28" applyNumberFormat="0" applyAlignment="0" applyProtection="0"/>
    <xf numFmtId="0" fontId="37" fillId="0" borderId="31" applyNumberFormat="0" applyFill="0" applyAlignment="0" applyProtection="0"/>
    <xf numFmtId="0" fontId="4" fillId="25" borderId="29" applyNumberFormat="0" applyFont="0" applyAlignment="0" applyProtection="0"/>
    <xf numFmtId="0" fontId="18" fillId="37" borderId="28" applyNumberFormat="0" applyAlignment="0" applyProtection="0"/>
    <xf numFmtId="0" fontId="18" fillId="37" borderId="28" applyNumberFormat="0" applyAlignment="0" applyProtection="0"/>
    <xf numFmtId="0" fontId="32" fillId="38" borderId="30" applyNumberFormat="0" applyAlignment="0" applyProtection="0"/>
    <xf numFmtId="0" fontId="18" fillId="37" borderId="28" applyNumberFormat="0" applyAlignment="0" applyProtection="0"/>
    <xf numFmtId="0" fontId="19" fillId="38" borderId="28" applyNumberFormat="0" applyAlignment="0" applyProtection="0"/>
    <xf numFmtId="0" fontId="4" fillId="25" borderId="29" applyNumberFormat="0" applyFont="0" applyAlignment="0" applyProtection="0"/>
    <xf numFmtId="43" fontId="3" fillId="0" borderId="0" applyFont="0" applyFill="0" applyBorder="0" applyAlignment="0" applyProtection="0"/>
    <xf numFmtId="0" fontId="32" fillId="37" borderId="30" applyNumberFormat="0" applyAlignment="0" applyProtection="0"/>
    <xf numFmtId="166" fontId="3" fillId="0" borderId="0" applyFont="0" applyFill="0" applyBorder="0" applyAlignment="0" applyProtection="0"/>
    <xf numFmtId="0" fontId="32" fillId="37" borderId="30" applyNumberFormat="0" applyAlignment="0" applyProtection="0"/>
    <xf numFmtId="43" fontId="3" fillId="0" borderId="0" applyFont="0" applyFill="0" applyBorder="0" applyAlignment="0" applyProtection="0"/>
    <xf numFmtId="0" fontId="19" fillId="38" borderId="28" applyNumberFormat="0" applyAlignment="0" applyProtection="0"/>
    <xf numFmtId="0" fontId="6" fillId="25" borderId="29" applyNumberFormat="0" applyFont="0" applyAlignment="0" applyProtection="0"/>
    <xf numFmtId="0" fontId="25" fillId="22" borderId="28" applyNumberFormat="0" applyAlignment="0" applyProtection="0"/>
    <xf numFmtId="0" fontId="25" fillId="22" borderId="28" applyNumberFormat="0" applyAlignment="0" applyProtection="0"/>
    <xf numFmtId="0" fontId="25" fillId="22" borderId="28" applyNumberFormat="0" applyAlignment="0" applyProtection="0"/>
    <xf numFmtId="0" fontId="6" fillId="25" borderId="29" applyNumberFormat="0" applyFont="0" applyAlignment="0" applyProtection="0"/>
    <xf numFmtId="0" fontId="19" fillId="38" borderId="28" applyNumberFormat="0" applyAlignment="0" applyProtection="0"/>
    <xf numFmtId="0" fontId="32" fillId="37" borderId="30" applyNumberFormat="0" applyAlignment="0" applyProtection="0"/>
    <xf numFmtId="0" fontId="25" fillId="22" borderId="28" applyNumberFormat="0" applyAlignment="0" applyProtection="0"/>
    <xf numFmtId="0" fontId="37" fillId="0" borderId="31" applyNumberFormat="0" applyFill="0" applyAlignment="0" applyProtection="0"/>
    <xf numFmtId="0" fontId="25" fillId="22" borderId="28" applyNumberFormat="0" applyAlignment="0" applyProtection="0"/>
    <xf numFmtId="0" fontId="25" fillId="28" borderId="28" applyNumberFormat="0" applyAlignment="0" applyProtection="0"/>
    <xf numFmtId="166" fontId="3" fillId="0" borderId="0" applyFont="0" applyFill="0" applyBorder="0" applyAlignment="0" applyProtection="0"/>
    <xf numFmtId="0" fontId="32" fillId="37" borderId="30" applyNumberFormat="0" applyAlignment="0" applyProtection="0"/>
    <xf numFmtId="0" fontId="25" fillId="28" borderId="28" applyNumberFormat="0" applyAlignment="0" applyProtection="0"/>
    <xf numFmtId="0" fontId="37" fillId="0" borderId="31" applyNumberFormat="0" applyFill="0" applyAlignment="0" applyProtection="0"/>
    <xf numFmtId="0" fontId="37" fillId="0" borderId="31" applyNumberFormat="0" applyFill="0" applyAlignment="0" applyProtection="0"/>
    <xf numFmtId="0" fontId="4" fillId="25" borderId="29" applyNumberFormat="0" applyFont="0" applyAlignment="0" applyProtection="0"/>
    <xf numFmtId="0" fontId="6" fillId="25" borderId="29" applyNumberFormat="0" applyFont="0" applyAlignment="0" applyProtection="0"/>
    <xf numFmtId="0" fontId="25" fillId="22" borderId="28" applyNumberFormat="0" applyAlignment="0" applyProtection="0"/>
    <xf numFmtId="0" fontId="4" fillId="25" borderId="29" applyNumberFormat="0" applyFont="0" applyAlignment="0" applyProtection="0"/>
    <xf numFmtId="0" fontId="18" fillId="37" borderId="28" applyNumberFormat="0" applyAlignment="0" applyProtection="0"/>
    <xf numFmtId="0" fontId="37" fillId="0" borderId="31" applyNumberFormat="0" applyFill="0" applyAlignment="0" applyProtection="0"/>
    <xf numFmtId="0" fontId="32" fillId="37" borderId="30" applyNumberFormat="0" applyAlignment="0" applyProtection="0"/>
    <xf numFmtId="0" fontId="32" fillId="37" borderId="30" applyNumberFormat="0" applyAlignment="0" applyProtection="0"/>
    <xf numFmtId="166" fontId="3" fillId="0" borderId="0" applyFont="0" applyFill="0" applyBorder="0" applyAlignment="0" applyProtection="0"/>
    <xf numFmtId="0" fontId="37" fillId="0" borderId="32" applyNumberFormat="0" applyFill="0" applyAlignment="0" applyProtection="0"/>
    <xf numFmtId="0" fontId="25" fillId="28" borderId="28" applyNumberFormat="0" applyAlignment="0" applyProtection="0"/>
    <xf numFmtId="43" fontId="3" fillId="0" borderId="0" applyFont="0" applyFill="0" applyBorder="0" applyAlignment="0" applyProtection="0"/>
    <xf numFmtId="0" fontId="4" fillId="25" borderId="29" applyNumberFormat="0" applyFont="0" applyAlignment="0" applyProtection="0"/>
    <xf numFmtId="0" fontId="25" fillId="22" borderId="28" applyNumberFormat="0" applyAlignment="0" applyProtection="0"/>
    <xf numFmtId="0" fontId="4" fillId="25" borderId="29" applyNumberFormat="0" applyFont="0" applyAlignment="0" applyProtection="0"/>
    <xf numFmtId="0" fontId="18" fillId="37" borderId="28" applyNumberFormat="0" applyAlignment="0" applyProtection="0"/>
    <xf numFmtId="0" fontId="37" fillId="0" borderId="31" applyNumberFormat="0" applyFill="0" applyAlignment="0" applyProtection="0"/>
    <xf numFmtId="0" fontId="32" fillId="38" borderId="30" applyNumberFormat="0" applyAlignment="0" applyProtection="0"/>
    <xf numFmtId="0" fontId="25" fillId="22" borderId="28" applyNumberFormat="0" applyAlignment="0" applyProtection="0"/>
    <xf numFmtId="43" fontId="3" fillId="0" borderId="0" applyFont="0" applyFill="0" applyBorder="0" applyAlignment="0" applyProtection="0"/>
    <xf numFmtId="166" fontId="3" fillId="0" borderId="0" applyFont="0" applyFill="0" applyBorder="0" applyAlignment="0" applyProtection="0"/>
    <xf numFmtId="0" fontId="18" fillId="37" borderId="28" applyNumberFormat="0" applyAlignment="0" applyProtection="0"/>
    <xf numFmtId="0" fontId="25" fillId="22" borderId="28" applyNumberFormat="0" applyAlignment="0" applyProtection="0"/>
    <xf numFmtId="0" fontId="32" fillId="37" borderId="30" applyNumberFormat="0" applyAlignment="0" applyProtection="0"/>
    <xf numFmtId="0" fontId="4" fillId="25" borderId="29" applyNumberFormat="0" applyFont="0" applyAlignment="0" applyProtection="0"/>
    <xf numFmtId="0" fontId="18" fillId="37" borderId="28" applyNumberFormat="0" applyAlignment="0" applyProtection="0"/>
    <xf numFmtId="0" fontId="37" fillId="0" borderId="32" applyNumberFormat="0" applyFill="0" applyAlignment="0" applyProtection="0"/>
    <xf numFmtId="0" fontId="25" fillId="22" borderId="28" applyNumberFormat="0" applyAlignment="0" applyProtection="0"/>
    <xf numFmtId="0" fontId="37" fillId="0" borderId="31" applyNumberFormat="0" applyFill="0" applyAlignment="0" applyProtection="0"/>
    <xf numFmtId="0" fontId="4" fillId="25" borderId="29" applyNumberFormat="0" applyFont="0" applyAlignment="0" applyProtection="0"/>
    <xf numFmtId="0" fontId="18" fillId="37" borderId="28" applyNumberFormat="0" applyAlignment="0" applyProtection="0"/>
    <xf numFmtId="166" fontId="3" fillId="0" borderId="0" applyFont="0" applyFill="0" applyBorder="0" applyAlignment="0" applyProtection="0"/>
    <xf numFmtId="0" fontId="19" fillId="38" borderId="28" applyNumberFormat="0" applyAlignment="0" applyProtection="0"/>
    <xf numFmtId="0" fontId="32" fillId="38" borderId="30" applyNumberFormat="0" applyAlignment="0" applyProtection="0"/>
    <xf numFmtId="43" fontId="3" fillId="0" borderId="0" applyFont="0" applyFill="0" applyBorder="0" applyAlignment="0" applyProtection="0"/>
    <xf numFmtId="0" fontId="32" fillId="37" borderId="30" applyNumberFormat="0" applyAlignment="0" applyProtection="0"/>
    <xf numFmtId="0" fontId="18" fillId="37" borderId="28" applyNumberFormat="0" applyAlignment="0" applyProtection="0"/>
    <xf numFmtId="0" fontId="18" fillId="37" borderId="28" applyNumberFormat="0" applyAlignment="0" applyProtection="0"/>
    <xf numFmtId="0" fontId="32" fillId="38" borderId="30" applyNumberFormat="0" applyAlignment="0" applyProtection="0"/>
    <xf numFmtId="0" fontId="4" fillId="25" borderId="29" applyNumberFormat="0" applyFont="0" applyAlignment="0" applyProtection="0"/>
    <xf numFmtId="43" fontId="3" fillId="0" borderId="0" applyFont="0" applyFill="0" applyBorder="0" applyAlignment="0" applyProtection="0"/>
    <xf numFmtId="0" fontId="32" fillId="37" borderId="30" applyNumberFormat="0" applyAlignment="0" applyProtection="0"/>
    <xf numFmtId="166" fontId="3" fillId="0" borderId="0" applyFont="0" applyFill="0" applyBorder="0" applyAlignment="0" applyProtection="0"/>
    <xf numFmtId="0" fontId="32" fillId="37" borderId="30" applyNumberFormat="0" applyAlignment="0" applyProtection="0"/>
    <xf numFmtId="43" fontId="3" fillId="0" borderId="0" applyFont="0" applyFill="0" applyBorder="0" applyAlignment="0" applyProtection="0"/>
    <xf numFmtId="0" fontId="19" fillId="38" borderId="28" applyNumberFormat="0" applyAlignment="0" applyProtection="0"/>
    <xf numFmtId="0" fontId="6" fillId="25" borderId="29" applyNumberFormat="0" applyFont="0" applyAlignment="0" applyProtection="0"/>
    <xf numFmtId="0" fontId="25" fillId="22" borderId="28" applyNumberFormat="0" applyAlignment="0" applyProtection="0"/>
    <xf numFmtId="0" fontId="25" fillId="22" borderId="28" applyNumberFormat="0" applyAlignment="0" applyProtection="0"/>
    <xf numFmtId="0" fontId="37" fillId="0" borderId="32" applyNumberFormat="0" applyFill="0" applyAlignment="0" applyProtection="0"/>
    <xf numFmtId="0" fontId="18" fillId="37" borderId="28" applyNumberFormat="0" applyAlignment="0" applyProtection="0"/>
    <xf numFmtId="43" fontId="3" fillId="0" borderId="0" applyFont="0" applyFill="0" applyBorder="0" applyAlignment="0" applyProtection="0"/>
    <xf numFmtId="0" fontId="25" fillId="22" borderId="28" applyNumberFormat="0" applyAlignment="0" applyProtection="0"/>
    <xf numFmtId="0" fontId="6" fillId="25" borderId="29" applyNumberFormat="0" applyFont="0" applyAlignment="0" applyProtection="0"/>
    <xf numFmtId="166" fontId="3" fillId="0" borderId="0" applyFont="0" applyFill="0" applyBorder="0" applyAlignment="0" applyProtection="0"/>
    <xf numFmtId="0" fontId="19" fillId="38" borderId="28" applyNumberFormat="0" applyAlignment="0" applyProtection="0"/>
    <xf numFmtId="0" fontId="19" fillId="38" borderId="28" applyNumberFormat="0" applyAlignment="0" applyProtection="0"/>
    <xf numFmtId="0" fontId="18" fillId="37" borderId="28" applyNumberFormat="0" applyAlignment="0" applyProtection="0"/>
    <xf numFmtId="0" fontId="32" fillId="37" borderId="30" applyNumberFormat="0" applyAlignment="0" applyProtection="0"/>
    <xf numFmtId="0" fontId="32" fillId="37" borderId="30" applyNumberFormat="0" applyAlignment="0" applyProtection="0"/>
    <xf numFmtId="0" fontId="32" fillId="38" borderId="30" applyNumberFormat="0" applyAlignment="0" applyProtection="0"/>
    <xf numFmtId="0" fontId="6" fillId="25" borderId="29" applyNumberFormat="0" applyFont="0" applyAlignment="0" applyProtection="0"/>
    <xf numFmtId="0" fontId="25" fillId="22" borderId="28" applyNumberFormat="0" applyAlignment="0" applyProtection="0"/>
    <xf numFmtId="0" fontId="19" fillId="38" borderId="28" applyNumberFormat="0" applyAlignment="0" applyProtection="0"/>
    <xf numFmtId="0" fontId="32" fillId="38" borderId="30" applyNumberFormat="0" applyAlignment="0" applyProtection="0"/>
    <xf numFmtId="0" fontId="18" fillId="37" borderId="28" applyNumberFormat="0" applyAlignment="0" applyProtection="0"/>
    <xf numFmtId="0" fontId="18" fillId="37" borderId="28" applyNumberFormat="0" applyAlignment="0" applyProtection="0"/>
    <xf numFmtId="0" fontId="32" fillId="38" borderId="30" applyNumberFormat="0" applyAlignment="0" applyProtection="0"/>
    <xf numFmtId="0" fontId="25" fillId="28" borderId="28" applyNumberFormat="0" applyAlignment="0" applyProtection="0"/>
    <xf numFmtId="166" fontId="3" fillId="0" borderId="0" applyFont="0" applyFill="0" applyBorder="0" applyAlignment="0" applyProtection="0"/>
    <xf numFmtId="0" fontId="25" fillId="28" borderId="28" applyNumberFormat="0" applyAlignment="0" applyProtection="0"/>
    <xf numFmtId="0" fontId="6" fillId="25" borderId="29" applyNumberFormat="0" applyFont="0" applyAlignment="0" applyProtection="0"/>
    <xf numFmtId="0" fontId="18" fillId="37" borderId="28" applyNumberFormat="0" applyAlignment="0" applyProtection="0"/>
    <xf numFmtId="0" fontId="32" fillId="38" borderId="30" applyNumberFormat="0" applyAlignment="0" applyProtection="0"/>
    <xf numFmtId="0" fontId="25" fillId="22" borderId="28" applyNumberFormat="0" applyAlignment="0" applyProtection="0"/>
    <xf numFmtId="0" fontId="18" fillId="37" borderId="28" applyNumberFormat="0" applyAlignment="0" applyProtection="0"/>
    <xf numFmtId="0" fontId="25" fillId="22" borderId="28" applyNumberFormat="0" applyAlignment="0" applyProtection="0"/>
    <xf numFmtId="0" fontId="25" fillId="22" borderId="28" applyNumberFormat="0" applyAlignment="0" applyProtection="0"/>
    <xf numFmtId="0" fontId="37" fillId="0" borderId="31" applyNumberFormat="0" applyFill="0" applyAlignment="0" applyProtection="0"/>
    <xf numFmtId="0" fontId="25" fillId="28" borderId="28" applyNumberFormat="0" applyAlignment="0" applyProtection="0"/>
    <xf numFmtId="166" fontId="3" fillId="0" borderId="0" applyFont="0" applyFill="0" applyBorder="0" applyAlignment="0" applyProtection="0"/>
    <xf numFmtId="0" fontId="25" fillId="22" borderId="28" applyNumberFormat="0" applyAlignment="0" applyProtection="0"/>
    <xf numFmtId="0" fontId="18" fillId="37" borderId="28" applyNumberFormat="0" applyAlignment="0" applyProtection="0"/>
    <xf numFmtId="0" fontId="25" fillId="28" borderId="28" applyNumberFormat="0" applyAlignment="0" applyProtection="0"/>
    <xf numFmtId="0" fontId="18" fillId="37" borderId="28" applyNumberFormat="0" applyAlignment="0" applyProtection="0"/>
    <xf numFmtId="0" fontId="25" fillId="22" borderId="28" applyNumberFormat="0" applyAlignment="0" applyProtection="0"/>
    <xf numFmtId="0" fontId="32" fillId="37" borderId="30" applyNumberFormat="0" applyAlignment="0" applyProtection="0"/>
    <xf numFmtId="0" fontId="32" fillId="38" borderId="30" applyNumberFormat="0" applyAlignment="0" applyProtection="0"/>
    <xf numFmtId="0" fontId="25" fillId="28" borderId="28" applyNumberFormat="0" applyAlignment="0" applyProtection="0"/>
    <xf numFmtId="166" fontId="3" fillId="0" borderId="0" applyFont="0" applyFill="0" applyBorder="0" applyAlignment="0" applyProtection="0"/>
    <xf numFmtId="0" fontId="37" fillId="0" borderId="32" applyNumberFormat="0" applyFill="0" applyAlignment="0" applyProtection="0"/>
    <xf numFmtId="0" fontId="4" fillId="25" borderId="29" applyNumberFormat="0" applyFont="0" applyAlignment="0" applyProtection="0"/>
    <xf numFmtId="0" fontId="32" fillId="38" borderId="30" applyNumberFormat="0" applyAlignment="0" applyProtection="0"/>
    <xf numFmtId="0" fontId="37" fillId="0" borderId="32" applyNumberFormat="0" applyFill="0" applyAlignment="0" applyProtection="0"/>
    <xf numFmtId="0" fontId="25" fillId="28" borderId="28" applyNumberFormat="0" applyAlignment="0" applyProtection="0"/>
    <xf numFmtId="0" fontId="37" fillId="0" borderId="32" applyNumberFormat="0" applyFill="0" applyAlignment="0" applyProtection="0"/>
    <xf numFmtId="0" fontId="32" fillId="37" borderId="30" applyNumberFormat="0" applyAlignment="0" applyProtection="0"/>
    <xf numFmtId="0" fontId="6" fillId="25" borderId="29" applyNumberFormat="0" applyFont="0" applyAlignment="0" applyProtection="0"/>
    <xf numFmtId="166" fontId="3" fillId="0" borderId="0" applyFont="0" applyFill="0" applyBorder="0" applyAlignment="0" applyProtection="0"/>
    <xf numFmtId="43" fontId="3" fillId="0" borderId="0" applyFont="0" applyFill="0" applyBorder="0" applyAlignment="0" applyProtection="0"/>
    <xf numFmtId="0" fontId="25" fillId="28" borderId="28" applyNumberFormat="0" applyAlignment="0" applyProtection="0"/>
    <xf numFmtId="0" fontId="32" fillId="38" borderId="30" applyNumberFormat="0" applyAlignment="0" applyProtection="0"/>
    <xf numFmtId="0" fontId="32" fillId="37" borderId="30" applyNumberFormat="0" applyAlignment="0" applyProtection="0"/>
    <xf numFmtId="0" fontId="6" fillId="25" borderId="29" applyNumberFormat="0" applyFont="0" applyAlignment="0" applyProtection="0"/>
    <xf numFmtId="43" fontId="3" fillId="0" borderId="0" applyFont="0" applyFill="0" applyBorder="0" applyAlignment="0" applyProtection="0"/>
    <xf numFmtId="0" fontId="18" fillId="37" borderId="28" applyNumberFormat="0" applyAlignment="0" applyProtection="0"/>
    <xf numFmtId="0" fontId="32" fillId="37" borderId="30" applyNumberFormat="0" applyAlignment="0" applyProtection="0"/>
    <xf numFmtId="0" fontId="18" fillId="37" borderId="28" applyNumberFormat="0" applyAlignment="0" applyProtection="0"/>
    <xf numFmtId="0" fontId="37" fillId="0" borderId="31" applyNumberFormat="0" applyFill="0" applyAlignment="0" applyProtection="0"/>
    <xf numFmtId="0" fontId="37" fillId="0" borderId="31" applyNumberFormat="0" applyFill="0" applyAlignment="0" applyProtection="0"/>
    <xf numFmtId="0" fontId="18" fillId="37" borderId="28" applyNumberFormat="0" applyAlignment="0" applyProtection="0"/>
    <xf numFmtId="166" fontId="3" fillId="0" borderId="0" applyFont="0" applyFill="0" applyBorder="0" applyAlignment="0" applyProtection="0"/>
    <xf numFmtId="0" fontId="18" fillId="37" borderId="28" applyNumberFormat="0" applyAlignment="0" applyProtection="0"/>
    <xf numFmtId="0" fontId="37" fillId="0" borderId="31" applyNumberFormat="0" applyFill="0" applyAlignment="0" applyProtection="0"/>
    <xf numFmtId="0" fontId="4" fillId="25" borderId="29" applyNumberFormat="0" applyFont="0" applyAlignment="0" applyProtection="0"/>
    <xf numFmtId="0" fontId="32" fillId="38" borderId="30" applyNumberFormat="0" applyAlignment="0" applyProtection="0"/>
    <xf numFmtId="0" fontId="25" fillId="22" borderId="28" applyNumberFormat="0" applyAlignment="0" applyProtection="0"/>
    <xf numFmtId="0" fontId="6" fillId="25" borderId="29" applyNumberFormat="0" applyFont="0" applyAlignment="0" applyProtection="0"/>
    <xf numFmtId="0" fontId="4" fillId="25" borderId="29" applyNumberFormat="0" applyFont="0" applyAlignment="0" applyProtection="0"/>
    <xf numFmtId="166" fontId="3" fillId="0" borderId="0" applyFont="0" applyFill="0" applyBorder="0" applyAlignment="0" applyProtection="0"/>
    <xf numFmtId="0" fontId="18" fillId="37" borderId="28" applyNumberFormat="0" applyAlignment="0" applyProtection="0"/>
    <xf numFmtId="0" fontId="25" fillId="22" borderId="28" applyNumberFormat="0" applyAlignment="0" applyProtection="0"/>
    <xf numFmtId="0" fontId="37" fillId="0" borderId="32" applyNumberFormat="0" applyFill="0" applyAlignment="0" applyProtection="0"/>
    <xf numFmtId="0" fontId="18" fillId="37" borderId="28" applyNumberFormat="0" applyAlignment="0" applyProtection="0"/>
    <xf numFmtId="0" fontId="37" fillId="0" borderId="32" applyNumberFormat="0" applyFill="0" applyAlignment="0" applyProtection="0"/>
    <xf numFmtId="0" fontId="6" fillId="25" borderId="29" applyNumberFormat="0" applyFont="0" applyAlignment="0" applyProtection="0"/>
    <xf numFmtId="0" fontId="6" fillId="25" borderId="29" applyNumberFormat="0" applyFont="0" applyAlignment="0" applyProtection="0"/>
    <xf numFmtId="0" fontId="4" fillId="25" borderId="29" applyNumberFormat="0" applyFont="0" applyAlignment="0" applyProtection="0"/>
    <xf numFmtId="43" fontId="3" fillId="0" borderId="0" applyFont="0" applyFill="0" applyBorder="0" applyAlignment="0" applyProtection="0"/>
    <xf numFmtId="0" fontId="25" fillId="28" borderId="28" applyNumberFormat="0" applyAlignment="0" applyProtection="0"/>
    <xf numFmtId="43" fontId="3" fillId="0" borderId="0" applyFont="0" applyFill="0" applyBorder="0" applyAlignment="0" applyProtection="0"/>
    <xf numFmtId="0" fontId="32" fillId="37" borderId="30" applyNumberFormat="0" applyAlignment="0" applyProtection="0"/>
    <xf numFmtId="0" fontId="37" fillId="0" borderId="32" applyNumberFormat="0" applyFill="0" applyAlignment="0" applyProtection="0"/>
    <xf numFmtId="0" fontId="25" fillId="22" borderId="28" applyNumberFormat="0" applyAlignment="0" applyProtection="0"/>
    <xf numFmtId="0" fontId="4" fillId="25" borderId="29" applyNumberFormat="0" applyFont="0" applyAlignment="0" applyProtection="0"/>
    <xf numFmtId="0" fontId="18" fillId="37" borderId="28" applyNumberFormat="0" applyAlignment="0" applyProtection="0"/>
    <xf numFmtId="0" fontId="19" fillId="38" borderId="28" applyNumberFormat="0" applyAlignment="0" applyProtection="0"/>
    <xf numFmtId="0" fontId="4" fillId="25" borderId="29" applyNumberFormat="0" applyFont="0" applyAlignment="0" applyProtection="0"/>
    <xf numFmtId="166" fontId="3" fillId="0" borderId="0" applyFont="0" applyFill="0" applyBorder="0" applyAlignment="0" applyProtection="0"/>
    <xf numFmtId="43" fontId="3" fillId="0" borderId="0" applyFont="0" applyFill="0" applyBorder="0" applyAlignment="0" applyProtection="0"/>
    <xf numFmtId="0" fontId="32" fillId="37" borderId="30" applyNumberFormat="0" applyAlignment="0" applyProtection="0"/>
    <xf numFmtId="0" fontId="37" fillId="0" borderId="32" applyNumberFormat="0" applyFill="0" applyAlignment="0" applyProtection="0"/>
    <xf numFmtId="0" fontId="25" fillId="22" borderId="28" applyNumberFormat="0" applyAlignment="0" applyProtection="0"/>
    <xf numFmtId="0" fontId="4" fillId="25" borderId="29" applyNumberFormat="0" applyFont="0" applyAlignment="0" applyProtection="0"/>
    <xf numFmtId="0" fontId="18" fillId="37" borderId="28" applyNumberFormat="0" applyAlignment="0" applyProtection="0"/>
    <xf numFmtId="0" fontId="19" fillId="38" borderId="28" applyNumberFormat="0" applyAlignment="0" applyProtection="0"/>
    <xf numFmtId="166" fontId="3" fillId="0" borderId="0" applyFont="0" applyFill="0" applyBorder="0" applyAlignment="0" applyProtection="0"/>
    <xf numFmtId="43" fontId="3" fillId="0" borderId="0" applyFont="0" applyFill="0" applyBorder="0" applyAlignment="0" applyProtection="0"/>
    <xf numFmtId="0" fontId="32" fillId="37" borderId="30" applyNumberFormat="0" applyAlignment="0" applyProtection="0"/>
    <xf numFmtId="0" fontId="25" fillId="22" borderId="28" applyNumberFormat="0" applyAlignment="0" applyProtection="0"/>
    <xf numFmtId="0" fontId="4" fillId="25" borderId="29" applyNumberFormat="0" applyFont="0" applyAlignment="0" applyProtection="0"/>
    <xf numFmtId="0" fontId="18" fillId="37" borderId="28" applyNumberFormat="0" applyAlignment="0" applyProtection="0"/>
    <xf numFmtId="0" fontId="19" fillId="38" borderId="28" applyNumberFormat="0" applyAlignment="0" applyProtection="0"/>
    <xf numFmtId="166" fontId="3" fillId="0" borderId="0" applyFont="0" applyFill="0" applyBorder="0" applyAlignment="0" applyProtection="0"/>
    <xf numFmtId="43" fontId="3" fillId="0" borderId="0" applyFont="0" applyFill="0" applyBorder="0" applyAlignment="0" applyProtection="0"/>
    <xf numFmtId="0" fontId="32" fillId="37" borderId="30" applyNumberFormat="0" applyAlignment="0" applyProtection="0"/>
    <xf numFmtId="0" fontId="25" fillId="22" borderId="28" applyNumberFormat="0" applyAlignment="0" applyProtection="0"/>
    <xf numFmtId="0" fontId="4" fillId="25" borderId="29" applyNumberFormat="0" applyFont="0" applyAlignment="0" applyProtection="0"/>
    <xf numFmtId="0" fontId="18" fillId="37" borderId="28" applyNumberFormat="0" applyAlignment="0" applyProtection="0"/>
    <xf numFmtId="0" fontId="19" fillId="38" borderId="28" applyNumberFormat="0" applyAlignment="0" applyProtection="0"/>
    <xf numFmtId="166" fontId="3" fillId="0" borderId="0" applyFont="0" applyFill="0" applyBorder="0" applyAlignment="0" applyProtection="0"/>
    <xf numFmtId="0" fontId="32" fillId="37" borderId="30" applyNumberFormat="0" applyAlignment="0" applyProtection="0"/>
    <xf numFmtId="0" fontId="25" fillId="22" borderId="28" applyNumberFormat="0" applyAlignment="0" applyProtection="0"/>
    <xf numFmtId="0" fontId="4" fillId="25" borderId="29" applyNumberFormat="0" applyFont="0" applyAlignment="0" applyProtection="0"/>
    <xf numFmtId="0" fontId="18" fillId="37" borderId="28" applyNumberFormat="0" applyAlignment="0" applyProtection="0"/>
    <xf numFmtId="0" fontId="19" fillId="38" borderId="28" applyNumberFormat="0" applyAlignment="0" applyProtection="0"/>
    <xf numFmtId="166" fontId="3" fillId="0" borderId="0" applyFont="0" applyFill="0" applyBorder="0" applyAlignment="0" applyProtection="0"/>
    <xf numFmtId="0" fontId="32" fillId="37" borderId="30" applyNumberFormat="0" applyAlignment="0" applyProtection="0"/>
    <xf numFmtId="0" fontId="25" fillId="22" borderId="28" applyNumberFormat="0" applyAlignment="0" applyProtection="0"/>
    <xf numFmtId="0" fontId="4" fillId="25" borderId="29" applyNumberFormat="0" applyFont="0" applyAlignment="0" applyProtection="0"/>
    <xf numFmtId="0" fontId="18" fillId="37" borderId="28" applyNumberFormat="0" applyAlignment="0" applyProtection="0"/>
    <xf numFmtId="166" fontId="3" fillId="0" borderId="0" applyFont="0" applyFill="0" applyBorder="0" applyAlignment="0" applyProtection="0"/>
    <xf numFmtId="0" fontId="32" fillId="37" borderId="30" applyNumberFormat="0" applyAlignment="0" applyProtection="0"/>
    <xf numFmtId="0" fontId="25" fillId="22" borderId="28" applyNumberFormat="0" applyAlignment="0" applyProtection="0"/>
    <xf numFmtId="0" fontId="4" fillId="25" borderId="29" applyNumberFormat="0" applyFont="0" applyAlignment="0" applyProtection="0"/>
    <xf numFmtId="0" fontId="18" fillId="37" borderId="28" applyNumberFormat="0" applyAlignment="0" applyProtection="0"/>
    <xf numFmtId="166" fontId="3" fillId="0" borderId="0" applyFont="0" applyFill="0" applyBorder="0" applyAlignment="0" applyProtection="0"/>
    <xf numFmtId="0" fontId="32" fillId="37" borderId="30" applyNumberFormat="0" applyAlignment="0" applyProtection="0"/>
    <xf numFmtId="0" fontId="25" fillId="22" borderId="28" applyNumberFormat="0" applyAlignment="0" applyProtection="0"/>
    <xf numFmtId="0" fontId="4" fillId="25" borderId="29" applyNumberFormat="0" applyFont="0" applyAlignment="0" applyProtection="0"/>
    <xf numFmtId="0" fontId="18" fillId="37" borderId="28" applyNumberFormat="0" applyAlignment="0" applyProtection="0"/>
    <xf numFmtId="166" fontId="3" fillId="0" borderId="0" applyFont="0" applyFill="0" applyBorder="0" applyAlignment="0" applyProtection="0"/>
    <xf numFmtId="0" fontId="25" fillId="22" borderId="28" applyNumberFormat="0" applyAlignment="0" applyProtection="0"/>
    <xf numFmtId="0" fontId="4" fillId="25" borderId="29" applyNumberFormat="0" applyFont="0" applyAlignment="0" applyProtection="0"/>
    <xf numFmtId="0" fontId="18" fillId="37" borderId="28" applyNumberFormat="0" applyAlignment="0" applyProtection="0"/>
    <xf numFmtId="166" fontId="3" fillId="0" borderId="0" applyFont="0" applyFill="0" applyBorder="0" applyAlignment="0" applyProtection="0"/>
    <xf numFmtId="0" fontId="25" fillId="22" borderId="28" applyNumberFormat="0" applyAlignment="0" applyProtection="0"/>
    <xf numFmtId="0" fontId="18" fillId="37" borderId="28" applyNumberFormat="0" applyAlignment="0" applyProtection="0"/>
    <xf numFmtId="166" fontId="3" fillId="0" borderId="0" applyFont="0" applyFill="0" applyBorder="0" applyAlignment="0" applyProtection="0"/>
    <xf numFmtId="0" fontId="25" fillId="22" borderId="28" applyNumberFormat="0" applyAlignment="0" applyProtection="0"/>
    <xf numFmtId="0" fontId="18" fillId="37" borderId="28" applyNumberFormat="0" applyAlignment="0" applyProtection="0"/>
    <xf numFmtId="166" fontId="3" fillId="0" borderId="0" applyFont="0" applyFill="0" applyBorder="0" applyAlignment="0" applyProtection="0"/>
    <xf numFmtId="0" fontId="18" fillId="37" borderId="28" applyNumberFormat="0" applyAlignment="0" applyProtection="0"/>
    <xf numFmtId="166" fontId="3" fillId="0" borderId="0" applyFont="0" applyFill="0" applyBorder="0" applyAlignment="0" applyProtection="0"/>
    <xf numFmtId="166" fontId="3" fillId="0" borderId="0" applyFont="0" applyFill="0" applyBorder="0" applyAlignment="0" applyProtection="0"/>
    <xf numFmtId="0" fontId="9" fillId="0" borderId="0"/>
    <xf numFmtId="43" fontId="39" fillId="0" borderId="0" applyFont="0" applyFill="0" applyBorder="0" applyAlignment="0" applyProtection="0"/>
    <xf numFmtId="167" fontId="3" fillId="0" borderId="0" applyFont="0" applyFill="0" applyBorder="0" applyAlignment="0" applyProtection="0"/>
    <xf numFmtId="166" fontId="3" fillId="0" borderId="0" applyFont="0" applyFill="0" applyBorder="0" applyAlignment="0" applyProtection="0"/>
    <xf numFmtId="43" fontId="40" fillId="0" borderId="0" applyFont="0" applyFill="0" applyBorder="0" applyAlignment="0" applyProtection="0"/>
    <xf numFmtId="0" fontId="4" fillId="25" borderId="21" applyNumberFormat="0" applyFont="0" applyAlignment="0" applyProtection="0"/>
    <xf numFmtId="0" fontId="4" fillId="25" borderId="21" applyNumberFormat="0" applyFont="0" applyAlignment="0" applyProtection="0"/>
    <xf numFmtId="44" fontId="6" fillId="0" borderId="0" applyFont="0" applyFill="0" applyBorder="0" applyAlignment="0" applyProtection="0"/>
    <xf numFmtId="0" fontId="32" fillId="38" borderId="22" applyNumberFormat="0" applyAlignment="0" applyProtection="0"/>
    <xf numFmtId="43" fontId="3" fillId="0" borderId="0" applyFont="0" applyFill="0" applyBorder="0" applyAlignment="0" applyProtection="0"/>
    <xf numFmtId="0" fontId="6" fillId="25" borderId="21" applyNumberFormat="0" applyFont="0" applyAlignment="0" applyProtection="0"/>
    <xf numFmtId="0" fontId="25" fillId="22" borderId="14" applyNumberFormat="0" applyAlignment="0" applyProtection="0"/>
    <xf numFmtId="172" fontId="4" fillId="0" borderId="0" applyFont="0" applyFill="0" applyBorder="0" applyAlignment="0" applyProtection="0"/>
    <xf numFmtId="44" fontId="6" fillId="0" borderId="0" applyFont="0" applyFill="0" applyBorder="0" applyAlignment="0" applyProtection="0"/>
    <xf numFmtId="172" fontId="4" fillId="0" borderId="0" applyFont="0" applyFill="0" applyBorder="0" applyAlignment="0" applyProtection="0"/>
    <xf numFmtId="0" fontId="6" fillId="25" borderId="21" applyNumberFormat="0" applyFont="0" applyAlignment="0" applyProtection="0"/>
    <xf numFmtId="0" fontId="37" fillId="0" borderId="27" applyNumberFormat="0" applyFill="0" applyAlignment="0" applyProtection="0"/>
    <xf numFmtId="44" fontId="6" fillId="0" borderId="0" applyFont="0" applyFill="0" applyBorder="0" applyAlignment="0" applyProtection="0"/>
    <xf numFmtId="0" fontId="37" fillId="0" borderId="27" applyNumberFormat="0" applyFill="0" applyAlignment="0" applyProtection="0"/>
    <xf numFmtId="0" fontId="18" fillId="37" borderId="14" applyNumberFormat="0" applyAlignment="0" applyProtection="0"/>
    <xf numFmtId="0" fontId="19" fillId="38" borderId="14" applyNumberFormat="0" applyAlignment="0" applyProtection="0"/>
    <xf numFmtId="0" fontId="25" fillId="22" borderId="14" applyNumberFormat="0" applyAlignment="0" applyProtection="0"/>
    <xf numFmtId="0" fontId="18" fillId="37" borderId="14" applyNumberFormat="0" applyAlignment="0" applyProtection="0"/>
    <xf numFmtId="0" fontId="19" fillId="38" borderId="14" applyNumberFormat="0" applyAlignment="0" applyProtection="0"/>
    <xf numFmtId="0" fontId="18" fillId="37" borderId="14" applyNumberFormat="0" applyAlignment="0" applyProtection="0"/>
    <xf numFmtId="0" fontId="25" fillId="28" borderId="14" applyNumberFormat="0" applyAlignment="0" applyProtection="0"/>
    <xf numFmtId="0" fontId="25" fillId="22" borderId="14" applyNumberFormat="0" applyAlignment="0" applyProtection="0"/>
    <xf numFmtId="0" fontId="25" fillId="22" borderId="14" applyNumberFormat="0" applyAlignment="0" applyProtection="0"/>
    <xf numFmtId="44" fontId="6" fillId="0" borderId="0" applyFont="0" applyFill="0" applyBorder="0" applyAlignment="0" applyProtection="0"/>
    <xf numFmtId="0" fontId="4" fillId="25" borderId="21" applyNumberFormat="0" applyFont="0" applyAlignment="0" applyProtection="0"/>
    <xf numFmtId="0" fontId="4" fillId="25" borderId="21" applyNumberFormat="0" applyFont="0" applyAlignment="0" applyProtection="0"/>
    <xf numFmtId="0" fontId="6" fillId="25" borderId="21" applyNumberFormat="0" applyFont="0" applyAlignment="0" applyProtection="0"/>
    <xf numFmtId="0" fontId="32" fillId="37" borderId="22" applyNumberFormat="0" applyAlignment="0" applyProtection="0"/>
    <xf numFmtId="0" fontId="32" fillId="38" borderId="22" applyNumberFormat="0" applyAlignment="0" applyProtection="0"/>
    <xf numFmtId="0" fontId="32" fillId="37" borderId="22"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4" fillId="25" borderId="21" applyNumberFormat="0" applyFont="0" applyAlignment="0" applyProtection="0"/>
    <xf numFmtId="0" fontId="4"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19" fillId="38" borderId="14" applyNumberFormat="0" applyAlignment="0" applyProtection="0"/>
    <xf numFmtId="0" fontId="19" fillId="38" borderId="14"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25" fillId="22" borderId="14" applyNumberFormat="0" applyAlignment="0" applyProtection="0"/>
    <xf numFmtId="0" fontId="25" fillId="28" borderId="14" applyNumberFormat="0" applyAlignment="0" applyProtection="0"/>
    <xf numFmtId="0" fontId="4" fillId="25" borderId="21" applyNumberFormat="0" applyFont="0" applyAlignment="0" applyProtection="0"/>
    <xf numFmtId="0" fontId="6" fillId="25" borderId="21" applyNumberFormat="0" applyFont="0" applyAlignment="0" applyProtection="0"/>
    <xf numFmtId="0" fontId="32" fillId="38" borderId="22" applyNumberFormat="0" applyAlignment="0" applyProtection="0"/>
    <xf numFmtId="0" fontId="32" fillId="37" borderId="22" applyNumberFormat="0" applyAlignment="0" applyProtection="0"/>
    <xf numFmtId="0" fontId="32" fillId="37"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37" fillId="0" borderId="27" applyNumberFormat="0" applyFill="0" applyAlignment="0" applyProtection="0"/>
    <xf numFmtId="0" fontId="18" fillId="37" borderId="14" applyNumberFormat="0" applyAlignment="0" applyProtection="0"/>
    <xf numFmtId="0" fontId="32" fillId="37" borderId="22" applyNumberFormat="0" applyAlignment="0" applyProtection="0"/>
    <xf numFmtId="0" fontId="32" fillId="38" borderId="22" applyNumberFormat="0" applyAlignment="0" applyProtection="0"/>
    <xf numFmtId="0" fontId="25" fillId="28" borderId="14" applyNumberFormat="0" applyAlignment="0" applyProtection="0"/>
    <xf numFmtId="0" fontId="25" fillId="22" borderId="14" applyNumberFormat="0" applyAlignment="0" applyProtection="0"/>
    <xf numFmtId="0" fontId="25" fillId="28" borderId="14" applyNumberFormat="0" applyAlignment="0" applyProtection="0"/>
    <xf numFmtId="0" fontId="6" fillId="25" borderId="21" applyNumberFormat="0" applyFont="0" applyAlignment="0" applyProtection="0"/>
    <xf numFmtId="0" fontId="37" fillId="0" borderId="27" applyNumberFormat="0" applyFill="0" applyAlignment="0" applyProtection="0"/>
    <xf numFmtId="0" fontId="37" fillId="0" borderId="26" applyNumberFormat="0" applyFill="0" applyAlignment="0" applyProtection="0"/>
    <xf numFmtId="0" fontId="19" fillId="38" borderId="14" applyNumberFormat="0" applyAlignment="0" applyProtection="0"/>
    <xf numFmtId="0" fontId="25" fillId="28"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4" fillId="25" borderId="21" applyNumberFormat="0" applyFon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6"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4" fillId="25" borderId="21" applyNumberFormat="0" applyFont="0" applyAlignment="0" applyProtection="0"/>
    <xf numFmtId="0" fontId="32" fillId="37" borderId="22"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4" fillId="25" borderId="21" applyNumberFormat="0" applyFont="0" applyAlignment="0" applyProtection="0"/>
    <xf numFmtId="0" fontId="32" fillId="37" borderId="22" applyNumberFormat="0" applyAlignment="0" applyProtection="0"/>
    <xf numFmtId="0" fontId="25" fillId="28" borderId="14" applyNumberFormat="0" applyAlignment="0" applyProtection="0"/>
    <xf numFmtId="0" fontId="37" fillId="0" borderId="27" applyNumberFormat="0" applyFill="0" applyAlignment="0" applyProtection="0"/>
    <xf numFmtId="0" fontId="37" fillId="0" borderId="26" applyNumberFormat="0" applyFill="0" applyAlignment="0" applyProtection="0"/>
    <xf numFmtId="0" fontId="25" fillId="28" borderId="14" applyNumberFormat="0" applyAlignment="0" applyProtection="0"/>
    <xf numFmtId="0" fontId="32" fillId="37" borderId="22" applyNumberFormat="0" applyAlignment="0" applyProtection="0"/>
    <xf numFmtId="0" fontId="32" fillId="38" borderId="22" applyNumberFormat="0" applyAlignment="0" applyProtection="0"/>
    <xf numFmtId="0" fontId="32" fillId="38"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32" fillId="38" borderId="22" applyNumberFormat="0" applyAlignment="0" applyProtection="0"/>
    <xf numFmtId="0" fontId="32" fillId="37" borderId="22" applyNumberFormat="0" applyAlignment="0" applyProtection="0"/>
    <xf numFmtId="0" fontId="18" fillId="37" borderId="14" applyNumberFormat="0" applyAlignment="0" applyProtection="0"/>
    <xf numFmtId="0" fontId="19" fillId="38"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25" fillId="22" borderId="14" applyNumberFormat="0" applyAlignment="0" applyProtection="0"/>
    <xf numFmtId="0" fontId="32" fillId="37" borderId="22" applyNumberFormat="0" applyAlignment="0" applyProtection="0"/>
    <xf numFmtId="0" fontId="19" fillId="38"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32" fillId="38" borderId="22" applyNumberFormat="0" applyAlignment="0" applyProtection="0"/>
    <xf numFmtId="0" fontId="25" fillId="28" borderId="14" applyNumberFormat="0" applyAlignment="0" applyProtection="0"/>
    <xf numFmtId="0" fontId="25" fillId="22" borderId="14"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19" fillId="38" borderId="14" applyNumberFormat="0" applyAlignment="0" applyProtection="0"/>
    <xf numFmtId="0" fontId="37" fillId="0" borderId="27" applyNumberFormat="0" applyFill="0" applyAlignment="0" applyProtection="0"/>
    <xf numFmtId="0" fontId="19" fillId="38"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19" fillId="38" borderId="14" applyNumberFormat="0" applyAlignment="0" applyProtection="0"/>
    <xf numFmtId="0" fontId="25" fillId="22" borderId="14" applyNumberFormat="0" applyAlignment="0" applyProtection="0"/>
    <xf numFmtId="0" fontId="25" fillId="28" borderId="14" applyNumberFormat="0" applyAlignment="0" applyProtection="0"/>
    <xf numFmtId="0" fontId="32" fillId="37" borderId="22" applyNumberFormat="0" applyAlignment="0" applyProtection="0"/>
    <xf numFmtId="0" fontId="19" fillId="38" borderId="14" applyNumberFormat="0" applyAlignment="0" applyProtection="0"/>
    <xf numFmtId="0" fontId="6" fillId="25" borderId="21" applyNumberFormat="0" applyFont="0" applyAlignment="0" applyProtection="0"/>
    <xf numFmtId="0" fontId="32" fillId="38" borderId="22" applyNumberFormat="0" applyAlignment="0" applyProtection="0"/>
    <xf numFmtId="0" fontId="25" fillId="22"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8" borderId="14" applyNumberFormat="0" applyAlignment="0" applyProtection="0"/>
    <xf numFmtId="0" fontId="25" fillId="22" borderId="14" applyNumberFormat="0" applyAlignment="0" applyProtection="0"/>
    <xf numFmtId="0" fontId="25" fillId="28" borderId="14" applyNumberFormat="0" applyAlignment="0" applyProtection="0"/>
    <xf numFmtId="0" fontId="18" fillId="37" borderId="14" applyNumberFormat="0" applyAlignment="0" applyProtection="0"/>
    <xf numFmtId="0" fontId="19" fillId="38" borderId="14" applyNumberFormat="0" applyAlignment="0" applyProtection="0"/>
    <xf numFmtId="0" fontId="25" fillId="22" borderId="14" applyNumberFormat="0" applyAlignment="0" applyProtection="0"/>
    <xf numFmtId="0" fontId="25" fillId="28" borderId="14"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6" fillId="25" borderId="21" applyNumberFormat="0" applyFont="0" applyAlignment="0" applyProtection="0"/>
    <xf numFmtId="0" fontId="37" fillId="0" borderId="26" applyNumberFormat="0" applyFill="0" applyAlignment="0" applyProtection="0"/>
    <xf numFmtId="0" fontId="32" fillId="37" borderId="22" applyNumberFormat="0" applyAlignment="0" applyProtection="0"/>
    <xf numFmtId="0" fontId="18" fillId="37" borderId="14" applyNumberFormat="0" applyAlignment="0" applyProtection="0"/>
    <xf numFmtId="0" fontId="18" fillId="37" borderId="14" applyNumberFormat="0" applyAlignment="0" applyProtection="0"/>
    <xf numFmtId="0" fontId="18" fillId="37" borderId="14" applyNumberFormat="0" applyAlignment="0" applyProtection="0"/>
    <xf numFmtId="0" fontId="32" fillId="37" borderId="22" applyNumberFormat="0" applyAlignment="0" applyProtection="0"/>
    <xf numFmtId="0" fontId="32" fillId="37"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19" fillId="38" borderId="14" applyNumberFormat="0" applyAlignment="0" applyProtection="0"/>
    <xf numFmtId="0" fontId="25" fillId="22" borderId="14" applyNumberFormat="0" applyAlignment="0" applyProtection="0"/>
    <xf numFmtId="0" fontId="25" fillId="28"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9" fillId="38" borderId="14"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32" fillId="37" borderId="22" applyNumberFormat="0" applyAlignment="0" applyProtection="0"/>
    <xf numFmtId="0" fontId="32" fillId="38" borderId="22" applyNumberFormat="0" applyAlignment="0" applyProtection="0"/>
    <xf numFmtId="0" fontId="32" fillId="38" borderId="22" applyNumberFormat="0" applyAlignment="0" applyProtection="0"/>
    <xf numFmtId="0" fontId="32" fillId="37" borderId="22" applyNumberFormat="0" applyAlignment="0" applyProtection="0"/>
    <xf numFmtId="0" fontId="18" fillId="37" borderId="14" applyNumberFormat="0" applyAlignment="0" applyProtection="0"/>
    <xf numFmtId="0" fontId="37" fillId="0" borderId="27" applyNumberFormat="0" applyFill="0" applyAlignment="0" applyProtection="0"/>
    <xf numFmtId="0" fontId="32" fillId="37"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18" fillId="37"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25" fillId="28" borderId="14" applyNumberFormat="0" applyAlignment="0" applyProtection="0"/>
    <xf numFmtId="0" fontId="32" fillId="37" borderId="22"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4" fillId="25" borderId="21" applyNumberFormat="0" applyFont="0" applyAlignment="0" applyProtection="0"/>
    <xf numFmtId="0" fontId="6" fillId="25" borderId="21" applyNumberFormat="0" applyFont="0" applyAlignment="0" applyProtection="0"/>
    <xf numFmtId="0" fontId="32" fillId="37" borderId="22" applyNumberFormat="0" applyAlignment="0" applyProtection="0"/>
    <xf numFmtId="0" fontId="6" fillId="25"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25" fillId="22" borderId="14" applyNumberFormat="0" applyAlignment="0" applyProtection="0"/>
    <xf numFmtId="0" fontId="32" fillId="38"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37" fillId="0" borderId="27" applyNumberFormat="0" applyFill="0" applyAlignment="0" applyProtection="0"/>
    <xf numFmtId="0" fontId="19" fillId="38"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4" fillId="25" borderId="21" applyNumberFormat="0" applyFont="0" applyAlignment="0" applyProtection="0"/>
    <xf numFmtId="0" fontId="19" fillId="38" borderId="14" applyNumberFormat="0" applyAlignment="0" applyProtection="0"/>
    <xf numFmtId="0" fontId="18" fillId="37"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4" fillId="25" borderId="21" applyNumberFormat="0" applyFont="0" applyAlignment="0" applyProtection="0"/>
    <xf numFmtId="0" fontId="32" fillId="38" borderId="22" applyNumberFormat="0" applyAlignment="0" applyProtection="0"/>
    <xf numFmtId="0" fontId="4" fillId="25" borderId="21" applyNumberFormat="0" applyFont="0" applyAlignment="0" applyProtection="0"/>
    <xf numFmtId="0" fontId="25" fillId="28" borderId="14" applyNumberForma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25" fillId="22" borderId="14" applyNumberFormat="0" applyAlignment="0" applyProtection="0"/>
    <xf numFmtId="0" fontId="19" fillId="38" borderId="14" applyNumberFormat="0" applyAlignment="0" applyProtection="0"/>
    <xf numFmtId="0" fontId="37" fillId="0" borderId="26" applyNumberFormat="0" applyFill="0" applyAlignment="0" applyProtection="0"/>
    <xf numFmtId="0" fontId="25" fillId="28" borderId="14" applyNumberFormat="0" applyAlignment="0" applyProtection="0"/>
    <xf numFmtId="0" fontId="32" fillId="37" borderId="22" applyNumberFormat="0" applyAlignment="0" applyProtection="0"/>
    <xf numFmtId="0" fontId="32" fillId="38" borderId="22" applyNumberFormat="0" applyAlignment="0" applyProtection="0"/>
    <xf numFmtId="0" fontId="18" fillId="37" borderId="14" applyNumberFormat="0" applyAlignment="0" applyProtection="0"/>
    <xf numFmtId="0" fontId="18" fillId="37"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2" borderId="14" applyNumberFormat="0" applyAlignment="0" applyProtection="0"/>
    <xf numFmtId="0" fontId="18" fillId="37"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7" borderId="22"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19" fillId="38" borderId="14" applyNumberFormat="0" applyAlignment="0" applyProtection="0"/>
    <xf numFmtId="0" fontId="18" fillId="37" borderId="14" applyNumberFormat="0" applyAlignment="0" applyProtection="0"/>
    <xf numFmtId="0" fontId="25" fillId="22" borderId="14" applyNumberFormat="0" applyAlignment="0" applyProtection="0"/>
    <xf numFmtId="0" fontId="25" fillId="28" borderId="14" applyNumberFormat="0" applyAlignment="0" applyProtection="0"/>
    <xf numFmtId="0" fontId="32" fillId="38" borderId="22" applyNumberForma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19" fillId="38" borderId="14" applyNumberFormat="0" applyAlignment="0" applyProtection="0"/>
    <xf numFmtId="0" fontId="37" fillId="0" borderId="26" applyNumberFormat="0" applyFill="0" applyAlignment="0" applyProtection="0"/>
    <xf numFmtId="0" fontId="32" fillId="38" borderId="22" applyNumberFormat="0" applyAlignment="0" applyProtection="0"/>
    <xf numFmtId="0" fontId="18" fillId="37"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18" fillId="37" borderId="14" applyNumberFormat="0" applyAlignment="0" applyProtection="0"/>
    <xf numFmtId="0" fontId="18" fillId="37" borderId="14" applyNumberFormat="0" applyAlignment="0" applyProtection="0"/>
    <xf numFmtId="0" fontId="25" fillId="28" borderId="14" applyNumberFormat="0" applyAlignment="0" applyProtection="0"/>
    <xf numFmtId="0" fontId="32" fillId="37" borderId="22" applyNumberFormat="0" applyAlignment="0" applyProtection="0"/>
    <xf numFmtId="0" fontId="6" fillId="25" borderId="21" applyNumberFormat="0" applyFont="0" applyAlignment="0" applyProtection="0"/>
    <xf numFmtId="0" fontId="37" fillId="0" borderId="27" applyNumberFormat="0" applyFill="0" applyAlignment="0" applyProtection="0"/>
    <xf numFmtId="0" fontId="18" fillId="37" borderId="14" applyNumberFormat="0" applyAlignment="0" applyProtection="0"/>
    <xf numFmtId="0" fontId="19" fillId="38" borderId="14"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25" fillId="28" borderId="14" applyNumberFormat="0" applyAlignment="0" applyProtection="0"/>
    <xf numFmtId="0" fontId="25" fillId="22" borderId="14"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25" fillId="22" borderId="14" applyNumberFormat="0" applyAlignment="0" applyProtection="0"/>
    <xf numFmtId="0" fontId="19" fillId="38" borderId="14" applyNumberFormat="0" applyAlignment="0" applyProtection="0"/>
    <xf numFmtId="0" fontId="37" fillId="0" borderId="26" applyNumberFormat="0" applyFill="0" applyAlignment="0" applyProtection="0"/>
    <xf numFmtId="0" fontId="25" fillId="28"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18" fillId="37" borderId="14" applyNumberFormat="0" applyAlignment="0" applyProtection="0"/>
    <xf numFmtId="0" fontId="25" fillId="28"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32" fillId="37" borderId="22" applyNumberFormat="0" applyAlignment="0" applyProtection="0"/>
    <xf numFmtId="0" fontId="37" fillId="0" borderId="26" applyNumberFormat="0" applyFill="0" applyAlignment="0" applyProtection="0"/>
    <xf numFmtId="0" fontId="6" fillId="25" borderId="21" applyNumberFormat="0" applyFont="0" applyAlignment="0" applyProtection="0"/>
    <xf numFmtId="0" fontId="6"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8" borderId="22" applyNumberFormat="0" applyAlignment="0" applyProtection="0"/>
    <xf numFmtId="0" fontId="25" fillId="22" borderId="14" applyNumberFormat="0" applyAlignment="0" applyProtection="0"/>
    <xf numFmtId="0" fontId="25" fillId="22" borderId="14" applyNumberFormat="0" applyAlignment="0" applyProtection="0"/>
    <xf numFmtId="0" fontId="19" fillId="38" borderId="14" applyNumberFormat="0" applyAlignment="0" applyProtection="0"/>
    <xf numFmtId="0" fontId="18" fillId="37" borderId="14" applyNumberFormat="0" applyAlignment="0" applyProtection="0"/>
    <xf numFmtId="0" fontId="6"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37" fillId="0" borderId="26" applyNumberFormat="0" applyFill="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8" borderId="22" applyNumberFormat="0" applyAlignment="0" applyProtection="0"/>
    <xf numFmtId="0" fontId="25" fillId="28" borderId="14" applyNumberFormat="0" applyAlignment="0" applyProtection="0"/>
    <xf numFmtId="0" fontId="37" fillId="0" borderId="27" applyNumberFormat="0" applyFill="0" applyAlignment="0" applyProtection="0"/>
    <xf numFmtId="0" fontId="25" fillId="28"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2" fillId="37" borderId="22" applyNumberFormat="0" applyAlignment="0" applyProtection="0"/>
    <xf numFmtId="0" fontId="32" fillId="37" borderId="22" applyNumberFormat="0" applyAlignment="0" applyProtection="0"/>
    <xf numFmtId="0" fontId="18" fillId="37" borderId="14" applyNumberFormat="0" applyAlignment="0" applyProtection="0"/>
    <xf numFmtId="0" fontId="32" fillId="38" borderId="22" applyNumberFormat="0" applyAlignment="0" applyProtection="0"/>
    <xf numFmtId="0" fontId="25" fillId="28"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6" fillId="25" borderId="21" applyNumberFormat="0" applyFont="0" applyAlignment="0" applyProtection="0"/>
    <xf numFmtId="0" fontId="25" fillId="28" borderId="14" applyNumberFormat="0" applyAlignment="0" applyProtection="0"/>
    <xf numFmtId="0" fontId="4"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6" fillId="25" borderId="21" applyNumberFormat="0" applyFont="0" applyAlignment="0" applyProtection="0"/>
    <xf numFmtId="0" fontId="37" fillId="0" borderId="26" applyNumberFormat="0" applyFill="0" applyAlignment="0" applyProtection="0"/>
    <xf numFmtId="0" fontId="25" fillId="22"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32" fillId="38" borderId="22"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8" fillId="37" borderId="14" applyNumberFormat="0" applyAlignment="0" applyProtection="0"/>
    <xf numFmtId="0" fontId="37" fillId="0" borderId="26" applyNumberFormat="0" applyFill="0" applyAlignment="0" applyProtection="0"/>
    <xf numFmtId="0" fontId="25" fillId="22" borderId="14" applyNumberFormat="0" applyAlignment="0" applyProtection="0"/>
    <xf numFmtId="0" fontId="32" fillId="37" borderId="22" applyNumberFormat="0" applyAlignment="0" applyProtection="0"/>
    <xf numFmtId="0" fontId="18" fillId="37" borderId="14" applyNumberFormat="0" applyAlignment="0" applyProtection="0"/>
    <xf numFmtId="0" fontId="4" fillId="25" borderId="21" applyNumberFormat="0" applyFont="0" applyAlignment="0" applyProtection="0"/>
    <xf numFmtId="0" fontId="37" fillId="0" borderId="27" applyNumberFormat="0" applyFill="0" applyAlignment="0" applyProtection="0"/>
    <xf numFmtId="0" fontId="4" fillId="25" borderId="21" applyNumberFormat="0" applyFont="0" applyAlignment="0" applyProtection="0"/>
    <xf numFmtId="0" fontId="25" fillId="22" borderId="14" applyNumberFormat="0" applyAlignment="0" applyProtection="0"/>
    <xf numFmtId="0" fontId="32" fillId="37" borderId="22" applyNumberFormat="0" applyAlignment="0" applyProtection="0"/>
    <xf numFmtId="0" fontId="6" fillId="25" borderId="21" applyNumberFormat="0" applyFont="0" applyAlignment="0" applyProtection="0"/>
    <xf numFmtId="0" fontId="32" fillId="38" borderId="22" applyNumberFormat="0" applyAlignment="0" applyProtection="0"/>
    <xf numFmtId="0" fontId="25" fillId="22"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18" fillId="37" borderId="14" applyNumberFormat="0" applyAlignment="0" applyProtection="0"/>
    <xf numFmtId="0" fontId="18" fillId="37" borderId="14" applyNumberFormat="0" applyAlignment="0" applyProtection="0"/>
    <xf numFmtId="0" fontId="32" fillId="38" borderId="22" applyNumberFormat="0" applyAlignment="0" applyProtection="0"/>
    <xf numFmtId="0" fontId="18" fillId="37" borderId="14" applyNumberFormat="0" applyAlignment="0" applyProtection="0"/>
    <xf numFmtId="0" fontId="19" fillId="38"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19" fillId="38"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2"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37" fillId="0" borderId="26" applyNumberFormat="0" applyFill="0" applyAlignment="0" applyProtection="0"/>
    <xf numFmtId="0" fontId="25" fillId="22" borderId="14" applyNumberFormat="0" applyAlignment="0" applyProtection="0"/>
    <xf numFmtId="0" fontId="25" fillId="28" borderId="14" applyNumberFormat="0" applyAlignment="0" applyProtection="0"/>
    <xf numFmtId="0" fontId="32" fillId="37" borderId="22" applyNumberFormat="0" applyAlignment="0" applyProtection="0"/>
    <xf numFmtId="0" fontId="25" fillId="28"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4" fillId="25" borderId="21" applyNumberFormat="0" applyFont="0" applyAlignment="0" applyProtection="0"/>
    <xf numFmtId="0" fontId="6"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6" applyNumberFormat="0" applyFill="0" applyAlignment="0" applyProtection="0"/>
    <xf numFmtId="0" fontId="32" fillId="37" borderId="22" applyNumberFormat="0" applyAlignment="0" applyProtection="0"/>
    <xf numFmtId="0" fontId="32" fillId="37" borderId="22" applyNumberFormat="0" applyAlignment="0" applyProtection="0"/>
    <xf numFmtId="0" fontId="37" fillId="0" borderId="27" applyNumberFormat="0" applyFill="0" applyAlignment="0" applyProtection="0"/>
    <xf numFmtId="0" fontId="25" fillId="28" borderId="14" applyNumberFormat="0" applyAlignment="0" applyProtection="0"/>
    <xf numFmtId="0" fontId="4"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6" applyNumberFormat="0" applyFill="0" applyAlignment="0" applyProtection="0"/>
    <xf numFmtId="0" fontId="32" fillId="38" borderId="22" applyNumberFormat="0" applyAlignment="0" applyProtection="0"/>
    <xf numFmtId="0" fontId="25" fillId="22"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7" applyNumberFormat="0" applyFill="0" applyAlignment="0" applyProtection="0"/>
    <xf numFmtId="0" fontId="25" fillId="22"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8" borderId="22" applyNumberFormat="0" applyAlignment="0" applyProtection="0"/>
    <xf numFmtId="0" fontId="32" fillId="37" borderId="22" applyNumberFormat="0" applyAlignment="0" applyProtection="0"/>
    <xf numFmtId="0" fontId="18" fillId="37" borderId="14" applyNumberFormat="0" applyAlignment="0" applyProtection="0"/>
    <xf numFmtId="0" fontId="18" fillId="37" borderId="14" applyNumberFormat="0" applyAlignment="0" applyProtection="0"/>
    <xf numFmtId="0" fontId="32" fillId="38" borderId="22" applyNumberFormat="0" applyAlignment="0" applyProtection="0"/>
    <xf numFmtId="0" fontId="4"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19" fillId="38"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2" borderId="14" applyNumberFormat="0" applyAlignment="0" applyProtection="0"/>
    <xf numFmtId="0" fontId="37" fillId="0" borderId="27" applyNumberFormat="0" applyFill="0" applyAlignment="0" applyProtection="0"/>
    <xf numFmtId="0" fontId="18" fillId="37"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19" fillId="38" borderId="14" applyNumberFormat="0" applyAlignment="0" applyProtection="0"/>
    <xf numFmtId="0" fontId="19" fillId="38" borderId="14" applyNumberFormat="0" applyAlignment="0" applyProtection="0"/>
    <xf numFmtId="0" fontId="18" fillId="37" borderId="14" applyNumberFormat="0" applyAlignment="0" applyProtection="0"/>
    <xf numFmtId="0" fontId="32" fillId="37" borderId="22" applyNumberFormat="0" applyAlignment="0" applyProtection="0"/>
    <xf numFmtId="0" fontId="32" fillId="37" borderId="22" applyNumberFormat="0" applyAlignment="0" applyProtection="0"/>
    <xf numFmtId="0" fontId="32" fillId="38" borderId="22" applyNumberFormat="0" applyAlignment="0" applyProtection="0"/>
    <xf numFmtId="0" fontId="6" fillId="25" borderId="21" applyNumberFormat="0" applyFont="0" applyAlignment="0" applyProtection="0"/>
    <xf numFmtId="0" fontId="25" fillId="22" borderId="14" applyNumberFormat="0" applyAlignment="0" applyProtection="0"/>
    <xf numFmtId="0" fontId="19" fillId="38" borderId="14" applyNumberFormat="0" applyAlignment="0" applyProtection="0"/>
    <xf numFmtId="0" fontId="32" fillId="38" borderId="22" applyNumberFormat="0" applyAlignment="0" applyProtection="0"/>
    <xf numFmtId="0" fontId="18" fillId="37" borderId="14" applyNumberFormat="0" applyAlignment="0" applyProtection="0"/>
    <xf numFmtId="0" fontId="18" fillId="37" borderId="14" applyNumberFormat="0" applyAlignment="0" applyProtection="0"/>
    <xf numFmtId="0" fontId="32" fillId="38" borderId="22" applyNumberFormat="0" applyAlignment="0" applyProtection="0"/>
    <xf numFmtId="0" fontId="25" fillId="28" borderId="14" applyNumberFormat="0" applyAlignment="0" applyProtection="0"/>
    <xf numFmtId="0" fontId="25" fillId="28" borderId="14" applyNumberFormat="0" applyAlignment="0" applyProtection="0"/>
    <xf numFmtId="0" fontId="6" fillId="25" borderId="21" applyNumberFormat="0" applyFont="0" applyAlignment="0" applyProtection="0"/>
    <xf numFmtId="0" fontId="18" fillId="37" borderId="14" applyNumberFormat="0" applyAlignment="0" applyProtection="0"/>
    <xf numFmtId="0" fontId="32" fillId="38" borderId="22" applyNumberFormat="0" applyAlignment="0" applyProtection="0"/>
    <xf numFmtId="0" fontId="25" fillId="22" borderId="14" applyNumberFormat="0" applyAlignment="0" applyProtection="0"/>
    <xf numFmtId="0" fontId="18" fillId="37" borderId="14" applyNumberFormat="0" applyAlignment="0" applyProtection="0"/>
    <xf numFmtId="0" fontId="25" fillId="22" borderId="14" applyNumberFormat="0" applyAlignment="0" applyProtection="0"/>
    <xf numFmtId="0" fontId="25" fillId="22" borderId="14" applyNumberFormat="0" applyAlignment="0" applyProtection="0"/>
    <xf numFmtId="0" fontId="37" fillId="0" borderId="26" applyNumberFormat="0" applyFill="0" applyAlignment="0" applyProtection="0"/>
    <xf numFmtId="0" fontId="25" fillId="28" borderId="14" applyNumberFormat="0" applyAlignment="0" applyProtection="0"/>
    <xf numFmtId="0" fontId="25" fillId="22" borderId="14" applyNumberFormat="0" applyAlignment="0" applyProtection="0"/>
    <xf numFmtId="0" fontId="18" fillId="37" borderId="14" applyNumberFormat="0" applyAlignment="0" applyProtection="0"/>
    <xf numFmtId="0" fontId="25" fillId="28"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8" borderId="22" applyNumberFormat="0" applyAlignment="0" applyProtection="0"/>
    <xf numFmtId="0" fontId="25" fillId="28" borderId="14"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32" fillId="38" borderId="22" applyNumberFormat="0" applyAlignment="0" applyProtection="0"/>
    <xf numFmtId="0" fontId="37" fillId="0" borderId="27" applyNumberFormat="0" applyFill="0" applyAlignment="0" applyProtection="0"/>
    <xf numFmtId="0" fontId="25" fillId="28" borderId="14" applyNumberFormat="0" applyAlignment="0" applyProtection="0"/>
    <xf numFmtId="0" fontId="37" fillId="0" borderId="27" applyNumberFormat="0" applyFill="0" applyAlignment="0" applyProtection="0"/>
    <xf numFmtId="0" fontId="32" fillId="37" borderId="22" applyNumberFormat="0" applyAlignment="0" applyProtection="0"/>
    <xf numFmtId="0" fontId="6" fillId="25" borderId="21" applyNumberFormat="0" applyFont="0" applyAlignment="0" applyProtection="0"/>
    <xf numFmtId="0" fontId="25" fillId="28" borderId="14" applyNumberFormat="0" applyAlignment="0" applyProtection="0"/>
    <xf numFmtId="0" fontId="32" fillId="38"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18" fillId="37"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18" fillId="37" borderId="14" applyNumberFormat="0" applyAlignment="0" applyProtection="0"/>
    <xf numFmtId="0" fontId="18" fillId="37"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32" fillId="38" borderId="22" applyNumberFormat="0" applyAlignment="0" applyProtection="0"/>
    <xf numFmtId="0" fontId="25" fillId="22" borderId="14"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37" fillId="0" borderId="27" applyNumberFormat="0" applyFill="0" applyAlignment="0" applyProtection="0"/>
    <xf numFmtId="0" fontId="18" fillId="37" borderId="14" applyNumberFormat="0" applyAlignment="0" applyProtection="0"/>
    <xf numFmtId="0" fontId="37" fillId="0" borderId="27" applyNumberFormat="0" applyFill="0" applyAlignment="0" applyProtection="0"/>
    <xf numFmtId="0" fontId="6" fillId="25" borderId="21" applyNumberFormat="0" applyFont="0" applyAlignment="0" applyProtection="0"/>
    <xf numFmtId="0" fontId="6" fillId="25" borderId="21" applyNumberFormat="0" applyFont="0" applyAlignment="0" applyProtection="0"/>
    <xf numFmtId="0" fontId="4" fillId="25" borderId="21" applyNumberFormat="0" applyFont="0" applyAlignment="0" applyProtection="0"/>
    <xf numFmtId="0" fontId="25" fillId="28" borderId="14" applyNumberFormat="0" applyAlignment="0" applyProtection="0"/>
    <xf numFmtId="0" fontId="32" fillId="37" borderId="22" applyNumberFormat="0" applyAlignment="0" applyProtection="0"/>
    <xf numFmtId="0" fontId="37" fillId="0" borderId="27" applyNumberFormat="0" applyFill="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37" fillId="0" borderId="27" applyNumberFormat="0" applyFill="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18" fillId="37" borderId="14" applyNumberFormat="0" applyAlignment="0" applyProtection="0"/>
    <xf numFmtId="0" fontId="25" fillId="22" borderId="14" applyNumberFormat="0" applyAlignment="0" applyProtection="0"/>
    <xf numFmtId="0" fontId="18" fillId="37" borderId="14" applyNumberFormat="0" applyAlignment="0" applyProtection="0"/>
    <xf numFmtId="0" fontId="18" fillId="37" borderId="14"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37" fillId="0" borderId="26" applyNumberFormat="0" applyFill="0" applyAlignment="0" applyProtection="0"/>
    <xf numFmtId="0" fontId="6" fillId="25" borderId="21" applyNumberFormat="0" applyFont="0" applyAlignment="0" applyProtection="0"/>
    <xf numFmtId="0" fontId="32" fillId="37"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6" fillId="25" borderId="21" applyNumberFormat="0" applyFont="0" applyAlignment="0" applyProtection="0"/>
    <xf numFmtId="0" fontId="32" fillId="37" borderId="22" applyNumberFormat="0" applyAlignment="0" applyProtection="0"/>
    <xf numFmtId="0" fontId="18" fillId="37" borderId="14"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32" fillId="38"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4" fillId="25" borderId="21" applyNumberFormat="0" applyFont="0" applyAlignment="0" applyProtection="0"/>
    <xf numFmtId="0" fontId="18" fillId="37" borderId="14" applyNumberFormat="0" applyAlignment="0" applyProtection="0"/>
    <xf numFmtId="0" fontId="4" fillId="25" borderId="21" applyNumberFormat="0" applyFont="0" applyAlignment="0" applyProtection="0"/>
    <xf numFmtId="0" fontId="25" fillId="28" borderId="14" applyNumberFormat="0" applyAlignment="0" applyProtection="0"/>
    <xf numFmtId="0" fontId="19" fillId="38"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6" fillId="25" borderId="21" applyNumberFormat="0" applyFont="0" applyAlignment="0" applyProtection="0"/>
    <xf numFmtId="0" fontId="25" fillId="28" borderId="14" applyNumberFormat="0" applyAlignment="0" applyProtection="0"/>
    <xf numFmtId="0" fontId="25" fillId="22" borderId="14" applyNumberFormat="0" applyAlignment="0" applyProtection="0"/>
    <xf numFmtId="0" fontId="25" fillId="28" borderId="14" applyNumberFormat="0" applyAlignment="0" applyProtection="0"/>
    <xf numFmtId="0" fontId="32" fillId="38" borderId="22" applyNumberFormat="0" applyAlignment="0" applyProtection="0"/>
    <xf numFmtId="0" fontId="32" fillId="37" borderId="22" applyNumberFormat="0" applyAlignment="0" applyProtection="0"/>
    <xf numFmtId="0" fontId="18" fillId="37" borderId="14" applyNumberFormat="0" applyAlignment="0" applyProtection="0"/>
    <xf numFmtId="0" fontId="37" fillId="0" borderId="27" applyNumberFormat="0" applyFill="0" applyAlignment="0" applyProtection="0"/>
    <xf numFmtId="0" fontId="6"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32" fillId="37" borderId="22" applyNumberFormat="0" applyAlignment="0" applyProtection="0"/>
    <xf numFmtId="0" fontId="32" fillId="38" borderId="22"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25" fillId="28" borderId="14" applyNumberFormat="0" applyAlignment="0" applyProtection="0"/>
    <xf numFmtId="0" fontId="25" fillId="22" borderId="14"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19" fillId="38" borderId="14" applyNumberFormat="0" applyAlignment="0" applyProtection="0"/>
    <xf numFmtId="0" fontId="19" fillId="38" borderId="14" applyNumberFormat="0" applyAlignment="0" applyProtection="0"/>
    <xf numFmtId="0" fontId="6"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25" fillId="22" borderId="14" applyNumberFormat="0" applyAlignment="0" applyProtection="0"/>
    <xf numFmtId="0" fontId="37" fillId="0" borderId="27" applyNumberFormat="0" applyFill="0" applyAlignment="0" applyProtection="0"/>
    <xf numFmtId="0" fontId="37" fillId="0" borderId="26" applyNumberFormat="0" applyFill="0" applyAlignment="0" applyProtection="0"/>
    <xf numFmtId="0" fontId="32" fillId="37" borderId="22" applyNumberFormat="0" applyAlignment="0" applyProtection="0"/>
    <xf numFmtId="0" fontId="32" fillId="38"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4" fillId="25" borderId="21" applyNumberFormat="0" applyFont="0" applyAlignment="0" applyProtection="0"/>
    <xf numFmtId="0" fontId="37" fillId="0" borderId="27" applyNumberFormat="0" applyFill="0" applyAlignment="0" applyProtection="0"/>
    <xf numFmtId="0" fontId="32" fillId="37" borderId="22" applyNumberFormat="0" applyAlignment="0" applyProtection="0"/>
    <xf numFmtId="0" fontId="25" fillId="22" borderId="14" applyNumberFormat="0" applyAlignment="0" applyProtection="0"/>
    <xf numFmtId="0" fontId="25" fillId="22" borderId="14" applyNumberFormat="0" applyAlignment="0" applyProtection="0"/>
    <xf numFmtId="0" fontId="25" fillId="28" borderId="14" applyNumberFormat="0" applyAlignment="0" applyProtection="0"/>
    <xf numFmtId="0" fontId="18" fillId="37" borderId="14" applyNumberFormat="0" applyAlignment="0" applyProtection="0"/>
    <xf numFmtId="0" fontId="19" fillId="38" borderId="14" applyNumberFormat="0" applyAlignment="0" applyProtection="0"/>
    <xf numFmtId="0" fontId="18" fillId="37" borderId="14" applyNumberFormat="0" applyAlignment="0" applyProtection="0"/>
    <xf numFmtId="0" fontId="25" fillId="22" borderId="14" applyNumberFormat="0" applyAlignment="0" applyProtection="0"/>
    <xf numFmtId="0" fontId="19" fillId="38" borderId="14" applyNumberFormat="0" applyAlignment="0" applyProtection="0"/>
    <xf numFmtId="0" fontId="18" fillId="37" borderId="14"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6" fillId="25" borderId="21" applyNumberFormat="0" applyFont="0" applyAlignment="0" applyProtection="0"/>
    <xf numFmtId="166" fontId="3" fillId="0" borderId="0" applyFont="0" applyFill="0" applyBorder="0" applyAlignment="0" applyProtection="0"/>
    <xf numFmtId="0" fontId="32" fillId="38"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6"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18" fillId="37" borderId="14" applyNumberFormat="0" applyAlignment="0" applyProtection="0"/>
    <xf numFmtId="0" fontId="37" fillId="0" borderId="27" applyNumberFormat="0" applyFill="0" applyAlignment="0" applyProtection="0"/>
    <xf numFmtId="0" fontId="32" fillId="38" borderId="22" applyNumberFormat="0" applyAlignment="0" applyProtection="0"/>
    <xf numFmtId="0" fontId="37" fillId="0" borderId="27" applyNumberFormat="0" applyFill="0" applyAlignment="0" applyProtection="0"/>
    <xf numFmtId="0" fontId="19" fillId="38" borderId="14" applyNumberFormat="0" applyAlignment="0" applyProtection="0"/>
    <xf numFmtId="0" fontId="37" fillId="0" borderId="26" applyNumberFormat="0" applyFill="0" applyAlignment="0" applyProtection="0"/>
    <xf numFmtId="0" fontId="25" fillId="28" borderId="14" applyNumberFormat="0" applyAlignment="0" applyProtection="0"/>
    <xf numFmtId="0" fontId="18" fillId="37" borderId="14" applyNumberFormat="0" applyAlignment="0" applyProtection="0"/>
    <xf numFmtId="0" fontId="19" fillId="38" borderId="14" applyNumberFormat="0" applyAlignment="0" applyProtection="0"/>
    <xf numFmtId="0" fontId="18" fillId="37" borderId="14" applyNumberFormat="0" applyAlignment="0" applyProtection="0"/>
    <xf numFmtId="0" fontId="6" fillId="25" borderId="21" applyNumberFormat="0" applyFont="0" applyAlignment="0" applyProtection="0"/>
    <xf numFmtId="0" fontId="6"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32" fillId="37" borderId="22" applyNumberFormat="0" applyAlignment="0" applyProtection="0"/>
    <xf numFmtId="0" fontId="4" fillId="25" borderId="21" applyNumberFormat="0" applyFont="0" applyAlignment="0" applyProtection="0"/>
    <xf numFmtId="0" fontId="18" fillId="37" borderId="14" applyNumberFormat="0" applyAlignment="0" applyProtection="0"/>
    <xf numFmtId="0" fontId="4" fillId="25" borderId="21" applyNumberFormat="0" applyFont="0" applyAlignment="0" applyProtection="0"/>
    <xf numFmtId="0" fontId="19" fillId="38" borderId="14" applyNumberFormat="0" applyAlignment="0" applyProtection="0"/>
    <xf numFmtId="0" fontId="37" fillId="0" borderId="27" applyNumberFormat="0" applyFill="0" applyAlignment="0" applyProtection="0"/>
    <xf numFmtId="0" fontId="25" fillId="28" borderId="14" applyNumberFormat="0" applyAlignment="0" applyProtection="0"/>
    <xf numFmtId="0" fontId="32" fillId="37" borderId="22" applyNumberFormat="0" applyAlignment="0" applyProtection="0"/>
    <xf numFmtId="0" fontId="32" fillId="37" borderId="22" applyNumberFormat="0" applyAlignment="0" applyProtection="0"/>
    <xf numFmtId="0" fontId="32" fillId="37" borderId="22" applyNumberFormat="0" applyAlignment="0" applyProtection="0"/>
    <xf numFmtId="0" fontId="32" fillId="38" borderId="22"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25" fillId="28" borderId="14" applyNumberFormat="0" applyAlignment="0" applyProtection="0"/>
    <xf numFmtId="0" fontId="25" fillId="22" borderId="14" applyNumberFormat="0" applyAlignment="0" applyProtection="0"/>
    <xf numFmtId="0" fontId="19" fillId="38" borderId="14" applyNumberFormat="0" applyAlignment="0" applyProtection="0"/>
    <xf numFmtId="0" fontId="6"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37" fillId="0" borderId="27" applyNumberFormat="0" applyFill="0" applyAlignment="0" applyProtection="0"/>
    <xf numFmtId="0" fontId="32" fillId="37" borderId="22" applyNumberFormat="0" applyAlignment="0" applyProtection="0"/>
    <xf numFmtId="0" fontId="4" fillId="25" borderId="21" applyNumberFormat="0" applyFont="0" applyAlignment="0" applyProtection="0"/>
    <xf numFmtId="0" fontId="19" fillId="38" borderId="14" applyNumberFormat="0" applyAlignment="0" applyProtection="0"/>
    <xf numFmtId="0" fontId="19" fillId="38"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4"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19" fillId="38" borderId="14" applyNumberFormat="0" applyAlignment="0" applyProtection="0"/>
    <xf numFmtId="0" fontId="25" fillId="22" borderId="14" applyNumberFormat="0" applyAlignment="0" applyProtection="0"/>
    <xf numFmtId="0" fontId="25" fillId="28" borderId="14" applyNumberFormat="0" applyAlignment="0" applyProtection="0"/>
    <xf numFmtId="0" fontId="4" fillId="25" borderId="21" applyNumberFormat="0" applyFont="0" applyAlignment="0" applyProtection="0"/>
    <xf numFmtId="0" fontId="6" fillId="25" borderId="21" applyNumberFormat="0" applyFont="0" applyAlignment="0" applyProtection="0"/>
    <xf numFmtId="0" fontId="32" fillId="38" borderId="22" applyNumberFormat="0" applyAlignment="0" applyProtection="0"/>
    <xf numFmtId="0" fontId="32" fillId="37" borderId="22" applyNumberFormat="0" applyAlignment="0" applyProtection="0"/>
    <xf numFmtId="0" fontId="32" fillId="37"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25" fillId="28" borderId="14" applyNumberFormat="0" applyAlignment="0" applyProtection="0"/>
    <xf numFmtId="0" fontId="25" fillId="28" borderId="14" applyNumberFormat="0" applyAlignment="0" applyProtection="0"/>
    <xf numFmtId="0" fontId="37" fillId="0" borderId="27" applyNumberFormat="0" applyFill="0" applyAlignment="0" applyProtection="0"/>
    <xf numFmtId="0" fontId="37" fillId="0" borderId="26" applyNumberFormat="0" applyFill="0" applyAlignment="0" applyProtection="0"/>
    <xf numFmtId="0" fontId="19" fillId="38" borderId="14" applyNumberFormat="0" applyAlignment="0" applyProtection="0"/>
    <xf numFmtId="0" fontId="25" fillId="28"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4" fillId="25" borderId="21" applyNumberFormat="0" applyFont="0" applyAlignment="0" applyProtection="0"/>
    <xf numFmtId="0" fontId="6"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37" fillId="0" borderId="26" applyNumberFormat="0" applyFill="0" applyAlignment="0" applyProtection="0"/>
    <xf numFmtId="0" fontId="6" fillId="25" borderId="21" applyNumberFormat="0" applyFont="0" applyAlignment="0" applyProtection="0"/>
    <xf numFmtId="0" fontId="32" fillId="38"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6" fillId="25" borderId="21" applyNumberFormat="0" applyFont="0" applyAlignment="0" applyProtection="0"/>
    <xf numFmtId="0" fontId="25" fillId="28" borderId="14" applyNumberFormat="0" applyAlignment="0" applyProtection="0"/>
    <xf numFmtId="0" fontId="37" fillId="0" borderId="26" applyNumberFormat="0" applyFill="0" applyAlignment="0" applyProtection="0"/>
    <xf numFmtId="0" fontId="25" fillId="22" borderId="14" applyNumberFormat="0" applyAlignment="0" applyProtection="0"/>
    <xf numFmtId="0" fontId="18" fillId="37" borderId="14" applyNumberFormat="0" applyAlignment="0" applyProtection="0"/>
    <xf numFmtId="0" fontId="19" fillId="38" borderId="14" applyNumberFormat="0" applyAlignment="0" applyProtection="0"/>
    <xf numFmtId="0" fontId="18" fillId="37" borderId="14" applyNumberFormat="0" applyAlignment="0" applyProtection="0"/>
    <xf numFmtId="0" fontId="25" fillId="28" borderId="14" applyNumberFormat="0" applyAlignment="0" applyProtection="0"/>
    <xf numFmtId="0" fontId="37" fillId="0" borderId="26" applyNumberFormat="0" applyFill="0" applyAlignment="0" applyProtection="0"/>
    <xf numFmtId="0" fontId="19" fillId="38" borderId="14" applyNumberFormat="0" applyAlignment="0" applyProtection="0"/>
    <xf numFmtId="0" fontId="37" fillId="0" borderId="27" applyNumberFormat="0" applyFill="0" applyAlignment="0" applyProtection="0"/>
    <xf numFmtId="0" fontId="32" fillId="38" borderId="22" applyNumberFormat="0" applyAlignment="0" applyProtection="0"/>
    <xf numFmtId="0" fontId="37" fillId="0" borderId="27" applyNumberFormat="0" applyFill="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18" fillId="37" borderId="14"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4" fillId="25" borderId="21" applyNumberFormat="0" applyFont="0" applyAlignment="0" applyProtection="0"/>
    <xf numFmtId="0" fontId="6" fillId="25" borderId="21" applyNumberFormat="0" applyFont="0" applyAlignment="0" applyProtection="0"/>
    <xf numFmtId="0" fontId="25" fillId="28" borderId="14" applyNumberFormat="0" applyAlignment="0" applyProtection="0"/>
    <xf numFmtId="0" fontId="32" fillId="38" borderId="22" applyNumberFormat="0" applyAlignment="0" applyProtection="0"/>
    <xf numFmtId="0" fontId="6" fillId="25" borderId="21" applyNumberFormat="0" applyFont="0" applyAlignment="0" applyProtection="0"/>
    <xf numFmtId="0" fontId="37" fillId="0" borderId="27" applyNumberFormat="0" applyFill="0" applyAlignment="0" applyProtection="0"/>
    <xf numFmtId="0" fontId="37" fillId="0" borderId="27" applyNumberFormat="0" applyFill="0" applyAlignment="0" applyProtection="0"/>
    <xf numFmtId="0" fontId="18" fillId="37" borderId="14" applyNumberFormat="0" applyAlignment="0" applyProtection="0"/>
    <xf numFmtId="0" fontId="19" fillId="38" borderId="14" applyNumberFormat="0" applyAlignment="0" applyProtection="0"/>
    <xf numFmtId="0" fontId="25" fillId="22" borderId="14" applyNumberFormat="0" applyAlignment="0" applyProtection="0"/>
    <xf numFmtId="0" fontId="18" fillId="37" borderId="14" applyNumberFormat="0" applyAlignment="0" applyProtection="0"/>
    <xf numFmtId="0" fontId="19" fillId="38" borderId="14" applyNumberFormat="0" applyAlignment="0" applyProtection="0"/>
    <xf numFmtId="0" fontId="18" fillId="37" borderId="14" applyNumberFormat="0" applyAlignment="0" applyProtection="0"/>
    <xf numFmtId="0" fontId="25" fillId="28" borderId="14" applyNumberFormat="0" applyAlignment="0" applyProtection="0"/>
    <xf numFmtId="0" fontId="25" fillId="22" borderId="14" applyNumberFormat="0" applyAlignment="0" applyProtection="0"/>
    <xf numFmtId="0" fontId="25" fillId="22" borderId="14" applyNumberFormat="0" applyAlignment="0" applyProtection="0"/>
    <xf numFmtId="0" fontId="32" fillId="37" borderId="22"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4" fillId="25" borderId="21" applyNumberFormat="0" applyFont="0" applyAlignment="0" applyProtection="0"/>
    <xf numFmtId="0" fontId="6" fillId="25" borderId="21" applyNumberFormat="0" applyFont="0" applyAlignment="0" applyProtection="0"/>
    <xf numFmtId="0" fontId="32" fillId="37" borderId="22" applyNumberFormat="0" applyAlignment="0" applyProtection="0"/>
    <xf numFmtId="0" fontId="32" fillId="38" borderId="22" applyNumberFormat="0" applyAlignment="0" applyProtection="0"/>
    <xf numFmtId="0" fontId="32" fillId="37" borderId="22"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25" fillId="22" borderId="14"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19" fillId="38" borderId="14" applyNumberFormat="0" applyAlignment="0" applyProtection="0"/>
    <xf numFmtId="0" fontId="19" fillId="38" borderId="14"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25" fillId="22" borderId="14" applyNumberFormat="0" applyAlignment="0" applyProtection="0"/>
    <xf numFmtId="0" fontId="25" fillId="28" borderId="14" applyNumberFormat="0" applyAlignment="0" applyProtection="0"/>
    <xf numFmtId="0" fontId="4" fillId="25" borderId="21" applyNumberFormat="0" applyFont="0" applyAlignment="0" applyProtection="0"/>
    <xf numFmtId="0" fontId="6" fillId="25" borderId="21" applyNumberFormat="0" applyFont="0" applyAlignment="0" applyProtection="0"/>
    <xf numFmtId="0" fontId="32" fillId="38" borderId="22" applyNumberFormat="0" applyAlignment="0" applyProtection="0"/>
    <xf numFmtId="0" fontId="32" fillId="37" borderId="22" applyNumberFormat="0" applyAlignment="0" applyProtection="0"/>
    <xf numFmtId="0" fontId="32" fillId="37"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37" fillId="0" borderId="27" applyNumberFormat="0" applyFill="0" applyAlignment="0" applyProtection="0"/>
    <xf numFmtId="0" fontId="18" fillId="37" borderId="14" applyNumberFormat="0" applyAlignment="0" applyProtection="0"/>
    <xf numFmtId="0" fontId="32" fillId="37" borderId="22" applyNumberFormat="0" applyAlignment="0" applyProtection="0"/>
    <xf numFmtId="0" fontId="32" fillId="38" borderId="22" applyNumberFormat="0" applyAlignment="0" applyProtection="0"/>
    <xf numFmtId="0" fontId="25" fillId="28" borderId="14" applyNumberFormat="0" applyAlignment="0" applyProtection="0"/>
    <xf numFmtId="0" fontId="25" fillId="22" borderId="14" applyNumberFormat="0" applyAlignment="0" applyProtection="0"/>
    <xf numFmtId="0" fontId="25" fillId="28" borderId="14" applyNumberFormat="0" applyAlignment="0" applyProtection="0"/>
    <xf numFmtId="0" fontId="6" fillId="25" borderId="21" applyNumberFormat="0" applyFont="0" applyAlignment="0" applyProtection="0"/>
    <xf numFmtId="0" fontId="37" fillId="0" borderId="27" applyNumberFormat="0" applyFill="0" applyAlignment="0" applyProtection="0"/>
    <xf numFmtId="0" fontId="37" fillId="0" borderId="26" applyNumberFormat="0" applyFill="0" applyAlignment="0" applyProtection="0"/>
    <xf numFmtId="0" fontId="19" fillId="38" borderId="14" applyNumberFormat="0" applyAlignment="0" applyProtection="0"/>
    <xf numFmtId="0" fontId="25" fillId="28"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4" fillId="25" borderId="21" applyNumberFormat="0" applyFon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6"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4" fillId="25" borderId="21" applyNumberFormat="0" applyFont="0" applyAlignment="0" applyProtection="0"/>
    <xf numFmtId="0" fontId="32" fillId="37" borderId="22"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4" fillId="25" borderId="21" applyNumberFormat="0" applyFont="0" applyAlignment="0" applyProtection="0"/>
    <xf numFmtId="0" fontId="32" fillId="37" borderId="22" applyNumberFormat="0" applyAlignment="0" applyProtection="0"/>
    <xf numFmtId="0" fontId="25" fillId="28" borderId="14" applyNumberFormat="0" applyAlignment="0" applyProtection="0"/>
    <xf numFmtId="0" fontId="37" fillId="0" borderId="27" applyNumberFormat="0" applyFill="0" applyAlignment="0" applyProtection="0"/>
    <xf numFmtId="0" fontId="37" fillId="0" borderId="26" applyNumberFormat="0" applyFill="0" applyAlignment="0" applyProtection="0"/>
    <xf numFmtId="0" fontId="25" fillId="28" borderId="14" applyNumberFormat="0" applyAlignment="0" applyProtection="0"/>
    <xf numFmtId="0" fontId="32" fillId="37" borderId="22" applyNumberFormat="0" applyAlignment="0" applyProtection="0"/>
    <xf numFmtId="0" fontId="32" fillId="38" borderId="22" applyNumberFormat="0" applyAlignment="0" applyProtection="0"/>
    <xf numFmtId="0" fontId="32" fillId="38"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32" fillId="38" borderId="22" applyNumberFormat="0" applyAlignment="0" applyProtection="0"/>
    <xf numFmtId="0" fontId="32" fillId="37" borderId="22" applyNumberFormat="0" applyAlignment="0" applyProtection="0"/>
    <xf numFmtId="0" fontId="18" fillId="37" borderId="14" applyNumberFormat="0" applyAlignment="0" applyProtection="0"/>
    <xf numFmtId="0" fontId="19" fillId="38"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25" fillId="22" borderId="14" applyNumberFormat="0" applyAlignment="0" applyProtection="0"/>
    <xf numFmtId="0" fontId="32" fillId="37" borderId="22" applyNumberFormat="0" applyAlignment="0" applyProtection="0"/>
    <xf numFmtId="0" fontId="19" fillId="38"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32" fillId="38" borderId="22" applyNumberFormat="0" applyAlignment="0" applyProtection="0"/>
    <xf numFmtId="0" fontId="25" fillId="28" borderId="14" applyNumberFormat="0" applyAlignment="0" applyProtection="0"/>
    <xf numFmtId="0" fontId="25" fillId="22" borderId="14"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19" fillId="38" borderId="14" applyNumberFormat="0" applyAlignment="0" applyProtection="0"/>
    <xf numFmtId="0" fontId="37" fillId="0" borderId="27" applyNumberFormat="0" applyFill="0" applyAlignment="0" applyProtection="0"/>
    <xf numFmtId="0" fontId="19" fillId="38"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19" fillId="38" borderId="14" applyNumberFormat="0" applyAlignment="0" applyProtection="0"/>
    <xf numFmtId="0" fontId="25" fillId="22" borderId="14" applyNumberFormat="0" applyAlignment="0" applyProtection="0"/>
    <xf numFmtId="0" fontId="25" fillId="28" borderId="14" applyNumberFormat="0" applyAlignment="0" applyProtection="0"/>
    <xf numFmtId="0" fontId="32" fillId="37" borderId="22" applyNumberFormat="0" applyAlignment="0" applyProtection="0"/>
    <xf numFmtId="0" fontId="19" fillId="38" borderId="14" applyNumberFormat="0" applyAlignment="0" applyProtection="0"/>
    <xf numFmtId="0" fontId="6" fillId="25" borderId="21" applyNumberFormat="0" applyFont="0" applyAlignment="0" applyProtection="0"/>
    <xf numFmtId="0" fontId="32" fillId="38" borderId="22" applyNumberFormat="0" applyAlignment="0" applyProtection="0"/>
    <xf numFmtId="0" fontId="25" fillId="22"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8" borderId="14" applyNumberFormat="0" applyAlignment="0" applyProtection="0"/>
    <xf numFmtId="0" fontId="25" fillId="22" borderId="14" applyNumberFormat="0" applyAlignment="0" applyProtection="0"/>
    <xf numFmtId="0" fontId="25" fillId="28" borderId="14" applyNumberFormat="0" applyAlignment="0" applyProtection="0"/>
    <xf numFmtId="0" fontId="18" fillId="37" borderId="14" applyNumberFormat="0" applyAlignment="0" applyProtection="0"/>
    <xf numFmtId="0" fontId="19" fillId="38" borderId="14" applyNumberFormat="0" applyAlignment="0" applyProtection="0"/>
    <xf numFmtId="0" fontId="25" fillId="22" borderId="14" applyNumberFormat="0" applyAlignment="0" applyProtection="0"/>
    <xf numFmtId="0" fontId="25" fillId="28" borderId="14"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6" fillId="25" borderId="21" applyNumberFormat="0" applyFont="0" applyAlignment="0" applyProtection="0"/>
    <xf numFmtId="0" fontId="37" fillId="0" borderId="26" applyNumberFormat="0" applyFill="0" applyAlignment="0" applyProtection="0"/>
    <xf numFmtId="0" fontId="32" fillId="37" borderId="22" applyNumberFormat="0" applyAlignment="0" applyProtection="0"/>
    <xf numFmtId="0" fontId="18" fillId="37" borderId="14" applyNumberFormat="0" applyAlignment="0" applyProtection="0"/>
    <xf numFmtId="0" fontId="18" fillId="37" borderId="14" applyNumberFormat="0" applyAlignment="0" applyProtection="0"/>
    <xf numFmtId="0" fontId="18" fillId="37" borderId="14" applyNumberFormat="0" applyAlignment="0" applyProtection="0"/>
    <xf numFmtId="0" fontId="32" fillId="37" borderId="22" applyNumberFormat="0" applyAlignment="0" applyProtection="0"/>
    <xf numFmtId="0" fontId="32" fillId="37"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19" fillId="38" borderId="14" applyNumberFormat="0" applyAlignment="0" applyProtection="0"/>
    <xf numFmtId="0" fontId="25" fillId="22" borderId="14" applyNumberFormat="0" applyAlignment="0" applyProtection="0"/>
    <xf numFmtId="0" fontId="25" fillId="28"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9" fillId="38" borderId="14"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32" fillId="37" borderId="22" applyNumberFormat="0" applyAlignment="0" applyProtection="0"/>
    <xf numFmtId="0" fontId="32" fillId="38" borderId="22" applyNumberFormat="0" applyAlignment="0" applyProtection="0"/>
    <xf numFmtId="0" fontId="32" fillId="38" borderId="22" applyNumberFormat="0" applyAlignment="0" applyProtection="0"/>
    <xf numFmtId="0" fontId="32" fillId="37" borderId="22" applyNumberFormat="0" applyAlignment="0" applyProtection="0"/>
    <xf numFmtId="0" fontId="18" fillId="37" borderId="14" applyNumberFormat="0" applyAlignment="0" applyProtection="0"/>
    <xf numFmtId="0" fontId="37" fillId="0" borderId="27" applyNumberFormat="0" applyFill="0" applyAlignment="0" applyProtection="0"/>
    <xf numFmtId="0" fontId="32" fillId="37"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18" fillId="37"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25" fillId="28" borderId="14" applyNumberFormat="0" applyAlignment="0" applyProtection="0"/>
    <xf numFmtId="0" fontId="32" fillId="37" borderId="22"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4" fillId="25" borderId="21" applyNumberFormat="0" applyFont="0" applyAlignment="0" applyProtection="0"/>
    <xf numFmtId="0" fontId="6" fillId="25" borderId="21" applyNumberFormat="0" applyFont="0" applyAlignment="0" applyProtection="0"/>
    <xf numFmtId="0" fontId="32" fillId="37" borderId="22" applyNumberFormat="0" applyAlignment="0" applyProtection="0"/>
    <xf numFmtId="0" fontId="6" fillId="25"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25" fillId="22" borderId="14" applyNumberFormat="0" applyAlignment="0" applyProtection="0"/>
    <xf numFmtId="0" fontId="32" fillId="38"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37" fillId="0" borderId="27" applyNumberFormat="0" applyFill="0" applyAlignment="0" applyProtection="0"/>
    <xf numFmtId="0" fontId="19" fillId="38"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4" fillId="25" borderId="21" applyNumberFormat="0" applyFont="0" applyAlignment="0" applyProtection="0"/>
    <xf numFmtId="0" fontId="19" fillId="38" borderId="14" applyNumberFormat="0" applyAlignment="0" applyProtection="0"/>
    <xf numFmtId="0" fontId="18" fillId="37"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4" fillId="25" borderId="21" applyNumberFormat="0" applyFont="0" applyAlignment="0" applyProtection="0"/>
    <xf numFmtId="0" fontId="32" fillId="38" borderId="22" applyNumberFormat="0" applyAlignment="0" applyProtection="0"/>
    <xf numFmtId="0" fontId="4" fillId="25" borderId="21" applyNumberFormat="0" applyFont="0" applyAlignment="0" applyProtection="0"/>
    <xf numFmtId="0" fontId="25" fillId="28" borderId="14" applyNumberForma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25" fillId="22" borderId="14" applyNumberFormat="0" applyAlignment="0" applyProtection="0"/>
    <xf numFmtId="0" fontId="19" fillId="38" borderId="14" applyNumberFormat="0" applyAlignment="0" applyProtection="0"/>
    <xf numFmtId="0" fontId="37" fillId="0" borderId="26" applyNumberFormat="0" applyFill="0" applyAlignment="0" applyProtection="0"/>
    <xf numFmtId="0" fontId="25" fillId="28" borderId="14" applyNumberFormat="0" applyAlignment="0" applyProtection="0"/>
    <xf numFmtId="0" fontId="32" fillId="37" borderId="22" applyNumberFormat="0" applyAlignment="0" applyProtection="0"/>
    <xf numFmtId="0" fontId="32" fillId="38" borderId="22" applyNumberFormat="0" applyAlignment="0" applyProtection="0"/>
    <xf numFmtId="0" fontId="18" fillId="37" borderId="14" applyNumberFormat="0" applyAlignment="0" applyProtection="0"/>
    <xf numFmtId="0" fontId="18" fillId="37"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2" borderId="14" applyNumberFormat="0" applyAlignment="0" applyProtection="0"/>
    <xf numFmtId="0" fontId="18" fillId="37"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7" borderId="22" applyNumberFormat="0" applyAlignment="0" applyProtection="0"/>
    <xf numFmtId="0" fontId="25" fillId="22" borderId="14"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19" fillId="38" borderId="14" applyNumberFormat="0" applyAlignment="0" applyProtection="0"/>
    <xf numFmtId="0" fontId="18" fillId="37" borderId="14" applyNumberFormat="0" applyAlignment="0" applyProtection="0"/>
    <xf numFmtId="0" fontId="25" fillId="22" borderId="14" applyNumberFormat="0" applyAlignment="0" applyProtection="0"/>
    <xf numFmtId="0" fontId="25" fillId="28" borderId="14" applyNumberFormat="0" applyAlignment="0" applyProtection="0"/>
    <xf numFmtId="0" fontId="32" fillId="38" borderId="22" applyNumberForma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19" fillId="38" borderId="14" applyNumberFormat="0" applyAlignment="0" applyProtection="0"/>
    <xf numFmtId="0" fontId="37" fillId="0" borderId="26" applyNumberFormat="0" applyFill="0" applyAlignment="0" applyProtection="0"/>
    <xf numFmtId="0" fontId="32" fillId="38" borderId="22" applyNumberFormat="0" applyAlignment="0" applyProtection="0"/>
    <xf numFmtId="0" fontId="18" fillId="37"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18" fillId="37" borderId="14" applyNumberFormat="0" applyAlignment="0" applyProtection="0"/>
    <xf numFmtId="0" fontId="18" fillId="37" borderId="14" applyNumberFormat="0" applyAlignment="0" applyProtection="0"/>
    <xf numFmtId="0" fontId="25" fillId="28" borderId="14" applyNumberFormat="0" applyAlignment="0" applyProtection="0"/>
    <xf numFmtId="0" fontId="32" fillId="37" borderId="22" applyNumberFormat="0" applyAlignment="0" applyProtection="0"/>
    <xf numFmtId="0" fontId="6" fillId="25" borderId="21" applyNumberFormat="0" applyFont="0" applyAlignment="0" applyProtection="0"/>
    <xf numFmtId="0" fontId="37" fillId="0" borderId="27" applyNumberFormat="0" applyFill="0" applyAlignment="0" applyProtection="0"/>
    <xf numFmtId="0" fontId="18" fillId="37" borderId="14" applyNumberFormat="0" applyAlignment="0" applyProtection="0"/>
    <xf numFmtId="0" fontId="19" fillId="38" borderId="14"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25" fillId="28" borderId="14" applyNumberFormat="0" applyAlignment="0" applyProtection="0"/>
    <xf numFmtId="0" fontId="25" fillId="22" borderId="14"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25" fillId="22" borderId="14" applyNumberFormat="0" applyAlignment="0" applyProtection="0"/>
    <xf numFmtId="0" fontId="19" fillId="38" borderId="14" applyNumberFormat="0" applyAlignment="0" applyProtection="0"/>
    <xf numFmtId="0" fontId="37" fillId="0" borderId="26" applyNumberFormat="0" applyFill="0" applyAlignment="0" applyProtection="0"/>
    <xf numFmtId="0" fontId="25" fillId="28"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18" fillId="37" borderId="14" applyNumberFormat="0" applyAlignment="0" applyProtection="0"/>
    <xf numFmtId="0" fontId="25" fillId="28"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32" fillId="37" borderId="22" applyNumberFormat="0" applyAlignment="0" applyProtection="0"/>
    <xf numFmtId="0" fontId="37" fillId="0" borderId="26" applyNumberFormat="0" applyFill="0" applyAlignment="0" applyProtection="0"/>
    <xf numFmtId="0" fontId="6" fillId="25" borderId="21" applyNumberFormat="0" applyFont="0" applyAlignment="0" applyProtection="0"/>
    <xf numFmtId="0" fontId="6"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8" borderId="22" applyNumberFormat="0" applyAlignment="0" applyProtection="0"/>
    <xf numFmtId="0" fontId="25" fillId="22" borderId="14" applyNumberFormat="0" applyAlignment="0" applyProtection="0"/>
    <xf numFmtId="0" fontId="25" fillId="22" borderId="14" applyNumberFormat="0" applyAlignment="0" applyProtection="0"/>
    <xf numFmtId="0" fontId="19" fillId="38" borderId="14" applyNumberFormat="0" applyAlignment="0" applyProtection="0"/>
    <xf numFmtId="0" fontId="18" fillId="37" borderId="14" applyNumberFormat="0" applyAlignment="0" applyProtection="0"/>
    <xf numFmtId="0" fontId="6"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37" fillId="0" borderId="26" applyNumberFormat="0" applyFill="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8" borderId="22" applyNumberFormat="0" applyAlignment="0" applyProtection="0"/>
    <xf numFmtId="0" fontId="25" fillId="28" borderId="14" applyNumberFormat="0" applyAlignment="0" applyProtection="0"/>
    <xf numFmtId="0" fontId="37" fillId="0" borderId="27" applyNumberFormat="0" applyFill="0" applyAlignment="0" applyProtection="0"/>
    <xf numFmtId="0" fontId="25" fillId="28"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2" fillId="37" borderId="22" applyNumberFormat="0" applyAlignment="0" applyProtection="0"/>
    <xf numFmtId="0" fontId="32" fillId="37" borderId="22" applyNumberFormat="0" applyAlignment="0" applyProtection="0"/>
    <xf numFmtId="0" fontId="18" fillId="37" borderId="14" applyNumberFormat="0" applyAlignment="0" applyProtection="0"/>
    <xf numFmtId="0" fontId="32" fillId="38" borderId="22" applyNumberFormat="0" applyAlignment="0" applyProtection="0"/>
    <xf numFmtId="0" fontId="25" fillId="28"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6" fillId="25" borderId="21" applyNumberFormat="0" applyFont="0" applyAlignment="0" applyProtection="0"/>
    <xf numFmtId="0" fontId="25" fillId="28" borderId="14" applyNumberFormat="0" applyAlignment="0" applyProtection="0"/>
    <xf numFmtId="0" fontId="4"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6" fillId="25" borderId="21" applyNumberFormat="0" applyFont="0" applyAlignment="0" applyProtection="0"/>
    <xf numFmtId="0" fontId="37" fillId="0" borderId="26" applyNumberFormat="0" applyFill="0" applyAlignment="0" applyProtection="0"/>
    <xf numFmtId="0" fontId="25" fillId="22"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32" fillId="38" borderId="22"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8" fillId="37" borderId="14" applyNumberFormat="0" applyAlignment="0" applyProtection="0"/>
    <xf numFmtId="0" fontId="37" fillId="0" borderId="26" applyNumberFormat="0" applyFill="0" applyAlignment="0" applyProtection="0"/>
    <xf numFmtId="0" fontId="25" fillId="22" borderId="14" applyNumberFormat="0" applyAlignment="0" applyProtection="0"/>
    <xf numFmtId="0" fontId="32" fillId="37" borderId="22" applyNumberFormat="0" applyAlignment="0" applyProtection="0"/>
    <xf numFmtId="0" fontId="18" fillId="37" borderId="14" applyNumberFormat="0" applyAlignment="0" applyProtection="0"/>
    <xf numFmtId="0" fontId="4" fillId="25" borderId="21" applyNumberFormat="0" applyFont="0" applyAlignment="0" applyProtection="0"/>
    <xf numFmtId="0" fontId="37" fillId="0" borderId="27" applyNumberFormat="0" applyFill="0" applyAlignment="0" applyProtection="0"/>
    <xf numFmtId="0" fontId="4" fillId="25" borderId="21" applyNumberFormat="0" applyFont="0" applyAlignment="0" applyProtection="0"/>
    <xf numFmtId="0" fontId="25" fillId="22" borderId="14" applyNumberFormat="0" applyAlignment="0" applyProtection="0"/>
    <xf numFmtId="0" fontId="32" fillId="37" borderId="22" applyNumberFormat="0" applyAlignment="0" applyProtection="0"/>
    <xf numFmtId="0" fontId="6" fillId="25" borderId="21" applyNumberFormat="0" applyFont="0" applyAlignment="0" applyProtection="0"/>
    <xf numFmtId="0" fontId="32" fillId="38" borderId="22" applyNumberFormat="0" applyAlignment="0" applyProtection="0"/>
    <xf numFmtId="0" fontId="25" fillId="22"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18" fillId="37" borderId="14" applyNumberFormat="0" applyAlignment="0" applyProtection="0"/>
    <xf numFmtId="0" fontId="18" fillId="37" borderId="14" applyNumberFormat="0" applyAlignment="0" applyProtection="0"/>
    <xf numFmtId="0" fontId="32" fillId="38" borderId="22" applyNumberFormat="0" applyAlignment="0" applyProtection="0"/>
    <xf numFmtId="0" fontId="18" fillId="37" borderId="14" applyNumberFormat="0" applyAlignment="0" applyProtection="0"/>
    <xf numFmtId="0" fontId="19" fillId="38"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19" fillId="38"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2"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37" fillId="0" borderId="26" applyNumberFormat="0" applyFill="0" applyAlignment="0" applyProtection="0"/>
    <xf numFmtId="0" fontId="25" fillId="22" borderId="14" applyNumberFormat="0" applyAlignment="0" applyProtection="0"/>
    <xf numFmtId="0" fontId="25" fillId="28" borderId="14" applyNumberFormat="0" applyAlignment="0" applyProtection="0"/>
    <xf numFmtId="0" fontId="32" fillId="37" borderId="22" applyNumberFormat="0" applyAlignment="0" applyProtection="0"/>
    <xf numFmtId="0" fontId="25" fillId="28"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4" fillId="25" borderId="21" applyNumberFormat="0" applyFont="0" applyAlignment="0" applyProtection="0"/>
    <xf numFmtId="0" fontId="6"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6" applyNumberFormat="0" applyFill="0" applyAlignment="0" applyProtection="0"/>
    <xf numFmtId="0" fontId="32" fillId="37" borderId="22" applyNumberFormat="0" applyAlignment="0" applyProtection="0"/>
    <xf numFmtId="0" fontId="32" fillId="37" borderId="22" applyNumberFormat="0" applyAlignment="0" applyProtection="0"/>
    <xf numFmtId="0" fontId="37" fillId="0" borderId="27" applyNumberFormat="0" applyFill="0" applyAlignment="0" applyProtection="0"/>
    <xf numFmtId="0" fontId="25" fillId="28" borderId="14" applyNumberFormat="0" applyAlignment="0" applyProtection="0"/>
    <xf numFmtId="0" fontId="4"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6" applyNumberFormat="0" applyFill="0" applyAlignment="0" applyProtection="0"/>
    <xf numFmtId="0" fontId="32" fillId="38" borderId="22" applyNumberFormat="0" applyAlignment="0" applyProtection="0"/>
    <xf numFmtId="0" fontId="25" fillId="22"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7" applyNumberFormat="0" applyFill="0" applyAlignment="0" applyProtection="0"/>
    <xf numFmtId="0" fontId="25" fillId="22"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8" borderId="22" applyNumberFormat="0" applyAlignment="0" applyProtection="0"/>
    <xf numFmtId="0" fontId="32" fillId="37" borderId="22" applyNumberFormat="0" applyAlignment="0" applyProtection="0"/>
    <xf numFmtId="0" fontId="18" fillId="37" borderId="14" applyNumberFormat="0" applyAlignment="0" applyProtection="0"/>
    <xf numFmtId="0" fontId="18" fillId="37" borderId="14" applyNumberFormat="0" applyAlignment="0" applyProtection="0"/>
    <xf numFmtId="0" fontId="32" fillId="38" borderId="22" applyNumberFormat="0" applyAlignment="0" applyProtection="0"/>
    <xf numFmtId="0" fontId="4"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19" fillId="38"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2" borderId="14" applyNumberFormat="0" applyAlignment="0" applyProtection="0"/>
    <xf numFmtId="0" fontId="37" fillId="0" borderId="27" applyNumberFormat="0" applyFill="0" applyAlignment="0" applyProtection="0"/>
    <xf numFmtId="0" fontId="18" fillId="37"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19" fillId="38" borderId="14" applyNumberFormat="0" applyAlignment="0" applyProtection="0"/>
    <xf numFmtId="0" fontId="19" fillId="38" borderId="14" applyNumberFormat="0" applyAlignment="0" applyProtection="0"/>
    <xf numFmtId="0" fontId="18" fillId="37" borderId="14" applyNumberFormat="0" applyAlignment="0" applyProtection="0"/>
    <xf numFmtId="0" fontId="32" fillId="37" borderId="22" applyNumberFormat="0" applyAlignment="0" applyProtection="0"/>
    <xf numFmtId="0" fontId="32" fillId="37" borderId="22" applyNumberFormat="0" applyAlignment="0" applyProtection="0"/>
    <xf numFmtId="0" fontId="32" fillId="38" borderId="22" applyNumberFormat="0" applyAlignment="0" applyProtection="0"/>
    <xf numFmtId="0" fontId="6" fillId="25" borderId="21" applyNumberFormat="0" applyFont="0" applyAlignment="0" applyProtection="0"/>
    <xf numFmtId="0" fontId="25" fillId="22" borderId="14" applyNumberFormat="0" applyAlignment="0" applyProtection="0"/>
    <xf numFmtId="0" fontId="19" fillId="38" borderId="14" applyNumberFormat="0" applyAlignment="0" applyProtection="0"/>
    <xf numFmtId="0" fontId="32" fillId="38" borderId="22" applyNumberFormat="0" applyAlignment="0" applyProtection="0"/>
    <xf numFmtId="0" fontId="18" fillId="37" borderId="14" applyNumberFormat="0" applyAlignment="0" applyProtection="0"/>
    <xf numFmtId="0" fontId="18" fillId="37" borderId="14" applyNumberFormat="0" applyAlignment="0" applyProtection="0"/>
    <xf numFmtId="0" fontId="32" fillId="38" borderId="22" applyNumberFormat="0" applyAlignment="0" applyProtection="0"/>
    <xf numFmtId="0" fontId="25" fillId="28" borderId="14" applyNumberFormat="0" applyAlignment="0" applyProtection="0"/>
    <xf numFmtId="0" fontId="25" fillId="28" borderId="14" applyNumberFormat="0" applyAlignment="0" applyProtection="0"/>
    <xf numFmtId="0" fontId="6" fillId="25" borderId="21" applyNumberFormat="0" applyFont="0" applyAlignment="0" applyProtection="0"/>
    <xf numFmtId="0" fontId="18" fillId="37" borderId="14" applyNumberFormat="0" applyAlignment="0" applyProtection="0"/>
    <xf numFmtId="0" fontId="32" fillId="38" borderId="22" applyNumberFormat="0" applyAlignment="0" applyProtection="0"/>
    <xf numFmtId="0" fontId="25" fillId="22" borderId="14" applyNumberFormat="0" applyAlignment="0" applyProtection="0"/>
    <xf numFmtId="0" fontId="18" fillId="37" borderId="14" applyNumberFormat="0" applyAlignment="0" applyProtection="0"/>
    <xf numFmtId="0" fontId="25" fillId="22" borderId="14" applyNumberFormat="0" applyAlignment="0" applyProtection="0"/>
    <xf numFmtId="0" fontId="25" fillId="22" borderId="14" applyNumberFormat="0" applyAlignment="0" applyProtection="0"/>
    <xf numFmtId="0" fontId="37" fillId="0" borderId="26" applyNumberFormat="0" applyFill="0" applyAlignment="0" applyProtection="0"/>
    <xf numFmtId="0" fontId="25" fillId="28" borderId="14" applyNumberFormat="0" applyAlignment="0" applyProtection="0"/>
    <xf numFmtId="0" fontId="25" fillId="22" borderId="14" applyNumberFormat="0" applyAlignment="0" applyProtection="0"/>
    <xf numFmtId="0" fontId="18" fillId="37" borderId="14" applyNumberFormat="0" applyAlignment="0" applyProtection="0"/>
    <xf numFmtId="0" fontId="25" fillId="28"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8" borderId="22" applyNumberFormat="0" applyAlignment="0" applyProtection="0"/>
    <xf numFmtId="0" fontId="25" fillId="28" borderId="14"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32" fillId="38" borderId="22" applyNumberFormat="0" applyAlignment="0" applyProtection="0"/>
    <xf numFmtId="0" fontId="37" fillId="0" borderId="27" applyNumberFormat="0" applyFill="0" applyAlignment="0" applyProtection="0"/>
    <xf numFmtId="0" fontId="25" fillId="28" borderId="14" applyNumberFormat="0" applyAlignment="0" applyProtection="0"/>
    <xf numFmtId="0" fontId="37" fillId="0" borderId="27" applyNumberFormat="0" applyFill="0" applyAlignment="0" applyProtection="0"/>
    <xf numFmtId="0" fontId="32" fillId="37" borderId="22" applyNumberFormat="0" applyAlignment="0" applyProtection="0"/>
    <xf numFmtId="0" fontId="6" fillId="25" borderId="21" applyNumberFormat="0" applyFont="0" applyAlignment="0" applyProtection="0"/>
    <xf numFmtId="0" fontId="25" fillId="28" borderId="14" applyNumberFormat="0" applyAlignment="0" applyProtection="0"/>
    <xf numFmtId="0" fontId="32" fillId="38"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18" fillId="37"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18" fillId="37" borderId="14" applyNumberFormat="0" applyAlignment="0" applyProtection="0"/>
    <xf numFmtId="0" fontId="18" fillId="37"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32" fillId="38" borderId="22" applyNumberFormat="0" applyAlignment="0" applyProtection="0"/>
    <xf numFmtId="0" fontId="25" fillId="22" borderId="14"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37" fillId="0" borderId="27" applyNumberFormat="0" applyFill="0" applyAlignment="0" applyProtection="0"/>
    <xf numFmtId="0" fontId="18" fillId="37" borderId="14" applyNumberFormat="0" applyAlignment="0" applyProtection="0"/>
    <xf numFmtId="0" fontId="37" fillId="0" borderId="27" applyNumberFormat="0" applyFill="0" applyAlignment="0" applyProtection="0"/>
    <xf numFmtId="0" fontId="6" fillId="25" borderId="21" applyNumberFormat="0" applyFont="0" applyAlignment="0" applyProtection="0"/>
    <xf numFmtId="0" fontId="6" fillId="25" borderId="21" applyNumberFormat="0" applyFont="0" applyAlignment="0" applyProtection="0"/>
    <xf numFmtId="0" fontId="4" fillId="25" borderId="21" applyNumberFormat="0" applyFont="0" applyAlignment="0" applyProtection="0"/>
    <xf numFmtId="0" fontId="25" fillId="28" borderId="14" applyNumberFormat="0" applyAlignment="0" applyProtection="0"/>
    <xf numFmtId="0" fontId="32" fillId="37" borderId="22" applyNumberFormat="0" applyAlignment="0" applyProtection="0"/>
    <xf numFmtId="0" fontId="37" fillId="0" borderId="27" applyNumberFormat="0" applyFill="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37" fillId="0" borderId="27" applyNumberFormat="0" applyFill="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166" fontId="3" fillId="0" borderId="0" applyFont="0" applyFill="0" applyBorder="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7" applyNumberFormat="0" applyFill="0" applyAlignment="0" applyProtection="0"/>
    <xf numFmtId="0" fontId="25" fillId="22" borderId="14" applyNumberFormat="0" applyAlignment="0" applyProtection="0"/>
    <xf numFmtId="0" fontId="18" fillId="37" borderId="14" applyNumberFormat="0" applyAlignment="0" applyProtection="0"/>
    <xf numFmtId="0" fontId="25" fillId="22" borderId="14" applyNumberFormat="0" applyAlignment="0" applyProtection="0"/>
    <xf numFmtId="0" fontId="18" fillId="37" borderId="14" applyNumberFormat="0" applyAlignment="0" applyProtection="0"/>
    <xf numFmtId="0" fontId="37" fillId="0" borderId="27" applyNumberFormat="0" applyFill="0" applyAlignment="0" applyProtection="0"/>
    <xf numFmtId="0" fontId="18" fillId="37" borderId="14" applyNumberFormat="0" applyAlignment="0" applyProtection="0"/>
    <xf numFmtId="0" fontId="18" fillId="37" borderId="14"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32" fillId="37" borderId="22" applyNumberFormat="0" applyAlignment="0" applyProtection="0"/>
    <xf numFmtId="0" fontId="25" fillId="28" borderId="14" applyNumberFormat="0" applyAlignment="0" applyProtection="0"/>
    <xf numFmtId="0" fontId="37" fillId="0" borderId="27" applyNumberFormat="0" applyFill="0" applyAlignment="0" applyProtection="0"/>
    <xf numFmtId="0" fontId="37" fillId="0" borderId="26" applyNumberFormat="0" applyFill="0" applyAlignment="0" applyProtection="0"/>
    <xf numFmtId="0" fontId="25" fillId="28" borderId="14" applyNumberFormat="0" applyAlignment="0" applyProtection="0"/>
    <xf numFmtId="0" fontId="32" fillId="37" borderId="22" applyNumberFormat="0" applyAlignment="0" applyProtection="0"/>
    <xf numFmtId="0" fontId="32" fillId="38" borderId="22" applyNumberFormat="0" applyAlignment="0" applyProtection="0"/>
    <xf numFmtId="0" fontId="32" fillId="38"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32" fillId="38" borderId="22" applyNumberFormat="0" applyAlignment="0" applyProtection="0"/>
    <xf numFmtId="0" fontId="32" fillId="37" borderId="22" applyNumberFormat="0" applyAlignment="0" applyProtection="0"/>
    <xf numFmtId="0" fontId="18" fillId="37" borderId="14" applyNumberFormat="0" applyAlignment="0" applyProtection="0"/>
    <xf numFmtId="0" fontId="19" fillId="38"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25" fillId="22" borderId="14" applyNumberFormat="0" applyAlignment="0" applyProtection="0"/>
    <xf numFmtId="0" fontId="32" fillId="37" borderId="22" applyNumberFormat="0" applyAlignment="0" applyProtection="0"/>
    <xf numFmtId="0" fontId="19" fillId="38"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32" fillId="38" borderId="22" applyNumberFormat="0" applyAlignment="0" applyProtection="0"/>
    <xf numFmtId="0" fontId="25" fillId="28" borderId="14" applyNumberFormat="0" applyAlignment="0" applyProtection="0"/>
    <xf numFmtId="0" fontId="25" fillId="22" borderId="14"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19" fillId="38" borderId="14" applyNumberFormat="0" applyAlignment="0" applyProtection="0"/>
    <xf numFmtId="0" fontId="37" fillId="0" borderId="27" applyNumberFormat="0" applyFill="0" applyAlignment="0" applyProtection="0"/>
    <xf numFmtId="0" fontId="19" fillId="38"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19" fillId="38" borderId="14" applyNumberFormat="0" applyAlignment="0" applyProtection="0"/>
    <xf numFmtId="0" fontId="25" fillId="22" borderId="14" applyNumberFormat="0" applyAlignment="0" applyProtection="0"/>
    <xf numFmtId="0" fontId="25" fillId="28" borderId="14" applyNumberFormat="0" applyAlignment="0" applyProtection="0"/>
    <xf numFmtId="0" fontId="32" fillId="37" borderId="22" applyNumberFormat="0" applyAlignment="0" applyProtection="0"/>
    <xf numFmtId="0" fontId="19" fillId="38" borderId="14" applyNumberFormat="0" applyAlignment="0" applyProtection="0"/>
    <xf numFmtId="0" fontId="6" fillId="25" borderId="21" applyNumberFormat="0" applyFont="0" applyAlignment="0" applyProtection="0"/>
    <xf numFmtId="0" fontId="32" fillId="38" borderId="22" applyNumberFormat="0" applyAlignment="0" applyProtection="0"/>
    <xf numFmtId="0" fontId="25" fillId="22"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8" borderId="14" applyNumberFormat="0" applyAlignment="0" applyProtection="0"/>
    <xf numFmtId="0" fontId="25" fillId="22" borderId="14" applyNumberFormat="0" applyAlignment="0" applyProtection="0"/>
    <xf numFmtId="0" fontId="25" fillId="28" borderId="14" applyNumberFormat="0" applyAlignment="0" applyProtection="0"/>
    <xf numFmtId="0" fontId="18" fillId="37" borderId="14" applyNumberFormat="0" applyAlignment="0" applyProtection="0"/>
    <xf numFmtId="0" fontId="19" fillId="38" borderId="14" applyNumberFormat="0" applyAlignment="0" applyProtection="0"/>
    <xf numFmtId="0" fontId="25" fillId="22" borderId="14" applyNumberFormat="0" applyAlignment="0" applyProtection="0"/>
    <xf numFmtId="0" fontId="25" fillId="28" borderId="14"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6" fillId="25" borderId="21" applyNumberFormat="0" applyFont="0" applyAlignment="0" applyProtection="0"/>
    <xf numFmtId="0" fontId="37" fillId="0" borderId="26" applyNumberFormat="0" applyFill="0" applyAlignment="0" applyProtection="0"/>
    <xf numFmtId="0" fontId="32" fillId="37" borderId="22" applyNumberFormat="0" applyAlignment="0" applyProtection="0"/>
    <xf numFmtId="0" fontId="18" fillId="37" borderId="14" applyNumberFormat="0" applyAlignment="0" applyProtection="0"/>
    <xf numFmtId="0" fontId="18" fillId="37" borderId="14" applyNumberFormat="0" applyAlignment="0" applyProtection="0"/>
    <xf numFmtId="0" fontId="18" fillId="37" borderId="14" applyNumberFormat="0" applyAlignment="0" applyProtection="0"/>
    <xf numFmtId="0" fontId="32" fillId="37" borderId="22" applyNumberFormat="0" applyAlignment="0" applyProtection="0"/>
    <xf numFmtId="0" fontId="32" fillId="37"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19" fillId="38" borderId="14" applyNumberFormat="0" applyAlignment="0" applyProtection="0"/>
    <xf numFmtId="0" fontId="25" fillId="22" borderId="14" applyNumberFormat="0" applyAlignment="0" applyProtection="0"/>
    <xf numFmtId="0" fontId="25" fillId="28"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9" fillId="38" borderId="14"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32" fillId="37" borderId="22" applyNumberFormat="0" applyAlignment="0" applyProtection="0"/>
    <xf numFmtId="0" fontId="32" fillId="38" borderId="22" applyNumberFormat="0" applyAlignment="0" applyProtection="0"/>
    <xf numFmtId="0" fontId="32" fillId="38" borderId="22" applyNumberFormat="0" applyAlignment="0" applyProtection="0"/>
    <xf numFmtId="0" fontId="32" fillId="37" borderId="22" applyNumberFormat="0" applyAlignment="0" applyProtection="0"/>
    <xf numFmtId="0" fontId="18" fillId="37" borderId="14" applyNumberFormat="0" applyAlignment="0" applyProtection="0"/>
    <xf numFmtId="0" fontId="37" fillId="0" borderId="27" applyNumberFormat="0" applyFill="0" applyAlignment="0" applyProtection="0"/>
    <xf numFmtId="0" fontId="32" fillId="37"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18" fillId="37"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25" fillId="28" borderId="14" applyNumberFormat="0" applyAlignment="0" applyProtection="0"/>
    <xf numFmtId="0" fontId="32" fillId="37" borderId="22"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4" fillId="25" borderId="21" applyNumberFormat="0" applyFont="0" applyAlignment="0" applyProtection="0"/>
    <xf numFmtId="0" fontId="6" fillId="25" borderId="21" applyNumberFormat="0" applyFont="0" applyAlignment="0" applyProtection="0"/>
    <xf numFmtId="0" fontId="32" fillId="37" borderId="22" applyNumberFormat="0" applyAlignment="0" applyProtection="0"/>
    <xf numFmtId="0" fontId="6" fillId="25"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25" fillId="22" borderId="14" applyNumberFormat="0" applyAlignment="0" applyProtection="0"/>
    <xf numFmtId="0" fontId="32" fillId="38"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37" fillId="0" borderId="27" applyNumberFormat="0" applyFill="0" applyAlignment="0" applyProtection="0"/>
    <xf numFmtId="0" fontId="19" fillId="38"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4" fillId="25" borderId="21" applyNumberFormat="0" applyFont="0" applyAlignment="0" applyProtection="0"/>
    <xf numFmtId="0" fontId="19" fillId="38" borderId="14" applyNumberFormat="0" applyAlignment="0" applyProtection="0"/>
    <xf numFmtId="0" fontId="18" fillId="37"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4" fillId="25" borderId="21" applyNumberFormat="0" applyFont="0" applyAlignment="0" applyProtection="0"/>
    <xf numFmtId="0" fontId="32" fillId="38" borderId="22" applyNumberFormat="0" applyAlignment="0" applyProtection="0"/>
    <xf numFmtId="0" fontId="4" fillId="25" borderId="21" applyNumberFormat="0" applyFont="0" applyAlignment="0" applyProtection="0"/>
    <xf numFmtId="0" fontId="25" fillId="28" borderId="14" applyNumberForma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25" fillId="22" borderId="14" applyNumberFormat="0" applyAlignment="0" applyProtection="0"/>
    <xf numFmtId="0" fontId="19" fillId="38" borderId="14" applyNumberFormat="0" applyAlignment="0" applyProtection="0"/>
    <xf numFmtId="0" fontId="37" fillId="0" borderId="26" applyNumberFormat="0" applyFill="0" applyAlignment="0" applyProtection="0"/>
    <xf numFmtId="0" fontId="25" fillId="28" borderId="14" applyNumberFormat="0" applyAlignment="0" applyProtection="0"/>
    <xf numFmtId="0" fontId="32" fillId="37" borderId="22" applyNumberFormat="0" applyAlignment="0" applyProtection="0"/>
    <xf numFmtId="0" fontId="32" fillId="38" borderId="22" applyNumberFormat="0" applyAlignment="0" applyProtection="0"/>
    <xf numFmtId="0" fontId="18" fillId="37" borderId="14" applyNumberFormat="0" applyAlignment="0" applyProtection="0"/>
    <xf numFmtId="0" fontId="18" fillId="37"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2" borderId="14" applyNumberFormat="0" applyAlignment="0" applyProtection="0"/>
    <xf numFmtId="0" fontId="18" fillId="37"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7" borderId="22" applyNumberFormat="0" applyAlignment="0" applyProtection="0"/>
    <xf numFmtId="0" fontId="25" fillId="22" borderId="14"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19" fillId="38" borderId="14" applyNumberFormat="0" applyAlignment="0" applyProtection="0"/>
    <xf numFmtId="0" fontId="18" fillId="37" borderId="14" applyNumberFormat="0" applyAlignment="0" applyProtection="0"/>
    <xf numFmtId="0" fontId="25" fillId="22" borderId="14" applyNumberFormat="0" applyAlignment="0" applyProtection="0"/>
    <xf numFmtId="0" fontId="25" fillId="28" borderId="14" applyNumberFormat="0" applyAlignment="0" applyProtection="0"/>
    <xf numFmtId="0" fontId="32" fillId="38" borderId="22" applyNumberForma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19" fillId="38" borderId="14" applyNumberFormat="0" applyAlignment="0" applyProtection="0"/>
    <xf numFmtId="0" fontId="37" fillId="0" borderId="26" applyNumberFormat="0" applyFill="0" applyAlignment="0" applyProtection="0"/>
    <xf numFmtId="0" fontId="32" fillId="38" borderId="22" applyNumberFormat="0" applyAlignment="0" applyProtection="0"/>
    <xf numFmtId="0" fontId="18" fillId="37"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18" fillId="37" borderId="14" applyNumberFormat="0" applyAlignment="0" applyProtection="0"/>
    <xf numFmtId="0" fontId="18" fillId="37" borderId="14" applyNumberFormat="0" applyAlignment="0" applyProtection="0"/>
    <xf numFmtId="0" fontId="25" fillId="28" borderId="14" applyNumberFormat="0" applyAlignment="0" applyProtection="0"/>
    <xf numFmtId="0" fontId="32" fillId="37" borderId="22" applyNumberFormat="0" applyAlignment="0" applyProtection="0"/>
    <xf numFmtId="0" fontId="6" fillId="25" borderId="21" applyNumberFormat="0" applyFont="0" applyAlignment="0" applyProtection="0"/>
    <xf numFmtId="0" fontId="37" fillId="0" borderId="27" applyNumberFormat="0" applyFill="0" applyAlignment="0" applyProtection="0"/>
    <xf numFmtId="0" fontId="18" fillId="37" borderId="14" applyNumberFormat="0" applyAlignment="0" applyProtection="0"/>
    <xf numFmtId="0" fontId="19" fillId="38" borderId="14"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25" fillId="28" borderId="14" applyNumberFormat="0" applyAlignment="0" applyProtection="0"/>
    <xf numFmtId="0" fontId="25" fillId="22" borderId="14"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25" fillId="22" borderId="14" applyNumberFormat="0" applyAlignment="0" applyProtection="0"/>
    <xf numFmtId="0" fontId="19" fillId="38" borderId="14" applyNumberFormat="0" applyAlignment="0" applyProtection="0"/>
    <xf numFmtId="0" fontId="37" fillId="0" borderId="26" applyNumberFormat="0" applyFill="0" applyAlignment="0" applyProtection="0"/>
    <xf numFmtId="0" fontId="25" fillId="28"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18" fillId="37" borderId="14" applyNumberFormat="0" applyAlignment="0" applyProtection="0"/>
    <xf numFmtId="0" fontId="25" fillId="28"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32" fillId="37" borderId="22" applyNumberFormat="0" applyAlignment="0" applyProtection="0"/>
    <xf numFmtId="0" fontId="37" fillId="0" borderId="26" applyNumberFormat="0" applyFill="0" applyAlignment="0" applyProtection="0"/>
    <xf numFmtId="0" fontId="6" fillId="25" borderId="21" applyNumberFormat="0" applyFont="0" applyAlignment="0" applyProtection="0"/>
    <xf numFmtId="0" fontId="6"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8" borderId="22" applyNumberFormat="0" applyAlignment="0" applyProtection="0"/>
    <xf numFmtId="0" fontId="25" fillId="22" borderId="14" applyNumberFormat="0" applyAlignment="0" applyProtection="0"/>
    <xf numFmtId="0" fontId="25" fillId="22" borderId="14" applyNumberFormat="0" applyAlignment="0" applyProtection="0"/>
    <xf numFmtId="0" fontId="19" fillId="38" borderId="14" applyNumberFormat="0" applyAlignment="0" applyProtection="0"/>
    <xf numFmtId="0" fontId="18" fillId="37" borderId="14" applyNumberFormat="0" applyAlignment="0" applyProtection="0"/>
    <xf numFmtId="0" fontId="6"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37" fillId="0" borderId="26" applyNumberFormat="0" applyFill="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8" borderId="22" applyNumberFormat="0" applyAlignment="0" applyProtection="0"/>
    <xf numFmtId="0" fontId="25" fillId="28" borderId="14" applyNumberFormat="0" applyAlignment="0" applyProtection="0"/>
    <xf numFmtId="0" fontId="37" fillId="0" borderId="27" applyNumberFormat="0" applyFill="0" applyAlignment="0" applyProtection="0"/>
    <xf numFmtId="0" fontId="25" fillId="28"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2" fillId="37" borderId="22" applyNumberFormat="0" applyAlignment="0" applyProtection="0"/>
    <xf numFmtId="0" fontId="32" fillId="37" borderId="22" applyNumberFormat="0" applyAlignment="0" applyProtection="0"/>
    <xf numFmtId="0" fontId="18" fillId="37" borderId="14" applyNumberFormat="0" applyAlignment="0" applyProtection="0"/>
    <xf numFmtId="0" fontId="32" fillId="38" borderId="22" applyNumberFormat="0" applyAlignment="0" applyProtection="0"/>
    <xf numFmtId="0" fontId="25" fillId="28"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6" fillId="25" borderId="21" applyNumberFormat="0" applyFont="0" applyAlignment="0" applyProtection="0"/>
    <xf numFmtId="0" fontId="25" fillId="28" borderId="14" applyNumberFormat="0" applyAlignment="0" applyProtection="0"/>
    <xf numFmtId="0" fontId="4"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6" fillId="25" borderId="21" applyNumberFormat="0" applyFont="0" applyAlignment="0" applyProtection="0"/>
    <xf numFmtId="0" fontId="37" fillId="0" borderId="26" applyNumberFormat="0" applyFill="0" applyAlignment="0" applyProtection="0"/>
    <xf numFmtId="0" fontId="25" fillId="22"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32" fillId="38" borderId="22"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8" fillId="37" borderId="14" applyNumberFormat="0" applyAlignment="0" applyProtection="0"/>
    <xf numFmtId="0" fontId="37" fillId="0" borderId="26" applyNumberFormat="0" applyFill="0" applyAlignment="0" applyProtection="0"/>
    <xf numFmtId="0" fontId="25" fillId="22" borderId="14" applyNumberFormat="0" applyAlignment="0" applyProtection="0"/>
    <xf numFmtId="0" fontId="32" fillId="37" borderId="22" applyNumberFormat="0" applyAlignment="0" applyProtection="0"/>
    <xf numFmtId="0" fontId="18" fillId="37" borderId="14" applyNumberFormat="0" applyAlignment="0" applyProtection="0"/>
    <xf numFmtId="0" fontId="4" fillId="25" borderId="21" applyNumberFormat="0" applyFont="0" applyAlignment="0" applyProtection="0"/>
    <xf numFmtId="0" fontId="37" fillId="0" borderId="27" applyNumberFormat="0" applyFill="0" applyAlignment="0" applyProtection="0"/>
    <xf numFmtId="0" fontId="4" fillId="25" borderId="21" applyNumberFormat="0" applyFont="0" applyAlignment="0" applyProtection="0"/>
    <xf numFmtId="0" fontId="25" fillId="22" borderId="14" applyNumberFormat="0" applyAlignment="0" applyProtection="0"/>
    <xf numFmtId="0" fontId="32" fillId="37" borderId="22" applyNumberFormat="0" applyAlignment="0" applyProtection="0"/>
    <xf numFmtId="0" fontId="6" fillId="25" borderId="21" applyNumberFormat="0" applyFont="0" applyAlignment="0" applyProtection="0"/>
    <xf numFmtId="0" fontId="32" fillId="38" borderId="22" applyNumberFormat="0" applyAlignment="0" applyProtection="0"/>
    <xf numFmtId="0" fontId="25" fillId="22"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18" fillId="37" borderId="14" applyNumberFormat="0" applyAlignment="0" applyProtection="0"/>
    <xf numFmtId="0" fontId="18" fillId="37" borderId="14" applyNumberFormat="0" applyAlignment="0" applyProtection="0"/>
    <xf numFmtId="0" fontId="32" fillId="38" borderId="22" applyNumberFormat="0" applyAlignment="0" applyProtection="0"/>
    <xf numFmtId="0" fontId="18" fillId="37" borderId="14" applyNumberFormat="0" applyAlignment="0" applyProtection="0"/>
    <xf numFmtId="0" fontId="19" fillId="38"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19" fillId="38"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2"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37" fillId="0" borderId="26" applyNumberFormat="0" applyFill="0" applyAlignment="0" applyProtection="0"/>
    <xf numFmtId="0" fontId="25" fillId="22" borderId="14" applyNumberFormat="0" applyAlignment="0" applyProtection="0"/>
    <xf numFmtId="0" fontId="25" fillId="28" borderId="14" applyNumberFormat="0" applyAlignment="0" applyProtection="0"/>
    <xf numFmtId="0" fontId="32" fillId="37" borderId="22" applyNumberFormat="0" applyAlignment="0" applyProtection="0"/>
    <xf numFmtId="0" fontId="25" fillId="28"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4" fillId="25" borderId="21" applyNumberFormat="0" applyFont="0" applyAlignment="0" applyProtection="0"/>
    <xf numFmtId="0" fontId="6"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6" applyNumberFormat="0" applyFill="0" applyAlignment="0" applyProtection="0"/>
    <xf numFmtId="0" fontId="32" fillId="37" borderId="22" applyNumberFormat="0" applyAlignment="0" applyProtection="0"/>
    <xf numFmtId="0" fontId="32" fillId="37" borderId="22" applyNumberFormat="0" applyAlignment="0" applyProtection="0"/>
    <xf numFmtId="0" fontId="37" fillId="0" borderId="27" applyNumberFormat="0" applyFill="0" applyAlignment="0" applyProtection="0"/>
    <xf numFmtId="0" fontId="25" fillId="28" borderId="14" applyNumberFormat="0" applyAlignment="0" applyProtection="0"/>
    <xf numFmtId="0" fontId="4"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6" applyNumberFormat="0" applyFill="0" applyAlignment="0" applyProtection="0"/>
    <xf numFmtId="0" fontId="32" fillId="38" borderId="22" applyNumberFormat="0" applyAlignment="0" applyProtection="0"/>
    <xf numFmtId="0" fontId="25" fillId="22"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7" applyNumberFormat="0" applyFill="0" applyAlignment="0" applyProtection="0"/>
    <xf numFmtId="0" fontId="25" fillId="22"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8" borderId="22" applyNumberFormat="0" applyAlignment="0" applyProtection="0"/>
    <xf numFmtId="0" fontId="32" fillId="37" borderId="22" applyNumberFormat="0" applyAlignment="0" applyProtection="0"/>
    <xf numFmtId="0" fontId="18" fillId="37" borderId="14" applyNumberFormat="0" applyAlignment="0" applyProtection="0"/>
    <xf numFmtId="0" fontId="18" fillId="37" borderId="14" applyNumberFormat="0" applyAlignment="0" applyProtection="0"/>
    <xf numFmtId="0" fontId="32" fillId="38" borderId="22" applyNumberFormat="0" applyAlignment="0" applyProtection="0"/>
    <xf numFmtId="0" fontId="4"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19" fillId="38"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2" borderId="14" applyNumberFormat="0" applyAlignment="0" applyProtection="0"/>
    <xf numFmtId="0" fontId="37" fillId="0" borderId="27" applyNumberFormat="0" applyFill="0" applyAlignment="0" applyProtection="0"/>
    <xf numFmtId="0" fontId="18" fillId="37"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19" fillId="38" borderId="14" applyNumberFormat="0" applyAlignment="0" applyProtection="0"/>
    <xf numFmtId="0" fontId="19" fillId="38" borderId="14" applyNumberFormat="0" applyAlignment="0" applyProtection="0"/>
    <xf numFmtId="0" fontId="18" fillId="37" borderId="14" applyNumberFormat="0" applyAlignment="0" applyProtection="0"/>
    <xf numFmtId="0" fontId="32" fillId="37" borderId="22" applyNumberFormat="0" applyAlignment="0" applyProtection="0"/>
    <xf numFmtId="0" fontId="32" fillId="37" borderId="22" applyNumberFormat="0" applyAlignment="0" applyProtection="0"/>
    <xf numFmtId="0" fontId="32" fillId="38" borderId="22" applyNumberFormat="0" applyAlignment="0" applyProtection="0"/>
    <xf numFmtId="0" fontId="6" fillId="25" borderId="21" applyNumberFormat="0" applyFont="0" applyAlignment="0" applyProtection="0"/>
    <xf numFmtId="0" fontId="25" fillId="22" borderId="14" applyNumberFormat="0" applyAlignment="0" applyProtection="0"/>
    <xf numFmtId="0" fontId="19" fillId="38" borderId="14" applyNumberFormat="0" applyAlignment="0" applyProtection="0"/>
    <xf numFmtId="0" fontId="32" fillId="38" borderId="22" applyNumberFormat="0" applyAlignment="0" applyProtection="0"/>
    <xf numFmtId="0" fontId="18" fillId="37" borderId="14" applyNumberFormat="0" applyAlignment="0" applyProtection="0"/>
    <xf numFmtId="0" fontId="18" fillId="37" borderId="14" applyNumberFormat="0" applyAlignment="0" applyProtection="0"/>
    <xf numFmtId="0" fontId="32" fillId="38" borderId="22" applyNumberFormat="0" applyAlignment="0" applyProtection="0"/>
    <xf numFmtId="0" fontId="25" fillId="28" borderId="14" applyNumberFormat="0" applyAlignment="0" applyProtection="0"/>
    <xf numFmtId="0" fontId="25" fillId="28" borderId="14" applyNumberFormat="0" applyAlignment="0" applyProtection="0"/>
    <xf numFmtId="0" fontId="6" fillId="25" borderId="21" applyNumberFormat="0" applyFont="0" applyAlignment="0" applyProtection="0"/>
    <xf numFmtId="0" fontId="18" fillId="37" borderId="14" applyNumberFormat="0" applyAlignment="0" applyProtection="0"/>
    <xf numFmtId="0" fontId="32" fillId="38" borderId="22" applyNumberFormat="0" applyAlignment="0" applyProtection="0"/>
    <xf numFmtId="0" fontId="25" fillId="22" borderId="14" applyNumberFormat="0" applyAlignment="0" applyProtection="0"/>
    <xf numFmtId="0" fontId="18" fillId="37" borderId="14" applyNumberFormat="0" applyAlignment="0" applyProtection="0"/>
    <xf numFmtId="0" fontId="25" fillId="22" borderId="14" applyNumberFormat="0" applyAlignment="0" applyProtection="0"/>
    <xf numFmtId="0" fontId="25" fillId="22" borderId="14" applyNumberFormat="0" applyAlignment="0" applyProtection="0"/>
    <xf numFmtId="0" fontId="37" fillId="0" borderId="26" applyNumberFormat="0" applyFill="0" applyAlignment="0" applyProtection="0"/>
    <xf numFmtId="0" fontId="25" fillId="28" borderId="14" applyNumberFormat="0" applyAlignment="0" applyProtection="0"/>
    <xf numFmtId="0" fontId="25" fillId="22" borderId="14" applyNumberFormat="0" applyAlignment="0" applyProtection="0"/>
    <xf numFmtId="0" fontId="18" fillId="37" borderId="14" applyNumberFormat="0" applyAlignment="0" applyProtection="0"/>
    <xf numFmtId="0" fontId="25" fillId="28"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8" borderId="22" applyNumberFormat="0" applyAlignment="0" applyProtection="0"/>
    <xf numFmtId="0" fontId="25" fillId="28" borderId="14"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32" fillId="38" borderId="22" applyNumberFormat="0" applyAlignment="0" applyProtection="0"/>
    <xf numFmtId="0" fontId="37" fillId="0" borderId="27" applyNumberFormat="0" applyFill="0" applyAlignment="0" applyProtection="0"/>
    <xf numFmtId="0" fontId="25" fillId="28" borderId="14" applyNumberFormat="0" applyAlignment="0" applyProtection="0"/>
    <xf numFmtId="0" fontId="37" fillId="0" borderId="27" applyNumberFormat="0" applyFill="0" applyAlignment="0" applyProtection="0"/>
    <xf numFmtId="0" fontId="32" fillId="37" borderId="22" applyNumberFormat="0" applyAlignment="0" applyProtection="0"/>
    <xf numFmtId="0" fontId="6" fillId="25" borderId="21" applyNumberFormat="0" applyFont="0" applyAlignment="0" applyProtection="0"/>
    <xf numFmtId="0" fontId="25" fillId="28" borderId="14" applyNumberFormat="0" applyAlignment="0" applyProtection="0"/>
    <xf numFmtId="0" fontId="32" fillId="38"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18" fillId="37"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18" fillId="37" borderId="14" applyNumberFormat="0" applyAlignment="0" applyProtection="0"/>
    <xf numFmtId="0" fontId="18" fillId="37"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32" fillId="38" borderId="22" applyNumberFormat="0" applyAlignment="0" applyProtection="0"/>
    <xf numFmtId="0" fontId="25" fillId="22" borderId="14"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37" fillId="0" borderId="27" applyNumberFormat="0" applyFill="0" applyAlignment="0" applyProtection="0"/>
    <xf numFmtId="0" fontId="18" fillId="37" borderId="14" applyNumberFormat="0" applyAlignment="0" applyProtection="0"/>
    <xf numFmtId="0" fontId="37" fillId="0" borderId="27" applyNumberFormat="0" applyFill="0" applyAlignment="0" applyProtection="0"/>
    <xf numFmtId="0" fontId="6" fillId="25" borderId="21" applyNumberFormat="0" applyFont="0" applyAlignment="0" applyProtection="0"/>
    <xf numFmtId="0" fontId="6" fillId="25" borderId="21" applyNumberFormat="0" applyFont="0" applyAlignment="0" applyProtection="0"/>
    <xf numFmtId="0" fontId="4" fillId="25" borderId="21" applyNumberFormat="0" applyFont="0" applyAlignment="0" applyProtection="0"/>
    <xf numFmtId="0" fontId="25" fillId="28" borderId="14" applyNumberFormat="0" applyAlignment="0" applyProtection="0"/>
    <xf numFmtId="0" fontId="32" fillId="37" borderId="22" applyNumberFormat="0" applyAlignment="0" applyProtection="0"/>
    <xf numFmtId="0" fontId="37" fillId="0" borderId="27" applyNumberFormat="0" applyFill="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37" fillId="0" borderId="27" applyNumberFormat="0" applyFill="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166" fontId="3" fillId="0" borderId="0" applyFont="0" applyFill="0" applyBorder="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7" applyNumberFormat="0" applyFill="0" applyAlignment="0" applyProtection="0"/>
    <xf numFmtId="0" fontId="25" fillId="22" borderId="14" applyNumberFormat="0" applyAlignment="0" applyProtection="0"/>
    <xf numFmtId="0" fontId="18" fillId="37" borderId="14" applyNumberFormat="0" applyAlignment="0" applyProtection="0"/>
    <xf numFmtId="0" fontId="25" fillId="22" borderId="14" applyNumberFormat="0" applyAlignment="0" applyProtection="0"/>
    <xf numFmtId="0" fontId="18" fillId="37" borderId="14" applyNumberFormat="0" applyAlignment="0" applyProtection="0"/>
    <xf numFmtId="0" fontId="37" fillId="0" borderId="27" applyNumberFormat="0" applyFill="0" applyAlignment="0" applyProtection="0"/>
    <xf numFmtId="0" fontId="18" fillId="37" borderId="14" applyNumberFormat="0" applyAlignment="0" applyProtection="0"/>
    <xf numFmtId="0" fontId="18" fillId="37" borderId="14"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32" fillId="37" borderId="22" applyNumberFormat="0" applyAlignment="0" applyProtection="0"/>
    <xf numFmtId="0" fontId="25" fillId="28" borderId="14" applyNumberFormat="0" applyAlignment="0" applyProtection="0"/>
    <xf numFmtId="0" fontId="37" fillId="0" borderId="27" applyNumberFormat="0" applyFill="0" applyAlignment="0" applyProtection="0"/>
    <xf numFmtId="0" fontId="37" fillId="0" borderId="26" applyNumberFormat="0" applyFill="0" applyAlignment="0" applyProtection="0"/>
    <xf numFmtId="0" fontId="25" fillId="28" borderId="14" applyNumberFormat="0" applyAlignment="0" applyProtection="0"/>
    <xf numFmtId="0" fontId="32" fillId="37" borderId="22" applyNumberFormat="0" applyAlignment="0" applyProtection="0"/>
    <xf numFmtId="0" fontId="32" fillId="38" borderId="22" applyNumberFormat="0" applyAlignment="0" applyProtection="0"/>
    <xf numFmtId="0" fontId="32" fillId="38"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32" fillId="38" borderId="22" applyNumberFormat="0" applyAlignment="0" applyProtection="0"/>
    <xf numFmtId="0" fontId="32" fillId="37" borderId="22" applyNumberFormat="0" applyAlignment="0" applyProtection="0"/>
    <xf numFmtId="0" fontId="18" fillId="37" borderId="14" applyNumberFormat="0" applyAlignment="0" applyProtection="0"/>
    <xf numFmtId="0" fontId="19" fillId="38"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25" fillId="22" borderId="14" applyNumberFormat="0" applyAlignment="0" applyProtection="0"/>
    <xf numFmtId="0" fontId="32" fillId="37" borderId="22" applyNumberFormat="0" applyAlignment="0" applyProtection="0"/>
    <xf numFmtId="0" fontId="19" fillId="38"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32" fillId="38" borderId="22" applyNumberFormat="0" applyAlignment="0" applyProtection="0"/>
    <xf numFmtId="0" fontId="25" fillId="28" borderId="14" applyNumberFormat="0" applyAlignment="0" applyProtection="0"/>
    <xf numFmtId="0" fontId="25" fillId="22" borderId="14"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19" fillId="38" borderId="14" applyNumberFormat="0" applyAlignment="0" applyProtection="0"/>
    <xf numFmtId="0" fontId="37" fillId="0" borderId="27" applyNumberFormat="0" applyFill="0" applyAlignment="0" applyProtection="0"/>
    <xf numFmtId="0" fontId="19" fillId="38"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19" fillId="38" borderId="14" applyNumberFormat="0" applyAlignment="0" applyProtection="0"/>
    <xf numFmtId="0" fontId="25" fillId="22" borderId="14" applyNumberFormat="0" applyAlignment="0" applyProtection="0"/>
    <xf numFmtId="0" fontId="25" fillId="28" borderId="14" applyNumberFormat="0" applyAlignment="0" applyProtection="0"/>
    <xf numFmtId="0" fontId="32" fillId="37" borderId="22" applyNumberFormat="0" applyAlignment="0" applyProtection="0"/>
    <xf numFmtId="0" fontId="19" fillId="38" borderId="14" applyNumberFormat="0" applyAlignment="0" applyProtection="0"/>
    <xf numFmtId="0" fontId="6" fillId="25" borderId="21" applyNumberFormat="0" applyFont="0" applyAlignment="0" applyProtection="0"/>
    <xf numFmtId="0" fontId="32" fillId="38" borderId="22" applyNumberFormat="0" applyAlignment="0" applyProtection="0"/>
    <xf numFmtId="0" fontId="25" fillId="22"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8" borderId="14" applyNumberFormat="0" applyAlignment="0" applyProtection="0"/>
    <xf numFmtId="0" fontId="25" fillId="22" borderId="14" applyNumberFormat="0" applyAlignment="0" applyProtection="0"/>
    <xf numFmtId="0" fontId="25" fillId="28" borderId="14" applyNumberFormat="0" applyAlignment="0" applyProtection="0"/>
    <xf numFmtId="0" fontId="18" fillId="37" borderId="14" applyNumberFormat="0" applyAlignment="0" applyProtection="0"/>
    <xf numFmtId="0" fontId="19" fillId="38" borderId="14" applyNumberFormat="0" applyAlignment="0" applyProtection="0"/>
    <xf numFmtId="0" fontId="25" fillId="22" borderId="14" applyNumberFormat="0" applyAlignment="0" applyProtection="0"/>
    <xf numFmtId="0" fontId="25" fillId="28" borderId="14"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6" fillId="25" borderId="21" applyNumberFormat="0" applyFont="0" applyAlignment="0" applyProtection="0"/>
    <xf numFmtId="0" fontId="37" fillId="0" borderId="26" applyNumberFormat="0" applyFill="0" applyAlignment="0" applyProtection="0"/>
    <xf numFmtId="0" fontId="32" fillId="37" borderId="22" applyNumberFormat="0" applyAlignment="0" applyProtection="0"/>
    <xf numFmtId="0" fontId="18" fillId="37" borderId="14" applyNumberFormat="0" applyAlignment="0" applyProtection="0"/>
    <xf numFmtId="0" fontId="18" fillId="37" borderId="14" applyNumberFormat="0" applyAlignment="0" applyProtection="0"/>
    <xf numFmtId="0" fontId="18" fillId="37" borderId="14" applyNumberFormat="0" applyAlignment="0" applyProtection="0"/>
    <xf numFmtId="0" fontId="32" fillId="37" borderId="22" applyNumberFormat="0" applyAlignment="0" applyProtection="0"/>
    <xf numFmtId="0" fontId="32" fillId="37"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19" fillId="38" borderId="14" applyNumberFormat="0" applyAlignment="0" applyProtection="0"/>
    <xf numFmtId="0" fontId="25" fillId="22" borderId="14" applyNumberFormat="0" applyAlignment="0" applyProtection="0"/>
    <xf numFmtId="0" fontId="25" fillId="28"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9" fillId="38" borderId="14"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32" fillId="37" borderId="22" applyNumberFormat="0" applyAlignment="0" applyProtection="0"/>
    <xf numFmtId="0" fontId="32" fillId="38" borderId="22" applyNumberFormat="0" applyAlignment="0" applyProtection="0"/>
    <xf numFmtId="0" fontId="32" fillId="38" borderId="22" applyNumberFormat="0" applyAlignment="0" applyProtection="0"/>
    <xf numFmtId="0" fontId="32" fillId="37" borderId="22" applyNumberFormat="0" applyAlignment="0" applyProtection="0"/>
    <xf numFmtId="0" fontId="18" fillId="37" borderId="14" applyNumberFormat="0" applyAlignment="0" applyProtection="0"/>
    <xf numFmtId="0" fontId="37" fillId="0" borderId="27" applyNumberFormat="0" applyFill="0" applyAlignment="0" applyProtection="0"/>
    <xf numFmtId="0" fontId="32" fillId="37"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18" fillId="37"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25" fillId="28" borderId="14" applyNumberFormat="0" applyAlignment="0" applyProtection="0"/>
    <xf numFmtId="0" fontId="32" fillId="37" borderId="22"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4" fillId="25" borderId="21" applyNumberFormat="0" applyFont="0" applyAlignment="0" applyProtection="0"/>
    <xf numFmtId="0" fontId="6" fillId="25" borderId="21" applyNumberFormat="0" applyFont="0" applyAlignment="0" applyProtection="0"/>
    <xf numFmtId="0" fontId="32" fillId="37" borderId="22" applyNumberFormat="0" applyAlignment="0" applyProtection="0"/>
    <xf numFmtId="0" fontId="6" fillId="25"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25" fillId="22" borderId="14" applyNumberFormat="0" applyAlignment="0" applyProtection="0"/>
    <xf numFmtId="0" fontId="32" fillId="38"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37" fillId="0" borderId="27" applyNumberFormat="0" applyFill="0" applyAlignment="0" applyProtection="0"/>
    <xf numFmtId="0" fontId="19" fillId="38"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4" fillId="25" borderId="21" applyNumberFormat="0" applyFont="0" applyAlignment="0" applyProtection="0"/>
    <xf numFmtId="0" fontId="19" fillId="38" borderId="14" applyNumberFormat="0" applyAlignment="0" applyProtection="0"/>
    <xf numFmtId="0" fontId="18" fillId="37"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4" fillId="25" borderId="21" applyNumberFormat="0" applyFont="0" applyAlignment="0" applyProtection="0"/>
    <xf numFmtId="0" fontId="32" fillId="38" borderId="22" applyNumberFormat="0" applyAlignment="0" applyProtection="0"/>
    <xf numFmtId="0" fontId="4" fillId="25" borderId="21" applyNumberFormat="0" applyFont="0" applyAlignment="0" applyProtection="0"/>
    <xf numFmtId="0" fontId="25" fillId="28" borderId="14" applyNumberForma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25" fillId="22" borderId="14" applyNumberFormat="0" applyAlignment="0" applyProtection="0"/>
    <xf numFmtId="0" fontId="19" fillId="38" borderId="14" applyNumberFormat="0" applyAlignment="0" applyProtection="0"/>
    <xf numFmtId="0" fontId="37" fillId="0" borderId="26" applyNumberFormat="0" applyFill="0" applyAlignment="0" applyProtection="0"/>
    <xf numFmtId="0" fontId="25" fillId="28" borderId="14" applyNumberFormat="0" applyAlignment="0" applyProtection="0"/>
    <xf numFmtId="0" fontId="32" fillId="37" borderId="22" applyNumberFormat="0" applyAlignment="0" applyProtection="0"/>
    <xf numFmtId="0" fontId="32" fillId="38" borderId="22" applyNumberFormat="0" applyAlignment="0" applyProtection="0"/>
    <xf numFmtId="0" fontId="18" fillId="37" borderId="14" applyNumberFormat="0" applyAlignment="0" applyProtection="0"/>
    <xf numFmtId="0" fontId="18" fillId="37"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2" borderId="14" applyNumberFormat="0" applyAlignment="0" applyProtection="0"/>
    <xf numFmtId="0" fontId="18" fillId="37"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7" borderId="22"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19" fillId="38" borderId="14" applyNumberFormat="0" applyAlignment="0" applyProtection="0"/>
    <xf numFmtId="0" fontId="18" fillId="37" borderId="14" applyNumberFormat="0" applyAlignment="0" applyProtection="0"/>
    <xf numFmtId="0" fontId="25" fillId="22" borderId="14" applyNumberFormat="0" applyAlignment="0" applyProtection="0"/>
    <xf numFmtId="0" fontId="25" fillId="28" borderId="14" applyNumberFormat="0" applyAlignment="0" applyProtection="0"/>
    <xf numFmtId="0" fontId="32" fillId="38" borderId="22" applyNumberForma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19" fillId="38" borderId="14" applyNumberFormat="0" applyAlignment="0" applyProtection="0"/>
    <xf numFmtId="0" fontId="37" fillId="0" borderId="26" applyNumberFormat="0" applyFill="0" applyAlignment="0" applyProtection="0"/>
    <xf numFmtId="0" fontId="32" fillId="38" borderId="22" applyNumberFormat="0" applyAlignment="0" applyProtection="0"/>
    <xf numFmtId="0" fontId="18" fillId="37"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18" fillId="37" borderId="14" applyNumberFormat="0" applyAlignment="0" applyProtection="0"/>
    <xf numFmtId="0" fontId="18" fillId="37" borderId="14" applyNumberFormat="0" applyAlignment="0" applyProtection="0"/>
    <xf numFmtId="0" fontId="25" fillId="28" borderId="14" applyNumberFormat="0" applyAlignment="0" applyProtection="0"/>
    <xf numFmtId="0" fontId="32" fillId="37" borderId="22" applyNumberFormat="0" applyAlignment="0" applyProtection="0"/>
    <xf numFmtId="0" fontId="6" fillId="25" borderId="21" applyNumberFormat="0" applyFont="0" applyAlignment="0" applyProtection="0"/>
    <xf numFmtId="0" fontId="37" fillId="0" borderId="27" applyNumberFormat="0" applyFill="0" applyAlignment="0" applyProtection="0"/>
    <xf numFmtId="0" fontId="18" fillId="37" borderId="14" applyNumberFormat="0" applyAlignment="0" applyProtection="0"/>
    <xf numFmtId="0" fontId="19" fillId="38" borderId="14"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25" fillId="28" borderId="14" applyNumberFormat="0" applyAlignment="0" applyProtection="0"/>
    <xf numFmtId="0" fontId="25" fillId="22" borderId="14"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25" fillId="22" borderId="14" applyNumberFormat="0" applyAlignment="0" applyProtection="0"/>
    <xf numFmtId="0" fontId="19" fillId="38" borderId="14" applyNumberFormat="0" applyAlignment="0" applyProtection="0"/>
    <xf numFmtId="0" fontId="37" fillId="0" borderId="26" applyNumberFormat="0" applyFill="0" applyAlignment="0" applyProtection="0"/>
    <xf numFmtId="0" fontId="25" fillId="28"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18" fillId="37" borderId="14" applyNumberFormat="0" applyAlignment="0" applyProtection="0"/>
    <xf numFmtId="0" fontId="25" fillId="28"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32" fillId="37" borderId="22" applyNumberFormat="0" applyAlignment="0" applyProtection="0"/>
    <xf numFmtId="0" fontId="37" fillId="0" borderId="26" applyNumberFormat="0" applyFill="0" applyAlignment="0" applyProtection="0"/>
    <xf numFmtId="0" fontId="6" fillId="25" borderId="21" applyNumberFormat="0" applyFont="0" applyAlignment="0" applyProtection="0"/>
    <xf numFmtId="0" fontId="6"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8" borderId="22" applyNumberFormat="0" applyAlignment="0" applyProtection="0"/>
    <xf numFmtId="0" fontId="25" fillId="22" borderId="14" applyNumberFormat="0" applyAlignment="0" applyProtection="0"/>
    <xf numFmtId="0" fontId="25" fillId="22" borderId="14" applyNumberFormat="0" applyAlignment="0" applyProtection="0"/>
    <xf numFmtId="0" fontId="19" fillId="38" borderId="14" applyNumberFormat="0" applyAlignment="0" applyProtection="0"/>
    <xf numFmtId="0" fontId="18" fillId="37" borderId="14" applyNumberFormat="0" applyAlignment="0" applyProtection="0"/>
    <xf numFmtId="0" fontId="6"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37" fillId="0" borderId="26" applyNumberFormat="0" applyFill="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8" borderId="22" applyNumberFormat="0" applyAlignment="0" applyProtection="0"/>
    <xf numFmtId="0" fontId="25" fillId="28" borderId="14" applyNumberFormat="0" applyAlignment="0" applyProtection="0"/>
    <xf numFmtId="0" fontId="37" fillId="0" borderId="27" applyNumberFormat="0" applyFill="0" applyAlignment="0" applyProtection="0"/>
    <xf numFmtId="0" fontId="25" fillId="28"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2" fillId="37" borderId="22" applyNumberFormat="0" applyAlignment="0" applyProtection="0"/>
    <xf numFmtId="0" fontId="32" fillId="37" borderId="22" applyNumberFormat="0" applyAlignment="0" applyProtection="0"/>
    <xf numFmtId="0" fontId="18" fillId="37" borderId="14" applyNumberFormat="0" applyAlignment="0" applyProtection="0"/>
    <xf numFmtId="0" fontId="32" fillId="38" borderId="22" applyNumberFormat="0" applyAlignment="0" applyProtection="0"/>
    <xf numFmtId="0" fontId="25" fillId="28"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6" fillId="25" borderId="21" applyNumberFormat="0" applyFont="0" applyAlignment="0" applyProtection="0"/>
    <xf numFmtId="0" fontId="25" fillId="28" borderId="14" applyNumberFormat="0" applyAlignment="0" applyProtection="0"/>
    <xf numFmtId="0" fontId="4"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6" fillId="25" borderId="21" applyNumberFormat="0" applyFont="0" applyAlignment="0" applyProtection="0"/>
    <xf numFmtId="0" fontId="37" fillId="0" borderId="26" applyNumberFormat="0" applyFill="0" applyAlignment="0" applyProtection="0"/>
    <xf numFmtId="0" fontId="25" fillId="22"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32" fillId="38" borderId="22"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8" fillId="37" borderId="14" applyNumberFormat="0" applyAlignment="0" applyProtection="0"/>
    <xf numFmtId="0" fontId="37" fillId="0" borderId="26" applyNumberFormat="0" applyFill="0" applyAlignment="0" applyProtection="0"/>
    <xf numFmtId="0" fontId="25" fillId="22" borderId="14" applyNumberFormat="0" applyAlignment="0" applyProtection="0"/>
    <xf numFmtId="0" fontId="32" fillId="37" borderId="22" applyNumberFormat="0" applyAlignment="0" applyProtection="0"/>
    <xf numFmtId="0" fontId="18" fillId="37" borderId="14" applyNumberFormat="0" applyAlignment="0" applyProtection="0"/>
    <xf numFmtId="0" fontId="4" fillId="25" borderId="21" applyNumberFormat="0" applyFont="0" applyAlignment="0" applyProtection="0"/>
    <xf numFmtId="0" fontId="37" fillId="0" borderId="27" applyNumberFormat="0" applyFill="0" applyAlignment="0" applyProtection="0"/>
    <xf numFmtId="0" fontId="4" fillId="25" borderId="21" applyNumberFormat="0" applyFont="0" applyAlignment="0" applyProtection="0"/>
    <xf numFmtId="0" fontId="25" fillId="22" borderId="14" applyNumberFormat="0" applyAlignment="0" applyProtection="0"/>
    <xf numFmtId="0" fontId="32" fillId="37" borderId="22" applyNumberFormat="0" applyAlignment="0" applyProtection="0"/>
    <xf numFmtId="0" fontId="6" fillId="25" borderId="21" applyNumberFormat="0" applyFont="0" applyAlignment="0" applyProtection="0"/>
    <xf numFmtId="0" fontId="32" fillId="38" borderId="22" applyNumberFormat="0" applyAlignment="0" applyProtection="0"/>
    <xf numFmtId="0" fontId="25" fillId="22"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18" fillId="37" borderId="14" applyNumberFormat="0" applyAlignment="0" applyProtection="0"/>
    <xf numFmtId="0" fontId="18" fillId="37" borderId="14" applyNumberFormat="0" applyAlignment="0" applyProtection="0"/>
    <xf numFmtId="0" fontId="32" fillId="38" borderId="22" applyNumberFormat="0" applyAlignment="0" applyProtection="0"/>
    <xf numFmtId="0" fontId="18" fillId="37" borderId="14" applyNumberFormat="0" applyAlignment="0" applyProtection="0"/>
    <xf numFmtId="0" fontId="19" fillId="38"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19" fillId="38"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2"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37" fillId="0" borderId="26" applyNumberFormat="0" applyFill="0" applyAlignment="0" applyProtection="0"/>
    <xf numFmtId="0" fontId="25" fillId="22" borderId="14" applyNumberFormat="0" applyAlignment="0" applyProtection="0"/>
    <xf numFmtId="0" fontId="25" fillId="28" borderId="14" applyNumberFormat="0" applyAlignment="0" applyProtection="0"/>
    <xf numFmtId="0" fontId="32" fillId="37" borderId="22" applyNumberFormat="0" applyAlignment="0" applyProtection="0"/>
    <xf numFmtId="0" fontId="25" fillId="28"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4" fillId="25" borderId="21" applyNumberFormat="0" applyFont="0" applyAlignment="0" applyProtection="0"/>
    <xf numFmtId="0" fontId="6"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6" applyNumberFormat="0" applyFill="0" applyAlignment="0" applyProtection="0"/>
    <xf numFmtId="0" fontId="32" fillId="37" borderId="22" applyNumberFormat="0" applyAlignment="0" applyProtection="0"/>
    <xf numFmtId="0" fontId="32" fillId="37" borderId="22" applyNumberFormat="0" applyAlignment="0" applyProtection="0"/>
    <xf numFmtId="0" fontId="37" fillId="0" borderId="27" applyNumberFormat="0" applyFill="0" applyAlignment="0" applyProtection="0"/>
    <xf numFmtId="0" fontId="25" fillId="28" borderId="14" applyNumberFormat="0" applyAlignment="0" applyProtection="0"/>
    <xf numFmtId="0" fontId="4"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6" applyNumberFormat="0" applyFill="0" applyAlignment="0" applyProtection="0"/>
    <xf numFmtId="0" fontId="32" fillId="38" borderId="22" applyNumberFormat="0" applyAlignment="0" applyProtection="0"/>
    <xf numFmtId="0" fontId="25" fillId="22"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7" applyNumberFormat="0" applyFill="0" applyAlignment="0" applyProtection="0"/>
    <xf numFmtId="0" fontId="25" fillId="22"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8" borderId="22" applyNumberFormat="0" applyAlignment="0" applyProtection="0"/>
    <xf numFmtId="0" fontId="32" fillId="37" borderId="22" applyNumberFormat="0" applyAlignment="0" applyProtection="0"/>
    <xf numFmtId="0" fontId="18" fillId="37" borderId="14" applyNumberFormat="0" applyAlignment="0" applyProtection="0"/>
    <xf numFmtId="0" fontId="18" fillId="37" borderId="14" applyNumberFormat="0" applyAlignment="0" applyProtection="0"/>
    <xf numFmtId="0" fontId="32" fillId="38" borderId="22" applyNumberFormat="0" applyAlignment="0" applyProtection="0"/>
    <xf numFmtId="0" fontId="4"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19" fillId="38"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2" borderId="14" applyNumberFormat="0" applyAlignment="0" applyProtection="0"/>
    <xf numFmtId="0" fontId="37" fillId="0" borderId="27" applyNumberFormat="0" applyFill="0" applyAlignment="0" applyProtection="0"/>
    <xf numFmtId="0" fontId="18" fillId="37"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19" fillId="38" borderId="14" applyNumberFormat="0" applyAlignment="0" applyProtection="0"/>
    <xf numFmtId="0" fontId="19" fillId="38" borderId="14" applyNumberFormat="0" applyAlignment="0" applyProtection="0"/>
    <xf numFmtId="0" fontId="18" fillId="37" borderId="14" applyNumberFormat="0" applyAlignment="0" applyProtection="0"/>
    <xf numFmtId="0" fontId="32" fillId="37" borderId="22" applyNumberFormat="0" applyAlignment="0" applyProtection="0"/>
    <xf numFmtId="0" fontId="32" fillId="37" borderId="22" applyNumberFormat="0" applyAlignment="0" applyProtection="0"/>
    <xf numFmtId="0" fontId="32" fillId="38" borderId="22" applyNumberFormat="0" applyAlignment="0" applyProtection="0"/>
    <xf numFmtId="0" fontId="6" fillId="25" borderId="21" applyNumberFormat="0" applyFont="0" applyAlignment="0" applyProtection="0"/>
    <xf numFmtId="0" fontId="25" fillId="22" borderId="14" applyNumberFormat="0" applyAlignment="0" applyProtection="0"/>
    <xf numFmtId="0" fontId="19" fillId="38" borderId="14" applyNumberFormat="0" applyAlignment="0" applyProtection="0"/>
    <xf numFmtId="0" fontId="32" fillId="38" borderId="22" applyNumberFormat="0" applyAlignment="0" applyProtection="0"/>
    <xf numFmtId="0" fontId="18" fillId="37" borderId="14" applyNumberFormat="0" applyAlignment="0" applyProtection="0"/>
    <xf numFmtId="0" fontId="18" fillId="37" borderId="14" applyNumberFormat="0" applyAlignment="0" applyProtection="0"/>
    <xf numFmtId="0" fontId="32" fillId="38" borderId="22" applyNumberFormat="0" applyAlignment="0" applyProtection="0"/>
    <xf numFmtId="0" fontId="25" fillId="28" borderId="14" applyNumberFormat="0" applyAlignment="0" applyProtection="0"/>
    <xf numFmtId="0" fontId="25" fillId="28" borderId="14" applyNumberFormat="0" applyAlignment="0" applyProtection="0"/>
    <xf numFmtId="0" fontId="6" fillId="25" borderId="21" applyNumberFormat="0" applyFont="0" applyAlignment="0" applyProtection="0"/>
    <xf numFmtId="0" fontId="18" fillId="37" borderId="14" applyNumberFormat="0" applyAlignment="0" applyProtection="0"/>
    <xf numFmtId="0" fontId="32" fillId="38" borderId="22" applyNumberFormat="0" applyAlignment="0" applyProtection="0"/>
    <xf numFmtId="0" fontId="25" fillId="22" borderId="14" applyNumberFormat="0" applyAlignment="0" applyProtection="0"/>
    <xf numFmtId="0" fontId="18" fillId="37" borderId="14" applyNumberFormat="0" applyAlignment="0" applyProtection="0"/>
    <xf numFmtId="0" fontId="25" fillId="22" borderId="14" applyNumberFormat="0" applyAlignment="0" applyProtection="0"/>
    <xf numFmtId="0" fontId="25" fillId="22" borderId="14" applyNumberFormat="0" applyAlignment="0" applyProtection="0"/>
    <xf numFmtId="0" fontId="37" fillId="0" borderId="26" applyNumberFormat="0" applyFill="0" applyAlignment="0" applyProtection="0"/>
    <xf numFmtId="0" fontId="25" fillId="28" borderId="14" applyNumberFormat="0" applyAlignment="0" applyProtection="0"/>
    <xf numFmtId="0" fontId="25" fillId="22" borderId="14" applyNumberFormat="0" applyAlignment="0" applyProtection="0"/>
    <xf numFmtId="0" fontId="18" fillId="37" borderId="14" applyNumberFormat="0" applyAlignment="0" applyProtection="0"/>
    <xf numFmtId="0" fontId="25" fillId="28"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8" borderId="22" applyNumberFormat="0" applyAlignment="0" applyProtection="0"/>
    <xf numFmtId="0" fontId="25" fillId="28" borderId="14"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32" fillId="38" borderId="22" applyNumberFormat="0" applyAlignment="0" applyProtection="0"/>
    <xf numFmtId="0" fontId="37" fillId="0" borderId="27" applyNumberFormat="0" applyFill="0" applyAlignment="0" applyProtection="0"/>
    <xf numFmtId="0" fontId="25" fillId="28" borderId="14" applyNumberFormat="0" applyAlignment="0" applyProtection="0"/>
    <xf numFmtId="0" fontId="37" fillId="0" borderId="27" applyNumberFormat="0" applyFill="0" applyAlignment="0" applyProtection="0"/>
    <xf numFmtId="0" fontId="32" fillId="37" borderId="22" applyNumberFormat="0" applyAlignment="0" applyProtection="0"/>
    <xf numFmtId="0" fontId="6" fillId="25" borderId="21" applyNumberFormat="0" applyFont="0" applyAlignment="0" applyProtection="0"/>
    <xf numFmtId="0" fontId="25" fillId="28" borderId="14" applyNumberFormat="0" applyAlignment="0" applyProtection="0"/>
    <xf numFmtId="0" fontId="32" fillId="38"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18" fillId="37"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18" fillId="37" borderId="14" applyNumberFormat="0" applyAlignment="0" applyProtection="0"/>
    <xf numFmtId="0" fontId="18" fillId="37"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32" fillId="38" borderId="22" applyNumberFormat="0" applyAlignment="0" applyProtection="0"/>
    <xf numFmtId="0" fontId="25" fillId="22" borderId="14"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37" fillId="0" borderId="27" applyNumberFormat="0" applyFill="0" applyAlignment="0" applyProtection="0"/>
    <xf numFmtId="0" fontId="18" fillId="37" borderId="14" applyNumberFormat="0" applyAlignment="0" applyProtection="0"/>
    <xf numFmtId="0" fontId="37" fillId="0" borderId="27" applyNumberFormat="0" applyFill="0" applyAlignment="0" applyProtection="0"/>
    <xf numFmtId="0" fontId="6" fillId="25" borderId="21" applyNumberFormat="0" applyFont="0" applyAlignment="0" applyProtection="0"/>
    <xf numFmtId="0" fontId="6" fillId="25" borderId="21" applyNumberFormat="0" applyFont="0" applyAlignment="0" applyProtection="0"/>
    <xf numFmtId="0" fontId="4" fillId="25" borderId="21" applyNumberFormat="0" applyFont="0" applyAlignment="0" applyProtection="0"/>
    <xf numFmtId="0" fontId="25" fillId="28" borderId="14" applyNumberFormat="0" applyAlignment="0" applyProtection="0"/>
    <xf numFmtId="0" fontId="32" fillId="37" borderId="22" applyNumberFormat="0" applyAlignment="0" applyProtection="0"/>
    <xf numFmtId="0" fontId="37" fillId="0" borderId="27" applyNumberFormat="0" applyFill="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37" fillId="0" borderId="27" applyNumberFormat="0" applyFill="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18" fillId="37" borderId="14" applyNumberFormat="0" applyAlignment="0" applyProtection="0"/>
    <xf numFmtId="0" fontId="25" fillId="22" borderId="14" applyNumberFormat="0" applyAlignment="0" applyProtection="0"/>
    <xf numFmtId="0" fontId="18" fillId="37" borderId="14" applyNumberFormat="0" applyAlignment="0" applyProtection="0"/>
    <xf numFmtId="0" fontId="18" fillId="37" borderId="14"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32" fillId="37" borderId="22" applyNumberFormat="0" applyAlignment="0" applyProtection="0"/>
    <xf numFmtId="0" fontId="25" fillId="28" borderId="14" applyNumberFormat="0" applyAlignment="0" applyProtection="0"/>
    <xf numFmtId="0" fontId="37" fillId="0" borderId="27" applyNumberFormat="0" applyFill="0" applyAlignment="0" applyProtection="0"/>
    <xf numFmtId="0" fontId="37" fillId="0" borderId="26" applyNumberFormat="0" applyFill="0" applyAlignment="0" applyProtection="0"/>
    <xf numFmtId="0" fontId="25" fillId="28" borderId="14" applyNumberFormat="0" applyAlignment="0" applyProtection="0"/>
    <xf numFmtId="0" fontId="32" fillId="37" borderId="22" applyNumberFormat="0" applyAlignment="0" applyProtection="0"/>
    <xf numFmtId="0" fontId="32" fillId="38" borderId="22" applyNumberFormat="0" applyAlignment="0" applyProtection="0"/>
    <xf numFmtId="0" fontId="32" fillId="38"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32" fillId="38" borderId="22" applyNumberFormat="0" applyAlignment="0" applyProtection="0"/>
    <xf numFmtId="0" fontId="32" fillId="37" borderId="22" applyNumberFormat="0" applyAlignment="0" applyProtection="0"/>
    <xf numFmtId="0" fontId="18" fillId="37" borderId="14" applyNumberFormat="0" applyAlignment="0" applyProtection="0"/>
    <xf numFmtId="0" fontId="19" fillId="38"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25" fillId="22" borderId="14" applyNumberFormat="0" applyAlignment="0" applyProtection="0"/>
    <xf numFmtId="0" fontId="32" fillId="37" borderId="22" applyNumberFormat="0" applyAlignment="0" applyProtection="0"/>
    <xf numFmtId="0" fontId="19" fillId="38"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32" fillId="38" borderId="22" applyNumberFormat="0" applyAlignment="0" applyProtection="0"/>
    <xf numFmtId="0" fontId="25" fillId="28" borderId="14" applyNumberFormat="0" applyAlignment="0" applyProtection="0"/>
    <xf numFmtId="0" fontId="25" fillId="22" borderId="14"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19" fillId="38" borderId="14" applyNumberFormat="0" applyAlignment="0" applyProtection="0"/>
    <xf numFmtId="0" fontId="37" fillId="0" borderId="27" applyNumberFormat="0" applyFill="0" applyAlignment="0" applyProtection="0"/>
    <xf numFmtId="0" fontId="19" fillId="38"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19" fillId="38" borderId="14" applyNumberFormat="0" applyAlignment="0" applyProtection="0"/>
    <xf numFmtId="0" fontId="25" fillId="22" borderId="14" applyNumberFormat="0" applyAlignment="0" applyProtection="0"/>
    <xf numFmtId="0" fontId="25" fillId="28" borderId="14" applyNumberFormat="0" applyAlignment="0" applyProtection="0"/>
    <xf numFmtId="0" fontId="32" fillId="37" borderId="22" applyNumberFormat="0" applyAlignment="0" applyProtection="0"/>
    <xf numFmtId="0" fontId="19" fillId="38" borderId="14" applyNumberFormat="0" applyAlignment="0" applyProtection="0"/>
    <xf numFmtId="0" fontId="6" fillId="25" borderId="21" applyNumberFormat="0" applyFont="0" applyAlignment="0" applyProtection="0"/>
    <xf numFmtId="0" fontId="32" fillId="38" borderId="22" applyNumberFormat="0" applyAlignment="0" applyProtection="0"/>
    <xf numFmtId="0" fontId="25" fillId="22"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8" borderId="14" applyNumberFormat="0" applyAlignment="0" applyProtection="0"/>
    <xf numFmtId="0" fontId="25" fillId="22" borderId="14" applyNumberFormat="0" applyAlignment="0" applyProtection="0"/>
    <xf numFmtId="0" fontId="25" fillId="28" borderId="14" applyNumberFormat="0" applyAlignment="0" applyProtection="0"/>
    <xf numFmtId="0" fontId="18" fillId="37" borderId="14" applyNumberFormat="0" applyAlignment="0" applyProtection="0"/>
    <xf numFmtId="0" fontId="19" fillId="38" borderId="14" applyNumberFormat="0" applyAlignment="0" applyProtection="0"/>
    <xf numFmtId="0" fontId="25" fillId="22" borderId="14" applyNumberFormat="0" applyAlignment="0" applyProtection="0"/>
    <xf numFmtId="0" fontId="25" fillId="28" borderId="14"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6" fillId="25" borderId="21" applyNumberFormat="0" applyFont="0" applyAlignment="0" applyProtection="0"/>
    <xf numFmtId="0" fontId="37" fillId="0" borderId="26" applyNumberFormat="0" applyFill="0" applyAlignment="0" applyProtection="0"/>
    <xf numFmtId="0" fontId="32" fillId="37" borderId="22" applyNumberFormat="0" applyAlignment="0" applyProtection="0"/>
    <xf numFmtId="0" fontId="18" fillId="37" borderId="14" applyNumberFormat="0" applyAlignment="0" applyProtection="0"/>
    <xf numFmtId="0" fontId="18" fillId="37" borderId="14" applyNumberFormat="0" applyAlignment="0" applyProtection="0"/>
    <xf numFmtId="0" fontId="18" fillId="37" borderId="14" applyNumberFormat="0" applyAlignment="0" applyProtection="0"/>
    <xf numFmtId="0" fontId="32" fillId="37" borderId="22" applyNumberFormat="0" applyAlignment="0" applyProtection="0"/>
    <xf numFmtId="0" fontId="32" fillId="37"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19" fillId="38" borderId="14" applyNumberFormat="0" applyAlignment="0" applyProtection="0"/>
    <xf numFmtId="0" fontId="25" fillId="22" borderId="14" applyNumberFormat="0" applyAlignment="0" applyProtection="0"/>
    <xf numFmtId="0" fontId="25" fillId="28"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9" fillId="38" borderId="14"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32" fillId="37" borderId="22" applyNumberFormat="0" applyAlignment="0" applyProtection="0"/>
    <xf numFmtId="0" fontId="32" fillId="38" borderId="22" applyNumberFormat="0" applyAlignment="0" applyProtection="0"/>
    <xf numFmtId="0" fontId="32" fillId="38" borderId="22" applyNumberFormat="0" applyAlignment="0" applyProtection="0"/>
    <xf numFmtId="0" fontId="32" fillId="37" borderId="22" applyNumberFormat="0" applyAlignment="0" applyProtection="0"/>
    <xf numFmtId="0" fontId="18" fillId="37" borderId="14" applyNumberFormat="0" applyAlignment="0" applyProtection="0"/>
    <xf numFmtId="0" fontId="37" fillId="0" borderId="27" applyNumberFormat="0" applyFill="0" applyAlignment="0" applyProtection="0"/>
    <xf numFmtId="0" fontId="32" fillId="37"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18" fillId="37"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25" fillId="28" borderId="14" applyNumberFormat="0" applyAlignment="0" applyProtection="0"/>
    <xf numFmtId="0" fontId="32" fillId="37" borderId="22"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4" fillId="25" borderId="21" applyNumberFormat="0" applyFont="0" applyAlignment="0" applyProtection="0"/>
    <xf numFmtId="0" fontId="6" fillId="25" borderId="21" applyNumberFormat="0" applyFont="0" applyAlignment="0" applyProtection="0"/>
    <xf numFmtId="0" fontId="32" fillId="37" borderId="22" applyNumberFormat="0" applyAlignment="0" applyProtection="0"/>
    <xf numFmtId="0" fontId="6" fillId="25"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25" fillId="22" borderId="14" applyNumberFormat="0" applyAlignment="0" applyProtection="0"/>
    <xf numFmtId="0" fontId="32" fillId="38"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37" fillId="0" borderId="27" applyNumberFormat="0" applyFill="0" applyAlignment="0" applyProtection="0"/>
    <xf numFmtId="0" fontId="19" fillId="38"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4" fillId="25" borderId="21" applyNumberFormat="0" applyFont="0" applyAlignment="0" applyProtection="0"/>
    <xf numFmtId="0" fontId="19" fillId="38" borderId="14" applyNumberFormat="0" applyAlignment="0" applyProtection="0"/>
    <xf numFmtId="0" fontId="18" fillId="37"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4" fillId="25" borderId="21" applyNumberFormat="0" applyFont="0" applyAlignment="0" applyProtection="0"/>
    <xf numFmtId="0" fontId="32" fillId="38" borderId="22" applyNumberFormat="0" applyAlignment="0" applyProtection="0"/>
    <xf numFmtId="0" fontId="4" fillId="25" borderId="21" applyNumberFormat="0" applyFont="0" applyAlignment="0" applyProtection="0"/>
    <xf numFmtId="0" fontId="25" fillId="28" borderId="14" applyNumberForma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25" fillId="22" borderId="14" applyNumberFormat="0" applyAlignment="0" applyProtection="0"/>
    <xf numFmtId="0" fontId="19" fillId="38" borderId="14" applyNumberFormat="0" applyAlignment="0" applyProtection="0"/>
    <xf numFmtId="0" fontId="37" fillId="0" borderId="26" applyNumberFormat="0" applyFill="0" applyAlignment="0" applyProtection="0"/>
    <xf numFmtId="0" fontId="25" fillId="28" borderId="14" applyNumberFormat="0" applyAlignment="0" applyProtection="0"/>
    <xf numFmtId="0" fontId="32" fillId="37" borderId="22" applyNumberFormat="0" applyAlignment="0" applyProtection="0"/>
    <xf numFmtId="0" fontId="32" fillId="38" borderId="22" applyNumberFormat="0" applyAlignment="0" applyProtection="0"/>
    <xf numFmtId="0" fontId="18" fillId="37" borderId="14" applyNumberFormat="0" applyAlignment="0" applyProtection="0"/>
    <xf numFmtId="0" fontId="18" fillId="37"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2" borderId="14" applyNumberFormat="0" applyAlignment="0" applyProtection="0"/>
    <xf numFmtId="0" fontId="18" fillId="37"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7" borderId="22"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19" fillId="38" borderId="14" applyNumberFormat="0" applyAlignment="0" applyProtection="0"/>
    <xf numFmtId="0" fontId="18" fillId="37" borderId="14" applyNumberFormat="0" applyAlignment="0" applyProtection="0"/>
    <xf numFmtId="0" fontId="25" fillId="22" borderId="14" applyNumberFormat="0" applyAlignment="0" applyProtection="0"/>
    <xf numFmtId="0" fontId="25" fillId="28" borderId="14" applyNumberFormat="0" applyAlignment="0" applyProtection="0"/>
    <xf numFmtId="0" fontId="32" fillId="38" borderId="22" applyNumberForma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19" fillId="38" borderId="14" applyNumberFormat="0" applyAlignment="0" applyProtection="0"/>
    <xf numFmtId="0" fontId="37" fillId="0" borderId="26" applyNumberFormat="0" applyFill="0" applyAlignment="0" applyProtection="0"/>
    <xf numFmtId="0" fontId="32" fillId="38" borderId="22" applyNumberFormat="0" applyAlignment="0" applyProtection="0"/>
    <xf numFmtId="0" fontId="18" fillId="37"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18" fillId="37" borderId="14" applyNumberFormat="0" applyAlignment="0" applyProtection="0"/>
    <xf numFmtId="0" fontId="18" fillId="37" borderId="14" applyNumberFormat="0" applyAlignment="0" applyProtection="0"/>
    <xf numFmtId="0" fontId="25" fillId="28" borderId="14" applyNumberFormat="0" applyAlignment="0" applyProtection="0"/>
    <xf numFmtId="0" fontId="32" fillId="37" borderId="22" applyNumberFormat="0" applyAlignment="0" applyProtection="0"/>
    <xf numFmtId="0" fontId="6" fillId="25" borderId="21" applyNumberFormat="0" applyFont="0" applyAlignment="0" applyProtection="0"/>
    <xf numFmtId="0" fontId="37" fillId="0" borderId="27" applyNumberFormat="0" applyFill="0" applyAlignment="0" applyProtection="0"/>
    <xf numFmtId="0" fontId="18" fillId="37" borderId="14" applyNumberFormat="0" applyAlignment="0" applyProtection="0"/>
    <xf numFmtId="0" fontId="19" fillId="38" borderId="14"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25" fillId="28" borderId="14" applyNumberFormat="0" applyAlignment="0" applyProtection="0"/>
    <xf numFmtId="0" fontId="25" fillId="22" borderId="14"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25" fillId="22" borderId="14" applyNumberFormat="0" applyAlignment="0" applyProtection="0"/>
    <xf numFmtId="0" fontId="19" fillId="38" borderId="14" applyNumberFormat="0" applyAlignment="0" applyProtection="0"/>
    <xf numFmtId="0" fontId="37" fillId="0" borderId="26" applyNumberFormat="0" applyFill="0" applyAlignment="0" applyProtection="0"/>
    <xf numFmtId="0" fontId="25" fillId="28"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18" fillId="37" borderId="14" applyNumberFormat="0" applyAlignment="0" applyProtection="0"/>
    <xf numFmtId="0" fontId="25" fillId="28"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32" fillId="37" borderId="22" applyNumberFormat="0" applyAlignment="0" applyProtection="0"/>
    <xf numFmtId="0" fontId="37" fillId="0" borderId="26" applyNumberFormat="0" applyFill="0" applyAlignment="0" applyProtection="0"/>
    <xf numFmtId="0" fontId="6" fillId="25" borderId="21" applyNumberFormat="0" applyFont="0" applyAlignment="0" applyProtection="0"/>
    <xf numFmtId="0" fontId="6"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8" borderId="22" applyNumberFormat="0" applyAlignment="0" applyProtection="0"/>
    <xf numFmtId="0" fontId="25" fillId="22" borderId="14" applyNumberFormat="0" applyAlignment="0" applyProtection="0"/>
    <xf numFmtId="0" fontId="25" fillId="22" borderId="14" applyNumberFormat="0" applyAlignment="0" applyProtection="0"/>
    <xf numFmtId="0" fontId="19" fillId="38" borderId="14" applyNumberFormat="0" applyAlignment="0" applyProtection="0"/>
    <xf numFmtId="0" fontId="18" fillId="37" borderId="14" applyNumberFormat="0" applyAlignment="0" applyProtection="0"/>
    <xf numFmtId="0" fontId="6"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37" fillId="0" borderId="26" applyNumberFormat="0" applyFill="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8" borderId="22" applyNumberFormat="0" applyAlignment="0" applyProtection="0"/>
    <xf numFmtId="0" fontId="25" fillId="28" borderId="14" applyNumberFormat="0" applyAlignment="0" applyProtection="0"/>
    <xf numFmtId="0" fontId="37" fillId="0" borderId="27" applyNumberFormat="0" applyFill="0" applyAlignment="0" applyProtection="0"/>
    <xf numFmtId="0" fontId="25" fillId="28"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2" fillId="37" borderId="22" applyNumberFormat="0" applyAlignment="0" applyProtection="0"/>
    <xf numFmtId="0" fontId="32" fillId="37" borderId="22" applyNumberFormat="0" applyAlignment="0" applyProtection="0"/>
    <xf numFmtId="0" fontId="18" fillId="37" borderId="14" applyNumberFormat="0" applyAlignment="0" applyProtection="0"/>
    <xf numFmtId="0" fontId="32" fillId="38" borderId="22" applyNumberFormat="0" applyAlignment="0" applyProtection="0"/>
    <xf numFmtId="0" fontId="25" fillId="28"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6" fillId="25" borderId="21" applyNumberFormat="0" applyFont="0" applyAlignment="0" applyProtection="0"/>
    <xf numFmtId="0" fontId="25" fillId="28" borderId="14" applyNumberFormat="0" applyAlignment="0" applyProtection="0"/>
    <xf numFmtId="0" fontId="4"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6" fillId="25" borderId="21" applyNumberFormat="0" applyFont="0" applyAlignment="0" applyProtection="0"/>
    <xf numFmtId="0" fontId="37" fillId="0" borderId="26" applyNumberFormat="0" applyFill="0" applyAlignment="0" applyProtection="0"/>
    <xf numFmtId="0" fontId="25" fillId="22"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32" fillId="38" borderId="22"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8" fillId="37" borderId="14" applyNumberFormat="0" applyAlignment="0" applyProtection="0"/>
    <xf numFmtId="0" fontId="37" fillId="0" borderId="26" applyNumberFormat="0" applyFill="0" applyAlignment="0" applyProtection="0"/>
    <xf numFmtId="0" fontId="25" fillId="22" borderId="14" applyNumberFormat="0" applyAlignment="0" applyProtection="0"/>
    <xf numFmtId="0" fontId="32" fillId="37" borderId="22" applyNumberFormat="0" applyAlignment="0" applyProtection="0"/>
    <xf numFmtId="0" fontId="18" fillId="37" borderId="14" applyNumberFormat="0" applyAlignment="0" applyProtection="0"/>
    <xf numFmtId="0" fontId="4" fillId="25" borderId="21" applyNumberFormat="0" applyFont="0" applyAlignment="0" applyProtection="0"/>
    <xf numFmtId="0" fontId="37" fillId="0" borderId="27" applyNumberFormat="0" applyFill="0" applyAlignment="0" applyProtection="0"/>
    <xf numFmtId="0" fontId="4" fillId="25" borderId="21" applyNumberFormat="0" applyFont="0" applyAlignment="0" applyProtection="0"/>
    <xf numFmtId="0" fontId="25" fillId="22" borderId="14" applyNumberFormat="0" applyAlignment="0" applyProtection="0"/>
    <xf numFmtId="0" fontId="32" fillId="37" borderId="22" applyNumberFormat="0" applyAlignment="0" applyProtection="0"/>
    <xf numFmtId="0" fontId="6" fillId="25" borderId="21" applyNumberFormat="0" applyFont="0" applyAlignment="0" applyProtection="0"/>
    <xf numFmtId="0" fontId="32" fillId="38" borderId="22" applyNumberFormat="0" applyAlignment="0" applyProtection="0"/>
    <xf numFmtId="0" fontId="25" fillId="22"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18" fillId="37" borderId="14" applyNumberFormat="0" applyAlignment="0" applyProtection="0"/>
    <xf numFmtId="0" fontId="18" fillId="37" borderId="14" applyNumberFormat="0" applyAlignment="0" applyProtection="0"/>
    <xf numFmtId="0" fontId="32" fillId="38" borderId="22" applyNumberFormat="0" applyAlignment="0" applyProtection="0"/>
    <xf numFmtId="0" fontId="18" fillId="37" borderId="14" applyNumberFormat="0" applyAlignment="0" applyProtection="0"/>
    <xf numFmtId="0" fontId="19" fillId="38"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19" fillId="38"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2"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37" fillId="0" borderId="26" applyNumberFormat="0" applyFill="0" applyAlignment="0" applyProtection="0"/>
    <xf numFmtId="0" fontId="25" fillId="22" borderId="14" applyNumberFormat="0" applyAlignment="0" applyProtection="0"/>
    <xf numFmtId="0" fontId="25" fillId="28" borderId="14" applyNumberFormat="0" applyAlignment="0" applyProtection="0"/>
    <xf numFmtId="0" fontId="32" fillId="37" borderId="22" applyNumberFormat="0" applyAlignment="0" applyProtection="0"/>
    <xf numFmtId="0" fontId="25" fillId="28"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4" fillId="25" borderId="21" applyNumberFormat="0" applyFont="0" applyAlignment="0" applyProtection="0"/>
    <xf numFmtId="0" fontId="6"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6" applyNumberFormat="0" applyFill="0" applyAlignment="0" applyProtection="0"/>
    <xf numFmtId="0" fontId="32" fillId="37" borderId="22" applyNumberFormat="0" applyAlignment="0" applyProtection="0"/>
    <xf numFmtId="0" fontId="32" fillId="37" borderId="22" applyNumberFormat="0" applyAlignment="0" applyProtection="0"/>
    <xf numFmtId="0" fontId="37" fillId="0" borderId="27" applyNumberFormat="0" applyFill="0" applyAlignment="0" applyProtection="0"/>
    <xf numFmtId="0" fontId="25" fillId="28" borderId="14" applyNumberFormat="0" applyAlignment="0" applyProtection="0"/>
    <xf numFmtId="0" fontId="4"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6" applyNumberFormat="0" applyFill="0" applyAlignment="0" applyProtection="0"/>
    <xf numFmtId="0" fontId="32" fillId="38" borderId="22" applyNumberFormat="0" applyAlignment="0" applyProtection="0"/>
    <xf numFmtId="0" fontId="25" fillId="22"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7" applyNumberFormat="0" applyFill="0" applyAlignment="0" applyProtection="0"/>
    <xf numFmtId="0" fontId="25" fillId="22"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8" borderId="22" applyNumberFormat="0" applyAlignment="0" applyProtection="0"/>
    <xf numFmtId="0" fontId="32" fillId="37" borderId="22" applyNumberFormat="0" applyAlignment="0" applyProtection="0"/>
    <xf numFmtId="0" fontId="18" fillId="37" borderId="14" applyNumberFormat="0" applyAlignment="0" applyProtection="0"/>
    <xf numFmtId="0" fontId="18" fillId="37" borderId="14" applyNumberFormat="0" applyAlignment="0" applyProtection="0"/>
    <xf numFmtId="0" fontId="32" fillId="38" borderId="22" applyNumberFormat="0" applyAlignment="0" applyProtection="0"/>
    <xf numFmtId="0" fontId="4"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19" fillId="38"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2" borderId="14" applyNumberFormat="0" applyAlignment="0" applyProtection="0"/>
    <xf numFmtId="0" fontId="37" fillId="0" borderId="27" applyNumberFormat="0" applyFill="0" applyAlignment="0" applyProtection="0"/>
    <xf numFmtId="0" fontId="18" fillId="37"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19" fillId="38" borderId="14" applyNumberFormat="0" applyAlignment="0" applyProtection="0"/>
    <xf numFmtId="0" fontId="19" fillId="38" borderId="14" applyNumberFormat="0" applyAlignment="0" applyProtection="0"/>
    <xf numFmtId="0" fontId="18" fillId="37" borderId="14" applyNumberFormat="0" applyAlignment="0" applyProtection="0"/>
    <xf numFmtId="0" fontId="32" fillId="37" borderId="22" applyNumberFormat="0" applyAlignment="0" applyProtection="0"/>
    <xf numFmtId="0" fontId="32" fillId="37" borderId="22" applyNumberFormat="0" applyAlignment="0" applyProtection="0"/>
    <xf numFmtId="0" fontId="32" fillId="38" borderId="22" applyNumberFormat="0" applyAlignment="0" applyProtection="0"/>
    <xf numFmtId="0" fontId="6" fillId="25" borderId="21" applyNumberFormat="0" applyFont="0" applyAlignment="0" applyProtection="0"/>
    <xf numFmtId="0" fontId="25" fillId="22" borderId="14" applyNumberFormat="0" applyAlignment="0" applyProtection="0"/>
    <xf numFmtId="0" fontId="19" fillId="38" borderId="14" applyNumberFormat="0" applyAlignment="0" applyProtection="0"/>
    <xf numFmtId="0" fontId="32" fillId="38" borderId="22" applyNumberFormat="0" applyAlignment="0" applyProtection="0"/>
    <xf numFmtId="0" fontId="18" fillId="37" borderId="14" applyNumberFormat="0" applyAlignment="0" applyProtection="0"/>
    <xf numFmtId="0" fontId="18" fillId="37" borderId="14" applyNumberFormat="0" applyAlignment="0" applyProtection="0"/>
    <xf numFmtId="0" fontId="32" fillId="38" borderId="22" applyNumberFormat="0" applyAlignment="0" applyProtection="0"/>
    <xf numFmtId="0" fontId="25" fillId="28" borderId="14" applyNumberFormat="0" applyAlignment="0" applyProtection="0"/>
    <xf numFmtId="0" fontId="25" fillId="28" borderId="14" applyNumberFormat="0" applyAlignment="0" applyProtection="0"/>
    <xf numFmtId="0" fontId="6" fillId="25" borderId="21" applyNumberFormat="0" applyFont="0" applyAlignment="0" applyProtection="0"/>
    <xf numFmtId="0" fontId="18" fillId="37" borderId="14" applyNumberFormat="0" applyAlignment="0" applyProtection="0"/>
    <xf numFmtId="0" fontId="32" fillId="38" borderId="22" applyNumberFormat="0" applyAlignment="0" applyProtection="0"/>
    <xf numFmtId="0" fontId="25" fillId="22" borderId="14" applyNumberFormat="0" applyAlignment="0" applyProtection="0"/>
    <xf numFmtId="0" fontId="18" fillId="37" borderId="14" applyNumberFormat="0" applyAlignment="0" applyProtection="0"/>
    <xf numFmtId="0" fontId="25" fillId="22" borderId="14" applyNumberFormat="0" applyAlignment="0" applyProtection="0"/>
    <xf numFmtId="0" fontId="25" fillId="22" borderId="14" applyNumberFormat="0" applyAlignment="0" applyProtection="0"/>
    <xf numFmtId="0" fontId="37" fillId="0" borderId="26" applyNumberFormat="0" applyFill="0" applyAlignment="0" applyProtection="0"/>
    <xf numFmtId="0" fontId="25" fillId="28" borderId="14" applyNumberFormat="0" applyAlignment="0" applyProtection="0"/>
    <xf numFmtId="0" fontId="25" fillId="22" borderId="14" applyNumberFormat="0" applyAlignment="0" applyProtection="0"/>
    <xf numFmtId="0" fontId="18" fillId="37" borderId="14" applyNumberFormat="0" applyAlignment="0" applyProtection="0"/>
    <xf numFmtId="0" fontId="25" fillId="28"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8" borderId="22" applyNumberFormat="0" applyAlignment="0" applyProtection="0"/>
    <xf numFmtId="0" fontId="25" fillId="28" borderId="14"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32" fillId="38" borderId="22" applyNumberFormat="0" applyAlignment="0" applyProtection="0"/>
    <xf numFmtId="0" fontId="37" fillId="0" borderId="27" applyNumberFormat="0" applyFill="0" applyAlignment="0" applyProtection="0"/>
    <xf numFmtId="0" fontId="25" fillId="28" borderId="14" applyNumberFormat="0" applyAlignment="0" applyProtection="0"/>
    <xf numFmtId="0" fontId="37" fillId="0" borderId="27" applyNumberFormat="0" applyFill="0" applyAlignment="0" applyProtection="0"/>
    <xf numFmtId="0" fontId="32" fillId="37" borderId="22" applyNumberFormat="0" applyAlignment="0" applyProtection="0"/>
    <xf numFmtId="0" fontId="6" fillId="25" borderId="21" applyNumberFormat="0" applyFont="0" applyAlignment="0" applyProtection="0"/>
    <xf numFmtId="0" fontId="25" fillId="28" borderId="14" applyNumberFormat="0" applyAlignment="0" applyProtection="0"/>
    <xf numFmtId="0" fontId="32" fillId="38"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18" fillId="37"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18" fillId="37" borderId="14" applyNumberFormat="0" applyAlignment="0" applyProtection="0"/>
    <xf numFmtId="0" fontId="18" fillId="37"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32" fillId="38" borderId="22" applyNumberFormat="0" applyAlignment="0" applyProtection="0"/>
    <xf numFmtId="0" fontId="25" fillId="22" borderId="14"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37" fillId="0" borderId="27" applyNumberFormat="0" applyFill="0" applyAlignment="0" applyProtection="0"/>
    <xf numFmtId="0" fontId="18" fillId="37" borderId="14" applyNumberFormat="0" applyAlignment="0" applyProtection="0"/>
    <xf numFmtId="0" fontId="37" fillId="0" borderId="27" applyNumberFormat="0" applyFill="0" applyAlignment="0" applyProtection="0"/>
    <xf numFmtId="0" fontId="6" fillId="25" borderId="21" applyNumberFormat="0" applyFont="0" applyAlignment="0" applyProtection="0"/>
    <xf numFmtId="0" fontId="6" fillId="25" borderId="21" applyNumberFormat="0" applyFont="0" applyAlignment="0" applyProtection="0"/>
    <xf numFmtId="0" fontId="4" fillId="25" borderId="21" applyNumberFormat="0" applyFont="0" applyAlignment="0" applyProtection="0"/>
    <xf numFmtId="0" fontId="25" fillId="28" borderId="14" applyNumberFormat="0" applyAlignment="0" applyProtection="0"/>
    <xf numFmtId="0" fontId="32" fillId="37" borderId="22" applyNumberFormat="0" applyAlignment="0" applyProtection="0"/>
    <xf numFmtId="0" fontId="37" fillId="0" borderId="27" applyNumberFormat="0" applyFill="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37" fillId="0" borderId="27" applyNumberFormat="0" applyFill="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18" fillId="37" borderId="14" applyNumberFormat="0" applyAlignment="0" applyProtection="0"/>
    <xf numFmtId="0" fontId="25" fillId="22" borderId="14" applyNumberFormat="0" applyAlignment="0" applyProtection="0"/>
    <xf numFmtId="0" fontId="18" fillId="37" borderId="14" applyNumberFormat="0" applyAlignment="0" applyProtection="0"/>
    <xf numFmtId="0" fontId="18" fillId="37" borderId="14" applyNumberFormat="0" applyAlignment="0" applyProtection="0"/>
    <xf numFmtId="165" fontId="3" fillId="0" borderId="0" applyFont="0" applyFill="0" applyBorder="0" applyAlignment="0" applyProtection="0"/>
    <xf numFmtId="42" fontId="3" fillId="0" borderId="0" applyFont="0" applyFill="0" applyBorder="0" applyAlignment="0" applyProtection="0"/>
    <xf numFmtId="0" fontId="41" fillId="0" borderId="0"/>
    <xf numFmtId="43" fontId="3" fillId="0" borderId="0" applyFont="0" applyFill="0" applyBorder="0" applyAlignment="0" applyProtection="0"/>
    <xf numFmtId="43" fontId="3" fillId="0" borderId="0" applyFont="0" applyFill="0" applyBorder="0" applyAlignment="0" applyProtection="0"/>
  </cellStyleXfs>
  <cellXfs count="993">
    <xf numFmtId="0" fontId="0" fillId="0" borderId="0" xfId="0"/>
    <xf numFmtId="0" fontId="0" fillId="0" borderId="2" xfId="0" applyBorder="1" applyAlignment="1">
      <alignment horizontal="center"/>
    </xf>
    <xf numFmtId="0" fontId="0" fillId="0" borderId="0" xfId="0" applyAlignment="1">
      <alignment vertical="center"/>
    </xf>
    <xf numFmtId="0" fontId="7" fillId="12" borderId="2" xfId="0" applyFont="1" applyFill="1" applyBorder="1" applyAlignment="1">
      <alignment horizontal="center" vertical="center"/>
    </xf>
    <xf numFmtId="0" fontId="7" fillId="12" borderId="2" xfId="0" applyFont="1" applyFill="1" applyBorder="1" applyAlignment="1">
      <alignment horizontal="center" vertical="center" wrapText="1"/>
    </xf>
    <xf numFmtId="0" fontId="0" fillId="0" borderId="0" xfId="0" applyAlignment="1">
      <alignment horizontal="justify" vertical="justify"/>
    </xf>
    <xf numFmtId="0" fontId="8" fillId="0" borderId="2" xfId="0" applyFont="1" applyBorder="1" applyAlignment="1">
      <alignment vertical="center"/>
    </xf>
    <xf numFmtId="0" fontId="0" fillId="0" borderId="2" xfId="0" applyBorder="1" applyAlignment="1">
      <alignment horizontal="justify" vertical="justify"/>
    </xf>
    <xf numFmtId="4" fontId="0" fillId="0" borderId="0" xfId="0" applyNumberFormat="1"/>
    <xf numFmtId="9" fontId="0" fillId="0" borderId="2" xfId="54" applyFont="1" applyBorder="1" applyAlignment="1">
      <alignment horizontal="center"/>
    </xf>
    <xf numFmtId="0" fontId="0" fillId="0" borderId="0" xfId="0" applyAlignment="1">
      <alignment horizontal="center" vertical="center"/>
    </xf>
    <xf numFmtId="4" fontId="0" fillId="0" borderId="0" xfId="0" applyNumberFormat="1" applyAlignment="1">
      <alignment horizontal="center" vertical="center"/>
    </xf>
    <xf numFmtId="10" fontId="0" fillId="0" borderId="2" xfId="54" applyNumberFormat="1" applyFont="1" applyBorder="1" applyAlignment="1">
      <alignment horizontal="center" vertical="center"/>
    </xf>
    <xf numFmtId="9" fontId="0" fillId="0" borderId="2" xfId="54" applyFont="1" applyBorder="1" applyAlignment="1">
      <alignment horizontal="center" vertical="center"/>
    </xf>
    <xf numFmtId="10" fontId="0" fillId="0" borderId="2" xfId="54" applyNumberFormat="1" applyFont="1" applyBorder="1" applyAlignment="1">
      <alignment horizontal="center"/>
    </xf>
    <xf numFmtId="0" fontId="11" fillId="12" borderId="2" xfId="0" applyFont="1" applyFill="1" applyBorder="1" applyAlignment="1">
      <alignment horizontal="center" vertical="center" wrapText="1"/>
    </xf>
    <xf numFmtId="0" fontId="0" fillId="0" borderId="2" xfId="0" applyBorder="1" applyAlignment="1">
      <alignment horizontal="center" vertical="center"/>
    </xf>
    <xf numFmtId="0" fontId="7" fillId="12" borderId="2" xfId="0" applyFont="1" applyFill="1" applyBorder="1"/>
    <xf numFmtId="9" fontId="12" fillId="12" borderId="2" xfId="54" applyFont="1" applyFill="1" applyBorder="1" applyAlignment="1">
      <alignment horizontal="center"/>
    </xf>
    <xf numFmtId="10" fontId="7" fillId="12" borderId="2" xfId="0" applyNumberFormat="1" applyFont="1" applyFill="1" applyBorder="1" applyAlignment="1">
      <alignment horizontal="center"/>
    </xf>
    <xf numFmtId="10" fontId="7" fillId="12" borderId="2" xfId="54" applyNumberFormat="1" applyFont="1" applyFill="1" applyBorder="1" applyAlignment="1">
      <alignment horizontal="center"/>
    </xf>
    <xf numFmtId="3" fontId="0" fillId="0" borderId="2" xfId="0" applyNumberFormat="1" applyBorder="1"/>
    <xf numFmtId="3" fontId="7" fillId="12" borderId="2" xfId="0" applyNumberFormat="1" applyFont="1" applyFill="1" applyBorder="1"/>
    <xf numFmtId="3" fontId="0" fillId="0" borderId="7" xfId="0" applyNumberFormat="1" applyBorder="1" applyAlignment="1">
      <alignment horizontal="right" vertical="center"/>
    </xf>
    <xf numFmtId="3" fontId="0" fillId="0" borderId="2" xfId="0" applyNumberFormat="1" applyBorder="1" applyAlignment="1">
      <alignment horizontal="right" vertical="center"/>
    </xf>
    <xf numFmtId="0" fontId="12" fillId="12" borderId="2" xfId="0" applyFont="1" applyFill="1" applyBorder="1" applyAlignment="1">
      <alignment horizontal="center" vertical="center"/>
    </xf>
    <xf numFmtId="0" fontId="7" fillId="12" borderId="2" xfId="0" applyFont="1" applyFill="1" applyBorder="1" applyAlignment="1">
      <alignment horizontal="justify" vertical="justify"/>
    </xf>
    <xf numFmtId="3" fontId="7" fillId="12" borderId="2" xfId="0" applyNumberFormat="1" applyFont="1" applyFill="1" applyBorder="1" applyAlignment="1">
      <alignment horizontal="right" vertical="center"/>
    </xf>
    <xf numFmtId="9" fontId="7" fillId="12" borderId="2" xfId="54" applyFont="1" applyFill="1" applyBorder="1" applyAlignment="1">
      <alignment horizontal="center" vertical="center"/>
    </xf>
    <xf numFmtId="3" fontId="0" fillId="0" borderId="2" xfId="0" applyNumberFormat="1" applyBorder="1" applyAlignment="1">
      <alignment vertical="center"/>
    </xf>
    <xf numFmtId="174" fontId="0" fillId="0" borderId="2" xfId="54" applyNumberFormat="1" applyFont="1" applyBorder="1" applyAlignment="1">
      <alignment horizontal="center" vertical="center"/>
    </xf>
    <xf numFmtId="0" fontId="12" fillId="0" borderId="0" xfId="0" applyFont="1"/>
    <xf numFmtId="0" fontId="8" fillId="0" borderId="2" xfId="0" applyFont="1" applyBorder="1" applyAlignment="1">
      <alignment horizontal="justify" vertical="center"/>
    </xf>
    <xf numFmtId="0" fontId="0" fillId="0" borderId="2" xfId="0" applyBorder="1" applyAlignment="1">
      <alignment horizontal="justify" vertical="center"/>
    </xf>
    <xf numFmtId="43" fontId="0" fillId="0" borderId="0" xfId="53" applyFont="1"/>
    <xf numFmtId="0" fontId="49" fillId="0" borderId="0" xfId="0" applyFont="1"/>
    <xf numFmtId="0" fontId="5" fillId="0" borderId="0" xfId="0" applyFont="1"/>
    <xf numFmtId="0" fontId="0" fillId="0" borderId="3" xfId="0" applyBorder="1"/>
    <xf numFmtId="182" fontId="0" fillId="0" borderId="0" xfId="62889" applyNumberFormat="1" applyFont="1"/>
    <xf numFmtId="0" fontId="43" fillId="0" borderId="0" xfId="0" applyFont="1" applyAlignment="1">
      <alignment vertical="center"/>
    </xf>
    <xf numFmtId="3" fontId="0" fillId="0" borderId="0" xfId="0" applyNumberFormat="1"/>
    <xf numFmtId="3" fontId="45" fillId="3" borderId="2" xfId="53" applyNumberFormat="1" applyFont="1" applyFill="1" applyBorder="1" applyAlignment="1">
      <alignment horizontal="center" vertical="center" wrapText="1"/>
    </xf>
    <xf numFmtId="3" fontId="45" fillId="3" borderId="2" xfId="53" applyNumberFormat="1" applyFont="1" applyFill="1" applyBorder="1" applyAlignment="1">
      <alignment horizontal="center" vertical="center"/>
    </xf>
    <xf numFmtId="4" fontId="45" fillId="3" borderId="2" xfId="53" applyNumberFormat="1" applyFont="1" applyFill="1" applyBorder="1" applyAlignment="1">
      <alignment horizontal="center" vertical="center" wrapText="1"/>
    </xf>
    <xf numFmtId="4" fontId="45" fillId="3" borderId="2" xfId="53" applyNumberFormat="1" applyFont="1" applyFill="1" applyBorder="1" applyAlignment="1">
      <alignment horizontal="center" vertical="center"/>
    </xf>
    <xf numFmtId="43" fontId="45" fillId="3" borderId="2" xfId="53" applyFont="1" applyFill="1" applyBorder="1" applyAlignment="1">
      <alignment horizontal="center" vertical="center" wrapText="1"/>
    </xf>
    <xf numFmtId="43" fontId="45" fillId="3" borderId="2" xfId="53" applyFont="1" applyFill="1" applyBorder="1" applyAlignment="1">
      <alignment horizontal="center" vertical="center"/>
    </xf>
    <xf numFmtId="4" fontId="45" fillId="3" borderId="8" xfId="53" applyNumberFormat="1" applyFont="1" applyFill="1" applyBorder="1" applyAlignment="1">
      <alignment horizontal="center" vertical="center" wrapText="1"/>
    </xf>
    <xf numFmtId="4" fontId="45" fillId="3" borderId="11" xfId="53" applyNumberFormat="1" applyFont="1" applyFill="1" applyBorder="1" applyAlignment="1">
      <alignment horizontal="center" vertical="center" wrapText="1"/>
    </xf>
    <xf numFmtId="43" fontId="43" fillId="5" borderId="2" xfId="53" applyFont="1" applyFill="1" applyBorder="1" applyAlignment="1">
      <alignment vertical="center"/>
    </xf>
    <xf numFmtId="43" fontId="43" fillId="4" borderId="2" xfId="53" applyFont="1" applyFill="1" applyBorder="1" applyAlignment="1">
      <alignment vertical="center"/>
    </xf>
    <xf numFmtId="43" fontId="43" fillId="6" borderId="2" xfId="53" applyFont="1" applyFill="1" applyBorder="1" applyAlignment="1">
      <alignment vertical="center"/>
    </xf>
    <xf numFmtId="43" fontId="43" fillId="6" borderId="9" xfId="53" applyFont="1" applyFill="1" applyBorder="1" applyAlignment="1">
      <alignment vertical="center"/>
    </xf>
    <xf numFmtId="43" fontId="42" fillId="0" borderId="8" xfId="53" applyFont="1" applyBorder="1" applyAlignment="1">
      <alignment vertical="center" wrapText="1"/>
    </xf>
    <xf numFmtId="43" fontId="42" fillId="0" borderId="2" xfId="53" applyFont="1" applyBorder="1" applyAlignment="1">
      <alignment vertical="center" wrapText="1"/>
    </xf>
    <xf numFmtId="43" fontId="42" fillId="0" borderId="2" xfId="53" applyFont="1" applyBorder="1" applyAlignment="1">
      <alignment vertical="center"/>
    </xf>
    <xf numFmtId="43" fontId="42" fillId="0" borderId="8" xfId="53" applyFont="1" applyBorder="1" applyAlignment="1">
      <alignment vertical="center"/>
    </xf>
    <xf numFmtId="43" fontId="42" fillId="2" borderId="8" xfId="53" applyFont="1" applyFill="1" applyBorder="1" applyAlignment="1">
      <alignment vertical="center"/>
    </xf>
    <xf numFmtId="43" fontId="42" fillId="2" borderId="2" xfId="53" applyFont="1" applyFill="1" applyBorder="1" applyAlignment="1">
      <alignment vertical="center"/>
    </xf>
    <xf numFmtId="43" fontId="42" fillId="2" borderId="2" xfId="53" applyFont="1" applyFill="1" applyBorder="1" applyAlignment="1">
      <alignment vertical="center" wrapText="1"/>
    </xf>
    <xf numFmtId="43" fontId="42" fillId="2" borderId="8" xfId="53" applyFont="1" applyFill="1" applyBorder="1" applyAlignment="1">
      <alignment vertical="center" wrapText="1"/>
    </xf>
    <xf numFmtId="43" fontId="42" fillId="0" borderId="4" xfId="53" applyFont="1" applyBorder="1" applyAlignment="1">
      <alignment vertical="center" wrapText="1"/>
    </xf>
    <xf numFmtId="43" fontId="42" fillId="2" borderId="4" xfId="53" applyFont="1" applyFill="1" applyBorder="1" applyAlignment="1">
      <alignment vertical="center"/>
    </xf>
    <xf numFmtId="43" fontId="42" fillId="8" borderId="2" xfId="53" applyFont="1" applyFill="1" applyBorder="1" applyAlignment="1">
      <alignment vertical="center"/>
    </xf>
    <xf numFmtId="43" fontId="42" fillId="8" borderId="8" xfId="53" applyFont="1" applyFill="1" applyBorder="1" applyAlignment="1">
      <alignment vertical="center"/>
    </xf>
    <xf numFmtId="43" fontId="42" fillId="8" borderId="2" xfId="53" applyFont="1" applyFill="1" applyBorder="1" applyAlignment="1">
      <alignment vertical="center" wrapText="1"/>
    </xf>
    <xf numFmtId="43" fontId="42" fillId="0" borderId="2" xfId="53" applyFont="1" applyBorder="1" applyAlignment="1">
      <alignment horizontal="right" vertical="center"/>
    </xf>
    <xf numFmtId="43" fontId="49" fillId="0" borderId="2" xfId="53" applyFont="1" applyBorder="1" applyAlignment="1">
      <alignment horizontal="right" vertical="center"/>
    </xf>
    <xf numFmtId="43" fontId="42" fillId="0" borderId="4" xfId="53" applyFont="1" applyBorder="1" applyAlignment="1">
      <alignment vertical="center"/>
    </xf>
    <xf numFmtId="43" fontId="42" fillId="2" borderId="2" xfId="53" applyFont="1" applyFill="1" applyBorder="1" applyAlignment="1">
      <alignment horizontal="center" vertical="center"/>
    </xf>
    <xf numFmtId="43" fontId="42" fillId="2" borderId="2" xfId="53" applyFont="1" applyFill="1" applyBorder="1" applyAlignment="1">
      <alignment horizontal="center" vertical="center" wrapText="1"/>
    </xf>
    <xf numFmtId="43" fontId="42" fillId="0" borderId="2" xfId="53" applyFont="1" applyBorder="1" applyAlignment="1">
      <alignment horizontal="center" vertical="center" wrapText="1"/>
    </xf>
    <xf numFmtId="43" fontId="42" fillId="2" borderId="1" xfId="53" applyFont="1" applyFill="1" applyBorder="1" applyAlignment="1">
      <alignment vertical="center"/>
    </xf>
    <xf numFmtId="43" fontId="42" fillId="2" borderId="1" xfId="53" applyFont="1" applyFill="1" applyBorder="1" applyAlignment="1">
      <alignment vertical="center" wrapText="1"/>
    </xf>
    <xf numFmtId="43" fontId="42" fillId="0" borderId="1" xfId="53" applyFont="1" applyBorder="1" applyAlignment="1">
      <alignment vertical="center"/>
    </xf>
    <xf numFmtId="43" fontId="42" fillId="0" borderId="1" xfId="53" applyFont="1" applyBorder="1" applyAlignment="1">
      <alignment vertical="center" wrapText="1"/>
    </xf>
    <xf numFmtId="43" fontId="42" fillId="2" borderId="10" xfId="53" applyFont="1" applyFill="1" applyBorder="1" applyAlignment="1">
      <alignment vertical="center"/>
    </xf>
    <xf numFmtId="43" fontId="42" fillId="0" borderId="13" xfId="53" applyFont="1" applyBorder="1" applyAlignment="1">
      <alignment vertical="center"/>
    </xf>
    <xf numFmtId="43" fontId="42" fillId="2" borderId="13" xfId="53" applyFont="1" applyFill="1" applyBorder="1" applyAlignment="1">
      <alignment vertical="center"/>
    </xf>
    <xf numFmtId="43" fontId="42" fillId="2" borderId="7" xfId="53" applyFont="1" applyFill="1" applyBorder="1" applyAlignment="1">
      <alignment vertical="center"/>
    </xf>
    <xf numFmtId="43" fontId="43" fillId="0" borderId="8" xfId="53" applyFont="1" applyBorder="1" applyAlignment="1">
      <alignment vertical="center"/>
    </xf>
    <xf numFmtId="43" fontId="43" fillId="0" borderId="2" xfId="53" applyFont="1" applyBorder="1" applyAlignment="1">
      <alignment vertical="center"/>
    </xf>
    <xf numFmtId="3" fontId="45" fillId="7" borderId="11" xfId="53" applyNumberFormat="1" applyFont="1" applyFill="1" applyBorder="1" applyAlignment="1">
      <alignment horizontal="center" vertical="center"/>
    </xf>
    <xf numFmtId="3" fontId="45" fillId="7" borderId="11" xfId="0" applyNumberFormat="1" applyFont="1" applyFill="1" applyBorder="1" applyAlignment="1">
      <alignment horizontal="center" vertical="center" wrapText="1"/>
    </xf>
    <xf numFmtId="3" fontId="45" fillId="10" borderId="11" xfId="53" applyNumberFormat="1" applyFont="1" applyFill="1" applyBorder="1" applyAlignment="1">
      <alignment horizontal="center" vertical="center"/>
    </xf>
    <xf numFmtId="43" fontId="42" fillId="2" borderId="8" xfId="53" applyFont="1" applyFill="1" applyBorder="1" applyAlignment="1">
      <alignment horizontal="right" vertical="center" wrapText="1"/>
    </xf>
    <xf numFmtId="43" fontId="42" fillId="0" borderId="8" xfId="53" applyFont="1" applyBorder="1" applyAlignment="1">
      <alignment horizontal="right" vertical="center"/>
    </xf>
    <xf numFmtId="43" fontId="42" fillId="2" borderId="8" xfId="53" applyFont="1" applyFill="1" applyBorder="1" applyAlignment="1">
      <alignment horizontal="right" vertical="center"/>
    </xf>
    <xf numFmtId="43" fontId="42" fillId="2" borderId="2" xfId="53" applyFont="1" applyFill="1" applyBorder="1" applyAlignment="1">
      <alignment horizontal="right" vertical="center"/>
    </xf>
    <xf numFmtId="43" fontId="42" fillId="0" borderId="2" xfId="53" applyFont="1" applyBorder="1" applyAlignment="1">
      <alignment horizontal="right" vertical="center" wrapText="1"/>
    </xf>
    <xf numFmtId="43" fontId="42" fillId="2" borderId="2" xfId="53" applyFont="1" applyFill="1" applyBorder="1" applyAlignment="1">
      <alignment horizontal="right" vertical="center" wrapText="1"/>
    </xf>
    <xf numFmtId="43" fontId="42" fillId="0" borderId="12" xfId="53" applyFont="1" applyBorder="1" applyAlignment="1">
      <alignment horizontal="right"/>
    </xf>
    <xf numFmtId="43" fontId="42" fillId="2" borderId="8" xfId="53" applyFont="1" applyFill="1" applyBorder="1" applyAlignment="1">
      <alignment horizontal="center" vertical="center" wrapText="1"/>
    </xf>
    <xf numFmtId="43" fontId="42" fillId="2" borderId="8" xfId="53" applyFont="1" applyFill="1" applyBorder="1" applyAlignment="1">
      <alignment horizontal="center" vertical="center"/>
    </xf>
    <xf numFmtId="43" fontId="42" fillId="2" borderId="1" xfId="53" applyFont="1" applyFill="1" applyBorder="1" applyAlignment="1">
      <alignment horizontal="right" vertical="center"/>
    </xf>
    <xf numFmtId="43" fontId="42" fillId="0" borderId="1" xfId="53" applyFont="1" applyBorder="1" applyAlignment="1">
      <alignment horizontal="right" vertical="center"/>
    </xf>
    <xf numFmtId="43" fontId="42" fillId="2" borderId="4" xfId="53" applyFont="1" applyFill="1" applyBorder="1" applyAlignment="1">
      <alignment horizontal="right" vertical="center"/>
    </xf>
    <xf numFmtId="43" fontId="42" fillId="0" borderId="0" xfId="53" applyFont="1" applyAlignment="1">
      <alignment horizontal="right" vertical="center"/>
    </xf>
    <xf numFmtId="43" fontId="43" fillId="2" borderId="9" xfId="53" applyFont="1" applyFill="1" applyBorder="1" applyAlignment="1">
      <alignment horizontal="right" vertical="center"/>
    </xf>
    <xf numFmtId="43" fontId="42" fillId="2" borderId="3" xfId="53" applyFont="1" applyFill="1" applyBorder="1" applyAlignment="1">
      <alignment horizontal="right" vertical="center"/>
    </xf>
    <xf numFmtId="43" fontId="42" fillId="0" borderId="8" xfId="53" applyFont="1" applyBorder="1" applyAlignment="1">
      <alignment horizontal="right" vertical="center" wrapText="1"/>
    </xf>
    <xf numFmtId="43" fontId="42" fillId="2" borderId="4" xfId="53" applyFont="1" applyFill="1" applyBorder="1" applyAlignment="1">
      <alignment horizontal="right" vertical="center" wrapText="1"/>
    </xf>
    <xf numFmtId="43" fontId="42" fillId="2" borderId="10" xfId="53" applyFont="1" applyFill="1" applyBorder="1" applyAlignment="1">
      <alignment horizontal="right" vertical="center"/>
    </xf>
    <xf numFmtId="173" fontId="42" fillId="2" borderId="2" xfId="53" applyNumberFormat="1" applyFont="1" applyFill="1" applyBorder="1" applyAlignment="1">
      <alignment horizontal="right" vertical="center"/>
    </xf>
    <xf numFmtId="3" fontId="45" fillId="9" borderId="2" xfId="53" applyNumberFormat="1" applyFont="1" applyFill="1" applyBorder="1" applyAlignment="1">
      <alignment horizontal="center" vertical="center"/>
    </xf>
    <xf numFmtId="3" fontId="45" fillId="9" borderId="11" xfId="0" applyNumberFormat="1" applyFont="1" applyFill="1" applyBorder="1" applyAlignment="1">
      <alignment horizontal="center" vertical="center" wrapText="1"/>
    </xf>
    <xf numFmtId="3" fontId="45" fillId="9" borderId="11" xfId="53" applyNumberFormat="1" applyFont="1" applyFill="1" applyBorder="1" applyAlignment="1">
      <alignment horizontal="center" vertical="center"/>
    </xf>
    <xf numFmtId="43" fontId="42" fillId="0" borderId="4" xfId="53" applyFont="1" applyBorder="1" applyAlignment="1">
      <alignment horizontal="right" vertical="center" wrapText="1"/>
    </xf>
    <xf numFmtId="43" fontId="47" fillId="0" borderId="8" xfId="53" applyFont="1" applyBorder="1" applyAlignment="1">
      <alignment horizontal="right" vertical="center" wrapText="1"/>
    </xf>
    <xf numFmtId="43" fontId="42" fillId="2" borderId="40" xfId="53" applyFont="1" applyFill="1" applyBorder="1" applyAlignment="1">
      <alignment horizontal="center" vertical="center"/>
    </xf>
    <xf numFmtId="43" fontId="42" fillId="2" borderId="40" xfId="53" applyFont="1" applyFill="1" applyBorder="1" applyAlignment="1">
      <alignment vertical="center" wrapText="1"/>
    </xf>
    <xf numFmtId="43" fontId="42" fillId="2" borderId="40" xfId="53" applyFont="1" applyFill="1" applyBorder="1" applyAlignment="1">
      <alignment horizontal="right" vertical="center" wrapText="1"/>
    </xf>
    <xf numFmtId="43" fontId="42" fillId="0" borderId="40" xfId="53" applyFont="1" applyBorder="1" applyAlignment="1">
      <alignment horizontal="right" vertical="center" wrapText="1"/>
    </xf>
    <xf numFmtId="43" fontId="42" fillId="2" borderId="40" xfId="53" applyFont="1" applyFill="1" applyBorder="1" applyAlignment="1">
      <alignment horizontal="right" vertical="center"/>
    </xf>
    <xf numFmtId="43" fontId="42" fillId="2" borderId="40" xfId="53" applyFont="1" applyFill="1" applyBorder="1" applyAlignment="1">
      <alignment vertical="center"/>
    </xf>
    <xf numFmtId="43" fontId="42" fillId="0" borderId="8" xfId="53" applyFont="1" applyBorder="1" applyAlignment="1">
      <alignment horizontal="right"/>
    </xf>
    <xf numFmtId="43" fontId="42" fillId="2" borderId="41" xfId="53" applyFont="1" applyFill="1" applyBorder="1" applyAlignment="1">
      <alignment horizontal="center" vertical="center"/>
    </xf>
    <xf numFmtId="43" fontId="42" fillId="2" borderId="41" xfId="53" applyFont="1" applyFill="1" applyBorder="1" applyAlignment="1">
      <alignment vertical="center" wrapText="1"/>
    </xf>
    <xf numFmtId="43" fontId="42" fillId="2" borderId="41" xfId="53" applyFont="1" applyFill="1" applyBorder="1" applyAlignment="1">
      <alignment horizontal="right" vertical="center" wrapText="1"/>
    </xf>
    <xf numFmtId="43" fontId="42" fillId="0" borderId="41" xfId="53" applyFont="1" applyBorder="1" applyAlignment="1">
      <alignment horizontal="right" vertical="center" wrapText="1"/>
    </xf>
    <xf numFmtId="43" fontId="42" fillId="2" borderId="41" xfId="53" applyFont="1" applyFill="1" applyBorder="1" applyAlignment="1">
      <alignment horizontal="right" vertical="center"/>
    </xf>
    <xf numFmtId="43" fontId="42" fillId="2" borderId="41" xfId="53" applyFont="1" applyFill="1" applyBorder="1" applyAlignment="1">
      <alignment vertical="center"/>
    </xf>
    <xf numFmtId="3" fontId="45" fillId="7" borderId="2" xfId="53" applyNumberFormat="1" applyFont="1" applyFill="1" applyBorder="1" applyAlignment="1">
      <alignment horizontal="center" vertical="center"/>
    </xf>
    <xf numFmtId="164" fontId="0" fillId="0" borderId="0" xfId="0" applyNumberFormat="1"/>
    <xf numFmtId="187" fontId="42" fillId="0" borderId="8" xfId="53" applyNumberFormat="1" applyFont="1" applyBorder="1" applyAlignment="1">
      <alignment horizontal="right" vertical="center" wrapText="1"/>
    </xf>
    <xf numFmtId="10" fontId="41" fillId="0" borderId="2" xfId="0" applyNumberFormat="1" applyFont="1" applyBorder="1" applyAlignment="1">
      <alignment horizontal="center" vertical="center"/>
    </xf>
    <xf numFmtId="10" fontId="41" fillId="42" borderId="2" xfId="0" applyNumberFormat="1" applyFont="1" applyFill="1" applyBorder="1" applyAlignment="1">
      <alignment horizontal="center" vertical="center"/>
    </xf>
    <xf numFmtId="43" fontId="42" fillId="0" borderId="41" xfId="53" applyFont="1" applyBorder="1" applyAlignment="1">
      <alignment vertical="center"/>
    </xf>
    <xf numFmtId="0" fontId="7" fillId="47" borderId="2" xfId="0" applyFont="1" applyFill="1" applyBorder="1" applyAlignment="1">
      <alignment horizontal="center" vertical="center"/>
    </xf>
    <xf numFmtId="0" fontId="7" fillId="47" borderId="2" xfId="0" applyFont="1" applyFill="1" applyBorder="1" applyAlignment="1">
      <alignment horizontal="center" vertical="center" wrapText="1"/>
    </xf>
    <xf numFmtId="0" fontId="11" fillId="47" borderId="2" xfId="0" applyFont="1" applyFill="1" applyBorder="1" applyAlignment="1">
      <alignment horizontal="center" vertical="center" wrapText="1"/>
    </xf>
    <xf numFmtId="9" fontId="7" fillId="47" borderId="2" xfId="0" applyNumberFormat="1" applyFont="1" applyFill="1" applyBorder="1" applyAlignment="1">
      <alignment horizontal="center" vertical="center"/>
    </xf>
    <xf numFmtId="0" fontId="12" fillId="47" borderId="2" xfId="0" applyFont="1" applyFill="1" applyBorder="1" applyAlignment="1">
      <alignment horizontal="center" vertical="center"/>
    </xf>
    <xf numFmtId="0" fontId="7" fillId="47" borderId="2" xfId="0" applyFont="1" applyFill="1" applyBorder="1" applyAlignment="1">
      <alignment horizontal="justify" vertical="justify"/>
    </xf>
    <xf numFmtId="3" fontId="7" fillId="47" borderId="2" xfId="0" applyNumberFormat="1" applyFont="1" applyFill="1" applyBorder="1" applyAlignment="1">
      <alignment horizontal="right" vertical="center"/>
    </xf>
    <xf numFmtId="4" fontId="7" fillId="47" borderId="2" xfId="0" applyNumberFormat="1" applyFont="1" applyFill="1" applyBorder="1" applyAlignment="1">
      <alignment horizontal="center" vertical="center"/>
    </xf>
    <xf numFmtId="10" fontId="7" fillId="47" borderId="2" xfId="0" applyNumberFormat="1" applyFont="1" applyFill="1" applyBorder="1" applyAlignment="1">
      <alignment horizontal="center" vertical="center"/>
    </xf>
    <xf numFmtId="0" fontId="7" fillId="48" borderId="2" xfId="0" applyFont="1" applyFill="1" applyBorder="1" applyAlignment="1">
      <alignment horizontal="center" vertical="center"/>
    </xf>
    <xf numFmtId="0" fontId="7" fillId="48" borderId="2" xfId="0" applyFont="1" applyFill="1" applyBorder="1" applyAlignment="1">
      <alignment horizontal="center" vertical="center" wrapText="1"/>
    </xf>
    <xf numFmtId="0" fontId="11" fillId="48" borderId="2" xfId="0" applyFont="1" applyFill="1" applyBorder="1" applyAlignment="1">
      <alignment horizontal="center" vertical="center" wrapText="1"/>
    </xf>
    <xf numFmtId="0" fontId="7" fillId="48" borderId="2" xfId="0" applyFont="1" applyFill="1" applyBorder="1" applyAlignment="1">
      <alignment vertical="center"/>
    </xf>
    <xf numFmtId="3" fontId="7" fillId="48" borderId="2" xfId="0" applyNumberFormat="1" applyFont="1" applyFill="1" applyBorder="1" applyAlignment="1">
      <alignment vertical="center"/>
    </xf>
    <xf numFmtId="9" fontId="7" fillId="48" borderId="2" xfId="0" applyNumberFormat="1" applyFont="1" applyFill="1" applyBorder="1" applyAlignment="1">
      <alignment horizontal="center" vertical="center"/>
    </xf>
    <xf numFmtId="10" fontId="7" fillId="48" borderId="2" xfId="54" applyNumberFormat="1" applyFont="1" applyFill="1" applyBorder="1" applyAlignment="1">
      <alignment horizontal="center" vertical="center"/>
    </xf>
    <xf numFmtId="0" fontId="7" fillId="12" borderId="2" xfId="0" applyFont="1" applyFill="1" applyBorder="1" applyAlignment="1">
      <alignment horizontal="justify" vertical="center"/>
    </xf>
    <xf numFmtId="43" fontId="42" fillId="2" borderId="9" xfId="53" applyFont="1" applyFill="1" applyBorder="1" applyAlignment="1">
      <alignment horizontal="right" vertical="center" wrapText="1"/>
    </xf>
    <xf numFmtId="43" fontId="42" fillId="2" borderId="33" xfId="53" applyFont="1" applyFill="1" applyBorder="1" applyAlignment="1">
      <alignment horizontal="center" vertical="center" wrapText="1"/>
    </xf>
    <xf numFmtId="43" fontId="42" fillId="2" borderId="9" xfId="53" applyFont="1" applyFill="1" applyBorder="1" applyAlignment="1">
      <alignment horizontal="right" vertical="center"/>
    </xf>
    <xf numFmtId="43" fontId="42" fillId="0" borderId="9" xfId="53" applyFont="1" applyBorder="1" applyAlignment="1">
      <alignment horizontal="right" vertical="center"/>
    </xf>
    <xf numFmtId="43" fontId="42" fillId="2" borderId="33" xfId="53" applyFont="1" applyFill="1" applyBorder="1" applyAlignment="1">
      <alignment vertical="center" wrapText="1"/>
    </xf>
    <xf numFmtId="43" fontId="42" fillId="2" borderId="33" xfId="53" applyFont="1" applyFill="1" applyBorder="1" applyAlignment="1">
      <alignment horizontal="right" vertical="center" wrapText="1"/>
    </xf>
    <xf numFmtId="43" fontId="42" fillId="2" borderId="42" xfId="53" applyFont="1" applyFill="1" applyBorder="1" applyAlignment="1">
      <alignment horizontal="right" vertical="center" wrapText="1"/>
    </xf>
    <xf numFmtId="43" fontId="42" fillId="2" borderId="33" xfId="53" applyFont="1" applyFill="1" applyBorder="1" applyAlignment="1">
      <alignment horizontal="right" vertical="center"/>
    </xf>
    <xf numFmtId="43" fontId="42" fillId="2" borderId="9" xfId="53" applyFont="1" applyFill="1" applyBorder="1" applyAlignment="1">
      <alignment horizontal="center" vertical="center" wrapText="1"/>
    </xf>
    <xf numFmtId="43" fontId="42" fillId="2" borderId="11" xfId="53" applyFont="1" applyFill="1" applyBorder="1" applyAlignment="1">
      <alignment horizontal="right" vertical="center"/>
    </xf>
    <xf numFmtId="43" fontId="42" fillId="2" borderId="7" xfId="53" applyFont="1" applyFill="1" applyBorder="1" applyAlignment="1">
      <alignment horizontal="right" vertical="center"/>
    </xf>
    <xf numFmtId="43" fontId="42" fillId="2" borderId="33" xfId="53" applyFont="1" applyFill="1" applyBorder="1" applyAlignment="1">
      <alignment vertical="center"/>
    </xf>
    <xf numFmtId="3" fontId="45" fillId="7" borderId="5" xfId="0" applyNumberFormat="1" applyFont="1" applyFill="1" applyBorder="1" applyAlignment="1">
      <alignment horizontal="center" vertical="center" wrapText="1"/>
    </xf>
    <xf numFmtId="43" fontId="53" fillId="2" borderId="0" xfId="53" applyFont="1" applyFill="1" applyAlignment="1" applyProtection="1">
      <alignment horizontal="right" vertical="center"/>
      <protection locked="0"/>
    </xf>
    <xf numFmtId="43" fontId="42" fillId="0" borderId="40" xfId="53" applyFont="1" applyBorder="1" applyAlignment="1">
      <alignment vertical="center"/>
    </xf>
    <xf numFmtId="43" fontId="42" fillId="0" borderId="40" xfId="53" applyFont="1" applyBorder="1" applyAlignment="1">
      <alignment vertical="center" wrapText="1"/>
    </xf>
    <xf numFmtId="43" fontId="42" fillId="0" borderId="41" xfId="53" applyFont="1" applyBorder="1" applyAlignment="1">
      <alignment vertical="center" wrapText="1"/>
    </xf>
    <xf numFmtId="43" fontId="42" fillId="0" borderId="3" xfId="53" applyFont="1" applyBorder="1" applyAlignment="1">
      <alignment horizontal="right" vertical="center"/>
    </xf>
    <xf numFmtId="43" fontId="42" fillId="2" borderId="3" xfId="53" applyFont="1" applyFill="1" applyBorder="1" applyAlignment="1">
      <alignment horizontal="right" vertical="center" wrapText="1"/>
    </xf>
    <xf numFmtId="43" fontId="42" fillId="2" borderId="10" xfId="53" applyFont="1" applyFill="1" applyBorder="1" applyAlignment="1">
      <alignment horizontal="right" vertical="center" wrapText="1"/>
    </xf>
    <xf numFmtId="43" fontId="42" fillId="2" borderId="1" xfId="53" applyFont="1" applyFill="1" applyBorder="1" applyAlignment="1">
      <alignment horizontal="right" vertical="center" wrapText="1"/>
    </xf>
    <xf numFmtId="0" fontId="59" fillId="48" borderId="2" xfId="0" applyFont="1" applyFill="1" applyBorder="1" applyAlignment="1">
      <alignment horizontal="center" vertical="center" wrapText="1"/>
    </xf>
    <xf numFmtId="0" fontId="8" fillId="0" borderId="2" xfId="0" applyFont="1" applyBorder="1" applyAlignment="1">
      <alignment horizontal="center" vertical="center"/>
    </xf>
    <xf numFmtId="0" fontId="8" fillId="0" borderId="2" xfId="0" applyFont="1" applyBorder="1" applyAlignment="1">
      <alignment horizontal="center" vertical="center" wrapText="1"/>
    </xf>
    <xf numFmtId="0" fontId="8" fillId="45" borderId="2" xfId="0" applyFont="1" applyFill="1" applyBorder="1" applyAlignment="1">
      <alignment horizontal="center" vertical="center" wrapText="1"/>
    </xf>
    <xf numFmtId="0" fontId="8" fillId="46" borderId="2" xfId="0" applyFont="1" applyFill="1" applyBorder="1" applyAlignment="1">
      <alignment horizontal="center" vertical="center" wrapText="1"/>
    </xf>
    <xf numFmtId="0" fontId="0" fillId="43" borderId="2" xfId="0" applyFill="1" applyBorder="1" applyAlignment="1">
      <alignment horizontal="center" vertical="center" wrapText="1"/>
    </xf>
    <xf numFmtId="0" fontId="8" fillId="42" borderId="2" xfId="0" applyFont="1" applyFill="1" applyBorder="1" applyAlignment="1">
      <alignment horizontal="center" vertical="center" wrapText="1"/>
    </xf>
    <xf numFmtId="0" fontId="8" fillId="44" borderId="2" xfId="0" applyFont="1" applyFill="1" applyBorder="1" applyAlignment="1">
      <alignment horizontal="center" vertical="center" wrapText="1"/>
    </xf>
    <xf numFmtId="0" fontId="0" fillId="43" borderId="2" xfId="0" applyFill="1" applyBorder="1" applyAlignment="1">
      <alignment horizontal="center" vertical="center"/>
    </xf>
    <xf numFmtId="0" fontId="8" fillId="46" borderId="2" xfId="0" applyFont="1" applyFill="1" applyBorder="1" applyAlignment="1">
      <alignment horizontal="center" vertical="center"/>
    </xf>
    <xf numFmtId="0" fontId="57" fillId="48" borderId="2" xfId="0" applyFont="1" applyFill="1" applyBorder="1" applyAlignment="1">
      <alignment vertical="center"/>
    </xf>
    <xf numFmtId="0" fontId="57" fillId="48" borderId="2" xfId="0" applyFont="1" applyFill="1" applyBorder="1" applyAlignment="1">
      <alignment horizontal="center" vertical="center"/>
    </xf>
    <xf numFmtId="9" fontId="57" fillId="48" borderId="2" xfId="0" applyNumberFormat="1" applyFont="1" applyFill="1" applyBorder="1" applyAlignment="1">
      <alignment horizontal="center" vertical="center"/>
    </xf>
    <xf numFmtId="0" fontId="8" fillId="0" borderId="0" xfId="0" applyFont="1" applyAlignment="1">
      <alignment horizontal="center" vertical="center" wrapText="1"/>
    </xf>
    <xf numFmtId="0" fontId="8" fillId="0" borderId="0" xfId="0" applyFont="1" applyAlignment="1">
      <alignment horizontal="center" vertical="center"/>
    </xf>
    <xf numFmtId="43" fontId="42" fillId="0" borderId="40" xfId="53" applyFont="1" applyBorder="1" applyAlignment="1">
      <alignment horizontal="center" vertical="center" wrapText="1"/>
    </xf>
    <xf numFmtId="43" fontId="42" fillId="0" borderId="10" xfId="53" applyFont="1" applyBorder="1" applyAlignment="1">
      <alignment horizontal="right" vertical="center" wrapText="1"/>
    </xf>
    <xf numFmtId="43" fontId="42" fillId="0" borderId="40" xfId="53" applyFont="1" applyBorder="1" applyAlignment="1">
      <alignment horizontal="center" vertical="center"/>
    </xf>
    <xf numFmtId="43" fontId="42" fillId="0" borderId="3" xfId="53" applyFont="1" applyBorder="1" applyAlignment="1">
      <alignment horizontal="right" vertical="center" wrapText="1"/>
    </xf>
    <xf numFmtId="43" fontId="42" fillId="0" borderId="40" xfId="53" applyFont="1" applyBorder="1" applyAlignment="1">
      <alignment horizontal="right" vertical="center"/>
    </xf>
    <xf numFmtId="43" fontId="42" fillId="0" borderId="2" xfId="53" applyFont="1" applyBorder="1" applyAlignment="1">
      <alignment horizontal="center" vertical="center"/>
    </xf>
    <xf numFmtId="43" fontId="53" fillId="0" borderId="53" xfId="53" applyFont="1" applyBorder="1" applyAlignment="1">
      <alignment horizontal="center" vertical="center"/>
    </xf>
    <xf numFmtId="9" fontId="8" fillId="0" borderId="2" xfId="54" applyFont="1" applyBorder="1" applyAlignment="1">
      <alignment horizontal="center" vertical="center" wrapText="1"/>
    </xf>
    <xf numFmtId="1" fontId="0" fillId="0" borderId="2" xfId="0" applyNumberFormat="1" applyBorder="1" applyAlignment="1">
      <alignment horizontal="center" vertical="center" wrapText="1"/>
    </xf>
    <xf numFmtId="9" fontId="0" fillId="0" borderId="2" xfId="54" applyFont="1" applyBorder="1" applyAlignment="1">
      <alignment horizontal="center" vertical="center" wrapText="1"/>
    </xf>
    <xf numFmtId="3" fontId="45" fillId="7" borderId="2" xfId="53" applyNumberFormat="1" applyFont="1" applyFill="1" applyBorder="1" applyAlignment="1">
      <alignment horizontal="center" vertical="center" wrapText="1"/>
    </xf>
    <xf numFmtId="43" fontId="42" fillId="2" borderId="7" xfId="53" applyFont="1" applyFill="1" applyBorder="1" applyAlignment="1">
      <alignment horizontal="right" vertical="center" wrapText="1"/>
    </xf>
    <xf numFmtId="43" fontId="42" fillId="2" borderId="6" xfId="53" applyFont="1" applyFill="1" applyBorder="1" applyAlignment="1">
      <alignment horizontal="right" vertical="center" wrapText="1"/>
    </xf>
    <xf numFmtId="43" fontId="42" fillId="2" borderId="5" xfId="53" applyFont="1" applyFill="1" applyBorder="1" applyAlignment="1">
      <alignment horizontal="right" vertical="center" wrapText="1"/>
    </xf>
    <xf numFmtId="43" fontId="42" fillId="2" borderId="40" xfId="53" applyFont="1" applyFill="1" applyBorder="1" applyAlignment="1">
      <alignment horizontal="center" vertical="center" wrapText="1"/>
    </xf>
    <xf numFmtId="43" fontId="43" fillId="0" borderId="9" xfId="53" applyFont="1" applyBorder="1" applyAlignment="1">
      <alignment vertical="center"/>
    </xf>
    <xf numFmtId="43" fontId="42" fillId="2" borderId="41" xfId="53" applyFont="1" applyFill="1" applyBorder="1" applyAlignment="1">
      <alignment horizontal="center" vertical="center" wrapText="1"/>
    </xf>
    <xf numFmtId="43" fontId="43" fillId="10" borderId="2" xfId="53" applyFont="1" applyFill="1" applyBorder="1" applyAlignment="1">
      <alignment vertical="center"/>
    </xf>
    <xf numFmtId="43" fontId="43" fillId="2" borderId="2" xfId="53" applyFont="1" applyFill="1" applyBorder="1" applyAlignment="1">
      <alignment horizontal="right" vertical="center"/>
    </xf>
    <xf numFmtId="43" fontId="51" fillId="0" borderId="53" xfId="59491" applyFont="1" applyBorder="1" applyAlignment="1">
      <alignment horizontal="center" vertical="center"/>
    </xf>
    <xf numFmtId="43" fontId="51" fillId="0" borderId="54" xfId="59491" applyFont="1" applyBorder="1" applyAlignment="1">
      <alignment horizontal="center" vertical="center"/>
    </xf>
    <xf numFmtId="43" fontId="42" fillId="0" borderId="7" xfId="53" applyFont="1" applyBorder="1" applyAlignment="1">
      <alignment horizontal="right" vertical="center" wrapText="1"/>
    </xf>
    <xf numFmtId="0" fontId="10" fillId="0" borderId="0" xfId="0" applyFont="1" applyAlignment="1">
      <alignment horizontal="center" vertical="center"/>
    </xf>
    <xf numFmtId="43" fontId="43" fillId="6" borderId="2" xfId="53" applyFont="1" applyFill="1" applyBorder="1" applyAlignment="1">
      <alignment vertical="center" wrapText="1"/>
    </xf>
    <xf numFmtId="43" fontId="43" fillId="6" borderId="7" xfId="53" applyFont="1" applyFill="1" applyBorder="1" applyAlignment="1">
      <alignment vertical="center" wrapText="1"/>
    </xf>
    <xf numFmtId="43" fontId="43" fillId="5" borderId="2" xfId="53" applyFont="1" applyFill="1" applyBorder="1" applyAlignment="1">
      <alignment vertical="center" wrapText="1"/>
    </xf>
    <xf numFmtId="43" fontId="43" fillId="6" borderId="9" xfId="0" applyNumberFormat="1" applyFont="1" applyFill="1" applyBorder="1" applyAlignment="1">
      <alignment vertical="center" wrapText="1"/>
    </xf>
    <xf numFmtId="172" fontId="43" fillId="4" borderId="2" xfId="0" applyNumberFormat="1" applyFont="1" applyFill="1" applyBorder="1" applyAlignment="1">
      <alignment vertical="center"/>
    </xf>
    <xf numFmtId="43" fontId="52" fillId="6" borderId="7" xfId="0" applyNumberFormat="1" applyFont="1" applyFill="1" applyBorder="1" applyAlignment="1">
      <alignment vertical="center"/>
    </xf>
    <xf numFmtId="182" fontId="52" fillId="6" borderId="7" xfId="62889" applyNumberFormat="1" applyFont="1" applyFill="1" applyBorder="1" applyAlignment="1">
      <alignment vertical="center"/>
    </xf>
    <xf numFmtId="172" fontId="52" fillId="4" borderId="7" xfId="0" applyNumberFormat="1" applyFont="1" applyFill="1" applyBorder="1" applyAlignment="1">
      <alignment vertical="center"/>
    </xf>
    <xf numFmtId="43" fontId="52" fillId="6" borderId="7" xfId="0" applyNumberFormat="1" applyFont="1" applyFill="1" applyBorder="1" applyAlignment="1">
      <alignment vertical="center" wrapText="1"/>
    </xf>
    <xf numFmtId="43" fontId="52" fillId="6" borderId="9" xfId="0" applyNumberFormat="1" applyFont="1" applyFill="1" applyBorder="1" applyAlignment="1">
      <alignment vertical="center" wrapText="1"/>
    </xf>
    <xf numFmtId="43" fontId="43" fillId="6" borderId="9" xfId="53" applyFont="1" applyFill="1" applyBorder="1" applyAlignment="1">
      <alignment vertical="center" wrapText="1"/>
    </xf>
    <xf numFmtId="43" fontId="43" fillId="6" borderId="7" xfId="53" applyFont="1" applyFill="1" applyBorder="1" applyAlignment="1">
      <alignment vertical="center"/>
    </xf>
    <xf numFmtId="43" fontId="52" fillId="6" borderId="33" xfId="0" applyNumberFormat="1" applyFont="1" applyFill="1" applyBorder="1" applyAlignment="1">
      <alignment vertical="center"/>
    </xf>
    <xf numFmtId="43" fontId="52" fillId="6" borderId="2" xfId="0" applyNumberFormat="1" applyFont="1" applyFill="1" applyBorder="1" applyAlignment="1">
      <alignment vertical="center" wrapText="1"/>
    </xf>
    <xf numFmtId="43" fontId="52" fillId="4" borderId="2" xfId="0" applyNumberFormat="1" applyFont="1" applyFill="1" applyBorder="1" applyAlignment="1">
      <alignment vertical="center"/>
    </xf>
    <xf numFmtId="43" fontId="52" fillId="6" borderId="2" xfId="0" applyNumberFormat="1" applyFont="1" applyFill="1" applyBorder="1" applyAlignment="1">
      <alignment vertical="center"/>
    </xf>
    <xf numFmtId="3" fontId="42" fillId="2" borderId="0" xfId="53" applyNumberFormat="1" applyFont="1" applyFill="1" applyAlignment="1">
      <alignment horizontal="right" vertical="center"/>
    </xf>
    <xf numFmtId="0" fontId="45" fillId="2" borderId="2" xfId="0" applyFont="1" applyFill="1" applyBorder="1" applyAlignment="1">
      <alignment vertical="center"/>
    </xf>
    <xf numFmtId="0" fontId="42" fillId="2" borderId="0" xfId="0" applyFont="1" applyFill="1"/>
    <xf numFmtId="177" fontId="45" fillId="2" borderId="2" xfId="0" applyNumberFormat="1" applyFont="1" applyFill="1" applyBorder="1" applyAlignment="1">
      <alignment horizontal="left" vertical="center"/>
    </xf>
    <xf numFmtId="0" fontId="45" fillId="0" borderId="2" xfId="0" applyFont="1" applyBorder="1" applyAlignment="1">
      <alignment vertical="center"/>
    </xf>
    <xf numFmtId="0" fontId="43" fillId="2" borderId="0" xfId="0" applyFont="1" applyFill="1" applyAlignment="1">
      <alignment vertical="center" wrapText="1"/>
    </xf>
    <xf numFmtId="0" fontId="43" fillId="0" borderId="0" xfId="0" applyFont="1" applyAlignment="1">
      <alignment vertical="distributed"/>
    </xf>
    <xf numFmtId="3" fontId="45" fillId="9" borderId="42" xfId="0" applyNumberFormat="1" applyFont="1" applyFill="1" applyBorder="1" applyAlignment="1">
      <alignment horizontal="center" vertical="center" wrapText="1"/>
    </xf>
    <xf numFmtId="0" fontId="43" fillId="2" borderId="0" xfId="0" applyFont="1" applyFill="1" applyAlignment="1">
      <alignment horizontal="center" vertical="center"/>
    </xf>
    <xf numFmtId="0" fontId="45" fillId="4" borderId="2" xfId="0" applyFont="1" applyFill="1" applyBorder="1" applyAlignment="1">
      <alignment vertical="center" wrapText="1"/>
    </xf>
    <xf numFmtId="0" fontId="45" fillId="6" borderId="2" xfId="0" applyFont="1" applyFill="1" applyBorder="1" applyAlignment="1">
      <alignment vertical="center" wrapText="1"/>
    </xf>
    <xf numFmtId="0" fontId="46" fillId="3" borderId="2" xfId="0" applyFont="1" applyFill="1" applyBorder="1" applyAlignment="1">
      <alignment horizontal="center" vertical="center" wrapText="1"/>
    </xf>
    <xf numFmtId="165" fontId="43" fillId="3" borderId="2" xfId="62889" applyFont="1" applyFill="1" applyBorder="1" applyAlignment="1">
      <alignment horizontal="center" vertical="center" wrapText="1"/>
    </xf>
    <xf numFmtId="0" fontId="44" fillId="3" borderId="2" xfId="0" applyFont="1" applyFill="1" applyBorder="1" applyAlignment="1">
      <alignment horizontal="center" vertical="center" wrapText="1"/>
    </xf>
    <xf numFmtId="3" fontId="45" fillId="10" borderId="2" xfId="53" applyNumberFormat="1" applyFont="1" applyFill="1" applyBorder="1" applyAlignment="1">
      <alignment horizontal="center" vertical="center"/>
    </xf>
    <xf numFmtId="0" fontId="45" fillId="2" borderId="0" xfId="0" applyFont="1" applyFill="1" applyAlignment="1">
      <alignment horizontal="center" vertical="center"/>
    </xf>
    <xf numFmtId="0" fontId="45" fillId="3" borderId="11" xfId="0" applyFont="1" applyFill="1" applyBorder="1" applyAlignment="1">
      <alignment horizontal="center" vertical="center" wrapText="1"/>
    </xf>
    <xf numFmtId="0" fontId="45" fillId="3" borderId="11" xfId="0" applyFont="1" applyFill="1" applyBorder="1" applyAlignment="1">
      <alignment horizontal="center" vertical="center"/>
    </xf>
    <xf numFmtId="0" fontId="46" fillId="3" borderId="11" xfId="0" applyFont="1" applyFill="1" applyBorder="1" applyAlignment="1">
      <alignment horizontal="center" vertical="center" wrapText="1"/>
    </xf>
    <xf numFmtId="165" fontId="43" fillId="3" borderId="11" xfId="62889" applyFont="1" applyFill="1" applyBorder="1" applyAlignment="1">
      <alignment horizontal="center" vertical="center" wrapText="1"/>
    </xf>
    <xf numFmtId="0" fontId="44" fillId="3" borderId="11" xfId="0" applyFont="1" applyFill="1" applyBorder="1" applyAlignment="1">
      <alignment horizontal="center" vertical="center" wrapText="1"/>
    </xf>
    <xf numFmtId="10" fontId="45" fillId="3" borderId="1" xfId="0" applyNumberFormat="1" applyFont="1" applyFill="1" applyBorder="1" applyAlignment="1">
      <alignment horizontal="center" vertical="center" wrapText="1"/>
    </xf>
    <xf numFmtId="0" fontId="43" fillId="5" borderId="4" xfId="0" applyFont="1" applyFill="1" applyBorder="1" applyAlignment="1">
      <alignment vertical="center"/>
    </xf>
    <xf numFmtId="0" fontId="43" fillId="5" borderId="11" xfId="0" applyFont="1" applyFill="1" applyBorder="1" applyAlignment="1">
      <alignment horizontal="center" vertical="center"/>
    </xf>
    <xf numFmtId="0" fontId="43" fillId="5" borderId="11" xfId="0" applyFont="1" applyFill="1" applyBorder="1" applyAlignment="1">
      <alignment vertical="center"/>
    </xf>
    <xf numFmtId="0" fontId="43" fillId="5" borderId="11" xfId="0" applyFont="1" applyFill="1" applyBorder="1" applyAlignment="1">
      <alignment horizontal="center" vertical="center" wrapText="1"/>
    </xf>
    <xf numFmtId="0" fontId="44" fillId="5" borderId="11" xfId="0" applyFont="1" applyFill="1" applyBorder="1" applyAlignment="1">
      <alignment horizontal="center" vertical="center"/>
    </xf>
    <xf numFmtId="0" fontId="44" fillId="5" borderId="11" xfId="0" applyFont="1" applyFill="1" applyBorder="1" applyAlignment="1">
      <alignment vertical="center"/>
    </xf>
    <xf numFmtId="165" fontId="43" fillId="5" borderId="11" xfId="62889" applyFont="1" applyFill="1" applyBorder="1" applyAlignment="1">
      <alignment vertical="center"/>
    </xf>
    <xf numFmtId="10" fontId="43" fillId="5" borderId="1" xfId="0" applyNumberFormat="1" applyFont="1" applyFill="1" applyBorder="1" applyAlignment="1">
      <alignment horizontal="center" vertical="center"/>
    </xf>
    <xf numFmtId="0" fontId="43" fillId="5" borderId="1" xfId="0" applyFont="1" applyFill="1" applyBorder="1" applyAlignment="1">
      <alignment horizontal="center" vertical="center"/>
    </xf>
    <xf numFmtId="43" fontId="42" fillId="5" borderId="1" xfId="53" applyFont="1" applyFill="1" applyBorder="1" applyAlignment="1">
      <alignment horizontal="right" vertical="center"/>
    </xf>
    <xf numFmtId="0" fontId="43" fillId="4" borderId="2" xfId="0" applyFont="1" applyFill="1" applyBorder="1" applyAlignment="1">
      <alignment horizontal="left" vertical="center" wrapText="1"/>
    </xf>
    <xf numFmtId="0" fontId="43" fillId="4" borderId="8" xfId="0" applyFont="1" applyFill="1" applyBorder="1" applyAlignment="1">
      <alignment vertical="center"/>
    </xf>
    <xf numFmtId="0" fontId="43" fillId="4" borderId="8" xfId="0" applyFont="1" applyFill="1" applyBorder="1" applyAlignment="1">
      <alignment horizontal="left" vertical="center" wrapText="1"/>
    </xf>
    <xf numFmtId="0" fontId="43" fillId="4" borderId="9" xfId="0" applyFont="1" applyFill="1" applyBorder="1" applyAlignment="1">
      <alignment horizontal="left" vertical="center" wrapText="1"/>
    </xf>
    <xf numFmtId="0" fontId="43" fillId="4" borderId="9" xfId="0" applyFont="1" applyFill="1" applyBorder="1" applyAlignment="1">
      <alignment horizontal="center" vertical="center"/>
    </xf>
    <xf numFmtId="0" fontId="43" fillId="4" borderId="9" xfId="0" applyFont="1" applyFill="1" applyBorder="1" applyAlignment="1">
      <alignment vertical="center"/>
    </xf>
    <xf numFmtId="0" fontId="43" fillId="4" borderId="9" xfId="0" applyFont="1" applyFill="1" applyBorder="1" applyAlignment="1">
      <alignment horizontal="center" vertical="center" wrapText="1"/>
    </xf>
    <xf numFmtId="0" fontId="44" fillId="4" borderId="9" xfId="0" applyFont="1" applyFill="1" applyBorder="1" applyAlignment="1">
      <alignment horizontal="center" vertical="center"/>
    </xf>
    <xf numFmtId="0" fontId="44" fillId="4" borderId="9" xfId="0" applyFont="1" applyFill="1" applyBorder="1" applyAlignment="1">
      <alignment vertical="center"/>
    </xf>
    <xf numFmtId="165" fontId="43" fillId="4" borderId="9" xfId="62889" applyFont="1" applyFill="1" applyBorder="1" applyAlignment="1">
      <alignment vertical="center"/>
    </xf>
    <xf numFmtId="10" fontId="43" fillId="4" borderId="2" xfId="0" applyNumberFormat="1" applyFont="1" applyFill="1" applyBorder="1" applyAlignment="1">
      <alignment horizontal="center" vertical="center"/>
    </xf>
    <xf numFmtId="0" fontId="43" fillId="4" borderId="2" xfId="0" applyFont="1" applyFill="1" applyBorder="1" applyAlignment="1">
      <alignment horizontal="center" vertical="center"/>
    </xf>
    <xf numFmtId="43" fontId="42" fillId="4" borderId="2" xfId="53" applyFont="1" applyFill="1" applyBorder="1" applyAlignment="1">
      <alignment horizontal="center" vertical="center"/>
    </xf>
    <xf numFmtId="0" fontId="43" fillId="2" borderId="3" xfId="0" applyFont="1" applyFill="1" applyBorder="1" applyAlignment="1">
      <alignment vertical="center" wrapText="1"/>
    </xf>
    <xf numFmtId="0" fontId="43" fillId="6" borderId="2" xfId="0" applyFont="1" applyFill="1" applyBorder="1" applyAlignment="1">
      <alignment horizontal="center" vertical="center" wrapText="1"/>
    </xf>
    <xf numFmtId="0" fontId="43" fillId="6" borderId="8" xfId="0" applyFont="1" applyFill="1" applyBorder="1" applyAlignment="1">
      <alignment vertical="center"/>
    </xf>
    <xf numFmtId="0" fontId="43" fillId="6" borderId="2" xfId="0" applyFont="1" applyFill="1" applyBorder="1" applyAlignment="1">
      <alignment horizontal="left" vertical="center" wrapText="1"/>
    </xf>
    <xf numFmtId="0" fontId="43" fillId="6" borderId="9" xfId="0" applyFont="1" applyFill="1" applyBorder="1" applyAlignment="1">
      <alignment horizontal="center" vertical="center" wrapText="1"/>
    </xf>
    <xf numFmtId="0" fontId="43" fillId="6" borderId="9" xfId="0" applyFont="1" applyFill="1" applyBorder="1" applyAlignment="1">
      <alignment vertical="center"/>
    </xf>
    <xf numFmtId="0" fontId="43" fillId="6" borderId="9"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9" xfId="0" applyFont="1" applyFill="1" applyBorder="1" applyAlignment="1">
      <alignment vertical="center"/>
    </xf>
    <xf numFmtId="165" fontId="43" fillId="6" borderId="9" xfId="62889" applyFont="1" applyFill="1" applyBorder="1" applyAlignment="1">
      <alignment vertical="center"/>
    </xf>
    <xf numFmtId="0" fontId="42" fillId="6" borderId="9" xfId="0" applyFont="1" applyFill="1" applyBorder="1" applyAlignment="1">
      <alignment vertical="center"/>
    </xf>
    <xf numFmtId="10" fontId="43" fillId="6" borderId="2" xfId="0" applyNumberFormat="1" applyFont="1" applyFill="1" applyBorder="1" applyAlignment="1">
      <alignment horizontal="center" vertical="center"/>
    </xf>
    <xf numFmtId="0" fontId="43" fillId="6" borderId="2" xfId="0" applyFont="1" applyFill="1" applyBorder="1" applyAlignment="1">
      <alignment horizontal="center" vertical="center"/>
    </xf>
    <xf numFmtId="43" fontId="42" fillId="6" borderId="2" xfId="53" applyFont="1" applyFill="1" applyBorder="1" applyAlignment="1">
      <alignment horizontal="center" vertical="center"/>
    </xf>
    <xf numFmtId="43" fontId="42" fillId="6" borderId="40" xfId="53" applyFont="1" applyFill="1" applyBorder="1" applyAlignment="1">
      <alignment horizontal="center" vertical="center"/>
    </xf>
    <xf numFmtId="0" fontId="42" fillId="2" borderId="2" xfId="0" applyFont="1" applyFill="1" applyBorder="1" applyAlignment="1">
      <alignment horizontal="justify" vertical="center" wrapText="1"/>
    </xf>
    <xf numFmtId="0" fontId="42" fillId="0" borderId="2" xfId="0" applyFont="1" applyBorder="1" applyAlignment="1">
      <alignment horizontal="center" vertical="center"/>
    </xf>
    <xf numFmtId="0" fontId="42" fillId="0" borderId="7" xfId="0" applyFont="1" applyBorder="1" applyAlignment="1">
      <alignment horizontal="center" vertical="center" wrapText="1"/>
    </xf>
    <xf numFmtId="0" fontId="42" fillId="0" borderId="2" xfId="0" applyFont="1" applyBorder="1" applyAlignment="1">
      <alignment horizontal="justify" vertical="center" wrapText="1"/>
    </xf>
    <xf numFmtId="0" fontId="42" fillId="0" borderId="8" xfId="0" applyFont="1" applyBorder="1" applyAlignment="1">
      <alignment horizontal="center" vertical="center" wrapText="1"/>
    </xf>
    <xf numFmtId="0" fontId="42" fillId="2" borderId="8" xfId="0" applyFont="1" applyFill="1" applyBorder="1" applyAlignment="1">
      <alignment horizontal="center" vertical="center" wrapText="1"/>
    </xf>
    <xf numFmtId="0" fontId="42" fillId="2" borderId="2" xfId="0" applyFont="1" applyFill="1" applyBorder="1" applyAlignment="1">
      <alignment horizontal="center" vertical="center" wrapText="1"/>
    </xf>
    <xf numFmtId="0" fontId="42" fillId="0" borderId="2" xfId="0" applyFont="1" applyBorder="1" applyAlignment="1">
      <alignment horizontal="center" vertical="center" wrapText="1"/>
    </xf>
    <xf numFmtId="0" fontId="44" fillId="0" borderId="2" xfId="0" applyFont="1" applyBorder="1" applyAlignment="1">
      <alignment horizontal="center" vertical="center" wrapText="1"/>
    </xf>
    <xf numFmtId="165" fontId="47" fillId="0" borderId="40" xfId="62889" applyFont="1" applyBorder="1" applyAlignment="1">
      <alignment horizontal="center" vertical="center"/>
    </xf>
    <xf numFmtId="1" fontId="44" fillId="0" borderId="2" xfId="53" applyNumberFormat="1" applyFont="1" applyBorder="1" applyAlignment="1">
      <alignment horizontal="center" vertical="center" wrapText="1"/>
    </xf>
    <xf numFmtId="0" fontId="44" fillId="2" borderId="2" xfId="0" applyFont="1" applyFill="1" applyBorder="1" applyAlignment="1">
      <alignment horizontal="center" vertical="center" wrapText="1"/>
    </xf>
    <xf numFmtId="0" fontId="44" fillId="2" borderId="8" xfId="0" applyFont="1" applyFill="1" applyBorder="1" applyAlignment="1">
      <alignment horizontal="center" vertical="center" wrapText="1"/>
    </xf>
    <xf numFmtId="10" fontId="42" fillId="0" borderId="2" xfId="54" applyNumberFormat="1" applyFont="1" applyBorder="1" applyAlignment="1">
      <alignment horizontal="center" vertical="center" wrapText="1"/>
    </xf>
    <xf numFmtId="0" fontId="42" fillId="2" borderId="7" xfId="0" applyFont="1" applyFill="1" applyBorder="1" applyAlignment="1">
      <alignment horizontal="center" vertical="center" wrapText="1"/>
    </xf>
    <xf numFmtId="0" fontId="42" fillId="2" borderId="9" xfId="0" applyFont="1" applyFill="1" applyBorder="1" applyAlignment="1">
      <alignment horizontal="center" vertical="center" wrapText="1"/>
    </xf>
    <xf numFmtId="0" fontId="41" fillId="0" borderId="2" xfId="0" applyFont="1" applyBorder="1" applyAlignment="1">
      <alignment horizontal="justify" vertical="center" wrapText="1"/>
    </xf>
    <xf numFmtId="0" fontId="42" fillId="2" borderId="2" xfId="0" applyFont="1" applyFill="1" applyBorder="1" applyAlignment="1">
      <alignment horizontal="justify" vertical="center"/>
    </xf>
    <xf numFmtId="0" fontId="42" fillId="2" borderId="0" xfId="0" applyFont="1" applyFill="1" applyAlignment="1">
      <alignment vertical="center"/>
    </xf>
    <xf numFmtId="0" fontId="42" fillId="2" borderId="2" xfId="0" applyFont="1" applyFill="1" applyBorder="1" applyAlignment="1">
      <alignment horizontal="justify" wrapText="1"/>
    </xf>
    <xf numFmtId="0" fontId="42" fillId="2" borderId="1" xfId="0" applyFont="1" applyFill="1" applyBorder="1" applyAlignment="1">
      <alignment horizontal="center" vertical="center"/>
    </xf>
    <xf numFmtId="1" fontId="44" fillId="16" borderId="2" xfId="53" applyNumberFormat="1" applyFont="1" applyFill="1" applyBorder="1" applyAlignment="1">
      <alignment horizontal="center" vertical="center" wrapText="1"/>
    </xf>
    <xf numFmtId="0" fontId="41" fillId="2" borderId="2" xfId="0" applyFont="1" applyFill="1" applyBorder="1" applyAlignment="1">
      <alignment horizontal="justify" vertical="center" wrapText="1"/>
    </xf>
    <xf numFmtId="0" fontId="42" fillId="2" borderId="2" xfId="0" applyFont="1" applyFill="1" applyBorder="1" applyAlignment="1">
      <alignment horizontal="justify"/>
    </xf>
    <xf numFmtId="0" fontId="42" fillId="2" borderId="3" xfId="0" applyFont="1" applyFill="1" applyBorder="1" applyAlignment="1">
      <alignment horizontal="center" vertical="center"/>
    </xf>
    <xf numFmtId="9" fontId="42" fillId="0" borderId="2" xfId="0" applyNumberFormat="1" applyFont="1" applyBorder="1" applyAlignment="1">
      <alignment horizontal="center" vertical="center" wrapText="1"/>
    </xf>
    <xf numFmtId="185" fontId="47" fillId="0" borderId="40" xfId="62889" applyNumberFormat="1" applyFont="1" applyBorder="1" applyAlignment="1">
      <alignment horizontal="center" vertical="center"/>
    </xf>
    <xf numFmtId="175" fontId="44" fillId="2" borderId="2" xfId="0" applyNumberFormat="1" applyFont="1" applyFill="1" applyBorder="1" applyAlignment="1">
      <alignment horizontal="center" vertical="center" wrapText="1"/>
    </xf>
    <xf numFmtId="0" fontId="44" fillId="0" borderId="8" xfId="0" applyFont="1" applyBorder="1" applyAlignment="1">
      <alignment horizontal="center" vertical="center" wrapText="1"/>
    </xf>
    <xf numFmtId="0" fontId="42" fillId="0" borderId="1" xfId="0" applyFont="1" applyBorder="1" applyAlignment="1">
      <alignment horizontal="center" vertical="center"/>
    </xf>
    <xf numFmtId="165" fontId="43" fillId="0" borderId="2" xfId="62889" applyFont="1" applyBorder="1" applyAlignment="1">
      <alignment horizontal="center" vertical="center" wrapText="1"/>
    </xf>
    <xf numFmtId="1" fontId="44" fillId="2" borderId="2" xfId="0" applyNumberFormat="1" applyFont="1" applyFill="1" applyBorder="1" applyAlignment="1">
      <alignment horizontal="center" vertical="center" wrapText="1"/>
    </xf>
    <xf numFmtId="0" fontId="42" fillId="0" borderId="2" xfId="0" applyFont="1" applyBorder="1" applyAlignment="1">
      <alignment horizontal="justify" vertical="center"/>
    </xf>
    <xf numFmtId="0" fontId="42" fillId="2" borderId="2" xfId="0" applyFont="1" applyFill="1" applyBorder="1" applyAlignment="1">
      <alignment horizontal="center" vertical="center"/>
    </xf>
    <xf numFmtId="165" fontId="43" fillId="0" borderId="40" xfId="62889" applyFont="1" applyBorder="1" applyAlignment="1">
      <alignment horizontal="center" vertical="center" wrapText="1"/>
    </xf>
    <xf numFmtId="0" fontId="42" fillId="2" borderId="41" xfId="0" applyFont="1" applyFill="1" applyBorder="1" applyAlignment="1">
      <alignment horizontal="center" vertical="center" wrapText="1"/>
    </xf>
    <xf numFmtId="0" fontId="44" fillId="2" borderId="41" xfId="0" applyFont="1" applyFill="1" applyBorder="1" applyAlignment="1">
      <alignment horizontal="center" vertical="center" wrapText="1"/>
    </xf>
    <xf numFmtId="0" fontId="42" fillId="2" borderId="33" xfId="0" applyFont="1" applyFill="1" applyBorder="1" applyAlignment="1">
      <alignment horizontal="center" vertical="center" wrapText="1"/>
    </xf>
    <xf numFmtId="0" fontId="43" fillId="6" borderId="8" xfId="0" applyFont="1" applyFill="1" applyBorder="1" applyAlignment="1">
      <alignment horizontal="left" vertical="center"/>
    </xf>
    <xf numFmtId="0" fontId="43" fillId="6" borderId="9" xfId="0" applyFont="1" applyFill="1" applyBorder="1" applyAlignment="1">
      <alignment horizontal="left" vertical="center" wrapText="1"/>
    </xf>
    <xf numFmtId="0" fontId="43" fillId="6" borderId="9" xfId="0" applyFont="1" applyFill="1" applyBorder="1" applyAlignment="1">
      <alignment vertical="center" wrapText="1"/>
    </xf>
    <xf numFmtId="0" fontId="44" fillId="6" borderId="9" xfId="0" applyFont="1" applyFill="1" applyBorder="1" applyAlignment="1">
      <alignment horizontal="center" vertical="center" wrapText="1"/>
    </xf>
    <xf numFmtId="0" fontId="44" fillId="6" borderId="9" xfId="0" applyFont="1" applyFill="1" applyBorder="1" applyAlignment="1">
      <alignment vertical="center" wrapText="1"/>
    </xf>
    <xf numFmtId="165" fontId="43" fillId="6" borderId="9" xfId="62889" applyFont="1" applyFill="1" applyBorder="1" applyAlignment="1">
      <alignment vertical="center" wrapText="1"/>
    </xf>
    <xf numFmtId="10" fontId="43" fillId="6" borderId="9" xfId="0" applyNumberFormat="1" applyFont="1" applyFill="1" applyBorder="1" applyAlignment="1">
      <alignment horizontal="center" vertical="center" wrapText="1"/>
    </xf>
    <xf numFmtId="0" fontId="43" fillId="6" borderId="2" xfId="0" applyFont="1" applyFill="1" applyBorder="1" applyAlignment="1">
      <alignment horizontal="justify" vertical="center" wrapText="1"/>
    </xf>
    <xf numFmtId="0" fontId="42" fillId="2" borderId="2" xfId="0" applyFont="1" applyFill="1" applyBorder="1"/>
    <xf numFmtId="1" fontId="44" fillId="16" borderId="2" xfId="0" applyNumberFormat="1" applyFont="1" applyFill="1" applyBorder="1" applyAlignment="1">
      <alignment horizontal="center" vertical="center" wrapText="1"/>
    </xf>
    <xf numFmtId="0" fontId="42" fillId="2" borderId="3" xfId="0" applyFont="1" applyFill="1" applyBorder="1" applyAlignment="1">
      <alignment vertical="center" wrapText="1"/>
    </xf>
    <xf numFmtId="0" fontId="42" fillId="0" borderId="3" xfId="0" applyFont="1" applyBorder="1"/>
    <xf numFmtId="0" fontId="42" fillId="2" borderId="1" xfId="0" applyFont="1" applyFill="1" applyBorder="1" applyAlignment="1">
      <alignment vertical="center" wrapText="1"/>
    </xf>
    <xf numFmtId="0" fontId="42" fillId="0" borderId="2" xfId="0" applyFont="1" applyBorder="1" applyAlignment="1">
      <alignment horizontal="justify" wrapText="1"/>
    </xf>
    <xf numFmtId="49" fontId="42" fillId="2" borderId="2" xfId="53" applyNumberFormat="1" applyFont="1" applyFill="1" applyBorder="1" applyAlignment="1">
      <alignment horizontal="justify" vertical="center" wrapText="1"/>
    </xf>
    <xf numFmtId="0" fontId="42" fillId="2" borderId="8" xfId="0" applyFont="1" applyFill="1" applyBorder="1" applyAlignment="1">
      <alignment horizontal="center" vertical="center"/>
    </xf>
    <xf numFmtId="0" fontId="42" fillId="0" borderId="6" xfId="0" applyFont="1" applyBorder="1" applyAlignment="1">
      <alignment horizontal="center" vertical="center"/>
    </xf>
    <xf numFmtId="0" fontId="42" fillId="0" borderId="3" xfId="0" applyFont="1" applyBorder="1" applyAlignment="1">
      <alignment horizontal="center" vertical="center"/>
    </xf>
    <xf numFmtId="174" fontId="42" fillId="2" borderId="2" xfId="54" applyNumberFormat="1" applyFont="1" applyFill="1" applyBorder="1" applyAlignment="1">
      <alignment horizontal="justify" vertical="center" wrapText="1"/>
    </xf>
    <xf numFmtId="0" fontId="42" fillId="2" borderId="8" xfId="53" applyNumberFormat="1" applyFont="1" applyFill="1" applyBorder="1" applyAlignment="1">
      <alignment horizontal="center" vertical="center" wrapText="1"/>
    </xf>
    <xf numFmtId="0" fontId="42" fillId="0" borderId="2" xfId="53" applyNumberFormat="1" applyFont="1" applyBorder="1" applyAlignment="1">
      <alignment horizontal="center" vertical="center" wrapText="1"/>
    </xf>
    <xf numFmtId="0" fontId="42" fillId="16" borderId="2" xfId="53" applyNumberFormat="1" applyFont="1" applyFill="1" applyBorder="1" applyAlignment="1">
      <alignment horizontal="center" vertical="center" wrapText="1"/>
    </xf>
    <xf numFmtId="0" fontId="44" fillId="0" borderId="2" xfId="53" applyNumberFormat="1" applyFont="1" applyBorder="1" applyAlignment="1">
      <alignment horizontal="center" vertical="center" wrapText="1"/>
    </xf>
    <xf numFmtId="0" fontId="42" fillId="0" borderId="2" xfId="0" applyFont="1" applyBorder="1" applyAlignment="1">
      <alignment horizontal="justify"/>
    </xf>
    <xf numFmtId="0" fontId="42" fillId="2" borderId="2" xfId="0" applyFont="1" applyFill="1" applyBorder="1" applyAlignment="1">
      <alignment wrapText="1"/>
    </xf>
    <xf numFmtId="0" fontId="44" fillId="16" borderId="2" xfId="0" applyFont="1" applyFill="1" applyBorder="1" applyAlignment="1">
      <alignment horizontal="center" vertical="center" wrapText="1"/>
    </xf>
    <xf numFmtId="0" fontId="43" fillId="6" borderId="8" xfId="0" applyFont="1" applyFill="1" applyBorder="1" applyAlignment="1">
      <alignment horizontal="center" vertical="center" wrapText="1"/>
    </xf>
    <xf numFmtId="1" fontId="44" fillId="0" borderId="2" xfId="0" applyNumberFormat="1" applyFont="1" applyBorder="1" applyAlignment="1">
      <alignment horizontal="center" vertical="center" wrapText="1"/>
    </xf>
    <xf numFmtId="10" fontId="42" fillId="0" borderId="8" xfId="54" applyNumberFormat="1" applyFont="1" applyBorder="1" applyAlignment="1">
      <alignment horizontal="center" vertical="center" wrapText="1"/>
    </xf>
    <xf numFmtId="0" fontId="42" fillId="16" borderId="2" xfId="0" applyFont="1" applyFill="1" applyBorder="1" applyAlignment="1">
      <alignment horizontal="center" vertical="center" wrapText="1"/>
    </xf>
    <xf numFmtId="165" fontId="43" fillId="16" borderId="2" xfId="62889" applyFont="1" applyFill="1" applyBorder="1" applyAlignment="1">
      <alignment horizontal="center" vertical="center" wrapText="1"/>
    </xf>
    <xf numFmtId="0" fontId="43" fillId="2" borderId="1" xfId="0" applyFont="1" applyFill="1" applyBorder="1" applyAlignment="1">
      <alignment vertical="center" wrapText="1"/>
    </xf>
    <xf numFmtId="0" fontId="47" fillId="2" borderId="2" xfId="0" applyFont="1" applyFill="1" applyBorder="1" applyAlignment="1">
      <alignment horizontal="center" vertical="center" wrapText="1"/>
    </xf>
    <xf numFmtId="0" fontId="43" fillId="5" borderId="8" xfId="0" applyFont="1" applyFill="1" applyBorder="1" applyAlignment="1">
      <alignment vertical="center"/>
    </xf>
    <xf numFmtId="0" fontId="43" fillId="5" borderId="9" xfId="0" applyFont="1" applyFill="1" applyBorder="1" applyAlignment="1">
      <alignment horizontal="center" vertical="center"/>
    </xf>
    <xf numFmtId="0" fontId="43" fillId="5" borderId="9" xfId="0" applyFont="1" applyFill="1" applyBorder="1" applyAlignment="1">
      <alignment vertical="center"/>
    </xf>
    <xf numFmtId="0" fontId="43" fillId="5" borderId="2" xfId="0" applyFont="1" applyFill="1" applyBorder="1" applyAlignment="1">
      <alignment horizontal="center" vertical="center"/>
    </xf>
    <xf numFmtId="0" fontId="43" fillId="4" borderId="8" xfId="0" applyFont="1" applyFill="1" applyBorder="1" applyAlignment="1">
      <alignment horizontal="left" vertical="center"/>
    </xf>
    <xf numFmtId="0" fontId="43" fillId="4" borderId="8" xfId="0" applyFont="1" applyFill="1" applyBorder="1" applyAlignment="1">
      <alignment horizontal="center" vertical="center"/>
    </xf>
    <xf numFmtId="0" fontId="42" fillId="2" borderId="3" xfId="0" applyFont="1" applyFill="1" applyBorder="1" applyAlignment="1">
      <alignment vertical="center"/>
    </xf>
    <xf numFmtId="0" fontId="42" fillId="0" borderId="9" xfId="0" applyFont="1" applyBorder="1" applyAlignment="1">
      <alignment horizontal="center" vertical="center" wrapText="1"/>
    </xf>
    <xf numFmtId="10" fontId="42" fillId="0" borderId="2" xfId="0" applyNumberFormat="1" applyFont="1" applyBorder="1" applyAlignment="1">
      <alignment horizontal="center" vertical="center" wrapText="1"/>
    </xf>
    <xf numFmtId="1" fontId="44" fillId="0" borderId="2" xfId="59509" applyNumberFormat="1" applyFont="1" applyBorder="1" applyAlignment="1">
      <alignment horizontal="center" vertical="center" wrapText="1"/>
    </xf>
    <xf numFmtId="2" fontId="44" fillId="2" borderId="2" xfId="0" applyNumberFormat="1" applyFont="1" applyFill="1" applyBorder="1" applyAlignment="1">
      <alignment horizontal="center" vertical="center" wrapText="1"/>
    </xf>
    <xf numFmtId="0" fontId="42" fillId="2" borderId="10" xfId="0" applyFont="1" applyFill="1" applyBorder="1" applyAlignment="1">
      <alignment vertical="center"/>
    </xf>
    <xf numFmtId="0" fontId="42" fillId="2" borderId="10" xfId="0" applyFont="1" applyFill="1" applyBorder="1" applyAlignment="1">
      <alignment horizontal="center" vertical="center"/>
    </xf>
    <xf numFmtId="0" fontId="42" fillId="2" borderId="10" xfId="0" applyFont="1" applyFill="1" applyBorder="1" applyAlignment="1">
      <alignment vertical="justify" wrapText="1"/>
    </xf>
    <xf numFmtId="0" fontId="42" fillId="2" borderId="10" xfId="0" applyFont="1" applyFill="1" applyBorder="1" applyAlignment="1">
      <alignment horizontal="center" vertical="center" wrapText="1"/>
    </xf>
    <xf numFmtId="0" fontId="42" fillId="2" borderId="3" xfId="0" applyFont="1" applyFill="1" applyBorder="1" applyAlignment="1">
      <alignment horizontal="center" vertical="center" wrapText="1"/>
    </xf>
    <xf numFmtId="0" fontId="43" fillId="6" borderId="1" xfId="0" applyFont="1" applyFill="1" applyBorder="1" applyAlignment="1">
      <alignment horizontal="center" vertical="center" wrapText="1"/>
    </xf>
    <xf numFmtId="0" fontId="43" fillId="6" borderId="4" xfId="0" applyFont="1" applyFill="1" applyBorder="1" applyAlignment="1">
      <alignment vertical="center"/>
    </xf>
    <xf numFmtId="0" fontId="43" fillId="6" borderId="11" xfId="0" applyFont="1" applyFill="1" applyBorder="1" applyAlignment="1">
      <alignment vertical="center"/>
    </xf>
    <xf numFmtId="10" fontId="42" fillId="0" borderId="8" xfId="0" applyNumberFormat="1" applyFont="1" applyBorder="1" applyAlignment="1">
      <alignment horizontal="center" vertical="center" wrapText="1"/>
    </xf>
    <xf numFmtId="0" fontId="42" fillId="0" borderId="3" xfId="0" applyFont="1" applyBorder="1" applyAlignment="1">
      <alignment horizontal="center" vertical="center" wrapText="1"/>
    </xf>
    <xf numFmtId="0" fontId="42" fillId="0" borderId="3" xfId="0" applyFont="1" applyBorder="1" applyAlignment="1">
      <alignment vertical="center"/>
    </xf>
    <xf numFmtId="0" fontId="42" fillId="0" borderId="10" xfId="0" applyFont="1" applyBorder="1" applyAlignment="1">
      <alignment vertical="center"/>
    </xf>
    <xf numFmtId="0" fontId="42" fillId="0" borderId="10" xfId="0" applyFont="1" applyBorder="1" applyAlignment="1">
      <alignment horizontal="center" vertical="center"/>
    </xf>
    <xf numFmtId="0" fontId="42" fillId="0" borderId="10" xfId="0" applyFont="1" applyBorder="1" applyAlignment="1">
      <alignment horizontal="justify" vertical="center"/>
    </xf>
    <xf numFmtId="0" fontId="42" fillId="0" borderId="10" xfId="0" applyFont="1" applyBorder="1"/>
    <xf numFmtId="0" fontId="42" fillId="0" borderId="0" xfId="0" applyFont="1"/>
    <xf numFmtId="9" fontId="42" fillId="0" borderId="10" xfId="0" applyNumberFormat="1" applyFont="1" applyBorder="1" applyAlignment="1">
      <alignment horizontal="center" vertical="center"/>
    </xf>
    <xf numFmtId="0" fontId="42" fillId="0" borderId="1" xfId="0" applyFont="1" applyBorder="1" applyAlignment="1">
      <alignment vertical="center" wrapText="1"/>
    </xf>
    <xf numFmtId="0" fontId="42" fillId="0" borderId="4" xfId="0" applyFont="1" applyBorder="1" applyAlignment="1">
      <alignment horizontal="center" vertical="center" wrapText="1"/>
    </xf>
    <xf numFmtId="0" fontId="43" fillId="6" borderId="8" xfId="0" applyFont="1" applyFill="1" applyBorder="1" applyAlignment="1">
      <alignment horizontal="left" vertical="center" wrapText="1"/>
    </xf>
    <xf numFmtId="0" fontId="42" fillId="2" borderId="4" xfId="0" applyFont="1" applyFill="1" applyBorder="1" applyAlignment="1">
      <alignment horizontal="center" vertical="center" wrapText="1"/>
    </xf>
    <xf numFmtId="1" fontId="44" fillId="16" borderId="1" xfId="0" applyNumberFormat="1" applyFont="1" applyFill="1" applyBorder="1" applyAlignment="1">
      <alignment horizontal="center" vertical="center" wrapText="1"/>
    </xf>
    <xf numFmtId="0" fontId="44" fillId="2" borderId="1" xfId="0" applyFont="1" applyFill="1" applyBorder="1" applyAlignment="1">
      <alignment horizontal="center" vertical="center" wrapText="1"/>
    </xf>
    <xf numFmtId="0" fontId="42" fillId="2" borderId="11" xfId="0" applyFont="1" applyFill="1" applyBorder="1" applyAlignment="1">
      <alignment horizontal="center" vertical="center" wrapText="1"/>
    </xf>
    <xf numFmtId="0" fontId="42" fillId="0" borderId="1" xfId="0" applyFont="1" applyBorder="1" applyAlignment="1">
      <alignment horizontal="center" wrapText="1"/>
    </xf>
    <xf numFmtId="3" fontId="42" fillId="2" borderId="2" xfId="0" applyNumberFormat="1" applyFont="1" applyFill="1" applyBorder="1" applyAlignment="1">
      <alignment horizontal="center" vertical="center" wrapText="1"/>
    </xf>
    <xf numFmtId="9" fontId="42" fillId="0" borderId="3" xfId="0" applyNumberFormat="1" applyFont="1" applyBorder="1" applyAlignment="1">
      <alignment horizontal="center" vertical="center"/>
    </xf>
    <xf numFmtId="165" fontId="47" fillId="0" borderId="2" xfId="62889" applyFont="1" applyBorder="1" applyAlignment="1">
      <alignment horizontal="center" vertical="center"/>
    </xf>
    <xf numFmtId="0" fontId="42" fillId="0" borderId="2" xfId="0" applyFont="1" applyBorder="1" applyAlignment="1">
      <alignment horizontal="center" wrapText="1"/>
    </xf>
    <xf numFmtId="0" fontId="44" fillId="0" borderId="1" xfId="0" applyFont="1" applyBorder="1" applyAlignment="1">
      <alignment horizontal="center" vertical="center" wrapText="1"/>
    </xf>
    <xf numFmtId="10" fontId="42" fillId="0" borderId="4" xfId="54" applyNumberFormat="1" applyFont="1" applyBorder="1" applyAlignment="1">
      <alignment horizontal="center" vertical="center" wrapText="1"/>
    </xf>
    <xf numFmtId="0" fontId="53" fillId="0" borderId="2" xfId="0" applyFont="1" applyBorder="1" applyAlignment="1">
      <alignment horizontal="justify" vertical="center" wrapText="1"/>
    </xf>
    <xf numFmtId="0" fontId="42" fillId="0" borderId="2" xfId="0" applyFont="1" applyBorder="1" applyAlignment="1">
      <alignment vertical="center" wrapText="1"/>
    </xf>
    <xf numFmtId="43" fontId="41" fillId="0" borderId="1" xfId="53" applyFont="1" applyBorder="1" applyAlignment="1">
      <alignment horizontal="center" vertical="center" wrapText="1"/>
    </xf>
    <xf numFmtId="43" fontId="55" fillId="0" borderId="1" xfId="53" applyFont="1" applyBorder="1" applyAlignment="1">
      <alignment horizontal="center" vertical="center" wrapText="1"/>
    </xf>
    <xf numFmtId="10" fontId="42" fillId="0" borderId="3" xfId="0" applyNumberFormat="1" applyFont="1" applyBorder="1" applyAlignment="1">
      <alignment horizontal="center" vertical="center"/>
    </xf>
    <xf numFmtId="0" fontId="42" fillId="0" borderId="1" xfId="0" applyFont="1" applyBorder="1" applyAlignment="1">
      <alignment vertical="center"/>
    </xf>
    <xf numFmtId="9" fontId="42" fillId="0" borderId="1" xfId="0" applyNumberFormat="1" applyFont="1" applyBorder="1" applyAlignment="1">
      <alignment vertical="center"/>
    </xf>
    <xf numFmtId="173" fontId="47" fillId="0" borderId="1" xfId="53" applyNumberFormat="1" applyFont="1" applyBorder="1" applyAlignment="1">
      <alignment horizontal="center" vertical="center" wrapText="1"/>
    </xf>
    <xf numFmtId="43" fontId="47" fillId="0" borderId="1" xfId="53" applyFont="1" applyBorder="1" applyAlignment="1">
      <alignment vertical="center" wrapText="1"/>
    </xf>
    <xf numFmtId="43" fontId="47" fillId="0" borderId="4" xfId="53" applyFont="1" applyBorder="1" applyAlignment="1">
      <alignment vertical="center" wrapText="1"/>
    </xf>
    <xf numFmtId="0" fontId="42" fillId="6" borderId="2" xfId="0" applyFont="1" applyFill="1" applyBorder="1" applyAlignment="1">
      <alignment vertical="center"/>
    </xf>
    <xf numFmtId="0" fontId="42" fillId="6" borderId="0" xfId="0" applyFont="1" applyFill="1" applyAlignment="1">
      <alignment horizontal="center" vertical="center" wrapText="1"/>
    </xf>
    <xf numFmtId="0" fontId="42" fillId="6" borderId="2" xfId="0" applyFont="1" applyFill="1" applyBorder="1" applyAlignment="1">
      <alignment horizontal="center" vertical="center" wrapText="1"/>
    </xf>
    <xf numFmtId="0" fontId="43" fillId="6" borderId="8" xfId="0" applyFont="1" applyFill="1" applyBorder="1" applyAlignment="1">
      <alignment horizontal="justify" vertical="center" wrapText="1"/>
    </xf>
    <xf numFmtId="0" fontId="43" fillId="6" borderId="9" xfId="0" applyFont="1" applyFill="1" applyBorder="1" applyAlignment="1">
      <alignment horizontal="justify" vertical="center" wrapText="1"/>
    </xf>
    <xf numFmtId="0" fontId="42" fillId="2" borderId="2" xfId="0" applyFont="1" applyFill="1" applyBorder="1" applyAlignment="1">
      <alignment horizontal="center" wrapText="1"/>
    </xf>
    <xf numFmtId="0" fontId="42" fillId="16" borderId="8" xfId="0" applyFont="1" applyFill="1" applyBorder="1" applyAlignment="1">
      <alignment horizontal="center" vertical="center" wrapText="1"/>
    </xf>
    <xf numFmtId="10" fontId="42" fillId="2" borderId="8" xfId="54" applyNumberFormat="1" applyFont="1" applyFill="1" applyBorder="1" applyAlignment="1">
      <alignment horizontal="center" vertical="center" wrapText="1"/>
    </xf>
    <xf numFmtId="0" fontId="42" fillId="2" borderId="1" xfId="0" applyFont="1" applyFill="1" applyBorder="1" applyAlignment="1">
      <alignment vertical="center"/>
    </xf>
    <xf numFmtId="0" fontId="44" fillId="2" borderId="40" xfId="0" applyFont="1" applyFill="1" applyBorder="1" applyAlignment="1">
      <alignment horizontal="center" vertical="center" wrapText="1"/>
    </xf>
    <xf numFmtId="0" fontId="42" fillId="0" borderId="2" xfId="0" applyFont="1" applyBorder="1"/>
    <xf numFmtId="0" fontId="42" fillId="0" borderId="7" xfId="0" applyFont="1" applyBorder="1" applyAlignment="1">
      <alignment horizontal="center" vertical="center"/>
    </xf>
    <xf numFmtId="9" fontId="42" fillId="0" borderId="1" xfId="0" applyNumberFormat="1" applyFont="1" applyBorder="1" applyAlignment="1">
      <alignment horizontal="center" vertical="center"/>
    </xf>
    <xf numFmtId="0" fontId="42" fillId="2" borderId="7" xfId="0" applyFont="1" applyFill="1" applyBorder="1" applyAlignment="1">
      <alignment horizontal="center" vertical="center"/>
    </xf>
    <xf numFmtId="9" fontId="42" fillId="0" borderId="2" xfId="0" applyNumberFormat="1" applyFont="1" applyBorder="1" applyAlignment="1">
      <alignment horizontal="center" vertical="center"/>
    </xf>
    <xf numFmtId="0" fontId="42" fillId="0" borderId="5" xfId="0" applyFont="1" applyBorder="1" applyAlignment="1">
      <alignment horizontal="center" vertical="center" wrapText="1"/>
    </xf>
    <xf numFmtId="0" fontId="42" fillId="0" borderId="33" xfId="0" applyFont="1" applyBorder="1" applyAlignment="1">
      <alignment horizontal="center" vertical="center" wrapText="1"/>
    </xf>
    <xf numFmtId="9" fontId="42" fillId="2" borderId="1" xfId="0" applyNumberFormat="1" applyFont="1" applyFill="1" applyBorder="1" applyAlignment="1">
      <alignment horizontal="center" vertical="center"/>
    </xf>
    <xf numFmtId="49" fontId="42" fillId="2" borderId="2" xfId="0" applyNumberFormat="1" applyFont="1" applyFill="1" applyBorder="1" applyAlignment="1">
      <alignment horizontal="justify" wrapText="1"/>
    </xf>
    <xf numFmtId="0" fontId="56" fillId="2" borderId="2" xfId="0" applyFont="1" applyFill="1" applyBorder="1" applyAlignment="1">
      <alignment horizontal="justify" vertical="center" wrapText="1"/>
    </xf>
    <xf numFmtId="0" fontId="43" fillId="5" borderId="8" xfId="0" applyFont="1" applyFill="1" applyBorder="1" applyAlignment="1">
      <alignment horizontal="left" vertical="center"/>
    </xf>
    <xf numFmtId="0" fontId="43" fillId="5" borderId="9" xfId="0" applyFont="1" applyFill="1" applyBorder="1" applyAlignment="1">
      <alignment horizontal="left" vertical="center"/>
    </xf>
    <xf numFmtId="0" fontId="43" fillId="5" borderId="9" xfId="0" applyFont="1" applyFill="1" applyBorder="1" applyAlignment="1">
      <alignment vertical="center" wrapText="1"/>
    </xf>
    <xf numFmtId="0" fontId="43" fillId="5" borderId="9" xfId="0" applyFont="1" applyFill="1" applyBorder="1" applyAlignment="1">
      <alignment horizontal="center" vertical="center" wrapText="1"/>
    </xf>
    <xf numFmtId="0" fontId="43" fillId="5" borderId="2" xfId="0" applyFont="1" applyFill="1" applyBorder="1" applyAlignment="1">
      <alignment horizontal="center" vertical="center" wrapText="1"/>
    </xf>
    <xf numFmtId="3" fontId="42" fillId="2" borderId="2" xfId="0" applyNumberFormat="1" applyFont="1" applyFill="1" applyBorder="1" applyAlignment="1">
      <alignment horizontal="justify" vertical="center" wrapText="1"/>
    </xf>
    <xf numFmtId="3" fontId="42" fillId="0" borderId="8" xfId="0" applyNumberFormat="1" applyFont="1" applyBorder="1" applyAlignment="1">
      <alignment horizontal="center" vertical="center" wrapText="1"/>
    </xf>
    <xf numFmtId="0" fontId="44" fillId="0" borderId="2" xfId="0" applyFont="1" applyBorder="1" applyAlignment="1">
      <alignment horizontal="center" vertical="center"/>
    </xf>
    <xf numFmtId="1" fontId="44" fillId="2" borderId="2" xfId="0" applyNumberFormat="1" applyFont="1" applyFill="1" applyBorder="1" applyAlignment="1">
      <alignment horizontal="center" vertical="center"/>
    </xf>
    <xf numFmtId="0" fontId="44" fillId="2" borderId="2" xfId="0" applyFont="1" applyFill="1" applyBorder="1" applyAlignment="1">
      <alignment horizontal="center" vertical="center"/>
    </xf>
    <xf numFmtId="10" fontId="42" fillId="0" borderId="8" xfId="54" applyNumberFormat="1" applyFont="1" applyBorder="1" applyAlignment="1">
      <alignment horizontal="center" vertical="center"/>
    </xf>
    <xf numFmtId="43" fontId="47" fillId="0" borderId="1" xfId="62890" applyNumberFormat="1" applyFont="1" applyBorder="1" applyAlignment="1">
      <alignment horizontal="center" vertical="center" wrapText="1"/>
    </xf>
    <xf numFmtId="3" fontId="42" fillId="0" borderId="8" xfId="0" applyNumberFormat="1" applyFont="1" applyBorder="1" applyAlignment="1">
      <alignment horizontal="center" vertical="center"/>
    </xf>
    <xf numFmtId="3" fontId="42" fillId="0" borderId="2" xfId="0" applyNumberFormat="1" applyFont="1" applyBorder="1" applyAlignment="1">
      <alignment horizontal="center" vertical="center"/>
    </xf>
    <xf numFmtId="3" fontId="44" fillId="0" borderId="2" xfId="0" applyNumberFormat="1" applyFont="1" applyBorder="1" applyAlignment="1">
      <alignment horizontal="center" vertical="center"/>
    </xf>
    <xf numFmtId="1" fontId="44" fillId="0" borderId="2" xfId="0" applyNumberFormat="1" applyFont="1" applyBorder="1" applyAlignment="1">
      <alignment horizontal="center" vertical="center"/>
    </xf>
    <xf numFmtId="3" fontId="44" fillId="2" borderId="2" xfId="0" applyNumberFormat="1" applyFont="1" applyFill="1" applyBorder="1" applyAlignment="1">
      <alignment horizontal="center" vertical="center" wrapText="1"/>
    </xf>
    <xf numFmtId="10" fontId="42" fillId="0" borderId="2" xfId="0" applyNumberFormat="1" applyFont="1" applyBorder="1" applyAlignment="1">
      <alignment horizontal="center" vertical="center"/>
    </xf>
    <xf numFmtId="1" fontId="44" fillId="16" borderId="2" xfId="0" applyNumberFormat="1" applyFont="1" applyFill="1" applyBorder="1" applyAlignment="1">
      <alignment horizontal="center" vertical="center"/>
    </xf>
    <xf numFmtId="3" fontId="42" fillId="16" borderId="8" xfId="0" applyNumberFormat="1" applyFont="1" applyFill="1" applyBorder="1" applyAlignment="1">
      <alignment horizontal="center" vertical="center"/>
    </xf>
    <xf numFmtId="3" fontId="42" fillId="0" borderId="2" xfId="0" applyNumberFormat="1" applyFont="1" applyBorder="1" applyAlignment="1">
      <alignment horizontal="center" vertical="center" wrapText="1"/>
    </xf>
    <xf numFmtId="3" fontId="42" fillId="16" borderId="2" xfId="0" applyNumberFormat="1" applyFont="1" applyFill="1" applyBorder="1" applyAlignment="1">
      <alignment horizontal="center" vertical="center" wrapText="1"/>
    </xf>
    <xf numFmtId="3" fontId="42" fillId="2" borderId="8" xfId="0" applyNumberFormat="1" applyFont="1" applyFill="1" applyBorder="1" applyAlignment="1">
      <alignment horizontal="center" vertical="center"/>
    </xf>
    <xf numFmtId="3" fontId="42" fillId="2" borderId="2" xfId="0" applyNumberFormat="1" applyFont="1" applyFill="1" applyBorder="1" applyAlignment="1">
      <alignment horizontal="center" vertical="center"/>
    </xf>
    <xf numFmtId="3" fontId="44" fillId="2" borderId="2" xfId="0" applyNumberFormat="1" applyFont="1" applyFill="1" applyBorder="1" applyAlignment="1">
      <alignment horizontal="center" vertical="center"/>
    </xf>
    <xf numFmtId="3" fontId="42" fillId="2" borderId="8" xfId="0" applyNumberFormat="1" applyFont="1" applyFill="1" applyBorder="1" applyAlignment="1">
      <alignment horizontal="center" vertical="center" wrapText="1"/>
    </xf>
    <xf numFmtId="3" fontId="44" fillId="0" borderId="2" xfId="0" applyNumberFormat="1" applyFont="1" applyBorder="1" applyAlignment="1">
      <alignment horizontal="center" vertical="center" wrapText="1"/>
    </xf>
    <xf numFmtId="3" fontId="42" fillId="16" borderId="2" xfId="0" applyNumberFormat="1" applyFont="1" applyFill="1" applyBorder="1" applyAlignment="1">
      <alignment horizontal="center" vertical="center"/>
    </xf>
    <xf numFmtId="3" fontId="44" fillId="16" borderId="2" xfId="0" applyNumberFormat="1" applyFont="1" applyFill="1" applyBorder="1" applyAlignment="1">
      <alignment horizontal="center" vertical="center"/>
    </xf>
    <xf numFmtId="3" fontId="48" fillId="16" borderId="8" xfId="0" applyNumberFormat="1" applyFont="1" applyFill="1" applyBorder="1" applyAlignment="1">
      <alignment horizontal="center" vertical="center"/>
    </xf>
    <xf numFmtId="0" fontId="42" fillId="0" borderId="11" xfId="0" applyFont="1" applyBorder="1" applyAlignment="1">
      <alignment horizontal="center" vertical="center"/>
    </xf>
    <xf numFmtId="9" fontId="42" fillId="2" borderId="1" xfId="0" applyNumberFormat="1" applyFont="1" applyFill="1" applyBorder="1" applyAlignment="1">
      <alignment horizontal="center" vertical="center" wrapText="1"/>
    </xf>
    <xf numFmtId="0" fontId="42" fillId="0" borderId="3" xfId="0" applyFont="1" applyBorder="1" applyAlignment="1">
      <alignment horizontal="center" wrapText="1"/>
    </xf>
    <xf numFmtId="0" fontId="42" fillId="16" borderId="2" xfId="0" applyFont="1" applyFill="1" applyBorder="1" applyAlignment="1">
      <alignment horizontal="center" vertical="center"/>
    </xf>
    <xf numFmtId="3" fontId="42" fillId="2" borderId="2" xfId="0" applyNumberFormat="1" applyFont="1" applyFill="1" applyBorder="1" applyAlignment="1">
      <alignment horizontal="justify" vertical="center"/>
    </xf>
    <xf numFmtId="3" fontId="42" fillId="0" borderId="7" xfId="0" applyNumberFormat="1" applyFont="1" applyBorder="1" applyAlignment="1">
      <alignment horizontal="center" vertical="center"/>
    </xf>
    <xf numFmtId="10" fontId="42" fillId="0" borderId="8" xfId="0" applyNumberFormat="1" applyFont="1" applyBorder="1" applyAlignment="1">
      <alignment horizontal="center" vertical="center"/>
    </xf>
    <xf numFmtId="0" fontId="42" fillId="2" borderId="3" xfId="0" applyFont="1" applyFill="1" applyBorder="1" applyAlignment="1">
      <alignment horizontal="center" vertical="top" wrapText="1"/>
    </xf>
    <xf numFmtId="0" fontId="43" fillId="6" borderId="8" xfId="0" applyFont="1" applyFill="1" applyBorder="1" applyAlignment="1">
      <alignment vertical="center" wrapText="1"/>
    </xf>
    <xf numFmtId="0" fontId="42" fillId="0" borderId="9" xfId="0" applyFont="1" applyBorder="1" applyAlignment="1">
      <alignment horizontal="center" vertical="center"/>
    </xf>
    <xf numFmtId="9" fontId="42" fillId="2" borderId="2" xfId="0" applyNumberFormat="1" applyFont="1" applyFill="1" applyBorder="1" applyAlignment="1">
      <alignment horizontal="center" vertical="center" wrapText="1"/>
    </xf>
    <xf numFmtId="165" fontId="4" fillId="0" borderId="2" xfId="62889" applyFont="1" applyBorder="1" applyAlignment="1">
      <alignment horizontal="right" vertical="center"/>
    </xf>
    <xf numFmtId="0" fontId="42" fillId="2" borderId="5" xfId="0" applyFont="1" applyFill="1" applyBorder="1" applyAlignment="1">
      <alignment horizontal="center" vertical="center" wrapText="1"/>
    </xf>
    <xf numFmtId="0" fontId="42" fillId="8" borderId="2" xfId="0" applyFont="1" applyFill="1" applyBorder="1" applyAlignment="1">
      <alignment horizontal="justify" vertical="center" wrapText="1"/>
    </xf>
    <xf numFmtId="0" fontId="42" fillId="8" borderId="2" xfId="0" applyFont="1" applyFill="1" applyBorder="1" applyAlignment="1">
      <alignment horizontal="center" vertical="center" wrapText="1"/>
    </xf>
    <xf numFmtId="3" fontId="42" fillId="2" borderId="40" xfId="0" applyNumberFormat="1" applyFont="1" applyFill="1" applyBorder="1" applyAlignment="1">
      <alignment horizontal="center" vertical="center"/>
    </xf>
    <xf numFmtId="3" fontId="44" fillId="2" borderId="40" xfId="0" applyNumberFormat="1" applyFont="1" applyFill="1" applyBorder="1" applyAlignment="1">
      <alignment horizontal="center" vertical="center"/>
    </xf>
    <xf numFmtId="3" fontId="42" fillId="2" borderId="33" xfId="0" applyNumberFormat="1" applyFont="1" applyFill="1" applyBorder="1" applyAlignment="1">
      <alignment horizontal="center" vertical="center"/>
    </xf>
    <xf numFmtId="173" fontId="47" fillId="0" borderId="2" xfId="59491" applyNumberFormat="1" applyFont="1" applyBorder="1" applyAlignment="1">
      <alignment horizontal="justify" vertical="center"/>
    </xf>
    <xf numFmtId="0" fontId="42" fillId="2" borderId="10" xfId="0" applyFont="1" applyFill="1" applyBorder="1" applyAlignment="1">
      <alignment horizontal="justify" vertical="center" wrapText="1"/>
    </xf>
    <xf numFmtId="3" fontId="51" fillId="16" borderId="2" xfId="0" applyNumberFormat="1" applyFont="1" applyFill="1" applyBorder="1" applyAlignment="1">
      <alignment horizontal="center" vertical="center"/>
    </xf>
    <xf numFmtId="43" fontId="53" fillId="0" borderId="4" xfId="53" applyFont="1" applyBorder="1" applyAlignment="1">
      <alignment horizontal="center" vertical="center" wrapText="1"/>
    </xf>
    <xf numFmtId="0" fontId="42" fillId="0" borderId="8" xfId="0" applyFont="1" applyBorder="1" applyAlignment="1">
      <alignment horizontal="center" vertical="center"/>
    </xf>
    <xf numFmtId="10" fontId="42" fillId="0" borderId="8" xfId="53" applyNumberFormat="1" applyFont="1" applyBorder="1" applyAlignment="1">
      <alignment horizontal="center" vertical="center"/>
    </xf>
    <xf numFmtId="0" fontId="42" fillId="0" borderId="40" xfId="0" applyFont="1" applyBorder="1" applyAlignment="1">
      <alignment horizontal="center" vertical="center"/>
    </xf>
    <xf numFmtId="0" fontId="44" fillId="0" borderId="40" xfId="0" applyFont="1" applyBorder="1" applyAlignment="1">
      <alignment horizontal="center" vertical="center"/>
    </xf>
    <xf numFmtId="0" fontId="42" fillId="2" borderId="0" xfId="0" applyFont="1" applyFill="1" applyAlignment="1">
      <alignment horizontal="left" vertical="center" wrapText="1"/>
    </xf>
    <xf numFmtId="0" fontId="42" fillId="0" borderId="6" xfId="0" applyFont="1" applyBorder="1" applyAlignment="1">
      <alignment horizontal="center" vertical="center" wrapText="1"/>
    </xf>
    <xf numFmtId="0" fontId="42" fillId="0" borderId="40" xfId="0" applyFont="1" applyBorder="1" applyAlignment="1">
      <alignment horizontal="justify" vertical="center" wrapText="1"/>
    </xf>
    <xf numFmtId="3" fontId="42" fillId="2" borderId="40" xfId="0" applyNumberFormat="1" applyFont="1" applyFill="1" applyBorder="1" applyAlignment="1">
      <alignment horizontal="justify" vertical="center"/>
    </xf>
    <xf numFmtId="3" fontId="42" fillId="0" borderId="41" xfId="0" applyNumberFormat="1" applyFont="1" applyBorder="1" applyAlignment="1">
      <alignment horizontal="center" vertical="center" wrapText="1"/>
    </xf>
    <xf numFmtId="3" fontId="42" fillId="0" borderId="40" xfId="0" applyNumberFormat="1" applyFont="1" applyBorder="1" applyAlignment="1">
      <alignment horizontal="center" vertical="center"/>
    </xf>
    <xf numFmtId="3" fontId="42" fillId="0" borderId="40" xfId="0" applyNumberFormat="1" applyFont="1" applyBorder="1" applyAlignment="1">
      <alignment horizontal="center" vertical="center" wrapText="1"/>
    </xf>
    <xf numFmtId="3" fontId="44" fillId="0" borderId="40" xfId="0" applyNumberFormat="1" applyFont="1" applyBorder="1" applyAlignment="1">
      <alignment horizontal="center" vertical="center"/>
    </xf>
    <xf numFmtId="1" fontId="44" fillId="0" borderId="40" xfId="0" applyNumberFormat="1" applyFont="1" applyBorder="1" applyAlignment="1">
      <alignment horizontal="center" vertical="center"/>
    </xf>
    <xf numFmtId="10" fontId="42" fillId="0" borderId="40" xfId="54" applyNumberFormat="1" applyFont="1" applyBorder="1" applyAlignment="1">
      <alignment horizontal="center" vertical="center"/>
    </xf>
    <xf numFmtId="0" fontId="42" fillId="0" borderId="2" xfId="0" applyFont="1" applyBorder="1" applyAlignment="1">
      <alignment horizontal="left" vertical="center" wrapText="1"/>
    </xf>
    <xf numFmtId="0" fontId="42" fillId="0" borderId="0" xfId="0" applyFont="1" applyAlignment="1">
      <alignment horizontal="left" vertical="center" wrapText="1"/>
    </xf>
    <xf numFmtId="0" fontId="42" fillId="0" borderId="3" xfId="0" applyFont="1" applyBorder="1" applyAlignment="1">
      <alignment horizontal="justify" vertical="center" wrapText="1"/>
    </xf>
    <xf numFmtId="3" fontId="42" fillId="2" borderId="3" xfId="0" applyNumberFormat="1" applyFont="1" applyFill="1" applyBorder="1" applyAlignment="1">
      <alignment horizontal="justify" vertical="center" wrapText="1"/>
    </xf>
    <xf numFmtId="3" fontId="42" fillId="0" borderId="3" xfId="0" applyNumberFormat="1" applyFont="1" applyBorder="1" applyAlignment="1">
      <alignment horizontal="center" vertical="center" wrapText="1"/>
    </xf>
    <xf numFmtId="3" fontId="42" fillId="0" borderId="3" xfId="0" applyNumberFormat="1" applyFont="1" applyBorder="1" applyAlignment="1">
      <alignment horizontal="center" vertical="center"/>
    </xf>
    <xf numFmtId="3" fontId="42" fillId="2" borderId="3" xfId="0" applyNumberFormat="1" applyFont="1" applyFill="1" applyBorder="1" applyAlignment="1">
      <alignment horizontal="center" vertical="center" wrapText="1"/>
    </xf>
    <xf numFmtId="3" fontId="42" fillId="2" borderId="3" xfId="0" applyNumberFormat="1" applyFont="1" applyFill="1" applyBorder="1" applyAlignment="1">
      <alignment horizontal="center" vertical="center"/>
    </xf>
    <xf numFmtId="3" fontId="44" fillId="0" borderId="3" xfId="0" applyNumberFormat="1" applyFont="1" applyBorder="1" applyAlignment="1">
      <alignment horizontal="center" vertical="center"/>
    </xf>
    <xf numFmtId="165" fontId="47" fillId="0" borderId="3" xfId="62889" applyFont="1" applyBorder="1" applyAlignment="1">
      <alignment horizontal="center" vertical="center"/>
    </xf>
    <xf numFmtId="1" fontId="44" fillId="2" borderId="3" xfId="0" applyNumberFormat="1" applyFont="1" applyFill="1" applyBorder="1" applyAlignment="1">
      <alignment horizontal="center" vertical="center"/>
    </xf>
    <xf numFmtId="3" fontId="44" fillId="2" borderId="3" xfId="0" applyNumberFormat="1" applyFont="1" applyFill="1" applyBorder="1" applyAlignment="1">
      <alignment horizontal="center" vertical="center"/>
    </xf>
    <xf numFmtId="10" fontId="42" fillId="0" borderId="3" xfId="54" applyNumberFormat="1" applyFont="1" applyBorder="1" applyAlignment="1">
      <alignment horizontal="center" vertical="center"/>
    </xf>
    <xf numFmtId="0" fontId="43" fillId="6" borderId="42" xfId="0" applyFont="1" applyFill="1" applyBorder="1" applyAlignment="1">
      <alignment horizontal="center" vertical="center" wrapText="1"/>
    </xf>
    <xf numFmtId="0" fontId="42" fillId="2" borderId="2" xfId="0" applyFont="1" applyFill="1" applyBorder="1" applyAlignment="1">
      <alignment horizontal="left" vertical="center" wrapText="1"/>
    </xf>
    <xf numFmtId="9" fontId="42" fillId="2" borderId="2" xfId="0" applyNumberFormat="1" applyFont="1" applyFill="1" applyBorder="1" applyAlignment="1">
      <alignment horizontal="justify" vertical="center" wrapText="1"/>
    </xf>
    <xf numFmtId="9" fontId="42" fillId="2" borderId="8" xfId="0" applyNumberFormat="1" applyFont="1" applyFill="1" applyBorder="1" applyAlignment="1">
      <alignment horizontal="center" vertical="center"/>
    </xf>
    <xf numFmtId="9" fontId="42" fillId="2" borderId="2" xfId="54" applyFont="1" applyFill="1" applyBorder="1" applyAlignment="1">
      <alignment horizontal="center" vertical="center" wrapText="1"/>
    </xf>
    <xf numFmtId="9" fontId="44" fillId="0" borderId="2" xfId="0" applyNumberFormat="1" applyFont="1" applyBorder="1" applyAlignment="1">
      <alignment horizontal="center" vertical="center"/>
    </xf>
    <xf numFmtId="9" fontId="42" fillId="2" borderId="2" xfId="54" applyFont="1" applyFill="1" applyBorder="1" applyAlignment="1">
      <alignment horizontal="center" vertical="center"/>
    </xf>
    <xf numFmtId="9" fontId="44" fillId="2" borderId="2" xfId="54" applyFont="1" applyFill="1" applyBorder="1" applyAlignment="1">
      <alignment horizontal="center" vertical="center"/>
    </xf>
    <xf numFmtId="9" fontId="42" fillId="2" borderId="2" xfId="0" applyNumberFormat="1" applyFont="1" applyFill="1" applyBorder="1" applyAlignment="1">
      <alignment horizontal="center" vertical="center"/>
    </xf>
    <xf numFmtId="9" fontId="44" fillId="2" borderId="2" xfId="0" applyNumberFormat="1" applyFont="1" applyFill="1" applyBorder="1" applyAlignment="1">
      <alignment horizontal="center" vertical="center"/>
    </xf>
    <xf numFmtId="165" fontId="42" fillId="2" borderId="8" xfId="62889" applyFont="1" applyFill="1" applyBorder="1" applyAlignment="1">
      <alignment horizontal="right" vertical="center" wrapText="1"/>
    </xf>
    <xf numFmtId="0" fontId="42" fillId="2" borderId="3" xfId="0" applyFont="1" applyFill="1" applyBorder="1" applyAlignment="1">
      <alignment horizontal="center" vertical="justify"/>
    </xf>
    <xf numFmtId="10" fontId="42" fillId="2" borderId="8" xfId="54" applyNumberFormat="1" applyFont="1" applyFill="1" applyBorder="1" applyAlignment="1">
      <alignment horizontal="center" vertical="center"/>
    </xf>
    <xf numFmtId="0" fontId="42" fillId="2" borderId="4" xfId="0" applyFont="1" applyFill="1" applyBorder="1" applyAlignment="1">
      <alignment vertical="center"/>
    </xf>
    <xf numFmtId="0" fontId="43" fillId="4" borderId="4" xfId="0" applyFont="1" applyFill="1" applyBorder="1" applyAlignment="1">
      <alignment horizontal="left" vertical="center"/>
    </xf>
    <xf numFmtId="0" fontId="43" fillId="4" borderId="4" xfId="0" applyFont="1" applyFill="1" applyBorder="1" applyAlignment="1">
      <alignment horizontal="left" vertical="center" wrapText="1"/>
    </xf>
    <xf numFmtId="0" fontId="43" fillId="4" borderId="11" xfId="0" applyFont="1" applyFill="1" applyBorder="1" applyAlignment="1">
      <alignment horizontal="left" vertical="center" wrapText="1"/>
    </xf>
    <xf numFmtId="0" fontId="44" fillId="0" borderId="7" xfId="0" applyFont="1" applyBorder="1" applyAlignment="1">
      <alignment horizontal="center" vertical="center"/>
    </xf>
    <xf numFmtId="0" fontId="44" fillId="16" borderId="7" xfId="0" applyFont="1" applyFill="1" applyBorder="1" applyAlignment="1">
      <alignment horizontal="center" vertical="center"/>
    </xf>
    <xf numFmtId="0" fontId="44" fillId="2" borderId="7" xfId="0" applyFont="1" applyFill="1" applyBorder="1" applyAlignment="1">
      <alignment horizontal="center" vertical="center"/>
    </xf>
    <xf numFmtId="0" fontId="44" fillId="0" borderId="6" xfId="0" applyFont="1" applyBorder="1" applyAlignment="1">
      <alignment horizontal="center" vertical="center"/>
    </xf>
    <xf numFmtId="0" fontId="42" fillId="2" borderId="6" xfId="0" applyFont="1" applyFill="1" applyBorder="1" applyAlignment="1">
      <alignment horizontal="center" vertical="center"/>
    </xf>
    <xf numFmtId="0" fontId="44" fillId="2" borderId="6" xfId="0" applyFont="1" applyFill="1" applyBorder="1" applyAlignment="1">
      <alignment horizontal="center" vertical="center"/>
    </xf>
    <xf numFmtId="0" fontId="42" fillId="2" borderId="0" xfId="0" applyFont="1" applyFill="1" applyAlignment="1">
      <alignment horizontal="center" vertical="center"/>
    </xf>
    <xf numFmtId="0" fontId="42" fillId="0" borderId="9" xfId="0" applyFont="1" applyBorder="1" applyAlignment="1">
      <alignment horizontal="justify" vertical="center" wrapText="1"/>
    </xf>
    <xf numFmtId="0" fontId="42" fillId="2" borderId="40" xfId="0" applyFont="1" applyFill="1" applyBorder="1" applyAlignment="1">
      <alignment horizontal="center" vertical="center"/>
    </xf>
    <xf numFmtId="0" fontId="44" fillId="2" borderId="40" xfId="0" applyFont="1" applyFill="1" applyBorder="1" applyAlignment="1">
      <alignment horizontal="center" vertical="center"/>
    </xf>
    <xf numFmtId="0" fontId="42" fillId="2" borderId="41" xfId="0" applyFont="1" applyFill="1" applyBorder="1" applyAlignment="1">
      <alignment horizontal="center" vertical="center"/>
    </xf>
    <xf numFmtId="0" fontId="42" fillId="2" borderId="2" xfId="0" applyFont="1" applyFill="1" applyBorder="1" applyAlignment="1">
      <alignment vertical="center" wrapText="1"/>
    </xf>
    <xf numFmtId="1" fontId="42" fillId="2" borderId="8" xfId="0" applyNumberFormat="1" applyFont="1" applyFill="1" applyBorder="1" applyAlignment="1">
      <alignment horizontal="center" vertical="center"/>
    </xf>
    <xf numFmtId="1" fontId="42" fillId="0" borderId="2" xfId="0" applyNumberFormat="1" applyFont="1" applyBorder="1" applyAlignment="1">
      <alignment horizontal="center" vertical="center"/>
    </xf>
    <xf numFmtId="1" fontId="42" fillId="2" borderId="2" xfId="0" applyNumberFormat="1" applyFont="1" applyFill="1" applyBorder="1" applyAlignment="1">
      <alignment horizontal="center" vertical="center"/>
    </xf>
    <xf numFmtId="0" fontId="52" fillId="4" borderId="2" xfId="0" applyFont="1" applyFill="1" applyBorder="1" applyAlignment="1">
      <alignment horizontal="left" vertical="center" wrapText="1"/>
    </xf>
    <xf numFmtId="0" fontId="52" fillId="4" borderId="8" xfId="0" applyFont="1" applyFill="1" applyBorder="1" applyAlignment="1">
      <alignment horizontal="left" vertical="center"/>
    </xf>
    <xf numFmtId="0" fontId="52" fillId="4" borderId="9" xfId="0" applyFont="1" applyFill="1" applyBorder="1" applyAlignment="1">
      <alignment vertical="center"/>
    </xf>
    <xf numFmtId="0" fontId="52" fillId="4" borderId="9" xfId="0" applyFont="1" applyFill="1" applyBorder="1" applyAlignment="1">
      <alignment horizontal="center" vertical="center"/>
    </xf>
    <xf numFmtId="0" fontId="52" fillId="4" borderId="2" xfId="0" applyFont="1" applyFill="1" applyBorder="1" applyAlignment="1">
      <alignment horizontal="center" vertical="center"/>
    </xf>
    <xf numFmtId="0" fontId="51" fillId="2" borderId="2" xfId="0" applyFont="1" applyFill="1" applyBorder="1"/>
    <xf numFmtId="0" fontId="51" fillId="2" borderId="0" xfId="0" applyFont="1" applyFill="1"/>
    <xf numFmtId="0" fontId="52" fillId="6" borderId="2" xfId="0" applyFont="1" applyFill="1" applyBorder="1" applyAlignment="1">
      <alignment horizontal="center" vertical="center" wrapText="1"/>
    </xf>
    <xf numFmtId="0" fontId="52" fillId="6" borderId="8" xfId="0" applyFont="1" applyFill="1" applyBorder="1" applyAlignment="1">
      <alignment vertical="center"/>
    </xf>
    <xf numFmtId="0" fontId="52" fillId="6" borderId="9" xfId="0" applyFont="1" applyFill="1" applyBorder="1" applyAlignment="1">
      <alignment vertical="center" wrapText="1"/>
    </xf>
    <xf numFmtId="0" fontId="42" fillId="2" borderId="11" xfId="0" applyFont="1" applyFill="1" applyBorder="1" applyAlignment="1">
      <alignment horizontal="justify" vertical="center" wrapText="1"/>
    </xf>
    <xf numFmtId="9" fontId="42" fillId="0" borderId="5" xfId="0" applyNumberFormat="1" applyFont="1" applyBorder="1" applyAlignment="1">
      <alignment horizontal="center" vertical="center"/>
    </xf>
    <xf numFmtId="1" fontId="42" fillId="2" borderId="2" xfId="0" applyNumberFormat="1" applyFont="1" applyFill="1" applyBorder="1" applyAlignment="1">
      <alignment horizontal="center" vertical="center" wrapText="1"/>
    </xf>
    <xf numFmtId="37" fontId="42" fillId="0" borderId="2" xfId="53" applyNumberFormat="1" applyFont="1" applyBorder="1" applyAlignment="1">
      <alignment horizontal="center" vertical="center"/>
    </xf>
    <xf numFmtId="37" fontId="42" fillId="2" borderId="8" xfId="53" applyNumberFormat="1" applyFont="1" applyFill="1" applyBorder="1" applyAlignment="1">
      <alignment horizontal="center" vertical="center"/>
    </xf>
    <xf numFmtId="37" fontId="42" fillId="0" borderId="2" xfId="53" applyNumberFormat="1" applyFont="1" applyBorder="1" applyAlignment="1">
      <alignment horizontal="left" vertical="center" indent="2"/>
    </xf>
    <xf numFmtId="0" fontId="44" fillId="0" borderId="2" xfId="53" applyNumberFormat="1" applyFont="1" applyBorder="1" applyAlignment="1">
      <alignment horizontal="left" vertical="center" indent="2"/>
    </xf>
    <xf numFmtId="37" fontId="42" fillId="2" borderId="2" xfId="53" applyNumberFormat="1" applyFont="1" applyFill="1" applyBorder="1" applyAlignment="1">
      <alignment horizontal="left" vertical="center" indent="2"/>
    </xf>
    <xf numFmtId="37" fontId="44" fillId="2" borderId="2" xfId="53" applyNumberFormat="1" applyFont="1" applyFill="1" applyBorder="1" applyAlignment="1">
      <alignment horizontal="center" vertical="center"/>
    </xf>
    <xf numFmtId="0" fontId="44" fillId="2" borderId="2" xfId="53" applyNumberFormat="1" applyFont="1" applyFill="1" applyBorder="1" applyAlignment="1">
      <alignment horizontal="center" vertical="center"/>
    </xf>
    <xf numFmtId="37" fontId="42" fillId="2" borderId="2" xfId="53" applyNumberFormat="1" applyFont="1" applyFill="1" applyBorder="1" applyAlignment="1">
      <alignment horizontal="center" vertical="center"/>
    </xf>
    <xf numFmtId="9" fontId="42" fillId="0" borderId="3" xfId="0" applyNumberFormat="1" applyFont="1" applyBorder="1" applyAlignment="1">
      <alignment horizontal="center" vertical="center" wrapText="1"/>
    </xf>
    <xf numFmtId="37" fontId="44" fillId="0" borderId="2" xfId="53" applyNumberFormat="1" applyFont="1" applyBorder="1" applyAlignment="1">
      <alignment horizontal="center" vertical="center"/>
    </xf>
    <xf numFmtId="37" fontId="47" fillId="0" borderId="40" xfId="62889" applyNumberFormat="1" applyFont="1" applyBorder="1" applyAlignment="1">
      <alignment horizontal="center" vertical="center"/>
    </xf>
    <xf numFmtId="1" fontId="44" fillId="2" borderId="2" xfId="53" applyNumberFormat="1" applyFont="1" applyFill="1" applyBorder="1" applyAlignment="1">
      <alignment horizontal="center" vertical="center"/>
    </xf>
    <xf numFmtId="37" fontId="42" fillId="2" borderId="40" xfId="53" applyNumberFormat="1" applyFont="1" applyFill="1" applyBorder="1" applyAlignment="1">
      <alignment horizontal="center" vertical="center"/>
    </xf>
    <xf numFmtId="39" fontId="44" fillId="2" borderId="40" xfId="53" applyNumberFormat="1" applyFont="1" applyFill="1" applyBorder="1" applyAlignment="1">
      <alignment horizontal="center" vertical="center"/>
    </xf>
    <xf numFmtId="37" fontId="42" fillId="0" borderId="8" xfId="53" applyNumberFormat="1" applyFont="1" applyBorder="1" applyAlignment="1">
      <alignment horizontal="center" vertical="center"/>
    </xf>
    <xf numFmtId="1" fontId="42" fillId="2" borderId="2" xfId="54" applyNumberFormat="1" applyFont="1" applyFill="1" applyBorder="1" applyAlignment="1">
      <alignment horizontal="center" vertical="center" wrapText="1"/>
    </xf>
    <xf numFmtId="37" fontId="42" fillId="2" borderId="1" xfId="53" applyNumberFormat="1" applyFont="1" applyFill="1" applyBorder="1" applyAlignment="1">
      <alignment horizontal="center" vertical="center"/>
    </xf>
    <xf numFmtId="37" fontId="42" fillId="2" borderId="4" xfId="53" applyNumberFormat="1" applyFont="1" applyFill="1" applyBorder="1" applyAlignment="1">
      <alignment horizontal="center" vertical="center"/>
    </xf>
    <xf numFmtId="10" fontId="42" fillId="0" borderId="4" xfId="54" applyNumberFormat="1" applyFont="1" applyBorder="1" applyAlignment="1">
      <alignment horizontal="center" vertical="center"/>
    </xf>
    <xf numFmtId="0" fontId="42" fillId="0" borderId="0" xfId="0" applyFont="1" applyAlignment="1">
      <alignment horizontal="center" vertical="center"/>
    </xf>
    <xf numFmtId="0" fontId="42" fillId="2" borderId="2" xfId="0" applyFont="1" applyFill="1" applyBorder="1" applyAlignment="1">
      <alignment horizontal="justify" vertical="top" wrapText="1"/>
    </xf>
    <xf numFmtId="37" fontId="42" fillId="0" borderId="1" xfId="53" applyNumberFormat="1" applyFont="1" applyBorder="1" applyAlignment="1">
      <alignment horizontal="center" vertical="center"/>
    </xf>
    <xf numFmtId="37" fontId="44" fillId="0" borderId="1" xfId="53" applyNumberFormat="1" applyFont="1" applyBorder="1" applyAlignment="1">
      <alignment horizontal="center" vertical="center"/>
    </xf>
    <xf numFmtId="39" fontId="44" fillId="2" borderId="1" xfId="53" applyNumberFormat="1" applyFont="1" applyFill="1" applyBorder="1" applyAlignment="1">
      <alignment horizontal="center" vertical="center"/>
    </xf>
    <xf numFmtId="37" fontId="44" fillId="2" borderId="1" xfId="53" applyNumberFormat="1" applyFont="1" applyFill="1" applyBorder="1" applyAlignment="1">
      <alignment horizontal="center" vertical="center"/>
    </xf>
    <xf numFmtId="39" fontId="44" fillId="2" borderId="2" xfId="53" applyNumberFormat="1" applyFont="1" applyFill="1" applyBorder="1" applyAlignment="1">
      <alignment horizontal="center" vertical="center"/>
    </xf>
    <xf numFmtId="0" fontId="42" fillId="0" borderId="1" xfId="0" applyFont="1" applyBorder="1" applyAlignment="1">
      <alignment horizontal="justify" vertical="center" wrapText="1"/>
    </xf>
    <xf numFmtId="173" fontId="42" fillId="0" borderId="1" xfId="53" applyNumberFormat="1" applyFont="1" applyBorder="1" applyAlignment="1">
      <alignment vertical="center" wrapText="1"/>
    </xf>
    <xf numFmtId="37" fontId="42" fillId="2" borderId="10" xfId="53" applyNumberFormat="1" applyFont="1" applyFill="1" applyBorder="1" applyAlignment="1">
      <alignment horizontal="center" vertical="center"/>
    </xf>
    <xf numFmtId="173" fontId="42" fillId="2" borderId="2" xfId="53" applyNumberFormat="1" applyFont="1" applyFill="1" applyBorder="1" applyAlignment="1">
      <alignment horizontal="center" vertical="center" wrapText="1"/>
    </xf>
    <xf numFmtId="0" fontId="42" fillId="2" borderId="2" xfId="53" applyNumberFormat="1" applyFont="1" applyFill="1" applyBorder="1" applyAlignment="1">
      <alignment horizontal="center" vertical="center" wrapText="1"/>
    </xf>
    <xf numFmtId="0" fontId="42" fillId="0" borderId="4" xfId="0" applyFont="1" applyBorder="1" applyAlignment="1">
      <alignment horizontal="center" vertical="center"/>
    </xf>
    <xf numFmtId="10" fontId="42" fillId="2" borderId="4" xfId="54" applyNumberFormat="1" applyFont="1" applyFill="1" applyBorder="1" applyAlignment="1">
      <alignment horizontal="center" vertical="center"/>
    </xf>
    <xf numFmtId="37" fontId="44" fillId="2" borderId="40" xfId="53" applyNumberFormat="1" applyFont="1" applyFill="1" applyBorder="1" applyAlignment="1">
      <alignment horizontal="center" vertical="center"/>
    </xf>
    <xf numFmtId="10" fontId="42" fillId="2" borderId="2" xfId="54" applyNumberFormat="1" applyFont="1" applyFill="1" applyBorder="1" applyAlignment="1">
      <alignment horizontal="center" vertical="center"/>
    </xf>
    <xf numFmtId="0" fontId="42" fillId="0" borderId="1" xfId="0" applyFont="1" applyBorder="1" applyAlignment="1">
      <alignment horizontal="justify" vertical="center"/>
    </xf>
    <xf numFmtId="0" fontId="42" fillId="2" borderId="1" xfId="0" applyFont="1" applyFill="1" applyBorder="1" applyAlignment="1">
      <alignment horizontal="justify" vertical="center"/>
    </xf>
    <xf numFmtId="43" fontId="42" fillId="0" borderId="4" xfId="53" applyFont="1" applyBorder="1" applyAlignment="1">
      <alignment horizontal="right" vertical="center"/>
    </xf>
    <xf numFmtId="0" fontId="42" fillId="0" borderId="10" xfId="0" applyFont="1" applyBorder="1" applyAlignment="1">
      <alignment horizontal="center" vertical="center" wrapText="1"/>
    </xf>
    <xf numFmtId="0" fontId="43" fillId="4" borderId="7" xfId="0" applyFont="1" applyFill="1" applyBorder="1" applyAlignment="1">
      <alignment horizontal="center" vertical="center"/>
    </xf>
    <xf numFmtId="9" fontId="42" fillId="0" borderId="8" xfId="0" applyNumberFormat="1" applyFont="1" applyBorder="1" applyAlignment="1">
      <alignment horizontal="center" vertical="center" wrapText="1"/>
    </xf>
    <xf numFmtId="10" fontId="42" fillId="2" borderId="10" xfId="54" applyNumberFormat="1" applyFont="1" applyFill="1" applyBorder="1" applyAlignment="1">
      <alignment horizontal="center" vertical="center"/>
    </xf>
    <xf numFmtId="43" fontId="47" fillId="0" borderId="1" xfId="53" applyFont="1" applyBorder="1" applyAlignment="1">
      <alignment horizontal="right" vertical="center" wrapText="1"/>
    </xf>
    <xf numFmtId="9" fontId="42" fillId="2" borderId="8" xfId="0" applyNumberFormat="1" applyFont="1" applyFill="1" applyBorder="1" applyAlignment="1">
      <alignment horizontal="center" vertical="center" wrapText="1"/>
    </xf>
    <xf numFmtId="43" fontId="42" fillId="2" borderId="2" xfId="59491" applyFont="1" applyFill="1" applyBorder="1" applyAlignment="1">
      <alignment horizontal="justify" vertical="center"/>
    </xf>
    <xf numFmtId="1" fontId="43" fillId="4" borderId="2" xfId="0" applyNumberFormat="1" applyFont="1" applyFill="1" applyBorder="1" applyAlignment="1">
      <alignment horizontal="left" vertical="center" wrapText="1"/>
    </xf>
    <xf numFmtId="2" fontId="43" fillId="4" borderId="8" xfId="0" applyNumberFormat="1" applyFont="1" applyFill="1" applyBorder="1" applyAlignment="1">
      <alignment horizontal="left" vertical="center" wrapText="1"/>
    </xf>
    <xf numFmtId="10" fontId="42" fillId="2" borderId="8" xfId="53" applyNumberFormat="1" applyFont="1" applyFill="1" applyBorder="1" applyAlignment="1">
      <alignment horizontal="center" vertical="center"/>
    </xf>
    <xf numFmtId="43" fontId="42" fillId="2" borderId="2" xfId="0" applyNumberFormat="1" applyFont="1" applyFill="1" applyBorder="1" applyAlignment="1">
      <alignment horizontal="justify" vertical="center" wrapText="1"/>
    </xf>
    <xf numFmtId="1" fontId="42" fillId="2" borderId="2" xfId="54" applyNumberFormat="1" applyFont="1" applyFill="1" applyBorder="1" applyAlignment="1">
      <alignment horizontal="justify" vertical="center" wrapText="1"/>
    </xf>
    <xf numFmtId="43" fontId="41" fillId="0" borderId="1" xfId="53" applyFont="1" applyBorder="1" applyAlignment="1">
      <alignment horizontal="right" vertical="center" wrapText="1"/>
    </xf>
    <xf numFmtId="37" fontId="44" fillId="0" borderId="2" xfId="59492" applyNumberFormat="1" applyFont="1" applyBorder="1" applyAlignment="1">
      <alignment horizontal="center" vertical="center" wrapText="1"/>
    </xf>
    <xf numFmtId="37" fontId="44" fillId="0" borderId="2" xfId="0" applyNumberFormat="1" applyFont="1" applyBorder="1" applyAlignment="1">
      <alignment horizontal="center" vertical="center" wrapText="1"/>
    </xf>
    <xf numFmtId="9" fontId="42" fillId="2" borderId="2" xfId="54" applyFont="1" applyFill="1" applyBorder="1" applyAlignment="1">
      <alignment horizontal="justify" vertical="center" wrapText="1"/>
    </xf>
    <xf numFmtId="9" fontId="42" fillId="2" borderId="2" xfId="59492" applyFont="1" applyFill="1" applyBorder="1" applyAlignment="1">
      <alignment horizontal="center" vertical="center" wrapText="1"/>
    </xf>
    <xf numFmtId="175" fontId="44" fillId="0" borderId="2" xfId="0" applyNumberFormat="1" applyFont="1" applyBorder="1" applyAlignment="1">
      <alignment horizontal="center" vertical="center"/>
    </xf>
    <xf numFmtId="184" fontId="47" fillId="0" borderId="2" xfId="59496" applyNumberFormat="1" applyFont="1" applyBorder="1" applyAlignment="1">
      <alignment horizontal="center" vertical="center" wrapText="1"/>
    </xf>
    <xf numFmtId="10" fontId="42" fillId="2" borderId="2" xfId="0" applyNumberFormat="1" applyFont="1" applyFill="1" applyBorder="1" applyAlignment="1">
      <alignment horizontal="center" vertical="center"/>
    </xf>
    <xf numFmtId="10" fontId="42" fillId="0" borderId="7" xfId="0" applyNumberFormat="1" applyFont="1" applyBorder="1" applyAlignment="1">
      <alignment horizontal="center" vertical="center"/>
    </xf>
    <xf numFmtId="9" fontId="42" fillId="0" borderId="7" xfId="0" applyNumberFormat="1" applyFont="1" applyBorder="1" applyAlignment="1">
      <alignment horizontal="center" vertical="center"/>
    </xf>
    <xf numFmtId="175" fontId="44" fillId="0" borderId="2" xfId="0" applyNumberFormat="1" applyFont="1" applyBorder="1" applyAlignment="1">
      <alignment horizontal="center" vertical="center" wrapText="1"/>
    </xf>
    <xf numFmtId="1" fontId="42" fillId="0" borderId="2" xfId="0" applyNumberFormat="1" applyFont="1" applyBorder="1" applyAlignment="1">
      <alignment horizontal="center" vertical="center" wrapText="1"/>
    </xf>
    <xf numFmtId="43" fontId="50" fillId="16" borderId="2" xfId="53" applyFont="1" applyFill="1" applyBorder="1" applyAlignment="1">
      <alignment horizontal="center" vertical="center" wrapText="1"/>
    </xf>
    <xf numFmtId="43" fontId="42" fillId="0" borderId="2" xfId="53" applyFont="1" applyBorder="1" applyAlignment="1">
      <alignment horizontal="justify" vertical="center"/>
    </xf>
    <xf numFmtId="43" fontId="53" fillId="0" borderId="2" xfId="53" applyFont="1" applyBorder="1" applyAlignment="1">
      <alignment horizontal="justify" vertical="center"/>
    </xf>
    <xf numFmtId="9" fontId="42" fillId="2" borderId="3" xfId="0" applyNumberFormat="1" applyFont="1" applyFill="1" applyBorder="1" applyAlignment="1">
      <alignment horizontal="center" vertical="center"/>
    </xf>
    <xf numFmtId="0" fontId="42" fillId="2" borderId="4" xfId="0" applyFont="1" applyFill="1" applyBorder="1" applyAlignment="1">
      <alignment horizontal="center" vertical="center"/>
    </xf>
    <xf numFmtId="0" fontId="42" fillId="2" borderId="8" xfId="0" applyFont="1" applyFill="1" applyBorder="1" applyAlignment="1">
      <alignment vertical="center" wrapText="1"/>
    </xf>
    <xf numFmtId="10" fontId="42" fillId="2" borderId="1" xfId="54" applyNumberFormat="1" applyFont="1" applyFill="1" applyBorder="1" applyAlignment="1">
      <alignment horizontal="center" vertical="center"/>
    </xf>
    <xf numFmtId="0" fontId="44" fillId="2" borderId="1" xfId="0" applyFont="1" applyFill="1" applyBorder="1" applyAlignment="1">
      <alignment horizontal="center" vertical="center"/>
    </xf>
    <xf numFmtId="43" fontId="47" fillId="0" borderId="1" xfId="53" applyFont="1" applyBorder="1" applyAlignment="1">
      <alignment horizontal="center" vertical="center" wrapText="1"/>
    </xf>
    <xf numFmtId="43" fontId="41" fillId="0" borderId="10" xfId="53" applyFont="1" applyBorder="1" applyAlignment="1">
      <alignment horizontal="center" vertical="center" wrapText="1"/>
    </xf>
    <xf numFmtId="0" fontId="42" fillId="2" borderId="4" xfId="0" applyFont="1" applyFill="1" applyBorder="1" applyAlignment="1">
      <alignment vertical="center" wrapText="1"/>
    </xf>
    <xf numFmtId="1" fontId="42" fillId="0" borderId="3" xfId="0" applyNumberFormat="1" applyFont="1" applyBorder="1" applyAlignment="1">
      <alignment horizontal="center" vertical="center"/>
    </xf>
    <xf numFmtId="1" fontId="44" fillId="0" borderId="3" xfId="0" applyNumberFormat="1" applyFont="1" applyBorder="1" applyAlignment="1">
      <alignment horizontal="center" vertical="center"/>
    </xf>
    <xf numFmtId="1" fontId="42" fillId="2" borderId="3" xfId="0" applyNumberFormat="1" applyFont="1" applyFill="1" applyBorder="1" applyAlignment="1">
      <alignment horizontal="center" vertical="center"/>
    </xf>
    <xf numFmtId="10" fontId="42" fillId="0" borderId="2" xfId="54" applyNumberFormat="1" applyFont="1" applyBorder="1" applyAlignment="1">
      <alignment horizontal="center" vertical="center"/>
    </xf>
    <xf numFmtId="10" fontId="43" fillId="6" borderId="9" xfId="0" applyNumberFormat="1" applyFont="1" applyFill="1" applyBorder="1" applyAlignment="1">
      <alignment horizontal="center" vertical="center"/>
    </xf>
    <xf numFmtId="0" fontId="43" fillId="6" borderId="2" xfId="0" applyFont="1" applyFill="1" applyBorder="1" applyAlignment="1">
      <alignment horizontal="justify" vertical="center"/>
    </xf>
    <xf numFmtId="173" fontId="42" fillId="0" borderId="2" xfId="59498" applyNumberFormat="1" applyFont="1" applyBorder="1" applyAlignment="1">
      <alignment horizontal="center" vertical="center"/>
    </xf>
    <xf numFmtId="173" fontId="42" fillId="0" borderId="8" xfId="59498" applyNumberFormat="1" applyFont="1" applyBorder="1" applyAlignment="1">
      <alignment horizontal="center" vertical="center"/>
    </xf>
    <xf numFmtId="0" fontId="42" fillId="2" borderId="3" xfId="0" applyFont="1" applyFill="1" applyBorder="1" applyAlignment="1">
      <alignment horizontal="justify" vertical="center"/>
    </xf>
    <xf numFmtId="10" fontId="42" fillId="2" borderId="3" xfId="54" applyNumberFormat="1" applyFont="1" applyFill="1" applyBorder="1" applyAlignment="1">
      <alignment horizontal="center" vertical="center" wrapText="1"/>
    </xf>
    <xf numFmtId="0" fontId="42" fillId="2" borderId="2" xfId="53" applyNumberFormat="1" applyFont="1" applyFill="1" applyBorder="1" applyAlignment="1">
      <alignment horizontal="center" vertical="center"/>
    </xf>
    <xf numFmtId="10" fontId="42" fillId="2" borderId="1" xfId="54" applyNumberFormat="1" applyFont="1" applyFill="1" applyBorder="1" applyAlignment="1">
      <alignment horizontal="center" vertical="center" wrapText="1"/>
    </xf>
    <xf numFmtId="1" fontId="42" fillId="2" borderId="4" xfId="0" applyNumberFormat="1" applyFont="1" applyFill="1" applyBorder="1" applyAlignment="1">
      <alignment horizontal="center" vertical="center"/>
    </xf>
    <xf numFmtId="10" fontId="42" fillId="2" borderId="3" xfId="0" applyNumberFormat="1" applyFont="1" applyFill="1" applyBorder="1" applyAlignment="1">
      <alignment horizontal="center" vertical="center"/>
    </xf>
    <xf numFmtId="10" fontId="42" fillId="2" borderId="1" xfId="0" applyNumberFormat="1" applyFont="1" applyFill="1" applyBorder="1" applyAlignment="1">
      <alignment horizontal="center" vertical="center"/>
    </xf>
    <xf numFmtId="1" fontId="44" fillId="0" borderId="1" xfId="0" applyNumberFormat="1" applyFont="1" applyBorder="1" applyAlignment="1">
      <alignment horizontal="center" vertical="center"/>
    </xf>
    <xf numFmtId="0" fontId="44" fillId="2" borderId="3" xfId="0" applyFont="1" applyFill="1" applyBorder="1" applyAlignment="1">
      <alignment horizontal="center" vertical="center"/>
    </xf>
    <xf numFmtId="9" fontId="42" fillId="2" borderId="2" xfId="0" applyNumberFormat="1" applyFont="1" applyFill="1" applyBorder="1" applyAlignment="1">
      <alignment horizontal="justify" vertical="center"/>
    </xf>
    <xf numFmtId="0" fontId="43" fillId="6" borderId="2" xfId="0" applyFont="1" applyFill="1" applyBorder="1" applyAlignment="1">
      <alignment vertical="center"/>
    </xf>
    <xf numFmtId="0" fontId="44" fillId="0" borderId="3" xfId="0" applyFont="1" applyBorder="1" applyAlignment="1">
      <alignment horizontal="center" vertical="center"/>
    </xf>
    <xf numFmtId="0" fontId="47" fillId="0" borderId="40" xfId="62889" applyNumberFormat="1" applyFont="1" applyBorder="1" applyAlignment="1">
      <alignment horizontal="center" vertical="center"/>
    </xf>
    <xf numFmtId="43" fontId="4" fillId="0" borderId="1" xfId="53" applyFont="1" applyBorder="1" applyAlignment="1">
      <alignment horizontal="right" vertical="center" wrapText="1"/>
    </xf>
    <xf numFmtId="43" fontId="4" fillId="0" borderId="4" xfId="53" applyFont="1" applyBorder="1" applyAlignment="1">
      <alignment horizontal="right" vertical="center" wrapText="1"/>
    </xf>
    <xf numFmtId="3" fontId="47" fillId="2" borderId="2" xfId="0" applyNumberFormat="1" applyFont="1" applyFill="1" applyBorder="1" applyAlignment="1">
      <alignment horizontal="right" vertical="center"/>
    </xf>
    <xf numFmtId="3" fontId="41" fillId="2" borderId="2" xfId="0" applyNumberFormat="1" applyFont="1" applyFill="1" applyBorder="1" applyAlignment="1">
      <alignment horizontal="right" vertical="center"/>
    </xf>
    <xf numFmtId="3" fontId="41" fillId="2" borderId="8" xfId="0" applyNumberFormat="1" applyFont="1" applyFill="1" applyBorder="1" applyAlignment="1">
      <alignment horizontal="right" vertical="center"/>
    </xf>
    <xf numFmtId="1" fontId="44" fillId="0" borderId="2" xfId="54" applyNumberFormat="1" applyFont="1" applyBorder="1" applyAlignment="1">
      <alignment horizontal="center" vertical="center"/>
    </xf>
    <xf numFmtId="0" fontId="42" fillId="0" borderId="2" xfId="0" applyFont="1" applyBorder="1" applyAlignment="1">
      <alignment wrapText="1"/>
    </xf>
    <xf numFmtId="4" fontId="41" fillId="2" borderId="2" xfId="0" applyNumberFormat="1" applyFont="1" applyFill="1" applyBorder="1" applyAlignment="1">
      <alignment horizontal="right" vertical="center"/>
    </xf>
    <xf numFmtId="1" fontId="44" fillId="2" borderId="8" xfId="0" applyNumberFormat="1" applyFont="1" applyFill="1" applyBorder="1" applyAlignment="1">
      <alignment horizontal="center" vertical="center"/>
    </xf>
    <xf numFmtId="165" fontId="43" fillId="16" borderId="2" xfId="62889" applyFont="1" applyFill="1" applyBorder="1" applyAlignment="1">
      <alignment horizontal="center" vertical="center"/>
    </xf>
    <xf numFmtId="2" fontId="42" fillId="0" borderId="10" xfId="0" applyNumberFormat="1" applyFont="1" applyBorder="1" applyAlignment="1">
      <alignment horizontal="center" vertical="center"/>
    </xf>
    <xf numFmtId="2" fontId="42" fillId="0" borderId="2" xfId="0" applyNumberFormat="1" applyFont="1" applyBorder="1" applyAlignment="1">
      <alignment horizontal="center" vertical="center"/>
    </xf>
    <xf numFmtId="2" fontId="42" fillId="0" borderId="1" xfId="0" applyNumberFormat="1" applyFont="1" applyBorder="1" applyAlignment="1">
      <alignment horizontal="center" vertical="center"/>
    </xf>
    <xf numFmtId="2" fontId="44" fillId="0" borderId="1" xfId="0" applyNumberFormat="1" applyFont="1" applyBorder="1" applyAlignment="1">
      <alignment horizontal="center" vertical="center"/>
    </xf>
    <xf numFmtId="165" fontId="43" fillId="2" borderId="2" xfId="62889" applyFont="1" applyFill="1" applyBorder="1" applyAlignment="1">
      <alignment horizontal="center" vertical="center"/>
    </xf>
    <xf numFmtId="43" fontId="41" fillId="0" borderId="1" xfId="59509" applyNumberFormat="1" applyFont="1" applyBorder="1" applyAlignment="1">
      <alignment horizontal="right" vertical="center" wrapText="1"/>
    </xf>
    <xf numFmtId="43" fontId="47" fillId="0" borderId="1" xfId="59509" applyNumberFormat="1" applyFont="1" applyBorder="1" applyAlignment="1">
      <alignment horizontal="right" vertical="center" wrapText="1"/>
    </xf>
    <xf numFmtId="43" fontId="47" fillId="0" borderId="4" xfId="59509" applyNumberFormat="1" applyFont="1" applyBorder="1" applyAlignment="1">
      <alignment horizontal="right" vertical="center" wrapText="1"/>
    </xf>
    <xf numFmtId="175" fontId="44" fillId="0" borderId="2" xfId="54" applyNumberFormat="1" applyFont="1" applyBorder="1" applyAlignment="1">
      <alignment horizontal="center" vertical="center"/>
    </xf>
    <xf numFmtId="0" fontId="44" fillId="16" borderId="2" xfId="0" applyFont="1" applyFill="1" applyBorder="1" applyAlignment="1">
      <alignment horizontal="center" vertical="center"/>
    </xf>
    <xf numFmtId="173" fontId="47" fillId="0" borderId="1" xfId="59495" applyNumberFormat="1" applyFont="1" applyBorder="1" applyAlignment="1">
      <alignment horizontal="right" vertical="center" wrapText="1"/>
    </xf>
    <xf numFmtId="2" fontId="44" fillId="0" borderId="2" xfId="0" applyNumberFormat="1" applyFont="1" applyBorder="1" applyAlignment="1">
      <alignment horizontal="center" vertical="center"/>
    </xf>
    <xf numFmtId="2" fontId="44" fillId="0" borderId="1" xfId="0" applyNumberFormat="1" applyFont="1" applyBorder="1" applyAlignment="1">
      <alignment horizontal="center" vertical="center" wrapText="1"/>
    </xf>
    <xf numFmtId="43" fontId="53" fillId="0" borderId="2" xfId="53" applyFont="1" applyBorder="1" applyAlignment="1">
      <alignment horizontal="right" vertical="center"/>
    </xf>
    <xf numFmtId="173" fontId="42" fillId="0" borderId="8" xfId="59491" applyNumberFormat="1" applyFont="1" applyBorder="1" applyAlignment="1">
      <alignment horizontal="justify" vertical="center"/>
    </xf>
    <xf numFmtId="0" fontId="43" fillId="10" borderId="2" xfId="0" applyFont="1" applyFill="1" applyBorder="1"/>
    <xf numFmtId="0" fontId="43" fillId="10" borderId="2" xfId="0" applyFont="1" applyFill="1" applyBorder="1" applyAlignment="1">
      <alignment horizontal="center" vertical="center"/>
    </xf>
    <xf numFmtId="0" fontId="43" fillId="10" borderId="2" xfId="0" applyFont="1" applyFill="1" applyBorder="1" applyAlignment="1">
      <alignment horizontal="center" vertical="center" wrapText="1"/>
    </xf>
    <xf numFmtId="0" fontId="43" fillId="0" borderId="2" xfId="0" applyFont="1" applyBorder="1"/>
    <xf numFmtId="0" fontId="43" fillId="0" borderId="0" xfId="0" applyFont="1"/>
    <xf numFmtId="0" fontId="42" fillId="11" borderId="2" xfId="0" applyFont="1" applyFill="1" applyBorder="1" applyAlignment="1">
      <alignment horizontal="center" vertical="center" wrapText="1"/>
    </xf>
    <xf numFmtId="0" fontId="42" fillId="2" borderId="0" xfId="0" applyFont="1" applyFill="1" applyAlignment="1">
      <alignment horizontal="center" vertical="center" wrapText="1"/>
    </xf>
    <xf numFmtId="0" fontId="48" fillId="2" borderId="0" xfId="0" applyFont="1" applyFill="1" applyAlignment="1">
      <alignment horizontal="center" vertical="center"/>
    </xf>
    <xf numFmtId="0" fontId="44" fillId="2" borderId="0" xfId="0" applyFont="1" applyFill="1" applyAlignment="1">
      <alignment horizontal="center" vertical="center"/>
    </xf>
    <xf numFmtId="165" fontId="43" fillId="2" borderId="0" xfId="62889" applyFont="1" applyFill="1" applyAlignment="1">
      <alignment horizontal="center" vertical="center"/>
    </xf>
    <xf numFmtId="10" fontId="42" fillId="0" borderId="0" xfId="0" applyNumberFormat="1" applyFont="1" applyAlignment="1">
      <alignment horizontal="center" vertical="center"/>
    </xf>
    <xf numFmtId="3" fontId="42" fillId="0" borderId="0" xfId="0" applyNumberFormat="1" applyFont="1" applyAlignment="1">
      <alignment horizontal="right" vertical="center"/>
    </xf>
    <xf numFmtId="3" fontId="42" fillId="0" borderId="0" xfId="0" applyNumberFormat="1" applyFont="1" applyAlignment="1">
      <alignment horizontal="center" vertical="center" wrapText="1"/>
    </xf>
    <xf numFmtId="4" fontId="42" fillId="0" borderId="0" xfId="0" applyNumberFormat="1" applyFont="1" applyAlignment="1">
      <alignment horizontal="right" vertical="center"/>
    </xf>
    <xf numFmtId="3" fontId="42" fillId="0" borderId="0" xfId="0" applyNumberFormat="1" applyFont="1" applyAlignment="1">
      <alignment horizontal="center" vertical="center"/>
    </xf>
    <xf numFmtId="4" fontId="42" fillId="0" borderId="0" xfId="53" applyNumberFormat="1" applyFont="1" applyAlignment="1">
      <alignment horizontal="right" vertical="center"/>
    </xf>
    <xf numFmtId="173" fontId="42" fillId="2" borderId="0" xfId="53" applyNumberFormat="1" applyFont="1" applyFill="1" applyAlignment="1">
      <alignment horizontal="right" vertical="center"/>
    </xf>
    <xf numFmtId="0" fontId="42" fillId="2" borderId="0" xfId="0" applyFont="1" applyFill="1" applyAlignment="1">
      <alignment horizontal="justify"/>
    </xf>
    <xf numFmtId="0" fontId="42" fillId="2" borderId="0" xfId="0" applyFont="1" applyFill="1" applyAlignment="1">
      <alignment horizontal="center" wrapText="1"/>
    </xf>
    <xf numFmtId="0" fontId="42" fillId="2" borderId="0" xfId="0" applyFont="1" applyFill="1" applyAlignment="1">
      <alignment horizontal="center"/>
    </xf>
    <xf numFmtId="0" fontId="43" fillId="2" borderId="0" xfId="0" applyFont="1" applyFill="1" applyAlignment="1">
      <alignment horizontal="center"/>
    </xf>
    <xf numFmtId="0" fontId="43" fillId="2" borderId="0" xfId="0" applyFont="1" applyFill="1" applyAlignment="1">
      <alignment horizontal="center" vertical="center" wrapText="1"/>
    </xf>
    <xf numFmtId="3" fontId="45" fillId="10" borderId="7" xfId="53" applyNumberFormat="1" applyFont="1" applyFill="1" applyBorder="1" applyAlignment="1">
      <alignment horizontal="center" vertical="center" wrapText="1"/>
    </xf>
    <xf numFmtId="43" fontId="43" fillId="6" borderId="8" xfId="53" applyFont="1" applyFill="1" applyBorder="1" applyAlignment="1">
      <alignment vertical="center" wrapText="1"/>
    </xf>
    <xf numFmtId="43" fontId="43" fillId="6" borderId="8" xfId="53" applyFont="1" applyFill="1" applyBorder="1" applyAlignment="1">
      <alignment vertical="center"/>
    </xf>
    <xf numFmtId="43" fontId="43" fillId="2" borderId="8" xfId="53" applyFont="1" applyFill="1" applyBorder="1" applyAlignment="1">
      <alignment horizontal="right" vertical="center"/>
    </xf>
    <xf numFmtId="43" fontId="49" fillId="0" borderId="8" xfId="0" applyNumberFormat="1" applyFont="1" applyBorder="1" applyAlignment="1">
      <alignment vertical="center"/>
    </xf>
    <xf numFmtId="43" fontId="42" fillId="0" borderId="8" xfId="59491" applyFont="1" applyBorder="1" applyAlignment="1">
      <alignment horizontal="justify" vertical="center"/>
    </xf>
    <xf numFmtId="43" fontId="42" fillId="2" borderId="8" xfId="59491" applyFont="1" applyFill="1" applyBorder="1" applyAlignment="1">
      <alignment horizontal="justify" vertical="center"/>
    </xf>
    <xf numFmtId="43" fontId="42" fillId="0" borderId="8" xfId="59498" applyNumberFormat="1" applyFont="1" applyBorder="1" applyAlignment="1">
      <alignment horizontal="right" vertical="center" wrapText="1"/>
    </xf>
    <xf numFmtId="43" fontId="42" fillId="0" borderId="8" xfId="59498" applyNumberFormat="1" applyFont="1" applyBorder="1" applyAlignment="1">
      <alignment vertical="center"/>
    </xf>
    <xf numFmtId="43" fontId="42" fillId="0" borderId="8" xfId="59498" applyNumberFormat="1" applyFont="1" applyBorder="1" applyAlignment="1">
      <alignment horizontal="center" vertical="center"/>
    </xf>
    <xf numFmtId="3" fontId="45" fillId="10" borderId="2" xfId="53" applyNumberFormat="1" applyFont="1" applyFill="1" applyBorder="1" applyAlignment="1">
      <alignment horizontal="center" vertical="center" wrapText="1"/>
    </xf>
    <xf numFmtId="43" fontId="42" fillId="2" borderId="8" xfId="59498" applyNumberFormat="1" applyFont="1" applyFill="1" applyBorder="1" applyAlignment="1">
      <alignment horizontal="center" vertical="center"/>
    </xf>
    <xf numFmtId="175" fontId="42" fillId="2" borderId="8" xfId="0" applyNumberFormat="1" applyFont="1" applyFill="1" applyBorder="1" applyAlignment="1">
      <alignment horizontal="center" vertical="center" wrapText="1"/>
    </xf>
    <xf numFmtId="0" fontId="42" fillId="0" borderId="8" xfId="0" applyFont="1" applyFill="1" applyBorder="1" applyAlignment="1">
      <alignment horizontal="center" vertical="center"/>
    </xf>
    <xf numFmtId="188" fontId="42" fillId="2" borderId="4" xfId="53" applyNumberFormat="1" applyFont="1" applyFill="1" applyBorder="1" applyAlignment="1">
      <alignment horizontal="center" vertical="center"/>
    </xf>
    <xf numFmtId="43" fontId="55" fillId="0" borderId="1" xfId="53" applyFont="1" applyBorder="1" applyAlignment="1">
      <alignment horizontal="right" vertical="center" wrapText="1"/>
    </xf>
    <xf numFmtId="188" fontId="42" fillId="2" borderId="8" xfId="53" applyNumberFormat="1" applyFont="1" applyFill="1" applyBorder="1" applyAlignment="1">
      <alignment horizontal="center" vertical="center"/>
    </xf>
    <xf numFmtId="188" fontId="42" fillId="2" borderId="40" xfId="53" applyNumberFormat="1" applyFont="1" applyFill="1" applyBorder="1" applyAlignment="1">
      <alignment horizontal="center" vertical="center"/>
    </xf>
    <xf numFmtId="188" fontId="42" fillId="2" borderId="10" xfId="53" applyNumberFormat="1" applyFont="1" applyFill="1" applyBorder="1" applyAlignment="1">
      <alignment horizontal="center" vertical="center"/>
    </xf>
    <xf numFmtId="175" fontId="42" fillId="2" borderId="4" xfId="0" applyNumberFormat="1" applyFont="1" applyFill="1" applyBorder="1" applyAlignment="1">
      <alignment horizontal="center" vertical="center"/>
    </xf>
    <xf numFmtId="175" fontId="42" fillId="2" borderId="2" xfId="0" applyNumberFormat="1" applyFont="1" applyFill="1" applyBorder="1" applyAlignment="1">
      <alignment horizontal="center" vertical="center"/>
    </xf>
    <xf numFmtId="1" fontId="42" fillId="2" borderId="40" xfId="0" applyNumberFormat="1" applyFont="1" applyFill="1" applyBorder="1" applyAlignment="1">
      <alignment horizontal="center" vertical="center"/>
    </xf>
    <xf numFmtId="175" fontId="42" fillId="0" borderId="2" xfId="0" applyNumberFormat="1" applyFont="1" applyBorder="1" applyAlignment="1">
      <alignment horizontal="center" vertical="center"/>
    </xf>
    <xf numFmtId="175" fontId="63" fillId="0" borderId="55" xfId="59689" applyNumberFormat="1" applyFont="1" applyFill="1" applyBorder="1" applyAlignment="1" applyProtection="1">
      <alignment horizontal="center" vertical="center" wrapText="1"/>
      <protection locked="0"/>
    </xf>
    <xf numFmtId="175" fontId="63" fillId="0" borderId="2" xfId="59689" applyNumberFormat="1" applyFont="1" applyFill="1" applyBorder="1" applyAlignment="1" applyProtection="1">
      <alignment horizontal="center" vertical="center" wrapText="1"/>
      <protection locked="0"/>
    </xf>
    <xf numFmtId="167" fontId="55" fillId="0" borderId="54" xfId="59499" applyFont="1" applyFill="1" applyBorder="1" applyAlignment="1" applyProtection="1">
      <alignment horizontal="center" vertical="center" wrapText="1"/>
    </xf>
    <xf numFmtId="3" fontId="0" fillId="0" borderId="0" xfId="0" applyNumberFormat="1" applyAlignment="1">
      <alignment horizontal="center" vertical="center"/>
    </xf>
    <xf numFmtId="4" fontId="42" fillId="0" borderId="8" xfId="0" applyNumberFormat="1" applyFont="1" applyBorder="1" applyAlignment="1">
      <alignment horizontal="center" vertical="center"/>
    </xf>
    <xf numFmtId="0" fontId="0" fillId="43" borderId="0" xfId="0" applyFill="1"/>
    <xf numFmtId="0" fontId="42" fillId="0" borderId="0" xfId="0" applyFont="1" applyBorder="1" applyAlignment="1">
      <alignment horizontal="center" vertical="center"/>
    </xf>
    <xf numFmtId="0" fontId="0" fillId="43" borderId="0" xfId="0" applyFill="1" applyAlignment="1">
      <alignment vertical="center"/>
    </xf>
    <xf numFmtId="175" fontId="42" fillId="0" borderId="2" xfId="0" applyNumberFormat="1" applyFont="1" applyBorder="1" applyAlignment="1">
      <alignment horizontal="center" vertical="center" wrapText="1"/>
    </xf>
    <xf numFmtId="3" fontId="42" fillId="0" borderId="8" xfId="0" applyNumberFormat="1" applyFont="1" applyFill="1" applyBorder="1" applyAlignment="1">
      <alignment horizontal="center" vertical="center"/>
    </xf>
    <xf numFmtId="0" fontId="42" fillId="0" borderId="8" xfId="0" applyFont="1" applyFill="1" applyBorder="1" applyAlignment="1">
      <alignment horizontal="center" vertical="center" wrapText="1"/>
    </xf>
    <xf numFmtId="37" fontId="42" fillId="0" borderId="40" xfId="53" applyNumberFormat="1" applyFont="1" applyFill="1" applyBorder="1" applyAlignment="1">
      <alignment horizontal="center" vertical="center"/>
    </xf>
    <xf numFmtId="3" fontId="45" fillId="10" borderId="7" xfId="53" applyNumberFormat="1" applyFont="1" applyFill="1" applyBorder="1" applyAlignment="1">
      <alignment horizontal="center" vertical="center"/>
    </xf>
    <xf numFmtId="0" fontId="42" fillId="2" borderId="40" xfId="0" applyFont="1" applyFill="1" applyBorder="1" applyAlignment="1">
      <alignment horizontal="center" vertical="center" wrapText="1"/>
    </xf>
    <xf numFmtId="0" fontId="42" fillId="2" borderId="1" xfId="0" applyFont="1" applyFill="1" applyBorder="1" applyAlignment="1">
      <alignment horizontal="center" vertical="center" wrapText="1"/>
    </xf>
    <xf numFmtId="3" fontId="45" fillId="7" borderId="9" xfId="53" applyNumberFormat="1" applyFont="1" applyFill="1" applyBorder="1" applyAlignment="1">
      <alignment horizontal="center" vertical="center"/>
    </xf>
    <xf numFmtId="3" fontId="45" fillId="7" borderId="7" xfId="53" applyNumberFormat="1" applyFont="1" applyFill="1" applyBorder="1" applyAlignment="1">
      <alignment horizontal="center" vertical="center"/>
    </xf>
    <xf numFmtId="0" fontId="45" fillId="3" borderId="2" xfId="0" applyFont="1" applyFill="1" applyBorder="1" applyAlignment="1">
      <alignment horizontal="center" vertical="center" wrapText="1"/>
    </xf>
    <xf numFmtId="0" fontId="42" fillId="2" borderId="40" xfId="0" applyFont="1" applyFill="1" applyBorder="1" applyAlignment="1">
      <alignment horizontal="justify" vertical="center" wrapText="1"/>
    </xf>
    <xf numFmtId="0" fontId="42" fillId="2" borderId="3" xfId="0" applyFont="1" applyFill="1" applyBorder="1" applyAlignment="1">
      <alignment horizontal="justify" vertical="center" wrapText="1"/>
    </xf>
    <xf numFmtId="0" fontId="42" fillId="2" borderId="1" xfId="0" applyFont="1" applyFill="1" applyBorder="1" applyAlignment="1">
      <alignment horizontal="justify" vertical="center" wrapText="1"/>
    </xf>
    <xf numFmtId="0" fontId="42" fillId="0" borderId="1" xfId="0" applyFont="1" applyBorder="1" applyAlignment="1">
      <alignment horizontal="center" vertical="center" wrapText="1"/>
    </xf>
    <xf numFmtId="9" fontId="42" fillId="0" borderId="1" xfId="0" applyNumberFormat="1" applyFont="1" applyBorder="1" applyAlignment="1">
      <alignment horizontal="center" vertical="center" wrapText="1"/>
    </xf>
    <xf numFmtId="3" fontId="45" fillId="10" borderId="11" xfId="0" applyNumberFormat="1" applyFont="1" applyFill="1" applyBorder="1" applyAlignment="1">
      <alignment horizontal="center" vertical="center" wrapText="1"/>
    </xf>
    <xf numFmtId="43" fontId="42" fillId="5" borderId="5" xfId="53" applyFont="1" applyFill="1" applyBorder="1" applyAlignment="1">
      <alignment horizontal="right" vertical="center"/>
    </xf>
    <xf numFmtId="43" fontId="42" fillId="4" borderId="7" xfId="53" applyFont="1" applyFill="1" applyBorder="1" applyAlignment="1">
      <alignment horizontal="center" vertical="center"/>
    </xf>
    <xf numFmtId="43" fontId="42" fillId="6" borderId="7" xfId="53" applyFont="1" applyFill="1" applyBorder="1" applyAlignment="1">
      <alignment horizontal="center" vertical="center"/>
    </xf>
    <xf numFmtId="0" fontId="42" fillId="2" borderId="9" xfId="0" applyFont="1" applyFill="1" applyBorder="1" applyAlignment="1">
      <alignment horizontal="justify" vertical="center" wrapText="1"/>
    </xf>
    <xf numFmtId="0" fontId="43" fillId="6" borderId="7" xfId="0" applyFont="1" applyFill="1" applyBorder="1" applyAlignment="1">
      <alignment horizontal="justify" vertical="center" wrapText="1"/>
    </xf>
    <xf numFmtId="174" fontId="42" fillId="2" borderId="9" xfId="54" applyNumberFormat="1" applyFont="1" applyFill="1" applyBorder="1" applyAlignment="1">
      <alignment horizontal="justify" vertical="center" wrapText="1"/>
    </xf>
    <xf numFmtId="3" fontId="42" fillId="2" borderId="9" xfId="0" applyNumberFormat="1" applyFont="1" applyFill="1" applyBorder="1" applyAlignment="1">
      <alignment horizontal="justify" vertical="center" wrapText="1"/>
    </xf>
    <xf numFmtId="3" fontId="42" fillId="2" borderId="9" xfId="0" applyNumberFormat="1" applyFont="1" applyFill="1" applyBorder="1" applyAlignment="1">
      <alignment horizontal="justify" vertical="center"/>
    </xf>
    <xf numFmtId="3" fontId="42" fillId="2" borderId="42" xfId="0" applyNumberFormat="1" applyFont="1" applyFill="1" applyBorder="1" applyAlignment="1">
      <alignment horizontal="justify" vertical="center"/>
    </xf>
    <xf numFmtId="3" fontId="42" fillId="2" borderId="11" xfId="0" applyNumberFormat="1" applyFont="1" applyFill="1" applyBorder="1" applyAlignment="1">
      <alignment horizontal="justify" vertical="center" wrapText="1"/>
    </xf>
    <xf numFmtId="9" fontId="42" fillId="2" borderId="9" xfId="0" applyNumberFormat="1" applyFont="1" applyFill="1" applyBorder="1" applyAlignment="1">
      <alignment horizontal="justify" vertical="center" wrapText="1"/>
    </xf>
    <xf numFmtId="0" fontId="42" fillId="2" borderId="9" xfId="0" applyFont="1" applyFill="1" applyBorder="1" applyAlignment="1">
      <alignment horizontal="justify" vertical="center"/>
    </xf>
    <xf numFmtId="0" fontId="52" fillId="6" borderId="9" xfId="0" applyFont="1" applyFill="1" applyBorder="1" applyAlignment="1">
      <alignment horizontal="center" vertical="center" wrapText="1"/>
    </xf>
    <xf numFmtId="0" fontId="43" fillId="0" borderId="9" xfId="0" applyFont="1" applyBorder="1" applyAlignment="1">
      <alignment horizontal="justify" vertical="center" wrapText="1"/>
    </xf>
    <xf numFmtId="1" fontId="42" fillId="2" borderId="9" xfId="54" applyNumberFormat="1" applyFont="1" applyFill="1" applyBorder="1" applyAlignment="1">
      <alignment horizontal="justify" vertical="center" wrapText="1"/>
    </xf>
    <xf numFmtId="9" fontId="42" fillId="2" borderId="9" xfId="54" applyFont="1" applyFill="1" applyBorder="1" applyAlignment="1">
      <alignment horizontal="justify" vertical="center" wrapText="1"/>
    </xf>
    <xf numFmtId="0" fontId="42" fillId="16" borderId="9" xfId="0" applyFont="1" applyFill="1" applyBorder="1" applyAlignment="1">
      <alignment horizontal="justify" vertical="center"/>
    </xf>
    <xf numFmtId="0" fontId="43" fillId="6" borderId="9" xfId="0" applyFont="1" applyFill="1" applyBorder="1" applyAlignment="1">
      <alignment horizontal="justify" vertical="center"/>
    </xf>
    <xf numFmtId="9" fontId="42" fillId="2" borderId="9" xfId="0" applyNumberFormat="1" applyFont="1" applyFill="1" applyBorder="1" applyAlignment="1">
      <alignment horizontal="justify" vertical="center"/>
    </xf>
    <xf numFmtId="0" fontId="42" fillId="0" borderId="9" xfId="0" applyFont="1" applyBorder="1" applyAlignment="1">
      <alignment horizontal="justify" vertical="center"/>
    </xf>
    <xf numFmtId="0" fontId="43" fillId="10" borderId="9" xfId="0" applyFont="1" applyFill="1" applyBorder="1" applyAlignment="1">
      <alignment horizontal="center" vertical="center" wrapText="1"/>
    </xf>
    <xf numFmtId="0" fontId="42" fillId="11" borderId="9" xfId="0" applyFont="1" applyFill="1" applyBorder="1" applyAlignment="1">
      <alignment horizontal="center" vertical="center" wrapText="1"/>
    </xf>
    <xf numFmtId="0" fontId="43" fillId="2" borderId="34" xfId="0" applyFont="1" applyFill="1" applyBorder="1"/>
    <xf numFmtId="0" fontId="43" fillId="2" borderId="35" xfId="0" applyFont="1" applyFill="1" applyBorder="1"/>
    <xf numFmtId="0" fontId="43" fillId="14" borderId="44" xfId="0" applyFont="1" applyFill="1" applyBorder="1" applyAlignment="1">
      <alignment horizontal="center" vertical="center"/>
    </xf>
    <xf numFmtId="0" fontId="43" fillId="15" borderId="57" xfId="0" applyFont="1" applyFill="1" applyBorder="1" applyAlignment="1">
      <alignment horizontal="center"/>
    </xf>
    <xf numFmtId="0" fontId="45" fillId="5" borderId="47" xfId="0" applyFont="1" applyFill="1" applyBorder="1" applyAlignment="1">
      <alignment vertical="center" wrapText="1"/>
    </xf>
    <xf numFmtId="3" fontId="45" fillId="7" borderId="12" xfId="0" applyNumberFormat="1" applyFont="1" applyFill="1" applyBorder="1" applyAlignment="1">
      <alignment horizontal="center" vertical="center" wrapText="1"/>
    </xf>
    <xf numFmtId="0" fontId="45" fillId="3" borderId="52" xfId="0" applyFont="1" applyFill="1" applyBorder="1" applyAlignment="1">
      <alignment horizontal="center" vertical="center" wrapText="1"/>
    </xf>
    <xf numFmtId="3" fontId="45" fillId="7" borderId="59" xfId="0" applyNumberFormat="1" applyFont="1" applyFill="1" applyBorder="1" applyAlignment="1">
      <alignment horizontal="center" vertical="center" wrapText="1"/>
    </xf>
    <xf numFmtId="0" fontId="43" fillId="5" borderId="46" xfId="0" applyFont="1" applyFill="1" applyBorder="1" applyAlignment="1">
      <alignment horizontal="left" vertical="center" wrapText="1"/>
    </xf>
    <xf numFmtId="43" fontId="43" fillId="5" borderId="12" xfId="53" applyFont="1" applyFill="1" applyBorder="1" applyAlignment="1">
      <alignment vertical="center"/>
    </xf>
    <xf numFmtId="0" fontId="43" fillId="2" borderId="60" xfId="0" applyFont="1" applyFill="1" applyBorder="1" applyAlignment="1">
      <alignment vertical="center" wrapText="1"/>
    </xf>
    <xf numFmtId="43" fontId="43" fillId="4" borderId="12" xfId="53" applyFont="1" applyFill="1" applyBorder="1" applyAlignment="1">
      <alignment vertical="center"/>
    </xf>
    <xf numFmtId="0" fontId="43" fillId="2" borderId="61" xfId="0" applyFont="1" applyFill="1" applyBorder="1" applyAlignment="1">
      <alignment vertical="center" wrapText="1"/>
    </xf>
    <xf numFmtId="0" fontId="43" fillId="2" borderId="40" xfId="0" applyFont="1" applyFill="1" applyBorder="1" applyAlignment="1">
      <alignment vertical="center" wrapText="1"/>
    </xf>
    <xf numFmtId="43" fontId="43" fillId="6" borderId="12" xfId="53" applyFont="1" applyFill="1" applyBorder="1" applyAlignment="1">
      <alignment vertical="center"/>
    </xf>
    <xf numFmtId="43" fontId="42" fillId="2" borderId="12" xfId="53" applyFont="1" applyFill="1" applyBorder="1" applyAlignment="1">
      <alignment horizontal="center" vertical="center"/>
    </xf>
    <xf numFmtId="0" fontId="42" fillId="0" borderId="40" xfId="0" applyFont="1" applyBorder="1" applyAlignment="1">
      <alignment horizontal="center" vertical="center" wrapText="1"/>
    </xf>
    <xf numFmtId="0" fontId="44" fillId="0" borderId="40" xfId="0" applyFont="1" applyBorder="1" applyAlignment="1">
      <alignment horizontal="center" vertical="center" wrapText="1"/>
    </xf>
    <xf numFmtId="43" fontId="42" fillId="2" borderId="62" xfId="53" applyFont="1" applyFill="1" applyBorder="1" applyAlignment="1">
      <alignment horizontal="center" vertical="center"/>
    </xf>
    <xf numFmtId="43" fontId="43" fillId="6" borderId="12" xfId="53" applyFont="1" applyFill="1" applyBorder="1" applyAlignment="1">
      <alignment vertical="center" wrapText="1"/>
    </xf>
    <xf numFmtId="0" fontId="42" fillId="2" borderId="40" xfId="0" applyFont="1" applyFill="1" applyBorder="1" applyAlignment="1">
      <alignment vertical="center" wrapText="1"/>
    </xf>
    <xf numFmtId="0" fontId="42" fillId="0" borderId="40" xfId="0" applyFont="1" applyBorder="1"/>
    <xf numFmtId="0" fontId="43" fillId="2" borderId="46" xfId="0" applyFont="1" applyFill="1" applyBorder="1" applyAlignment="1">
      <alignment vertical="center" wrapText="1"/>
    </xf>
    <xf numFmtId="0" fontId="43" fillId="5" borderId="47" xfId="0" applyFont="1" applyFill="1" applyBorder="1" applyAlignment="1">
      <alignment horizontal="left" vertical="center" wrapText="1"/>
    </xf>
    <xf numFmtId="0" fontId="42" fillId="2" borderId="63" xfId="0" applyFont="1" applyFill="1" applyBorder="1" applyAlignment="1">
      <alignment vertical="center"/>
    </xf>
    <xf numFmtId="0" fontId="42" fillId="2" borderId="61" xfId="0" applyFont="1" applyFill="1" applyBorder="1" applyAlignment="1">
      <alignment vertical="center"/>
    </xf>
    <xf numFmtId="0" fontId="42" fillId="2" borderId="40" xfId="0" applyFont="1" applyFill="1" applyBorder="1" applyAlignment="1">
      <alignment vertical="center"/>
    </xf>
    <xf numFmtId="9" fontId="42" fillId="0" borderId="40" xfId="0" applyNumberFormat="1" applyFont="1" applyBorder="1" applyAlignment="1">
      <alignment horizontal="center" vertical="center"/>
    </xf>
    <xf numFmtId="0" fontId="42" fillId="2" borderId="0" xfId="0" applyFont="1" applyFill="1" applyBorder="1"/>
    <xf numFmtId="0" fontId="42" fillId="0" borderId="61" xfId="0" applyFont="1" applyBorder="1" applyAlignment="1">
      <alignment vertical="center"/>
    </xf>
    <xf numFmtId="0" fontId="42" fillId="6" borderId="0" xfId="0" applyFont="1" applyFill="1" applyBorder="1" applyAlignment="1">
      <alignment horizontal="center" vertical="center" wrapText="1"/>
    </xf>
    <xf numFmtId="1" fontId="44" fillId="2" borderId="40" xfId="0" applyNumberFormat="1" applyFont="1" applyFill="1" applyBorder="1" applyAlignment="1">
      <alignment horizontal="center" vertical="center" wrapText="1"/>
    </xf>
    <xf numFmtId="10" fontId="42" fillId="0" borderId="41" xfId="54" applyNumberFormat="1" applyFont="1" applyBorder="1" applyAlignment="1">
      <alignment horizontal="center" vertical="center" wrapText="1"/>
    </xf>
    <xf numFmtId="0" fontId="42" fillId="0" borderId="41" xfId="0" applyFont="1" applyBorder="1" applyAlignment="1">
      <alignment horizontal="center" vertical="center" wrapText="1"/>
    </xf>
    <xf numFmtId="43" fontId="42" fillId="0" borderId="0" xfId="53" applyFont="1" applyBorder="1" applyAlignment="1">
      <alignment vertical="center"/>
    </xf>
    <xf numFmtId="0" fontId="42" fillId="0" borderId="40" xfId="0" applyFont="1" applyBorder="1" applyAlignment="1">
      <alignment vertical="center"/>
    </xf>
    <xf numFmtId="9" fontId="42" fillId="2" borderId="0" xfId="0" applyNumberFormat="1" applyFont="1" applyFill="1" applyBorder="1" applyAlignment="1">
      <alignment horizontal="center" vertical="center"/>
    </xf>
    <xf numFmtId="0" fontId="42" fillId="2" borderId="46" xfId="0" applyFont="1" applyFill="1" applyBorder="1" applyAlignment="1">
      <alignment vertical="center"/>
    </xf>
    <xf numFmtId="0" fontId="42" fillId="0" borderId="0" xfId="0" applyFont="1" applyBorder="1" applyAlignment="1">
      <alignment horizontal="center" vertical="center" wrapText="1"/>
    </xf>
    <xf numFmtId="43" fontId="43" fillId="5" borderId="12" xfId="53" applyFont="1" applyFill="1" applyBorder="1" applyAlignment="1">
      <alignment vertical="center" wrapText="1"/>
    </xf>
    <xf numFmtId="43" fontId="43" fillId="2" borderId="12" xfId="53" applyFont="1" applyFill="1" applyBorder="1" applyAlignment="1">
      <alignment horizontal="center" vertical="center"/>
    </xf>
    <xf numFmtId="0" fontId="42" fillId="0" borderId="0" xfId="0" applyFont="1" applyBorder="1" applyAlignment="1">
      <alignment horizontal="center" wrapText="1"/>
    </xf>
    <xf numFmtId="0" fontId="42" fillId="0" borderId="0" xfId="0" applyFont="1" applyBorder="1" applyAlignment="1">
      <alignment horizontal="center" vertical="top"/>
    </xf>
    <xf numFmtId="3" fontId="42" fillId="2" borderId="40" xfId="0" applyNumberFormat="1" applyFont="1" applyFill="1" applyBorder="1" applyAlignment="1">
      <alignment vertical="center" wrapText="1"/>
    </xf>
    <xf numFmtId="3" fontId="42" fillId="0" borderId="40" xfId="0" applyNumberFormat="1" applyFont="1" applyBorder="1" applyAlignment="1">
      <alignment vertical="center" wrapText="1"/>
    </xf>
    <xf numFmtId="3" fontId="42" fillId="16" borderId="40" xfId="0" applyNumberFormat="1" applyFont="1" applyFill="1" applyBorder="1" applyAlignment="1">
      <alignment horizontal="center" vertical="center"/>
    </xf>
    <xf numFmtId="3" fontId="42" fillId="16" borderId="40" xfId="0" applyNumberFormat="1" applyFont="1" applyFill="1" applyBorder="1" applyAlignment="1">
      <alignment horizontal="center" vertical="center" wrapText="1"/>
    </xf>
    <xf numFmtId="3" fontId="44" fillId="0" borderId="40" xfId="0" applyNumberFormat="1" applyFont="1" applyBorder="1" applyAlignment="1">
      <alignment horizontal="center" vertical="center" wrapText="1"/>
    </xf>
    <xf numFmtId="1" fontId="44" fillId="2" borderId="40" xfId="0" applyNumberFormat="1" applyFont="1" applyFill="1" applyBorder="1" applyAlignment="1">
      <alignment horizontal="center" vertical="center"/>
    </xf>
    <xf numFmtId="173" fontId="47" fillId="0" borderId="40" xfId="59491" applyNumberFormat="1" applyFont="1" applyBorder="1" applyAlignment="1">
      <alignment vertical="center"/>
    </xf>
    <xf numFmtId="43" fontId="42" fillId="2" borderId="12" xfId="53" applyFont="1" applyFill="1" applyBorder="1" applyAlignment="1">
      <alignment vertical="center"/>
    </xf>
    <xf numFmtId="43" fontId="43" fillId="6" borderId="12" xfId="0" applyNumberFormat="1" applyFont="1" applyFill="1" applyBorder="1" applyAlignment="1">
      <alignment vertical="center" wrapText="1"/>
    </xf>
    <xf numFmtId="172" fontId="43" fillId="4" borderId="12" xfId="0" applyNumberFormat="1" applyFont="1" applyFill="1" applyBorder="1" applyAlignment="1">
      <alignment vertical="center"/>
    </xf>
    <xf numFmtId="0" fontId="43" fillId="6" borderId="41" xfId="0" applyFont="1" applyFill="1" applyBorder="1" applyAlignment="1">
      <alignment horizontal="left" vertical="center" wrapText="1"/>
    </xf>
    <xf numFmtId="0" fontId="43" fillId="6" borderId="42" xfId="0" applyFont="1" applyFill="1" applyBorder="1" applyAlignment="1">
      <alignment vertical="center"/>
    </xf>
    <xf numFmtId="0" fontId="42" fillId="2" borderId="43" xfId="0" applyFont="1" applyFill="1" applyBorder="1" applyAlignment="1">
      <alignment vertical="center"/>
    </xf>
    <xf numFmtId="0" fontId="42" fillId="2" borderId="0" xfId="0" applyFont="1" applyFill="1" applyBorder="1" applyAlignment="1">
      <alignment vertical="center"/>
    </xf>
    <xf numFmtId="0" fontId="43" fillId="6" borderId="0" xfId="0" applyFont="1" applyFill="1" applyBorder="1" applyAlignment="1">
      <alignment horizontal="center" vertical="center" wrapText="1"/>
    </xf>
    <xf numFmtId="0" fontId="43" fillId="6" borderId="0" xfId="0" applyFont="1" applyFill="1" applyBorder="1" applyAlignment="1">
      <alignment vertical="center"/>
    </xf>
    <xf numFmtId="0" fontId="43" fillId="6" borderId="0" xfId="0" applyFont="1" applyFill="1" applyBorder="1" applyAlignment="1">
      <alignment horizontal="left" vertical="center" wrapText="1"/>
    </xf>
    <xf numFmtId="43" fontId="42" fillId="2" borderId="59" xfId="53" applyFont="1" applyFill="1" applyBorder="1" applyAlignment="1">
      <alignment horizontal="center" vertical="center"/>
    </xf>
    <xf numFmtId="0" fontId="43" fillId="6" borderId="42" xfId="0" applyFont="1" applyFill="1" applyBorder="1" applyAlignment="1">
      <alignment horizontal="left" vertical="center" wrapText="1"/>
    </xf>
    <xf numFmtId="0" fontId="43" fillId="6" borderId="41" xfId="0" applyFont="1" applyFill="1" applyBorder="1" applyAlignment="1">
      <alignment vertical="center"/>
    </xf>
    <xf numFmtId="43" fontId="52" fillId="6" borderId="12" xfId="0" applyNumberFormat="1" applyFont="1" applyFill="1" applyBorder="1" applyAlignment="1">
      <alignment vertical="center"/>
    </xf>
    <xf numFmtId="182" fontId="52" fillId="6" borderId="12" xfId="62889" applyNumberFormat="1" applyFont="1" applyFill="1" applyBorder="1" applyAlignment="1">
      <alignment vertical="center"/>
    </xf>
    <xf numFmtId="0" fontId="42" fillId="0" borderId="41" xfId="0" applyFont="1" applyBorder="1" applyAlignment="1">
      <alignment horizontal="center" vertical="center"/>
    </xf>
    <xf numFmtId="10" fontId="42" fillId="0" borderId="41" xfId="54" applyNumberFormat="1" applyFont="1" applyBorder="1" applyAlignment="1">
      <alignment horizontal="center" vertical="center"/>
    </xf>
    <xf numFmtId="0" fontId="51" fillId="2" borderId="61" xfId="0" applyFont="1" applyFill="1" applyBorder="1" applyAlignment="1">
      <alignment vertical="center"/>
    </xf>
    <xf numFmtId="172" fontId="52" fillId="4" borderId="12" xfId="0" applyNumberFormat="1" applyFont="1" applyFill="1" applyBorder="1" applyAlignment="1">
      <alignment vertical="center"/>
    </xf>
    <xf numFmtId="0" fontId="51" fillId="2" borderId="40" xfId="0" applyFont="1" applyFill="1" applyBorder="1" applyAlignment="1">
      <alignment vertical="center"/>
    </xf>
    <xf numFmtId="43" fontId="52" fillId="6" borderId="12" xfId="0" applyNumberFormat="1" applyFont="1" applyFill="1" applyBorder="1" applyAlignment="1">
      <alignment vertical="center" wrapText="1"/>
    </xf>
    <xf numFmtId="9" fontId="42" fillId="0" borderId="40" xfId="0" applyNumberFormat="1" applyFont="1" applyBorder="1" applyAlignment="1">
      <alignment horizontal="center" vertical="center" wrapText="1"/>
    </xf>
    <xf numFmtId="37" fontId="42" fillId="0" borderId="40" xfId="53" applyNumberFormat="1" applyFont="1" applyBorder="1" applyAlignment="1">
      <alignment horizontal="center" vertical="center"/>
    </xf>
    <xf numFmtId="37" fontId="44" fillId="0" borderId="40" xfId="53" applyNumberFormat="1" applyFont="1" applyBorder="1" applyAlignment="1">
      <alignment horizontal="center" vertical="center"/>
    </xf>
    <xf numFmtId="10" fontId="42" fillId="2" borderId="40" xfId="54" applyNumberFormat="1" applyFont="1" applyFill="1" applyBorder="1" applyAlignment="1">
      <alignment horizontal="center" vertical="center"/>
    </xf>
    <xf numFmtId="9" fontId="42" fillId="0" borderId="0" xfId="0" applyNumberFormat="1" applyFont="1" applyBorder="1" applyAlignment="1">
      <alignment horizontal="center" vertical="center"/>
    </xf>
    <xf numFmtId="1" fontId="42" fillId="0" borderId="40" xfId="53" applyNumberFormat="1" applyFont="1" applyBorder="1" applyAlignment="1">
      <alignment horizontal="center" vertical="center"/>
    </xf>
    <xf numFmtId="9" fontId="42" fillId="2" borderId="40" xfId="0" applyNumberFormat="1" applyFont="1" applyFill="1" applyBorder="1" applyAlignment="1">
      <alignment horizontal="center" vertical="center"/>
    </xf>
    <xf numFmtId="37" fontId="42" fillId="2" borderId="41" xfId="53" applyNumberFormat="1" applyFont="1" applyFill="1" applyBorder="1" applyAlignment="1">
      <alignment horizontal="center" vertical="center"/>
    </xf>
    <xf numFmtId="43" fontId="42" fillId="0" borderId="12" xfId="53" applyFont="1" applyBorder="1" applyAlignment="1">
      <alignment horizontal="center" vertical="center"/>
    </xf>
    <xf numFmtId="0" fontId="42" fillId="0" borderId="40" xfId="0" applyFont="1" applyBorder="1" applyAlignment="1">
      <alignment horizontal="justify" vertical="justify" wrapText="1"/>
    </xf>
    <xf numFmtId="43" fontId="42" fillId="0" borderId="0" xfId="53" applyFont="1" applyBorder="1" applyAlignment="1">
      <alignment vertical="center" wrapText="1"/>
    </xf>
    <xf numFmtId="43" fontId="42" fillId="0" borderId="0" xfId="53" applyFont="1" applyBorder="1" applyAlignment="1">
      <alignment horizontal="right" vertical="center"/>
    </xf>
    <xf numFmtId="43" fontId="52" fillId="4" borderId="12" xfId="0" applyNumberFormat="1" applyFont="1" applyFill="1" applyBorder="1" applyAlignment="1">
      <alignment vertical="center"/>
    </xf>
    <xf numFmtId="0" fontId="42" fillId="2" borderId="42" xfId="0" applyFont="1" applyFill="1" applyBorder="1" applyAlignment="1">
      <alignment vertical="center"/>
    </xf>
    <xf numFmtId="0" fontId="53" fillId="0" borderId="40" xfId="0" applyFont="1" applyBorder="1" applyAlignment="1">
      <alignment vertical="center" wrapText="1"/>
    </xf>
    <xf numFmtId="1" fontId="42" fillId="2" borderId="40" xfId="0" applyNumberFormat="1" applyFont="1" applyFill="1" applyBorder="1" applyAlignment="1">
      <alignment horizontal="center" vertical="center" wrapText="1"/>
    </xf>
    <xf numFmtId="10" fontId="42" fillId="2" borderId="40" xfId="54" applyNumberFormat="1" applyFont="1" applyFill="1" applyBorder="1" applyAlignment="1">
      <alignment horizontal="center" vertical="center" wrapText="1"/>
    </xf>
    <xf numFmtId="43" fontId="42" fillId="0" borderId="62" xfId="53" applyFont="1" applyBorder="1" applyAlignment="1">
      <alignment vertical="center"/>
    </xf>
    <xf numFmtId="0" fontId="42" fillId="2" borderId="40" xfId="0" applyFont="1" applyFill="1" applyBorder="1" applyAlignment="1">
      <alignment horizontal="justify" vertical="center"/>
    </xf>
    <xf numFmtId="0" fontId="54" fillId="2" borderId="61" xfId="0" applyFont="1" applyFill="1" applyBorder="1" applyAlignment="1">
      <alignment vertical="center"/>
    </xf>
    <xf numFmtId="10" fontId="42" fillId="2" borderId="40" xfId="0" applyNumberFormat="1" applyFont="1" applyFill="1" applyBorder="1" applyAlignment="1">
      <alignment horizontal="center" vertical="center"/>
    </xf>
    <xf numFmtId="0" fontId="42" fillId="2" borderId="41" xfId="0" applyFont="1" applyFill="1" applyBorder="1" applyAlignment="1">
      <alignment horizontal="justify" vertical="center" wrapText="1"/>
    </xf>
    <xf numFmtId="0" fontId="43" fillId="10" borderId="43" xfId="0" applyFont="1" applyFill="1" applyBorder="1"/>
    <xf numFmtId="43" fontId="43" fillId="10" borderId="12" xfId="53" applyFont="1" applyFill="1" applyBorder="1" applyAlignment="1">
      <alignment vertical="center"/>
    </xf>
    <xf numFmtId="0" fontId="42" fillId="2" borderId="37" xfId="0" applyFont="1" applyFill="1" applyBorder="1"/>
    <xf numFmtId="0" fontId="43" fillId="11" borderId="49" xfId="0" applyFont="1" applyFill="1" applyBorder="1" applyAlignment="1">
      <alignment vertical="center" wrapText="1"/>
    </xf>
    <xf numFmtId="0" fontId="43" fillId="11" borderId="49" xfId="0" applyFont="1" applyFill="1" applyBorder="1" applyAlignment="1">
      <alignment horizontal="center" vertical="center" wrapText="1"/>
    </xf>
    <xf numFmtId="0" fontId="42" fillId="11" borderId="49" xfId="0" applyFont="1" applyFill="1" applyBorder="1"/>
    <xf numFmtId="0" fontId="42" fillId="11" borderId="49" xfId="0" applyFont="1" applyFill="1" applyBorder="1" applyAlignment="1">
      <alignment horizontal="center" vertical="center" wrapText="1"/>
    </xf>
    <xf numFmtId="43" fontId="43" fillId="11" borderId="49" xfId="53" applyFont="1" applyFill="1" applyBorder="1" applyAlignment="1">
      <alignment horizontal="right" vertical="center" wrapText="1"/>
    </xf>
    <xf numFmtId="0" fontId="42" fillId="11" borderId="50" xfId="0" applyFont="1" applyFill="1" applyBorder="1" applyAlignment="1">
      <alignment horizontal="center" vertical="center" wrapText="1"/>
    </xf>
    <xf numFmtId="0" fontId="42" fillId="0" borderId="2" xfId="0" applyFont="1" applyFill="1" applyBorder="1" applyAlignment="1">
      <alignment horizontal="center" vertical="center" wrapText="1"/>
    </xf>
    <xf numFmtId="0" fontId="42" fillId="0" borderId="7" xfId="0" applyFont="1" applyFill="1" applyBorder="1" applyAlignment="1">
      <alignment horizontal="center" vertical="center"/>
    </xf>
    <xf numFmtId="0" fontId="44" fillId="0" borderId="7" xfId="0" applyFont="1" applyFill="1" applyBorder="1" applyAlignment="1">
      <alignment horizontal="center" vertical="center"/>
    </xf>
    <xf numFmtId="0" fontId="42" fillId="0" borderId="2" xfId="0" applyFont="1" applyFill="1" applyBorder="1" applyAlignment="1">
      <alignment horizontal="center" vertical="center"/>
    </xf>
    <xf numFmtId="175" fontId="42" fillId="0" borderId="8" xfId="0" applyNumberFormat="1" applyFont="1" applyFill="1" applyBorder="1" applyAlignment="1">
      <alignment horizontal="center" vertical="center"/>
    </xf>
    <xf numFmtId="10" fontId="42" fillId="0" borderId="8" xfId="54" applyNumberFormat="1" applyFont="1" applyFill="1" applyBorder="1" applyAlignment="1">
      <alignment horizontal="center" vertical="center"/>
    </xf>
    <xf numFmtId="2" fontId="42" fillId="0" borderId="2" xfId="0" applyNumberFormat="1" applyFont="1" applyFill="1" applyBorder="1" applyAlignment="1">
      <alignment horizontal="center" vertical="center"/>
    </xf>
    <xf numFmtId="186" fontId="44" fillId="0" borderId="2" xfId="0" applyNumberFormat="1" applyFont="1" applyFill="1" applyBorder="1" applyAlignment="1">
      <alignment horizontal="center" vertical="center"/>
    </xf>
    <xf numFmtId="2" fontId="42" fillId="0" borderId="8" xfId="0" applyNumberFormat="1" applyFont="1" applyFill="1" applyBorder="1" applyAlignment="1">
      <alignment horizontal="center" vertical="center"/>
    </xf>
    <xf numFmtId="0" fontId="44" fillId="0" borderId="2" xfId="0" applyFont="1" applyFill="1" applyBorder="1" applyAlignment="1">
      <alignment horizontal="center" vertical="center"/>
    </xf>
    <xf numFmtId="165" fontId="47" fillId="0" borderId="40" xfId="62889" applyFont="1" applyFill="1" applyBorder="1" applyAlignment="1">
      <alignment horizontal="center" vertical="center"/>
    </xf>
    <xf numFmtId="0" fontId="44" fillId="0" borderId="2" xfId="0" applyFont="1" applyFill="1" applyBorder="1" applyAlignment="1">
      <alignment horizontal="center" vertical="center" wrapText="1"/>
    </xf>
    <xf numFmtId="1" fontId="44" fillId="0" borderId="2" xfId="54" applyNumberFormat="1" applyFont="1" applyFill="1" applyBorder="1" applyAlignment="1">
      <alignment horizontal="center" vertical="center"/>
    </xf>
    <xf numFmtId="175" fontId="44" fillId="0" borderId="2" xfId="54" applyNumberFormat="1" applyFont="1" applyFill="1" applyBorder="1" applyAlignment="1">
      <alignment horizontal="center" vertical="center"/>
    </xf>
    <xf numFmtId="0" fontId="42" fillId="0" borderId="4" xfId="0" applyFont="1" applyFill="1" applyBorder="1" applyAlignment="1">
      <alignment horizontal="center" vertical="center"/>
    </xf>
    <xf numFmtId="175" fontId="42" fillId="0" borderId="4" xfId="0" applyNumberFormat="1" applyFont="1" applyFill="1" applyBorder="1" applyAlignment="1">
      <alignment horizontal="center" vertical="center"/>
    </xf>
    <xf numFmtId="1" fontId="44" fillId="0" borderId="2" xfId="0" applyNumberFormat="1" applyFont="1" applyFill="1" applyBorder="1" applyAlignment="1">
      <alignment horizontal="center" vertical="center"/>
    </xf>
    <xf numFmtId="0" fontId="47" fillId="0" borderId="40" xfId="62889" applyNumberFormat="1" applyFont="1" applyFill="1" applyBorder="1" applyAlignment="1">
      <alignment horizontal="center" vertical="center"/>
    </xf>
    <xf numFmtId="0" fontId="47" fillId="0" borderId="2" xfId="62889" applyNumberFormat="1" applyFont="1" applyFill="1" applyBorder="1" applyAlignment="1">
      <alignment horizontal="center" vertical="center"/>
    </xf>
    <xf numFmtId="0" fontId="42" fillId="0" borderId="1" xfId="0" applyFont="1" applyFill="1" applyBorder="1" applyAlignment="1">
      <alignment horizontal="center" vertical="center"/>
    </xf>
    <xf numFmtId="0" fontId="44" fillId="0" borderId="1" xfId="0" applyFont="1" applyFill="1" applyBorder="1" applyAlignment="1">
      <alignment horizontal="center" vertical="center"/>
    </xf>
    <xf numFmtId="175" fontId="42" fillId="0" borderId="1" xfId="0" applyNumberFormat="1" applyFont="1" applyFill="1" applyBorder="1" applyAlignment="1">
      <alignment horizontal="center" vertical="center"/>
    </xf>
    <xf numFmtId="165" fontId="47" fillId="0" borderId="3" xfId="62889" applyFont="1" applyFill="1" applyBorder="1" applyAlignment="1">
      <alignment horizontal="center" vertical="center"/>
    </xf>
    <xf numFmtId="0" fontId="42" fillId="0" borderId="40" xfId="0" applyFont="1" applyFill="1" applyBorder="1" applyAlignment="1">
      <alignment horizontal="center" vertical="center"/>
    </xf>
    <xf numFmtId="0" fontId="42" fillId="0" borderId="40" xfId="0" applyFont="1" applyFill="1" applyBorder="1" applyAlignment="1">
      <alignment horizontal="center" vertical="center" wrapText="1"/>
    </xf>
    <xf numFmtId="183" fontId="47" fillId="0" borderId="40" xfId="62889" applyNumberFormat="1" applyFont="1" applyFill="1" applyBorder="1" applyAlignment="1">
      <alignment horizontal="center" vertical="center"/>
    </xf>
    <xf numFmtId="1" fontId="42" fillId="0" borderId="2" xfId="0" applyNumberFormat="1" applyFont="1" applyFill="1" applyBorder="1" applyAlignment="1">
      <alignment horizontal="center" vertical="center"/>
    </xf>
    <xf numFmtId="175" fontId="42" fillId="0" borderId="2" xfId="0" applyNumberFormat="1" applyFont="1" applyFill="1" applyBorder="1" applyAlignment="1">
      <alignment horizontal="center" vertical="center"/>
    </xf>
    <xf numFmtId="37" fontId="47" fillId="0" borderId="40" xfId="62889" applyNumberFormat="1" applyFont="1" applyFill="1" applyBorder="1" applyAlignment="1">
      <alignment horizontal="center" vertical="center"/>
    </xf>
    <xf numFmtId="37" fontId="44" fillId="0" borderId="2" xfId="53" applyNumberFormat="1" applyFont="1" applyFill="1" applyBorder="1" applyAlignment="1">
      <alignment horizontal="center" vertical="center"/>
    </xf>
    <xf numFmtId="37" fontId="42" fillId="0" borderId="2" xfId="53" applyNumberFormat="1" applyFont="1" applyFill="1" applyBorder="1" applyAlignment="1">
      <alignment horizontal="center" vertical="center"/>
    </xf>
    <xf numFmtId="0" fontId="42" fillId="0" borderId="3" xfId="0" applyFont="1" applyFill="1" applyBorder="1" applyAlignment="1">
      <alignment horizontal="center" vertical="center" wrapText="1"/>
    </xf>
    <xf numFmtId="3" fontId="47" fillId="0" borderId="40" xfId="62889" applyNumberFormat="1" applyFont="1" applyFill="1" applyBorder="1" applyAlignment="1">
      <alignment horizontal="center" vertical="center"/>
    </xf>
    <xf numFmtId="3" fontId="42" fillId="0" borderId="2" xfId="0" applyNumberFormat="1" applyFont="1" applyFill="1" applyBorder="1" applyAlignment="1">
      <alignment horizontal="center" vertical="center"/>
    </xf>
    <xf numFmtId="3" fontId="44" fillId="0" borderId="2" xfId="0" applyNumberFormat="1" applyFont="1" applyFill="1" applyBorder="1" applyAlignment="1">
      <alignment horizontal="center" vertical="center"/>
    </xf>
    <xf numFmtId="3" fontId="42" fillId="0" borderId="7" xfId="0" applyNumberFormat="1" applyFont="1" applyFill="1" applyBorder="1" applyAlignment="1">
      <alignment horizontal="center" vertical="center"/>
    </xf>
    <xf numFmtId="0" fontId="42" fillId="0" borderId="7" xfId="0" applyFont="1" applyFill="1" applyBorder="1" applyAlignment="1">
      <alignment horizontal="center" vertical="center" wrapText="1"/>
    </xf>
    <xf numFmtId="0" fontId="42" fillId="0" borderId="2" xfId="0" applyFont="1" applyFill="1" applyBorder="1" applyAlignment="1">
      <alignment horizontal="justify" vertical="center" wrapText="1"/>
    </xf>
    <xf numFmtId="3" fontId="42" fillId="0" borderId="2" xfId="0" applyNumberFormat="1" applyFont="1" applyFill="1" applyBorder="1" applyAlignment="1">
      <alignment horizontal="justify" vertical="center"/>
    </xf>
    <xf numFmtId="3" fontId="42" fillId="0" borderId="8" xfId="0" applyNumberFormat="1" applyFont="1" applyFill="1" applyBorder="1" applyAlignment="1">
      <alignment horizontal="center" vertical="center" wrapText="1"/>
    </xf>
    <xf numFmtId="3" fontId="42" fillId="0" borderId="2" xfId="0" applyNumberFormat="1" applyFont="1" applyFill="1" applyBorder="1" applyAlignment="1">
      <alignment horizontal="center" vertical="center" wrapText="1"/>
    </xf>
    <xf numFmtId="0" fontId="42" fillId="0" borderId="41" xfId="0" applyFont="1" applyFill="1" applyBorder="1" applyAlignment="1">
      <alignment horizontal="center" vertical="center" wrapText="1"/>
    </xf>
    <xf numFmtId="0" fontId="48" fillId="0" borderId="2" xfId="0" applyFont="1" applyFill="1" applyBorder="1" applyAlignment="1">
      <alignment horizontal="center" vertical="center" wrapText="1"/>
    </xf>
    <xf numFmtId="0" fontId="43" fillId="2" borderId="0" xfId="0" applyFont="1" applyFill="1" applyAlignment="1">
      <alignment horizontal="center"/>
    </xf>
    <xf numFmtId="0" fontId="44" fillId="2" borderId="0" xfId="0" applyFont="1" applyFill="1" applyAlignment="1">
      <alignment horizontal="center"/>
    </xf>
    <xf numFmtId="0" fontId="43" fillId="2" borderId="0" xfId="0" applyFont="1" applyFill="1" applyAlignment="1">
      <alignment horizontal="center" vertical="center" wrapText="1"/>
    </xf>
    <xf numFmtId="0" fontId="44" fillId="2" borderId="0" xfId="0" applyFont="1" applyFill="1" applyAlignment="1">
      <alignment horizontal="center" vertical="center" wrapText="1"/>
    </xf>
    <xf numFmtId="0" fontId="43" fillId="13" borderId="51" xfId="0" applyFont="1" applyFill="1" applyBorder="1" applyAlignment="1">
      <alignment horizontal="center"/>
    </xf>
    <xf numFmtId="0" fontId="43" fillId="13" borderId="56" xfId="0" applyFont="1" applyFill="1" applyBorder="1" applyAlignment="1">
      <alignment horizontal="center"/>
    </xf>
    <xf numFmtId="0" fontId="44" fillId="13" borderId="56" xfId="0" applyFont="1" applyFill="1" applyBorder="1" applyAlignment="1">
      <alignment horizontal="center"/>
    </xf>
    <xf numFmtId="0" fontId="43" fillId="13" borderId="44" xfId="0" applyFont="1" applyFill="1" applyBorder="1" applyAlignment="1">
      <alignment horizontal="center"/>
    </xf>
    <xf numFmtId="3" fontId="45" fillId="7" borderId="8" xfId="53" applyNumberFormat="1" applyFont="1" applyFill="1" applyBorder="1" applyAlignment="1">
      <alignment horizontal="center" vertical="center"/>
    </xf>
    <xf numFmtId="3" fontId="45" fillId="7" borderId="9" xfId="53" applyNumberFormat="1" applyFont="1" applyFill="1" applyBorder="1" applyAlignment="1">
      <alignment horizontal="center" vertical="center"/>
    </xf>
    <xf numFmtId="3" fontId="45" fillId="7" borderId="7" xfId="53" applyNumberFormat="1" applyFont="1" applyFill="1" applyBorder="1" applyAlignment="1">
      <alignment horizontal="center" vertical="center"/>
    </xf>
    <xf numFmtId="3" fontId="45" fillId="9" borderId="8" xfId="0" applyNumberFormat="1" applyFont="1" applyFill="1" applyBorder="1" applyAlignment="1">
      <alignment horizontal="center" vertical="center" wrapText="1"/>
    </xf>
    <xf numFmtId="3" fontId="45" fillId="9" borderId="9" xfId="0" applyNumberFormat="1" applyFont="1" applyFill="1" applyBorder="1" applyAlignment="1">
      <alignment horizontal="center" vertical="center" wrapText="1"/>
    </xf>
    <xf numFmtId="3" fontId="45" fillId="9" borderId="7" xfId="0" applyNumberFormat="1" applyFont="1" applyFill="1" applyBorder="1" applyAlignment="1">
      <alignment horizontal="center" vertical="center" wrapText="1"/>
    </xf>
    <xf numFmtId="3" fontId="45" fillId="9" borderId="41" xfId="0" applyNumberFormat="1" applyFont="1" applyFill="1" applyBorder="1" applyAlignment="1">
      <alignment horizontal="center" vertical="center" wrapText="1"/>
    </xf>
    <xf numFmtId="3" fontId="45" fillId="9" borderId="42" xfId="0" applyNumberFormat="1" applyFont="1" applyFill="1" applyBorder="1" applyAlignment="1">
      <alignment horizontal="center" vertical="center" wrapText="1"/>
    </xf>
    <xf numFmtId="3" fontId="45" fillId="9" borderId="33" xfId="0" applyNumberFormat="1" applyFont="1" applyFill="1" applyBorder="1" applyAlignment="1">
      <alignment horizontal="center" vertical="center" wrapText="1"/>
    </xf>
    <xf numFmtId="0" fontId="43" fillId="3" borderId="48" xfId="0" applyFont="1" applyFill="1" applyBorder="1" applyAlignment="1">
      <alignment horizontal="center" vertical="center"/>
    </xf>
    <xf numFmtId="0" fontId="43" fillId="3" borderId="9" xfId="0" applyFont="1" applyFill="1" applyBorder="1" applyAlignment="1">
      <alignment horizontal="center" vertical="center"/>
    </xf>
    <xf numFmtId="0" fontId="43" fillId="3" borderId="7" xfId="0" applyFont="1" applyFill="1" applyBorder="1" applyAlignment="1">
      <alignment horizontal="center" vertical="center"/>
    </xf>
    <xf numFmtId="0" fontId="45" fillId="3" borderId="2" xfId="0" applyFont="1" applyFill="1" applyBorder="1" applyAlignment="1">
      <alignment horizontal="center" vertical="center" wrapText="1"/>
    </xf>
    <xf numFmtId="10" fontId="45" fillId="3" borderId="2" xfId="0" applyNumberFormat="1" applyFont="1" applyFill="1" applyBorder="1" applyAlignment="1">
      <alignment horizontal="center" vertical="center" wrapText="1"/>
    </xf>
    <xf numFmtId="3" fontId="45" fillId="9" borderId="8" xfId="53" applyNumberFormat="1" applyFont="1" applyFill="1" applyBorder="1" applyAlignment="1">
      <alignment horizontal="center" vertical="center"/>
    </xf>
    <xf numFmtId="3" fontId="45" fillId="9" borderId="9" xfId="53" applyNumberFormat="1" applyFont="1" applyFill="1" applyBorder="1" applyAlignment="1">
      <alignment horizontal="center" vertical="center"/>
    </xf>
    <xf numFmtId="3" fontId="45" fillId="9" borderId="7" xfId="53" applyNumberFormat="1" applyFont="1" applyFill="1" applyBorder="1" applyAlignment="1">
      <alignment horizontal="center" vertical="center"/>
    </xf>
    <xf numFmtId="0" fontId="43" fillId="15" borderId="44" xfId="0" applyFont="1" applyFill="1" applyBorder="1" applyAlignment="1">
      <alignment horizontal="center"/>
    </xf>
    <xf numFmtId="0" fontId="43" fillId="15" borderId="45" xfId="0" applyFont="1" applyFill="1" applyBorder="1" applyAlignment="1">
      <alignment horizontal="center"/>
    </xf>
    <xf numFmtId="0" fontId="42" fillId="2" borderId="40" xfId="0" applyFont="1" applyFill="1" applyBorder="1" applyAlignment="1">
      <alignment horizontal="justify" vertical="center" wrapText="1"/>
    </xf>
    <xf numFmtId="0" fontId="42" fillId="2" borderId="3" xfId="0" applyFont="1" applyFill="1" applyBorder="1" applyAlignment="1">
      <alignment horizontal="justify" vertical="center" wrapText="1"/>
    </xf>
    <xf numFmtId="0" fontId="42" fillId="2" borderId="1" xfId="0" applyFont="1" applyFill="1" applyBorder="1" applyAlignment="1">
      <alignment horizontal="justify" vertical="center" wrapText="1"/>
    </xf>
    <xf numFmtId="0" fontId="42" fillId="0" borderId="40" xfId="0" applyFont="1" applyBorder="1" applyAlignment="1">
      <alignment horizontal="center" vertical="center" wrapText="1"/>
    </xf>
    <xf numFmtId="0" fontId="42" fillId="0" borderId="1" xfId="0" applyFont="1" applyBorder="1" applyAlignment="1">
      <alignment horizontal="center" vertical="center" wrapText="1"/>
    </xf>
    <xf numFmtId="0" fontId="42" fillId="2" borderId="40" xfId="0" applyFont="1" applyFill="1" applyBorder="1" applyAlignment="1">
      <alignment horizontal="center" vertical="center" wrapText="1"/>
    </xf>
    <xf numFmtId="0" fontId="42" fillId="2" borderId="1" xfId="0" applyFont="1" applyFill="1" applyBorder="1" applyAlignment="1">
      <alignment horizontal="center" vertical="center" wrapText="1"/>
    </xf>
    <xf numFmtId="9" fontId="42" fillId="0" borderId="40" xfId="0" applyNumberFormat="1" applyFont="1" applyBorder="1" applyAlignment="1">
      <alignment horizontal="center" vertical="center" wrapText="1"/>
    </xf>
    <xf numFmtId="9" fontId="42" fillId="0" borderId="1" xfId="0" applyNumberFormat="1" applyFont="1" applyBorder="1" applyAlignment="1">
      <alignment horizontal="center" vertical="center" wrapText="1"/>
    </xf>
    <xf numFmtId="3" fontId="45" fillId="3" borderId="8" xfId="53" applyNumberFormat="1" applyFont="1" applyFill="1" applyBorder="1" applyAlignment="1">
      <alignment horizontal="center" vertical="center"/>
    </xf>
    <xf numFmtId="3" fontId="45" fillId="3" borderId="9" xfId="53" applyNumberFormat="1" applyFont="1" applyFill="1" applyBorder="1" applyAlignment="1">
      <alignment horizontal="center" vertical="center"/>
    </xf>
    <xf numFmtId="3" fontId="45" fillId="3" borderId="7" xfId="53" applyNumberFormat="1" applyFont="1" applyFill="1" applyBorder="1" applyAlignment="1">
      <alignment horizontal="center" vertical="center"/>
    </xf>
    <xf numFmtId="0" fontId="45" fillId="3" borderId="8" xfId="0" applyFont="1" applyFill="1" applyBorder="1" applyAlignment="1">
      <alignment horizontal="center" vertical="center" wrapText="1"/>
    </xf>
    <xf numFmtId="0" fontId="45" fillId="3" borderId="9" xfId="0" applyFont="1" applyFill="1" applyBorder="1" applyAlignment="1">
      <alignment horizontal="center" vertical="center" wrapText="1"/>
    </xf>
    <xf numFmtId="0" fontId="46" fillId="3" borderId="9" xfId="0" applyFont="1" applyFill="1" applyBorder="1" applyAlignment="1">
      <alignment horizontal="center" vertical="center" wrapText="1"/>
    </xf>
    <xf numFmtId="0" fontId="43" fillId="13" borderId="51" xfId="0" applyFont="1" applyFill="1" applyBorder="1" applyAlignment="1">
      <alignment horizontal="center" vertical="center"/>
    </xf>
    <xf numFmtId="0" fontId="43" fillId="13" borderId="56" xfId="0" applyFont="1" applyFill="1" applyBorder="1" applyAlignment="1">
      <alignment horizontal="center" vertical="center"/>
    </xf>
    <xf numFmtId="0" fontId="43" fillId="13" borderId="44" xfId="0" applyFont="1" applyFill="1" applyBorder="1" applyAlignment="1">
      <alignment horizontal="center" vertical="center"/>
    </xf>
    <xf numFmtId="3" fontId="45" fillId="3" borderId="8" xfId="0" applyNumberFormat="1" applyFont="1" applyFill="1" applyBorder="1" applyAlignment="1">
      <alignment horizontal="center" vertical="center" wrapText="1"/>
    </xf>
    <xf numFmtId="3" fontId="45" fillId="3" borderId="9" xfId="0" applyNumberFormat="1" applyFont="1" applyFill="1" applyBorder="1" applyAlignment="1">
      <alignment horizontal="center" vertical="center" wrapText="1"/>
    </xf>
    <xf numFmtId="3" fontId="45" fillId="3" borderId="7" xfId="0" applyNumberFormat="1" applyFont="1" applyFill="1" applyBorder="1" applyAlignment="1">
      <alignment horizontal="center" vertical="center" wrapText="1"/>
    </xf>
    <xf numFmtId="0" fontId="45" fillId="3" borderId="40" xfId="0" applyFont="1" applyFill="1" applyBorder="1" applyAlignment="1">
      <alignment horizontal="center" vertical="center" wrapText="1"/>
    </xf>
    <xf numFmtId="0" fontId="45" fillId="3" borderId="1" xfId="0" applyFont="1" applyFill="1" applyBorder="1" applyAlignment="1">
      <alignment horizontal="center" vertical="center" wrapText="1"/>
    </xf>
    <xf numFmtId="0" fontId="45" fillId="3" borderId="2" xfId="0" applyFont="1" applyFill="1" applyBorder="1" applyAlignment="1">
      <alignment horizontal="justify" vertical="center"/>
    </xf>
    <xf numFmtId="3" fontId="45" fillId="10" borderId="8" xfId="53" applyNumberFormat="1" applyFont="1" applyFill="1" applyBorder="1" applyAlignment="1">
      <alignment horizontal="center" vertical="center"/>
    </xf>
    <xf numFmtId="3" fontId="45" fillId="10" borderId="9" xfId="53" applyNumberFormat="1" applyFont="1" applyFill="1" applyBorder="1" applyAlignment="1">
      <alignment horizontal="center" vertical="center"/>
    </xf>
    <xf numFmtId="3" fontId="45" fillId="10" borderId="7" xfId="53" applyNumberFormat="1" applyFont="1" applyFill="1" applyBorder="1" applyAlignment="1">
      <alignment horizontal="center" vertical="center"/>
    </xf>
    <xf numFmtId="3" fontId="45" fillId="6" borderId="51" xfId="53" applyNumberFormat="1" applyFont="1" applyFill="1" applyBorder="1" applyAlignment="1">
      <alignment horizontal="center" vertical="center"/>
    </xf>
    <xf numFmtId="3" fontId="45" fillId="6" borderId="56" xfId="53" applyNumberFormat="1" applyFont="1" applyFill="1" applyBorder="1" applyAlignment="1">
      <alignment horizontal="center" vertical="center"/>
    </xf>
    <xf numFmtId="3" fontId="45" fillId="6" borderId="44" xfId="53" applyNumberFormat="1" applyFont="1" applyFill="1" applyBorder="1" applyAlignment="1">
      <alignment horizontal="center" vertical="center"/>
    </xf>
    <xf numFmtId="0" fontId="43" fillId="14" borderId="51" xfId="0" applyFont="1" applyFill="1" applyBorder="1" applyAlignment="1">
      <alignment horizontal="center" vertical="center"/>
    </xf>
    <xf numFmtId="0" fontId="43" fillId="14" borderId="56" xfId="0" applyFont="1" applyFill="1" applyBorder="1" applyAlignment="1">
      <alignment horizontal="center" vertical="center"/>
    </xf>
    <xf numFmtId="0" fontId="43" fillId="3" borderId="2" xfId="0" applyFont="1" applyFill="1" applyBorder="1" applyAlignment="1">
      <alignment horizontal="center" vertical="center" wrapText="1"/>
    </xf>
    <xf numFmtId="0" fontId="43" fillId="3" borderId="40" xfId="0" applyFont="1" applyFill="1" applyBorder="1" applyAlignment="1">
      <alignment horizontal="center" vertical="center" wrapText="1"/>
    </xf>
    <xf numFmtId="3" fontId="45" fillId="10" borderId="8" xfId="0" applyNumberFormat="1" applyFont="1" applyFill="1" applyBorder="1" applyAlignment="1">
      <alignment horizontal="center" vertical="center" wrapText="1"/>
    </xf>
    <xf numFmtId="3" fontId="45" fillId="10" borderId="9" xfId="0" applyNumberFormat="1" applyFont="1" applyFill="1" applyBorder="1" applyAlignment="1">
      <alignment horizontal="center" vertical="center" wrapText="1"/>
    </xf>
    <xf numFmtId="3" fontId="45" fillId="10" borderId="7" xfId="0" applyNumberFormat="1" applyFont="1" applyFill="1" applyBorder="1" applyAlignment="1">
      <alignment horizontal="center" vertical="center" wrapText="1"/>
    </xf>
    <xf numFmtId="3" fontId="45" fillId="10" borderId="4" xfId="0" applyNumberFormat="1" applyFont="1" applyFill="1" applyBorder="1" applyAlignment="1">
      <alignment horizontal="center" vertical="center" wrapText="1"/>
    </xf>
    <xf numFmtId="3" fontId="45" fillId="10" borderId="11" xfId="0" applyNumberFormat="1" applyFont="1" applyFill="1" applyBorder="1" applyAlignment="1">
      <alignment horizontal="center" vertical="center" wrapText="1"/>
    </xf>
    <xf numFmtId="3" fontId="45" fillId="10" borderId="5" xfId="0" applyNumberFormat="1" applyFont="1" applyFill="1" applyBorder="1" applyAlignment="1">
      <alignment horizontal="center" vertical="center" wrapText="1"/>
    </xf>
    <xf numFmtId="3" fontId="45" fillId="7" borderId="58" xfId="0" applyNumberFormat="1" applyFont="1" applyFill="1" applyBorder="1" applyAlignment="1">
      <alignment horizontal="center" vertical="center" wrapText="1"/>
    </xf>
    <xf numFmtId="3" fontId="45" fillId="7" borderId="59" xfId="0" applyNumberFormat="1" applyFont="1" applyFill="1" applyBorder="1" applyAlignment="1">
      <alignment horizontal="center" vertical="center" wrapText="1"/>
    </xf>
    <xf numFmtId="0" fontId="43" fillId="3" borderId="7" xfId="0" applyFont="1" applyFill="1" applyBorder="1" applyAlignment="1">
      <alignment horizontal="center" vertical="center" wrapText="1"/>
    </xf>
    <xf numFmtId="0" fontId="5" fillId="0" borderId="0" xfId="0" applyFont="1" applyAlignment="1">
      <alignment horizontal="center" vertical="center"/>
    </xf>
    <xf numFmtId="0" fontId="0" fillId="0" borderId="0" xfId="0" applyAlignment="1">
      <alignment horizontal="center"/>
    </xf>
    <xf numFmtId="0" fontId="10" fillId="0" borderId="0" xfId="0" applyFont="1" applyAlignment="1">
      <alignment horizontal="center" vertical="center"/>
    </xf>
    <xf numFmtId="0" fontId="5" fillId="0" borderId="34" xfId="0" applyFont="1" applyBorder="1" applyAlignment="1">
      <alignment horizontal="center"/>
    </xf>
    <xf numFmtId="0" fontId="5" fillId="0" borderId="35" xfId="0" applyFont="1" applyBorder="1" applyAlignment="1">
      <alignment horizontal="center"/>
    </xf>
    <xf numFmtId="0" fontId="5" fillId="0" borderId="36" xfId="0" applyFont="1" applyBorder="1" applyAlignment="1">
      <alignment horizontal="center"/>
    </xf>
    <xf numFmtId="0" fontId="5" fillId="0" borderId="37" xfId="0" applyFont="1" applyBorder="1" applyAlignment="1">
      <alignment horizontal="center"/>
    </xf>
    <xf numFmtId="0" fontId="5" fillId="0" borderId="38" xfId="0" applyFont="1" applyBorder="1" applyAlignment="1">
      <alignment horizontal="center"/>
    </xf>
    <xf numFmtId="0" fontId="5" fillId="0" borderId="39" xfId="0" applyFont="1" applyBorder="1" applyAlignment="1">
      <alignment horizontal="center"/>
    </xf>
    <xf numFmtId="0" fontId="57" fillId="48" borderId="2" xfId="0" applyFont="1" applyFill="1" applyBorder="1" applyAlignment="1">
      <alignment horizontal="center" vertical="center" wrapText="1"/>
    </xf>
    <xf numFmtId="0" fontId="58" fillId="48" borderId="2" xfId="0" applyFont="1" applyFill="1" applyBorder="1" applyAlignment="1">
      <alignment horizontal="center" vertical="center" wrapText="1"/>
    </xf>
    <xf numFmtId="0" fontId="58" fillId="48" borderId="40" xfId="0" applyFont="1" applyFill="1" applyBorder="1" applyAlignment="1">
      <alignment horizontal="center" vertical="center" wrapText="1"/>
    </xf>
    <xf numFmtId="0" fontId="58" fillId="48" borderId="3" xfId="0" applyFont="1" applyFill="1" applyBorder="1" applyAlignment="1">
      <alignment horizontal="center" vertical="center" wrapText="1"/>
    </xf>
    <xf numFmtId="0" fontId="58" fillId="48" borderId="1" xfId="0" applyFont="1" applyFill="1" applyBorder="1" applyAlignment="1">
      <alignment horizontal="center" vertical="center" wrapText="1"/>
    </xf>
    <xf numFmtId="0" fontId="57" fillId="48" borderId="8" xfId="0" applyFont="1" applyFill="1" applyBorder="1" applyAlignment="1">
      <alignment horizontal="center" vertical="center" wrapText="1"/>
    </xf>
    <xf numFmtId="0" fontId="57" fillId="48" borderId="9" xfId="0" applyFont="1" applyFill="1" applyBorder="1" applyAlignment="1">
      <alignment horizontal="center" vertical="center" wrapText="1"/>
    </xf>
    <xf numFmtId="0" fontId="57" fillId="48" borderId="7" xfId="0" applyFont="1" applyFill="1" applyBorder="1" applyAlignment="1">
      <alignment horizontal="center" vertical="center" wrapText="1"/>
    </xf>
    <xf numFmtId="0" fontId="59" fillId="48" borderId="2" xfId="0" applyFont="1" applyFill="1" applyBorder="1" applyAlignment="1">
      <alignment horizontal="center" vertical="center" wrapText="1"/>
    </xf>
    <xf numFmtId="0" fontId="60" fillId="48" borderId="2" xfId="0" applyFont="1" applyFill="1" applyBorder="1" applyAlignment="1">
      <alignment horizontal="center" vertical="center" wrapText="1"/>
    </xf>
    <xf numFmtId="0" fontId="60" fillId="48" borderId="8" xfId="0" applyFont="1" applyFill="1" applyBorder="1" applyAlignment="1">
      <alignment horizontal="center" vertical="center" wrapText="1"/>
    </xf>
    <xf numFmtId="0" fontId="60" fillId="48" borderId="7" xfId="0" applyFont="1" applyFill="1" applyBorder="1" applyAlignment="1">
      <alignment horizontal="center" vertical="center" wrapText="1"/>
    </xf>
  </cellXfs>
  <cellStyles count="62894">
    <cellStyle name="‡" xfId="59515"/>
    <cellStyle name="20% - Accent1" xfId="59516"/>
    <cellStyle name="20% - Accent1 2" xfId="59517"/>
    <cellStyle name="20% - Accent2" xfId="59518"/>
    <cellStyle name="20% - Accent2 2" xfId="59519"/>
    <cellStyle name="20% - Accent3" xfId="59520"/>
    <cellStyle name="20% - Accent3 2" xfId="59521"/>
    <cellStyle name="20% - Accent4" xfId="59522"/>
    <cellStyle name="20% - Accent4 2" xfId="59523"/>
    <cellStyle name="20% - Accent5" xfId="59524"/>
    <cellStyle name="20% - Accent5 2" xfId="59525"/>
    <cellStyle name="20% - Accent6" xfId="59526"/>
    <cellStyle name="20% - Accent6 2" xfId="59527"/>
    <cellStyle name="20% - Énfasis1 2" xfId="59528"/>
    <cellStyle name="20% - Énfasis1 3" xfId="59529"/>
    <cellStyle name="20% - Énfasis2 2" xfId="59530"/>
    <cellStyle name="20% - Énfasis2 3" xfId="59531"/>
    <cellStyle name="20% - Énfasis3 2" xfId="59532"/>
    <cellStyle name="20% - Énfasis3 3" xfId="59533"/>
    <cellStyle name="20% - Énfasis4 2" xfId="59534"/>
    <cellStyle name="20% - Énfasis4 3" xfId="59535"/>
    <cellStyle name="20% - Énfasis5 2" xfId="59536"/>
    <cellStyle name="20% - Énfasis5 3" xfId="59537"/>
    <cellStyle name="20% - Énfasis6 2" xfId="59538"/>
    <cellStyle name="20% - Énfasis6 3" xfId="59539"/>
    <cellStyle name="40% - Accent1" xfId="59540"/>
    <cellStyle name="40% - Accent1 2" xfId="59541"/>
    <cellStyle name="40% - Accent2" xfId="59542"/>
    <cellStyle name="40% - Accent2 2" xfId="59543"/>
    <cellStyle name="40% - Accent3" xfId="59544"/>
    <cellStyle name="40% - Accent3 2" xfId="59545"/>
    <cellStyle name="40% - Accent4" xfId="59546"/>
    <cellStyle name="40% - Accent4 2" xfId="59547"/>
    <cellStyle name="40% - Accent5" xfId="59548"/>
    <cellStyle name="40% - Accent5 2" xfId="59549"/>
    <cellStyle name="40% - Accent6" xfId="59550"/>
    <cellStyle name="40% - Accent6 2" xfId="59551"/>
    <cellStyle name="40% - Énfasis1 2" xfId="59552"/>
    <cellStyle name="40% - Énfasis1 3" xfId="59553"/>
    <cellStyle name="40% - Énfasis2 2" xfId="59554"/>
    <cellStyle name="40% - Énfasis2 3" xfId="59555"/>
    <cellStyle name="40% - Énfasis3 2" xfId="59556"/>
    <cellStyle name="40% - Énfasis3 3" xfId="59557"/>
    <cellStyle name="40% - Énfasis4 2" xfId="59558"/>
    <cellStyle name="40% - Énfasis4 3" xfId="59559"/>
    <cellStyle name="40% - Énfasis5 2" xfId="59560"/>
    <cellStyle name="40% - Énfasis5 3" xfId="59561"/>
    <cellStyle name="40% - Énfasis6 2" xfId="59562"/>
    <cellStyle name="40% - Énfasis6 3" xfId="59563"/>
    <cellStyle name="60% - Accent1" xfId="59564"/>
    <cellStyle name="60% - Accent2" xfId="59565"/>
    <cellStyle name="60% - Accent3" xfId="59566"/>
    <cellStyle name="60% - Accent4" xfId="59567"/>
    <cellStyle name="60% - Accent5" xfId="59568"/>
    <cellStyle name="60% - Accent6" xfId="59569"/>
    <cellStyle name="60% - Énfasis1 2" xfId="59570"/>
    <cellStyle name="60% - Énfasis1 3" xfId="59571"/>
    <cellStyle name="60% - Énfasis2 2" xfId="59572"/>
    <cellStyle name="60% - Énfasis2 3" xfId="59573"/>
    <cellStyle name="60% - Énfasis3 2" xfId="59574"/>
    <cellStyle name="60% - Énfasis3 3" xfId="59575"/>
    <cellStyle name="60% - Énfasis4 2" xfId="59576"/>
    <cellStyle name="60% - Énfasis4 3" xfId="59577"/>
    <cellStyle name="60% - Énfasis5 2" xfId="59578"/>
    <cellStyle name="60% - Énfasis5 3" xfId="59579"/>
    <cellStyle name="60% - Énfasis6 2" xfId="59580"/>
    <cellStyle name="60% - Énfasis6 3" xfId="59581"/>
    <cellStyle name="Accent1" xfId="59582"/>
    <cellStyle name="Accent2" xfId="59583"/>
    <cellStyle name="Accent3" xfId="59584"/>
    <cellStyle name="Accent4" xfId="59585"/>
    <cellStyle name="Accent5" xfId="59586"/>
    <cellStyle name="Accent6" xfId="59587"/>
    <cellStyle name="Bad" xfId="59588"/>
    <cellStyle name="Buena 2" xfId="59589"/>
    <cellStyle name="Buena 3" xfId="59590"/>
    <cellStyle name="Calculation" xfId="59591"/>
    <cellStyle name="Calculation 10" xfId="60003"/>
    <cellStyle name="Calculation 10 2" xfId="61270"/>
    <cellStyle name="Calculation 10 3" xfId="61714"/>
    <cellStyle name="Calculation 10 4" xfId="62158"/>
    <cellStyle name="Calculation 10 5" xfId="62596"/>
    <cellStyle name="Calculation 10 6" xfId="60582"/>
    <cellStyle name="Calculation 11" xfId="60119"/>
    <cellStyle name="Calculation 11 2" xfId="61371"/>
    <cellStyle name="Calculation 11 3" xfId="61815"/>
    <cellStyle name="Calculation 11 4" xfId="62258"/>
    <cellStyle name="Calculation 11 5" xfId="62696"/>
    <cellStyle name="Calculation 11 6" xfId="60682"/>
    <cellStyle name="Calculation 12" xfId="60131"/>
    <cellStyle name="Calculation 12 2" xfId="61382"/>
    <cellStyle name="Calculation 12 3" xfId="61826"/>
    <cellStyle name="Calculation 12 4" xfId="62269"/>
    <cellStyle name="Calculation 12 5" xfId="62707"/>
    <cellStyle name="Calculation 12 6" xfId="60693"/>
    <cellStyle name="Calculation 13" xfId="60065"/>
    <cellStyle name="Calculation 13 2" xfId="61326"/>
    <cellStyle name="Calculation 13 3" xfId="61770"/>
    <cellStyle name="Calculation 13 4" xfId="62213"/>
    <cellStyle name="Calculation 13 5" xfId="62651"/>
    <cellStyle name="Calculation 13 6" xfId="60637"/>
    <cellStyle name="Calculation 14" xfId="60163"/>
    <cellStyle name="Calculation 14 2" xfId="61410"/>
    <cellStyle name="Calculation 14 3" xfId="61854"/>
    <cellStyle name="Calculation 14 4" xfId="62297"/>
    <cellStyle name="Calculation 14 5" xfId="62735"/>
    <cellStyle name="Calculation 14 6" xfId="60721"/>
    <cellStyle name="Calculation 15" xfId="60174"/>
    <cellStyle name="Calculation 15 2" xfId="61419"/>
    <cellStyle name="Calculation 15 3" xfId="61863"/>
    <cellStyle name="Calculation 15 4" xfId="62306"/>
    <cellStyle name="Calculation 15 5" xfId="62744"/>
    <cellStyle name="Calculation 15 6" xfId="60730"/>
    <cellStyle name="Calculation 16" xfId="60184"/>
    <cellStyle name="Calculation 16 2" xfId="61427"/>
    <cellStyle name="Calculation 16 3" xfId="61871"/>
    <cellStyle name="Calculation 16 4" xfId="62314"/>
    <cellStyle name="Calculation 16 5" xfId="62752"/>
    <cellStyle name="Calculation 16 6" xfId="60738"/>
    <cellStyle name="Calculation 17" xfId="60195"/>
    <cellStyle name="Calculation 17 2" xfId="61436"/>
    <cellStyle name="Calculation 17 3" xfId="61880"/>
    <cellStyle name="Calculation 17 4" xfId="62323"/>
    <cellStyle name="Calculation 17 5" xfId="62761"/>
    <cellStyle name="Calculation 17 6" xfId="60747"/>
    <cellStyle name="Calculation 18" xfId="60132"/>
    <cellStyle name="Calculation 18 2" xfId="61383"/>
    <cellStyle name="Calculation 18 3" xfId="61827"/>
    <cellStyle name="Calculation 18 4" xfId="62270"/>
    <cellStyle name="Calculation 18 5" xfId="62708"/>
    <cellStyle name="Calculation 18 6" xfId="60694"/>
    <cellStyle name="Calculation 19" xfId="60224"/>
    <cellStyle name="Calculation 19 2" xfId="61460"/>
    <cellStyle name="Calculation 19 3" xfId="61904"/>
    <cellStyle name="Calculation 19 4" xfId="62347"/>
    <cellStyle name="Calculation 19 5" xfId="62785"/>
    <cellStyle name="Calculation 19 6" xfId="60771"/>
    <cellStyle name="Calculation 2" xfId="59863"/>
    <cellStyle name="Calculation 2 2" xfId="61139"/>
    <cellStyle name="Calculation 2 3" xfId="61583"/>
    <cellStyle name="Calculation 2 4" xfId="62027"/>
    <cellStyle name="Calculation 2 5" xfId="62465"/>
    <cellStyle name="Calculation 2 6" xfId="60451"/>
    <cellStyle name="Calculation 20" xfId="60234"/>
    <cellStyle name="Calculation 20 2" xfId="61469"/>
    <cellStyle name="Calculation 20 3" xfId="61913"/>
    <cellStyle name="Calculation 20 4" xfId="62356"/>
    <cellStyle name="Calculation 20 5" xfId="62794"/>
    <cellStyle name="Calculation 20 6" xfId="60780"/>
    <cellStyle name="Calculation 21" xfId="60243"/>
    <cellStyle name="Calculation 21 2" xfId="61477"/>
    <cellStyle name="Calculation 21 3" xfId="61921"/>
    <cellStyle name="Calculation 21 4" xfId="62364"/>
    <cellStyle name="Calculation 21 5" xfId="62802"/>
    <cellStyle name="Calculation 21 6" xfId="60788"/>
    <cellStyle name="Calculation 22" xfId="60209"/>
    <cellStyle name="Calculation 22 2" xfId="61447"/>
    <cellStyle name="Calculation 22 3" xfId="61891"/>
    <cellStyle name="Calculation 22 4" xfId="62334"/>
    <cellStyle name="Calculation 22 5" xfId="62772"/>
    <cellStyle name="Calculation 22 6" xfId="60758"/>
    <cellStyle name="Calculation 23" xfId="60266"/>
    <cellStyle name="Calculation 23 2" xfId="61496"/>
    <cellStyle name="Calculation 23 3" xfId="61940"/>
    <cellStyle name="Calculation 23 4" xfId="62383"/>
    <cellStyle name="Calculation 23 5" xfId="62821"/>
    <cellStyle name="Calculation 23 6" xfId="60807"/>
    <cellStyle name="Calculation 24" xfId="60225"/>
    <cellStyle name="Calculation 24 2" xfId="61461"/>
    <cellStyle name="Calculation 24 3" xfId="61905"/>
    <cellStyle name="Calculation 24 4" xfId="62348"/>
    <cellStyle name="Calculation 24 5" xfId="62786"/>
    <cellStyle name="Calculation 24 6" xfId="60772"/>
    <cellStyle name="Calculation 25" xfId="60294"/>
    <cellStyle name="Calculation 25 2" xfId="61520"/>
    <cellStyle name="Calculation 25 3" xfId="61964"/>
    <cellStyle name="Calculation 25 4" xfId="62407"/>
    <cellStyle name="Calculation 25 5" xfId="62845"/>
    <cellStyle name="Calculation 25 6" xfId="60831"/>
    <cellStyle name="Calculation 26" xfId="60303"/>
    <cellStyle name="Calculation 26 2" xfId="61527"/>
    <cellStyle name="Calculation 26 3" xfId="61971"/>
    <cellStyle name="Calculation 26 4" xfId="62414"/>
    <cellStyle name="Calculation 26 5" xfId="62852"/>
    <cellStyle name="Calculation 26 6" xfId="60838"/>
    <cellStyle name="Calculation 27" xfId="60310"/>
    <cellStyle name="Calculation 27 2" xfId="61532"/>
    <cellStyle name="Calculation 27 3" xfId="61976"/>
    <cellStyle name="Calculation 27 4" xfId="62419"/>
    <cellStyle name="Calculation 27 5" xfId="62857"/>
    <cellStyle name="Calculation 27 6" xfId="60843"/>
    <cellStyle name="Calculation 28" xfId="60317"/>
    <cellStyle name="Calculation 28 2" xfId="61537"/>
    <cellStyle name="Calculation 28 3" xfId="61981"/>
    <cellStyle name="Calculation 28 4" xfId="62424"/>
    <cellStyle name="Calculation 28 5" xfId="62862"/>
    <cellStyle name="Calculation 28 6" xfId="60848"/>
    <cellStyle name="Calculation 29" xfId="60323"/>
    <cellStyle name="Calculation 29 2" xfId="61542"/>
    <cellStyle name="Calculation 29 3" xfId="61986"/>
    <cellStyle name="Calculation 29 4" xfId="62429"/>
    <cellStyle name="Calculation 29 5" xfId="62867"/>
    <cellStyle name="Calculation 29 6" xfId="60853"/>
    <cellStyle name="Calculation 3" xfId="60000"/>
    <cellStyle name="Calculation 3 2" xfId="61267"/>
    <cellStyle name="Calculation 3 3" xfId="61711"/>
    <cellStyle name="Calculation 3 4" xfId="62155"/>
    <cellStyle name="Calculation 3 5" xfId="62593"/>
    <cellStyle name="Calculation 3 6" xfId="60579"/>
    <cellStyle name="Calculation 30" xfId="60329"/>
    <cellStyle name="Calculation 30 2" xfId="61548"/>
    <cellStyle name="Calculation 30 3" xfId="61992"/>
    <cellStyle name="Calculation 30 4" xfId="62434"/>
    <cellStyle name="Calculation 30 5" xfId="62872"/>
    <cellStyle name="Calculation 30 6" xfId="60858"/>
    <cellStyle name="Calculation 31" xfId="60334"/>
    <cellStyle name="Calculation 31 2" xfId="61552"/>
    <cellStyle name="Calculation 31 3" xfId="61996"/>
    <cellStyle name="Calculation 31 4" xfId="62438"/>
    <cellStyle name="Calculation 31 5" xfId="62876"/>
    <cellStyle name="Calculation 31 6" xfId="60862"/>
    <cellStyle name="Calculation 32" xfId="60339"/>
    <cellStyle name="Calculation 32 2" xfId="61556"/>
    <cellStyle name="Calculation 32 3" xfId="62000"/>
    <cellStyle name="Calculation 32 4" xfId="62442"/>
    <cellStyle name="Calculation 32 5" xfId="62880"/>
    <cellStyle name="Calculation 32 6" xfId="60866"/>
    <cellStyle name="Calculation 33" xfId="60343"/>
    <cellStyle name="Calculation 33 2" xfId="61560"/>
    <cellStyle name="Calculation 33 3" xfId="62004"/>
    <cellStyle name="Calculation 33 4" xfId="62445"/>
    <cellStyle name="Calculation 33 5" xfId="62883"/>
    <cellStyle name="Calculation 33 6" xfId="60869"/>
    <cellStyle name="Calculation 34" xfId="60346"/>
    <cellStyle name="Calculation 34 2" xfId="61563"/>
    <cellStyle name="Calculation 34 3" xfId="62007"/>
    <cellStyle name="Calculation 34 4" xfId="62447"/>
    <cellStyle name="Calculation 34 5" xfId="62885"/>
    <cellStyle name="Calculation 34 6" xfId="60871"/>
    <cellStyle name="Calculation 35" xfId="60349"/>
    <cellStyle name="Calculation 35 2" xfId="61565"/>
    <cellStyle name="Calculation 35 3" xfId="62009"/>
    <cellStyle name="Calculation 35 4" xfId="62449"/>
    <cellStyle name="Calculation 35 5" xfId="62887"/>
    <cellStyle name="Calculation 35 6" xfId="60873"/>
    <cellStyle name="Calculation 36" xfId="60351"/>
    <cellStyle name="Calculation 36 2" xfId="61567"/>
    <cellStyle name="Calculation 36 3" xfId="62011"/>
    <cellStyle name="Calculation 36 4" xfId="62450"/>
    <cellStyle name="Calculation 36 5" xfId="62888"/>
    <cellStyle name="Calculation 36 6" xfId="60874"/>
    <cellStyle name="Calculation 37" xfId="59782"/>
    <cellStyle name="Calculation 37 2" xfId="61062"/>
    <cellStyle name="Calculation 37 3" xfId="60940"/>
    <cellStyle name="Calculation 37 4" xfId="61037"/>
    <cellStyle name="Calculation 37 5" xfId="60964"/>
    <cellStyle name="Calculation 37 6" xfId="60376"/>
    <cellStyle name="Calculation 4" xfId="60016"/>
    <cellStyle name="Calculation 4 2" xfId="61283"/>
    <cellStyle name="Calculation 4 3" xfId="61727"/>
    <cellStyle name="Calculation 4 4" xfId="62170"/>
    <cellStyle name="Calculation 4 5" xfId="62608"/>
    <cellStyle name="Calculation 4 6" xfId="60594"/>
    <cellStyle name="Calculation 5" xfId="60029"/>
    <cellStyle name="Calculation 5 2" xfId="61294"/>
    <cellStyle name="Calculation 5 3" xfId="61738"/>
    <cellStyle name="Calculation 5 4" xfId="62181"/>
    <cellStyle name="Calculation 5 5" xfId="62619"/>
    <cellStyle name="Calculation 5 6" xfId="60605"/>
    <cellStyle name="Calculation 6" xfId="59945"/>
    <cellStyle name="Calculation 6 2" xfId="61216"/>
    <cellStyle name="Calculation 6 3" xfId="61660"/>
    <cellStyle name="Calculation 6 4" xfId="62104"/>
    <cellStyle name="Calculation 6 5" xfId="62542"/>
    <cellStyle name="Calculation 6 6" xfId="60528"/>
    <cellStyle name="Calculation 7" xfId="59922"/>
    <cellStyle name="Calculation 7 2" xfId="61194"/>
    <cellStyle name="Calculation 7 3" xfId="61638"/>
    <cellStyle name="Calculation 7 4" xfId="62082"/>
    <cellStyle name="Calculation 7 5" xfId="62520"/>
    <cellStyle name="Calculation 7 6" xfId="60506"/>
    <cellStyle name="Calculation 8" xfId="59833"/>
    <cellStyle name="Calculation 8 2" xfId="61110"/>
    <cellStyle name="Calculation 8 3" xfId="60892"/>
    <cellStyle name="Calculation 8 4" xfId="61020"/>
    <cellStyle name="Calculation 8 5" xfId="60972"/>
    <cellStyle name="Calculation 8 6" xfId="60422"/>
    <cellStyle name="Calculation 9" xfId="60092"/>
    <cellStyle name="Calculation 9 2" xfId="61348"/>
    <cellStyle name="Calculation 9 3" xfId="61792"/>
    <cellStyle name="Calculation 9 4" xfId="62235"/>
    <cellStyle name="Calculation 9 5" xfId="62673"/>
    <cellStyle name="Calculation 9 6" xfId="60659"/>
    <cellStyle name="Cálculo 2" xfId="59592"/>
    <cellStyle name="Cálculo 2 10" xfId="59807"/>
    <cellStyle name="Cálculo 2 10 2" xfId="61085"/>
    <cellStyle name="Cálculo 2 10 3" xfId="60917"/>
    <cellStyle name="Cálculo 2 10 4" xfId="61003"/>
    <cellStyle name="Cálculo 2 10 5" xfId="60985"/>
    <cellStyle name="Cálculo 2 10 6" xfId="60397"/>
    <cellStyle name="Cálculo 2 11" xfId="59910"/>
    <cellStyle name="Cálculo 2 11 2" xfId="61183"/>
    <cellStyle name="Cálculo 2 11 3" xfId="61627"/>
    <cellStyle name="Cálculo 2 11 4" xfId="62071"/>
    <cellStyle name="Cálculo 2 11 5" xfId="62509"/>
    <cellStyle name="Cálculo 2 11 6" xfId="60495"/>
    <cellStyle name="Cálculo 2 12" xfId="59897"/>
    <cellStyle name="Cálculo 2 12 2" xfId="61172"/>
    <cellStyle name="Cálculo 2 12 3" xfId="61616"/>
    <cellStyle name="Cálculo 2 12 4" xfId="62060"/>
    <cellStyle name="Cálculo 2 12 5" xfId="62498"/>
    <cellStyle name="Cálculo 2 12 6" xfId="60484"/>
    <cellStyle name="Cálculo 2 13" xfId="59884"/>
    <cellStyle name="Cálculo 2 13 2" xfId="61160"/>
    <cellStyle name="Cálculo 2 13 3" xfId="61604"/>
    <cellStyle name="Cálculo 2 13 4" xfId="62048"/>
    <cellStyle name="Cálculo 2 13 5" xfId="62486"/>
    <cellStyle name="Cálculo 2 13 6" xfId="60472"/>
    <cellStyle name="Cálculo 2 14" xfId="59973"/>
    <cellStyle name="Cálculo 2 14 2" xfId="61240"/>
    <cellStyle name="Cálculo 2 14 3" xfId="61684"/>
    <cellStyle name="Cálculo 2 14 4" xfId="62128"/>
    <cellStyle name="Cálculo 2 14 5" xfId="62566"/>
    <cellStyle name="Cálculo 2 14 6" xfId="60552"/>
    <cellStyle name="Cálculo 2 15" xfId="59931"/>
    <cellStyle name="Cálculo 2 15 2" xfId="61203"/>
    <cellStyle name="Cálculo 2 15 3" xfId="61647"/>
    <cellStyle name="Cálculo 2 15 4" xfId="62091"/>
    <cellStyle name="Cálculo 2 15 5" xfId="62529"/>
    <cellStyle name="Cálculo 2 15 6" xfId="60515"/>
    <cellStyle name="Cálculo 2 16" xfId="60142"/>
    <cellStyle name="Cálculo 2 16 2" xfId="61390"/>
    <cellStyle name="Cálculo 2 16 3" xfId="61834"/>
    <cellStyle name="Cálculo 2 16 4" xfId="62277"/>
    <cellStyle name="Cálculo 2 16 5" xfId="62715"/>
    <cellStyle name="Cálculo 2 16 6" xfId="60701"/>
    <cellStyle name="Cálculo 2 17" xfId="60047"/>
    <cellStyle name="Cálculo 2 17 2" xfId="61310"/>
    <cellStyle name="Cálculo 2 17 3" xfId="61754"/>
    <cellStyle name="Cálculo 2 17 4" xfId="62197"/>
    <cellStyle name="Cálculo 2 17 5" xfId="62635"/>
    <cellStyle name="Cálculo 2 17 6" xfId="60621"/>
    <cellStyle name="Cálculo 2 18" xfId="60148"/>
    <cellStyle name="Cálculo 2 18 2" xfId="61396"/>
    <cellStyle name="Cálculo 2 18 3" xfId="61840"/>
    <cellStyle name="Cálculo 2 18 4" xfId="62283"/>
    <cellStyle name="Cálculo 2 18 5" xfId="62721"/>
    <cellStyle name="Cálculo 2 18 6" xfId="60707"/>
    <cellStyle name="Cálculo 2 19" xfId="60011"/>
    <cellStyle name="Cálculo 2 19 2" xfId="61278"/>
    <cellStyle name="Cálculo 2 19 3" xfId="61722"/>
    <cellStyle name="Cálculo 2 19 4" xfId="62165"/>
    <cellStyle name="Cálculo 2 19 5" xfId="62603"/>
    <cellStyle name="Cálculo 2 19 6" xfId="60589"/>
    <cellStyle name="Cálculo 2 2" xfId="59864"/>
    <cellStyle name="Cálculo 2 2 2" xfId="61140"/>
    <cellStyle name="Cálculo 2 2 3" xfId="61584"/>
    <cellStyle name="Cálculo 2 2 4" xfId="62028"/>
    <cellStyle name="Cálculo 2 2 5" xfId="62466"/>
    <cellStyle name="Cálculo 2 2 6" xfId="60452"/>
    <cellStyle name="Cálculo 2 20" xfId="59829"/>
    <cellStyle name="Cálculo 2 20 2" xfId="61107"/>
    <cellStyle name="Cálculo 2 20 3" xfId="60895"/>
    <cellStyle name="Cálculo 2 20 4" xfId="61017"/>
    <cellStyle name="Cálculo 2 20 5" xfId="60974"/>
    <cellStyle name="Cálculo 2 20 6" xfId="60419"/>
    <cellStyle name="Cálculo 2 21" xfId="60204"/>
    <cellStyle name="Cálculo 2 21 2" xfId="61442"/>
    <cellStyle name="Cálculo 2 21 3" xfId="61886"/>
    <cellStyle name="Cálculo 2 21 4" xfId="62329"/>
    <cellStyle name="Cálculo 2 21 5" xfId="62767"/>
    <cellStyle name="Cálculo 2 21 6" xfId="60753"/>
    <cellStyle name="Cálculo 2 22" xfId="59780"/>
    <cellStyle name="Cálculo 2 22 2" xfId="61060"/>
    <cellStyle name="Cálculo 2 22 3" xfId="60942"/>
    <cellStyle name="Cálculo 2 22 4" xfId="60994"/>
    <cellStyle name="Cálculo 2 22 5" xfId="60993"/>
    <cellStyle name="Cálculo 2 22 6" xfId="60374"/>
    <cellStyle name="Cálculo 2 23" xfId="60135"/>
    <cellStyle name="Cálculo 2 23 2" xfId="61386"/>
    <cellStyle name="Cálculo 2 23 3" xfId="61830"/>
    <cellStyle name="Cálculo 2 23 4" xfId="62273"/>
    <cellStyle name="Cálculo 2 23 5" xfId="62711"/>
    <cellStyle name="Cálculo 2 23 6" xfId="60697"/>
    <cellStyle name="Cálculo 2 24" xfId="60069"/>
    <cellStyle name="Cálculo 2 24 2" xfId="61330"/>
    <cellStyle name="Cálculo 2 24 3" xfId="61774"/>
    <cellStyle name="Cálculo 2 24 4" xfId="62217"/>
    <cellStyle name="Cálculo 2 24 5" xfId="62655"/>
    <cellStyle name="Cálculo 2 24 6" xfId="60641"/>
    <cellStyle name="Cálculo 2 25" xfId="60191"/>
    <cellStyle name="Cálculo 2 25 2" xfId="61433"/>
    <cellStyle name="Cálculo 2 25 3" xfId="61877"/>
    <cellStyle name="Cálculo 2 25 4" xfId="62320"/>
    <cellStyle name="Cálculo 2 25 5" xfId="62758"/>
    <cellStyle name="Cálculo 2 25 6" xfId="60744"/>
    <cellStyle name="Cálculo 2 26" xfId="59977"/>
    <cellStyle name="Cálculo 2 26 2" xfId="61244"/>
    <cellStyle name="Cálculo 2 26 3" xfId="61688"/>
    <cellStyle name="Cálculo 2 26 4" xfId="62132"/>
    <cellStyle name="Cálculo 2 26 5" xfId="62570"/>
    <cellStyle name="Cálculo 2 26 6" xfId="60556"/>
    <cellStyle name="Cálculo 2 27" xfId="59937"/>
    <cellStyle name="Cálculo 2 27 2" xfId="61209"/>
    <cellStyle name="Cálculo 2 27 3" xfId="61653"/>
    <cellStyle name="Cálculo 2 27 4" xfId="62097"/>
    <cellStyle name="Cálculo 2 27 5" xfId="62535"/>
    <cellStyle name="Cálculo 2 27 6" xfId="60521"/>
    <cellStyle name="Cálculo 2 28" xfId="60222"/>
    <cellStyle name="Cálculo 2 28 2" xfId="61458"/>
    <cellStyle name="Cálculo 2 28 3" xfId="61902"/>
    <cellStyle name="Cálculo 2 28 4" xfId="62345"/>
    <cellStyle name="Cálculo 2 28 5" xfId="62783"/>
    <cellStyle name="Cálculo 2 28 6" xfId="60769"/>
    <cellStyle name="Cálculo 2 29" xfId="59893"/>
    <cellStyle name="Cálculo 2 29 2" xfId="61168"/>
    <cellStyle name="Cálculo 2 29 3" xfId="61612"/>
    <cellStyle name="Cálculo 2 29 4" xfId="62056"/>
    <cellStyle name="Cálculo 2 29 5" xfId="62494"/>
    <cellStyle name="Cálculo 2 29 6" xfId="60480"/>
    <cellStyle name="Cálculo 2 3" xfId="59929"/>
    <cellStyle name="Cálculo 2 3 2" xfId="61201"/>
    <cellStyle name="Cálculo 2 3 3" xfId="61645"/>
    <cellStyle name="Cálculo 2 3 4" xfId="62089"/>
    <cellStyle name="Cálculo 2 3 5" xfId="62527"/>
    <cellStyle name="Cálculo 2 3 6" xfId="60513"/>
    <cellStyle name="Cálculo 2 30" xfId="60214"/>
    <cellStyle name="Cálculo 2 30 2" xfId="61450"/>
    <cellStyle name="Cálculo 2 30 3" xfId="61894"/>
    <cellStyle name="Cálculo 2 30 4" xfId="62337"/>
    <cellStyle name="Cálculo 2 30 5" xfId="62775"/>
    <cellStyle name="Cálculo 2 30 6" xfId="60761"/>
    <cellStyle name="Cálculo 2 31" xfId="60215"/>
    <cellStyle name="Cálculo 2 31 2" xfId="61451"/>
    <cellStyle name="Cálculo 2 31 3" xfId="61895"/>
    <cellStyle name="Cálculo 2 31 4" xfId="62338"/>
    <cellStyle name="Cálculo 2 31 5" xfId="62776"/>
    <cellStyle name="Cálculo 2 31 6" xfId="60762"/>
    <cellStyle name="Cálculo 2 32" xfId="60295"/>
    <cellStyle name="Cálculo 2 32 2" xfId="61521"/>
    <cellStyle name="Cálculo 2 32 3" xfId="61965"/>
    <cellStyle name="Cálculo 2 32 4" xfId="62408"/>
    <cellStyle name="Cálculo 2 32 5" xfId="62846"/>
    <cellStyle name="Cálculo 2 32 6" xfId="60832"/>
    <cellStyle name="Cálculo 2 33" xfId="60304"/>
    <cellStyle name="Cálculo 2 33 2" xfId="61528"/>
    <cellStyle name="Cálculo 2 33 3" xfId="61972"/>
    <cellStyle name="Cálculo 2 33 4" xfId="62415"/>
    <cellStyle name="Cálculo 2 33 5" xfId="62853"/>
    <cellStyle name="Cálculo 2 33 6" xfId="60839"/>
    <cellStyle name="Cálculo 2 34" xfId="60311"/>
    <cellStyle name="Cálculo 2 34 2" xfId="61533"/>
    <cellStyle name="Cálculo 2 34 3" xfId="61977"/>
    <cellStyle name="Cálculo 2 34 4" xfId="62420"/>
    <cellStyle name="Cálculo 2 34 5" xfId="62858"/>
    <cellStyle name="Cálculo 2 34 6" xfId="60844"/>
    <cellStyle name="Cálculo 2 35" xfId="60318"/>
    <cellStyle name="Cálculo 2 35 2" xfId="61538"/>
    <cellStyle name="Cálculo 2 35 3" xfId="61982"/>
    <cellStyle name="Cálculo 2 35 4" xfId="62425"/>
    <cellStyle name="Cálculo 2 35 5" xfId="62863"/>
    <cellStyle name="Cálculo 2 35 6" xfId="60849"/>
    <cellStyle name="Cálculo 2 36" xfId="60324"/>
    <cellStyle name="Cálculo 2 36 2" xfId="61543"/>
    <cellStyle name="Cálculo 2 36 3" xfId="61987"/>
    <cellStyle name="Cálculo 2 36 4" xfId="62430"/>
    <cellStyle name="Cálculo 2 36 5" xfId="62868"/>
    <cellStyle name="Cálculo 2 36 6" xfId="60854"/>
    <cellStyle name="Cálculo 2 37" xfId="59783"/>
    <cellStyle name="Cálculo 2 37 2" xfId="61063"/>
    <cellStyle name="Cálculo 2 37 3" xfId="60939"/>
    <cellStyle name="Cálculo 2 37 4" xfId="61038"/>
    <cellStyle name="Cálculo 2 37 5" xfId="60963"/>
    <cellStyle name="Cálculo 2 37 6" xfId="60377"/>
    <cellStyle name="Cálculo 2 4" xfId="59872"/>
    <cellStyle name="Cálculo 2 4 2" xfId="61148"/>
    <cellStyle name="Cálculo 2 4 3" xfId="61592"/>
    <cellStyle name="Cálculo 2 4 4" xfId="62036"/>
    <cellStyle name="Cálculo 2 4 5" xfId="62474"/>
    <cellStyle name="Cálculo 2 4 6" xfId="60460"/>
    <cellStyle name="Cálculo 2 5" xfId="59805"/>
    <cellStyle name="Cálculo 2 5 2" xfId="61084"/>
    <cellStyle name="Cálculo 2 5 3" xfId="60918"/>
    <cellStyle name="Cálculo 2 5 4" xfId="61042"/>
    <cellStyle name="Cálculo 2 5 5" xfId="60959"/>
    <cellStyle name="Cálculo 2 5 6" xfId="60396"/>
    <cellStyle name="Cálculo 2 6" xfId="59886"/>
    <cellStyle name="Cálculo 2 6 2" xfId="61162"/>
    <cellStyle name="Cálculo 2 6 3" xfId="61606"/>
    <cellStyle name="Cálculo 2 6 4" xfId="62050"/>
    <cellStyle name="Cálculo 2 6 5" xfId="62488"/>
    <cellStyle name="Cálculo 2 6 6" xfId="60474"/>
    <cellStyle name="Cálculo 2 7" xfId="60037"/>
    <cellStyle name="Cálculo 2 7 2" xfId="61300"/>
    <cellStyle name="Cálculo 2 7 3" xfId="61744"/>
    <cellStyle name="Cálculo 2 7 4" xfId="62187"/>
    <cellStyle name="Cálculo 2 7 5" xfId="62625"/>
    <cellStyle name="Cálculo 2 7 6" xfId="60611"/>
    <cellStyle name="Cálculo 2 8" xfId="59989"/>
    <cellStyle name="Cálculo 2 8 2" xfId="61256"/>
    <cellStyle name="Cálculo 2 8 3" xfId="61700"/>
    <cellStyle name="Cálculo 2 8 4" xfId="62144"/>
    <cellStyle name="Cálculo 2 8 5" xfId="62582"/>
    <cellStyle name="Cálculo 2 8 6" xfId="60568"/>
    <cellStyle name="Cálculo 2 9" xfId="60020"/>
    <cellStyle name="Cálculo 2 9 2" xfId="61286"/>
    <cellStyle name="Cálculo 2 9 3" xfId="61730"/>
    <cellStyle name="Cálculo 2 9 4" xfId="62173"/>
    <cellStyle name="Cálculo 2 9 5" xfId="62611"/>
    <cellStyle name="Cálculo 2 9 6" xfId="60597"/>
    <cellStyle name="Cálculo 3" xfId="59593"/>
    <cellStyle name="Cálculo 3 10" xfId="59978"/>
    <cellStyle name="Cálculo 3 10 2" xfId="61245"/>
    <cellStyle name="Cálculo 3 10 3" xfId="61689"/>
    <cellStyle name="Cálculo 3 10 4" xfId="62133"/>
    <cellStyle name="Cálculo 3 10 5" xfId="62571"/>
    <cellStyle name="Cálculo 3 10 6" xfId="60557"/>
    <cellStyle name="Cálculo 3 11" xfId="59909"/>
    <cellStyle name="Cálculo 3 11 2" xfId="61182"/>
    <cellStyle name="Cálculo 3 11 3" xfId="61626"/>
    <cellStyle name="Cálculo 3 11 4" xfId="62070"/>
    <cellStyle name="Cálculo 3 11 5" xfId="62508"/>
    <cellStyle name="Cálculo 3 11 6" xfId="60494"/>
    <cellStyle name="Cálculo 3 12" xfId="60082"/>
    <cellStyle name="Cálculo 3 12 2" xfId="61339"/>
    <cellStyle name="Cálculo 3 12 3" xfId="61783"/>
    <cellStyle name="Cálculo 3 12 4" xfId="62226"/>
    <cellStyle name="Cálculo 3 12 5" xfId="62664"/>
    <cellStyle name="Cálculo 3 12 6" xfId="60650"/>
    <cellStyle name="Cálculo 3 13" xfId="60028"/>
    <cellStyle name="Cálculo 3 13 2" xfId="61293"/>
    <cellStyle name="Cálculo 3 13 3" xfId="61737"/>
    <cellStyle name="Cálculo 3 13 4" xfId="62180"/>
    <cellStyle name="Cálculo 3 13 5" xfId="62618"/>
    <cellStyle name="Cálculo 3 13 6" xfId="60604"/>
    <cellStyle name="Cálculo 3 14" xfId="59842"/>
    <cellStyle name="Cálculo 3 14 2" xfId="61118"/>
    <cellStyle name="Cálculo 3 14 3" xfId="60884"/>
    <cellStyle name="Cálculo 3 14 4" xfId="61049"/>
    <cellStyle name="Cálculo 3 14 5" xfId="60952"/>
    <cellStyle name="Cálculo 3 14 6" xfId="60430"/>
    <cellStyle name="Cálculo 3 15" xfId="59951"/>
    <cellStyle name="Cálculo 3 15 2" xfId="61221"/>
    <cellStyle name="Cálculo 3 15 3" xfId="61665"/>
    <cellStyle name="Cálculo 3 15 4" xfId="62109"/>
    <cellStyle name="Cálculo 3 15 5" xfId="62547"/>
    <cellStyle name="Cálculo 3 15 6" xfId="60533"/>
    <cellStyle name="Cálculo 3 16" xfId="60072"/>
    <cellStyle name="Cálculo 3 16 2" xfId="61331"/>
    <cellStyle name="Cálculo 3 16 3" xfId="61775"/>
    <cellStyle name="Cálculo 3 16 4" xfId="62218"/>
    <cellStyle name="Cálculo 3 16 5" xfId="62656"/>
    <cellStyle name="Cálculo 3 16 6" xfId="60642"/>
    <cellStyle name="Cálculo 3 17" xfId="60053"/>
    <cellStyle name="Cálculo 3 17 2" xfId="61315"/>
    <cellStyle name="Cálculo 3 17 3" xfId="61759"/>
    <cellStyle name="Cálculo 3 17 4" xfId="62202"/>
    <cellStyle name="Cálculo 3 17 5" xfId="62640"/>
    <cellStyle name="Cálculo 3 17 6" xfId="60626"/>
    <cellStyle name="Cálculo 3 18" xfId="59820"/>
    <cellStyle name="Cálculo 3 18 2" xfId="61098"/>
    <cellStyle name="Cálculo 3 18 3" xfId="60904"/>
    <cellStyle name="Cálculo 3 18 4" xfId="61046"/>
    <cellStyle name="Cálculo 3 18 5" xfId="60955"/>
    <cellStyle name="Cálculo 3 18 6" xfId="60410"/>
    <cellStyle name="Cálculo 3 19" xfId="59994"/>
    <cellStyle name="Cálculo 3 19 2" xfId="61261"/>
    <cellStyle name="Cálculo 3 19 3" xfId="61705"/>
    <cellStyle name="Cálculo 3 19 4" xfId="62149"/>
    <cellStyle name="Cálculo 3 19 5" xfId="62587"/>
    <cellStyle name="Cálculo 3 19 6" xfId="60573"/>
    <cellStyle name="Cálculo 3 2" xfId="59865"/>
    <cellStyle name="Cálculo 3 2 2" xfId="61141"/>
    <cellStyle name="Cálculo 3 2 3" xfId="61585"/>
    <cellStyle name="Cálculo 3 2 4" xfId="62029"/>
    <cellStyle name="Cálculo 3 2 5" xfId="62467"/>
    <cellStyle name="Cálculo 3 2 6" xfId="60453"/>
    <cellStyle name="Cálculo 3 20" xfId="60074"/>
    <cellStyle name="Cálculo 3 20 2" xfId="61333"/>
    <cellStyle name="Cálculo 3 20 3" xfId="61777"/>
    <cellStyle name="Cálculo 3 20 4" xfId="62220"/>
    <cellStyle name="Cálculo 3 20 5" xfId="62658"/>
    <cellStyle name="Cálculo 3 20 6" xfId="60644"/>
    <cellStyle name="Cálculo 3 21" xfId="60134"/>
    <cellStyle name="Cálculo 3 21 2" xfId="61385"/>
    <cellStyle name="Cálculo 3 21 3" xfId="61829"/>
    <cellStyle name="Cálculo 3 21 4" xfId="62272"/>
    <cellStyle name="Cálculo 3 21 5" xfId="62710"/>
    <cellStyle name="Cálculo 3 21 6" xfId="60696"/>
    <cellStyle name="Cálculo 3 22" xfId="60035"/>
    <cellStyle name="Cálculo 3 22 2" xfId="61299"/>
    <cellStyle name="Cálculo 3 22 3" xfId="61743"/>
    <cellStyle name="Cálculo 3 22 4" xfId="62186"/>
    <cellStyle name="Cálculo 3 22 5" xfId="62624"/>
    <cellStyle name="Cálculo 3 22 6" xfId="60610"/>
    <cellStyle name="Cálculo 3 23" xfId="60115"/>
    <cellStyle name="Cálculo 3 23 2" xfId="61367"/>
    <cellStyle name="Cálculo 3 23 3" xfId="61811"/>
    <cellStyle name="Cálculo 3 23 4" xfId="62254"/>
    <cellStyle name="Cálculo 3 23 5" xfId="62692"/>
    <cellStyle name="Cálculo 3 23 6" xfId="60678"/>
    <cellStyle name="Cálculo 3 24" xfId="60024"/>
    <cellStyle name="Cálculo 3 24 2" xfId="61289"/>
    <cellStyle name="Cálculo 3 24 3" xfId="61733"/>
    <cellStyle name="Cálculo 3 24 4" xfId="62176"/>
    <cellStyle name="Cálculo 3 24 5" xfId="62614"/>
    <cellStyle name="Cálculo 3 24 6" xfId="60600"/>
    <cellStyle name="Cálculo 3 25" xfId="60231"/>
    <cellStyle name="Cálculo 3 25 2" xfId="61466"/>
    <cellStyle name="Cálculo 3 25 3" xfId="61910"/>
    <cellStyle name="Cálculo 3 25 4" xfId="62353"/>
    <cellStyle name="Cálculo 3 25 5" xfId="62791"/>
    <cellStyle name="Cálculo 3 25 6" xfId="60777"/>
    <cellStyle name="Cálculo 3 26" xfId="60180"/>
    <cellStyle name="Cálculo 3 26 2" xfId="61423"/>
    <cellStyle name="Cálculo 3 26 3" xfId="61867"/>
    <cellStyle name="Cálculo 3 26 4" xfId="62310"/>
    <cellStyle name="Cálculo 3 26 5" xfId="62748"/>
    <cellStyle name="Cálculo 3 26 6" xfId="60734"/>
    <cellStyle name="Cálculo 3 27" xfId="60189"/>
    <cellStyle name="Cálculo 3 27 2" xfId="61432"/>
    <cellStyle name="Cálculo 3 27 3" xfId="61876"/>
    <cellStyle name="Cálculo 3 27 4" xfId="62319"/>
    <cellStyle name="Cálculo 3 27 5" xfId="62757"/>
    <cellStyle name="Cálculo 3 27 6" xfId="60743"/>
    <cellStyle name="Cálculo 3 28" xfId="60269"/>
    <cellStyle name="Cálculo 3 28 2" xfId="61499"/>
    <cellStyle name="Cálculo 3 28 3" xfId="61943"/>
    <cellStyle name="Cálculo 3 28 4" xfId="62386"/>
    <cellStyle name="Cálculo 3 28 5" xfId="62824"/>
    <cellStyle name="Cálculo 3 28 6" xfId="60810"/>
    <cellStyle name="Cálculo 3 29" xfId="60196"/>
    <cellStyle name="Cálculo 3 29 2" xfId="61437"/>
    <cellStyle name="Cálculo 3 29 3" xfId="61881"/>
    <cellStyle name="Cálculo 3 29 4" xfId="62324"/>
    <cellStyle name="Cálculo 3 29 5" xfId="62762"/>
    <cellStyle name="Cálculo 3 29 6" xfId="60748"/>
    <cellStyle name="Cálculo 3 3" xfId="59928"/>
    <cellStyle name="Cálculo 3 3 2" xfId="61200"/>
    <cellStyle name="Cálculo 3 3 3" xfId="61644"/>
    <cellStyle name="Cálculo 3 3 4" xfId="62088"/>
    <cellStyle name="Cálculo 3 3 5" xfId="62526"/>
    <cellStyle name="Cálculo 3 3 6" xfId="60512"/>
    <cellStyle name="Cálculo 3 30" xfId="60271"/>
    <cellStyle name="Cálculo 3 30 2" xfId="61500"/>
    <cellStyle name="Cálculo 3 30 3" xfId="61944"/>
    <cellStyle name="Cálculo 3 30 4" xfId="62387"/>
    <cellStyle name="Cálculo 3 30 5" xfId="62825"/>
    <cellStyle name="Cálculo 3 30 6" xfId="60811"/>
    <cellStyle name="Cálculo 3 31" xfId="60279"/>
    <cellStyle name="Cálculo 3 31 2" xfId="61507"/>
    <cellStyle name="Cálculo 3 31 3" xfId="61951"/>
    <cellStyle name="Cálculo 3 31 4" xfId="62394"/>
    <cellStyle name="Cálculo 3 31 5" xfId="62832"/>
    <cellStyle name="Cálculo 3 31 6" xfId="60818"/>
    <cellStyle name="Cálculo 3 32" xfId="60241"/>
    <cellStyle name="Cálculo 3 32 2" xfId="61475"/>
    <cellStyle name="Cálculo 3 32 3" xfId="61919"/>
    <cellStyle name="Cálculo 3 32 4" xfId="62362"/>
    <cellStyle name="Cálculo 3 32 5" xfId="62800"/>
    <cellStyle name="Cálculo 3 32 6" xfId="60786"/>
    <cellStyle name="Cálculo 3 33" xfId="60216"/>
    <cellStyle name="Cálculo 3 33 2" xfId="61452"/>
    <cellStyle name="Cálculo 3 33 3" xfId="61896"/>
    <cellStyle name="Cálculo 3 33 4" xfId="62339"/>
    <cellStyle name="Cálculo 3 33 5" xfId="62777"/>
    <cellStyle name="Cálculo 3 33 6" xfId="60763"/>
    <cellStyle name="Cálculo 3 34" xfId="60264"/>
    <cellStyle name="Cálculo 3 34 2" xfId="61494"/>
    <cellStyle name="Cálculo 3 34 3" xfId="61938"/>
    <cellStyle name="Cálculo 3 34 4" xfId="62381"/>
    <cellStyle name="Cálculo 3 34 5" xfId="62819"/>
    <cellStyle name="Cálculo 3 34 6" xfId="60805"/>
    <cellStyle name="Cálculo 3 35" xfId="60282"/>
    <cellStyle name="Cálculo 3 35 2" xfId="61510"/>
    <cellStyle name="Cálculo 3 35 3" xfId="61954"/>
    <cellStyle name="Cálculo 3 35 4" xfId="62397"/>
    <cellStyle name="Cálculo 3 35 5" xfId="62835"/>
    <cellStyle name="Cálculo 3 35 6" xfId="60821"/>
    <cellStyle name="Cálculo 3 36" xfId="60012"/>
    <cellStyle name="Cálculo 3 36 2" xfId="61279"/>
    <cellStyle name="Cálculo 3 36 3" xfId="61723"/>
    <cellStyle name="Cálculo 3 36 4" xfId="62166"/>
    <cellStyle name="Cálculo 3 36 5" xfId="62604"/>
    <cellStyle name="Cálculo 3 36 6" xfId="60590"/>
    <cellStyle name="Cálculo 3 37" xfId="59784"/>
    <cellStyle name="Cálculo 3 37 2" xfId="61064"/>
    <cellStyle name="Cálculo 3 37 3" xfId="60938"/>
    <cellStyle name="Cálculo 3 37 4" xfId="61039"/>
    <cellStyle name="Cálculo 3 37 5" xfId="60962"/>
    <cellStyle name="Cálculo 3 37 6" xfId="60378"/>
    <cellStyle name="Cálculo 3 4" xfId="59873"/>
    <cellStyle name="Cálculo 3 4 2" xfId="61149"/>
    <cellStyle name="Cálculo 3 4 3" xfId="61593"/>
    <cellStyle name="Cálculo 3 4 4" xfId="62037"/>
    <cellStyle name="Cálculo 3 4 5" xfId="62475"/>
    <cellStyle name="Cálculo 3 4 6" xfId="60461"/>
    <cellStyle name="Cálculo 3 5" xfId="59921"/>
    <cellStyle name="Cálculo 3 5 2" xfId="61193"/>
    <cellStyle name="Cálculo 3 5 3" xfId="61637"/>
    <cellStyle name="Cálculo 3 5 4" xfId="62081"/>
    <cellStyle name="Cálculo 3 5 5" xfId="62519"/>
    <cellStyle name="Cálculo 3 5 6" xfId="60505"/>
    <cellStyle name="Cálculo 3 6" xfId="59779"/>
    <cellStyle name="Cálculo 3 6 2" xfId="61059"/>
    <cellStyle name="Cálculo 3 6 3" xfId="60943"/>
    <cellStyle name="Cálculo 3 6 4" xfId="61568"/>
    <cellStyle name="Cálculo 3 6 5" xfId="62012"/>
    <cellStyle name="Cálculo 3 6 6" xfId="60373"/>
    <cellStyle name="Cálculo 3 7" xfId="59920"/>
    <cellStyle name="Cálculo 3 7 2" xfId="61192"/>
    <cellStyle name="Cálculo 3 7 3" xfId="61636"/>
    <cellStyle name="Cálculo 3 7 4" xfId="62080"/>
    <cellStyle name="Cálculo 3 7 5" xfId="62518"/>
    <cellStyle name="Cálculo 3 7 6" xfId="60504"/>
    <cellStyle name="Cálculo 3 8" xfId="59995"/>
    <cellStyle name="Cálculo 3 8 2" xfId="61262"/>
    <cellStyle name="Cálculo 3 8 3" xfId="61706"/>
    <cellStyle name="Cálculo 3 8 4" xfId="62150"/>
    <cellStyle name="Cálculo 3 8 5" xfId="62588"/>
    <cellStyle name="Cálculo 3 8 6" xfId="60574"/>
    <cellStyle name="Cálculo 3 9" xfId="59916"/>
    <cellStyle name="Cálculo 3 9 2" xfId="61188"/>
    <cellStyle name="Cálculo 3 9 3" xfId="61632"/>
    <cellStyle name="Cálculo 3 9 4" xfId="62076"/>
    <cellStyle name="Cálculo 3 9 5" xfId="62514"/>
    <cellStyle name="Cálculo 3 9 6" xfId="60500"/>
    <cellStyle name="Celda de comprobación 2" xfId="59594"/>
    <cellStyle name="Celda de comprobación 3" xfId="59595"/>
    <cellStyle name="Celda vinculada 2" xfId="59596"/>
    <cellStyle name="Celda vinculada 3" xfId="59597"/>
    <cellStyle name="Check Cell" xfId="59598"/>
    <cellStyle name="Encabezado 4 2" xfId="59599"/>
    <cellStyle name="Encabezado 4 3" xfId="59600"/>
    <cellStyle name="Énfasis1 2" xfId="59601"/>
    <cellStyle name="Énfasis1 3" xfId="59602"/>
    <cellStyle name="Énfasis2 2" xfId="59603"/>
    <cellStyle name="Énfasis2 3" xfId="59604"/>
    <cellStyle name="Énfasis3 2" xfId="59605"/>
    <cellStyle name="Énfasis3 3" xfId="59606"/>
    <cellStyle name="Énfasis4 2" xfId="59607"/>
    <cellStyle name="Énfasis4 3" xfId="59608"/>
    <cellStyle name="Énfasis5 2" xfId="59609"/>
    <cellStyle name="Énfasis5 3" xfId="59610"/>
    <cellStyle name="Énfasis6 2" xfId="59611"/>
    <cellStyle name="Énfasis6 3" xfId="59612"/>
    <cellStyle name="Entrada 2" xfId="59613"/>
    <cellStyle name="Entrada 2 10" xfId="60040"/>
    <cellStyle name="Entrada 2 10 2" xfId="61303"/>
    <cellStyle name="Entrada 2 10 3" xfId="61747"/>
    <cellStyle name="Entrada 2 10 4" xfId="62190"/>
    <cellStyle name="Entrada 2 10 5" xfId="62628"/>
    <cellStyle name="Entrada 2 10 6" xfId="60614"/>
    <cellStyle name="Entrada 2 11" xfId="59955"/>
    <cellStyle name="Entrada 2 11 2" xfId="61225"/>
    <cellStyle name="Entrada 2 11 3" xfId="61669"/>
    <cellStyle name="Entrada 2 11 4" xfId="62113"/>
    <cellStyle name="Entrada 2 11 5" xfId="62551"/>
    <cellStyle name="Entrada 2 11 6" xfId="60537"/>
    <cellStyle name="Entrada 2 12" xfId="60087"/>
    <cellStyle name="Entrada 2 12 2" xfId="61343"/>
    <cellStyle name="Entrada 2 12 3" xfId="61787"/>
    <cellStyle name="Entrada 2 12 4" xfId="62230"/>
    <cellStyle name="Entrada 2 12 5" xfId="62668"/>
    <cellStyle name="Entrada 2 12 6" xfId="60654"/>
    <cellStyle name="Entrada 2 13" xfId="60050"/>
    <cellStyle name="Entrada 2 13 2" xfId="61312"/>
    <cellStyle name="Entrada 2 13 3" xfId="61756"/>
    <cellStyle name="Entrada 2 13 4" xfId="62199"/>
    <cellStyle name="Entrada 2 13 5" xfId="62637"/>
    <cellStyle name="Entrada 2 13 6" xfId="60623"/>
    <cellStyle name="Entrada 2 14" xfId="60095"/>
    <cellStyle name="Entrada 2 14 2" xfId="61350"/>
    <cellStyle name="Entrada 2 14 3" xfId="61794"/>
    <cellStyle name="Entrada 2 14 4" xfId="62237"/>
    <cellStyle name="Entrada 2 14 5" xfId="62675"/>
    <cellStyle name="Entrada 2 14 6" xfId="60661"/>
    <cellStyle name="Entrada 2 15" xfId="60084"/>
    <cellStyle name="Entrada 2 15 2" xfId="61341"/>
    <cellStyle name="Entrada 2 15 3" xfId="61785"/>
    <cellStyle name="Entrada 2 15 4" xfId="62228"/>
    <cellStyle name="Entrada 2 15 5" xfId="62666"/>
    <cellStyle name="Entrada 2 15 6" xfId="60652"/>
    <cellStyle name="Entrada 2 16" xfId="60014"/>
    <cellStyle name="Entrada 2 16 2" xfId="61281"/>
    <cellStyle name="Entrada 2 16 3" xfId="61725"/>
    <cellStyle name="Entrada 2 16 4" xfId="62168"/>
    <cellStyle name="Entrada 2 16 5" xfId="62606"/>
    <cellStyle name="Entrada 2 16 6" xfId="60592"/>
    <cellStyle name="Entrada 2 17" xfId="60156"/>
    <cellStyle name="Entrada 2 17 2" xfId="61403"/>
    <cellStyle name="Entrada 2 17 3" xfId="61847"/>
    <cellStyle name="Entrada 2 17 4" xfId="62290"/>
    <cellStyle name="Entrada 2 17 5" xfId="62728"/>
    <cellStyle name="Entrada 2 17 6" xfId="60714"/>
    <cellStyle name="Entrada 2 18" xfId="59825"/>
    <cellStyle name="Entrada 2 18 2" xfId="61103"/>
    <cellStyle name="Entrada 2 18 3" xfId="60899"/>
    <cellStyle name="Entrada 2 18 4" xfId="61014"/>
    <cellStyle name="Entrada 2 18 5" xfId="61054"/>
    <cellStyle name="Entrada 2 18 6" xfId="60415"/>
    <cellStyle name="Entrada 2 19" xfId="60101"/>
    <cellStyle name="Entrada 2 19 2" xfId="61354"/>
    <cellStyle name="Entrada 2 19 3" xfId="61798"/>
    <cellStyle name="Entrada 2 19 4" xfId="62241"/>
    <cellStyle name="Entrada 2 19 5" xfId="62679"/>
    <cellStyle name="Entrada 2 19 6" xfId="60665"/>
    <cellStyle name="Entrada 2 2" xfId="59878"/>
    <cellStyle name="Entrada 2 2 2" xfId="61154"/>
    <cellStyle name="Entrada 2 2 3" xfId="61598"/>
    <cellStyle name="Entrada 2 2 4" xfId="62042"/>
    <cellStyle name="Entrada 2 2 5" xfId="62480"/>
    <cellStyle name="Entrada 2 2 6" xfId="60466"/>
    <cellStyle name="Entrada 2 20" xfId="60169"/>
    <cellStyle name="Entrada 2 20 2" xfId="61415"/>
    <cellStyle name="Entrada 2 20 3" xfId="61859"/>
    <cellStyle name="Entrada 2 20 4" xfId="62302"/>
    <cellStyle name="Entrada 2 20 5" xfId="62740"/>
    <cellStyle name="Entrada 2 20 6" xfId="60726"/>
    <cellStyle name="Entrada 2 21" xfId="59895"/>
    <cellStyle name="Entrada 2 21 2" xfId="61170"/>
    <cellStyle name="Entrada 2 21 3" xfId="61614"/>
    <cellStyle name="Entrada 2 21 4" xfId="62058"/>
    <cellStyle name="Entrada 2 21 5" xfId="62496"/>
    <cellStyle name="Entrada 2 21 6" xfId="60482"/>
    <cellStyle name="Entrada 2 22" xfId="60253"/>
    <cellStyle name="Entrada 2 22 2" xfId="61486"/>
    <cellStyle name="Entrada 2 22 3" xfId="61930"/>
    <cellStyle name="Entrada 2 22 4" xfId="62373"/>
    <cellStyle name="Entrada 2 22 5" xfId="62811"/>
    <cellStyle name="Entrada 2 22 6" xfId="60797"/>
    <cellStyle name="Entrada 2 23" xfId="60242"/>
    <cellStyle name="Entrada 2 23 2" xfId="61476"/>
    <cellStyle name="Entrada 2 23 3" xfId="61920"/>
    <cellStyle name="Entrada 2 23 4" xfId="62363"/>
    <cellStyle name="Entrada 2 23 5" xfId="62801"/>
    <cellStyle name="Entrada 2 23 6" xfId="60787"/>
    <cellStyle name="Entrada 2 24" xfId="59855"/>
    <cellStyle name="Entrada 2 24 2" xfId="61131"/>
    <cellStyle name="Entrada 2 24 3" xfId="61575"/>
    <cellStyle name="Entrada 2 24 4" xfId="62019"/>
    <cellStyle name="Entrada 2 24 5" xfId="62457"/>
    <cellStyle name="Entrada 2 24 6" xfId="60443"/>
    <cellStyle name="Entrada 2 25" xfId="60153"/>
    <cellStyle name="Entrada 2 25 2" xfId="61401"/>
    <cellStyle name="Entrada 2 25 3" xfId="61845"/>
    <cellStyle name="Entrada 2 25 4" xfId="62288"/>
    <cellStyle name="Entrada 2 25 5" xfId="62726"/>
    <cellStyle name="Entrada 2 25 6" xfId="60712"/>
    <cellStyle name="Entrada 2 26" xfId="60227"/>
    <cellStyle name="Entrada 2 26 2" xfId="61463"/>
    <cellStyle name="Entrada 2 26 3" xfId="61907"/>
    <cellStyle name="Entrada 2 26 4" xfId="62350"/>
    <cellStyle name="Entrada 2 26 5" xfId="62788"/>
    <cellStyle name="Entrada 2 26 6" xfId="60774"/>
    <cellStyle name="Entrada 2 27" xfId="59852"/>
    <cellStyle name="Entrada 2 27 2" xfId="61128"/>
    <cellStyle name="Entrada 2 27 3" xfId="61572"/>
    <cellStyle name="Entrada 2 27 4" xfId="62016"/>
    <cellStyle name="Entrada 2 27 5" xfId="62454"/>
    <cellStyle name="Entrada 2 27 6" xfId="60440"/>
    <cellStyle name="Entrada 2 28" xfId="60288"/>
    <cellStyle name="Entrada 2 28 2" xfId="61515"/>
    <cellStyle name="Entrada 2 28 3" xfId="61959"/>
    <cellStyle name="Entrada 2 28 4" xfId="62402"/>
    <cellStyle name="Entrada 2 28 5" xfId="62840"/>
    <cellStyle name="Entrada 2 28 6" xfId="60826"/>
    <cellStyle name="Entrada 2 29" xfId="60238"/>
    <cellStyle name="Entrada 2 29 2" xfId="61473"/>
    <cellStyle name="Entrada 2 29 3" xfId="61917"/>
    <cellStyle name="Entrada 2 29 4" xfId="62360"/>
    <cellStyle name="Entrada 2 29 5" xfId="62798"/>
    <cellStyle name="Entrada 2 29 6" xfId="60784"/>
    <cellStyle name="Entrada 2 3" xfId="59912"/>
    <cellStyle name="Entrada 2 3 2" xfId="61185"/>
    <cellStyle name="Entrada 2 3 3" xfId="61629"/>
    <cellStyle name="Entrada 2 3 4" xfId="62073"/>
    <cellStyle name="Entrada 2 3 5" xfId="62511"/>
    <cellStyle name="Entrada 2 3 6" xfId="60497"/>
    <cellStyle name="Entrada 2 30" xfId="60259"/>
    <cellStyle name="Entrada 2 30 2" xfId="61490"/>
    <cellStyle name="Entrada 2 30 3" xfId="61934"/>
    <cellStyle name="Entrada 2 30 4" xfId="62377"/>
    <cellStyle name="Entrada 2 30 5" xfId="62815"/>
    <cellStyle name="Entrada 2 30 6" xfId="60801"/>
    <cellStyle name="Entrada 2 31" xfId="60229"/>
    <cellStyle name="Entrada 2 31 2" xfId="61464"/>
    <cellStyle name="Entrada 2 31 3" xfId="61908"/>
    <cellStyle name="Entrada 2 31 4" xfId="62351"/>
    <cellStyle name="Entrada 2 31 5" xfId="62789"/>
    <cellStyle name="Entrada 2 31 6" xfId="60775"/>
    <cellStyle name="Entrada 2 32" xfId="59907"/>
    <cellStyle name="Entrada 2 32 2" xfId="61181"/>
    <cellStyle name="Entrada 2 32 3" xfId="61625"/>
    <cellStyle name="Entrada 2 32 4" xfId="62069"/>
    <cellStyle name="Entrada 2 32 5" xfId="62507"/>
    <cellStyle name="Entrada 2 32 6" xfId="60493"/>
    <cellStyle name="Entrada 2 33" xfId="60054"/>
    <cellStyle name="Entrada 2 33 2" xfId="61316"/>
    <cellStyle name="Entrada 2 33 3" xfId="61760"/>
    <cellStyle name="Entrada 2 33 4" xfId="62203"/>
    <cellStyle name="Entrada 2 33 5" xfId="62641"/>
    <cellStyle name="Entrada 2 33 6" xfId="60627"/>
    <cellStyle name="Entrada 2 34" xfId="59933"/>
    <cellStyle name="Entrada 2 34 2" xfId="61205"/>
    <cellStyle name="Entrada 2 34 3" xfId="61649"/>
    <cellStyle name="Entrada 2 34 4" xfId="62093"/>
    <cellStyle name="Entrada 2 34 5" xfId="62531"/>
    <cellStyle name="Entrada 2 34 6" xfId="60517"/>
    <cellStyle name="Entrada 2 35" xfId="60247"/>
    <cellStyle name="Entrada 2 35 2" xfId="61481"/>
    <cellStyle name="Entrada 2 35 3" xfId="61925"/>
    <cellStyle name="Entrada 2 35 4" xfId="62368"/>
    <cellStyle name="Entrada 2 35 5" xfId="62806"/>
    <cellStyle name="Entrada 2 35 6" xfId="60792"/>
    <cellStyle name="Entrada 2 36" xfId="59991"/>
    <cellStyle name="Entrada 2 36 2" xfId="61258"/>
    <cellStyle name="Entrada 2 36 3" xfId="61702"/>
    <cellStyle name="Entrada 2 36 4" xfId="62146"/>
    <cellStyle name="Entrada 2 36 5" xfId="62584"/>
    <cellStyle name="Entrada 2 36 6" xfId="60570"/>
    <cellStyle name="Entrada 2 37" xfId="59785"/>
    <cellStyle name="Entrada 2 37 2" xfId="61065"/>
    <cellStyle name="Entrada 2 37 3" xfId="60937"/>
    <cellStyle name="Entrada 2 37 4" xfId="61040"/>
    <cellStyle name="Entrada 2 37 5" xfId="60961"/>
    <cellStyle name="Entrada 2 37 6" xfId="60379"/>
    <cellStyle name="Entrada 2 4" xfId="59984"/>
    <cellStyle name="Entrada 2 4 2" xfId="61251"/>
    <cellStyle name="Entrada 2 4 3" xfId="61695"/>
    <cellStyle name="Entrada 2 4 4" xfId="62139"/>
    <cellStyle name="Entrada 2 4 5" xfId="62577"/>
    <cellStyle name="Entrada 2 4 6" xfId="60563"/>
    <cellStyle name="Entrada 2 5" xfId="59823"/>
    <cellStyle name="Entrada 2 5 2" xfId="61101"/>
    <cellStyle name="Entrada 2 5 3" xfId="60901"/>
    <cellStyle name="Entrada 2 5 4" xfId="61013"/>
    <cellStyle name="Entrada 2 5 5" xfId="60976"/>
    <cellStyle name="Entrada 2 5 6" xfId="60413"/>
    <cellStyle name="Entrada 2 6" xfId="59811"/>
    <cellStyle name="Entrada 2 6 2" xfId="61089"/>
    <cellStyle name="Entrada 2 6 3" xfId="60913"/>
    <cellStyle name="Entrada 2 6 4" xfId="61005"/>
    <cellStyle name="Entrada 2 6 5" xfId="60983"/>
    <cellStyle name="Entrada 2 6 6" xfId="60401"/>
    <cellStyle name="Entrada 2 7" xfId="59905"/>
    <cellStyle name="Entrada 2 7 2" xfId="61179"/>
    <cellStyle name="Entrada 2 7 3" xfId="61623"/>
    <cellStyle name="Entrada 2 7 4" xfId="62067"/>
    <cellStyle name="Entrada 2 7 5" xfId="62505"/>
    <cellStyle name="Entrada 2 7 6" xfId="60491"/>
    <cellStyle name="Entrada 2 8" xfId="59831"/>
    <cellStyle name="Entrada 2 8 2" xfId="61108"/>
    <cellStyle name="Entrada 2 8 3" xfId="60894"/>
    <cellStyle name="Entrada 2 8 4" xfId="61018"/>
    <cellStyle name="Entrada 2 8 5" xfId="61034"/>
    <cellStyle name="Entrada 2 8 6" xfId="60420"/>
    <cellStyle name="Entrada 2 9" xfId="60030"/>
    <cellStyle name="Entrada 2 9 2" xfId="61295"/>
    <cellStyle name="Entrada 2 9 3" xfId="61739"/>
    <cellStyle name="Entrada 2 9 4" xfId="62182"/>
    <cellStyle name="Entrada 2 9 5" xfId="62620"/>
    <cellStyle name="Entrada 2 9 6" xfId="60606"/>
    <cellStyle name="Entrada 3" xfId="59614"/>
    <cellStyle name="Entrada 3 10" xfId="60103"/>
    <cellStyle name="Entrada 3 10 2" xfId="61356"/>
    <cellStyle name="Entrada 3 10 3" xfId="61800"/>
    <cellStyle name="Entrada 3 10 4" xfId="62243"/>
    <cellStyle name="Entrada 3 10 5" xfId="62681"/>
    <cellStyle name="Entrada 3 10 6" xfId="60667"/>
    <cellStyle name="Entrada 3 11" xfId="59781"/>
    <cellStyle name="Entrada 3 11 2" xfId="61061"/>
    <cellStyle name="Entrada 3 11 3" xfId="60941"/>
    <cellStyle name="Entrada 3 11 4" xfId="61036"/>
    <cellStyle name="Entrada 3 11 5" xfId="60365"/>
    <cellStyle name="Entrada 3 11 6" xfId="60375"/>
    <cellStyle name="Entrada 3 12" xfId="60067"/>
    <cellStyle name="Entrada 3 12 2" xfId="61328"/>
    <cellStyle name="Entrada 3 12 3" xfId="61772"/>
    <cellStyle name="Entrada 3 12 4" xfId="62215"/>
    <cellStyle name="Entrada 3 12 5" xfId="62653"/>
    <cellStyle name="Entrada 3 12 6" xfId="60639"/>
    <cellStyle name="Entrada 3 13" xfId="60145"/>
    <cellStyle name="Entrada 3 13 2" xfId="61393"/>
    <cellStyle name="Entrada 3 13 3" xfId="61837"/>
    <cellStyle name="Entrada 3 13 4" xfId="62280"/>
    <cellStyle name="Entrada 3 13 5" xfId="62718"/>
    <cellStyle name="Entrada 3 13 6" xfId="60704"/>
    <cellStyle name="Entrada 3 14" xfId="59988"/>
    <cellStyle name="Entrada 3 14 2" xfId="61255"/>
    <cellStyle name="Entrada 3 14 3" xfId="61699"/>
    <cellStyle name="Entrada 3 14 4" xfId="62143"/>
    <cellStyle name="Entrada 3 14 5" xfId="62581"/>
    <cellStyle name="Entrada 3 14 6" xfId="60567"/>
    <cellStyle name="Entrada 3 15" xfId="59824"/>
    <cellStyle name="Entrada 3 15 2" xfId="61102"/>
    <cellStyle name="Entrada 3 15 3" xfId="60900"/>
    <cellStyle name="Entrada 3 15 4" xfId="61048"/>
    <cellStyle name="Entrada 3 15 5" xfId="60953"/>
    <cellStyle name="Entrada 3 15 6" xfId="60414"/>
    <cellStyle name="Entrada 3 16" xfId="59870"/>
    <cellStyle name="Entrada 3 16 2" xfId="61146"/>
    <cellStyle name="Entrada 3 16 3" xfId="61590"/>
    <cellStyle name="Entrada 3 16 4" xfId="62034"/>
    <cellStyle name="Entrada 3 16 5" xfId="62472"/>
    <cellStyle name="Entrada 3 16 6" xfId="60458"/>
    <cellStyle name="Entrada 3 17" xfId="60128"/>
    <cellStyle name="Entrada 3 17 2" xfId="61379"/>
    <cellStyle name="Entrada 3 17 3" xfId="61823"/>
    <cellStyle name="Entrada 3 17 4" xfId="62266"/>
    <cellStyle name="Entrada 3 17 5" xfId="62704"/>
    <cellStyle name="Entrada 3 17 6" xfId="60690"/>
    <cellStyle name="Entrada 3 18" xfId="60207"/>
    <cellStyle name="Entrada 3 18 2" xfId="61445"/>
    <cellStyle name="Entrada 3 18 3" xfId="61889"/>
    <cellStyle name="Entrada 3 18 4" xfId="62332"/>
    <cellStyle name="Entrada 3 18 5" xfId="62770"/>
    <cellStyle name="Entrada 3 18 6" xfId="60756"/>
    <cellStyle name="Entrada 3 19" xfId="59913"/>
    <cellStyle name="Entrada 3 19 2" xfId="61186"/>
    <cellStyle name="Entrada 3 19 3" xfId="61630"/>
    <cellStyle name="Entrada 3 19 4" xfId="62074"/>
    <cellStyle name="Entrada 3 19 5" xfId="62512"/>
    <cellStyle name="Entrada 3 19 6" xfId="60498"/>
    <cellStyle name="Entrada 3 2" xfId="59879"/>
    <cellStyle name="Entrada 3 2 2" xfId="61155"/>
    <cellStyle name="Entrada 3 2 3" xfId="61599"/>
    <cellStyle name="Entrada 3 2 4" xfId="62043"/>
    <cellStyle name="Entrada 3 2 5" xfId="62481"/>
    <cellStyle name="Entrada 3 2 6" xfId="60467"/>
    <cellStyle name="Entrada 3 20" xfId="60177"/>
    <cellStyle name="Entrada 3 20 2" xfId="61422"/>
    <cellStyle name="Entrada 3 20 3" xfId="61866"/>
    <cellStyle name="Entrada 3 20 4" xfId="62309"/>
    <cellStyle name="Entrada 3 20 5" xfId="62747"/>
    <cellStyle name="Entrada 3 20 6" xfId="60733"/>
    <cellStyle name="Entrada 3 21" xfId="60123"/>
    <cellStyle name="Entrada 3 21 2" xfId="61375"/>
    <cellStyle name="Entrada 3 21 3" xfId="61819"/>
    <cellStyle name="Entrada 3 21 4" xfId="62262"/>
    <cellStyle name="Entrada 3 21 5" xfId="62700"/>
    <cellStyle name="Entrada 3 21 6" xfId="60686"/>
    <cellStyle name="Entrada 3 22" xfId="60144"/>
    <cellStyle name="Entrada 3 22 2" xfId="61392"/>
    <cellStyle name="Entrada 3 22 3" xfId="61836"/>
    <cellStyle name="Entrada 3 22 4" xfId="62279"/>
    <cellStyle name="Entrada 3 22 5" xfId="62717"/>
    <cellStyle name="Entrada 3 22 6" xfId="60703"/>
    <cellStyle name="Entrada 3 23" xfId="59874"/>
    <cellStyle name="Entrada 3 23 2" xfId="61150"/>
    <cellStyle name="Entrada 3 23 3" xfId="61594"/>
    <cellStyle name="Entrada 3 23 4" xfId="62038"/>
    <cellStyle name="Entrada 3 23 5" xfId="62476"/>
    <cellStyle name="Entrada 3 23 6" xfId="60462"/>
    <cellStyle name="Entrada 3 24" xfId="60211"/>
    <cellStyle name="Entrada 3 24 2" xfId="61448"/>
    <cellStyle name="Entrada 3 24 3" xfId="61892"/>
    <cellStyle name="Entrada 3 24 4" xfId="62335"/>
    <cellStyle name="Entrada 3 24 5" xfId="62773"/>
    <cellStyle name="Entrada 3 24 6" xfId="60759"/>
    <cellStyle name="Entrada 3 25" xfId="60041"/>
    <cellStyle name="Entrada 3 25 2" xfId="61304"/>
    <cellStyle name="Entrada 3 25 3" xfId="61748"/>
    <cellStyle name="Entrada 3 25 4" xfId="62191"/>
    <cellStyle name="Entrada 3 25 5" xfId="62629"/>
    <cellStyle name="Entrada 3 25 6" xfId="60615"/>
    <cellStyle name="Entrada 3 26" xfId="60275"/>
    <cellStyle name="Entrada 3 26 2" xfId="61504"/>
    <cellStyle name="Entrada 3 26 3" xfId="61948"/>
    <cellStyle name="Entrada 3 26 4" xfId="62391"/>
    <cellStyle name="Entrada 3 26 5" xfId="62829"/>
    <cellStyle name="Entrada 3 26 6" xfId="60815"/>
    <cellStyle name="Entrada 3 27" xfId="59998"/>
    <cellStyle name="Entrada 3 27 2" xfId="61265"/>
    <cellStyle name="Entrada 3 27 3" xfId="61709"/>
    <cellStyle name="Entrada 3 27 4" xfId="62153"/>
    <cellStyle name="Entrada 3 27 5" xfId="62591"/>
    <cellStyle name="Entrada 3 27 6" xfId="60577"/>
    <cellStyle name="Entrada 3 28" xfId="59866"/>
    <cellStyle name="Entrada 3 28 2" xfId="61142"/>
    <cellStyle name="Entrada 3 28 3" xfId="61586"/>
    <cellStyle name="Entrada 3 28 4" xfId="62030"/>
    <cellStyle name="Entrada 3 28 5" xfId="62468"/>
    <cellStyle name="Entrada 3 28 6" xfId="60454"/>
    <cellStyle name="Entrada 3 29" xfId="60244"/>
    <cellStyle name="Entrada 3 29 2" xfId="61478"/>
    <cellStyle name="Entrada 3 29 3" xfId="61922"/>
    <cellStyle name="Entrada 3 29 4" xfId="62365"/>
    <cellStyle name="Entrada 3 29 5" xfId="62803"/>
    <cellStyle name="Entrada 3 29 6" xfId="60789"/>
    <cellStyle name="Entrada 3 3" xfId="59911"/>
    <cellStyle name="Entrada 3 3 2" xfId="61184"/>
    <cellStyle name="Entrada 3 3 3" xfId="61628"/>
    <cellStyle name="Entrada 3 3 4" xfId="62072"/>
    <cellStyle name="Entrada 3 3 5" xfId="62510"/>
    <cellStyle name="Entrada 3 3 6" xfId="60496"/>
    <cellStyle name="Entrada 3 30" xfId="60077"/>
    <cellStyle name="Entrada 3 30 2" xfId="61335"/>
    <cellStyle name="Entrada 3 30 3" xfId="61779"/>
    <cellStyle name="Entrada 3 30 4" xfId="62222"/>
    <cellStyle name="Entrada 3 30 5" xfId="62660"/>
    <cellStyle name="Entrada 3 30 6" xfId="60646"/>
    <cellStyle name="Entrada 3 31" xfId="60046"/>
    <cellStyle name="Entrada 3 31 2" xfId="61309"/>
    <cellStyle name="Entrada 3 31 3" xfId="61753"/>
    <cellStyle name="Entrada 3 31 4" xfId="62196"/>
    <cellStyle name="Entrada 3 31 5" xfId="62634"/>
    <cellStyle name="Entrada 3 31 6" xfId="60620"/>
    <cellStyle name="Entrada 3 32" xfId="60146"/>
    <cellStyle name="Entrada 3 32 2" xfId="61394"/>
    <cellStyle name="Entrada 3 32 3" xfId="61838"/>
    <cellStyle name="Entrada 3 32 4" xfId="62281"/>
    <cellStyle name="Entrada 3 32 5" xfId="62719"/>
    <cellStyle name="Entrada 3 32 6" xfId="60705"/>
    <cellStyle name="Entrada 3 33" xfId="60240"/>
    <cellStyle name="Entrada 3 33 2" xfId="61474"/>
    <cellStyle name="Entrada 3 33 3" xfId="61918"/>
    <cellStyle name="Entrada 3 33 4" xfId="62361"/>
    <cellStyle name="Entrada 3 33 5" xfId="62799"/>
    <cellStyle name="Entrada 3 33 6" xfId="60785"/>
    <cellStyle name="Entrada 3 34" xfId="60235"/>
    <cellStyle name="Entrada 3 34 2" xfId="61470"/>
    <cellStyle name="Entrada 3 34 3" xfId="61914"/>
    <cellStyle name="Entrada 3 34 4" xfId="62357"/>
    <cellStyle name="Entrada 3 34 5" xfId="62795"/>
    <cellStyle name="Entrada 3 34 6" xfId="60781"/>
    <cellStyle name="Entrada 3 35" xfId="60280"/>
    <cellStyle name="Entrada 3 35 2" xfId="61508"/>
    <cellStyle name="Entrada 3 35 3" xfId="61952"/>
    <cellStyle name="Entrada 3 35 4" xfId="62395"/>
    <cellStyle name="Entrada 3 35 5" xfId="62833"/>
    <cellStyle name="Entrada 3 35 6" xfId="60819"/>
    <cellStyle name="Entrada 3 36" xfId="59810"/>
    <cellStyle name="Entrada 3 36 2" xfId="61088"/>
    <cellStyle name="Entrada 3 36 3" xfId="60914"/>
    <cellStyle name="Entrada 3 36 4" xfId="61004"/>
    <cellStyle name="Entrada 3 36 5" xfId="60984"/>
    <cellStyle name="Entrada 3 36 6" xfId="60400"/>
    <cellStyle name="Entrada 3 37" xfId="59786"/>
    <cellStyle name="Entrada 3 37 2" xfId="61066"/>
    <cellStyle name="Entrada 3 37 3" xfId="60936"/>
    <cellStyle name="Entrada 3 37 4" xfId="61078"/>
    <cellStyle name="Entrada 3 37 5" xfId="60924"/>
    <cellStyle name="Entrada 3 37 6" xfId="60380"/>
    <cellStyle name="Entrada 3 4" xfId="59887"/>
    <cellStyle name="Entrada 3 4 2" xfId="61163"/>
    <cellStyle name="Entrada 3 4 3" xfId="61607"/>
    <cellStyle name="Entrada 3 4 4" xfId="62051"/>
    <cellStyle name="Entrada 3 4 5" xfId="62489"/>
    <cellStyle name="Entrada 3 4 6" xfId="60475"/>
    <cellStyle name="Entrada 3 5" xfId="59906"/>
    <cellStyle name="Entrada 3 5 2" xfId="61180"/>
    <cellStyle name="Entrada 3 5 3" xfId="61624"/>
    <cellStyle name="Entrada 3 5 4" xfId="62068"/>
    <cellStyle name="Entrada 3 5 5" xfId="62506"/>
    <cellStyle name="Entrada 3 5 6" xfId="60492"/>
    <cellStyle name="Entrada 3 6" xfId="60004"/>
    <cellStyle name="Entrada 3 6 2" xfId="61271"/>
    <cellStyle name="Entrada 3 6 3" xfId="61715"/>
    <cellStyle name="Entrada 3 6 4" xfId="62159"/>
    <cellStyle name="Entrada 3 6 5" xfId="62597"/>
    <cellStyle name="Entrada 3 6 6" xfId="60583"/>
    <cellStyle name="Entrada 3 7" xfId="60063"/>
    <cellStyle name="Entrada 3 7 2" xfId="61324"/>
    <cellStyle name="Entrada 3 7 3" xfId="61768"/>
    <cellStyle name="Entrada 3 7 4" xfId="62211"/>
    <cellStyle name="Entrada 3 7 5" xfId="62649"/>
    <cellStyle name="Entrada 3 7 6" xfId="60635"/>
    <cellStyle name="Entrada 3 8" xfId="60080"/>
    <cellStyle name="Entrada 3 8 2" xfId="61337"/>
    <cellStyle name="Entrada 3 8 3" xfId="61781"/>
    <cellStyle name="Entrada 3 8 4" xfId="62224"/>
    <cellStyle name="Entrada 3 8 5" xfId="62662"/>
    <cellStyle name="Entrada 3 8 6" xfId="60648"/>
    <cellStyle name="Entrada 3 9" xfId="60005"/>
    <cellStyle name="Entrada 3 9 2" xfId="61272"/>
    <cellStyle name="Entrada 3 9 3" xfId="61716"/>
    <cellStyle name="Entrada 3 9 4" xfId="62160"/>
    <cellStyle name="Entrada 3 9 5" xfId="62598"/>
    <cellStyle name="Entrada 3 9 6" xfId="60584"/>
    <cellStyle name="Estilo 1" xfId="59615"/>
    <cellStyle name="Estilo 1 2" xfId="59616"/>
    <cellStyle name="Euro" xfId="59617"/>
    <cellStyle name="Euro 2" xfId="59618"/>
    <cellStyle name="Euro 2 2" xfId="59619"/>
    <cellStyle name="Euro 2 3" xfId="59620"/>
    <cellStyle name="Euro 3" xfId="59621"/>
    <cellStyle name="Excel Built-in Normal" xfId="59512"/>
    <cellStyle name="Excel Built-in Normal 2" xfId="59735"/>
    <cellStyle name="Explanatory Text" xfId="59622"/>
    <cellStyle name="Good" xfId="59623"/>
    <cellStyle name="Heading 1" xfId="59624"/>
    <cellStyle name="Heading 2" xfId="59625"/>
    <cellStyle name="Heading 3" xfId="59626"/>
    <cellStyle name="Heading 4" xfId="59627"/>
    <cellStyle name="Hipervínculo" xfId="9040" builtinId="8" hidden="1"/>
    <cellStyle name="Hipervínculo" xfId="31009" builtinId="8" hidden="1"/>
    <cellStyle name="Hipervínculo" xfId="52737" builtinId="8" hidden="1"/>
    <cellStyle name="Hipervínculo" xfId="59164" builtinId="8" hidden="1"/>
    <cellStyle name="Hipervínculo" xfId="34750" builtinId="8" hidden="1"/>
    <cellStyle name="Hipervínculo" xfId="13020" builtinId="8" hidden="1"/>
    <cellStyle name="Hipervínculo" xfId="708" builtinId="8" hidden="1"/>
    <cellStyle name="Hipervínculo" xfId="15840" builtinId="8" hidden="1"/>
    <cellStyle name="Hipervínculo" xfId="37934" builtinId="8" hidden="1"/>
    <cellStyle name="Hipervínculo" xfId="47550" builtinId="8" hidden="1"/>
    <cellStyle name="Hipervínculo" xfId="45576" builtinId="8" hidden="1"/>
    <cellStyle name="Hipervínculo" xfId="54817" builtinId="8" hidden="1"/>
    <cellStyle name="Hipervínculo" xfId="36545" builtinId="8" hidden="1"/>
    <cellStyle name="Hipervínculo" xfId="30661" builtinId="8" hidden="1"/>
    <cellStyle name="Hipervínculo" xfId="4505" builtinId="8" hidden="1"/>
    <cellStyle name="Hipervínculo" xfId="44863" builtinId="8" hidden="1"/>
    <cellStyle name="Hipervínculo" xfId="18794" builtinId="8" hidden="1"/>
    <cellStyle name="Hipervínculo" xfId="46618" builtinId="8" hidden="1"/>
    <cellStyle name="Hipervínculo" xfId="20894" builtinId="8" hidden="1"/>
    <cellStyle name="Hipervínculo" xfId="630" builtinId="8" hidden="1"/>
    <cellStyle name="Hipervínculo" xfId="4644" builtinId="8" hidden="1"/>
    <cellStyle name="Hipervínculo" xfId="29438" builtinId="8" hidden="1"/>
    <cellStyle name="Hipervínculo" xfId="15" builtinId="8" hidden="1"/>
    <cellStyle name="Hipervínculo" xfId="59419" builtinId="8" hidden="1"/>
    <cellStyle name="Hipervínculo" xfId="21794" builtinId="8" hidden="1"/>
    <cellStyle name="Hipervínculo" xfId="13964" builtinId="8" hidden="1"/>
    <cellStyle name="Hipervínculo" xfId="8123" builtinId="8" hidden="1"/>
    <cellStyle name="Hipervínculo" xfId="21020" builtinId="8" hidden="1"/>
    <cellStyle name="Hipervínculo" xfId="36242" builtinId="8" hidden="1"/>
    <cellStyle name="Hipervínculo" xfId="58704" builtinId="8" hidden="1"/>
    <cellStyle name="Hipervínculo" xfId="45353" builtinId="8" hidden="1"/>
    <cellStyle name="Hipervínculo" xfId="21658" builtinId="8" hidden="1"/>
    <cellStyle name="Hipervínculo" xfId="7039" builtinId="8" hidden="1"/>
    <cellStyle name="Hipervínculo" xfId="14921" builtinId="8" hidden="1"/>
    <cellStyle name="Hipervínculo" xfId="19015" builtinId="8" hidden="1"/>
    <cellStyle name="Hipervínculo" xfId="45782" builtinId="8" hidden="1"/>
    <cellStyle name="Hipervínculo" xfId="54336" builtinId="8" hidden="1"/>
    <cellStyle name="Hipervínculo" xfId="30597" builtinId="8" hidden="1"/>
    <cellStyle name="Hipervínculo" xfId="26214" builtinId="8" hidden="1"/>
    <cellStyle name="Hipervínculo" xfId="2890" builtinId="8" hidden="1"/>
    <cellStyle name="Hipervínculo" xfId="41373" builtinId="8" hidden="1"/>
    <cellStyle name="Hipervínculo" xfId="7639" builtinId="8" hidden="1"/>
    <cellStyle name="Hipervínculo" xfId="9148" builtinId="8" hidden="1"/>
    <cellStyle name="Hipervínculo" xfId="24965" builtinId="8" hidden="1"/>
    <cellStyle name="Hipervínculo" xfId="29274" builtinId="8" hidden="1"/>
    <cellStyle name="Hipervínculo" xfId="19419" builtinId="8" hidden="1"/>
    <cellStyle name="Hipervínculo" xfId="38657" builtinId="8" hidden="1"/>
    <cellStyle name="Hipervínculo" xfId="28518" builtinId="8" hidden="1"/>
    <cellStyle name="Hipervínculo" xfId="40317" builtinId="8" hidden="1"/>
    <cellStyle name="Hipervínculo" xfId="56640" builtinId="8" hidden="1"/>
    <cellStyle name="Hipervínculo" xfId="26288" builtinId="8" hidden="1"/>
    <cellStyle name="Hipervínculo" xfId="36483" builtinId="8" hidden="1"/>
    <cellStyle name="Hipervínculo" xfId="15069" builtinId="8" hidden="1"/>
    <cellStyle name="Hipervínculo" xfId="9310" builtinId="8" hidden="1"/>
    <cellStyle name="Hipervínculo" xfId="35321" builtinId="8" hidden="1"/>
    <cellStyle name="Hipervínculo" xfId="39414" builtinId="8" hidden="1"/>
    <cellStyle name="Hipervínculo" xfId="56444" builtinId="8" hidden="1"/>
    <cellStyle name="Hipervínculo" xfId="28154" builtinId="8" hidden="1"/>
    <cellStyle name="Hipervínculo" xfId="4353" builtinId="8" hidden="1"/>
    <cellStyle name="Hipervínculo" xfId="5817" builtinId="8" hidden="1"/>
    <cellStyle name="Hipervínculo" xfId="16238" builtinId="8" hidden="1"/>
    <cellStyle name="Hipervínculo" xfId="42121" builtinId="8" hidden="1"/>
    <cellStyle name="Hipervínculo" xfId="46212" builtinId="8" hidden="1"/>
    <cellStyle name="Hipervínculo" xfId="49519" builtinId="8" hidden="1"/>
    <cellStyle name="Hipervínculo" xfId="27136" builtinId="8" hidden="1"/>
    <cellStyle name="Hipervínculo" xfId="48546" builtinId="8" hidden="1"/>
    <cellStyle name="Hipervínculo" xfId="1544" builtinId="8" hidden="1"/>
    <cellStyle name="Hipervínculo" xfId="23164" builtinId="8" hidden="1"/>
    <cellStyle name="Hipervínculo" xfId="48921" builtinId="8" hidden="1"/>
    <cellStyle name="Hipervínculo" xfId="53014" builtinId="8" hidden="1"/>
    <cellStyle name="Hipervínculo" xfId="42591" builtinId="8" hidden="1"/>
    <cellStyle name="Hipervínculo" xfId="20337" builtinId="8" hidden="1"/>
    <cellStyle name="Hipervínculo" xfId="34500" builtinId="8" hidden="1"/>
    <cellStyle name="Hipervínculo" xfId="10895" builtinId="8" hidden="1"/>
    <cellStyle name="Hipervínculo" xfId="30097" builtinId="8" hidden="1"/>
    <cellStyle name="Hipervínculo" xfId="55720" builtinId="8" hidden="1"/>
    <cellStyle name="Hipervínculo" xfId="59363" builtinId="8" hidden="1"/>
    <cellStyle name="Hipervínculo" xfId="35664" builtinId="8" hidden="1"/>
    <cellStyle name="Hipervínculo" xfId="35068" builtinId="8" hidden="1"/>
    <cellStyle name="Hipervínculo" xfId="31972" builtinId="8" hidden="1"/>
    <cellStyle name="Hipervínculo" xfId="24090" builtinId="8" hidden="1"/>
    <cellStyle name="Hipervínculo" xfId="37022" builtinId="8" hidden="1"/>
    <cellStyle name="Hipervínculo" xfId="54873" builtinId="8" hidden="1"/>
    <cellStyle name="Hipervínculo" xfId="50466" builtinId="8" hidden="1"/>
    <cellStyle name="Hipervínculo" xfId="53940" builtinId="8" hidden="1"/>
    <cellStyle name="Hipervínculo" xfId="6736" builtinId="8" hidden="1"/>
    <cellStyle name="Hipervínculo" xfId="14485" builtinId="8" hidden="1"/>
    <cellStyle name="Hipervínculo" xfId="22220" builtinId="8" hidden="1"/>
    <cellStyle name="Hipervínculo" xfId="21163" builtinId="8" hidden="1"/>
    <cellStyle name="Hipervínculo" xfId="48598" builtinId="8" hidden="1"/>
    <cellStyle name="Hipervínculo" xfId="43498" builtinId="8" hidden="1"/>
    <cellStyle name="Hipervínculo" xfId="36246" builtinId="8" hidden="1"/>
    <cellStyle name="Hipervínculo" xfId="1084" builtinId="8" hidden="1"/>
    <cellStyle name="Hipervínculo" xfId="39363" builtinId="8" hidden="1"/>
    <cellStyle name="Hipervínculo" xfId="29144" builtinId="8" hidden="1"/>
    <cellStyle name="Hipervínculo" xfId="37722" builtinId="8" hidden="1"/>
    <cellStyle name="Hipervínculo" xfId="41672" builtinId="8" hidden="1"/>
    <cellStyle name="Hipervínculo" xfId="36671" builtinId="8" hidden="1"/>
    <cellStyle name="Hipervínculo" xfId="14879" builtinId="8" hidden="1"/>
    <cellStyle name="Hipervínculo" xfId="57241" builtinId="8" hidden="1"/>
    <cellStyle name="Hipervínculo" xfId="16425" builtinId="8" hidden="1"/>
    <cellStyle name="Hipervínculo" xfId="27525" builtinId="8" hidden="1"/>
    <cellStyle name="Hipervínculo" xfId="34379" builtinId="8" hidden="1"/>
    <cellStyle name="Hipervínculo" xfId="27423" builtinId="8" hidden="1"/>
    <cellStyle name="Hipervínculo" xfId="52824" builtinId="8" hidden="1"/>
    <cellStyle name="Hipervínculo" xfId="45863" builtinId="8" hidden="1"/>
    <cellStyle name="Hipervínculo" xfId="58132" builtinId="8" hidden="1"/>
    <cellStyle name="Hipervínculo" xfId="12592" builtinId="8" hidden="1"/>
    <cellStyle name="Hipervínculo" xfId="14311" builtinId="8" hidden="1"/>
    <cellStyle name="Hipervínculo" xfId="53426" builtinId="8" hidden="1"/>
    <cellStyle name="Hipervínculo" xfId="27814" builtinId="8" hidden="1"/>
    <cellStyle name="Hipervínculo" xfId="25301" builtinId="8" hidden="1"/>
    <cellStyle name="Hipervínculo" xfId="1752" builtinId="8" hidden="1"/>
    <cellStyle name="Hipervínculo" xfId="22633" builtinId="8" hidden="1"/>
    <cellStyle name="Hipervínculo" xfId="35544" builtinId="8" hidden="1"/>
    <cellStyle name="Hipervínculo" xfId="49931" builtinId="8" hidden="1"/>
    <cellStyle name="Hipervínculo" xfId="1444" builtinId="8" hidden="1"/>
    <cellStyle name="Hipervínculo" xfId="56244" builtinId="8" hidden="1"/>
    <cellStyle name="Hipervínculo" xfId="44741" builtinId="8" hidden="1"/>
    <cellStyle name="Hipervínculo" xfId="5407" builtinId="8" hidden="1"/>
    <cellStyle name="Hipervínculo" xfId="29432" builtinId="8" hidden="1"/>
    <cellStyle name="Hipervínculo" xfId="41004" builtinId="8" hidden="1"/>
    <cellStyle name="Hipervínculo" xfId="56858" builtinId="8" hidden="1"/>
    <cellStyle name="Hipervínculo" xfId="39825" builtinId="8" hidden="1"/>
    <cellStyle name="Hipervínculo" xfId="13956" builtinId="8" hidden="1"/>
    <cellStyle name="Hipervínculo" xfId="56038" builtinId="8" hidden="1"/>
    <cellStyle name="Hipervínculo" xfId="12204" builtinId="8" hidden="1"/>
    <cellStyle name="Hipervínculo" xfId="36234" builtinId="8" hidden="1"/>
    <cellStyle name="Hipervínculo" xfId="40327" builtinId="8" hidden="1"/>
    <cellStyle name="Hipervínculo" xfId="57049" builtinId="8" hidden="1"/>
    <cellStyle name="Hipervínculo" xfId="33026" builtinId="8" hidden="1"/>
    <cellStyle name="Hipervínculo" xfId="4114" builtinId="8" hidden="1"/>
    <cellStyle name="Hipervínculo" xfId="18627" builtinId="8" hidden="1"/>
    <cellStyle name="Hipervínculo" xfId="38438" builtinId="8" hidden="1"/>
    <cellStyle name="Hipervínculo" xfId="25610" builtinId="8" hidden="1"/>
    <cellStyle name="Hipervínculo" xfId="45291" builtinId="8" hidden="1"/>
    <cellStyle name="Hipervínculo" xfId="50250" builtinId="8" hidden="1"/>
    <cellStyle name="Hipervínculo" xfId="26222" builtinId="8" hidden="1"/>
    <cellStyle name="Hipervínculo" xfId="7783" builtinId="8" hidden="1"/>
    <cellStyle name="Hipervínculo" xfId="2000" builtinId="8" hidden="1"/>
    <cellStyle name="Hipervínculo" xfId="25804" builtinId="8" hidden="1"/>
    <cellStyle name="Hipervínculo" xfId="49833" builtinId="8" hidden="1"/>
    <cellStyle name="Hipervínculo" xfId="53926" builtinId="8" hidden="1"/>
    <cellStyle name="Hipervínculo" xfId="43452" builtinId="8" hidden="1"/>
    <cellStyle name="Hipervínculo" xfId="19427" builtinId="8" hidden="1"/>
    <cellStyle name="Hipervínculo" xfId="2482" builtinId="8" hidden="1"/>
    <cellStyle name="Hipervínculo" xfId="7451" builtinId="8" hidden="1"/>
    <cellStyle name="Hipervínculo" xfId="25291" builtinId="8" hidden="1"/>
    <cellStyle name="Hipervínculo" xfId="6525" builtinId="8" hidden="1"/>
    <cellStyle name="Hipervínculo" xfId="10523" builtinId="8" hidden="1"/>
    <cellStyle name="Hipervínculo" xfId="35114" builtinId="8" hidden="1"/>
    <cellStyle name="Hipervínculo" xfId="9359" builtinId="8" hidden="1"/>
    <cellStyle name="Hipervínculo" xfId="14965" builtinId="8" hidden="1"/>
    <cellStyle name="Hipervínculo" xfId="14379" builtinId="8" hidden="1"/>
    <cellStyle name="Hipervínculo" xfId="39406" builtinId="8" hidden="1"/>
    <cellStyle name="Hipervínculo" xfId="56436" builtinId="8" hidden="1"/>
    <cellStyle name="Hipervínculo" xfId="54801" builtinId="8" hidden="1"/>
    <cellStyle name="Hipervínculo" xfId="29643" builtinId="8" hidden="1"/>
    <cellStyle name="Hipervínculo" xfId="5825" builtinId="8" hidden="1"/>
    <cellStyle name="Hipervínculo" xfId="8631" builtinId="8" hidden="1"/>
    <cellStyle name="Hipervínculo" xfId="13921" builtinId="8" hidden="1"/>
    <cellStyle name="Hipervínculo" xfId="31611" builtinId="8" hidden="1"/>
    <cellStyle name="Hipervínculo" xfId="18248" builtinId="8" hidden="1"/>
    <cellStyle name="Hipervínculo" xfId="15547" builtinId="8" hidden="1"/>
    <cellStyle name="Hipervínculo" xfId="12662" builtinId="8" hidden="1"/>
    <cellStyle name="Hipervínculo" xfId="12684" builtinId="8" hidden="1"/>
    <cellStyle name="Hipervínculo" xfId="5799" builtinId="8" hidden="1"/>
    <cellStyle name="Hipervínculo" xfId="11494" builtinId="8" hidden="1"/>
    <cellStyle name="Hipervínculo" xfId="23127" builtinId="8" hidden="1"/>
    <cellStyle name="Hipervínculo" xfId="20651" builtinId="8" hidden="1"/>
    <cellStyle name="Hipervínculo" xfId="37520" builtinId="8" hidden="1"/>
    <cellStyle name="Hipervínculo" xfId="24134" builtinId="8" hidden="1"/>
    <cellStyle name="Hipervínculo" xfId="8373" builtinId="8" hidden="1"/>
    <cellStyle name="Hipervínculo" xfId="13430" builtinId="8" hidden="1"/>
    <cellStyle name="Hipervínculo" xfId="35164" builtinId="8" hidden="1"/>
    <cellStyle name="Hipervínculo" xfId="59367" builtinId="8" hidden="1"/>
    <cellStyle name="Hipervínculo" xfId="53924" builtinId="8" hidden="1"/>
    <cellStyle name="Hipervínculo" xfId="22450" builtinId="8" hidden="1"/>
    <cellStyle name="Hipervínculo" xfId="46598" builtinId="8" hidden="1"/>
    <cellStyle name="Hipervínculo" xfId="51703" builtinId="8" hidden="1"/>
    <cellStyle name="Hipervínculo" xfId="20360" builtinId="8" hidden="1"/>
    <cellStyle name="Hipervínculo" xfId="42091" builtinId="8" hidden="1"/>
    <cellStyle name="Hipervínculo" xfId="50458" builtinId="8" hidden="1"/>
    <cellStyle name="Hipervínculo" xfId="17927" builtinId="8" hidden="1"/>
    <cellStyle name="Hipervínculo" xfId="23666" builtinId="8" hidden="1"/>
    <cellStyle name="Hipervínculo" xfId="12481" builtinId="8" hidden="1"/>
    <cellStyle name="Hipervínculo" xfId="15647" builtinId="8" hidden="1"/>
    <cellStyle name="Hipervínculo" xfId="27285" builtinId="8" hidden="1"/>
    <cellStyle name="Hipervínculo" xfId="49018" builtinId="8" hidden="1"/>
    <cellStyle name="Hipervínculo" xfId="43502" builtinId="8" hidden="1"/>
    <cellStyle name="Hipervínculo" xfId="43520" builtinId="8" hidden="1"/>
    <cellStyle name="Hipervínculo" xfId="16741" builtinId="8" hidden="1"/>
    <cellStyle name="Hipervínculo" xfId="6319" builtinId="8" hidden="1"/>
    <cellStyle name="Hipervínculo" xfId="53674" builtinId="8" hidden="1"/>
    <cellStyle name="Hipervínculo" xfId="28244" builtinId="8" hidden="1"/>
    <cellStyle name="Hipervínculo" xfId="55945" builtinId="8" hidden="1"/>
    <cellStyle name="Hipervínculo" xfId="36655" builtinId="8" hidden="1"/>
    <cellStyle name="Hipervínculo" xfId="26980" builtinId="8" hidden="1"/>
    <cellStyle name="Hipervínculo" xfId="9813" builtinId="8" hidden="1"/>
    <cellStyle name="Hipervínculo" xfId="13116" builtinId="8" hidden="1"/>
    <cellStyle name="Hipervínculo" xfId="36084" builtinId="8" hidden="1"/>
    <cellStyle name="Hipervínculo" xfId="25285" builtinId="8" hidden="1"/>
    <cellStyle name="Hipervínculo" xfId="56138" builtinId="8" hidden="1"/>
    <cellStyle name="Hipervínculo" xfId="58448" builtinId="8" hidden="1"/>
    <cellStyle name="Hipervínculo" xfId="40807" builtinId="8" hidden="1"/>
    <cellStyle name="Hipervínculo" xfId="38244" builtinId="8" hidden="1"/>
    <cellStyle name="Hipervínculo" xfId="16283" builtinId="8" hidden="1"/>
    <cellStyle name="Hipervínculo" xfId="51693" builtinId="8" hidden="1"/>
    <cellStyle name="Hipervínculo" xfId="18282" builtinId="8" hidden="1"/>
    <cellStyle name="Hipervínculo" xfId="55800" builtinId="8" hidden="1"/>
    <cellStyle name="Hipervínculo" xfId="24896" builtinId="8" hidden="1"/>
    <cellStyle name="Hipervínculo" xfId="6109" builtinId="8" hidden="1"/>
    <cellStyle name="Hipervínculo" xfId="11360" builtinId="8" hidden="1"/>
    <cellStyle name="Hipervínculo" xfId="20996" builtinId="8" hidden="1"/>
    <cellStyle name="Hipervínculo" xfId="47308" builtinId="8" hidden="1"/>
    <cellStyle name="Hipervínculo" xfId="22610" builtinId="8" hidden="1"/>
    <cellStyle name="Hipervínculo" xfId="41993" builtinId="8" hidden="1"/>
    <cellStyle name="Hipervínculo" xfId="25570" builtinId="8" hidden="1"/>
    <cellStyle name="Hipervínculo" xfId="11816" builtinId="8" hidden="1"/>
    <cellStyle name="Hipervínculo" xfId="52436" builtinId="8" hidden="1"/>
    <cellStyle name="Hipervínculo" xfId="20490" builtinId="8" hidden="1"/>
    <cellStyle name="Hipervínculo" xfId="531" builtinId="8" hidden="1"/>
    <cellStyle name="Hipervínculo" xfId="30403" builtinId="8" hidden="1"/>
    <cellStyle name="Hipervínculo" xfId="47626" builtinId="8" hidden="1"/>
    <cellStyle name="Hipervínculo" xfId="10102" builtinId="8" hidden="1"/>
    <cellStyle name="Hipervínculo" xfId="28862" builtinId="8" hidden="1"/>
    <cellStyle name="Hipervínculo" xfId="4064" builtinId="8" hidden="1"/>
    <cellStyle name="Hipervínculo" xfId="29190" builtinId="8" hidden="1"/>
    <cellStyle name="Hipervínculo" xfId="21184" builtinId="8" hidden="1"/>
    <cellStyle name="Hipervínculo" xfId="27662" builtinId="8" hidden="1"/>
    <cellStyle name="Hipervínculo" xfId="24836" builtinId="8" hidden="1"/>
    <cellStyle name="Hipervínculo" xfId="24898" builtinId="8" hidden="1"/>
    <cellStyle name="Hipervínculo" xfId="3806" builtinId="8" hidden="1"/>
    <cellStyle name="Hipervínculo" xfId="43149" builtinId="8" hidden="1"/>
    <cellStyle name="Hipervínculo" xfId="17046" builtinId="8" hidden="1"/>
    <cellStyle name="Hipervínculo" xfId="45594" builtinId="8" hidden="1"/>
    <cellStyle name="Hipervínculo" xfId="32176" builtinId="8" hidden="1"/>
    <cellStyle name="Hipervínculo" xfId="15998" builtinId="8" hidden="1"/>
    <cellStyle name="Hipervínculo" xfId="21352" builtinId="8" hidden="1"/>
    <cellStyle name="Hipervínculo" xfId="7118" builtinId="8" hidden="1"/>
    <cellStyle name="Hipervínculo" xfId="55352" builtinId="8" hidden="1"/>
    <cellStyle name="Hipervínculo" xfId="30467" builtinId="8" hidden="1"/>
    <cellStyle name="Hipervínculo" xfId="43077" builtinId="8" hidden="1"/>
    <cellStyle name="Hipervínculo" xfId="38173" builtinId="8" hidden="1"/>
    <cellStyle name="Hipervínculo" xfId="15341" builtinId="8" hidden="1"/>
    <cellStyle name="Hipervínculo" xfId="7459" builtinId="8" hidden="1"/>
    <cellStyle name="Hipervínculo" xfId="34017" builtinId="8" hidden="1"/>
    <cellStyle name="Hipervínculo" xfId="36685" builtinId="8" hidden="1"/>
    <cellStyle name="Hipervínculo" xfId="58912" builtinId="8" hidden="1"/>
    <cellStyle name="Hipervínculo" xfId="36565" builtinId="8" hidden="1"/>
    <cellStyle name="Hipervínculo" xfId="31509" builtinId="8" hidden="1"/>
    <cellStyle name="Hipervínculo" xfId="8541" builtinId="8" hidden="1"/>
    <cellStyle name="Hipervínculo" xfId="14387" builtinId="8" hidden="1"/>
    <cellStyle name="Hipervínculo" xfId="14288" builtinId="8" hidden="1"/>
    <cellStyle name="Hipervínculo" xfId="32685" builtinId="8" hidden="1"/>
    <cellStyle name="Hipervínculo" xfId="41967" builtinId="8" hidden="1"/>
    <cellStyle name="Hipervínculo" xfId="29635" builtinId="8" hidden="1"/>
    <cellStyle name="Hipervínculo" xfId="24576" builtinId="8" hidden="1"/>
    <cellStyle name="Hipervínculo" xfId="840" builtinId="8" hidden="1"/>
    <cellStyle name="Hipervínculo" xfId="36459" builtinId="8" hidden="1"/>
    <cellStyle name="Hipervínculo" xfId="56504" builtinId="8" hidden="1"/>
    <cellStyle name="Hipervínculo" xfId="48077" builtinId="8" hidden="1"/>
    <cellStyle name="Hipervínculo" xfId="44444" builtinId="8" hidden="1"/>
    <cellStyle name="Hipervínculo" xfId="23618" builtinId="8" hidden="1"/>
    <cellStyle name="Hipervínculo" xfId="17653" builtinId="8" hidden="1"/>
    <cellStyle name="Hipervínculo" xfId="6513" builtinId="8" hidden="1"/>
    <cellStyle name="Hipervínculo" xfId="28242" builtinId="8" hidden="1"/>
    <cellStyle name="Hipervínculo" xfId="33305" builtinId="8" hidden="1"/>
    <cellStyle name="Hipervínculo" xfId="55031" builtinId="8" hidden="1"/>
    <cellStyle name="Hipervínculo" xfId="35090" builtinId="8" hidden="1"/>
    <cellStyle name="Hipervínculo" xfId="15782" builtinId="8" hidden="1"/>
    <cellStyle name="Hipervínculo" xfId="52606" builtinId="8" hidden="1"/>
    <cellStyle name="Hipervínculo" xfId="39299" builtinId="8" hidden="1"/>
    <cellStyle name="Hipervínculo" xfId="58217" builtinId="8" hidden="1"/>
    <cellStyle name="Hipervínculo" xfId="38647" builtinId="8" hidden="1"/>
    <cellStyle name="Hipervínculo" xfId="55226" builtinId="8" hidden="1"/>
    <cellStyle name="Hipervínculo" xfId="30589" builtinId="8" hidden="1"/>
    <cellStyle name="Hipervínculo" xfId="48831" builtinId="8" hidden="1"/>
    <cellStyle name="Hipervínculo" xfId="3798" builtinId="8" hidden="1"/>
    <cellStyle name="Hipervínculo" xfId="20368" builtinId="8" hidden="1"/>
    <cellStyle name="Hipervínculo" xfId="42099" builtinId="8" hidden="1"/>
    <cellStyle name="Hipervínculo" xfId="47158" builtinId="8" hidden="1"/>
    <cellStyle name="Hipervínculo" xfId="14925" builtinId="8" hidden="1"/>
    <cellStyle name="Hipervínculo" xfId="32865" builtinId="8" hidden="1"/>
    <cellStyle name="Hipervínculo" xfId="43" builtinId="8" hidden="1"/>
    <cellStyle name="Hipervínculo" xfId="481" builtinId="8" hidden="1"/>
    <cellStyle name="Hipervínculo" xfId="4736" builtinId="8" hidden="1"/>
    <cellStyle name="Hipervínculo" xfId="29006" builtinId="8" hidden="1"/>
    <cellStyle name="Hipervínculo" xfId="6682" builtinId="8" hidden="1"/>
    <cellStyle name="Hipervínculo" xfId="36521" builtinId="8" hidden="1"/>
    <cellStyle name="Hipervínculo" xfId="29802" builtinId="8" hidden="1"/>
    <cellStyle name="Hipervínculo" xfId="3004" builtinId="8" hidden="1"/>
    <cellStyle name="Hipervínculo" xfId="56568" builtinId="8" hidden="1"/>
    <cellStyle name="Hipervínculo" xfId="34222" builtinId="8" hidden="1"/>
    <cellStyle name="Hipervínculo" xfId="55953" builtinId="8" hidden="1"/>
    <cellStyle name="Hipervínculo" xfId="57998" builtinId="8" hidden="1"/>
    <cellStyle name="Hipervínculo" xfId="34829" builtinId="8" hidden="1"/>
    <cellStyle name="Hipervínculo" xfId="9805" builtinId="8" hidden="1"/>
    <cellStyle name="Hipervínculo" xfId="8135" builtinId="8" hidden="1"/>
    <cellStyle name="Hipervínculo" xfId="55029" builtinId="8" hidden="1"/>
    <cellStyle name="Hipervínculo" xfId="55200" builtinId="8" hidden="1"/>
    <cellStyle name="Hipervínculo" xfId="52153" builtinId="8" hidden="1"/>
    <cellStyle name="Hipervínculo" xfId="52715" builtinId="8" hidden="1"/>
    <cellStyle name="Hipervínculo" xfId="28027" builtinId="8" hidden="1"/>
    <cellStyle name="Hipervínculo" xfId="4258" builtinId="8" hidden="1"/>
    <cellStyle name="Hipervínculo" xfId="42222" builtinId="8" hidden="1"/>
    <cellStyle name="Hipervínculo" xfId="4943" builtinId="8" hidden="1"/>
    <cellStyle name="Hipervínculo" xfId="28674" builtinId="8" hidden="1"/>
    <cellStyle name="Hipervínculo" xfId="49349" builtinId="8" hidden="1"/>
    <cellStyle name="Hipervínculo" xfId="45259" builtinId="8" hidden="1"/>
    <cellStyle name="Hipervínculo" xfId="21230" builtinId="8" hidden="1"/>
    <cellStyle name="Hipervínculo" xfId="2452" builtinId="8" hidden="1"/>
    <cellStyle name="Hipervínculo" xfId="6724" builtinId="8" hidden="1"/>
    <cellStyle name="Hipervínculo" xfId="30801" builtinId="8" hidden="1"/>
    <cellStyle name="Hipervínculo" xfId="4907" builtinId="8" hidden="1"/>
    <cellStyle name="Hipervínculo" xfId="41485" builtinId="8" hidden="1"/>
    <cellStyle name="Hipervínculo" xfId="38454" builtinId="8" hidden="1"/>
    <cellStyle name="Hipervínculo" xfId="14429" builtinId="8" hidden="1"/>
    <cellStyle name="Hipervínculo" xfId="9483" builtinId="8" hidden="1"/>
    <cellStyle name="Hipervínculo" xfId="11606" builtinId="8" hidden="1"/>
    <cellStyle name="Hipervínculo" xfId="37599" builtinId="8" hidden="1"/>
    <cellStyle name="Hipervínculo" xfId="58458" builtinId="8" hidden="1"/>
    <cellStyle name="Hipervínculo" xfId="53672" builtinId="8" hidden="1"/>
    <cellStyle name="Hipervínculo" xfId="32469" builtinId="8" hidden="1"/>
    <cellStyle name="Hipervínculo" xfId="762" builtinId="8" hidden="1"/>
    <cellStyle name="Hipervínculo" xfId="16280" builtinId="8" hidden="1"/>
    <cellStyle name="Hipervínculo" xfId="31361" builtinId="8" hidden="1"/>
    <cellStyle name="Hipervínculo" xfId="44401" builtinId="8" hidden="1"/>
    <cellStyle name="Hipervínculo" xfId="51310" builtinId="8" hidden="1"/>
    <cellStyle name="Hipervínculo" xfId="53418" builtinId="8" hidden="1"/>
    <cellStyle name="Hipervínculo" xfId="9619" builtinId="8" hidden="1"/>
    <cellStyle name="Hipervínculo" xfId="384" builtinId="8" hidden="1"/>
    <cellStyle name="Hipervínculo" xfId="47018" builtinId="8" hidden="1"/>
    <cellStyle name="Hipervínculo" xfId="25460" builtinId="8" hidden="1"/>
    <cellStyle name="Hipervínculo" xfId="51203" builtinId="8" hidden="1"/>
    <cellStyle name="Hipervínculo" xfId="45357" builtinId="8" hidden="1"/>
    <cellStyle name="Hipervínculo" xfId="22118" builtinId="8" hidden="1"/>
    <cellStyle name="Hipervínculo" xfId="29919" builtinId="8" hidden="1"/>
    <cellStyle name="Hipervínculo" xfId="5600" builtinId="8" hidden="1"/>
    <cellStyle name="Hipervínculo" xfId="29880" builtinId="8" hidden="1"/>
    <cellStyle name="Hipervínculo" xfId="40319" builtinId="8" hidden="1"/>
    <cellStyle name="Hipervínculo" xfId="40954" builtinId="8" hidden="1"/>
    <cellStyle name="Hipervínculo" xfId="55469" builtinId="8" hidden="1"/>
    <cellStyle name="Hipervínculo" xfId="36226" builtinId="8" hidden="1"/>
    <cellStyle name="Hipervínculo" xfId="46434" builtinId="8" hidden="1"/>
    <cellStyle name="Hipervínculo" xfId="51983" builtinId="8" hidden="1"/>
    <cellStyle name="Hipervínculo" xfId="19322" builtinId="8" hidden="1"/>
    <cellStyle name="Hipervínculo" xfId="19767" builtinId="8" hidden="1"/>
    <cellStyle name="Hipervínculo" xfId="1644" builtinId="8" hidden="1"/>
    <cellStyle name="Hipervínculo" xfId="47670" builtinId="8" hidden="1"/>
    <cellStyle name="Hipervínculo" xfId="23188" builtinId="8" hidden="1"/>
    <cellStyle name="Hipervínculo" xfId="3340" builtinId="8" hidden="1"/>
    <cellStyle name="Hipervínculo" xfId="19457" builtinId="8" hidden="1"/>
    <cellStyle name="Hipervínculo" xfId="41250" builtinId="8" hidden="1"/>
    <cellStyle name="Hipervínculo" xfId="46247" builtinId="8" hidden="1"/>
    <cellStyle name="Hipervínculo" xfId="46303" builtinId="8" hidden="1"/>
    <cellStyle name="Hipervínculo" xfId="50781" builtinId="8" hidden="1"/>
    <cellStyle name="Hipervínculo" xfId="33335" builtinId="8" hidden="1"/>
    <cellStyle name="Hipervínculo" xfId="41901" builtinId="8" hidden="1"/>
    <cellStyle name="Hipervínculo" xfId="26380" builtinId="8" hidden="1"/>
    <cellStyle name="Hipervínculo" xfId="34803" builtinId="8" hidden="1"/>
    <cellStyle name="Hipervínculo" xfId="53175" builtinId="8" hidden="1"/>
    <cellStyle name="Hipervínculo" xfId="39376" builtinId="8" hidden="1"/>
    <cellStyle name="Hipervínculo" xfId="17645" builtinId="8" hidden="1"/>
    <cellStyle name="Hipervínculo" xfId="13350" builtinId="8" hidden="1"/>
    <cellStyle name="Hipervínculo" xfId="11312" builtinId="8" hidden="1"/>
    <cellStyle name="Hipervínculo" xfId="33313" builtinId="8" hidden="1"/>
    <cellStyle name="Hipervínculo" xfId="27186" builtinId="8" hidden="1"/>
    <cellStyle name="Hipervínculo" xfId="57542" builtinId="8" hidden="1"/>
    <cellStyle name="Hipervínculo" xfId="32449" builtinId="8" hidden="1"/>
    <cellStyle name="Hipervínculo" xfId="10715" builtinId="8" hidden="1"/>
    <cellStyle name="Hipervínculo" xfId="31075" builtinId="8" hidden="1"/>
    <cellStyle name="Hipervínculo" xfId="18114" builtinId="8" hidden="1"/>
    <cellStyle name="Hipervínculo" xfId="40241" builtinId="8" hidden="1"/>
    <cellStyle name="Hipervínculo" xfId="9240" builtinId="8" hidden="1"/>
    <cellStyle name="Hipervínculo" xfId="24580" builtinId="8" hidden="1"/>
    <cellStyle name="Hipervínculo" xfId="27561" builtinId="8" hidden="1"/>
    <cellStyle name="Hipervínculo" xfId="3541" builtinId="8" hidden="1"/>
    <cellStyle name="Hipervínculo" xfId="15477" builtinId="8" hidden="1"/>
    <cellStyle name="Hipervínculo" xfId="24910" builtinId="8" hidden="1"/>
    <cellStyle name="Hipervínculo" xfId="47166" builtinId="8" hidden="1"/>
    <cellStyle name="Hipervínculo" xfId="48437" builtinId="8" hidden="1"/>
    <cellStyle name="Hipervínculo" xfId="44347" builtinId="8" hidden="1"/>
    <cellStyle name="Hipervínculo" xfId="18591" builtinId="8" hidden="1"/>
    <cellStyle name="Hipervínculo" xfId="40859" builtinId="8" hidden="1"/>
    <cellStyle name="Hipervínculo" xfId="40041" builtinId="8" hidden="1"/>
    <cellStyle name="Hipervínculo" xfId="31715" builtinId="8" hidden="1"/>
    <cellStyle name="Hipervínculo" xfId="54096" builtinId="8" hidden="1"/>
    <cellStyle name="Hipervínculo" xfId="41637" builtinId="8" hidden="1"/>
    <cellStyle name="Hipervínculo" xfId="37542" builtinId="8" hidden="1"/>
    <cellStyle name="Hipervínculo" xfId="4248" builtinId="8" hidden="1"/>
    <cellStyle name="Hipervínculo" xfId="10393" builtinId="8" hidden="1"/>
    <cellStyle name="Hipervínculo" xfId="56945" builtinId="8" hidden="1"/>
    <cellStyle name="Hipervínculo" xfId="6609" builtinId="8" hidden="1"/>
    <cellStyle name="Hipervínculo" xfId="20837" builtinId="8" hidden="1"/>
    <cellStyle name="Hipervínculo" xfId="34837" builtinId="8" hidden="1"/>
    <cellStyle name="Hipervínculo" xfId="30746" builtinId="8" hidden="1"/>
    <cellStyle name="Hipervínculo" xfId="1256" builtinId="8" hidden="1"/>
    <cellStyle name="Hipervínculo" xfId="30495" builtinId="8" hidden="1"/>
    <cellStyle name="Hipervínculo" xfId="27233" builtinId="8" hidden="1"/>
    <cellStyle name="Hipervínculo" xfId="45313" builtinId="8" hidden="1"/>
    <cellStyle name="Hipervínculo" xfId="2930" builtinId="8" hidden="1"/>
    <cellStyle name="Hipervínculo" xfId="28034" builtinId="8" hidden="1"/>
    <cellStyle name="Hipervínculo" xfId="2359" builtinId="8" hidden="1"/>
    <cellStyle name="Hipervínculo" xfId="2674" builtinId="8" hidden="1"/>
    <cellStyle name="Hipervínculo" xfId="49595" builtinId="8" hidden="1"/>
    <cellStyle name="Hipervínculo" xfId="30937" builtinId="8" hidden="1"/>
    <cellStyle name="Hipervínculo" xfId="22184" builtinId="8" hidden="1"/>
    <cellStyle name="Hipervínculo" xfId="45267" builtinId="8" hidden="1"/>
    <cellStyle name="Hipervínculo" xfId="27010" builtinId="8" hidden="1"/>
    <cellStyle name="Hipervínculo" xfId="5391" builtinId="8" hidden="1"/>
    <cellStyle name="Hipervínculo" xfId="15249" builtinId="8" hidden="1"/>
    <cellStyle name="Hipervínculo" xfId="15417" builtinId="8" hidden="1"/>
    <cellStyle name="Hipervínculo" xfId="44953" builtinId="8" hidden="1"/>
    <cellStyle name="Hipervínculo" xfId="47436" builtinId="8" hidden="1"/>
    <cellStyle name="Hipervínculo" xfId="38462" builtinId="8" hidden="1"/>
    <cellStyle name="Hipervínculo" xfId="14437" builtinId="8" hidden="1"/>
    <cellStyle name="Hipervínculo" xfId="10347" builtinId="8" hidden="1"/>
    <cellStyle name="Hipervínculo" xfId="11614" builtinId="8" hidden="1"/>
    <cellStyle name="Hipervínculo" xfId="37591" builtinId="8" hidden="1"/>
    <cellStyle name="Hipervínculo" xfId="19117" builtinId="8" hidden="1"/>
    <cellStyle name="Hipervínculo" xfId="54142" builtinId="8" hidden="1"/>
    <cellStyle name="Hipervínculo" xfId="31667" builtinId="8" hidden="1"/>
    <cellStyle name="Hipervínculo" xfId="6151" builtinId="8" hidden="1"/>
    <cellStyle name="Hipervínculo" xfId="2884" builtinId="8" hidden="1"/>
    <cellStyle name="Hipervínculo" xfId="18542" builtinId="8" hidden="1"/>
    <cellStyle name="Hipervínculo" xfId="23377" builtinId="8" hidden="1"/>
    <cellStyle name="Hipervínculo" xfId="37920" builtinId="8" hidden="1"/>
    <cellStyle name="Hipervínculo" xfId="48333" builtinId="8" hidden="1"/>
    <cellStyle name="Hipervínculo" xfId="24862" builtinId="8" hidden="1"/>
    <cellStyle name="Hipervínculo" xfId="10677" builtinId="8" hidden="1"/>
    <cellStyle name="Hipervínculo" xfId="3824" builtinId="8" hidden="1"/>
    <cellStyle name="Hipervínculo" xfId="25468" builtinId="8" hidden="1"/>
    <cellStyle name="Hipervínculo" xfId="51195" builtinId="8" hidden="1"/>
    <cellStyle name="Hipervínculo" xfId="55284" builtinId="8" hidden="1"/>
    <cellStyle name="Hipervínculo" xfId="55236" builtinId="8" hidden="1"/>
    <cellStyle name="Hipervínculo" xfId="58962" builtinId="8" hidden="1"/>
    <cellStyle name="Hipervínculo" xfId="3108" builtinId="8" hidden="1"/>
    <cellStyle name="Hipervínculo" xfId="10408" builtinId="8" hidden="1"/>
    <cellStyle name="Hipervínculo" xfId="32401" builtinId="8" hidden="1"/>
    <cellStyle name="Hipervínculo" xfId="49869" builtinId="8" hidden="1"/>
    <cellStyle name="Hipervínculo" xfId="46998" builtinId="8" hidden="1"/>
    <cellStyle name="Hipervínculo" xfId="33361" builtinId="8" hidden="1"/>
    <cellStyle name="Hipervínculo" xfId="10469" builtinId="8" hidden="1"/>
    <cellStyle name="Hipervínculo" xfId="14071" builtinId="8" hidden="1"/>
    <cellStyle name="Hipervínculo" xfId="10983" builtinId="8" hidden="1"/>
    <cellStyle name="Hipervínculo" xfId="39327" builtinId="8" hidden="1"/>
    <cellStyle name="Hipervínculo" xfId="15177" builtinId="8" hidden="1"/>
    <cellStyle name="Hipervínculo" xfId="48160" builtinId="8" hidden="1"/>
    <cellStyle name="Hipervínculo" xfId="26430" builtinId="8" hidden="1"/>
    <cellStyle name="Hipervínculo" xfId="3344" builtinId="8" hidden="1"/>
    <cellStyle name="Hipervínculo" xfId="28522" builtinId="8" hidden="1"/>
    <cellStyle name="Hipervínculo" xfId="24522" builtinId="8" hidden="1"/>
    <cellStyle name="Hipervínculo" xfId="2271" builtinId="8" hidden="1"/>
    <cellStyle name="Hipervínculo" xfId="55574" builtinId="8" hidden="1"/>
    <cellStyle name="Hipervínculo" xfId="25007" builtinId="8" hidden="1"/>
    <cellStyle name="Hipervínculo" xfId="19505" builtinId="8" hidden="1"/>
    <cellStyle name="Hipervínculo" xfId="11842" builtinId="8" hidden="1"/>
    <cellStyle name="Hipervínculo" xfId="26074" builtinId="8" hidden="1"/>
    <cellStyle name="Hipervínculo" xfId="1060" builtinId="8" hidden="1"/>
    <cellStyle name="Hipervínculo" xfId="16160" builtinId="8" hidden="1"/>
    <cellStyle name="Hipervínculo" xfId="45063" builtinId="8" hidden="1"/>
    <cellStyle name="Hipervínculo" xfId="9325" builtinId="8" hidden="1"/>
    <cellStyle name="Hipervínculo" xfId="48321" builtinId="8" hidden="1"/>
    <cellStyle name="Hipervínculo" xfId="49819" builtinId="8" hidden="1"/>
    <cellStyle name="Hipervínculo" xfId="21806" builtinId="8" hidden="1"/>
    <cellStyle name="Hipervínculo" xfId="27792" builtinId="8" hidden="1"/>
    <cellStyle name="Hipervínculo" xfId="17153" builtinId="8" hidden="1"/>
    <cellStyle name="Hipervínculo" xfId="46382" builtinId="8" hidden="1"/>
    <cellStyle name="Hipervínculo" xfId="4656" builtinId="8" hidden="1"/>
    <cellStyle name="Hipervínculo" xfId="13150" builtinId="8" hidden="1"/>
    <cellStyle name="Hipervínculo" xfId="11370" builtinId="8" hidden="1"/>
    <cellStyle name="Hipervínculo" xfId="5550" builtinId="8" hidden="1"/>
    <cellStyle name="Hipervínculo" xfId="12798" builtinId="8" hidden="1"/>
    <cellStyle name="Hipervínculo" xfId="40958" builtinId="8" hidden="1"/>
    <cellStyle name="Hipervínculo" xfId="17020" builtinId="8" hidden="1"/>
    <cellStyle name="Hipervínculo" xfId="23029" builtinId="8" hidden="1"/>
    <cellStyle name="Hipervínculo" xfId="33123" builtinId="8" hidden="1"/>
    <cellStyle name="Hipervínculo" xfId="24902" builtinId="8" hidden="1"/>
    <cellStyle name="Hipervínculo" xfId="38208" builtinId="8" hidden="1"/>
    <cellStyle name="Hipervínculo" xfId="52237" builtinId="8" hidden="1"/>
    <cellStyle name="Hipervínculo" xfId="57786" builtinId="8" hidden="1"/>
    <cellStyle name="Hipervínculo" xfId="50743" builtinId="8" hidden="1"/>
    <cellStyle name="Hipervínculo" xfId="21182" builtinId="8" hidden="1"/>
    <cellStyle name="Hipervínculo" xfId="7679" builtinId="8" hidden="1"/>
    <cellStyle name="Hipervínculo" xfId="31707" builtinId="8" hidden="1"/>
    <cellStyle name="Hipervínculo" xfId="35798" builtinId="8" hidden="1"/>
    <cellStyle name="Hipervínculo" xfId="58482" builtinId="8" hidden="1"/>
    <cellStyle name="Hipervínculo" xfId="37551" builtinId="8" hidden="1"/>
    <cellStyle name="Hipervínculo" xfId="25510" builtinId="8" hidden="1"/>
    <cellStyle name="Hipervínculo" xfId="9433" builtinId="8" hidden="1"/>
    <cellStyle name="Hipervínculo" xfId="14475" builtinId="8" hidden="1"/>
    <cellStyle name="Hipervínculo" xfId="38504" builtinId="8" hidden="1"/>
    <cellStyle name="Hipervínculo" xfId="42599" builtinId="8" hidden="1"/>
    <cellStyle name="Hipervínculo" xfId="54779" builtinId="8" hidden="1"/>
    <cellStyle name="Hipervínculo" xfId="46938" builtinId="8" hidden="1"/>
    <cellStyle name="Hipervínculo" xfId="48751" builtinId="8" hidden="1"/>
    <cellStyle name="Hipervínculo" xfId="24979" builtinId="8" hidden="1"/>
    <cellStyle name="Hipervínculo" xfId="21278" builtinId="8" hidden="1"/>
    <cellStyle name="Hipervínculo" xfId="45305" builtinId="8" hidden="1"/>
    <cellStyle name="Hipervínculo" xfId="49397" builtinId="8" hidden="1"/>
    <cellStyle name="Hipervínculo" xfId="47979" builtinId="8" hidden="1"/>
    <cellStyle name="Hipervínculo" xfId="23950" builtinId="8" hidden="1"/>
    <cellStyle name="Hipervínculo" xfId="16018" builtinId="8" hidden="1"/>
    <cellStyle name="Hipervínculo" xfId="4280" builtinId="8" hidden="1"/>
    <cellStyle name="Hipervínculo" xfId="28074" builtinId="8" hidden="1"/>
    <cellStyle name="Hipervínculo" xfId="52107" builtinId="8" hidden="1"/>
    <cellStyle name="Hipervínculo" xfId="56196" builtinId="8" hidden="1"/>
    <cellStyle name="Hipervínculo" xfId="41180" builtinId="8" hidden="1"/>
    <cellStyle name="Hipervínculo" xfId="42369" builtinId="8" hidden="1"/>
    <cellStyle name="Hipervínculo" xfId="32375" builtinId="8" hidden="1"/>
    <cellStyle name="Hipervínculo" xfId="36693" builtinId="8" hidden="1"/>
    <cellStyle name="Hipervínculo" xfId="34877" builtinId="8" hidden="1"/>
    <cellStyle name="Hipervínculo" xfId="55594" builtinId="8" hidden="1"/>
    <cellStyle name="Hipervínculo" xfId="56000" builtinId="8" hidden="1"/>
    <cellStyle name="Hipervínculo" xfId="56706" builtinId="8" hidden="1"/>
    <cellStyle name="Hipervínculo" xfId="10355" builtinId="8" hidden="1"/>
    <cellStyle name="Hipervínculo" xfId="12836" builtinId="8" hidden="1"/>
    <cellStyle name="Hipervínculo" xfId="16685" builtinId="8" hidden="1"/>
    <cellStyle name="Hipervínculo" xfId="41678" builtinId="8" hidden="1"/>
    <cellStyle name="Hipervínculo" xfId="54136" builtinId="8" hidden="1"/>
    <cellStyle name="Hipervínculo" xfId="49074" builtinId="8" hidden="1"/>
    <cellStyle name="Hipervínculo" xfId="41252" builtinId="8" hidden="1"/>
    <cellStyle name="Hipervínculo" xfId="2888" builtinId="8" hidden="1"/>
    <cellStyle name="Hipervínculo" xfId="20039" builtinId="8" hidden="1"/>
    <cellStyle name="Hipervínculo" xfId="23048" builtinId="8" hidden="1"/>
    <cellStyle name="Hipervínculo" xfId="22248" builtinId="8" hidden="1"/>
    <cellStyle name="Hipervínculo" xfId="35200" builtinId="8" hidden="1"/>
    <cellStyle name="Hipervínculo" xfId="57299" builtinId="8" hidden="1"/>
    <cellStyle name="Hipervínculo" xfId="20416" builtinId="8" hidden="1"/>
    <cellStyle name="Hipervínculo" xfId="6381" builtinId="8" hidden="1"/>
    <cellStyle name="Hipervínculo" xfId="19927" builtinId="8" hidden="1"/>
    <cellStyle name="Hipervínculo" xfId="30541" builtinId="8" hidden="1"/>
    <cellStyle name="Hipervínculo" xfId="55276" builtinId="8" hidden="1"/>
    <cellStyle name="Hipervínculo" xfId="29040" builtinId="8" hidden="1"/>
    <cellStyle name="Hipervínculo" xfId="35218" builtinId="8" hidden="1"/>
    <cellStyle name="Hipervínculo" xfId="13487" builtinId="8" hidden="1"/>
    <cellStyle name="Hipervínculo" xfId="2089" builtinId="8" hidden="1"/>
    <cellStyle name="Hipervínculo" xfId="35208" builtinId="8" hidden="1"/>
    <cellStyle name="Hipervínculo" xfId="16633" builtinId="8" hidden="1"/>
    <cellStyle name="Hipervínculo" xfId="55080" builtinId="8" hidden="1"/>
    <cellStyle name="Hipervínculo" xfId="3382" builtinId="8" hidden="1"/>
    <cellStyle name="Hipervínculo" xfId="28290" builtinId="8" hidden="1"/>
    <cellStyle name="Hipervínculo" xfId="6300" builtinId="8" hidden="1"/>
    <cellStyle name="Hipervínculo" xfId="17605" builtinId="8" hidden="1"/>
    <cellStyle name="Hipervínculo" xfId="37350" builtinId="8" hidden="1"/>
    <cellStyle name="Hipervínculo" xfId="44395" builtinId="8" hidden="1"/>
    <cellStyle name="Hipervínculo" xfId="1508" builtinId="8" hidden="1"/>
    <cellStyle name="Hipervínculo" xfId="55640" builtinId="8" hidden="1"/>
    <cellStyle name="Hipervínculo" xfId="10114" builtinId="8" hidden="1"/>
    <cellStyle name="Hipervínculo" xfId="864" builtinId="8" hidden="1"/>
    <cellStyle name="Hipervínculo" xfId="24530" builtinId="8" hidden="1"/>
    <cellStyle name="Hipervínculo" xfId="43440" builtinId="8" hidden="1"/>
    <cellStyle name="Hipervínculo" xfId="51324" builtinId="8" hidden="1"/>
    <cellStyle name="Hipervínculo" xfId="41226" builtinId="8" hidden="1"/>
    <cellStyle name="Hipervínculo" xfId="19497" builtinId="8" hidden="1"/>
    <cellStyle name="Hipervínculo" xfId="9650" builtinId="8" hidden="1"/>
    <cellStyle name="Hipervínculo" xfId="732" builtinId="8" hidden="1"/>
    <cellStyle name="Hipervínculo" xfId="31459" builtinId="8" hidden="1"/>
    <cellStyle name="Hipervínculo" xfId="36517" builtinId="8" hidden="1"/>
    <cellStyle name="Hipervínculo" xfId="58938" builtinId="8" hidden="1"/>
    <cellStyle name="Hipervínculo" xfId="34332" builtinId="8" hidden="1"/>
    <cellStyle name="Hipervínculo" xfId="12568" builtinId="8" hidden="1"/>
    <cellStyle name="Hipervínculo" xfId="7509" builtinId="8" hidden="1"/>
    <cellStyle name="Hipervínculo" xfId="27483" builtinId="8" hidden="1"/>
    <cellStyle name="Hipervínculo" xfId="26780" builtinId="8" hidden="1"/>
    <cellStyle name="Hipervínculo" xfId="47098" builtinId="8" hidden="1"/>
    <cellStyle name="Hipervínculo" xfId="53868" builtinId="8" hidden="1"/>
    <cellStyle name="Hipervínculo" xfId="29840" builtinId="8" hidden="1"/>
    <cellStyle name="Hipervínculo" xfId="6377" builtinId="8" hidden="1"/>
    <cellStyle name="Hipervínculo" xfId="1974" builtinId="8" hidden="1"/>
    <cellStyle name="Hipervínculo" xfId="22190" builtinId="8" hidden="1"/>
    <cellStyle name="Hipervínculo" xfId="45467" builtinId="8" hidden="1"/>
    <cellStyle name="Hipervínculo" xfId="50306" builtinId="8" hidden="1"/>
    <cellStyle name="Hipervínculo" xfId="47070" builtinId="8" hidden="1"/>
    <cellStyle name="Hipervínculo" xfId="23037" builtinId="8" hidden="1"/>
    <cellStyle name="Hipervínculo" xfId="7959" builtinId="8" hidden="1"/>
    <cellStyle name="Hipervínculo" xfId="4963" builtinId="8" hidden="1"/>
    <cellStyle name="Hipervínculo" xfId="23804" builtinId="8" hidden="1"/>
    <cellStyle name="Hipervínculo" xfId="54456" builtinId="8" hidden="1"/>
    <cellStyle name="Hipervínculo" xfId="2535" builtinId="8" hidden="1"/>
    <cellStyle name="Hipervínculo" xfId="36918" builtinId="8" hidden="1"/>
    <cellStyle name="Hipervínculo" xfId="3346" builtinId="8" hidden="1"/>
    <cellStyle name="Hipervínculo" xfId="7908" builtinId="8" hidden="1"/>
    <cellStyle name="Hipervínculo" xfId="29669" builtinId="8" hidden="1"/>
    <cellStyle name="Hipervínculo" xfId="7153" builtinId="8" hidden="1"/>
    <cellStyle name="Hipervínculo" xfId="23674" builtinId="8" hidden="1"/>
    <cellStyle name="Hipervínculo" xfId="42017" builtinId="8" hidden="1"/>
    <cellStyle name="Hipervínculo" xfId="57562" builtinId="8" hidden="1"/>
    <cellStyle name="Hipervínculo" xfId="25488" builtinId="8" hidden="1"/>
    <cellStyle name="Hipervínculo" xfId="51853" builtinId="8" hidden="1"/>
    <cellStyle name="Hipervínculo" xfId="50013" builtinId="8" hidden="1"/>
    <cellStyle name="Hipervínculo" xfId="42589" builtinId="8" hidden="1"/>
    <cellStyle name="Hipervínculo" xfId="1950" builtinId="8" hidden="1"/>
    <cellStyle name="Hipervínculo" xfId="51312" builtinId="8" hidden="1"/>
    <cellStyle name="Hipervínculo" xfId="23466" builtinId="8" hidden="1"/>
    <cellStyle name="Hipervínculo" xfId="2431" builtinId="8" hidden="1"/>
    <cellStyle name="Hipervínculo" xfId="7209" builtinId="8" hidden="1"/>
    <cellStyle name="Hipervínculo" xfId="16100" builtinId="8" hidden="1"/>
    <cellStyle name="Hipervínculo" xfId="27758" builtinId="8" hidden="1"/>
    <cellStyle name="Hipervínculo" xfId="15641" builtinId="8" hidden="1"/>
    <cellStyle name="Hipervínculo" xfId="43059" builtinId="8" hidden="1"/>
    <cellStyle name="Hipervínculo" xfId="20731" builtinId="8" hidden="1"/>
    <cellStyle name="Hipervínculo" xfId="4276" builtinId="8" hidden="1"/>
    <cellStyle name="Hipervínculo" xfId="4403" builtinId="8" hidden="1"/>
    <cellStyle name="Hipervínculo" xfId="32160" builtinId="8" hidden="1"/>
    <cellStyle name="Hipervínculo" xfId="56188" builtinId="8" hidden="1"/>
    <cellStyle name="Hipervínculo" xfId="55282" builtinId="8" hidden="1"/>
    <cellStyle name="Hipervínculo" xfId="6569" builtinId="8" hidden="1"/>
    <cellStyle name="Hipervínculo" xfId="13070" builtinId="8" hidden="1"/>
    <cellStyle name="Hipervínculo" xfId="9763" builtinId="8" hidden="1"/>
    <cellStyle name="Hipervínculo" xfId="14821" builtinId="8" hidden="1"/>
    <cellStyle name="Hipervínculo" xfId="36613" builtinId="8" hidden="1"/>
    <cellStyle name="Hipervínculo" xfId="55992" builtinId="8" hidden="1"/>
    <cellStyle name="Hipervínculo" xfId="34262" builtinId="8" hidden="1"/>
    <cellStyle name="Hipervínculo" xfId="29202" builtinId="8" hidden="1"/>
    <cellStyle name="Hipervínculo" xfId="36092" builtinId="8" hidden="1"/>
    <cellStyle name="Hipervínculo" xfId="39864" builtinId="8" hidden="1"/>
    <cellStyle name="Hipervínculo" xfId="31397" builtinId="8" hidden="1"/>
    <cellStyle name="Hipervínculo" xfId="43536" builtinId="8" hidden="1"/>
    <cellStyle name="Hipervínculo" xfId="49066" builtinId="8" hidden="1"/>
    <cellStyle name="Hipervínculo" xfId="43712" builtinId="8" hidden="1"/>
    <cellStyle name="Hipervínculo" xfId="22274" builtinId="8" hidden="1"/>
    <cellStyle name="Hipervínculo" xfId="1320" builtinId="8" hidden="1"/>
    <cellStyle name="Hipervínculo" xfId="23616" builtinId="8" hidden="1"/>
    <cellStyle name="Hipervínculo" xfId="7637" builtinId="8" hidden="1"/>
    <cellStyle name="Hipervínculo" xfId="50410" builtinId="8" hidden="1"/>
    <cellStyle name="Hipervínculo" xfId="42140" builtinId="8" hidden="1"/>
    <cellStyle name="Hipervínculo" xfId="23794" builtinId="8" hidden="1"/>
    <cellStyle name="Hipervínculo" xfId="15347" builtinId="8" hidden="1"/>
    <cellStyle name="Hipervínculo" xfId="8817" builtinId="8" hidden="1"/>
    <cellStyle name="Hipervínculo" xfId="30549" builtinId="8" hidden="1"/>
    <cellStyle name="Hipervínculo" xfId="14835" builtinId="8" hidden="1"/>
    <cellStyle name="Hipervínculo" xfId="38432" builtinId="8" hidden="1"/>
    <cellStyle name="Hipervínculo" xfId="13601" builtinId="8" hidden="1"/>
    <cellStyle name="Hipervínculo" xfId="41627" builtinId="8" hidden="1"/>
    <cellStyle name="Hipervínculo" xfId="34916" builtinId="8" hidden="1"/>
    <cellStyle name="Hipervínculo" xfId="49937" builtinId="8" hidden="1"/>
    <cellStyle name="Hipervínculo" xfId="52025" builtinId="8" hidden="1"/>
    <cellStyle name="Hipervínculo" xfId="4654" builtinId="8" hidden="1"/>
    <cellStyle name="Hipervínculo" xfId="56914" builtinId="8" hidden="1"/>
    <cellStyle name="Hipervínculo" xfId="1062" builtinId="8" hidden="1"/>
    <cellStyle name="Hipervínculo" xfId="48229" builtinId="8" hidden="1"/>
    <cellStyle name="Hipervínculo" xfId="3474" builtinId="8" hidden="1"/>
    <cellStyle name="Hipervínculo" xfId="21308" builtinId="8" hidden="1"/>
    <cellStyle name="Hipervínculo" xfId="36677" builtinId="8" hidden="1"/>
    <cellStyle name="Hipervínculo" xfId="51237" builtinId="8" hidden="1"/>
    <cellStyle name="Hipervínculo" xfId="43592" builtinId="8" hidden="1"/>
    <cellStyle name="Hipervínculo" xfId="29543" builtinId="8" hidden="1"/>
    <cellStyle name="Hipervínculo" xfId="40643" builtinId="8" hidden="1"/>
    <cellStyle name="Hipervínculo" xfId="50503" builtinId="8" hidden="1"/>
    <cellStyle name="Hipervínculo" xfId="23911" builtinId="8" hidden="1"/>
    <cellStyle name="Hipervínculo" xfId="12520" builtinId="8" hidden="1"/>
    <cellStyle name="Hipervínculo" xfId="28688" builtinId="8" hidden="1"/>
    <cellStyle name="Hipervínculo" xfId="52033" builtinId="8" hidden="1"/>
    <cellStyle name="Hipervínculo" xfId="59321" builtinId="8" hidden="1"/>
    <cellStyle name="Hipervínculo" xfId="25456" builtinId="8" hidden="1"/>
    <cellStyle name="Hipervínculo" xfId="21543" builtinId="8" hidden="1"/>
    <cellStyle name="Hipervínculo" xfId="56542" builtinId="8" hidden="1"/>
    <cellStyle name="Hipervínculo" xfId="15335" builtinId="8" hidden="1"/>
    <cellStyle name="Hipervínculo" xfId="4767" builtinId="8" hidden="1"/>
    <cellStyle name="Hipervínculo" xfId="32186" builtinId="8" hidden="1"/>
    <cellStyle name="Hipervínculo" xfId="17559" builtinId="8" hidden="1"/>
    <cellStyle name="Hipervínculo" xfId="34805" builtinId="8" hidden="1"/>
    <cellStyle name="Hipervínculo" xfId="16142" builtinId="8" hidden="1"/>
    <cellStyle name="Hipervínculo" xfId="48905" builtinId="8" hidden="1"/>
    <cellStyle name="Hipervínculo" xfId="58850" builtinId="8" hidden="1"/>
    <cellStyle name="Hipervínculo" xfId="42123" builtinId="8" hidden="1"/>
    <cellStyle name="Hipervínculo" xfId="34015" builtinId="8" hidden="1"/>
    <cellStyle name="Hipervínculo" xfId="1450" builtinId="8" hidden="1"/>
    <cellStyle name="Hipervínculo" xfId="16913" builtinId="8" hidden="1"/>
    <cellStyle name="Hipervínculo" xfId="497" builtinId="8" hidden="1"/>
    <cellStyle name="Hipervínculo" xfId="25689" builtinId="8" hidden="1"/>
    <cellStyle name="Hipervínculo" xfId="12796" builtinId="8" hidden="1"/>
    <cellStyle name="Hipervínculo" xfId="18284" builtinId="8" hidden="1"/>
    <cellStyle name="Hipervínculo" xfId="10889" builtinId="8" hidden="1"/>
    <cellStyle name="Hipervínculo" xfId="57453" builtinId="8" hidden="1"/>
    <cellStyle name="Hipervínculo" xfId="27638" builtinId="8" hidden="1"/>
    <cellStyle name="Hipervínculo" xfId="16156" builtinId="8" hidden="1"/>
    <cellStyle name="Hipervínculo" xfId="39549" builtinId="8" hidden="1"/>
    <cellStyle name="Hipervínculo" xfId="51995" builtinId="8" hidden="1"/>
    <cellStyle name="Hipervínculo" xfId="3456" builtinId="8" hidden="1"/>
    <cellStyle name="Hipervínculo" xfId="24740" builtinId="8" hidden="1"/>
    <cellStyle name="Hipervínculo" xfId="934" builtinId="8" hidden="1"/>
    <cellStyle name="Hipervínculo" xfId="31699" builtinId="8" hidden="1"/>
    <cellStyle name="Hipervínculo" xfId="13288" builtinId="8" hidden="1"/>
    <cellStyle name="Hipervínculo" xfId="49173" builtinId="8" hidden="1"/>
    <cellStyle name="Hipervínculo" xfId="6980" builtinId="8" hidden="1"/>
    <cellStyle name="Hipervínculo" xfId="20295" builtinId="8" hidden="1"/>
    <cellStyle name="Hipervínculo" xfId="54266" builtinId="8" hidden="1"/>
    <cellStyle name="Hipervínculo" xfId="44251" builtinId="8" hidden="1"/>
    <cellStyle name="Hipervínculo" xfId="30205" builtinId="8" hidden="1"/>
    <cellStyle name="Hipervínculo" xfId="11581" builtinId="8" hidden="1"/>
    <cellStyle name="Hipervínculo" xfId="4170" builtinId="8" hidden="1"/>
    <cellStyle name="Hipervínculo" xfId="39977" builtinId="8" hidden="1"/>
    <cellStyle name="Hipervínculo" xfId="35758" builtinId="8" hidden="1"/>
    <cellStyle name="Hipervínculo" xfId="51889" builtinId="8" hidden="1"/>
    <cellStyle name="Hipervínculo" xfId="30977" builtinId="8" hidden="1"/>
    <cellStyle name="Hipervínculo" xfId="5795" builtinId="8" hidden="1"/>
    <cellStyle name="Hipervínculo" xfId="2744" builtinId="8" hidden="1"/>
    <cellStyle name="Hipervínculo" xfId="10132" builtinId="8" hidden="1"/>
    <cellStyle name="Hipervínculo" xfId="23730" builtinId="8" hidden="1"/>
    <cellStyle name="Hipervínculo" xfId="37330" builtinId="8" hidden="1"/>
    <cellStyle name="Hipervínculo" xfId="55340" builtinId="8" hidden="1"/>
    <cellStyle name="Hipervínculo" xfId="16287" builtinId="8" hidden="1"/>
    <cellStyle name="Hipervínculo" xfId="53470" builtinId="8" hidden="1"/>
    <cellStyle name="Hipervínculo" xfId="23284" builtinId="8" hidden="1"/>
    <cellStyle name="Hipervínculo" xfId="24472" builtinId="8" hidden="1"/>
    <cellStyle name="Hipervínculo" xfId="55818" builtinId="8" hidden="1"/>
    <cellStyle name="Hipervínculo" xfId="6341" builtinId="8" hidden="1"/>
    <cellStyle name="Hipervínculo" xfId="42375" builtinId="8" hidden="1"/>
    <cellStyle name="Hipervínculo" xfId="44833" builtinId="8" hidden="1"/>
    <cellStyle name="Hipervínculo" xfId="3584" builtinId="8" hidden="1"/>
    <cellStyle name="Hipervínculo" xfId="39146" builtinId="8" hidden="1"/>
    <cellStyle name="Hipervínculo" xfId="9686" builtinId="8" hidden="1"/>
    <cellStyle name="Hipervínculo" xfId="15846" builtinId="8" hidden="1"/>
    <cellStyle name="Hipervínculo" xfId="29444" builtinId="8" hidden="1"/>
    <cellStyle name="Hipervínculo" xfId="43047" builtinId="8" hidden="1"/>
    <cellStyle name="Hipervínculo" xfId="56646" builtinId="8" hidden="1"/>
    <cellStyle name="Hipervínculo" xfId="54677" builtinId="8" hidden="1"/>
    <cellStyle name="Hipervínculo" xfId="29764" builtinId="8" hidden="1"/>
    <cellStyle name="Hipervínculo" xfId="3766" builtinId="8" hidden="1"/>
    <cellStyle name="Hipervínculo" xfId="40787" builtinId="8" hidden="1"/>
    <cellStyle name="Hipervínculo" xfId="22528" builtinId="8" hidden="1"/>
    <cellStyle name="Hipervínculo" xfId="21246" builtinId="8" hidden="1"/>
    <cellStyle name="Hipervínculo" xfId="11591" builtinId="8" hidden="1"/>
    <cellStyle name="Hipervínculo" xfId="32885" builtinId="8" hidden="1"/>
    <cellStyle name="Hipervínculo" xfId="16485" builtinId="8" hidden="1"/>
    <cellStyle name="Hipervínculo" xfId="57307" builtinId="8" hidden="1"/>
    <cellStyle name="Hipervínculo" xfId="17831" builtinId="8" hidden="1"/>
    <cellStyle name="Hipervínculo" xfId="21512" builtinId="8" hidden="1"/>
    <cellStyle name="Hipervínculo" xfId="4220" builtinId="8" hidden="1"/>
    <cellStyle name="Hipervínculo" xfId="34908" builtinId="8" hidden="1"/>
    <cellStyle name="Hipervínculo" xfId="39803" builtinId="8" hidden="1"/>
    <cellStyle name="Hipervínculo" xfId="7961" builtinId="8" hidden="1"/>
    <cellStyle name="Hipervínculo" xfId="36082" builtinId="8" hidden="1"/>
    <cellStyle name="Hipervínculo" xfId="2845" builtinId="8" hidden="1"/>
    <cellStyle name="Hipervínculo" xfId="19143" builtinId="8" hidden="1"/>
    <cellStyle name="Hipervínculo" xfId="20930" builtinId="8" hidden="1"/>
    <cellStyle name="Hipervínculo" xfId="11460" builtinId="8" hidden="1"/>
    <cellStyle name="Hipervínculo" xfId="26374" builtinId="8" hidden="1"/>
    <cellStyle name="Hipervínculo" xfId="21561" builtinId="8" hidden="1"/>
    <cellStyle name="Hipervínculo" xfId="49681" builtinId="8" hidden="1"/>
    <cellStyle name="Hipervínculo" xfId="56981" builtinId="8" hidden="1"/>
    <cellStyle name="Hipervínculo" xfId="4423" builtinId="8" hidden="1"/>
    <cellStyle name="Hipervínculo" xfId="32455" builtinId="8" hidden="1"/>
    <cellStyle name="Hipervínculo" xfId="40491" builtinId="8" hidden="1"/>
    <cellStyle name="Hipervínculo" xfId="57323" builtinId="8" hidden="1"/>
    <cellStyle name="Hipervínculo" xfId="45764" builtinId="8" hidden="1"/>
    <cellStyle name="Hipervínculo" xfId="2103" builtinId="8" hidden="1"/>
    <cellStyle name="Hipervínculo" xfId="18597" builtinId="8" hidden="1"/>
    <cellStyle name="Hipervínculo" xfId="3510" builtinId="8" hidden="1"/>
    <cellStyle name="Hipervínculo" xfId="38707" builtinId="8" hidden="1"/>
    <cellStyle name="Hipervínculo" xfId="12638" builtinId="8" hidden="1"/>
    <cellStyle name="Hipervínculo" xfId="31161" builtinId="8" hidden="1"/>
    <cellStyle name="Hipervínculo" xfId="47330" builtinId="8" hidden="1"/>
    <cellStyle name="Hipervínculo" xfId="36260" builtinId="8" hidden="1"/>
    <cellStyle name="Hipervínculo" xfId="39659" builtinId="8" hidden="1"/>
    <cellStyle name="Hipervínculo" xfId="19209" builtinId="8" hidden="1"/>
    <cellStyle name="Hipervínculo" xfId="36122" builtinId="8" hidden="1"/>
    <cellStyle name="Hipervínculo" xfId="12868" builtinId="8" hidden="1"/>
    <cellStyle name="Hipervínculo" xfId="11470" builtinId="8" hidden="1"/>
    <cellStyle name="Hipervínculo" xfId="7707" builtinId="8" hidden="1"/>
    <cellStyle name="Hipervínculo" xfId="33028" builtinId="8" hidden="1"/>
    <cellStyle name="Hipervínculo" xfId="5635" builtinId="8" hidden="1"/>
    <cellStyle name="Hipervínculo" xfId="40235" builtinId="8" hidden="1"/>
    <cellStyle name="Hipervínculo" xfId="57398" builtinId="8" hidden="1"/>
    <cellStyle name="Hipervínculo" xfId="51901" builtinId="8" hidden="1"/>
    <cellStyle name="Hipervínculo" xfId="12606" builtinId="8" hidden="1"/>
    <cellStyle name="Hipervínculo" xfId="51411" builtinId="8" hidden="1"/>
    <cellStyle name="Hipervínculo" xfId="17295" builtinId="8" hidden="1"/>
    <cellStyle name="Hipervínculo" xfId="18885" builtinId="8" hidden="1"/>
    <cellStyle name="Hipervínculo" xfId="1436" builtinId="8" hidden="1"/>
    <cellStyle name="Hipervínculo" xfId="32120" builtinId="8" hidden="1"/>
    <cellStyle name="Hipervínculo" xfId="23001" builtinId="8" hidden="1"/>
    <cellStyle name="Hipervínculo" xfId="45015" builtinId="8" hidden="1"/>
    <cellStyle name="Hipervínculo" xfId="30057" builtinId="8" hidden="1"/>
    <cellStyle name="Hipervínculo" xfId="52664" builtinId="8" hidden="1"/>
    <cellStyle name="Hipervínculo" xfId="23318" builtinId="8" hidden="1"/>
    <cellStyle name="Hipervínculo" xfId="47216" builtinId="8" hidden="1"/>
    <cellStyle name="Hipervínculo" xfId="22226" builtinId="8" hidden="1"/>
    <cellStyle name="Hipervínculo" xfId="38751" builtinId="8" hidden="1"/>
    <cellStyle name="Hipervínculo" xfId="26644" builtinId="8" hidden="1"/>
    <cellStyle name="Hipervínculo" xfId="5677" builtinId="8" hidden="1"/>
    <cellStyle name="Hipervínculo" xfId="46884" builtinId="8" hidden="1"/>
    <cellStyle name="Hipervínculo" xfId="43958" builtinId="8" hidden="1"/>
    <cellStyle name="Hipervínculo" xfId="51841" builtinId="8" hidden="1"/>
    <cellStyle name="Hipervínculo" xfId="48971" builtinId="8" hidden="1"/>
    <cellStyle name="Hipervínculo" xfId="42679" builtinId="8" hidden="1"/>
    <cellStyle name="Hipervínculo" xfId="39130" builtinId="8" hidden="1"/>
    <cellStyle name="Hipervínculo" xfId="20845" builtinId="8" hidden="1"/>
    <cellStyle name="Hipervínculo" xfId="40781" builtinId="8" hidden="1"/>
    <cellStyle name="Hipervínculo" xfId="50759" builtinId="8" hidden="1"/>
    <cellStyle name="Hipervínculo" xfId="44913" builtinId="8" hidden="1"/>
    <cellStyle name="Hipervínculo" xfId="22592" builtinId="8" hidden="1"/>
    <cellStyle name="Hipervínculo" xfId="13888" builtinId="8" hidden="1"/>
    <cellStyle name="Hipervínculo" xfId="6045" builtinId="8" hidden="1"/>
    <cellStyle name="Hipervínculo" xfId="27774" builtinId="8" hidden="1"/>
    <cellStyle name="Hipervínculo" xfId="55668" builtinId="8" hidden="1"/>
    <cellStyle name="Hipervínculo" xfId="9877" builtinId="8" hidden="1"/>
    <cellStyle name="Hipervínculo" xfId="37980" builtinId="8" hidden="1"/>
    <cellStyle name="Hipervínculo" xfId="15792" builtinId="8" hidden="1"/>
    <cellStyle name="Hipervínculo" xfId="29464" builtinId="8" hidden="1"/>
    <cellStyle name="Hipervínculo" xfId="12970" builtinId="8" hidden="1"/>
    <cellStyle name="Hipervínculo" xfId="34704" builtinId="8" hidden="1"/>
    <cellStyle name="Hipervínculo" xfId="59140" builtinId="8" hidden="1"/>
    <cellStyle name="Hipervínculo" xfId="30929" builtinId="8" hidden="1"/>
    <cellStyle name="Hipervínculo" xfId="31057" builtinId="8" hidden="1"/>
    <cellStyle name="Hipervínculo" xfId="8994" builtinId="8" hidden="1"/>
    <cellStyle name="Hipervínculo" xfId="14676" builtinId="8" hidden="1"/>
    <cellStyle name="Hipervínculo" xfId="19901" builtinId="8" hidden="1"/>
    <cellStyle name="Hipervínculo" xfId="41631" builtinId="8" hidden="1"/>
    <cellStyle name="Hipervínculo" xfId="50919" builtinId="8" hidden="1"/>
    <cellStyle name="Hipervínculo" xfId="35654" builtinId="8" hidden="1"/>
    <cellStyle name="Hipervínculo" xfId="22612" builtinId="8" hidden="1"/>
    <cellStyle name="Hipervínculo" xfId="38536" builtinId="8" hidden="1"/>
    <cellStyle name="Hipervínculo" xfId="41975" builtinId="8" hidden="1"/>
    <cellStyle name="Hipervínculo" xfId="20802" builtinId="8" hidden="1"/>
    <cellStyle name="Hipervínculo" xfId="48558" builtinId="8" hidden="1"/>
    <cellStyle name="Hipervínculo" xfId="43992" builtinId="8" hidden="1"/>
    <cellStyle name="Hipervínculo" xfId="38942" builtinId="8" hidden="1"/>
    <cellStyle name="Hipervínculo" xfId="22741" builtinId="8" hidden="1"/>
    <cellStyle name="Hipervínculo" xfId="6776" builtinId="8" hidden="1"/>
    <cellStyle name="Hipervínculo" xfId="51163" builtinId="8" hidden="1"/>
    <cellStyle name="Hipervínculo" xfId="47374" builtinId="8" hidden="1"/>
    <cellStyle name="Hipervínculo" xfId="22677" builtinId="8" hidden="1"/>
    <cellStyle name="Hipervínculo" xfId="25119" builtinId="8" hidden="1"/>
    <cellStyle name="Hipervínculo" xfId="5663" builtinId="8" hidden="1"/>
    <cellStyle name="Hipervínculo" xfId="2605" builtinId="8" hidden="1"/>
    <cellStyle name="Hipervínculo" xfId="34920" builtinId="8" hidden="1"/>
    <cellStyle name="Hipervínculo" xfId="17751" builtinId="8" hidden="1"/>
    <cellStyle name="Hipervínculo" xfId="23932" builtinId="8" hidden="1"/>
    <cellStyle name="Hipervínculo" xfId="34471" builtinId="8" hidden="1"/>
    <cellStyle name="Hipervínculo" xfId="13950" builtinId="8" hidden="1"/>
    <cellStyle name="Hipervínculo" xfId="27557" builtinId="8" hidden="1"/>
    <cellStyle name="Hipervínculo" xfId="4024" builtinId="8" hidden="1"/>
    <cellStyle name="Hipervínculo" xfId="33989" builtinId="8" hidden="1"/>
    <cellStyle name="Hipervínculo" xfId="18358" builtinId="8" hidden="1"/>
    <cellStyle name="Hipervínculo" xfId="47610" builtinId="8" hidden="1"/>
    <cellStyle name="Hipervínculo" xfId="48881" builtinId="8" hidden="1"/>
    <cellStyle name="Hipervínculo" xfId="23766" builtinId="8" hidden="1"/>
    <cellStyle name="Hipervínculo" xfId="8223" builtinId="8" hidden="1"/>
    <cellStyle name="Hipervínculo" xfId="12938" builtinId="8" hidden="1"/>
    <cellStyle name="Hipervínculo" xfId="13410" builtinId="8" hidden="1"/>
    <cellStyle name="Hipervínculo" xfId="38386" builtinId="8" hidden="1"/>
    <cellStyle name="Hipervínculo" xfId="50158" builtinId="8" hidden="1"/>
    <cellStyle name="Hipervínculo" xfId="42081" builtinId="8" hidden="1"/>
    <cellStyle name="Hipervínculo" xfId="16278" builtinId="8" hidden="1"/>
    <cellStyle name="Hipervínculo" xfId="13958" builtinId="8" hidden="1"/>
    <cellStyle name="Hipervínculo" xfId="9951" builtinId="8" hidden="1"/>
    <cellStyle name="Hipervínculo" xfId="33979" builtinId="8" hidden="1"/>
    <cellStyle name="Hipervínculo" xfId="38068" builtinId="8" hidden="1"/>
    <cellStyle name="Hipervínculo" xfId="58223" builtinId="8" hidden="1"/>
    <cellStyle name="Hipervínculo" xfId="35281" builtinId="8" hidden="1"/>
    <cellStyle name="Hipervínculo" xfId="9351" builtinId="8" hidden="1"/>
    <cellStyle name="Hipervínculo" xfId="7161" builtinId="8" hidden="1"/>
    <cellStyle name="Hipervínculo" xfId="16751" builtinId="8" hidden="1"/>
    <cellStyle name="Hipervínculo" xfId="22659" builtinId="8" hidden="1"/>
    <cellStyle name="Hipervínculo" xfId="48027" builtinId="8" hidden="1"/>
    <cellStyle name="Hipervínculo" xfId="21688" builtinId="8" hidden="1"/>
    <cellStyle name="Hipervínculo" xfId="52131" builtinId="8" hidden="1"/>
    <cellStyle name="Hipervínculo" xfId="7511" builtinId="8" hidden="1"/>
    <cellStyle name="Hipervínculo" xfId="147" builtinId="8" hidden="1"/>
    <cellStyle name="Hipervínculo" xfId="23548" builtinId="8" hidden="1"/>
    <cellStyle name="Hipervínculo" xfId="47578" builtinId="8" hidden="1"/>
    <cellStyle name="Hipervínculo" xfId="51671" builtinId="8" hidden="1"/>
    <cellStyle name="Hipervínculo" xfId="45708" builtinId="8" hidden="1"/>
    <cellStyle name="Hipervínculo" xfId="21680" builtinId="8" hidden="1"/>
    <cellStyle name="Hipervínculo" xfId="5349" builtinId="8" hidden="1"/>
    <cellStyle name="Hipervínculo" xfId="5132" builtinId="8" hidden="1"/>
    <cellStyle name="Hipervínculo" xfId="30349" builtinId="8" hidden="1"/>
    <cellStyle name="Hipervínculo" xfId="52446" builtinId="8" hidden="1"/>
    <cellStyle name="Hipervínculo" xfId="48357" builtinId="8" hidden="1"/>
    <cellStyle name="Hipervínculo" xfId="38891" builtinId="8" hidden="1"/>
    <cellStyle name="Hipervínculo" xfId="18386" builtinId="8" hidden="1"/>
    <cellStyle name="Hipervínculo" xfId="11414" builtinId="8" hidden="1"/>
    <cellStyle name="Hipervínculo" xfId="11701" builtinId="8" hidden="1"/>
    <cellStyle name="Hipervínculo" xfId="37147" builtinId="8" hidden="1"/>
    <cellStyle name="Hipervínculo" xfId="13370" builtinId="8" hidden="1"/>
    <cellStyle name="Hipervínculo" xfId="53698" builtinId="8" hidden="1"/>
    <cellStyle name="Hipervínculo" xfId="31966" builtinId="8" hidden="1"/>
    <cellStyle name="Hipervínculo" xfId="8081" builtinId="8" hidden="1"/>
    <cellStyle name="Hipervínculo" xfId="1682" builtinId="8" hidden="1"/>
    <cellStyle name="Hipervínculo" xfId="18989" builtinId="8" hidden="1"/>
    <cellStyle name="Hipervínculo" xfId="5154" builtinId="8" hidden="1"/>
    <cellStyle name="Hipervínculo" xfId="54150" builtinId="8" hidden="1"/>
    <cellStyle name="Hipervínculo" xfId="26696" builtinId="8" hidden="1"/>
    <cellStyle name="Hipervínculo" xfId="31103" builtinId="8" hidden="1"/>
    <cellStyle name="Hipervínculo" xfId="22687" builtinId="8" hidden="1"/>
    <cellStyle name="Hipervínculo" xfId="51029" builtinId="8" hidden="1"/>
    <cellStyle name="Hipervínculo" xfId="31824" builtinId="8" hidden="1"/>
    <cellStyle name="Hipervínculo" xfId="9282" builtinId="8" hidden="1"/>
    <cellStyle name="Hipervínculo" xfId="50580" builtinId="8" hidden="1"/>
    <cellStyle name="Hipervínculo" xfId="27192" builtinId="8" hidden="1"/>
    <cellStyle name="Hipervínculo" xfId="18112" builtinId="8" hidden="1"/>
    <cellStyle name="Hipervínculo" xfId="6053" builtinId="8" hidden="1"/>
    <cellStyle name="Hipervínculo" xfId="11113" builtinId="8" hidden="1"/>
    <cellStyle name="Hipervínculo" xfId="46032" builtinId="8" hidden="1"/>
    <cellStyle name="Hipervínculo" xfId="57341" builtinId="8" hidden="1"/>
    <cellStyle name="Hipervínculo" xfId="34980" builtinId="8" hidden="1"/>
    <cellStyle name="Hipervínculo" xfId="32917" builtinId="8" hidden="1"/>
    <cellStyle name="Hipervínculo" xfId="9895" builtinId="8" hidden="1"/>
    <cellStyle name="Hipervínculo" xfId="12978" builtinId="8" hidden="1"/>
    <cellStyle name="Hipervínculo" xfId="18039" builtinId="8" hidden="1"/>
    <cellStyle name="Hipervínculo" xfId="3229" builtinId="8" hidden="1"/>
    <cellStyle name="Hipervínculo" xfId="52777" builtinId="8" hidden="1"/>
    <cellStyle name="Hipervínculo" xfId="31049" builtinId="8" hidden="1"/>
    <cellStyle name="Hipervínculo" xfId="25986" builtinId="8" hidden="1"/>
    <cellStyle name="Hipervínculo" xfId="30355" builtinId="8" hidden="1"/>
    <cellStyle name="Hipervínculo" xfId="19909" builtinId="8" hidden="1"/>
    <cellStyle name="Hipervínculo" xfId="36401" builtinId="8" hidden="1"/>
    <cellStyle name="Hipervínculo" xfId="46698" builtinId="8" hidden="1"/>
    <cellStyle name="Hipervínculo" xfId="9539" builtinId="8" hidden="1"/>
    <cellStyle name="Hipervínculo" xfId="58700" builtinId="8" hidden="1"/>
    <cellStyle name="Hipervínculo" xfId="31822" builtinId="8" hidden="1"/>
    <cellStyle name="Hipervínculo" xfId="3144" builtinId="8" hidden="1"/>
    <cellStyle name="Hipervínculo" xfId="26834" builtinId="8" hidden="1"/>
    <cellStyle name="Hipervínculo" xfId="31894" builtinId="8" hidden="1"/>
    <cellStyle name="Hipervínculo" xfId="53627" builtinId="8" hidden="1"/>
    <cellStyle name="Hipervínculo" xfId="41196" builtinId="8" hidden="1"/>
    <cellStyle name="Hipervínculo" xfId="46295" builtinId="8" hidden="1"/>
    <cellStyle name="Hipervínculo" xfId="12132" builtinId="8" hidden="1"/>
    <cellStyle name="Hipervínculo" xfId="10861" builtinId="8" hidden="1"/>
    <cellStyle name="Hipervínculo" xfId="33765" builtinId="8" hidden="1"/>
    <cellStyle name="Hipervínculo" xfId="38819" builtinId="8" hidden="1"/>
    <cellStyle name="Hipervínculo" xfId="57767" builtinId="8" hidden="1"/>
    <cellStyle name="Hipervínculo" xfId="32054" builtinId="8" hidden="1"/>
    <cellStyle name="Hipervínculo" xfId="42619" builtinId="8" hidden="1"/>
    <cellStyle name="Hipervínculo" xfId="5203" builtinId="8" hidden="1"/>
    <cellStyle name="Hipervínculo" xfId="17663" builtinId="8" hidden="1"/>
    <cellStyle name="Hipervínculo" xfId="40693" builtinId="8" hidden="1"/>
    <cellStyle name="Hipervínculo" xfId="45750" builtinId="8" hidden="1"/>
    <cellStyle name="Hipervínculo" xfId="51599" builtinId="8" hidden="1"/>
    <cellStyle name="Hipervínculo" xfId="27565" builtinId="8" hidden="1"/>
    <cellStyle name="Hipervínculo" xfId="19235" builtinId="8" hidden="1"/>
    <cellStyle name="Hipervínculo" xfId="5074" builtinId="8" hidden="1"/>
    <cellStyle name="Hipervínculo" xfId="24460" builtinId="8" hidden="1"/>
    <cellStyle name="Hipervínculo" xfId="47618" builtinId="8" hidden="1"/>
    <cellStyle name="Hipervínculo" xfId="52580" builtinId="8" hidden="1"/>
    <cellStyle name="Hipervínculo" xfId="44799" builtinId="8" hidden="1"/>
    <cellStyle name="Hipervínculo" xfId="51823" builtinId="8" hidden="1"/>
    <cellStyle name="Hipervínculo" xfId="21758" builtinId="8" hidden="1"/>
    <cellStyle name="Hipervínculo" xfId="50995" builtinId="8" hidden="1"/>
    <cellStyle name="Hipervínculo" xfId="52568" builtinId="8" hidden="1"/>
    <cellStyle name="Hipervínculo" xfId="38940" builtinId="8" hidden="1"/>
    <cellStyle name="Hipervínculo" xfId="19759" builtinId="8" hidden="1"/>
    <cellStyle name="Hipervínculo" xfId="21742" builtinId="8" hidden="1"/>
    <cellStyle name="Hipervínculo" xfId="36220" builtinId="8" hidden="1"/>
    <cellStyle name="Hipervínculo" xfId="23726" builtinId="8" hidden="1"/>
    <cellStyle name="Hipervínculo" xfId="45491" builtinId="8" hidden="1"/>
    <cellStyle name="Hipervínculo" xfId="21320" builtinId="8" hidden="1"/>
    <cellStyle name="Hipervínculo" xfId="52498" builtinId="8" hidden="1"/>
    <cellStyle name="Hipervínculo" xfId="15267" builtinId="8" hidden="1"/>
    <cellStyle name="Hipervínculo" xfId="22749" builtinId="8" hidden="1"/>
    <cellStyle name="Hipervínculo" xfId="36371" builtinId="8" hidden="1"/>
    <cellStyle name="Hipervínculo" xfId="21408" builtinId="8" hidden="1"/>
    <cellStyle name="Hipervínculo" xfId="28046" builtinId="8" hidden="1"/>
    <cellStyle name="Hipervínculo" xfId="45019" builtinId="8" hidden="1"/>
    <cellStyle name="Hipervínculo" xfId="48196" builtinId="8" hidden="1"/>
    <cellStyle name="Hipervínculo" xfId="45301" builtinId="8" hidden="1"/>
    <cellStyle name="Hipervínculo" xfId="24394" builtinId="8" hidden="1"/>
    <cellStyle name="Hipervínculo" xfId="3890" builtinId="8" hidden="1"/>
    <cellStyle name="Hipervínculo" xfId="21060" builtinId="8" hidden="1"/>
    <cellStyle name="Hipervínculo" xfId="27630" builtinId="8" hidden="1"/>
    <cellStyle name="Hipervínculo" xfId="51663" builtinId="8" hidden="1"/>
    <cellStyle name="Hipervínculo" xfId="37772" builtinId="8" hidden="1"/>
    <cellStyle name="Hipervínculo" xfId="40755" builtinId="8" hidden="1"/>
    <cellStyle name="Hipervínculo" xfId="17599" builtinId="8" hidden="1"/>
    <cellStyle name="Hipervínculo" xfId="541" builtinId="8" hidden="1"/>
    <cellStyle name="Hipervínculo" xfId="37334" builtinId="8" hidden="1"/>
    <cellStyle name="Hipervínculo" xfId="18955" builtinId="8" hidden="1"/>
    <cellStyle name="Hipervínculo" xfId="57798" builtinId="8" hidden="1"/>
    <cellStyle name="Hipervínculo" xfId="38883" builtinId="8" hidden="1"/>
    <cellStyle name="Hipervínculo" xfId="33829" builtinId="8" hidden="1"/>
    <cellStyle name="Hipervínculo" xfId="10799" builtinId="8" hidden="1"/>
    <cellStyle name="Hipervínculo" xfId="12066" builtinId="8" hidden="1"/>
    <cellStyle name="Hipervínculo" xfId="39160" builtinId="8" hidden="1"/>
    <cellStyle name="Hipervínculo" xfId="38918" builtinId="8" hidden="1"/>
    <cellStyle name="Hipervínculo" xfId="2795" builtinId="8" hidden="1"/>
    <cellStyle name="Hipervínculo" xfId="52183" builtinId="8" hidden="1"/>
    <cellStyle name="Hipervínculo" xfId="51829" builtinId="8" hidden="1"/>
    <cellStyle name="Hipervínculo" xfId="41334" builtinId="8" hidden="1"/>
    <cellStyle name="Hipervínculo" xfId="18997" builtinId="8" hidden="1"/>
    <cellStyle name="Hipervínculo" xfId="45505" builtinId="8" hidden="1"/>
    <cellStyle name="Hipervínculo" xfId="45812" builtinId="8" hidden="1"/>
    <cellStyle name="Hipervínculo" xfId="46763" builtinId="8" hidden="1"/>
    <cellStyle name="Hipervínculo" xfId="25027" builtinId="8" hidden="1"/>
    <cellStyle name="Hipervínculo" xfId="52197" builtinId="8" hidden="1"/>
    <cellStyle name="Hipervínculo" xfId="3600" builtinId="8" hidden="1"/>
    <cellStyle name="Hipervínculo" xfId="25920" builtinId="8" hidden="1"/>
    <cellStyle name="Hipervínculo" xfId="30983" builtinId="8" hidden="1"/>
    <cellStyle name="Hipervínculo" xfId="52713" builtinId="8" hidden="1"/>
    <cellStyle name="Hipervínculo" xfId="39835" builtinId="8" hidden="1"/>
    <cellStyle name="Hipervínculo" xfId="18104" builtinId="8" hidden="1"/>
    <cellStyle name="Hipervínculo" xfId="13044" builtinId="8" hidden="1"/>
    <cellStyle name="Hipervínculo" xfId="50661" builtinId="8" hidden="1"/>
    <cellStyle name="Hipervínculo" xfId="28588" builtinId="8" hidden="1"/>
    <cellStyle name="Hipervínculo" xfId="49729" builtinId="8" hidden="1"/>
    <cellStyle name="Hipervínculo" xfId="57309" builtinId="8" hidden="1"/>
    <cellStyle name="Hipervínculo" xfId="32909" builtinId="8" hidden="1"/>
    <cellStyle name="Hipervínculo" xfId="11175" builtinId="8" hidden="1"/>
    <cellStyle name="Hipervínculo" xfId="6115" builtinId="8" hidden="1"/>
    <cellStyle name="Hipervínculo" xfId="18047" builtinId="8" hidden="1"/>
    <cellStyle name="Hipervínculo" xfId="39781" builtinId="8" hidden="1"/>
    <cellStyle name="Hipervínculo" xfId="44839" builtinId="8" hidden="1"/>
    <cellStyle name="Hipervínculo" xfId="50687" builtinId="8" hidden="1"/>
    <cellStyle name="Hipervínculo" xfId="25978" builtinId="8" hidden="1"/>
    <cellStyle name="Hipervínculo" xfId="8725" builtinId="8" hidden="1"/>
    <cellStyle name="Hipervínculo" xfId="11618" builtinId="8" hidden="1"/>
    <cellStyle name="Hipervínculo" xfId="56772" builtinId="8" hidden="1"/>
    <cellStyle name="Hipervínculo" xfId="38092" builtinId="8" hidden="1"/>
    <cellStyle name="Hipervínculo" xfId="59048" builtinId="8" hidden="1"/>
    <cellStyle name="Hipervínculo" xfId="18937" builtinId="8" hidden="1"/>
    <cellStyle name="Hipervínculo" xfId="13868" builtinId="8" hidden="1"/>
    <cellStyle name="Hipervínculo" xfId="10585" builtinId="8" hidden="1"/>
    <cellStyle name="Hipervínculo" xfId="8147" builtinId="8" hidden="1"/>
    <cellStyle name="Hipervínculo" xfId="31902" builtinId="8" hidden="1"/>
    <cellStyle name="Hipervínculo" xfId="53635" builtinId="8" hidden="1"/>
    <cellStyle name="Hipervínculo" xfId="57894" builtinId="8" hidden="1"/>
    <cellStyle name="Hipervínculo" xfId="37083" builtinId="8" hidden="1"/>
    <cellStyle name="Hipervínculo" xfId="12124" builtinId="8" hidden="1"/>
    <cellStyle name="Hipervínculo" xfId="426" builtinId="8" hidden="1"/>
    <cellStyle name="Hipervínculo" xfId="22522" builtinId="8" hidden="1"/>
    <cellStyle name="Hipervínculo" xfId="38827" builtinId="8" hidden="1"/>
    <cellStyle name="Hipervínculo" xfId="6013" builtinId="8" hidden="1"/>
    <cellStyle name="Hipervínculo" xfId="29921" builtinId="8" hidden="1"/>
    <cellStyle name="Hipervínculo" xfId="26554" builtinId="8" hidden="1"/>
    <cellStyle name="Hipervínculo" xfId="5195" builtinId="8" hidden="1"/>
    <cellStyle name="Hipervínculo" xfId="5477" builtinId="8" hidden="1"/>
    <cellStyle name="Hipervínculo" xfId="9192" builtinId="8" hidden="1"/>
    <cellStyle name="Hipervínculo" xfId="30595" builtinId="8" hidden="1"/>
    <cellStyle name="Hipervínculo" xfId="5331" builtinId="8" hidden="1"/>
    <cellStyle name="Hipervínculo" xfId="47514" builtinId="8" hidden="1"/>
    <cellStyle name="Hipervínculo" xfId="39416" builtinId="8" hidden="1"/>
    <cellStyle name="Hipervínculo" xfId="180" builtinId="8" hidden="1"/>
    <cellStyle name="Hipervínculo" xfId="7461" builtinId="8" hidden="1"/>
    <cellStyle name="Hipervínculo" xfId="28542" builtinId="8" hidden="1"/>
    <cellStyle name="Hipervínculo" xfId="52572" builtinId="8" hidden="1"/>
    <cellStyle name="Hipervínculo" xfId="59275" builtinId="8" hidden="1"/>
    <cellStyle name="Hipervínculo" xfId="30845" builtinId="8" hidden="1"/>
    <cellStyle name="Hipervínculo" xfId="6772" builtinId="8" hidden="1"/>
    <cellStyle name="Hipervínculo" xfId="12094" builtinId="8" hidden="1"/>
    <cellStyle name="Hipervínculo" xfId="9286" builtinId="8" hidden="1"/>
    <cellStyle name="Hipervínculo" xfId="35345" builtinId="8" hidden="1"/>
    <cellStyle name="Hipervínculo" xfId="58254" builtinId="8" hidden="1"/>
    <cellStyle name="Hipervínculo" xfId="38002" builtinId="8" hidden="1"/>
    <cellStyle name="Hipervínculo" xfId="33915" builtinId="8" hidden="1"/>
    <cellStyle name="Hipervínculo" xfId="5659" builtinId="8" hidden="1"/>
    <cellStyle name="Hipervínculo" xfId="10112" builtinId="8" hidden="1"/>
    <cellStyle name="Hipervínculo" xfId="16215" builtinId="8" hidden="1"/>
    <cellStyle name="Hipervínculo" xfId="42146" builtinId="8" hidden="1"/>
    <cellStyle name="Hipervínculo" xfId="54604" builtinId="8" hidden="1"/>
    <cellStyle name="Hipervínculo" xfId="41649" builtinId="8" hidden="1"/>
    <cellStyle name="Hipervínculo" xfId="27112" builtinId="8" hidden="1"/>
    <cellStyle name="Hipervínculo" xfId="2656" builtinId="8" hidden="1"/>
    <cellStyle name="Hipervínculo" xfId="37210" builtinId="8" hidden="1"/>
    <cellStyle name="Hipervínculo" xfId="12348" builtinId="8" hidden="1"/>
    <cellStyle name="Hipervínculo" xfId="48943" builtinId="8" hidden="1"/>
    <cellStyle name="Hipervínculo" xfId="47676" builtinId="8" hidden="1"/>
    <cellStyle name="Hipervínculo" xfId="18320" builtinId="8" hidden="1"/>
    <cellStyle name="Hipervínculo" xfId="20313" builtinId="8" hidden="1"/>
    <cellStyle name="Hipervínculo" xfId="4056" builtinId="8" hidden="1"/>
    <cellStyle name="Hipervínculo" xfId="27622" builtinId="8" hidden="1"/>
    <cellStyle name="Hipervínculo" xfId="42043" builtinId="8" hidden="1"/>
    <cellStyle name="Hipervínculo" xfId="55744" builtinId="8" hidden="1"/>
    <cellStyle name="Hipervínculo" xfId="822" builtinId="8" hidden="1"/>
    <cellStyle name="Hipervínculo" xfId="36615" builtinId="8" hidden="1"/>
    <cellStyle name="Hipervínculo" xfId="9475" builtinId="8" hidden="1"/>
    <cellStyle name="Hipervínculo" xfId="57578" builtinId="8" hidden="1"/>
    <cellStyle name="Hipervínculo" xfId="6714" builtinId="8" hidden="1"/>
    <cellStyle name="Hipervínculo" xfId="16052" builtinId="8" hidden="1"/>
    <cellStyle name="Hipervínculo" xfId="52339" builtinId="8" hidden="1"/>
    <cellStyle name="Hipervínculo" xfId="4720" builtinId="8" hidden="1"/>
    <cellStyle name="Hipervínculo" xfId="25045" builtinId="8" hidden="1"/>
    <cellStyle name="Hipervínculo" xfId="16195" builtinId="8" hidden="1"/>
    <cellStyle name="Hipervínculo" xfId="50535" builtinId="8" hidden="1"/>
    <cellStyle name="Hipervínculo" xfId="38914" builtinId="8" hidden="1"/>
    <cellStyle name="Hipervínculo" xfId="43927" builtinId="8" hidden="1"/>
    <cellStyle name="Hipervínculo" xfId="20235" builtinId="8" hidden="1"/>
    <cellStyle name="Hipervínculo" xfId="26890" builtinId="8" hidden="1"/>
    <cellStyle name="Hipervínculo" xfId="40585" builtinId="8" hidden="1"/>
    <cellStyle name="Hipervínculo" xfId="1098" builtinId="8" hidden="1"/>
    <cellStyle name="Hipervínculo" xfId="19939" builtinId="8" hidden="1"/>
    <cellStyle name="Hipervínculo" xfId="45806" builtinId="8" hidden="1"/>
    <cellStyle name="Hipervínculo" xfId="50856" builtinId="8" hidden="1"/>
    <cellStyle name="Hipervínculo" xfId="41696" builtinId="8" hidden="1"/>
    <cellStyle name="Hipervínculo" xfId="57285" builtinId="8" hidden="1"/>
    <cellStyle name="Hipervínculo" xfId="14421" builtinId="8" hidden="1"/>
    <cellStyle name="Hipervínculo" xfId="9056" builtinId="8" hidden="1"/>
    <cellStyle name="Hipervínculo" xfId="30991" builtinId="8" hidden="1"/>
    <cellStyle name="Hipervínculo" xfId="52721" builtinId="8" hidden="1"/>
    <cellStyle name="Hipervínculo" xfId="41241" builtinId="8" hidden="1"/>
    <cellStyle name="Hipervínculo" xfId="34766" builtinId="8" hidden="1"/>
    <cellStyle name="Hipervínculo" xfId="11650" builtinId="8" hidden="1"/>
    <cellStyle name="Hipervínculo" xfId="30501" builtinId="8" hidden="1"/>
    <cellStyle name="Hipervínculo" xfId="39711" builtinId="8" hidden="1"/>
    <cellStyle name="Hipervínculo" xfId="37918" builtinId="8" hidden="1"/>
    <cellStyle name="Hipervínculo" xfId="56700" builtinId="8" hidden="1"/>
    <cellStyle name="Hipervínculo" xfId="53400" builtinId="8" hidden="1"/>
    <cellStyle name="Hipervínculo" xfId="9833" builtinId="8" hidden="1"/>
    <cellStyle name="Hipervínculo" xfId="14341" builtinId="8" hidden="1"/>
    <cellStyle name="Hipervínculo" xfId="2411" builtinId="8" hidden="1"/>
    <cellStyle name="Hipervínculo" xfId="15495" builtinId="8" hidden="1"/>
    <cellStyle name="Hipervínculo" xfId="44847" builtinId="8" hidden="1"/>
    <cellStyle name="Hipervínculo" xfId="50695" builtinId="8" hidden="1"/>
    <cellStyle name="Hipervínculo" xfId="46602" builtinId="8" hidden="1"/>
    <cellStyle name="Hipervínculo" xfId="20912" builtinId="8" hidden="1"/>
    <cellStyle name="Hipervínculo" xfId="638" builtinId="8" hidden="1"/>
    <cellStyle name="Hipervínculo" xfId="44893" builtinId="8" hidden="1"/>
    <cellStyle name="Hipervínculo" xfId="29454" builtinId="8" hidden="1"/>
    <cellStyle name="Hipervínculo" xfId="51777" builtinId="8" hidden="1"/>
    <cellStyle name="Hipervínculo" xfId="43895" builtinId="8" hidden="1"/>
    <cellStyle name="Hipervínculo" xfId="39801" builtinId="8" hidden="1"/>
    <cellStyle name="Hipervínculo" xfId="13980" builtinId="8" hidden="1"/>
    <cellStyle name="Hipervínculo" xfId="8139" builtinId="8" hidden="1"/>
    <cellStyle name="Hipervínculo" xfId="29523" builtinId="8" hidden="1"/>
    <cellStyle name="Hipervínculo" xfId="44665" builtinId="8" hidden="1"/>
    <cellStyle name="Hipervínculo" xfId="19983" builtinId="8" hidden="1"/>
    <cellStyle name="Hipervínculo" xfId="37091" builtinId="8" hidden="1"/>
    <cellStyle name="Hipervínculo" xfId="33002" builtinId="8" hidden="1"/>
    <cellStyle name="Hipervínculo" xfId="7055" builtinId="8" hidden="1"/>
    <cellStyle name="Hipervínculo" xfId="19709" builtinId="8" hidden="1"/>
    <cellStyle name="Hipervínculo" xfId="47957" builtinId="8" hidden="1"/>
    <cellStyle name="Hipervínculo" xfId="43057" builtinId="8" hidden="1"/>
    <cellStyle name="Hipervínculo" xfId="54320" builtinId="8" hidden="1"/>
    <cellStyle name="Hipervínculo" xfId="29699" builtinId="8" hidden="1"/>
    <cellStyle name="Hipervínculo" xfId="26199" builtinId="8" hidden="1"/>
    <cellStyle name="Hipervínculo" xfId="2197" builtinId="8" hidden="1"/>
    <cellStyle name="Hipervínculo" xfId="21738" builtinId="8" hidden="1"/>
    <cellStyle name="Hipervínculo" xfId="8887" builtinId="8" hidden="1"/>
    <cellStyle name="Hipervínculo" xfId="21722" builtinId="8" hidden="1"/>
    <cellStyle name="Hipervínculo" xfId="19092" builtinId="8" hidden="1"/>
    <cellStyle name="Hipervínculo" xfId="30891" builtinId="8" hidden="1"/>
    <cellStyle name="Hipervínculo" xfId="41288" builtinId="8" hidden="1"/>
    <cellStyle name="Hipervínculo" xfId="44963" builtinId="8" hidden="1"/>
    <cellStyle name="Hipervínculo" xfId="45359" builtinId="8" hidden="1"/>
    <cellStyle name="Hipervínculo" xfId="33753" builtinId="8" hidden="1"/>
    <cellStyle name="Hipervínculo" xfId="56656" builtinId="8" hidden="1"/>
    <cellStyle name="Hipervínculo" xfId="40723" builtinId="8" hidden="1"/>
    <cellStyle name="Hipervínculo" xfId="45219" builtinId="8" hidden="1"/>
    <cellStyle name="Hipervínculo" xfId="12602" builtinId="8" hidden="1"/>
    <cellStyle name="Hipervínculo" xfId="9294" builtinId="8" hidden="1"/>
    <cellStyle name="Hipervínculo" xfId="35337" builtinId="8" hidden="1"/>
    <cellStyle name="Hipervínculo" xfId="39430" builtinId="8" hidden="1"/>
    <cellStyle name="Hipervínculo" xfId="56460" builtinId="8" hidden="1"/>
    <cellStyle name="Hipervínculo" xfId="33923" builtinId="8" hidden="1"/>
    <cellStyle name="Hipervínculo" xfId="20870" builtinId="8" hidden="1"/>
    <cellStyle name="Hipervínculo" xfId="5801" builtinId="8" hidden="1"/>
    <cellStyle name="Hipervínculo" xfId="16223" builtinId="8" hidden="1"/>
    <cellStyle name="Hipervínculo" xfId="20906" builtinId="8" hidden="1"/>
    <cellStyle name="Hipervínculo" xfId="5937" builtinId="8" hidden="1"/>
    <cellStyle name="Hipervínculo" xfId="51199" builtinId="8" hidden="1"/>
    <cellStyle name="Hipervínculo" xfId="26252" builtinId="8" hidden="1"/>
    <cellStyle name="Hipervínculo" xfId="8377" builtinId="8" hidden="1"/>
    <cellStyle name="Hipervínculo" xfId="57836" builtinId="8" hidden="1"/>
    <cellStyle name="Hipervínculo" xfId="23148" builtinId="8" hidden="1"/>
    <cellStyle name="Hipervínculo" xfId="48937" builtinId="8" hidden="1"/>
    <cellStyle name="Hipervínculo" xfId="53030" builtinId="8" hidden="1"/>
    <cellStyle name="Hipervínculo" xfId="42609" builtinId="8" hidden="1"/>
    <cellStyle name="Hipervínculo" xfId="20321" builtinId="8" hidden="1"/>
    <cellStyle name="Hipervínculo" xfId="7029" builtinId="8" hidden="1"/>
    <cellStyle name="Hipervínculo" xfId="42529" builtinId="8" hidden="1"/>
    <cellStyle name="Hipervínculo" xfId="38755" builtinId="8" hidden="1"/>
    <cellStyle name="Hipervínculo" xfId="46741" builtinId="8" hidden="1"/>
    <cellStyle name="Hipervínculo" xfId="45997" builtinId="8" hidden="1"/>
    <cellStyle name="Hipervínculo" xfId="35419" builtinId="8" hidden="1"/>
    <cellStyle name="Hipervínculo" xfId="13521" builtinId="8" hidden="1"/>
    <cellStyle name="Hipervínculo" xfId="34348" builtinId="8" hidden="1"/>
    <cellStyle name="Hipervínculo" xfId="11264" builtinId="8" hidden="1"/>
    <cellStyle name="Hipervínculo" xfId="25057" builtinId="8" hidden="1"/>
    <cellStyle name="Hipervínculo" xfId="55542" builtinId="8" hidden="1"/>
    <cellStyle name="Hipervínculo" xfId="50482" builtinId="8" hidden="1"/>
    <cellStyle name="Hipervínculo" xfId="28750" builtinId="8" hidden="1"/>
    <cellStyle name="Hipervínculo" xfId="3158" builtinId="8" hidden="1"/>
    <cellStyle name="Hipervínculo" xfId="18645" builtinId="8" hidden="1"/>
    <cellStyle name="Hipervínculo" xfId="11488" builtinId="8" hidden="1"/>
    <cellStyle name="Hipervínculo" xfId="32775" builtinId="8" hidden="1"/>
    <cellStyle name="Hipervínculo" xfId="48385" builtinId="8" hidden="1"/>
    <cellStyle name="Hipervínculo" xfId="58372" builtinId="8" hidden="1"/>
    <cellStyle name="Hipervínculo" xfId="38514" builtinId="8" hidden="1"/>
    <cellStyle name="Hipervínculo" xfId="24963" builtinId="8" hidden="1"/>
    <cellStyle name="Hipervínculo" xfId="31487" builtinId="8" hidden="1"/>
    <cellStyle name="Hipervínculo" xfId="15978" builtinId="8" hidden="1"/>
    <cellStyle name="Hipervínculo" xfId="55" builtinId="8" hidden="1"/>
    <cellStyle name="Hipervínculo" xfId="924" builtinId="8" hidden="1"/>
    <cellStyle name="Hipervínculo" xfId="113" builtinId="8" hidden="1"/>
    <cellStyle name="Hipervínculo" xfId="50741" builtinId="8" hidden="1"/>
    <cellStyle name="Hipervínculo" xfId="56266" builtinId="8" hidden="1"/>
    <cellStyle name="Hipervínculo" xfId="27477" builtinId="8" hidden="1"/>
    <cellStyle name="Hipervínculo" xfId="50801" builtinId="8" hidden="1"/>
    <cellStyle name="Hipervínculo" xfId="53086" builtinId="8" hidden="1"/>
    <cellStyle name="Hipervínculo" xfId="47118" builtinId="8" hidden="1"/>
    <cellStyle name="Hipervínculo" xfId="51320" builtinId="8" hidden="1"/>
    <cellStyle name="Hipervínculo" xfId="26032" builtinId="8" hidden="1"/>
    <cellStyle name="Hipervínculo" xfId="36647" builtinId="8" hidden="1"/>
    <cellStyle name="Hipervínculo" xfId="55374" builtinId="8" hidden="1"/>
    <cellStyle name="Hipervínculo" xfId="1986" builtinId="8" hidden="1"/>
    <cellStyle name="Hipervínculo" xfId="55348" builtinId="8" hidden="1"/>
    <cellStyle name="Hipervínculo" xfId="6441" builtinId="8" hidden="1"/>
    <cellStyle name="Hipervínculo" xfId="4541" builtinId="8" hidden="1"/>
    <cellStyle name="Hipervínculo" xfId="16737" builtinId="8" hidden="1"/>
    <cellStyle name="Hipervínculo" xfId="3644" builtinId="8" hidden="1"/>
    <cellStyle name="Hipervínculo" xfId="34720" builtinId="8" hidden="1"/>
    <cellStyle name="Hipervínculo" xfId="40464" builtinId="8" hidden="1"/>
    <cellStyle name="Hipervínculo" xfId="33517" builtinId="8" hidden="1"/>
    <cellStyle name="Hipervínculo" xfId="51314" builtinId="8" hidden="1"/>
    <cellStyle name="Hipervínculo" xfId="51631" builtinId="8" hidden="1"/>
    <cellStyle name="Hipervínculo" xfId="40197" builtinId="8" hidden="1"/>
    <cellStyle name="Hipervínculo" xfId="53084" builtinId="8" hidden="1"/>
    <cellStyle name="Hipervínculo" xfId="43256" builtinId="8" hidden="1"/>
    <cellStyle name="Hipervínculo" xfId="10252" builtinId="8" hidden="1"/>
    <cellStyle name="Hipervínculo" xfId="39809" builtinId="8" hidden="1"/>
    <cellStyle name="Hipervínculo" xfId="26370" builtinId="8" hidden="1"/>
    <cellStyle name="Hipervínculo" xfId="11687" builtinId="8" hidden="1"/>
    <cellStyle name="Hipervínculo" xfId="12220" builtinId="8" hidden="1"/>
    <cellStyle name="Hipervínculo" xfId="36250" builtinId="8" hidden="1"/>
    <cellStyle name="Hipervínculo" xfId="40343" builtinId="8" hidden="1"/>
    <cellStyle name="Hipervínculo" xfId="57035" builtinId="8" hidden="1"/>
    <cellStyle name="Hipervínculo" xfId="47164" builtinId="8" hidden="1"/>
    <cellStyle name="Hipervínculo" xfId="40293" builtinId="8" hidden="1"/>
    <cellStyle name="Hipervínculo" xfId="39152" builtinId="8" hidden="1"/>
    <cellStyle name="Hipervínculo" xfId="44101" builtinId="8" hidden="1"/>
    <cellStyle name="Hipervínculo" xfId="56506" builtinId="8" hidden="1"/>
    <cellStyle name="Hipervínculo" xfId="1548" builtinId="8" hidden="1"/>
    <cellStyle name="Hipervínculo" xfId="50234" builtinId="8" hidden="1"/>
    <cellStyle name="Hipervínculo" xfId="26207" builtinId="8" hidden="1"/>
    <cellStyle name="Hipervínculo" xfId="11750" builtinId="8" hidden="1"/>
    <cellStyle name="Hipervínculo" xfId="2008" builtinId="8" hidden="1"/>
    <cellStyle name="Hipervínculo" xfId="25820" builtinId="8" hidden="1"/>
    <cellStyle name="Hipervínculo" xfId="30199" builtinId="8" hidden="1"/>
    <cellStyle name="Hipervínculo" xfId="53942" builtinId="8" hidden="1"/>
    <cellStyle name="Hipervínculo" xfId="43436" builtinId="8" hidden="1"/>
    <cellStyle name="Hipervínculo" xfId="19411" builtinId="8" hidden="1"/>
    <cellStyle name="Hipervínculo" xfId="33981" builtinId="8" hidden="1"/>
    <cellStyle name="Hipervínculo" xfId="7436" builtinId="8" hidden="1"/>
    <cellStyle name="Hipervínculo" xfId="32621" builtinId="8" hidden="1"/>
    <cellStyle name="Hipervínculo" xfId="56648" builtinId="8" hidden="1"/>
    <cellStyle name="Hipervínculo" xfId="27880" builtinId="8" hidden="1"/>
    <cellStyle name="Hipervínculo" xfId="36589" builtinId="8" hidden="1"/>
    <cellStyle name="Hipervínculo" xfId="12610" builtinId="8" hidden="1"/>
    <cellStyle name="Hipervínculo" xfId="9911" builtinId="8" hidden="1"/>
    <cellStyle name="Hipervínculo" xfId="14363" builtinId="8" hidden="1"/>
    <cellStyle name="Hipervínculo" xfId="39422" builtinId="8" hidden="1"/>
    <cellStyle name="Hipervínculo" xfId="56452" builtinId="8" hidden="1"/>
    <cellStyle name="Hipervínculo" xfId="51395" builtinId="8" hidden="1"/>
    <cellStyle name="Hipervínculo" xfId="29659" builtinId="8" hidden="1"/>
    <cellStyle name="Hipervínculo" xfId="36218" builtinId="8" hidden="1"/>
    <cellStyle name="Hipervínculo" xfId="33399" builtinId="8" hidden="1"/>
    <cellStyle name="Hipervínculo" xfId="19445" builtinId="8" hidden="1"/>
    <cellStyle name="Hipervínculo" xfId="46220" builtinId="8" hidden="1"/>
    <cellStyle name="Hipervínculo" xfId="21282" builtinId="8" hidden="1"/>
    <cellStyle name="Hipervínculo" xfId="48429" builtinId="8" hidden="1"/>
    <cellStyle name="Hipervínculo" xfId="57546" builtinId="8" hidden="1"/>
    <cellStyle name="Hipervínculo" xfId="39263" builtinId="8" hidden="1"/>
    <cellStyle name="Hipervínculo" xfId="50055" builtinId="8" hidden="1"/>
    <cellStyle name="Hipervínculo" xfId="440" builtinId="8" hidden="1"/>
    <cellStyle name="Hipervínculo" xfId="19031" builtinId="8" hidden="1"/>
    <cellStyle name="Hipervínculo" xfId="42601" builtinId="8" hidden="1"/>
    <cellStyle name="Hipervínculo" xfId="37536" builtinId="8" hidden="1"/>
    <cellStyle name="Hipervínculo" xfId="3998" builtinId="8" hidden="1"/>
    <cellStyle name="Hipervínculo" xfId="27673" builtinId="8" hidden="1"/>
    <cellStyle name="Hipervínculo" xfId="45285" builtinId="8" hidden="1"/>
    <cellStyle name="Hipervínculo" xfId="35148" builtinId="8" hidden="1"/>
    <cellStyle name="Hipervínculo" xfId="7155" builtinId="8" hidden="1"/>
    <cellStyle name="Hipervínculo" xfId="35672" builtinId="8" hidden="1"/>
    <cellStyle name="Hipervínculo" xfId="30613" builtinId="8" hidden="1"/>
    <cellStyle name="Hipervínculo" xfId="8879" builtinId="8" hidden="1"/>
    <cellStyle name="Hipervínculo" xfId="28654" builtinId="8" hidden="1"/>
    <cellStyle name="Hipervínculo" xfId="23764" builtinId="8" hidden="1"/>
    <cellStyle name="Hipervínculo" xfId="41816" builtinId="8" hidden="1"/>
    <cellStyle name="Hipervínculo" xfId="50474" builtinId="8" hidden="1"/>
    <cellStyle name="Hipervínculo" xfId="23859" builtinId="8" hidden="1"/>
    <cellStyle name="Hipervínculo" xfId="10031" builtinId="8" hidden="1"/>
    <cellStyle name="Hipervínculo" xfId="11131" builtinId="8" hidden="1"/>
    <cellStyle name="Hipervínculo" xfId="10194" builtinId="8" hidden="1"/>
    <cellStyle name="Hipervínculo" xfId="37058" builtinId="8" hidden="1"/>
    <cellStyle name="Hipervínculo" xfId="51649" builtinId="8" hidden="1"/>
    <cellStyle name="Hipervínculo" xfId="43546" builtinId="8" hidden="1"/>
    <cellStyle name="Hipervínculo" xfId="21814" builtinId="8" hidden="1"/>
    <cellStyle name="Hipervínculo" xfId="16755" builtinId="8" hidden="1"/>
    <cellStyle name="Hipervínculo" xfId="6335" builtinId="8" hidden="1"/>
    <cellStyle name="Hipervínculo" xfId="29136" builtinId="8" hidden="1"/>
    <cellStyle name="Hipervínculo" xfId="32132" builtinId="8" hidden="1"/>
    <cellStyle name="Hipervínculo" xfId="25273" builtinId="8" hidden="1"/>
    <cellStyle name="Hipervínculo" xfId="36669" builtinId="8" hidden="1"/>
    <cellStyle name="Hipervínculo" xfId="14887" builtinId="8" hidden="1"/>
    <cellStyle name="Hipervínculo" xfId="9829" builtinId="8" hidden="1"/>
    <cellStyle name="Hipervínculo" xfId="13132" builtinId="8" hidden="1"/>
    <cellStyle name="Hipervínculo" xfId="19893" builtinId="8" hidden="1"/>
    <cellStyle name="Hipervínculo" xfId="41539" builtinId="8" hidden="1"/>
    <cellStyle name="Hipervínculo" xfId="53870" builtinId="8" hidden="1"/>
    <cellStyle name="Hipervínculo" xfId="29750" builtinId="8" hidden="1"/>
    <cellStyle name="Hipervínculo" xfId="4425" builtinId="8" hidden="1"/>
    <cellStyle name="Hipervínculo" xfId="4246" builtinId="8" hidden="1"/>
    <cellStyle name="Hipervínculo" xfId="19935" builtinId="8" hidden="1"/>
    <cellStyle name="Hipervínculo" xfId="42997" builtinId="8" hidden="1"/>
    <cellStyle name="Hipervínculo" xfId="48051" builtinId="8" hidden="1"/>
    <cellStyle name="Hipervínculo" xfId="56100" builtinId="8" hidden="1"/>
    <cellStyle name="Hipervínculo" xfId="12284" builtinId="8" hidden="1"/>
    <cellStyle name="Hipervínculo" xfId="7159" builtinId="8" hidden="1"/>
    <cellStyle name="Hipervínculo" xfId="2464" builtinId="8" hidden="1"/>
    <cellStyle name="Hipervínculo" xfId="26730" builtinId="8" hidden="1"/>
    <cellStyle name="Hipervínculo" xfId="54763" builtinId="8" hidden="1"/>
    <cellStyle name="Hipervínculo" xfId="53189" builtinId="8" hidden="1"/>
    <cellStyle name="Hipervínculo" xfId="42527" builtinId="8" hidden="1"/>
    <cellStyle name="Hipervínculo" xfId="16000" builtinId="8" hidden="1"/>
    <cellStyle name="Hipervínculo" xfId="14903" builtinId="8" hidden="1"/>
    <cellStyle name="Hipervínculo" xfId="17335" builtinId="8" hidden="1"/>
    <cellStyle name="Hipervínculo" xfId="46281" builtinId="8" hidden="1"/>
    <cellStyle name="Hipervínculo" xfId="55204" builtinId="8" hidden="1"/>
    <cellStyle name="Hipervínculo" xfId="25830" builtinId="8" hidden="1"/>
    <cellStyle name="Hipervínculo" xfId="2730" builtinId="8" hidden="1"/>
    <cellStyle name="Hipervínculo" xfId="6567" builtinId="8" hidden="1"/>
    <cellStyle name="Hipervínculo" xfId="5661" builtinId="8" hidden="1"/>
    <cellStyle name="Hipervínculo" xfId="57818" builtinId="8" hidden="1"/>
    <cellStyle name="Hipervínculo" xfId="23670" builtinId="8" hidden="1"/>
    <cellStyle name="Hipervínculo" xfId="52043" builtinId="8" hidden="1"/>
    <cellStyle name="Hipervínculo" xfId="19647" builtinId="8" hidden="1"/>
    <cellStyle name="Hipervínculo" xfId="28924" builtinId="8" hidden="1"/>
    <cellStyle name="Hipervínculo" xfId="4899" builtinId="8" hidden="1"/>
    <cellStyle name="Hipervínculo" xfId="53026" builtinId="8" hidden="1"/>
    <cellStyle name="Hipervínculo" xfId="23101" builtinId="8" hidden="1"/>
    <cellStyle name="Hipervínculo" xfId="47132" builtinId="8" hidden="1"/>
    <cellStyle name="Hipervínculo" xfId="53414" builtinId="8" hidden="1"/>
    <cellStyle name="Hipervínculo" xfId="29535" builtinId="8" hidden="1"/>
    <cellStyle name="Hipervínculo" xfId="22124" builtinId="8" hidden="1"/>
    <cellStyle name="Hipervínculo" xfId="2004" builtinId="8" hidden="1"/>
    <cellStyle name="Hipervínculo" xfId="6423" builtinId="8" hidden="1"/>
    <cellStyle name="Hipervínculo" xfId="57968" builtinId="8" hidden="1"/>
    <cellStyle name="Hipervínculo" xfId="53934" builtinId="8" hidden="1"/>
    <cellStyle name="Hipervínculo" xfId="37105" builtinId="8" hidden="1"/>
    <cellStyle name="Hipervínculo" xfId="38448" builtinId="8" hidden="1"/>
    <cellStyle name="Hipervínculo" xfId="20231" builtinId="8" hidden="1"/>
    <cellStyle name="Hipervínculo" xfId="7339" builtinId="8" hidden="1"/>
    <cellStyle name="Hipervínculo" xfId="12502" builtinId="8" hidden="1"/>
    <cellStyle name="Hipervínculo" xfId="36701" builtinId="8" hidden="1"/>
    <cellStyle name="Hipervínculo" xfId="58904" builtinId="8" hidden="1"/>
    <cellStyle name="Hipervínculo" xfId="36581" builtinId="8" hidden="1"/>
    <cellStyle name="Hipervínculo" xfId="31525" builtinId="8" hidden="1"/>
    <cellStyle name="Hipervínculo" xfId="27583" builtinId="8" hidden="1"/>
    <cellStyle name="Hipervínculo" xfId="14371" builtinId="8" hidden="1"/>
    <cellStyle name="Hipervínculo" xfId="34059" builtinId="8" hidden="1"/>
    <cellStyle name="Hipervínculo" xfId="50979" builtinId="8" hidden="1"/>
    <cellStyle name="Hipervínculo" xfId="738" builtinId="8" hidden="1"/>
    <cellStyle name="Hipervínculo" xfId="18412" builtinId="8" hidden="1"/>
    <cellStyle name="Hipervínculo" xfId="51697" builtinId="8" hidden="1"/>
    <cellStyle name="Hipervínculo" xfId="832" builtinId="8" hidden="1"/>
    <cellStyle name="Hipervínculo" xfId="21300" builtinId="8" hidden="1"/>
    <cellStyle name="Hipervínculo" xfId="26358" builtinId="8" hidden="1"/>
    <cellStyle name="Hipervínculo" xfId="48089" builtinId="8" hidden="1"/>
    <cellStyle name="Hipervínculo" xfId="44460" builtinId="8" hidden="1"/>
    <cellStyle name="Hipervínculo" xfId="22695" builtinId="8" hidden="1"/>
    <cellStyle name="Hipervínculo" xfId="17669" builtinId="8" hidden="1"/>
    <cellStyle name="Hipervínculo" xfId="6497" builtinId="8" hidden="1"/>
    <cellStyle name="Hipervínculo" xfId="28224" builtinId="8" hidden="1"/>
    <cellStyle name="Hipervínculo" xfId="33289" builtinId="8" hidden="1"/>
    <cellStyle name="Hipervínculo" xfId="55015" builtinId="8" hidden="1"/>
    <cellStyle name="Hipervínculo" xfId="37528" builtinId="8" hidden="1"/>
    <cellStyle name="Hipervínculo" xfId="29326" builtinId="8" hidden="1"/>
    <cellStyle name="Hipervínculo" xfId="10741" builtinId="8" hidden="1"/>
    <cellStyle name="Hipervínculo" xfId="13163" builtinId="8" hidden="1"/>
    <cellStyle name="Hipervínculo" xfId="35156" builtinId="8" hidden="1"/>
    <cellStyle name="Hipervínculo" xfId="40217" builtinId="8" hidden="1"/>
    <cellStyle name="Hipervínculo" xfId="55210" builtinId="8" hidden="1"/>
    <cellStyle name="Hipervínculo" xfId="30605" builtinId="8" hidden="1"/>
    <cellStyle name="Hipervínculo" xfId="26660" builtinId="8" hidden="1"/>
    <cellStyle name="Hipervínculo" xfId="3790" builtinId="8" hidden="1"/>
    <cellStyle name="Hipervínculo" xfId="20352" builtinId="8" hidden="1"/>
    <cellStyle name="Hipervínculo" xfId="42083" builtinId="8" hidden="1"/>
    <cellStyle name="Hipervínculo" xfId="47142" builtinId="8" hidden="1"/>
    <cellStyle name="Hipervínculo" xfId="48413" builtinId="8" hidden="1"/>
    <cellStyle name="Hipervínculo" xfId="56586" builtinId="8" hidden="1"/>
    <cellStyle name="Hipervínculo" xfId="40005" builtinId="8" hidden="1"/>
    <cellStyle name="Hipervínculo" xfId="4282" builtinId="8" hidden="1"/>
    <cellStyle name="Hipervínculo" xfId="11015" builtinId="8" hidden="1"/>
    <cellStyle name="Hipervínculo" xfId="54731" builtinId="8" hidden="1"/>
    <cellStyle name="Hipervínculo" xfId="54072" builtinId="8" hidden="1"/>
    <cellStyle name="Hipervínculo" xfId="56132" builtinId="8" hidden="1"/>
    <cellStyle name="Hipervínculo" xfId="16749" builtinId="8" hidden="1"/>
    <cellStyle name="Hipervínculo" xfId="12902" builtinId="8" hidden="1"/>
    <cellStyle name="Hipervínculo" xfId="10419" builtinId="8" hidden="1"/>
    <cellStyle name="Hipervínculo" xfId="34206" builtinId="8" hidden="1"/>
    <cellStyle name="Hipervínculo" xfId="55937" builtinId="8" hidden="1"/>
    <cellStyle name="Hipervínculo" xfId="57990" builtinId="8" hidden="1"/>
    <cellStyle name="Hipervínculo" xfId="59158" builtinId="8" hidden="1"/>
    <cellStyle name="Hipervínculo" xfId="9821" builtinId="8" hidden="1"/>
    <cellStyle name="Hipervínculo" xfId="46386" builtinId="8" hidden="1"/>
    <cellStyle name="Hipervínculo" xfId="17219" builtinId="8" hidden="1"/>
    <cellStyle name="Hipervínculo" xfId="38276" builtinId="8" hidden="1"/>
    <cellStyle name="Hipervínculo" xfId="56130" builtinId="8" hidden="1"/>
    <cellStyle name="Hipervínculo" xfId="52041" builtinId="8" hidden="1"/>
    <cellStyle name="Hipervínculo" xfId="28011" builtinId="8" hidden="1"/>
    <cellStyle name="Hipervínculo" xfId="1840" builtinId="8" hidden="1"/>
    <cellStyle name="Hipervínculo" xfId="20646" builtinId="8" hidden="1"/>
    <cellStyle name="Hipervínculo" xfId="24016" builtinId="8" hidden="1"/>
    <cellStyle name="Hipervínculo" xfId="48043" builtinId="8" hidden="1"/>
    <cellStyle name="Hipervínculo" xfId="19387" builtinId="8" hidden="1"/>
    <cellStyle name="Hipervínculo" xfId="45243" builtinId="8" hidden="1"/>
    <cellStyle name="Hipervínculo" xfId="21212" builtinId="8" hidden="1"/>
    <cellStyle name="Hipervínculo" xfId="3293" builtinId="8" hidden="1"/>
    <cellStyle name="Hipervínculo" xfId="39529" builtinId="8" hidden="1"/>
    <cellStyle name="Hipervínculo" xfId="21274" builtinId="8" hidden="1"/>
    <cellStyle name="Hipervínculo" xfId="54843" builtinId="8" hidden="1"/>
    <cellStyle name="Hipervínculo" xfId="43310" builtinId="8" hidden="1"/>
    <cellStyle name="Hipervínculo" xfId="52877" builtinId="8" hidden="1"/>
    <cellStyle name="Hipervínculo" xfId="14413" builtinId="8" hidden="1"/>
    <cellStyle name="Hipervínculo" xfId="9499" builtinId="8" hidden="1"/>
    <cellStyle name="Hipervínculo" xfId="41893" builtinId="8" hidden="1"/>
    <cellStyle name="Hipervínculo" xfId="37615" builtinId="8" hidden="1"/>
    <cellStyle name="Hipervínculo" xfId="1620" builtinId="8" hidden="1"/>
    <cellStyle name="Hipervínculo" xfId="36665" builtinId="8" hidden="1"/>
    <cellStyle name="Hipervínculo" xfId="11503" builtinId="8" hidden="1"/>
    <cellStyle name="Hipervínculo" xfId="7613" builtinId="8" hidden="1"/>
    <cellStyle name="Hipervínculo" xfId="16297" builtinId="8" hidden="1"/>
    <cellStyle name="Hipervínculo" xfId="47570" builtinId="8" hidden="1"/>
    <cellStyle name="Hipervínculo" xfId="44418" builtinId="8" hidden="1"/>
    <cellStyle name="Hipervínculo" xfId="52301" builtinId="8" hidden="1"/>
    <cellStyle name="Hipervínculo" xfId="28932" builtinId="8" hidden="1"/>
    <cellStyle name="Hipervínculo" xfId="33507" builtinId="8" hidden="1"/>
    <cellStyle name="Hipervínculo" xfId="33193" builtinId="8" hidden="1"/>
    <cellStyle name="Hipervínculo" xfId="23093" builtinId="8" hidden="1"/>
    <cellStyle name="Hipervínculo" xfId="16327" builtinId="8" hidden="1"/>
    <cellStyle name="Hipervínculo" xfId="51219" builtinId="8" hidden="1"/>
    <cellStyle name="Hipervínculo" xfId="45373" builtinId="8" hidden="1"/>
    <cellStyle name="Hipervínculo" xfId="22132" builtinId="8" hidden="1"/>
    <cellStyle name="Hipervínculo" xfId="54364" builtinId="8" hidden="1"/>
    <cellStyle name="Hipervínculo" xfId="5489" builtinId="8" hidden="1"/>
    <cellStyle name="Hipervínculo" xfId="36340" builtinId="8" hidden="1"/>
    <cellStyle name="Hipervínculo" xfId="45843" builtinId="8" hidden="1"/>
    <cellStyle name="Hipervínculo" xfId="4937" builtinId="8" hidden="1"/>
    <cellStyle name="Hipervínculo" xfId="44095" builtinId="8" hidden="1"/>
    <cellStyle name="Hipervínculo" xfId="37326" builtinId="8" hidden="1"/>
    <cellStyle name="Hipervínculo" xfId="55822" builtinId="8" hidden="1"/>
    <cellStyle name="Hipervínculo" xfId="57179" builtinId="8" hidden="1"/>
    <cellStyle name="Hipervínculo" xfId="41873" builtinId="8" hidden="1"/>
    <cellStyle name="Hipervínculo" xfId="55660" builtinId="8" hidden="1"/>
    <cellStyle name="Hipervínculo" xfId="23375" builtinId="8" hidden="1"/>
    <cellStyle name="Hipervínculo" xfId="36054" builtinId="8" hidden="1"/>
    <cellStyle name="Hipervínculo" xfId="37296" builtinId="8" hidden="1"/>
    <cellStyle name="Hipervínculo" xfId="55792" builtinId="8" hidden="1"/>
    <cellStyle name="Hipervínculo" xfId="13058" builtinId="8" hidden="1"/>
    <cellStyle name="Hipervínculo" xfId="45821" builtinId="8" hidden="1"/>
    <cellStyle name="Hipervínculo" xfId="17557" builtinId="8" hidden="1"/>
    <cellStyle name="Hipervínculo" xfId="11583" builtinId="8" hidden="1"/>
    <cellStyle name="Hipervínculo" xfId="18719" builtinId="8" hidden="1"/>
    <cellStyle name="Hipervínculo" xfId="11412" builtinId="8" hidden="1"/>
    <cellStyle name="Hipervínculo" xfId="3376" builtinId="8" hidden="1"/>
    <cellStyle name="Hipervínculo" xfId="26366" builtinId="8" hidden="1"/>
    <cellStyle name="Hipervínculo" xfId="48083" builtinId="8" hidden="1"/>
    <cellStyle name="Hipervínculo" xfId="8485" builtinId="8" hidden="1"/>
    <cellStyle name="Hipervínculo" xfId="39392" builtinId="8" hidden="1"/>
    <cellStyle name="Hipervínculo" xfId="17661" builtinId="8" hidden="1"/>
    <cellStyle name="Hipervínculo" xfId="3267" builtinId="8" hidden="1"/>
    <cellStyle name="Hipervínculo" xfId="24993" builtinId="8" hidden="1"/>
    <cellStyle name="Hipervínculo" xfId="33297" builtinId="8" hidden="1"/>
    <cellStyle name="Hipervínculo" xfId="14959" builtinId="8" hidden="1"/>
    <cellStyle name="Hipervínculo" xfId="58682" builtinId="8" hidden="1"/>
    <cellStyle name="Hipervínculo" xfId="29595" builtinId="8" hidden="1"/>
    <cellStyle name="Hipervínculo" xfId="10733" builtinId="8" hidden="1"/>
    <cellStyle name="Hipervínculo" xfId="3235" builtinId="8" hidden="1"/>
    <cellStyle name="Hipervínculo" xfId="13635" builtinId="8" hidden="1"/>
    <cellStyle name="Hipervínculo" xfId="34202" builtinId="8" hidden="1"/>
    <cellStyle name="Hipervínculo" xfId="1610" builtinId="8" hidden="1"/>
    <cellStyle name="Hipervínculo" xfId="32927" builtinId="8" hidden="1"/>
    <cellStyle name="Hipervínculo" xfId="37786" builtinId="8" hidden="1"/>
    <cellStyle name="Hipervínculo" xfId="35954" builtinId="8" hidden="1"/>
    <cellStyle name="Hipervínculo" xfId="10647" builtinId="8" hidden="1"/>
    <cellStyle name="Hipervínculo" xfId="24927" builtinId="8" hidden="1"/>
    <cellStyle name="Hipervínculo" xfId="47150" builtinId="8" hidden="1"/>
    <cellStyle name="Hipervínculo" xfId="56148" builtinId="8" hidden="1"/>
    <cellStyle name="Hipervínculo" xfId="28586" builtinId="8" hidden="1"/>
    <cellStyle name="Hipervínculo" xfId="18607" builtinId="8" hidden="1"/>
    <cellStyle name="Hipervínculo" xfId="2918" builtinId="8" hidden="1"/>
    <cellStyle name="Hipervínculo" xfId="6101" builtinId="8" hidden="1"/>
    <cellStyle name="Hipervínculo" xfId="31729" builtinId="8" hidden="1"/>
    <cellStyle name="Hipervínculo" xfId="54080" builtinId="8" hidden="1"/>
    <cellStyle name="Hipervínculo" xfId="41621" builtinId="8" hidden="1"/>
    <cellStyle name="Hipervínculo" xfId="37526" builtinId="8" hidden="1"/>
    <cellStyle name="Hipervínculo" xfId="3738" builtinId="8" hidden="1"/>
    <cellStyle name="Hipervínculo" xfId="54236" builtinId="8" hidden="1"/>
    <cellStyle name="Hipervínculo" xfId="14499" builtinId="8" hidden="1"/>
    <cellStyle name="Hipervínculo" xfId="38528" builtinId="8" hidden="1"/>
    <cellStyle name="Hipervínculo" xfId="57994" builtinId="8" hidden="1"/>
    <cellStyle name="Hipervínculo" xfId="39587" builtinId="8" hidden="1"/>
    <cellStyle name="Hipervínculo" xfId="30730" builtinId="8" hidden="1"/>
    <cellStyle name="Hipervínculo" xfId="4751" builtinId="8" hidden="1"/>
    <cellStyle name="Hipervínculo" xfId="17211" builtinId="8" hidden="1"/>
    <cellStyle name="Hipervínculo" xfId="8503" builtinId="8" hidden="1"/>
    <cellStyle name="Hipervínculo" xfId="45329" builtinId="8" hidden="1"/>
    <cellStyle name="Hipervínculo" xfId="52049" builtinId="8" hidden="1"/>
    <cellStyle name="Hipervínculo" xfId="16873" builtinId="8" hidden="1"/>
    <cellStyle name="Hipervínculo" xfId="23926" builtinId="8" hidden="1"/>
    <cellStyle name="Hipervínculo" xfId="47276" builtinId="8" hidden="1"/>
    <cellStyle name="Hipervínculo" xfId="49793" builtinId="8" hidden="1"/>
    <cellStyle name="Hipervínculo" xfId="54434" builtinId="8" hidden="1"/>
    <cellStyle name="Hipervínculo" xfId="40627" builtinId="8" hidden="1"/>
    <cellStyle name="Hipervínculo" xfId="41316" builtinId="8" hidden="1"/>
    <cellStyle name="Hipervínculo" xfId="52532" builtinId="8" hidden="1"/>
    <cellStyle name="Hipervínculo" xfId="40737" builtinId="8" hidden="1"/>
    <cellStyle name="Hipervínculo" xfId="4670" builtinId="8" hidden="1"/>
    <cellStyle name="Hipervínculo" xfId="30809" builtinId="8" hidden="1"/>
    <cellStyle name="Hipervínculo" xfId="34900" builtinId="8" hidden="1"/>
    <cellStyle name="Hipervínculo" xfId="58034" builtinId="8" hidden="1"/>
    <cellStyle name="Hipervínculo" xfId="38446" builtinId="8" hidden="1"/>
    <cellStyle name="Hipervínculo" xfId="26117" builtinId="8" hidden="1"/>
    <cellStyle name="Hipervínculo" xfId="10331" builtinId="8" hidden="1"/>
    <cellStyle name="Hipervínculo" xfId="11597" builtinId="8" hidden="1"/>
    <cellStyle name="Hipervínculo" xfId="37607" builtinId="8" hidden="1"/>
    <cellStyle name="Hipervínculo" xfId="41702" builtinId="8" hidden="1"/>
    <cellStyle name="Hipervínculo" xfId="44247" builtinId="8" hidden="1"/>
    <cellStyle name="Hipervínculo" xfId="31651" builtinId="8" hidden="1"/>
    <cellStyle name="Hipervínculo" xfId="42651" builtinId="8" hidden="1"/>
    <cellStyle name="Hipervínculo" xfId="2876" builtinId="8" hidden="1"/>
    <cellStyle name="Hipervínculo" xfId="21746" builtinId="8" hidden="1"/>
    <cellStyle name="Hipervínculo" xfId="44409" builtinId="8" hidden="1"/>
    <cellStyle name="Hipervínculo" xfId="48499" builtinId="8" hidden="1"/>
    <cellStyle name="Hipervínculo" xfId="47232" builtinId="8" hidden="1"/>
    <cellStyle name="Hipervínculo" xfId="3247" builtinId="8" hidden="1"/>
    <cellStyle name="Hipervínculo" xfId="15509" builtinId="8" hidden="1"/>
    <cellStyle name="Hipervínculo" xfId="3832" builtinId="8" hidden="1"/>
    <cellStyle name="Hipervínculo" xfId="25452" builtinId="8" hidden="1"/>
    <cellStyle name="Hipervínculo" xfId="51211" builtinId="8" hidden="1"/>
    <cellStyle name="Hipervínculo" xfId="44472" builtinId="8" hidden="1"/>
    <cellStyle name="Hipervínculo" xfId="40303" builtinId="8" hidden="1"/>
    <cellStyle name="Hipervínculo" xfId="22174" builtinId="8" hidden="1"/>
    <cellStyle name="Hipervínculo" xfId="56322" builtinId="8" hidden="1"/>
    <cellStyle name="Hipervínculo" xfId="31599" builtinId="8" hidden="1"/>
    <cellStyle name="Hipervínculo" xfId="32385" builtinId="8" hidden="1"/>
    <cellStyle name="Hipervínculo" xfId="59114" builtinId="8" hidden="1"/>
    <cellStyle name="Hipervínculo" xfId="55104" builtinId="8" hidden="1"/>
    <cellStyle name="Hipervínculo" xfId="12600" builtinId="8" hidden="1"/>
    <cellStyle name="Hipervínculo" xfId="59353" builtinId="8" hidden="1"/>
    <cellStyle name="Hipervínculo" xfId="40489" builtinId="8" hidden="1"/>
    <cellStyle name="Hipervínculo" xfId="17579" builtinId="8" hidden="1"/>
    <cellStyle name="Hipervínculo" xfId="39313" builtinId="8" hidden="1"/>
    <cellStyle name="Hipervínculo" xfId="53238" builtinId="8" hidden="1"/>
    <cellStyle name="Hipervínculo" xfId="48176" builtinId="8" hidden="1"/>
    <cellStyle name="Hipervínculo" xfId="26446" builtinId="8" hidden="1"/>
    <cellStyle name="Hipervínculo" xfId="3336" builtinId="8" hidden="1"/>
    <cellStyle name="Hipervínculo" xfId="32996" builtinId="8" hidden="1"/>
    <cellStyle name="Hipervínculo" xfId="21250" builtinId="8" hidden="1"/>
    <cellStyle name="Hipervínculo" xfId="46239" builtinId="8" hidden="1"/>
    <cellStyle name="Hipervínculo" xfId="46311" builtinId="8" hidden="1"/>
    <cellStyle name="Hipervínculo" xfId="41210" builtinId="8" hidden="1"/>
    <cellStyle name="Hipervínculo" xfId="19519" builtinId="8" hidden="1"/>
    <cellStyle name="Hipervínculo" xfId="3372" builtinId="8" hidden="1"/>
    <cellStyle name="Hipervínculo" xfId="23060" builtinId="8" hidden="1"/>
    <cellStyle name="Hipervínculo" xfId="50350" builtinId="8" hidden="1"/>
    <cellStyle name="Hipervínculo" xfId="21728" builtinId="8" hidden="1"/>
    <cellStyle name="Hipervínculo" xfId="39384" builtinId="8" hidden="1"/>
    <cellStyle name="Hipervínculo" xfId="47372" builtinId="8" hidden="1"/>
    <cellStyle name="Hipervínculo" xfId="24122" builtinId="8" hidden="1"/>
    <cellStyle name="Hipervínculo" xfId="23758" builtinId="8" hidden="1"/>
    <cellStyle name="Hipervínculo" xfId="24250" builtinId="8" hidden="1"/>
    <cellStyle name="Hipervínculo" xfId="40733" builtinId="8" hidden="1"/>
    <cellStyle name="Hipervínculo" xfId="45895" builtinId="8" hidden="1"/>
    <cellStyle name="Hipervínculo" xfId="35878" builtinId="8" hidden="1"/>
    <cellStyle name="Hipervínculo" xfId="9491" builtinId="8" hidden="1"/>
    <cellStyle name="Hipervínculo" xfId="15461" builtinId="8" hidden="1"/>
    <cellStyle name="Hipervínculo" xfId="26692" builtinId="8" hidden="1"/>
    <cellStyle name="Hipervínculo" xfId="22150" builtinId="8" hidden="1"/>
    <cellStyle name="Hipervínculo" xfId="45293" builtinId="8" hidden="1"/>
    <cellStyle name="Hipervínculo" xfId="37460" builtinId="8" hidden="1"/>
    <cellStyle name="Hipervínculo" xfId="25526" builtinId="8" hidden="1"/>
    <cellStyle name="Hipervínculo" xfId="59329" builtinId="8" hidden="1"/>
    <cellStyle name="Hipervínculo" xfId="46769" builtinId="8" hidden="1"/>
    <cellStyle name="Hipervínculo" xfId="35102" builtinId="8" hidden="1"/>
    <cellStyle name="Hipervínculo" xfId="31433" builtinId="8" hidden="1"/>
    <cellStyle name="Hipervínculo" xfId="52221" builtinId="8" hidden="1"/>
    <cellStyle name="Hipervínculo" xfId="44339" builtinId="8" hidden="1"/>
    <cellStyle name="Hipervínculo" xfId="58652" builtinId="8" hidden="1"/>
    <cellStyle name="Hipervínculo" xfId="16217" builtinId="8" hidden="1"/>
    <cellStyle name="Hipervínculo" xfId="7695" builtinId="8" hidden="1"/>
    <cellStyle name="Hipervínculo" xfId="31723" builtinId="8" hidden="1"/>
    <cellStyle name="Hipervínculo" xfId="35814" builtinId="8" hidden="1"/>
    <cellStyle name="Hipervínculo" xfId="58490" builtinId="8" hidden="1"/>
    <cellStyle name="Hipervínculo" xfId="37534" builtinId="8" hidden="1"/>
    <cellStyle name="Hipervínculo" xfId="42687" builtinId="8" hidden="1"/>
    <cellStyle name="Hipervínculo" xfId="9416" builtinId="8" hidden="1"/>
    <cellStyle name="Hipervínculo" xfId="14491" builtinId="8" hidden="1"/>
    <cellStyle name="Hipervínculo" xfId="19421" builtinId="8" hidden="1"/>
    <cellStyle name="Hipervínculo" xfId="10653" builtinId="8" hidden="1"/>
    <cellStyle name="Hipervínculo" xfId="34443" builtinId="8" hidden="1"/>
    <cellStyle name="Hipervínculo" xfId="24812" builtinId="8" hidden="1"/>
    <cellStyle name="Hipervínculo" xfId="18184" builtinId="8" hidden="1"/>
    <cellStyle name="Hipervínculo" xfId="14587" builtinId="8" hidden="1"/>
    <cellStyle name="Hipervínculo" xfId="6555" builtinId="8" hidden="1"/>
    <cellStyle name="Hipervínculo" xfId="45321" builtinId="8" hidden="1"/>
    <cellStyle name="Hipervínculo" xfId="49411" builtinId="8" hidden="1"/>
    <cellStyle name="Hipervínculo" xfId="47963" builtinId="8" hidden="1"/>
    <cellStyle name="Hipervínculo" xfId="23934" builtinId="8" hidden="1"/>
    <cellStyle name="Hipervínculo" xfId="2225" builtinId="8" hidden="1"/>
    <cellStyle name="Hipervínculo" xfId="4288" builtinId="8" hidden="1"/>
    <cellStyle name="Hipervínculo" xfId="28092" builtinId="8" hidden="1"/>
    <cellStyle name="Hipervínculo" xfId="43588" builtinId="8" hidden="1"/>
    <cellStyle name="Hipervínculo" xfId="43743" builtinId="8" hidden="1"/>
    <cellStyle name="Hipervínculo" xfId="41164" builtinId="8" hidden="1"/>
    <cellStyle name="Hipervínculo" xfId="17139" builtinId="8" hidden="1"/>
    <cellStyle name="Hipervínculo" xfId="33665" builtinId="8" hidden="1"/>
    <cellStyle name="Hipervínculo" xfId="13008" builtinId="8" hidden="1"/>
    <cellStyle name="Hipervínculo" xfId="18372" builtinId="8" hidden="1"/>
    <cellStyle name="Hipervínculo" xfId="58030" builtinId="8" hidden="1"/>
    <cellStyle name="Hipervínculo" xfId="56018" builtinId="8" hidden="1"/>
    <cellStyle name="Hipervínculo" xfId="34286" builtinId="8" hidden="1"/>
    <cellStyle name="Hipervínculo" xfId="10339" builtinId="8" hidden="1"/>
    <cellStyle name="Hipervínculo" xfId="2988" builtinId="8" hidden="1"/>
    <cellStyle name="Hipervínculo" xfId="16669" builtinId="8" hidden="1"/>
    <cellStyle name="Hipervínculo" xfId="41694" builtinId="8" hidden="1"/>
    <cellStyle name="Hipervínculo" xfId="16795" builtinId="8" hidden="1"/>
    <cellStyle name="Hipervínculo" xfId="49090" builtinId="8" hidden="1"/>
    <cellStyle name="Hipervínculo" xfId="27355" builtinId="8" hidden="1"/>
    <cellStyle name="Hipervínculo" xfId="2880" builtinId="8" hidden="1"/>
    <cellStyle name="Hipervínculo" xfId="9429" builtinId="8" hidden="1"/>
    <cellStyle name="Hipervínculo" xfId="27513" builtinId="8" hidden="1"/>
    <cellStyle name="Hipervínculo" xfId="642" builtinId="8" hidden="1"/>
    <cellStyle name="Hipervínculo" xfId="13872" builtinId="8" hidden="1"/>
    <cellStyle name="Hipervínculo" xfId="54887" builtinId="8" hidden="1"/>
    <cellStyle name="Hipervínculo" xfId="30055" builtinId="8" hidden="1"/>
    <cellStyle name="Hipervínculo" xfId="3828" builtinId="8" hidden="1"/>
    <cellStyle name="Hipervínculo" xfId="23194" builtinId="8" hidden="1"/>
    <cellStyle name="Hipervínculo" xfId="30523" builtinId="8" hidden="1"/>
    <cellStyle name="Hipervínculo" xfId="42879" builtinId="8" hidden="1"/>
    <cellStyle name="Hipervínculo" xfId="57275" builtinId="8" hidden="1"/>
    <cellStyle name="Hipervínculo" xfId="19857" builtinId="8" hidden="1"/>
    <cellStyle name="Hipervínculo" xfId="13503" builtinId="8" hidden="1"/>
    <cellStyle name="Hipervínculo" xfId="38018" builtinId="8" hidden="1"/>
    <cellStyle name="Hipervínculo" xfId="15717" builtinId="8" hidden="1"/>
    <cellStyle name="Hipervínculo" xfId="37450" builtinId="8" hidden="1"/>
    <cellStyle name="Hipervínculo" xfId="55096" builtinId="8" hidden="1"/>
    <cellStyle name="Hipervínculo" xfId="33369" builtinId="8" hidden="1"/>
    <cellStyle name="Hipervínculo" xfId="39424" builtinId="8" hidden="1"/>
    <cellStyle name="Hipervínculo" xfId="6575" builtinId="8" hidden="1"/>
    <cellStyle name="Hipervínculo" xfId="17589" builtinId="8" hidden="1"/>
    <cellStyle name="Hipervínculo" xfId="22647" builtinId="8" hidden="1"/>
    <cellStyle name="Hipervínculo" xfId="8027" builtinId="8" hidden="1"/>
    <cellStyle name="Hipervínculo" xfId="48168" builtinId="8" hidden="1"/>
    <cellStyle name="Hipervínculo" xfId="27487" builtinId="8" hidden="1"/>
    <cellStyle name="Hipervínculo" xfId="21380" builtinId="8" hidden="1"/>
    <cellStyle name="Hipervínculo" xfId="34889" builtinId="8" hidden="1"/>
    <cellStyle name="Hipervínculo" xfId="22012" builtinId="8" hidden="1"/>
    <cellStyle name="Hipervínculo" xfId="46126" builtinId="8" hidden="1"/>
    <cellStyle name="Hipervínculo" xfId="13050" builtinId="8" hidden="1"/>
    <cellStyle name="Hipervínculo" xfId="6531" builtinId="8" hidden="1"/>
    <cellStyle name="Hipervínculo" xfId="14555" builtinId="8" hidden="1"/>
    <cellStyle name="Hipervínculo" xfId="44413" builtinId="8" hidden="1"/>
    <cellStyle name="Hipervínculo" xfId="41184" builtinId="8" hidden="1"/>
    <cellStyle name="Hipervínculo" xfId="16648" builtinId="8" hidden="1"/>
    <cellStyle name="Hipervínculo" xfId="44809" builtinId="8" hidden="1"/>
    <cellStyle name="Hipervínculo" xfId="36812" builtinId="8" hidden="1"/>
    <cellStyle name="Hipervínculo" xfId="16391" builtinId="8" hidden="1"/>
    <cellStyle name="Hipervínculo" xfId="9702" builtinId="8" hidden="1"/>
    <cellStyle name="Hipervínculo" xfId="1554" builtinId="8" hidden="1"/>
    <cellStyle name="Hipervínculo" xfId="30463" builtinId="8" hidden="1"/>
    <cellStyle name="Hipervínculo" xfId="23938" builtinId="8" hidden="1"/>
    <cellStyle name="Hipervínculo" xfId="35870" builtinId="8" hidden="1"/>
    <cellStyle name="Hipervínculo" xfId="57860" builtinId="8" hidden="1"/>
    <cellStyle name="Hipervínculo" xfId="36529" builtinId="8" hidden="1"/>
    <cellStyle name="Hipervínculo" xfId="2787" builtinId="8" hidden="1"/>
    <cellStyle name="Hipervínculo" xfId="32239" builtinId="8" hidden="1"/>
    <cellStyle name="Hipervínculo" xfId="55250" builtinId="8" hidden="1"/>
    <cellStyle name="Hipervínculo" xfId="23736" builtinId="8" hidden="1"/>
    <cellStyle name="Hipervínculo" xfId="15153" builtinId="8" hidden="1"/>
    <cellStyle name="Hipervínculo" xfId="45023" builtinId="8" hidden="1"/>
    <cellStyle name="Hipervínculo" xfId="23256" builtinId="8" hidden="1"/>
    <cellStyle name="Hipervínculo" xfId="36753" builtinId="8" hidden="1"/>
    <cellStyle name="Hipervínculo" xfId="2668" builtinId="8" hidden="1"/>
    <cellStyle name="Hipervínculo" xfId="25663" builtinId="8" hidden="1"/>
    <cellStyle name="Hipervínculo" xfId="1902" builtinId="8" hidden="1"/>
    <cellStyle name="Hipervínculo" xfId="49149" builtinId="8" hidden="1"/>
    <cellStyle name="Hipervínculo" xfId="5231" builtinId="8" hidden="1"/>
    <cellStyle name="Hipervínculo" xfId="10617" builtinId="8" hidden="1"/>
    <cellStyle name="Hipervínculo" xfId="36505" builtinId="8" hidden="1"/>
    <cellStyle name="Hipervínculo" xfId="50106" builtinId="8" hidden="1"/>
    <cellStyle name="Hipervínculo" xfId="51091" builtinId="8" hidden="1"/>
    <cellStyle name="Hipervínculo" xfId="15339" builtinId="8" hidden="1"/>
    <cellStyle name="Hipervínculo" xfId="6722" builtinId="8" hidden="1"/>
    <cellStyle name="Hipervínculo" xfId="29270" builtinId="8" hidden="1"/>
    <cellStyle name="Hipervínculo" xfId="40765" builtinId="8" hidden="1"/>
    <cellStyle name="Hipervínculo" xfId="53649" builtinId="8" hidden="1"/>
    <cellStyle name="Hipervínculo" xfId="2169" builtinId="8" hidden="1"/>
    <cellStyle name="Hipervínculo" xfId="6964" builtinId="8" hidden="1"/>
    <cellStyle name="Hipervínculo" xfId="16966" builtinId="8" hidden="1"/>
    <cellStyle name="Hipervínculo" xfId="52211" builtinId="8" hidden="1"/>
    <cellStyle name="Hipervínculo" xfId="25085" builtinId="8" hidden="1"/>
    <cellStyle name="Hipervínculo" xfId="52398" builtinId="8" hidden="1"/>
    <cellStyle name="Hipervínculo" xfId="21438" builtinId="8" hidden="1"/>
    <cellStyle name="Hipervínculo" xfId="53788" builtinId="8" hidden="1"/>
    <cellStyle name="Hipervínculo" xfId="3064" builtinId="8" hidden="1"/>
    <cellStyle name="Hipervínculo" xfId="57273" builtinId="8" hidden="1"/>
    <cellStyle name="Hipervínculo" xfId="15808" builtinId="8" hidden="1"/>
    <cellStyle name="Hipervínculo" xfId="57337" builtinId="8" hidden="1"/>
    <cellStyle name="Hipervínculo" xfId="14955" builtinId="8" hidden="1"/>
    <cellStyle name="Hipervínculo" xfId="6537" builtinId="8" hidden="1"/>
    <cellStyle name="Hipervínculo" xfId="44897" builtinId="8" hidden="1"/>
    <cellStyle name="Hipervínculo" xfId="24298" builtinId="8" hidden="1"/>
    <cellStyle name="Hipervínculo" xfId="12009" builtinId="8" hidden="1"/>
    <cellStyle name="Hipervínculo" xfId="42841" builtinId="8" hidden="1"/>
    <cellStyle name="Hipervínculo" xfId="23468" builtinId="8" hidden="1"/>
    <cellStyle name="Hipervínculo" xfId="40129" builtinId="8" hidden="1"/>
    <cellStyle name="Hipervínculo" xfId="51715" builtinId="8" hidden="1"/>
    <cellStyle name="Hipervínculo" xfId="44508" builtinId="8" hidden="1"/>
    <cellStyle name="Hipervínculo" xfId="33223" builtinId="8" hidden="1"/>
    <cellStyle name="Hipervínculo" xfId="39743" builtinId="8" hidden="1"/>
    <cellStyle name="Hipervínculo" xfId="41467" builtinId="8" hidden="1"/>
    <cellStyle name="Hipervínculo" xfId="32797" builtinId="8" hidden="1"/>
    <cellStyle name="Hipervínculo" xfId="10071" builtinId="8" hidden="1"/>
    <cellStyle name="Hipervínculo" xfId="4473" builtinId="8" hidden="1"/>
    <cellStyle name="Hipervínculo" xfId="58294" builtinId="8" hidden="1"/>
    <cellStyle name="Hipervínculo" xfId="4421" builtinId="8" hidden="1"/>
    <cellStyle name="Hipervínculo" xfId="7975" builtinId="8" hidden="1"/>
    <cellStyle name="Hipervínculo" xfId="50232" builtinId="8" hidden="1"/>
    <cellStyle name="Hipervínculo" xfId="56967" builtinId="8" hidden="1"/>
    <cellStyle name="Hipervínculo" xfId="43552" builtinId="8" hidden="1"/>
    <cellStyle name="Hipervínculo" xfId="22330" builtinId="8" hidden="1"/>
    <cellStyle name="Hipervínculo" xfId="50366" builtinId="8" hidden="1"/>
    <cellStyle name="Hipervínculo" xfId="42156" builtinId="8" hidden="1"/>
    <cellStyle name="Hipervínculo" xfId="20424" builtinId="8" hidden="1"/>
    <cellStyle name="Hipervínculo" xfId="15363" builtinId="8" hidden="1"/>
    <cellStyle name="Hipervínculo" xfId="8801" builtinId="8" hidden="1"/>
    <cellStyle name="Hipervínculo" xfId="17451" builtinId="8" hidden="1"/>
    <cellStyle name="Hipervínculo" xfId="41322" builtinId="8" hidden="1"/>
    <cellStyle name="Hipervínculo" xfId="28328" builtinId="8" hidden="1"/>
    <cellStyle name="Hipervínculo" xfId="35226" builtinId="8" hidden="1"/>
    <cellStyle name="Hipervínculo" xfId="13495" builtinId="8" hidden="1"/>
    <cellStyle name="Hipervínculo" xfId="8437" builtinId="8" hidden="1"/>
    <cellStyle name="Hipervínculo" xfId="15725" builtinId="8" hidden="1"/>
    <cellStyle name="Hipervínculo" xfId="37458" builtinId="8" hidden="1"/>
    <cellStyle name="Hipervínculo" xfId="42521" builtinId="8" hidden="1"/>
    <cellStyle name="Hipervínculo" xfId="52940" builtinId="8" hidden="1"/>
    <cellStyle name="Hipervínculo" xfId="28298" builtinId="8" hidden="1"/>
    <cellStyle name="Hipervínculo" xfId="5753" builtinId="8" hidden="1"/>
    <cellStyle name="Hipervínculo" xfId="1510" builtinId="8" hidden="1"/>
    <cellStyle name="Hipervínculo" xfId="22655" builtinId="8" hidden="1"/>
    <cellStyle name="Hipervínculo" xfId="57081" builtinId="8" hidden="1"/>
    <cellStyle name="Hipervínculo" xfId="38602" builtinId="8" hidden="1"/>
    <cellStyle name="Hipervínculo" xfId="49527" builtinId="8" hidden="1"/>
    <cellStyle name="Hipervínculo" xfId="41730" builtinId="8" hidden="1"/>
    <cellStyle name="Hipervínculo" xfId="27760" builtinId="8" hidden="1"/>
    <cellStyle name="Hipervínculo" xfId="43330" builtinId="8" hidden="1"/>
    <cellStyle name="Hipervínculo" xfId="29581" builtinId="8" hidden="1"/>
    <cellStyle name="Hipervínculo" xfId="51316" builtinId="8" hidden="1"/>
    <cellStyle name="Hipervínculo" xfId="56374" builtinId="8" hidden="1"/>
    <cellStyle name="Hipervínculo" xfId="39341" builtinId="8" hidden="1"/>
    <cellStyle name="Hipervínculo" xfId="14443" builtinId="8" hidden="1"/>
    <cellStyle name="Hipervínculo" xfId="1386" builtinId="8" hidden="1"/>
    <cellStyle name="Hipervínculo" xfId="12688" builtinId="8" hidden="1"/>
    <cellStyle name="Hipervínculo" xfId="57765" builtinId="8" hidden="1"/>
    <cellStyle name="Hipervínculo" xfId="49317" builtinId="8" hidden="1"/>
    <cellStyle name="Hipervínculo" xfId="18304" builtinId="8" hidden="1"/>
    <cellStyle name="Hipervínculo" xfId="32542" builtinId="8" hidden="1"/>
    <cellStyle name="Hipervínculo" xfId="7517" builtinId="8" hidden="1"/>
    <cellStyle name="Hipervínculo" xfId="13677" builtinId="8" hidden="1"/>
    <cellStyle name="Hipervínculo" xfId="19491" builtinId="8" hidden="1"/>
    <cellStyle name="Hipervínculo" xfId="43438" builtinId="8" hidden="1"/>
    <cellStyle name="Hipervínculo" xfId="57139" builtinId="8" hidden="1"/>
    <cellStyle name="Hipervínculo" xfId="31347" builtinId="8" hidden="1"/>
    <cellStyle name="Hipervínculo" xfId="25739" builtinId="8" hidden="1"/>
    <cellStyle name="Hipervínculo" xfId="1970" builtinId="8" hidden="1"/>
    <cellStyle name="Hipervínculo" xfId="7816" builtinId="8" hidden="1"/>
    <cellStyle name="Hipervínculo" xfId="41907" builtinId="8" hidden="1"/>
    <cellStyle name="Hipervínculo" xfId="50314" builtinId="8" hidden="1"/>
    <cellStyle name="Hipervínculo" xfId="17131" builtinId="8" hidden="1"/>
    <cellStyle name="Hipervínculo" xfId="42971" builtinId="8" hidden="1"/>
    <cellStyle name="Hipervínculo" xfId="25233" builtinId="8" hidden="1"/>
    <cellStyle name="Hipervínculo" xfId="4971" builtinId="8" hidden="1"/>
    <cellStyle name="Hipervínculo" xfId="4092" builtinId="8" hidden="1"/>
    <cellStyle name="Hipervínculo" xfId="57079" builtinId="8" hidden="1"/>
    <cellStyle name="Hipervínculo" xfId="3794" builtinId="8" hidden="1"/>
    <cellStyle name="Hipervínculo" xfId="40261" builtinId="8" hidden="1"/>
    <cellStyle name="Hipervínculo" xfId="36168" builtinId="8" hidden="1"/>
    <cellStyle name="Hipervínculo" xfId="26008" builtinId="8" hidden="1"/>
    <cellStyle name="Hipervínculo" xfId="11770" builtinId="8" hidden="1"/>
    <cellStyle name="Hipervínculo" xfId="31291" builtinId="8" hidden="1"/>
    <cellStyle name="Hipervínculo" xfId="39890" builtinId="8" hidden="1"/>
    <cellStyle name="Hipervínculo" xfId="7096" builtinId="8" hidden="1"/>
    <cellStyle name="Hipervínculo" xfId="51284" builtinId="8" hidden="1"/>
    <cellStyle name="Hipervínculo" xfId="54016" builtinId="8" hidden="1"/>
    <cellStyle name="Hipervínculo" xfId="5341" builtinId="8" hidden="1"/>
    <cellStyle name="Hipervínculo" xfId="18568" builtinId="8" hidden="1"/>
    <cellStyle name="Hipervínculo" xfId="20821" builtinId="8" hidden="1"/>
    <cellStyle name="Hipervínculo" xfId="46688" builtinId="8" hidden="1"/>
    <cellStyle name="Hipervínculo" xfId="38576" builtinId="8" hidden="1"/>
    <cellStyle name="Hipervínculo" xfId="13711" builtinId="8" hidden="1"/>
    <cellStyle name="Hipervínculo" xfId="22570" builtinId="8" hidden="1"/>
    <cellStyle name="Hipervínculo" xfId="1784" builtinId="8" hidden="1"/>
    <cellStyle name="Hipervínculo" xfId="25366" builtinId="8" hidden="1"/>
    <cellStyle name="Hipervínculo" xfId="27748" builtinId="8" hidden="1"/>
    <cellStyle name="Hipervínculo" xfId="53490" builtinId="8" hidden="1"/>
    <cellStyle name="Hipervínculo" xfId="43069" builtinId="8" hidden="1"/>
    <cellStyle name="Hipervínculo" xfId="46232" builtinId="8" hidden="1"/>
    <cellStyle name="Hipervínculo" xfId="15768" builtinId="8" hidden="1"/>
    <cellStyle name="Hipervínculo" xfId="7888" builtinId="8" hidden="1"/>
    <cellStyle name="Hipervínculo" xfId="19943" builtinId="8" hidden="1"/>
    <cellStyle name="Hipervínculo" xfId="32701" builtinId="8" hidden="1"/>
    <cellStyle name="Hipervínculo" xfId="58258" builtinId="8" hidden="1"/>
    <cellStyle name="Hipervínculo" xfId="52918" builtinId="8" hidden="1"/>
    <cellStyle name="Hipervínculo" xfId="10287" builtinId="8" hidden="1"/>
    <cellStyle name="Hipervínculo" xfId="13810" builtinId="8" hidden="1"/>
    <cellStyle name="Hipervínculo" xfId="10817" builtinId="8" hidden="1"/>
    <cellStyle name="Hipervínculo" xfId="24872" builtinId="8" hidden="1"/>
    <cellStyle name="Hipervínculo" xfId="19503" builtinId="8" hidden="1"/>
    <cellStyle name="Hipervínculo" xfId="51899" builtinId="8" hidden="1"/>
    <cellStyle name="Hipervínculo" xfId="53360" builtinId="8" hidden="1"/>
    <cellStyle name="Hipervínculo" xfId="42166" builtinId="8" hidden="1"/>
    <cellStyle name="Hipervínculo" xfId="1694" builtinId="8" hidden="1"/>
    <cellStyle name="Hipervínculo" xfId="21744" builtinId="8" hidden="1"/>
    <cellStyle name="Hipervínculo" xfId="37544" builtinId="8" hidden="1"/>
    <cellStyle name="Hipervínculo" xfId="48534" builtinId="8" hidden="1"/>
    <cellStyle name="Hipervínculo" xfId="53366" builtinId="8" hidden="1"/>
    <cellStyle name="Hipervínculo" xfId="22282" builtinId="8" hidden="1"/>
    <cellStyle name="Hipervínculo" xfId="14455" builtinId="8" hidden="1"/>
    <cellStyle name="Hipervínculo" xfId="6800" builtinId="8" hidden="1"/>
    <cellStyle name="Hipervínculo" xfId="18176" builtinId="8" hidden="1"/>
    <cellStyle name="Hipervínculo" xfId="50362" builtinId="8" hidden="1"/>
    <cellStyle name="Hipervínculo" xfId="55461" builtinId="8" hidden="1"/>
    <cellStyle name="Hipervínculo" xfId="51659" builtinId="8" hidden="1"/>
    <cellStyle name="Hipervínculo" xfId="15355" builtinId="8" hidden="1"/>
    <cellStyle name="Hipervínculo" xfId="49865" builtinId="8" hidden="1"/>
    <cellStyle name="Hipervínculo" xfId="13599" builtinId="8" hidden="1"/>
    <cellStyle name="Hipervínculo" xfId="27929" builtinId="8" hidden="1"/>
    <cellStyle name="Hipervínculo" xfId="59395" builtinId="8" hidden="1"/>
    <cellStyle name="Hipervínculo" xfId="55654" builtinId="8" hidden="1"/>
    <cellStyle name="Hipervínculo" xfId="30161" builtinId="8" hidden="1"/>
    <cellStyle name="Hipervínculo" xfId="2133" builtinId="8" hidden="1"/>
    <cellStyle name="Hipervínculo" xfId="24054" builtinId="8" hidden="1"/>
    <cellStyle name="Hipervínculo" xfId="20402" builtinId="8" hidden="1"/>
    <cellStyle name="Hipervínculo" xfId="18963" builtinId="8" hidden="1"/>
    <cellStyle name="Hipervínculo" xfId="51374" builtinId="8" hidden="1"/>
    <cellStyle name="Hipervínculo" xfId="15185" builtinId="8" hidden="1"/>
    <cellStyle name="Hipervínculo" xfId="23230" builtinId="8" hidden="1"/>
    <cellStyle name="Hipervínculo" xfId="6291" builtinId="8" hidden="1"/>
    <cellStyle name="Hipervínculo" xfId="40679" builtinId="8" hidden="1"/>
    <cellStyle name="Hipervínculo" xfId="23592" builtinId="8" hidden="1"/>
    <cellStyle name="Hipervínculo" xfId="49453" builtinId="8" hidden="1"/>
    <cellStyle name="Hipervínculo" xfId="46150" builtinId="8" hidden="1"/>
    <cellStyle name="Hipervínculo" xfId="42059" builtinId="8" hidden="1"/>
    <cellStyle name="Hipervínculo" xfId="16303" builtinId="8" hidden="1"/>
    <cellStyle name="Hipervínculo" xfId="5883" builtinId="8" hidden="1"/>
    <cellStyle name="Hipervínculo" xfId="44661" builtinId="8" hidden="1"/>
    <cellStyle name="Hipervínculo" xfId="34003" builtinId="8" hidden="1"/>
    <cellStyle name="Hipervínculo" xfId="9991" builtinId="8" hidden="1"/>
    <cellStyle name="Hipervínculo" xfId="31659" builtinId="8" hidden="1"/>
    <cellStyle name="Hipervínculo" xfId="54024" builtinId="8" hidden="1"/>
    <cellStyle name="Hipervínculo" xfId="9374" builtinId="8" hidden="1"/>
    <cellStyle name="Hipervínculo" xfId="12680" builtinId="8" hidden="1"/>
    <cellStyle name="Hipervínculo" xfId="49633" builtinId="8" hidden="1"/>
    <cellStyle name="Hipervínculo" xfId="40803" builtinId="8" hidden="1"/>
    <cellStyle name="Hipervínculo" xfId="56576" builtinId="8" hidden="1"/>
    <cellStyle name="Hipervínculo" xfId="32550" builtinId="8" hidden="1"/>
    <cellStyle name="Hipervínculo" xfId="43734" builtinId="8" hidden="1"/>
    <cellStyle name="Hipervínculo" xfId="4469" builtinId="8" hidden="1"/>
    <cellStyle name="Hipervínculo" xfId="19483" builtinId="8" hidden="1"/>
    <cellStyle name="Hipervínculo" xfId="21188" builtinId="8" hidden="1"/>
    <cellStyle name="Hipervínculo" xfId="47600" builtinId="8" hidden="1"/>
    <cellStyle name="Hipervínculo" xfId="49777" builtinId="8" hidden="1"/>
    <cellStyle name="Hipervínculo" xfId="37268" builtinId="8" hidden="1"/>
    <cellStyle name="Hipervínculo" xfId="81" builtinId="8" hidden="1"/>
    <cellStyle name="Hipervínculo" xfId="3844" builtinId="8" hidden="1"/>
    <cellStyle name="Hipervínculo" xfId="46056" builtinId="8" hidden="1"/>
    <cellStyle name="Hipervínculo" xfId="56548" builtinId="8" hidden="1"/>
    <cellStyle name="Hipervínculo" xfId="54402" builtinId="8" hidden="1"/>
    <cellStyle name="Hipervínculo" xfId="42979" builtinId="8" hidden="1"/>
    <cellStyle name="Hipervínculo" xfId="18951" builtinId="8" hidden="1"/>
    <cellStyle name="Hipervínculo" xfId="14857" builtinId="8" hidden="1"/>
    <cellStyle name="Hipervínculo" xfId="6974" builtinId="8" hidden="1"/>
    <cellStyle name="Hipervínculo" xfId="33081" builtinId="8" hidden="1"/>
    <cellStyle name="Hipervínculo" xfId="37171" builtinId="8" hidden="1"/>
    <cellStyle name="Hipervínculo" xfId="58672" builtinId="8" hidden="1"/>
    <cellStyle name="Hipervínculo" xfId="36176" builtinId="8" hidden="1"/>
    <cellStyle name="Hipervínculo" xfId="12150" builtinId="8" hidden="1"/>
    <cellStyle name="Hipervínculo" xfId="8059" builtinId="8" hidden="1"/>
    <cellStyle name="Hipervínculo" xfId="17022" builtinId="8" hidden="1"/>
    <cellStyle name="Hipervínculo" xfId="21802" builtinId="8" hidden="1"/>
    <cellStyle name="Hipervínculo" xfId="22466" builtinId="8" hidden="1"/>
    <cellStyle name="Hipervínculo" xfId="45093" builtinId="8" hidden="1"/>
    <cellStyle name="Hipervínculo" xfId="18382" builtinId="8" hidden="1"/>
    <cellStyle name="Hipervínculo" xfId="9688" builtinId="8" hidden="1"/>
    <cellStyle name="Hipervínculo" xfId="596" builtinId="8" hidden="1"/>
    <cellStyle name="Hipervínculo" xfId="20829" builtinId="8" hidden="1"/>
    <cellStyle name="Hipervínculo" xfId="46680" builtinId="8" hidden="1"/>
    <cellStyle name="Hipervínculo" xfId="53236" builtinId="8" hidden="1"/>
    <cellStyle name="Hipervínculo" xfId="44929" builtinId="8" hidden="1"/>
    <cellStyle name="Hipervínculo" xfId="22576" builtinId="8" hidden="1"/>
    <cellStyle name="Hipervínculo" xfId="6599" builtinId="8" hidden="1"/>
    <cellStyle name="Hipervínculo" xfId="26224" builtinId="8" hidden="1"/>
    <cellStyle name="Hipervínculo" xfId="27756" builtinId="8" hidden="1"/>
    <cellStyle name="Hipervínculo" xfId="21292" builtinId="8" hidden="1"/>
    <cellStyle name="Hipervínculo" xfId="31363" builtinId="8" hidden="1"/>
    <cellStyle name="Hipervínculo" xfId="13118" builtinId="8" hidden="1"/>
    <cellStyle name="Hipervínculo" xfId="15776" builtinId="8" hidden="1"/>
    <cellStyle name="Hipervínculo" xfId="724" builtinId="8" hidden="1"/>
    <cellStyle name="Hipervínculo" xfId="10809" builtinId="8" hidden="1"/>
    <cellStyle name="Hipervínculo" xfId="35948" builtinId="8" hidden="1"/>
    <cellStyle name="Hipervínculo" xfId="10513" builtinId="8" hidden="1"/>
    <cellStyle name="Hipervínculo" xfId="52802" builtinId="8" hidden="1"/>
    <cellStyle name="Hipervínculo" xfId="57281" builtinId="8" hidden="1"/>
    <cellStyle name="Hipervínculo" xfId="8978" builtinId="8" hidden="1"/>
    <cellStyle name="Hipervínculo" xfId="1940" builtinId="8" hidden="1"/>
    <cellStyle name="Hipervínculo" xfId="19885" builtinId="8" hidden="1"/>
    <cellStyle name="Hipervínculo" xfId="41615" builtinId="8" hidden="1"/>
    <cellStyle name="Hipervínculo" xfId="54789" builtinId="8" hidden="1"/>
    <cellStyle name="Hipervínculo" xfId="26330" builtinId="8" hidden="1"/>
    <cellStyle name="Hipervínculo" xfId="53718" builtinId="8" hidden="1"/>
    <cellStyle name="Hipervínculo" xfId="51097" builtinId="8" hidden="1"/>
    <cellStyle name="Hipervínculo" xfId="9030" builtinId="8" hidden="1"/>
    <cellStyle name="Hipervínculo" xfId="26810" builtinId="8" hidden="1"/>
    <cellStyle name="Hipervínculo" xfId="48542" builtinId="8" hidden="1"/>
    <cellStyle name="Hipervínculo" xfId="44008" builtinId="8" hidden="1"/>
    <cellStyle name="Hipervínculo" xfId="50003" builtinId="8" hidden="1"/>
    <cellStyle name="Hipervínculo" xfId="19683" builtinId="8" hidden="1"/>
    <cellStyle name="Hipervínculo" xfId="49407" builtinId="8" hidden="1"/>
    <cellStyle name="Hipervínculo" xfId="2423" builtinId="8" hidden="1"/>
    <cellStyle name="Hipervínculo" xfId="15719" builtinId="8" hidden="1"/>
    <cellStyle name="Hipervínculo" xfId="2726" builtinId="8" hidden="1"/>
    <cellStyle name="Hipervínculo" xfId="36619" builtinId="8" hidden="1"/>
    <cellStyle name="Hipervínculo" xfId="16227" builtinId="8" hidden="1"/>
    <cellStyle name="Hipervínculo" xfId="18108" builtinId="8" hidden="1"/>
    <cellStyle name="Hipervínculo" xfId="20936" builtinId="8" hidden="1"/>
    <cellStyle name="Hipervínculo" xfId="27349" builtinId="8" hidden="1"/>
    <cellStyle name="Hipervínculo" xfId="35646" builtinId="8" hidden="1"/>
    <cellStyle name="Hipervínculo" xfId="28732" builtinId="8" hidden="1"/>
    <cellStyle name="Hipervínculo" xfId="33040" builtinId="8" hidden="1"/>
    <cellStyle name="Hipervínculo" xfId="46552" builtinId="8" hidden="1"/>
    <cellStyle name="Hipervínculo" xfId="31896" builtinId="8" hidden="1"/>
    <cellStyle name="Hipervínculo" xfId="13032" builtinId="8" hidden="1"/>
    <cellStyle name="Hipervínculo" xfId="36874" builtinId="8" hidden="1"/>
    <cellStyle name="Hipervínculo" xfId="13759" builtinId="8" hidden="1"/>
    <cellStyle name="Hipervínculo" xfId="22014" builtinId="8" hidden="1"/>
    <cellStyle name="Hipervínculo" xfId="59387" builtinId="8" hidden="1"/>
    <cellStyle name="Hipervínculo" xfId="38871" builtinId="8" hidden="1"/>
    <cellStyle name="Hipervínculo" xfId="2696" builtinId="8" hidden="1"/>
    <cellStyle name="Hipervínculo" xfId="27190" builtinId="8" hidden="1"/>
    <cellStyle name="Hipervínculo" xfId="31285" builtinId="8" hidden="1"/>
    <cellStyle name="Hipervínculo" xfId="4196" builtinId="8" hidden="1"/>
    <cellStyle name="Hipervínculo" xfId="42067" builtinId="8" hidden="1"/>
    <cellStyle name="Hipervínculo" xfId="24694" builtinId="8" hidden="1"/>
    <cellStyle name="Hipervínculo" xfId="13942" builtinId="8" hidden="1"/>
    <cellStyle name="Hipervínculo" xfId="9967" builtinId="8" hidden="1"/>
    <cellStyle name="Hipervínculo" xfId="33995" builtinId="8" hidden="1"/>
    <cellStyle name="Hipervínculo" xfId="38084" builtinId="8" hidden="1"/>
    <cellStyle name="Hipervínculo" xfId="25231" builtinId="8" hidden="1"/>
    <cellStyle name="Hipervínculo" xfId="35265" builtinId="8" hidden="1"/>
    <cellStyle name="Hipervínculo" xfId="44713" builtinId="8" hidden="1"/>
    <cellStyle name="Hipervínculo" xfId="7145" builtinId="8" hidden="1"/>
    <cellStyle name="Hipervínculo" xfId="23552" builtinId="8" hidden="1"/>
    <cellStyle name="Hipervínculo" xfId="40795" builtinId="8" hidden="1"/>
    <cellStyle name="Hipervínculo" xfId="44887" builtinId="8" hidden="1"/>
    <cellStyle name="Hipervínculo" xfId="51009" builtinId="8" hidden="1"/>
    <cellStyle name="Hipervínculo" xfId="56750" builtinId="8" hidden="1"/>
    <cellStyle name="Hipervínculo" xfId="18933" builtinId="8" hidden="1"/>
    <cellStyle name="Hipervínculo" xfId="139" builtinId="8" hidden="1"/>
    <cellStyle name="Hipervínculo" xfId="23564" builtinId="8" hidden="1"/>
    <cellStyle name="Hipervínculo" xfId="47592" builtinId="8" hidden="1"/>
    <cellStyle name="Hipervínculo" xfId="42727" builtinId="8" hidden="1"/>
    <cellStyle name="Hipervínculo" xfId="45692" builtinId="8" hidden="1"/>
    <cellStyle name="Hipervínculo" xfId="19833" builtinId="8" hidden="1"/>
    <cellStyle name="Hipervínculo" xfId="34435" builtinId="8" hidden="1"/>
    <cellStyle name="Hipervínculo" xfId="22953" builtinId="8" hidden="1"/>
    <cellStyle name="Hipervínculo" xfId="30365" builtinId="8" hidden="1"/>
    <cellStyle name="Hipervínculo" xfId="55127" builtinId="8" hidden="1"/>
    <cellStyle name="Hipervínculo" xfId="57810" builtinId="8" hidden="1"/>
    <cellStyle name="Hipervínculo" xfId="15367" builtinId="8" hidden="1"/>
    <cellStyle name="Hipervínculo" xfId="55120" builtinId="8" hidden="1"/>
    <cellStyle name="Hipervínculo" xfId="25109" builtinId="8" hidden="1"/>
    <cellStyle name="Hipervínculo" xfId="12042" builtinId="8" hidden="1"/>
    <cellStyle name="Hipervínculo" xfId="37163" builtinId="8" hidden="1"/>
    <cellStyle name="Hipervínculo" xfId="58676" builtinId="8" hidden="1"/>
    <cellStyle name="Hipervínculo" xfId="53714" builtinId="8" hidden="1"/>
    <cellStyle name="Hipervínculo" xfId="31982" builtinId="8" hidden="1"/>
    <cellStyle name="Hipervínculo" xfId="8067" builtinId="8" hidden="1"/>
    <cellStyle name="Hipervínculo" xfId="49233" builtinId="8" hidden="1"/>
    <cellStyle name="Hipervínculo" xfId="18973" builtinId="8" hidden="1"/>
    <cellStyle name="Hipervínculo" xfId="43966" builtinId="8" hidden="1"/>
    <cellStyle name="Hipervínculo" xfId="51849" builtinId="8" hidden="1"/>
    <cellStyle name="Hipervínculo" xfId="46787" builtinId="8" hidden="1"/>
    <cellStyle name="Hipervínculo" xfId="25051" builtinId="8" hidden="1"/>
    <cellStyle name="Hipervínculo" xfId="7455" builtinId="8" hidden="1"/>
    <cellStyle name="Hipervínculo" xfId="56340" builtinId="8" hidden="1"/>
    <cellStyle name="Hipervínculo" xfId="58203" builtinId="8" hidden="1"/>
    <cellStyle name="Hipervínculo" xfId="56477" builtinId="8" hidden="1"/>
    <cellStyle name="Hipervínculo" xfId="44024" builtinId="8" hidden="1"/>
    <cellStyle name="Hipervínculo" xfId="39860" builtinId="8" hidden="1"/>
    <cellStyle name="Hipervínculo" xfId="18128" builtinId="8" hidden="1"/>
    <cellStyle name="Hipervínculo" xfId="2590" builtinId="8" hidden="1"/>
    <cellStyle name="Hipervínculo" xfId="36767" builtinId="8" hidden="1"/>
    <cellStyle name="Hipervínculo" xfId="32829" builtinId="8" hidden="1"/>
    <cellStyle name="Hipervínculo" xfId="57349" builtinId="8" hidden="1"/>
    <cellStyle name="Hipervínculo" xfId="32681" builtinId="8" hidden="1"/>
    <cellStyle name="Hipervínculo" xfId="32931" builtinId="8" hidden="1"/>
    <cellStyle name="Hipervínculo" xfId="11200" builtinId="8" hidden="1"/>
    <cellStyle name="Hipervínculo" xfId="12962" builtinId="8" hidden="1"/>
    <cellStyle name="Hipervínculo" xfId="23542" builtinId="8" hidden="1"/>
    <cellStyle name="Hipervínculo" xfId="39757" builtinId="8" hidden="1"/>
    <cellStyle name="Hipervínculo" xfId="45371" builtinId="8" hidden="1"/>
    <cellStyle name="Hipervínculo" xfId="31065" builtinId="8" hidden="1"/>
    <cellStyle name="Hipervínculo" xfId="57279" builtinId="8" hidden="1"/>
    <cellStyle name="Hipervínculo" xfId="49599" builtinId="8" hidden="1"/>
    <cellStyle name="Hipervínculo" xfId="28604" builtinId="8" hidden="1"/>
    <cellStyle name="Hipervínculo" xfId="28982" builtinId="8" hidden="1"/>
    <cellStyle name="Hipervínculo" xfId="46682" builtinId="8" hidden="1"/>
    <cellStyle name="Hipervínculo" xfId="45865" builtinId="8" hidden="1"/>
    <cellStyle name="Hipervínculo" xfId="35242" builtinId="8" hidden="1"/>
    <cellStyle name="Hipervínculo" xfId="19075" builtinId="8" hidden="1"/>
    <cellStyle name="Hipervínculo" xfId="3152" builtinId="8" hidden="1"/>
    <cellStyle name="Hipervínculo" xfId="26818" builtinId="8" hidden="1"/>
    <cellStyle name="Hipervínculo" xfId="31880" builtinId="8" hidden="1"/>
    <cellStyle name="Hipervínculo" xfId="53611" builtinId="8" hidden="1"/>
    <cellStyle name="Hipervínculo" xfId="38938" builtinId="8" hidden="1"/>
    <cellStyle name="Hipervínculo" xfId="8439" builtinId="8" hidden="1"/>
    <cellStyle name="Hipervínculo" xfId="27607" builtinId="8" hidden="1"/>
    <cellStyle name="Hipervínculo" xfId="10879" builtinId="8" hidden="1"/>
    <cellStyle name="Hipervínculo" xfId="18060" builtinId="8" hidden="1"/>
    <cellStyle name="Hipervínculo" xfId="16387" builtinId="8" hidden="1"/>
    <cellStyle name="Hipervínculo" xfId="16639" builtinId="8" hidden="1"/>
    <cellStyle name="Hipervínculo" xfId="20958" builtinId="8" hidden="1"/>
    <cellStyle name="Hipervínculo" xfId="10281" builtinId="8" hidden="1"/>
    <cellStyle name="Hipervínculo" xfId="55316" builtinId="8" hidden="1"/>
    <cellStyle name="Hipervínculo" xfId="17679" builtinId="8" hidden="1"/>
    <cellStyle name="Hipervínculo" xfId="40677" builtinId="8" hidden="1"/>
    <cellStyle name="Hipervínculo" xfId="45734" builtinId="8" hidden="1"/>
    <cellStyle name="Hipervínculo" xfId="51581" builtinId="8" hidden="1"/>
    <cellStyle name="Hipervínculo" xfId="27549" builtinId="8" hidden="1"/>
    <cellStyle name="Hipervínculo" xfId="938" builtinId="8" hidden="1"/>
    <cellStyle name="Hipervínculo" xfId="51859" builtinId="8" hidden="1"/>
    <cellStyle name="Hipervínculo" xfId="54869" builtinId="8" hidden="1"/>
    <cellStyle name="Hipervínculo" xfId="47602" builtinId="8" hidden="1"/>
    <cellStyle name="Hipervínculo" xfId="41487" builtinId="8" hidden="1"/>
    <cellStyle name="Hipervínculo" xfId="44783" builtinId="8" hidden="1"/>
    <cellStyle name="Hipervínculo" xfId="20751" builtinId="8" hidden="1"/>
    <cellStyle name="Hipervínculo" xfId="31133" builtinId="8" hidden="1"/>
    <cellStyle name="Hipervínculo" xfId="14750" builtinId="8" hidden="1"/>
    <cellStyle name="Hipervínculo" xfId="19753" builtinId="8" hidden="1"/>
    <cellStyle name="Hipervínculo" xfId="54532" builtinId="8" hidden="1"/>
    <cellStyle name="Hipervínculo" xfId="58266" builtinId="8" hidden="1"/>
    <cellStyle name="Hipervínculo" xfId="15021" builtinId="8" hidden="1"/>
    <cellStyle name="Hipervínculo" xfId="56570" builtinId="8" hidden="1"/>
    <cellStyle name="Hipervínculo" xfId="15774" builtinId="8" hidden="1"/>
    <cellStyle name="Hipervínculo" xfId="32562" builtinId="8" hidden="1"/>
    <cellStyle name="Hipervínculo" xfId="31954" builtinId="8" hidden="1"/>
    <cellStyle name="Hipervínculo" xfId="42957" builtinId="8" hidden="1"/>
    <cellStyle name="Hipervínculo" xfId="47386" builtinId="8" hidden="1"/>
    <cellStyle name="Hipervínculo" xfId="24112" builtinId="8" hidden="1"/>
    <cellStyle name="Hipervínculo" xfId="54915" builtinId="8" hidden="1"/>
    <cellStyle name="Hipervínculo" xfId="16062" builtinId="8" hidden="1"/>
    <cellStyle name="Hipervínculo" xfId="20847" builtinId="8" hidden="1"/>
    <cellStyle name="Hipervínculo" xfId="44877" builtinId="8" hidden="1"/>
    <cellStyle name="Hipervínculo" xfId="57243" builtinId="8" hidden="1"/>
    <cellStyle name="Hipervínculo" xfId="21607" builtinId="8" hidden="1"/>
    <cellStyle name="Hipervínculo" xfId="10663" builtinId="8" hidden="1"/>
    <cellStyle name="Hipervínculo" xfId="143" builtinId="8" hidden="1"/>
    <cellStyle name="Hipervínculo" xfId="21390" builtinId="8" hidden="1"/>
    <cellStyle name="Hipervínculo" xfId="27646" builtinId="8" hidden="1"/>
    <cellStyle name="Hipervínculo" xfId="40990" builtinId="8" hidden="1"/>
    <cellStyle name="Hipervínculo" xfId="58988" builtinId="8" hidden="1"/>
    <cellStyle name="Hipervínculo" xfId="20504" builtinId="8" hidden="1"/>
    <cellStyle name="Hipervínculo" xfId="17581" builtinId="8" hidden="1"/>
    <cellStyle name="Hipervínculo" xfId="36441" builtinId="8" hidden="1"/>
    <cellStyle name="Hipervínculo" xfId="10184" builtinId="8" hidden="1"/>
    <cellStyle name="Hipervínculo" xfId="34447" builtinId="8" hidden="1"/>
    <cellStyle name="Hipervínculo" xfId="57806" builtinId="8" hidden="1"/>
    <cellStyle name="Hipervínculo" xfId="38897" builtinId="8" hidden="1"/>
    <cellStyle name="Hipervínculo" xfId="45005" builtinId="8" hidden="1"/>
    <cellStyle name="Hipervínculo" xfId="10783" builtinId="8" hidden="1"/>
    <cellStyle name="Hipervínculo" xfId="12050" builtinId="8" hidden="1"/>
    <cellStyle name="Hipervínculo" xfId="17111" builtinId="8" hidden="1"/>
    <cellStyle name="Hipervínculo" xfId="9835" builtinId="8" hidden="1"/>
    <cellStyle name="Hipervínculo" xfId="53706" builtinId="8" hidden="1"/>
    <cellStyle name="Hipervínculo" xfId="32217" builtinId="8" hidden="1"/>
    <cellStyle name="Hipervínculo" xfId="48366" builtinId="8" hidden="1"/>
    <cellStyle name="Hipervínculo" xfId="6391" builtinId="8" hidden="1"/>
    <cellStyle name="Hipervínculo" xfId="18981" builtinId="8" hidden="1"/>
    <cellStyle name="Hipervínculo" xfId="24038" builtinId="8" hidden="1"/>
    <cellStyle name="Hipervínculo" xfId="45823" builtinId="8" hidden="1"/>
    <cellStyle name="Hipervínculo" xfId="46779" builtinId="8" hidden="1"/>
    <cellStyle name="Hipervínculo" xfId="18872" builtinId="8" hidden="1"/>
    <cellStyle name="Hipervínculo" xfId="19987" builtinId="8" hidden="1"/>
    <cellStyle name="Hipervínculo" xfId="3608" builtinId="8" hidden="1"/>
    <cellStyle name="Hipervínculo" xfId="25904" builtinId="8" hidden="1"/>
    <cellStyle name="Hipervínculo" xfId="30967" builtinId="8" hidden="1"/>
    <cellStyle name="Hipervínculo" xfId="52697" builtinId="8" hidden="1"/>
    <cellStyle name="Hipervínculo" xfId="40641" builtinId="8" hidden="1"/>
    <cellStyle name="Hipervínculo" xfId="44807" builtinId="8" hidden="1"/>
    <cellStyle name="Hipervínculo" xfId="35536" builtinId="8" hidden="1"/>
    <cellStyle name="Hipervínculo" xfId="11105" builtinId="8" hidden="1"/>
    <cellStyle name="Hipervínculo" xfId="28904" builtinId="8" hidden="1"/>
    <cellStyle name="Hipervínculo" xfId="37894" builtinId="8" hidden="1"/>
    <cellStyle name="Hipervínculo" xfId="57301" builtinId="8" hidden="1"/>
    <cellStyle name="Hipervínculo" xfId="32664" builtinId="8" hidden="1"/>
    <cellStyle name="Hipervínculo" xfId="28118" builtinId="8" hidden="1"/>
    <cellStyle name="Hipervínculo" xfId="6131" builtinId="8" hidden="1"/>
    <cellStyle name="Hipervínculo" xfId="18031" builtinId="8" hidden="1"/>
    <cellStyle name="Hipervínculo" xfId="37764" builtinId="8" hidden="1"/>
    <cellStyle name="Hipervínculo" xfId="44825" builtinId="8" hidden="1"/>
    <cellStyle name="Hipervínculo" xfId="50671" builtinId="8" hidden="1"/>
    <cellStyle name="Hipervínculo" xfId="25994" builtinId="8" hidden="1"/>
    <cellStyle name="Hipervínculo" xfId="38032" builtinId="8" hidden="1"/>
    <cellStyle name="Hipervínculo" xfId="650" builtinId="8" hidden="1"/>
    <cellStyle name="Hipervínculo" xfId="2201" builtinId="8" hidden="1"/>
    <cellStyle name="Hipervínculo" xfId="600" builtinId="8" hidden="1"/>
    <cellStyle name="Hipervínculo" xfId="17245" builtinId="8" hidden="1"/>
    <cellStyle name="Hipervínculo" xfId="8243" builtinId="8" hidden="1"/>
    <cellStyle name="Hipervínculo" xfId="32296" builtinId="8" hidden="1"/>
    <cellStyle name="Hipervínculo" xfId="14037" builtinId="8" hidden="1"/>
    <cellStyle name="Hipervínculo" xfId="8163" builtinId="8" hidden="1"/>
    <cellStyle name="Hipervínculo" xfId="31886" builtinId="8" hidden="1"/>
    <cellStyle name="Hipervínculo" xfId="53619" builtinId="8" hidden="1"/>
    <cellStyle name="Hipervínculo" xfId="58722" builtinId="8" hidden="1"/>
    <cellStyle name="Hipervínculo" xfId="37066" builtinId="8" hidden="1"/>
    <cellStyle name="Hipervínculo" xfId="31577" builtinId="8" hidden="1"/>
    <cellStyle name="Hipervínculo" xfId="29988" builtinId="8" hidden="1"/>
    <cellStyle name="Hipervínculo" xfId="15447" builtinId="8" hidden="1"/>
    <cellStyle name="Hipervínculo" xfId="38811" builtinId="8" hidden="1"/>
    <cellStyle name="Hipervínculo" xfId="57763" builtinId="8" hidden="1"/>
    <cellStyle name="Hipervínculo" xfId="54296" builtinId="8" hidden="1"/>
    <cellStyle name="Hipervínculo" xfId="12652" builtinId="8" hidden="1"/>
    <cellStyle name="Hipervínculo" xfId="5213" builtinId="8" hidden="1"/>
    <cellStyle name="Hipervínculo" xfId="41397" builtinId="8" hidden="1"/>
    <cellStyle name="Hipervínculo" xfId="5625" builtinId="8" hidden="1"/>
    <cellStyle name="Hipervínculo" xfId="31559" builtinId="8" hidden="1"/>
    <cellStyle name="Hipervínculo" xfId="51589" builtinId="8" hidden="1"/>
    <cellStyle name="Hipervínculo" xfId="47498" builtinId="8" hidden="1"/>
    <cellStyle name="Hipervínculo" xfId="9917" builtinId="8" hidden="1"/>
    <cellStyle name="Hipervínculo" xfId="20444" builtinId="8" hidden="1"/>
    <cellStyle name="Hipervínculo" xfId="40389" builtinId="8" hidden="1"/>
    <cellStyle name="Hipervínculo" xfId="28560" builtinId="8" hidden="1"/>
    <cellStyle name="Hipervínculo" xfId="25622" builtinId="8" hidden="1"/>
    <cellStyle name="Hipervínculo" xfId="44791" builtinId="8" hidden="1"/>
    <cellStyle name="Hipervínculo" xfId="40699" builtinId="8" hidden="1"/>
    <cellStyle name="Hipervínculo" xfId="16671" builtinId="8" hidden="1"/>
    <cellStyle name="Hipervínculo" xfId="31021" builtinId="8" hidden="1"/>
    <cellStyle name="Hipervínculo" xfId="47140" builtinId="8" hidden="1"/>
    <cellStyle name="Hipervínculo" xfId="35361" builtinId="8" hidden="1"/>
    <cellStyle name="Hipervínculo" xfId="58262" builtinId="8" hidden="1"/>
    <cellStyle name="Hipervínculo" xfId="20675" builtinId="8" hidden="1"/>
    <cellStyle name="Hipervínculo" xfId="14667" builtinId="8" hidden="1"/>
    <cellStyle name="Hipervínculo" xfId="3964" builtinId="8" hidden="1"/>
    <cellStyle name="Hipervínculo" xfId="4202" builtinId="8" hidden="1"/>
    <cellStyle name="Hipervínculo" xfId="33447" builtinId="8" hidden="1"/>
    <cellStyle name="Hipervínculo" xfId="57445" builtinId="8" hidden="1"/>
    <cellStyle name="Hipervínculo" xfId="54618" builtinId="8" hidden="1"/>
    <cellStyle name="Hipervínculo" xfId="31191" builtinId="8" hidden="1"/>
    <cellStyle name="Hipervínculo" xfId="50886" builtinId="8" hidden="1"/>
    <cellStyle name="Hipervínculo" xfId="33709" builtinId="8" hidden="1"/>
    <cellStyle name="Hipervínculo" xfId="29192" builtinId="8" hidden="1"/>
    <cellStyle name="Hipervínculo" xfId="42245" builtinId="8" hidden="1"/>
    <cellStyle name="Hipervínculo" xfId="31209" builtinId="8" hidden="1"/>
    <cellStyle name="Hipervínculo" xfId="7711" builtinId="8" hidden="1"/>
    <cellStyle name="Hipervínculo" xfId="24174" builtinId="8" hidden="1"/>
    <cellStyle name="Hipervínculo" xfId="42351" builtinId="8" hidden="1"/>
    <cellStyle name="Hipervínculo" xfId="35830" builtinId="8" hidden="1"/>
    <cellStyle name="Hipervínculo" xfId="21258" builtinId="8" hidden="1"/>
    <cellStyle name="Hipervínculo" xfId="11338" builtinId="8" hidden="1"/>
    <cellStyle name="Hipervínculo" xfId="4204" builtinId="8" hidden="1"/>
    <cellStyle name="Hipervínculo" xfId="53129" builtinId="8" hidden="1"/>
    <cellStyle name="Hipervínculo" xfId="28880" builtinId="8" hidden="1"/>
    <cellStyle name="Hipervínculo" xfId="38600" builtinId="8" hidden="1"/>
    <cellStyle name="Hipervínculo" xfId="10957" builtinId="8" hidden="1"/>
    <cellStyle name="Hipervínculo" xfId="48957" builtinId="8" hidden="1"/>
    <cellStyle name="Hipervínculo" xfId="35734" builtinId="8" hidden="1"/>
    <cellStyle name="Hipervínculo" xfId="49939" builtinId="8" hidden="1"/>
    <cellStyle name="Hipervínculo" xfId="54044" builtinId="8" hidden="1"/>
    <cellStyle name="Hipervínculo" xfId="35548" builtinId="8" hidden="1"/>
    <cellStyle name="Hipervínculo" xfId="26740" builtinId="8" hidden="1"/>
    <cellStyle name="Hipervínculo" xfId="34632" builtinId="8" hidden="1"/>
    <cellStyle name="Hipervínculo" xfId="34154" builtinId="8" hidden="1"/>
    <cellStyle name="Hipervínculo" xfId="17923" builtinId="8" hidden="1"/>
    <cellStyle name="Hipervínculo" xfId="19342" builtinId="8" hidden="1"/>
    <cellStyle name="Hipervínculo" xfId="55762" builtinId="8" hidden="1"/>
    <cellStyle name="Hipervínculo" xfId="16439" builtinId="8" hidden="1"/>
    <cellStyle name="Hipervínculo" xfId="10257" builtinId="8" hidden="1"/>
    <cellStyle name="Hipervínculo" xfId="30782" builtinId="8" hidden="1"/>
    <cellStyle name="Hipervínculo" xfId="12864" builtinId="8" hidden="1"/>
    <cellStyle name="Hipervínculo" xfId="10455" builtinId="8" hidden="1"/>
    <cellStyle name="Hipervínculo" xfId="16582" builtinId="8" hidden="1"/>
    <cellStyle name="Hipervínculo" xfId="15685" builtinId="8" hidden="1"/>
    <cellStyle name="Hipervínculo" xfId="49915" builtinId="8" hidden="1"/>
    <cellStyle name="Hipervínculo" xfId="49401" builtinId="8" hidden="1"/>
    <cellStyle name="Hipervínculo" xfId="57400" builtinId="8" hidden="1"/>
    <cellStyle name="Hipervínculo" xfId="44593" builtinId="8" hidden="1"/>
    <cellStyle name="Hipervínculo" xfId="7245" builtinId="8" hidden="1"/>
    <cellStyle name="Hipervínculo" xfId="34782" builtinId="8" hidden="1"/>
    <cellStyle name="Hipervínculo" xfId="13052" builtinId="8" hidden="1"/>
    <cellStyle name="Hipervínculo" xfId="58000" builtinId="8" hidden="1"/>
    <cellStyle name="Hipervínculo" xfId="15870" builtinId="8" hidden="1"/>
    <cellStyle name="Hipervínculo" xfId="37902" builtinId="8" hidden="1"/>
    <cellStyle name="Hipervínculo" xfId="58620" builtinId="8" hidden="1"/>
    <cellStyle name="Hipervínculo" xfId="34962" builtinId="8" hidden="1"/>
    <cellStyle name="Hipervínculo" xfId="27854" builtinId="8" hidden="1"/>
    <cellStyle name="Hipervínculo" xfId="6123" builtinId="8" hidden="1"/>
    <cellStyle name="Hipervínculo" xfId="34290" builtinId="8" hidden="1"/>
    <cellStyle name="Hipervínculo" xfId="6077" builtinId="8" hidden="1"/>
    <cellStyle name="Hipervínculo" xfId="44572" builtinId="8" hidden="1"/>
    <cellStyle name="Hipervínculo" xfId="8419" builtinId="8" hidden="1"/>
    <cellStyle name="Hipervínculo" xfId="46586" builtinId="8" hidden="1"/>
    <cellStyle name="Hipervínculo" xfId="36248" builtinId="8" hidden="1"/>
    <cellStyle name="Hipervínculo" xfId="646" builtinId="8" hidden="1"/>
    <cellStyle name="Hipervínculo" xfId="4630" builtinId="8" hidden="1"/>
    <cellStyle name="Hipervínculo" xfId="29470" builtinId="8" hidden="1"/>
    <cellStyle name="Hipervínculo" xfId="51761" builtinId="8" hidden="1"/>
    <cellStyle name="Hipervínculo" xfId="43879" builtinId="8" hidden="1"/>
    <cellStyle name="Hipervínculo" xfId="39787" builtinId="8" hidden="1"/>
    <cellStyle name="Hipervínculo" xfId="24200" builtinId="8" hidden="1"/>
    <cellStyle name="Hipervínculo" xfId="8155" builtinId="8" hidden="1"/>
    <cellStyle name="Hipervínculo" xfId="28928" builtinId="8" hidden="1"/>
    <cellStyle name="Hipervínculo" xfId="36274" builtinId="8" hidden="1"/>
    <cellStyle name="Hipervínculo" xfId="49479" builtinId="8" hidden="1"/>
    <cellStyle name="Hipervínculo" xfId="52705" builtinId="8" hidden="1"/>
    <cellStyle name="Hipervínculo" xfId="56590" builtinId="8" hidden="1"/>
    <cellStyle name="Hipervínculo" xfId="7071" builtinId="8" hidden="1"/>
    <cellStyle name="Hipervínculo" xfId="14951" builtinId="8" hidden="1"/>
    <cellStyle name="Hipervínculo" xfId="19045" builtinId="8" hidden="1"/>
    <cellStyle name="Hipervínculo" xfId="43075" builtinId="8" hidden="1"/>
    <cellStyle name="Hipervínculo" xfId="54304" builtinId="8" hidden="1"/>
    <cellStyle name="Hipervínculo" xfId="30278" builtinId="8" hidden="1"/>
    <cellStyle name="Hipervínculo" xfId="26183" builtinId="8" hidden="1"/>
    <cellStyle name="Hipervínculo" xfId="2189" builtinId="8" hidden="1"/>
    <cellStyle name="Hipervínculo" xfId="21754" builtinId="8" hidden="1"/>
    <cellStyle name="Hipervínculo" xfId="25844" builtinId="8" hidden="1"/>
    <cellStyle name="Hipervínculo" xfId="35788" builtinId="8" hidden="1"/>
    <cellStyle name="Hipervínculo" xfId="49873" builtinId="8" hidden="1"/>
    <cellStyle name="Hipervínculo" xfId="29733" builtinId="8" hidden="1"/>
    <cellStyle name="Hipervínculo" xfId="57829" builtinId="8" hidden="1"/>
    <cellStyle name="Hipervínculo" xfId="57417" builtinId="8" hidden="1"/>
    <cellStyle name="Hipervínculo" xfId="28550" builtinId="8" hidden="1"/>
    <cellStyle name="Hipervínculo" xfId="32645" builtinId="8" hidden="1"/>
    <cellStyle name="Hipervínculo" xfId="56672" builtinId="8" hidden="1"/>
    <cellStyle name="Hipervínculo" xfId="40707" builtinId="8" hidden="1"/>
    <cellStyle name="Hipervínculo" xfId="25794" builtinId="8" hidden="1"/>
    <cellStyle name="Hipervínculo" xfId="12586" builtinId="8" hidden="1"/>
    <cellStyle name="Hipervínculo" xfId="9278" builtinId="8" hidden="1"/>
    <cellStyle name="Hipervínculo" xfId="35353" builtinId="8" hidden="1"/>
    <cellStyle name="Hipervínculo" xfId="39446" builtinId="8" hidden="1"/>
    <cellStyle name="Hipervínculo" xfId="56478" builtinId="8" hidden="1"/>
    <cellStyle name="Hipervínculo" xfId="56704" builtinId="8" hidden="1"/>
    <cellStyle name="Hipervínculo" xfId="39783" builtinId="8" hidden="1"/>
    <cellStyle name="Hipervínculo" xfId="29462" builtinId="8" hidden="1"/>
    <cellStyle name="Hipervínculo" xfId="16207" builtinId="8" hidden="1"/>
    <cellStyle name="Hipervínculo" xfId="22266" builtinId="8" hidden="1"/>
    <cellStyle name="Hipervínculo" xfId="46245" builtinId="8" hidden="1"/>
    <cellStyle name="Hipervínculo" xfId="50598" builtinId="8" hidden="1"/>
    <cellStyle name="Hipervínculo" xfId="27104" builtinId="8" hidden="1"/>
    <cellStyle name="Hipervínculo" xfId="12264" builtinId="8" hidden="1"/>
    <cellStyle name="Hipervínculo" xfId="1560" builtinId="8" hidden="1"/>
    <cellStyle name="Hipervínculo" xfId="23131" builtinId="8" hidden="1"/>
    <cellStyle name="Hipervínculo" xfId="48951" builtinId="8" hidden="1"/>
    <cellStyle name="Hipervínculo" xfId="53046" builtinId="8" hidden="1"/>
    <cellStyle name="Hipervínculo" xfId="42533" builtinId="8" hidden="1"/>
    <cellStyle name="Hipervínculo" xfId="20305" builtinId="8" hidden="1"/>
    <cellStyle name="Hipervínculo" xfId="44901" builtinId="8" hidden="1"/>
    <cellStyle name="Hipervínculo" xfId="8333" builtinId="8" hidden="1"/>
    <cellStyle name="Hipervínculo" xfId="55632" builtinId="8" hidden="1"/>
    <cellStyle name="Hipervínculo" xfId="36786" builtinId="8" hidden="1"/>
    <cellStyle name="Hipervínculo" xfId="59347" builtinId="8" hidden="1"/>
    <cellStyle name="Hipervínculo" xfId="35694" builtinId="8" hidden="1"/>
    <cellStyle name="Hipervínculo" xfId="4182" builtinId="8" hidden="1"/>
    <cellStyle name="Hipervínculo" xfId="27393" builtinId="8" hidden="1"/>
    <cellStyle name="Hipervínculo" xfId="15257" builtinId="8" hidden="1"/>
    <cellStyle name="Hipervínculo" xfId="36990" builtinId="8" hidden="1"/>
    <cellStyle name="Hipervínculo" xfId="13848" builtinId="8" hidden="1"/>
    <cellStyle name="Hipervínculo" xfId="50499" builtinId="8" hidden="1"/>
    <cellStyle name="Hipervínculo" xfId="28766" builtinId="8" hidden="1"/>
    <cellStyle name="Hipervínculo" xfId="7653" builtinId="8" hidden="1"/>
    <cellStyle name="Hipervínculo" xfId="32951" builtinId="8" hidden="1"/>
    <cellStyle name="Hipervínculo" xfId="25910" builtinId="8" hidden="1"/>
    <cellStyle name="Hipervínculo" xfId="43919" builtinId="8" hidden="1"/>
    <cellStyle name="Hipervínculo" xfId="4861" builtinId="8" hidden="1"/>
    <cellStyle name="Hipervínculo" xfId="43570" builtinId="8" hidden="1"/>
    <cellStyle name="Hipervínculo" xfId="21838" builtinId="8" hidden="1"/>
    <cellStyle name="Hipervínculo" xfId="1102" builtinId="8" hidden="1"/>
    <cellStyle name="Hipervínculo" xfId="47428" builtinId="8" hidden="1"/>
    <cellStyle name="Hipervínculo" xfId="29114" builtinId="8" hidden="1"/>
    <cellStyle name="Hipervínculo" xfId="8871" builtinId="8" hidden="1"/>
    <cellStyle name="Hipervínculo" xfId="21346" builtinId="8" hidden="1"/>
    <cellStyle name="Hipervínculo" xfId="16988" builtinId="8" hidden="1"/>
    <cellStyle name="Hipervínculo" xfId="14911" builtinId="8" hidden="1"/>
    <cellStyle name="Hipervínculo" xfId="9064" builtinId="8" hidden="1"/>
    <cellStyle name="Hipervínculo" xfId="46005" builtinId="8" hidden="1"/>
    <cellStyle name="Hipervínculo" xfId="20721" builtinId="8" hidden="1"/>
    <cellStyle name="Hipervínculo" xfId="59249" builtinId="8" hidden="1"/>
    <cellStyle name="Hipervínculo" xfId="36355" builtinId="8" hidden="1"/>
    <cellStyle name="Hipervínculo" xfId="54787" builtinId="8" hidden="1"/>
    <cellStyle name="Hipervínculo" xfId="36060" builtinId="8" hidden="1"/>
    <cellStyle name="Hipervínculo" xfId="56866" builtinId="8" hidden="1"/>
    <cellStyle name="Hipervínculo" xfId="42130" builtinId="8" hidden="1"/>
    <cellStyle name="Hipervínculo" xfId="14097" builtinId="8" hidden="1"/>
    <cellStyle name="Hipervínculo" xfId="32098" builtinId="8" hidden="1"/>
    <cellStyle name="Hipervínculo" xfId="27846" builtinId="8" hidden="1"/>
    <cellStyle name="Hipervínculo" xfId="25269" builtinId="8" hidden="1"/>
    <cellStyle name="Hipervínculo" xfId="22460" builtinId="8" hidden="1"/>
    <cellStyle name="Hipervínculo" xfId="35038" builtinId="8" hidden="1"/>
    <cellStyle name="Hipervínculo" xfId="46230" builtinId="8" hidden="1"/>
    <cellStyle name="Hipervínculo" xfId="49897" builtinId="8" hidden="1"/>
    <cellStyle name="Hipervínculo" xfId="46594" builtinId="8" hidden="1"/>
    <cellStyle name="Hipervínculo" xfId="20920" builtinId="8" hidden="1"/>
    <cellStyle name="Hipervínculo" xfId="18473" builtinId="8" hidden="1"/>
    <cellStyle name="Hipervínculo" xfId="5439" builtinId="8" hidden="1"/>
    <cellStyle name="Hipervínculo" xfId="53298" builtinId="8" hidden="1"/>
    <cellStyle name="Hipervínculo" xfId="33557" builtinId="8" hidden="1"/>
    <cellStyle name="Hipervínculo" xfId="56826" builtinId="8" hidden="1"/>
    <cellStyle name="Hipervínculo" xfId="39793" builtinId="8" hidden="1"/>
    <cellStyle name="Hipervínculo" xfId="13988" builtinId="8" hidden="1"/>
    <cellStyle name="Hipervínculo" xfId="11671" builtinId="8" hidden="1"/>
    <cellStyle name="Hipervínculo" xfId="13931" builtinId="8" hidden="1"/>
    <cellStyle name="Hipervínculo" xfId="41320" builtinId="8" hidden="1"/>
    <cellStyle name="Hipervínculo" xfId="37623" builtinId="8" hidden="1"/>
    <cellStyle name="Hipervínculo" xfId="45796" builtinId="8" hidden="1"/>
    <cellStyle name="Hipervínculo" xfId="23355" builtinId="8" hidden="1"/>
    <cellStyle name="Hipervínculo" xfId="13316" builtinId="8" hidden="1"/>
    <cellStyle name="Hipervínculo" xfId="4873" builtinId="8" hidden="1"/>
    <cellStyle name="Hipervínculo" xfId="19039" builtinId="8" hidden="1"/>
    <cellStyle name="Hipervínculo" xfId="4162" builtinId="8" hidden="1"/>
    <cellStyle name="Hipervínculo" xfId="52701" builtinId="8" hidden="1"/>
    <cellStyle name="Hipervínculo" xfId="50218" builtinId="8" hidden="1"/>
    <cellStyle name="Hipervínculo" xfId="26191" builtinId="8" hidden="1"/>
    <cellStyle name="Hipervínculo" xfId="7753" builtinId="8" hidden="1"/>
    <cellStyle name="Hipervínculo" xfId="27519" builtinId="8" hidden="1"/>
    <cellStyle name="Hipervínculo" xfId="25836" builtinId="8" hidden="1"/>
    <cellStyle name="Hipervínculo" xfId="27726" builtinId="8" hidden="1"/>
    <cellStyle name="Hipervínculo" xfId="53226" builtinId="8" hidden="1"/>
    <cellStyle name="Hipervínculo" xfId="32576" builtinId="8" hidden="1"/>
    <cellStyle name="Hipervínculo" xfId="19393" builtinId="8" hidden="1"/>
    <cellStyle name="Hipervínculo" xfId="2490" builtinId="8" hidden="1"/>
    <cellStyle name="Hipervínculo" xfId="13575" builtinId="8" hidden="1"/>
    <cellStyle name="Hipervínculo" xfId="37688" builtinId="8" hidden="1"/>
    <cellStyle name="Hipervínculo" xfId="16588" builtinId="8" hidden="1"/>
    <cellStyle name="Hipervínculo" xfId="58892" builtinId="8" hidden="1"/>
    <cellStyle name="Hipervínculo" xfId="29246" builtinId="8" hidden="1"/>
    <cellStyle name="Hipervínculo" xfId="12594" builtinId="8" hidden="1"/>
    <cellStyle name="Hipervínculo" xfId="1356" builtinId="8" hidden="1"/>
    <cellStyle name="Hipervínculo" xfId="14345" builtinId="8" hidden="1"/>
    <cellStyle name="Hipervínculo" xfId="39438" builtinId="8" hidden="1"/>
    <cellStyle name="Hipervínculo" xfId="51893" builtinId="8" hidden="1"/>
    <cellStyle name="Hipervínculo" xfId="23562" builtinId="8" hidden="1"/>
    <cellStyle name="Hipervínculo" xfId="29675" builtinId="8" hidden="1"/>
    <cellStyle name="Hipervínculo" xfId="5793" builtinId="8" hidden="1"/>
    <cellStyle name="Hipervínculo" xfId="8693" builtinId="8" hidden="1"/>
    <cellStyle name="Hipervínculo" xfId="21276" builtinId="8" hidden="1"/>
    <cellStyle name="Hipervínculo" xfId="46237" builtinId="8" hidden="1"/>
    <cellStyle name="Hipervínculo" xfId="49543" builtinId="8" hidden="1"/>
    <cellStyle name="Hipervínculo" xfId="4704" builtinId="8" hidden="1"/>
    <cellStyle name="Hipervínculo" xfId="29322" builtinId="8" hidden="1"/>
    <cellStyle name="Hipervínculo" xfId="54222" builtinId="8" hidden="1"/>
    <cellStyle name="Hipervínculo" xfId="9817" builtinId="8" hidden="1"/>
    <cellStyle name="Hipervínculo" xfId="29030" builtinId="8" hidden="1"/>
    <cellStyle name="Hipervínculo" xfId="53038" builtinId="8" hidden="1"/>
    <cellStyle name="Hipervínculo" xfId="37742" builtinId="8" hidden="1"/>
    <cellStyle name="Hipervínculo" xfId="37553" builtinId="8" hidden="1"/>
    <cellStyle name="Hipervínculo" xfId="15822" builtinId="8" hidden="1"/>
    <cellStyle name="Hipervínculo" xfId="8341" builtinId="8" hidden="1"/>
    <cellStyle name="Hipervínculo" xfId="2401" builtinId="8" hidden="1"/>
    <cellStyle name="Hipervínculo" xfId="35132" builtinId="8" hidden="1"/>
    <cellStyle name="Hipervínculo" xfId="59351" builtinId="8" hidden="1"/>
    <cellStyle name="Hipervínculo" xfId="35686" builtinId="8" hidden="1"/>
    <cellStyle name="Hipervínculo" xfId="30629" builtinId="8" hidden="1"/>
    <cellStyle name="Hipervínculo" xfId="8895" builtinId="8" hidden="1"/>
    <cellStyle name="Hipervínculo" xfId="15265" builtinId="8" hidden="1"/>
    <cellStyle name="Hipervínculo" xfId="48919" builtinId="8" hidden="1"/>
    <cellStyle name="Hipervínculo" xfId="42061" builtinId="8" hidden="1"/>
    <cellStyle name="Hipervínculo" xfId="43304" builtinId="8" hidden="1"/>
    <cellStyle name="Hipervínculo" xfId="52123" builtinId="8" hidden="1"/>
    <cellStyle name="Hipervínculo" xfId="36108" builtinId="8" hidden="1"/>
    <cellStyle name="Hipervínculo" xfId="1280" builtinId="8" hidden="1"/>
    <cellStyle name="Hipervínculo" xfId="22196" builtinId="8" hidden="1"/>
    <cellStyle name="Hipervínculo" xfId="27253" builtinId="8" hidden="1"/>
    <cellStyle name="Hipervínculo" xfId="48985" builtinId="8" hidden="1"/>
    <cellStyle name="Hipervínculo" xfId="43562" builtinId="8" hidden="1"/>
    <cellStyle name="Hipervínculo" xfId="22468" builtinId="8" hidden="1"/>
    <cellStyle name="Hipervínculo" xfId="16771" builtinId="8" hidden="1"/>
    <cellStyle name="Hipervínculo" xfId="6351" builtinId="8" hidden="1"/>
    <cellStyle name="Hipervínculo" xfId="29122" builtinId="8" hidden="1"/>
    <cellStyle name="Hipervínculo" xfId="34182" builtinId="8" hidden="1"/>
    <cellStyle name="Hipervínculo" xfId="6616" builtinId="8" hidden="1"/>
    <cellStyle name="Hipervínculo" xfId="19661" builtinId="8" hidden="1"/>
    <cellStyle name="Hipervínculo" xfId="29240" builtinId="8" hidden="1"/>
    <cellStyle name="Hipervínculo" xfId="9845" builtinId="8" hidden="1"/>
    <cellStyle name="Hipervínculo" xfId="25358" builtinId="8" hidden="1"/>
    <cellStyle name="Hipervínculo" xfId="36052" builtinId="8" hidden="1"/>
    <cellStyle name="Hipervínculo" xfId="41110" builtinId="8" hidden="1"/>
    <cellStyle name="Hipervínculo" xfId="56108" builtinId="8" hidden="1"/>
    <cellStyle name="Hipervínculo" xfId="728" builtinId="8" hidden="1"/>
    <cellStyle name="Hipervínculo" xfId="26470" builtinId="8" hidden="1"/>
    <cellStyle name="Hipervínculo" xfId="4238" builtinId="8" hidden="1"/>
    <cellStyle name="Hipervínculo" xfId="19951" builtinId="8" hidden="1"/>
    <cellStyle name="Hipervínculo" xfId="42981" builtinId="8" hidden="1"/>
    <cellStyle name="Hipervínculo" xfId="40885" builtinId="8" hidden="1"/>
    <cellStyle name="Hipervínculo" xfId="49309" builtinId="8" hidden="1"/>
    <cellStyle name="Hipervínculo" xfId="22402" builtinId="8" hidden="1"/>
    <cellStyle name="Hipervínculo" xfId="35656" builtinId="8" hidden="1"/>
    <cellStyle name="Hipervínculo" xfId="15723" builtinId="8" hidden="1"/>
    <cellStyle name="Hipervínculo" xfId="26748" builtinId="8" hidden="1"/>
    <cellStyle name="Hipervínculo" xfId="55182" builtinId="8" hidden="1"/>
    <cellStyle name="Hipervínculo" xfId="54867" builtinId="8" hidden="1"/>
    <cellStyle name="Hipervínculo" xfId="16679" builtinId="8" hidden="1"/>
    <cellStyle name="Hipervínculo" xfId="10327" builtinId="8" hidden="1"/>
    <cellStyle name="Hipervínculo" xfId="8623" builtinId="8" hidden="1"/>
    <cellStyle name="Hipervínculo" xfId="30973" builtinId="8" hidden="1"/>
    <cellStyle name="Hipervínculo" xfId="46670" builtinId="8" hidden="1"/>
    <cellStyle name="Hipervínculo" xfId="16935" builtinId="8" hidden="1"/>
    <cellStyle name="Hipervínculo" xfId="24332" builtinId="8" hidden="1"/>
    <cellStyle name="Hipervínculo" xfId="56868" builtinId="8" hidden="1"/>
    <cellStyle name="Hipervínculo" xfId="59112" builtinId="8" hidden="1"/>
    <cellStyle name="Hipervínculo" xfId="31677" builtinId="8" hidden="1"/>
    <cellStyle name="Hipervínculo" xfId="43236" builtinId="8" hidden="1"/>
    <cellStyle name="Hipervínculo" xfId="12640" builtinId="8" hidden="1"/>
    <cellStyle name="Hipervínculo" xfId="6760" builtinId="8" hidden="1"/>
    <cellStyle name="Hipervínculo" xfId="25183" builtinId="8" hidden="1"/>
    <cellStyle name="Hipervínculo" xfId="58770" builtinId="8" hidden="1"/>
    <cellStyle name="Hipervínculo" xfId="39307" builtinId="8" hidden="1"/>
    <cellStyle name="Hipervínculo" xfId="27311" builtinId="8" hidden="1"/>
    <cellStyle name="Hipervínculo" xfId="44363" builtinId="8" hidden="1"/>
    <cellStyle name="Hipervínculo" xfId="31289" builtinId="8" hidden="1"/>
    <cellStyle name="Hipervínculo" xfId="54108" builtinId="8" hidden="1"/>
    <cellStyle name="Hipervínculo" xfId="45397" builtinId="8" hidden="1"/>
    <cellStyle name="Hipervínculo" xfId="22108" builtinId="8" hidden="1"/>
    <cellStyle name="Hipervínculo" xfId="6445" builtinId="8" hidden="1"/>
    <cellStyle name="Hipervínculo" xfId="39014" builtinId="8" hidden="1"/>
    <cellStyle name="Hipervínculo" xfId="24642" builtinId="8" hidden="1"/>
    <cellStyle name="Hipervínculo" xfId="50114" builtinId="8" hidden="1"/>
    <cellStyle name="Hipervínculo" xfId="37028" builtinId="8" hidden="1"/>
    <cellStyle name="Hipervínculo" xfId="38464" builtinId="8" hidden="1"/>
    <cellStyle name="Hipervínculo" xfId="15309" builtinId="8" hidden="1"/>
    <cellStyle name="Hipervínculo" xfId="7428" builtinId="8" hidden="1"/>
    <cellStyle name="Hipervínculo" xfId="27666" builtinId="8" hidden="1"/>
    <cellStyle name="Hipervínculo" xfId="36717" builtinId="8" hidden="1"/>
    <cellStyle name="Hipervínculo" xfId="42230" builtinId="8" hidden="1"/>
    <cellStyle name="Hipervínculo" xfId="36597" builtinId="8" hidden="1"/>
    <cellStyle name="Hipervínculo" xfId="53980" builtinId="8" hidden="1"/>
    <cellStyle name="Hipervínculo" xfId="51409" builtinId="8" hidden="1"/>
    <cellStyle name="Hipervínculo" xfId="19823" builtinId="8" hidden="1"/>
    <cellStyle name="Hipervínculo" xfId="26664" builtinId="8" hidden="1"/>
    <cellStyle name="Hipervínculo" xfId="41206" builtinId="8" hidden="1"/>
    <cellStyle name="Hipervínculo" xfId="20536" builtinId="8" hidden="1"/>
    <cellStyle name="Hipervínculo" xfId="30232" builtinId="8" hidden="1"/>
    <cellStyle name="Hipervínculo" xfId="24610" builtinId="8" hidden="1"/>
    <cellStyle name="Hipervínculo" xfId="824" builtinId="8" hidden="1"/>
    <cellStyle name="Hipervínculo" xfId="21284" builtinId="8" hidden="1"/>
    <cellStyle name="Hipervínculo" xfId="18613" builtinId="8" hidden="1"/>
    <cellStyle name="Hipervínculo" xfId="48099" builtinId="8" hidden="1"/>
    <cellStyle name="Hipervínculo" xfId="44476" builtinId="8" hidden="1"/>
    <cellStyle name="Hipervínculo" xfId="38733" builtinId="8" hidden="1"/>
    <cellStyle name="Hipervínculo" xfId="17685" builtinId="8" hidden="1"/>
    <cellStyle name="Hipervínculo" xfId="6481" builtinId="8" hidden="1"/>
    <cellStyle name="Hipervínculo" xfId="15345" builtinId="8" hidden="1"/>
    <cellStyle name="Hipervínculo" xfId="22689" builtinId="8" hidden="1"/>
    <cellStyle name="Hipervínculo" xfId="1584" builtinId="8" hidden="1"/>
    <cellStyle name="Hipervínculo" xfId="19151" builtinId="8" hidden="1"/>
    <cellStyle name="Hipervínculo" xfId="15814" builtinId="8" hidden="1"/>
    <cellStyle name="Hipervínculo" xfId="11864" builtinId="8" hidden="1"/>
    <cellStyle name="Hipervínculo" xfId="13408" builtinId="8" hidden="1"/>
    <cellStyle name="Hipervínculo" xfId="35140" builtinId="8" hidden="1"/>
    <cellStyle name="Hipervínculo" xfId="40201" builtinId="8" hidden="1"/>
    <cellStyle name="Hipervínculo" xfId="55194" builtinId="8" hidden="1"/>
    <cellStyle name="Hipervínculo" xfId="30621" builtinId="8" hidden="1"/>
    <cellStyle name="Hipervínculo" xfId="266" builtinId="8" hidden="1"/>
    <cellStyle name="Hipervínculo" xfId="3782" builtinId="8" hidden="1"/>
    <cellStyle name="Hipervínculo" xfId="20335" builtinId="8" hidden="1"/>
    <cellStyle name="Hipervínculo" xfId="42069" builtinId="8" hidden="1"/>
    <cellStyle name="Hipervínculo" xfId="39487" builtinId="8" hidden="1"/>
    <cellStyle name="Hipervínculo" xfId="48397" builtinId="8" hidden="1"/>
    <cellStyle name="Hipervínculo" xfId="23690" builtinId="8" hidden="1"/>
    <cellStyle name="Hipervínculo" xfId="38410" builtinId="8" hidden="1"/>
    <cellStyle name="Hipervínculo" xfId="4726" builtinId="8" hidden="1"/>
    <cellStyle name="Hipervínculo" xfId="28632" builtinId="8" hidden="1"/>
    <cellStyle name="Hipervínculo" xfId="57406" builtinId="8" hidden="1"/>
    <cellStyle name="Hipervínculo" xfId="53165" builtinId="8" hidden="1"/>
    <cellStyle name="Hipervínculo" xfId="41599" builtinId="8" hidden="1"/>
    <cellStyle name="Hipervínculo" xfId="16763" builtinId="8" hidden="1"/>
    <cellStyle name="Hipervínculo" xfId="3012" builtinId="8" hidden="1"/>
    <cellStyle name="Hipervínculo" xfId="10435" builtinId="8" hidden="1"/>
    <cellStyle name="Hipervínculo" xfId="34190" builtinId="8" hidden="1"/>
    <cellStyle name="Hipervínculo" xfId="21818" builtinId="8" hidden="1"/>
    <cellStyle name="Hipervínculo" xfId="45814" builtinId="8" hidden="1"/>
    <cellStyle name="Hipervínculo" xfId="34797" builtinId="8" hidden="1"/>
    <cellStyle name="Hipervínculo" xfId="9837" builtinId="8" hidden="1"/>
    <cellStyle name="Hipervínculo" xfId="876" builtinId="8" hidden="1"/>
    <cellStyle name="Hipervínculo" xfId="17233" builtinId="8" hidden="1"/>
    <cellStyle name="Hipervínculo" xfId="41118" builtinId="8" hidden="1"/>
    <cellStyle name="Hipervínculo" xfId="12364" builtinId="8" hidden="1"/>
    <cellStyle name="Hipervínculo" xfId="25043" builtinId="8" hidden="1"/>
    <cellStyle name="Hipervínculo" xfId="8103" builtinId="8" hidden="1"/>
    <cellStyle name="Hipervínculo" xfId="4242" builtinId="8" hidden="1"/>
    <cellStyle name="Hipervínculo" xfId="19583" builtinId="8" hidden="1"/>
    <cellStyle name="Hipervínculo" xfId="24032" builtinId="8" hidden="1"/>
    <cellStyle name="Hipervínculo" xfId="37643" builtinId="8" hidden="1"/>
    <cellStyle name="Hipervínculo" xfId="56790" builtinId="8" hidden="1"/>
    <cellStyle name="Hipervínculo" xfId="24186" builtinId="8" hidden="1"/>
    <cellStyle name="Hipervínculo" xfId="21196" builtinId="8" hidden="1"/>
    <cellStyle name="Hipervínculo" xfId="33611" builtinId="8" hidden="1"/>
    <cellStyle name="Hipervínculo" xfId="6710" builtinId="8" hidden="1"/>
    <cellStyle name="Hipervínculo" xfId="30833" builtinId="8" hidden="1"/>
    <cellStyle name="Hipervínculo" xfId="54859" builtinId="8" hidden="1"/>
    <cellStyle name="Hipervínculo" xfId="38833" builtinId="8" hidden="1"/>
    <cellStyle name="Hipervínculo" xfId="22222" builtinId="8" hidden="1"/>
    <cellStyle name="Hipervínculo" xfId="2803" builtinId="8" hidden="1"/>
    <cellStyle name="Hipervínculo" xfId="34512" builtinId="8" hidden="1"/>
    <cellStyle name="Hipervínculo" xfId="3036" builtinId="8" hidden="1"/>
    <cellStyle name="Hipervínculo" xfId="14222" builtinId="8" hidden="1"/>
    <cellStyle name="Hipervínculo" xfId="5060" builtinId="8" hidden="1"/>
    <cellStyle name="Hipervínculo" xfId="23005" builtinId="8" hidden="1"/>
    <cellStyle name="Hipervínculo" xfId="58350" builtinId="8" hidden="1"/>
    <cellStyle name="Hipervínculo" xfId="40837" builtinId="8" hidden="1"/>
    <cellStyle name="Hipervínculo" xfId="12102" builtinId="8" hidden="1"/>
    <cellStyle name="Hipervínculo" xfId="9158" builtinId="8" hidden="1"/>
    <cellStyle name="Hipervínculo" xfId="51741" builtinId="8" hidden="1"/>
    <cellStyle name="Hipervínculo" xfId="27263" builtinId="8" hidden="1"/>
    <cellStyle name="Hipervínculo" xfId="16498" builtinId="8" hidden="1"/>
    <cellStyle name="Hipervínculo" xfId="8023" builtinId="8" hidden="1"/>
    <cellStyle name="Hipervínculo" xfId="44309" builtinId="8" hidden="1"/>
    <cellStyle name="Hipervínculo" xfId="2279" builtinId="8" hidden="1"/>
    <cellStyle name="Hipervínculo" xfId="24316" builtinId="8" hidden="1"/>
    <cellStyle name="Hipervínculo" xfId="1148" builtinId="8" hidden="1"/>
    <cellStyle name="Hipervínculo" xfId="59393" builtinId="8" hidden="1"/>
    <cellStyle name="Hipervínculo" xfId="7269" builtinId="8" hidden="1"/>
    <cellStyle name="Hipervínculo" xfId="56474" builtinId="8" hidden="1"/>
    <cellStyle name="Hipervínculo" xfId="17183" builtinId="8" hidden="1"/>
    <cellStyle name="Hipervínculo" xfId="15037" builtinId="8" hidden="1"/>
    <cellStyle name="Hipervínculo" xfId="53167" builtinId="8" hidden="1"/>
    <cellStyle name="Hipervínculo" xfId="13753" builtinId="8" hidden="1"/>
    <cellStyle name="Hipervínculo" xfId="55662" builtinId="8" hidden="1"/>
    <cellStyle name="Hipervínculo" xfId="39065" builtinId="8" hidden="1"/>
    <cellStyle name="Hipervínculo" xfId="8906" builtinId="8" hidden="1"/>
    <cellStyle name="Hipervínculo" xfId="46283" builtinId="8" hidden="1"/>
    <cellStyle name="Hipervínculo" xfId="41843" builtinId="8" hidden="1"/>
    <cellStyle name="Hipervínculo" xfId="2383" builtinId="8" hidden="1"/>
    <cellStyle name="Hipervínculo" xfId="46928" builtinId="8" hidden="1"/>
    <cellStyle name="Hipervínculo" xfId="14359" builtinId="8" hidden="1"/>
    <cellStyle name="Hipervínculo" xfId="30099" builtinId="8" hidden="1"/>
    <cellStyle name="Hipervínculo" xfId="217" builtinId="8" hidden="1"/>
    <cellStyle name="Hipervínculo" xfId="4333" builtinId="8" hidden="1"/>
    <cellStyle name="Hipervínculo" xfId="23415" builtinId="8" hidden="1"/>
    <cellStyle name="Hipervínculo" xfId="37916" builtinId="8" hidden="1"/>
    <cellStyle name="Hipervínculo" xfId="7225" builtinId="8" hidden="1"/>
    <cellStyle name="Hipervínculo" xfId="15131" builtinId="8" hidden="1"/>
    <cellStyle name="Hipervínculo" xfId="54466" builtinId="8" hidden="1"/>
    <cellStyle name="Hipervínculo" xfId="49419" builtinId="8" hidden="1"/>
    <cellStyle name="Hipervínculo" xfId="37942" builtinId="8" hidden="1"/>
    <cellStyle name="Hipervínculo" xfId="7313" builtinId="8" hidden="1"/>
    <cellStyle name="Hipervínculo" xfId="43093" builtinId="8" hidden="1"/>
    <cellStyle name="Hipervínculo" xfId="9224" builtinId="8" hidden="1"/>
    <cellStyle name="Hipervínculo" xfId="20687" builtinId="8" hidden="1"/>
    <cellStyle name="Hipervínculo" xfId="44801" builtinId="8" hidden="1"/>
    <cellStyle name="Hipervínculo" xfId="23913" builtinId="8" hidden="1"/>
    <cellStyle name="Hipervínculo" xfId="53639" builtinId="8" hidden="1"/>
    <cellStyle name="Hipervínculo" xfId="32192" builtinId="8" hidden="1"/>
    <cellStyle name="Hipervínculo" xfId="14177" builtinId="8" hidden="1"/>
    <cellStyle name="Hipervínculo" xfId="24540" builtinId="8" hidden="1"/>
    <cellStyle name="Hipervínculo" xfId="41156" builtinId="8" hidden="1"/>
    <cellStyle name="Hipervínculo" xfId="43696" builtinId="8" hidden="1"/>
    <cellStyle name="Hipervínculo" xfId="8167" builtinId="8" hidden="1"/>
    <cellStyle name="Hipervínculo" xfId="13038" builtinId="8" hidden="1"/>
    <cellStyle name="Hipervínculo" xfId="39355" builtinId="8" hidden="1"/>
    <cellStyle name="Hipervínculo" xfId="51519" builtinId="8" hidden="1"/>
    <cellStyle name="Hipervínculo" xfId="45670" builtinId="8" hidden="1"/>
    <cellStyle name="Hipervínculo" xfId="734" builtinId="8" hidden="1"/>
    <cellStyle name="Hipervínculo" xfId="40611" builtinId="8" hidden="1"/>
    <cellStyle name="Hipervínculo" xfId="45461" builtinId="8" hidden="1"/>
    <cellStyle name="Hipervínculo" xfId="26165" builtinId="8" hidden="1"/>
    <cellStyle name="Hipervínculo" xfId="5285" builtinId="8" hidden="1"/>
    <cellStyle name="Hipervínculo" xfId="30573" builtinId="8" hidden="1"/>
    <cellStyle name="Hipervínculo" xfId="44653" builtinId="8" hidden="1"/>
    <cellStyle name="Hipervínculo" xfId="8432" builtinId="8" hidden="1"/>
    <cellStyle name="Hipervínculo" xfId="16661" builtinId="8" hidden="1"/>
    <cellStyle name="Hipervínculo" xfId="24000" builtinId="8" hidden="1"/>
    <cellStyle name="Hipervínculo" xfId="55019" builtinId="8" hidden="1"/>
    <cellStyle name="Hipervínculo" xfId="56292" builtinId="8" hidden="1"/>
    <cellStyle name="Hipervínculo" xfId="33559" builtinId="8" hidden="1"/>
    <cellStyle name="Hipervínculo" xfId="13659" builtinId="8" hidden="1"/>
    <cellStyle name="Hipervínculo" xfId="6485" builtinId="8" hidden="1"/>
    <cellStyle name="Hipervínculo" xfId="43105" builtinId="8" hidden="1"/>
    <cellStyle name="Hipervínculo" xfId="37540" builtinId="8" hidden="1"/>
    <cellStyle name="Hipervínculo" xfId="10753" builtinId="8" hidden="1"/>
    <cellStyle name="Hipervínculo" xfId="23254" builtinId="8" hidden="1"/>
    <cellStyle name="Hipervínculo" xfId="55198" builtinId="8" hidden="1"/>
    <cellStyle name="Hipervínculo" xfId="25554" builtinId="8" hidden="1"/>
    <cellStyle name="Hipervínculo" xfId="36144" builtinId="8" hidden="1"/>
    <cellStyle name="Hipervínculo" xfId="47130" builtinId="8" hidden="1"/>
    <cellStyle name="Hipervínculo" xfId="23686" builtinId="8" hidden="1"/>
    <cellStyle name="Hipervínculo" xfId="2928" builtinId="8" hidden="1"/>
    <cellStyle name="Hipervínculo" xfId="31749" builtinId="8" hidden="1"/>
    <cellStyle name="Hipervínculo" xfId="41603" builtinId="8" hidden="1"/>
    <cellStyle name="Hipervínculo" xfId="11697" builtinId="8" hidden="1"/>
    <cellStyle name="Hipervínculo" xfId="24424" builtinId="8" hidden="1"/>
    <cellStyle name="Hipervínculo" xfId="43873" builtinId="8" hidden="1"/>
    <cellStyle name="Hipervínculo" xfId="10381" builtinId="8" hidden="1"/>
    <cellStyle name="Hipervínculo" xfId="21079" builtinId="8" hidden="1"/>
    <cellStyle name="Hipervínculo" xfId="34528" builtinId="8" hidden="1"/>
    <cellStyle name="Hipervínculo" xfId="27999" builtinId="8" hidden="1"/>
    <cellStyle name="Hipervínculo" xfId="31763" builtinId="8" hidden="1"/>
    <cellStyle name="Hipervínculo" xfId="27325" builtinId="8" hidden="1"/>
    <cellStyle name="Hipervínculo" xfId="36603" builtinId="8" hidden="1"/>
    <cellStyle name="Hipervínculo" xfId="4449" builtinId="8" hidden="1"/>
    <cellStyle name="Hipervínculo" xfId="40897" builtinId="8" hidden="1"/>
    <cellStyle name="Hipervínculo" xfId="58044" builtinId="8" hidden="1"/>
    <cellStyle name="Hipervínculo" xfId="32197" builtinId="8" hidden="1"/>
    <cellStyle name="Hipervínculo" xfId="1284" builtinId="8" hidden="1"/>
    <cellStyle name="Hipervínculo" xfId="35351" builtinId="8" hidden="1"/>
    <cellStyle name="Hipervínculo" xfId="45833" builtinId="8" hidden="1"/>
    <cellStyle name="Hipervínculo" xfId="1944" builtinId="8" hidden="1"/>
    <cellStyle name="Hipervínculo" xfId="15375" builtinId="8" hidden="1"/>
    <cellStyle name="Hipervínculo" xfId="5907" builtinId="8" hidden="1"/>
    <cellStyle name="Hipervínculo" xfId="13034" builtinId="8" hidden="1"/>
    <cellStyle name="Hipervínculo" xfId="39054" builtinId="8" hidden="1"/>
    <cellStyle name="Hipervínculo" xfId="23988" builtinId="8" hidden="1"/>
    <cellStyle name="Hipervínculo" xfId="42549" builtinId="8" hidden="1"/>
    <cellStyle name="Hipervínculo" xfId="49541" builtinId="8" hidden="1"/>
    <cellStyle name="Hipervínculo" xfId="13547" builtinId="8" hidden="1"/>
    <cellStyle name="Hipervínculo" xfId="22783" builtinId="8" hidden="1"/>
    <cellStyle name="Hipervínculo" xfId="56030" builtinId="8" hidden="1"/>
    <cellStyle name="Hipervínculo" xfId="19107" builtinId="8" hidden="1"/>
    <cellStyle name="Hipervínculo" xfId="23361" builtinId="8" hidden="1"/>
    <cellStyle name="Hipervínculo" xfId="50501" builtinId="8" hidden="1"/>
    <cellStyle name="Hipervínculo" xfId="37512" builtinId="8" hidden="1"/>
    <cellStyle name="Hipervínculo" xfId="17048" builtinId="8" hidden="1"/>
    <cellStyle name="Hipervínculo" xfId="57327" builtinId="8" hidden="1"/>
    <cellStyle name="Hipervínculo" xfId="16657" builtinId="8" hidden="1"/>
    <cellStyle name="Hipervínculo" xfId="26123" builtinId="8" hidden="1"/>
    <cellStyle name="Hipervínculo" xfId="49323" builtinId="8" hidden="1"/>
    <cellStyle name="Hipervínculo" xfId="6301" builtinId="8" hidden="1"/>
    <cellStyle name="Hipervínculo" xfId="58470" builtinId="8" hidden="1"/>
    <cellStyle name="Hipervínculo" xfId="37627" builtinId="8" hidden="1"/>
    <cellStyle name="Hipervínculo" xfId="7601" builtinId="8" hidden="1"/>
    <cellStyle name="Hipervínculo" xfId="19699" builtinId="8" hidden="1"/>
    <cellStyle name="Hipervínculo" xfId="49423" builtinId="8" hidden="1"/>
    <cellStyle name="Hipervínculo" xfId="880" builtinId="8" hidden="1"/>
    <cellStyle name="Hipervínculo" xfId="2960" builtinId="8" hidden="1"/>
    <cellStyle name="Hipervínculo" xfId="29531" builtinId="8" hidden="1"/>
    <cellStyle name="Hipervínculo" xfId="15487" builtinId="8" hidden="1"/>
    <cellStyle name="Hipervínculo" xfId="57163" builtinId="8" hidden="1"/>
    <cellStyle name="Hipervínculo" xfId="13326" builtinId="8" hidden="1"/>
    <cellStyle name="Hipervínculo" xfId="36449" builtinId="8" hidden="1"/>
    <cellStyle name="Hipervínculo" xfId="41036" builtinId="8" hidden="1"/>
    <cellStyle name="Hipervínculo" xfId="9254" builtinId="8" hidden="1"/>
    <cellStyle name="Hipervínculo" xfId="52602" builtinId="8" hidden="1"/>
    <cellStyle name="Hipervínculo" xfId="51229" builtinId="8" hidden="1"/>
    <cellStyle name="Hipervínculo" xfId="15465" builtinId="8" hidden="1"/>
    <cellStyle name="Hipervínculo" xfId="21306" builtinId="8" hidden="1"/>
    <cellStyle name="Hipervínculo" xfId="26454" builtinId="8" hidden="1"/>
    <cellStyle name="Hipervínculo" xfId="25393" builtinId="8" hidden="1"/>
    <cellStyle name="Hipervínculo" xfId="21396" builtinId="8" hidden="1"/>
    <cellStyle name="Hipervínculo" xfId="12232" builtinId="8" hidden="1"/>
    <cellStyle name="Hipervínculo" xfId="56594" builtinId="8" hidden="1"/>
    <cellStyle name="Hipervínculo" xfId="1594" builtinId="8" hidden="1"/>
    <cellStyle name="Hipervínculo" xfId="38763" builtinId="8" hidden="1"/>
    <cellStyle name="Hipervínculo" xfId="57269" builtinId="8" hidden="1"/>
    <cellStyle name="Hipervínculo" xfId="16947" builtinId="8" hidden="1"/>
    <cellStyle name="Hipervínculo" xfId="50236" builtinId="8" hidden="1"/>
    <cellStyle name="Hipervínculo" xfId="2413" builtinId="8" hidden="1"/>
    <cellStyle name="Hipervínculo" xfId="44104" builtinId="8" hidden="1"/>
    <cellStyle name="Hipervínculo" xfId="26632" builtinId="8" hidden="1"/>
    <cellStyle name="Hipervínculo" xfId="26860" builtinId="8" hidden="1"/>
    <cellStyle name="Hipervínculo" xfId="21714" builtinId="8" hidden="1"/>
    <cellStyle name="Hipervínculo" xfId="48594" builtinId="8" hidden="1"/>
    <cellStyle name="Hipervínculo" xfId="5415" builtinId="8" hidden="1"/>
    <cellStyle name="Hipervínculo" xfId="20247" builtinId="8" hidden="1"/>
    <cellStyle name="Hipervínculo" xfId="25432" builtinId="8" hidden="1"/>
    <cellStyle name="Hipervínculo" xfId="1770" builtinId="8" hidden="1"/>
    <cellStyle name="Hipervínculo" xfId="29396" builtinId="8" hidden="1"/>
    <cellStyle name="Hipervínculo" xfId="57640" builtinId="8" hidden="1"/>
    <cellStyle name="Hipervínculo" xfId="40133" builtinId="8" hidden="1"/>
    <cellStyle name="Hipervínculo" xfId="424" builtinId="8" hidden="1"/>
    <cellStyle name="Hipervínculo" xfId="51699" builtinId="8" hidden="1"/>
    <cellStyle name="Hipervínculo" xfId="55933" builtinId="8" hidden="1"/>
    <cellStyle name="Hipervínculo" xfId="24498" builtinId="8" hidden="1"/>
    <cellStyle name="Hipervínculo" xfId="19560" builtinId="8" hidden="1"/>
    <cellStyle name="Hipervínculo" xfId="3130" builtinId="8" hidden="1"/>
    <cellStyle name="Hipervínculo" xfId="36367" builtinId="8" hidden="1"/>
    <cellStyle name="Hipervínculo" xfId="2125" builtinId="8" hidden="1"/>
    <cellStyle name="Hipervínculo" xfId="35174" builtinId="8" hidden="1"/>
    <cellStyle name="Hipervínculo" xfId="53304" builtinId="8" hidden="1"/>
    <cellStyle name="Hipervínculo" xfId="42335" builtinId="8" hidden="1"/>
    <cellStyle name="Hipervínculo" xfId="1846" builtinId="8" hidden="1"/>
    <cellStyle name="Hipervínculo" xfId="46558" builtinId="8" hidden="1"/>
    <cellStyle name="Hipervínculo" xfId="27461" builtinId="8" hidden="1"/>
    <cellStyle name="Hipervínculo" xfId="13990" builtinId="8" hidden="1"/>
    <cellStyle name="Hipervínculo" xfId="32076" builtinId="8" hidden="1"/>
    <cellStyle name="Hipervínculo" xfId="39187" builtinId="8" hidden="1"/>
    <cellStyle name="Hipervínculo" xfId="32582" builtinId="8" hidden="1"/>
    <cellStyle name="Hipervínculo" xfId="46816" builtinId="8" hidden="1"/>
    <cellStyle name="Hipervínculo" xfId="11902" builtinId="8" hidden="1"/>
    <cellStyle name="Hipervínculo" xfId="15419" builtinId="8" hidden="1"/>
    <cellStyle name="Hipervínculo" xfId="58239" builtinId="8" hidden="1"/>
    <cellStyle name="Hipervínculo" xfId="21896" builtinId="8" hidden="1"/>
    <cellStyle name="Hipervínculo" xfId="42999" builtinId="8" hidden="1"/>
    <cellStyle name="Hipervínculo" xfId="47863" builtinId="8" hidden="1"/>
    <cellStyle name="Hipervínculo" xfId="14065" builtinId="8" hidden="1"/>
    <cellStyle name="Hipervínculo" xfId="15195" builtinId="8" hidden="1"/>
    <cellStyle name="Hipervínculo" xfId="41270" builtinId="8" hidden="1"/>
    <cellStyle name="Hipervínculo" xfId="16719" builtinId="8" hidden="1"/>
    <cellStyle name="Hipervínculo" xfId="33117" builtinId="8" hidden="1"/>
    <cellStyle name="Hipervínculo" xfId="11716" builtinId="8" hidden="1"/>
    <cellStyle name="Hipervínculo" xfId="16455" builtinId="8" hidden="1"/>
    <cellStyle name="Hipervínculo" xfId="47843" builtinId="8" hidden="1"/>
    <cellStyle name="Hipervínculo" xfId="59317" builtinId="8" hidden="1"/>
    <cellStyle name="Hipervínculo" xfId="14465" builtinId="8" hidden="1"/>
    <cellStyle name="Hipervínculo" xfId="28510" builtinId="8" hidden="1"/>
    <cellStyle name="Hipervínculo" xfId="21494" builtinId="8" hidden="1"/>
    <cellStyle name="Hipervínculo" xfId="6015" builtinId="8" hidden="1"/>
    <cellStyle name="Hipervínculo" xfId="34134" builtinId="8" hidden="1"/>
    <cellStyle name="Hipervínculo" xfId="39219" builtinId="8" hidden="1"/>
    <cellStyle name="Hipervínculo" xfId="9509" builtinId="8" hidden="1"/>
    <cellStyle name="Hipervínculo" xfId="3686" builtinId="8" hidden="1"/>
    <cellStyle name="Hipervínculo" xfId="56442" builtinId="8" hidden="1"/>
    <cellStyle name="Hipervínculo" xfId="47799" builtinId="8" hidden="1"/>
    <cellStyle name="Hipervínculo" xfId="22975" builtinId="8" hidden="1"/>
    <cellStyle name="Hipervínculo" xfId="51885" builtinId="8" hidden="1"/>
    <cellStyle name="Hipervínculo" xfId="4706" builtinId="8" hidden="1"/>
    <cellStyle name="Hipervínculo" xfId="16697" builtinId="8" hidden="1"/>
    <cellStyle name="Hipervínculo" xfId="50240" builtinId="8" hidden="1"/>
    <cellStyle name="Hipervínculo" xfId="42847" builtinId="8" hidden="1"/>
    <cellStyle name="Hipervínculo" xfId="2652" builtinId="8" hidden="1"/>
    <cellStyle name="Hipervínculo" xfId="33215" builtinId="8" hidden="1"/>
    <cellStyle name="Hipervínculo" xfId="58318" builtinId="8" hidden="1"/>
    <cellStyle name="Hipervínculo" xfId="12017" builtinId="8" hidden="1"/>
    <cellStyle name="Hipervínculo" xfId="13769" builtinId="8" hidden="1"/>
    <cellStyle name="Hipervínculo" xfId="2793" builtinId="8" hidden="1"/>
    <cellStyle name="Hipervínculo" xfId="48037" builtinId="8" hidden="1"/>
    <cellStyle name="Hipervínculo" xfId="8473" builtinId="8" hidden="1"/>
    <cellStyle name="Hipervínculo" xfId="46812" builtinId="8" hidden="1"/>
    <cellStyle name="Hipervínculo" xfId="45061" builtinId="8" hidden="1"/>
    <cellStyle name="Hipervínculo" xfId="23399" builtinId="8" hidden="1"/>
    <cellStyle name="Hipervínculo" xfId="50334" builtinId="8" hidden="1"/>
    <cellStyle name="Hipervínculo" xfId="14623" builtinId="8" hidden="1"/>
    <cellStyle name="Hipervínculo" xfId="13999" builtinId="8" hidden="1"/>
    <cellStyle name="Hipervínculo" xfId="27032" builtinId="8" hidden="1"/>
    <cellStyle name="Hipervínculo" xfId="19059" builtinId="8" hidden="1"/>
    <cellStyle name="Hipervínculo" xfId="55387" builtinId="8" hidden="1"/>
    <cellStyle name="Hipervínculo" xfId="2866" builtinId="8" hidden="1"/>
    <cellStyle name="Hipervínculo" xfId="30607" builtinId="8" hidden="1"/>
    <cellStyle name="Hipervínculo" xfId="47222" builtinId="8" hidden="1"/>
    <cellStyle name="Hipervínculo" xfId="58468" builtinId="8" hidden="1"/>
    <cellStyle name="Hipervínculo" xfId="4836" builtinId="8" hidden="1"/>
    <cellStyle name="Hipervínculo" xfId="19103" builtinId="8" hidden="1"/>
    <cellStyle name="Hipervínculo" xfId="32405" builtinId="8" hidden="1"/>
    <cellStyle name="Hipervínculo" xfId="45455" builtinId="8" hidden="1"/>
    <cellStyle name="Hipervínculo" xfId="15365" builtinId="8" hidden="1"/>
    <cellStyle name="Hipervínculo" xfId="11790" builtinId="8" hidden="1"/>
    <cellStyle name="Hipervínculo" xfId="47833" builtinId="8" hidden="1"/>
    <cellStyle name="Hipervínculo" xfId="56955" builtinId="8" hidden="1"/>
    <cellStyle name="Hipervínculo" xfId="16723" builtinId="8" hidden="1"/>
    <cellStyle name="Hipervínculo" xfId="10607" builtinId="8" hidden="1"/>
    <cellStyle name="Hipervínculo" xfId="57255" builtinId="8" hidden="1"/>
    <cellStyle name="Hipervínculo" xfId="56626" builtinId="8" hidden="1"/>
    <cellStyle name="Hipervínculo" xfId="28222" builtinId="8" hidden="1"/>
    <cellStyle name="Hipervínculo" xfId="11608" builtinId="8" hidden="1"/>
    <cellStyle name="Hipervínculo" xfId="28506" builtinId="8" hidden="1"/>
    <cellStyle name="Hipervínculo" xfId="39567" builtinId="8" hidden="1"/>
    <cellStyle name="Hipervínculo" xfId="58104" builtinId="8" hidden="1"/>
    <cellStyle name="Hipervínculo" xfId="6998" builtinId="8" hidden="1"/>
    <cellStyle name="Hipervínculo" xfId="17006" builtinId="8" hidden="1"/>
    <cellStyle name="Hipervínculo" xfId="33623" builtinId="8" hidden="1"/>
    <cellStyle name="Hipervínculo" xfId="37386" builtinId="8" hidden="1"/>
    <cellStyle name="Hipervínculo" xfId="1292" builtinId="8" hidden="1"/>
    <cellStyle name="Hipervínculo" xfId="5501" builtinId="8" hidden="1"/>
    <cellStyle name="Hipervínculo" xfId="23800" builtinId="8" hidden="1"/>
    <cellStyle name="Hipervínculo" xfId="58094" builtinId="8" hidden="1"/>
    <cellStyle name="Hipervínculo" xfId="20984" builtinId="8" hidden="1"/>
    <cellStyle name="Hipervínculo" xfId="3120" builtinId="8" hidden="1"/>
    <cellStyle name="Hipervínculo" xfId="30837" builtinId="8" hidden="1"/>
    <cellStyle name="Hipervínculo" xfId="49835" builtinId="8" hidden="1"/>
    <cellStyle name="Hipervínculo" xfId="30322" builtinId="8" hidden="1"/>
    <cellStyle name="Hipervínculo" xfId="11486" builtinId="8" hidden="1"/>
    <cellStyle name="Hipervínculo" xfId="22729" builtinId="8" hidden="1"/>
    <cellStyle name="Hipervínculo" xfId="27407" builtinId="8" hidden="1"/>
    <cellStyle name="Hipervínculo" xfId="2077" builtinId="8" hidden="1"/>
    <cellStyle name="Hipervínculo" xfId="15301" builtinId="8" hidden="1"/>
    <cellStyle name="Hipervínculo" xfId="9819" builtinId="8" hidden="1"/>
    <cellStyle name="Hipervínculo" xfId="24440" builtinId="8" hidden="1"/>
    <cellStyle name="Hipervínculo" xfId="58243" builtinId="8" hidden="1"/>
    <cellStyle name="Hipervínculo" xfId="24676" builtinId="8" hidden="1"/>
    <cellStyle name="Hipervínculo" xfId="41504" builtinId="8" hidden="1"/>
    <cellStyle name="Hipervínculo" xfId="47797" builtinId="8" hidden="1"/>
    <cellStyle name="Hipervínculo" xfId="9186" builtinId="8" hidden="1"/>
    <cellStyle name="Hipervínculo" xfId="13603" builtinId="8" hidden="1"/>
    <cellStyle name="Hipervínculo" xfId="28461" builtinId="8" hidden="1"/>
    <cellStyle name="Hipervínculo" xfId="53214" builtinId="8" hidden="1"/>
    <cellStyle name="Hipervínculo" xfId="14718" builtinId="8" hidden="1"/>
    <cellStyle name="Hipervínculo" xfId="34839" builtinId="8" hidden="1"/>
    <cellStyle name="Hipervínculo" xfId="13952" builtinId="8" hidden="1"/>
    <cellStyle name="Hipervínculo" xfId="20562" builtinId="8" hidden="1"/>
    <cellStyle name="Hipervínculo" xfId="57570" builtinId="8" hidden="1"/>
    <cellStyle name="Hipervínculo" xfId="48188" builtinId="8" hidden="1"/>
    <cellStyle name="Hipervínculo" xfId="25328" builtinId="8" hidden="1"/>
    <cellStyle name="Hipervínculo" xfId="296" builtinId="8" hidden="1"/>
    <cellStyle name="Hipervínculo" xfId="43974" builtinId="8" hidden="1"/>
    <cellStyle name="Hipervínculo" xfId="36729" builtinId="8" hidden="1"/>
    <cellStyle name="Hipervínculo" xfId="55554" builtinId="8" hidden="1"/>
    <cellStyle name="Hipervínculo" xfId="32837" builtinId="8" hidden="1"/>
    <cellStyle name="Hipervínculo" xfId="24977" builtinId="8" hidden="1"/>
    <cellStyle name="Hipervínculo" xfId="50783" builtinId="8" hidden="1"/>
    <cellStyle name="Hipervínculo" xfId="25940" builtinId="8" hidden="1"/>
    <cellStyle name="Hipervínculo" xfId="53216" builtinId="8" hidden="1"/>
    <cellStyle name="Hipervínculo" xfId="38739" builtinId="8" hidden="1"/>
    <cellStyle name="Hipervínculo" xfId="57614" builtinId="8" hidden="1"/>
    <cellStyle name="Hipervínculo" xfId="37318" builtinId="8" hidden="1"/>
    <cellStyle name="Hipervínculo" xfId="21904" builtinId="8" hidden="1"/>
    <cellStyle name="Hipervínculo" xfId="45778" builtinId="8" hidden="1"/>
    <cellStyle name="Hipervínculo" xfId="33501" builtinId="8" hidden="1"/>
    <cellStyle name="Hipervínculo" xfId="19286" builtinId="8" hidden="1"/>
    <cellStyle name="Hipervínculo" xfId="22306" builtinId="8" hidden="1"/>
    <cellStyle name="Hipervínculo" xfId="1336" builtinId="8" hidden="1"/>
    <cellStyle name="Hipervínculo" xfId="23586" builtinId="8" hidden="1"/>
    <cellStyle name="Hipervínculo" xfId="28646" builtinId="8" hidden="1"/>
    <cellStyle name="Hipervínculo" xfId="30708" builtinId="8" hidden="1"/>
    <cellStyle name="Hipervínculo" xfId="42172" builtinId="8" hidden="1"/>
    <cellStyle name="Hipervínculo" xfId="26024" builtinId="8" hidden="1"/>
    <cellStyle name="Hipervínculo" xfId="15379" builtinId="8" hidden="1"/>
    <cellStyle name="Hipervínculo" xfId="25464" builtinId="8" hidden="1"/>
    <cellStyle name="Hipervínculo" xfId="30515" builtinId="8" hidden="1"/>
    <cellStyle name="Hipervínculo" xfId="35576" builtinId="8" hidden="1"/>
    <cellStyle name="Hipervínculo" xfId="59407" builtinId="8" hidden="1"/>
    <cellStyle name="Hipervínculo" xfId="29034" builtinId="8" hidden="1"/>
    <cellStyle name="Hipervínculo" xfId="28370" builtinId="8" hidden="1"/>
    <cellStyle name="Hipervínculo" xfId="8453" builtinId="8" hidden="1"/>
    <cellStyle name="Hipervínculo" xfId="15450" builtinId="8" hidden="1"/>
    <cellStyle name="Hipervínculo" xfId="37442" builtinId="8" hidden="1"/>
    <cellStyle name="Hipervínculo" xfId="37538" builtinId="8" hidden="1"/>
    <cellStyle name="Hipervínculo" xfId="52924" builtinId="8" hidden="1"/>
    <cellStyle name="Hipervínculo" xfId="28314" builtinId="8" hidden="1"/>
    <cellStyle name="Hipervínculo" xfId="41653" builtinId="8" hidden="1"/>
    <cellStyle name="Hipervínculo" xfId="5249" builtinId="8" hidden="1"/>
    <cellStyle name="Hipervínculo" xfId="22639" builtinId="8" hidden="1"/>
    <cellStyle name="Hipervínculo" xfId="51569" builtinId="8" hidden="1"/>
    <cellStyle name="Hipervínculo" xfId="49429" builtinId="8" hidden="1"/>
    <cellStyle name="Hipervínculo" xfId="6842" builtinId="8" hidden="1"/>
    <cellStyle name="Hipervínculo" xfId="4106" builtinId="8" hidden="1"/>
    <cellStyle name="Hipervínculo" xfId="49385" builtinId="8" hidden="1"/>
    <cellStyle name="Hipervínculo" xfId="13629" builtinId="8" hidden="1"/>
    <cellStyle name="Hipervínculo" xfId="18454" builtinId="8" hidden="1"/>
    <cellStyle name="Hipervínculo" xfId="51300" builtinId="8" hidden="1"/>
    <cellStyle name="Hipervínculo" xfId="56358" builtinId="8" hidden="1"/>
    <cellStyle name="Hipervínculo" xfId="39325" builtinId="8" hidden="1"/>
    <cellStyle name="Hipervínculo" xfId="14459" builtinId="8" hidden="1"/>
    <cellStyle name="Hipervínculo" xfId="51661" builtinId="8" hidden="1"/>
    <cellStyle name="Hipervínculo" xfId="12706" builtinId="8" hidden="1"/>
    <cellStyle name="Hipervínculo" xfId="36493" builtinId="8" hidden="1"/>
    <cellStyle name="Hipervínculo" xfId="58950" builtinId="8" hidden="1"/>
    <cellStyle name="Hipervínculo" xfId="56552" builtinId="8" hidden="1"/>
    <cellStyle name="Hipervínculo" xfId="32526" builtinId="8" hidden="1"/>
    <cellStyle name="Hipervínculo" xfId="7533" builtinId="8" hidden="1"/>
    <cellStyle name="Hipervínculo" xfId="11876" builtinId="8" hidden="1"/>
    <cellStyle name="Hipervínculo" xfId="54102" builtinId="8" hidden="1"/>
    <cellStyle name="Hipervínculo" xfId="31277" builtinId="8" hidden="1"/>
    <cellStyle name="Hipervínculo" xfId="53844" builtinId="8" hidden="1"/>
    <cellStyle name="Hipervínculo" xfId="49751" builtinId="8" hidden="1"/>
    <cellStyle name="Hipervínculo" xfId="25723" builtinId="8" hidden="1"/>
    <cellStyle name="Hipervínculo" xfId="11468" builtinId="8" hidden="1"/>
    <cellStyle name="Hipervínculo" xfId="38422" builtinId="8" hidden="1"/>
    <cellStyle name="Hipervínculo" xfId="22084" builtinId="8" hidden="1"/>
    <cellStyle name="Hipervínculo" xfId="50330" builtinId="8" hidden="1"/>
    <cellStyle name="Hipervínculo" xfId="40375" builtinId="8" hidden="1"/>
    <cellStyle name="Hipervínculo" xfId="42955" builtinId="8" hidden="1"/>
    <cellStyle name="Hipervínculo" xfId="18925" builtinId="8" hidden="1"/>
    <cellStyle name="Hipervínculo" xfId="4987" builtinId="8" hidden="1"/>
    <cellStyle name="Hipervínculo" xfId="28210" builtinId="8" hidden="1"/>
    <cellStyle name="Hipervínculo" xfId="40075" builtinId="8" hidden="1"/>
    <cellStyle name="Hipervínculo" xfId="18216" builtinId="8" hidden="1"/>
    <cellStyle name="Hipervínculo" xfId="52966" builtinId="8" hidden="1"/>
    <cellStyle name="Hipervínculo" xfId="52003" builtinId="8" hidden="1"/>
    <cellStyle name="Hipervínculo" xfId="54242" builtinId="8" hidden="1"/>
    <cellStyle name="Hipervínculo" xfId="11854" builtinId="8" hidden="1"/>
    <cellStyle name="Hipervínculo" xfId="27429" builtinId="8" hidden="1"/>
    <cellStyle name="Hipervínculo" xfId="39906" builtinId="8" hidden="1"/>
    <cellStyle name="Hipervínculo" xfId="35488" builtinId="8" hidden="1"/>
    <cellStyle name="Hipervínculo" xfId="29766" builtinId="8" hidden="1"/>
    <cellStyle name="Hipervínculo" xfId="29352" builtinId="8" hidden="1"/>
    <cellStyle name="Hipervínculo" xfId="5325" builtinId="8" hidden="1"/>
    <cellStyle name="Hipervínculo" xfId="18585" builtinId="8" hidden="1"/>
    <cellStyle name="Hipervínculo" xfId="21796" builtinId="8" hidden="1"/>
    <cellStyle name="Hipervínculo" xfId="46705" builtinId="8" hidden="1"/>
    <cellStyle name="Hipervínculo" xfId="50011" builtinId="8" hidden="1"/>
    <cellStyle name="Hipervínculo" xfId="53798" builtinId="8" hidden="1"/>
    <cellStyle name="Hipervínculo" xfId="22554" builtinId="8" hidden="1"/>
    <cellStyle name="Hipervínculo" xfId="1792" builtinId="8" hidden="1"/>
    <cellStyle name="Hipervínculo" xfId="12258" builtinId="8" hidden="1"/>
    <cellStyle name="Hipervínculo" xfId="25928" builtinId="8" hidden="1"/>
    <cellStyle name="Hipervínculo" xfId="15693" builtinId="8" hidden="1"/>
    <cellStyle name="Hipervínculo" xfId="36567" builtinId="8" hidden="1"/>
    <cellStyle name="Hipervínculo" xfId="52743" builtinId="8" hidden="1"/>
    <cellStyle name="Hipervínculo" xfId="53092" builtinId="8" hidden="1"/>
    <cellStyle name="Hipervínculo" xfId="40225" builtinId="8" hidden="1"/>
    <cellStyle name="Hipervínculo" xfId="37262" builtinId="8" hidden="1"/>
    <cellStyle name="Hipervínculo" xfId="24014" builtinId="8" hidden="1"/>
    <cellStyle name="Hipervínculo" xfId="8952" builtinId="8" hidden="1"/>
    <cellStyle name="Hipervínculo" xfId="5616" builtinId="8" hidden="1"/>
    <cellStyle name="Hipervínculo" xfId="3334" builtinId="8" hidden="1"/>
    <cellStyle name="Hipervínculo" xfId="20103" builtinId="8" hidden="1"/>
    <cellStyle name="Hipervínculo" xfId="59305" builtinId="8" hidden="1"/>
    <cellStyle name="Hipervínculo" xfId="9050" builtinId="8" hidden="1"/>
    <cellStyle name="Hipervínculo" xfId="41430" builtinId="8" hidden="1"/>
    <cellStyle name="Hipervínculo" xfId="12508" builtinId="8" hidden="1"/>
    <cellStyle name="Hipervínculo" xfId="40631" builtinId="8" hidden="1"/>
    <cellStyle name="Hipervínculo" xfId="54482" builtinId="8" hidden="1"/>
    <cellStyle name="Hipervínculo" xfId="59230" builtinId="8" hidden="1"/>
    <cellStyle name="Hipervínculo" xfId="45191" builtinId="8" hidden="1"/>
    <cellStyle name="Hipervínculo" xfId="37932" builtinId="8" hidden="1"/>
    <cellStyle name="Hipervínculo" xfId="48517" builtinId="8" hidden="1"/>
    <cellStyle name="Hipervínculo" xfId="44032" builtinId="8" hidden="1"/>
    <cellStyle name="Hipervínculo" xfId="22298" builtinId="8" hidden="1"/>
    <cellStyle name="Hipervínculo" xfId="4806" builtinId="8" hidden="1"/>
    <cellStyle name="Hipervínculo" xfId="6816" builtinId="8" hidden="1"/>
    <cellStyle name="Hipervínculo" xfId="54987" builtinId="8" hidden="1"/>
    <cellStyle name="Hipervínculo" xfId="5413" builtinId="8" hidden="1"/>
    <cellStyle name="Hipervínculo" xfId="51191" builtinId="8" hidden="1"/>
    <cellStyle name="Hipervínculo" xfId="37101" builtinId="8" hidden="1"/>
    <cellStyle name="Hipervínculo" xfId="15371" builtinId="8" hidden="1"/>
    <cellStyle name="Hipervínculo" xfId="1124" builtinId="8" hidden="1"/>
    <cellStyle name="Hipervínculo" xfId="13615" builtinId="8" hidden="1"/>
    <cellStyle name="Hipervínculo" xfId="35584" builtinId="8" hidden="1"/>
    <cellStyle name="Hipervínculo" xfId="59020" builtinId="8" hidden="1"/>
    <cellStyle name="Hipervínculo" xfId="26436" builtinId="8" hidden="1"/>
    <cellStyle name="Hipervínculo" xfId="5335" builtinId="8" hidden="1"/>
    <cellStyle name="Hipervínculo" xfId="8445" builtinId="8" hidden="1"/>
    <cellStyle name="Hipervínculo" xfId="15962" builtinId="8" hidden="1"/>
    <cellStyle name="Hipervínculo" xfId="20418" builtinId="8" hidden="1"/>
    <cellStyle name="Hipervínculo" xfId="34555" builtinId="8" hidden="1"/>
    <cellStyle name="Hipervínculo" xfId="12120" builtinId="8" hidden="1"/>
    <cellStyle name="Hipervínculo" xfId="50490" builtinId="8" hidden="1"/>
    <cellStyle name="Hipervínculo" xfId="23246" builtinId="8" hidden="1"/>
    <cellStyle name="Hipervínculo" xfId="30266" builtinId="8" hidden="1"/>
    <cellStyle name="Hipervínculo" xfId="8441" builtinId="8" hidden="1"/>
    <cellStyle name="Hipervínculo" xfId="27215" builtinId="8" hidden="1"/>
    <cellStyle name="Hipervínculo" xfId="49437" builtinId="8" hidden="1"/>
    <cellStyle name="Hipervínculo" xfId="46134" builtinId="8" hidden="1"/>
    <cellStyle name="Hipervínculo" xfId="48620" builtinId="8" hidden="1"/>
    <cellStyle name="Hipervínculo" xfId="16319" builtinId="8" hidden="1"/>
    <cellStyle name="Hipervínculo" xfId="5899" builtinId="8" hidden="1"/>
    <cellStyle name="Hipervínculo" xfId="3788" builtinId="8" hidden="1"/>
    <cellStyle name="Hipervínculo" xfId="40209" builtinId="8" hidden="1"/>
    <cellStyle name="Hipervínculo" xfId="56366" builtinId="8" hidden="1"/>
    <cellStyle name="Hipervínculo" xfId="36984" builtinId="8" hidden="1"/>
    <cellStyle name="Hipervínculo" xfId="35240" builtinId="8" hidden="1"/>
    <cellStyle name="Hipervínculo" xfId="20886" builtinId="8" hidden="1"/>
    <cellStyle name="Hipervínculo" xfId="12698" builtinId="8" hidden="1"/>
    <cellStyle name="Hipervínculo" xfId="16789" builtinId="8" hidden="1"/>
    <cellStyle name="Hipervínculo" xfId="40819" builtinId="8" hidden="1"/>
    <cellStyle name="Hipervínculo" xfId="56560" builtinId="8" hidden="1"/>
    <cellStyle name="Hipervínculo" xfId="32534" builtinId="8" hidden="1"/>
    <cellStyle name="Hipervínculo" xfId="28439" builtinId="8" hidden="1"/>
    <cellStyle name="Hipervínculo" xfId="4461" builtinId="8" hidden="1"/>
    <cellStyle name="Hipervínculo" xfId="19499" builtinId="8" hidden="1"/>
    <cellStyle name="Hipervínculo" xfId="23588" builtinId="8" hidden="1"/>
    <cellStyle name="Hipervínculo" xfId="47616" builtinId="8" hidden="1"/>
    <cellStyle name="Hipervínculo" xfId="32335" builtinId="8" hidden="1"/>
    <cellStyle name="Hipervínculo" xfId="58494" builtinId="8" hidden="1"/>
    <cellStyle name="Hipervínculo" xfId="35256" builtinId="8" hidden="1"/>
    <cellStyle name="Hipervínculo" xfId="28132" builtinId="8" hidden="1"/>
    <cellStyle name="Hipervínculo" xfId="33471" builtinId="8" hidden="1"/>
    <cellStyle name="Hipervínculo" xfId="37300" builtinId="8" hidden="1"/>
    <cellStyle name="Hipervínculo" xfId="7120" builtinId="8" hidden="1"/>
    <cellStyle name="Hipervínculo" xfId="42963" builtinId="8" hidden="1"/>
    <cellStyle name="Hipervínculo" xfId="25041" builtinId="8" hidden="1"/>
    <cellStyle name="Hipervínculo" xfId="14841" builtinId="8" hidden="1"/>
    <cellStyle name="Hipervínculo" xfId="6958" builtinId="8" hidden="1"/>
    <cellStyle name="Hipervínculo" xfId="43015" builtinId="8" hidden="1"/>
    <cellStyle name="Hipervínculo" xfId="37186" builtinId="8" hidden="1"/>
    <cellStyle name="Hipervínculo" xfId="58664" builtinId="8" hidden="1"/>
    <cellStyle name="Hipervínculo" xfId="36160" builtinId="8" hidden="1"/>
    <cellStyle name="Hipervínculo" xfId="41724" builtinId="8" hidden="1"/>
    <cellStyle name="Hipervínculo" xfId="8043" builtinId="8" hidden="1"/>
    <cellStyle name="Hipervínculo" xfId="13884" builtinId="8" hidden="1"/>
    <cellStyle name="Hipervínculo" xfId="39898" builtinId="8" hidden="1"/>
    <cellStyle name="Hipervínculo" xfId="22098" builtinId="8" hidden="1"/>
    <cellStyle name="Hipervínculo" xfId="51871" builtinId="8" hidden="1"/>
    <cellStyle name="Hipervínculo" xfId="29360" builtinId="8" hidden="1"/>
    <cellStyle name="Hipervínculo" xfId="20470" builtinId="8" hidden="1"/>
    <cellStyle name="Hipervínculo" xfId="588" builtinId="8" hidden="1"/>
    <cellStyle name="Hipervínculo" xfId="20813" builtinId="8" hidden="1"/>
    <cellStyle name="Hipervínculo" xfId="46696" builtinId="8" hidden="1"/>
    <cellStyle name="Hipervínculo" xfId="50789" builtinId="8" hidden="1"/>
    <cellStyle name="Hipervínculo" xfId="44945" builtinId="8" hidden="1"/>
    <cellStyle name="Hipervínculo" xfId="26424" builtinId="8" hidden="1"/>
    <cellStyle name="Hipervínculo" xfId="32377" builtinId="8" hidden="1"/>
    <cellStyle name="Hipervínculo" xfId="7010" builtinId="8" hidden="1"/>
    <cellStyle name="Hipervínculo" xfId="27740" builtinId="8" hidden="1"/>
    <cellStyle name="Hipervínculo" xfId="53498" builtinId="8" hidden="1"/>
    <cellStyle name="Hipervínculo" xfId="14183" builtinId="8" hidden="1"/>
    <cellStyle name="Hipervínculo" xfId="30655" builtinId="8" hidden="1"/>
    <cellStyle name="Hipervínculo" xfId="35516" builtinId="8" hidden="1"/>
    <cellStyle name="Hipervínculo" xfId="30694" builtinId="8" hidden="1"/>
    <cellStyle name="Hipervínculo" xfId="10581" builtinId="8" hidden="1"/>
    <cellStyle name="Hipervínculo" xfId="36980" builtinId="8" hidden="1"/>
    <cellStyle name="Hipervínculo" xfId="59124" builtinId="8" hidden="1"/>
    <cellStyle name="Hipervínculo" xfId="52818" builtinId="8" hidden="1"/>
    <cellStyle name="Hipervínculo" xfId="15695" builtinId="8" hidden="1"/>
    <cellStyle name="Hipervínculo" xfId="15215" builtinId="8" hidden="1"/>
    <cellStyle name="Hipervínculo" xfId="44387" builtinId="8" hidden="1"/>
    <cellStyle name="Hipervínculo" xfId="19867" builtinId="8" hidden="1"/>
    <cellStyle name="Hipervínculo" xfId="42379" builtinId="8" hidden="1"/>
    <cellStyle name="Hipervínculo" xfId="50951" builtinId="8" hidden="1"/>
    <cellStyle name="Hipervínculo" xfId="45889" builtinId="8" hidden="1"/>
    <cellStyle name="Hipervínculo" xfId="24158" builtinId="8" hidden="1"/>
    <cellStyle name="Hipervínculo" xfId="3526" builtinId="8" hidden="1"/>
    <cellStyle name="Hipervínculo" xfId="12872" builtinId="8" hidden="1"/>
    <cellStyle name="Hipervínculo" xfId="26794" builtinId="8" hidden="1"/>
    <cellStyle name="Hipervínculo" xfId="48526" builtinId="8" hidden="1"/>
    <cellStyle name="Hipervínculo" xfId="16841" builtinId="8" hidden="1"/>
    <cellStyle name="Hipervínculo" xfId="20333" builtinId="8" hidden="1"/>
    <cellStyle name="Hipervínculo" xfId="1033" builtinId="8" hidden="1"/>
    <cellStyle name="Hipervínculo" xfId="1118" builtinId="8" hidden="1"/>
    <cellStyle name="Hipervínculo" xfId="29667" builtinId="8" hidden="1"/>
    <cellStyle name="Hipervínculo" xfId="57191" builtinId="8" hidden="1"/>
    <cellStyle name="Hipervínculo" xfId="55453" builtinId="8" hidden="1"/>
    <cellStyle name="Hipervínculo" xfId="52295" builtinId="8" hidden="1"/>
    <cellStyle name="Hipervínculo" xfId="40457" builtinId="8" hidden="1"/>
    <cellStyle name="Hipervínculo" xfId="32393" builtinId="8" hidden="1"/>
    <cellStyle name="Hipervínculo" xfId="22378" builtinId="8" hidden="1"/>
    <cellStyle name="Hipervínculo" xfId="25133" builtinId="8" hidden="1"/>
    <cellStyle name="Hipervínculo" xfId="48733" builtinId="8" hidden="1"/>
    <cellStyle name="Hipervínculo" xfId="50665" builtinId="8" hidden="1"/>
    <cellStyle name="Hipervínculo" xfId="9048" builtinId="8" hidden="1"/>
    <cellStyle name="Hipervínculo" xfId="12447" builtinId="8" hidden="1"/>
    <cellStyle name="Hipervínculo" xfId="58790" builtinId="8" hidden="1"/>
    <cellStyle name="Hipervínculo" xfId="8099" builtinId="8" hidden="1"/>
    <cellStyle name="Hipervínculo" xfId="18043" builtinId="8" hidden="1"/>
    <cellStyle name="Hipervínculo" xfId="56202" builtinId="8" hidden="1"/>
    <cellStyle name="Hipervínculo" xfId="48849" builtinId="8" hidden="1"/>
    <cellStyle name="Hipervínculo" xfId="23238" builtinId="8" hidden="1"/>
    <cellStyle name="Hipervínculo" xfId="20727" builtinId="8" hidden="1"/>
    <cellStyle name="Hipervínculo" xfId="2704" builtinId="8" hidden="1"/>
    <cellStyle name="Hipervínculo" xfId="27207" builtinId="8" hidden="1"/>
    <cellStyle name="Hipervínculo" xfId="31301" builtinId="8" hidden="1"/>
    <cellStyle name="Hipervínculo" xfId="57878" builtinId="8" hidden="1"/>
    <cellStyle name="Hipervínculo" xfId="17309" builtinId="8" hidden="1"/>
    <cellStyle name="Hipervínculo" xfId="16311" builtinId="8" hidden="1"/>
    <cellStyle name="Hipervínculo" xfId="13927" builtinId="8" hidden="1"/>
    <cellStyle name="Hipervínculo" xfId="9983" builtinId="8" hidden="1"/>
    <cellStyle name="Hipervínculo" xfId="57101" builtinId="8" hidden="1"/>
    <cellStyle name="Hipervínculo" xfId="55544" builtinId="8" hidden="1"/>
    <cellStyle name="Hipervínculo" xfId="58207" builtinId="8" hidden="1"/>
    <cellStyle name="Hipervínculo" xfId="23272" builtinId="8" hidden="1"/>
    <cellStyle name="Hipervínculo" xfId="30343" builtinId="8" hidden="1"/>
    <cellStyle name="Hipervínculo" xfId="26260" builtinId="8" hidden="1"/>
    <cellStyle name="Hipervínculo" xfId="16781" builtinId="8" hidden="1"/>
    <cellStyle name="Hipervínculo" xfId="40811" builtinId="8" hidden="1"/>
    <cellStyle name="Hipervínculo" xfId="44903" builtinId="8" hidden="1"/>
    <cellStyle name="Hipervínculo" xfId="52476" builtinId="8" hidden="1"/>
    <cellStyle name="Hipervínculo" xfId="2920" builtinId="8" hidden="1"/>
    <cellStyle name="Hipervínculo" xfId="9807" builtinId="8" hidden="1"/>
    <cellStyle name="Hipervínculo" xfId="131" builtinId="8" hidden="1"/>
    <cellStyle name="Hipervínculo" xfId="36737" builtinId="8" hidden="1"/>
    <cellStyle name="Hipervínculo" xfId="47608" builtinId="8" hidden="1"/>
    <cellStyle name="Hipervínculo" xfId="7850" builtinId="8" hidden="1"/>
    <cellStyle name="Hipervínculo" xfId="45676" builtinId="8" hidden="1"/>
    <cellStyle name="Hipervínculo" xfId="21648" builtinId="8" hidden="1"/>
    <cellStyle name="Hipervínculo" xfId="54592" builtinId="8" hidden="1"/>
    <cellStyle name="Hipervínculo" xfId="5100" builtinId="8" hidden="1"/>
    <cellStyle name="Hipervínculo" xfId="30383" builtinId="8" hidden="1"/>
    <cellStyle name="Hipervínculo" xfId="52930" builtinId="8" hidden="1"/>
    <cellStyle name="Hipervínculo" xfId="36938" builtinId="8" hidden="1"/>
    <cellStyle name="Hipervínculo" xfId="38873" builtinId="8" hidden="1"/>
    <cellStyle name="Hipervínculo" xfId="14849" builtinId="8" hidden="1"/>
    <cellStyle name="Hipervínculo" xfId="450" builtinId="8" hidden="1"/>
    <cellStyle name="Hipervínculo" xfId="29100" builtinId="8" hidden="1"/>
    <cellStyle name="Hipervínculo" xfId="37179" builtinId="8" hidden="1"/>
    <cellStyle name="Hipervínculo" xfId="9024" builtinId="8" hidden="1"/>
    <cellStyle name="Hipervínculo" xfId="43783" builtinId="8" hidden="1"/>
    <cellStyle name="Hipervínculo" xfId="51529" builtinId="8" hidden="1"/>
    <cellStyle name="Hipervínculo" xfId="8051" builtinId="8" hidden="1"/>
    <cellStyle name="Hipervínculo" xfId="1674" builtinId="8" hidden="1"/>
    <cellStyle name="Hipervínculo" xfId="18957" builtinId="8" hidden="1"/>
    <cellStyle name="Hipervínculo" xfId="43982" builtinId="8" hidden="1"/>
    <cellStyle name="Hipervínculo" xfId="51863" builtinId="8" hidden="1"/>
    <cellStyle name="Hipervínculo" xfId="46803" builtinId="8" hidden="1"/>
    <cellStyle name="Hipervínculo" xfId="17584" builtinId="8" hidden="1"/>
    <cellStyle name="Hipervínculo" xfId="592" builtinId="8" hidden="1"/>
    <cellStyle name="Hipervínculo" xfId="10333" builtinId="8" hidden="1"/>
    <cellStyle name="Hipervínculo" xfId="21404" builtinId="8" hidden="1"/>
    <cellStyle name="Hipervínculo" xfId="7173" builtinId="8" hidden="1"/>
    <cellStyle name="Hipervínculo" xfId="14039" builtinId="8" hidden="1"/>
    <cellStyle name="Hipervínculo" xfId="10303" builtinId="8" hidden="1"/>
    <cellStyle name="Hipervínculo" xfId="18144" builtinId="8" hidden="1"/>
    <cellStyle name="Hipervínculo" xfId="6021" builtinId="8" hidden="1"/>
    <cellStyle name="Hipervínculo" xfId="11081" builtinId="8" hidden="1"/>
    <cellStyle name="Hipervínculo" xfId="32811" builtinId="8" hidden="1"/>
    <cellStyle name="Hipervínculo" xfId="57357" builtinId="8" hidden="1"/>
    <cellStyle name="Hipervínculo" xfId="38004" builtinId="8" hidden="1"/>
    <cellStyle name="Hipervínculo" xfId="32947" builtinId="8" hidden="1"/>
    <cellStyle name="Hipervínculo" xfId="11216" builtinId="8" hidden="1"/>
    <cellStyle name="Hipervínculo" xfId="12948" builtinId="8" hidden="1"/>
    <cellStyle name="Hipervínculo" xfId="18007" builtinId="8" hidden="1"/>
    <cellStyle name="Hipervínculo" xfId="39741" builtinId="8" hidden="1"/>
    <cellStyle name="Hipervínculo" xfId="52810" builtinId="8" hidden="1"/>
    <cellStyle name="Hipervínculo" xfId="45453" builtinId="8" hidden="1"/>
    <cellStyle name="Hipervínculo" xfId="26018" builtinId="8" hidden="1"/>
    <cellStyle name="Hipervínculo" xfId="3552" builtinId="8" hidden="1"/>
    <cellStyle name="Hipervínculo" xfId="19877" builtinId="8" hidden="1"/>
    <cellStyle name="Hipervínculo" xfId="24933" builtinId="8" hidden="1"/>
    <cellStyle name="Hipervínculo" xfId="46666" builtinId="8" hidden="1"/>
    <cellStyle name="Hipervínculo" xfId="45881" builtinId="8" hidden="1"/>
    <cellStyle name="Hipervínculo" xfId="19481" builtinId="8" hidden="1"/>
    <cellStyle name="Hipervínculo" xfId="19093" builtinId="8" hidden="1"/>
    <cellStyle name="Hipervínculo" xfId="3160" builtinId="8" hidden="1"/>
    <cellStyle name="Hipervínculo" xfId="26802" builtinId="8" hidden="1"/>
    <cellStyle name="Hipervínculo" xfId="31864" builtinId="8" hidden="1"/>
    <cellStyle name="Hipervínculo" xfId="53595" builtinId="8" hidden="1"/>
    <cellStyle name="Hipervínculo" xfId="57832" builtinId="8" hidden="1"/>
    <cellStyle name="Hipervínculo" xfId="31727" builtinId="8" hidden="1"/>
    <cellStyle name="Hipervínculo" xfId="21720" builtinId="8" hidden="1"/>
    <cellStyle name="Hipervínculo" xfId="20173" builtinId="8" hidden="1"/>
    <cellStyle name="Hipervínculo" xfId="10725" builtinId="8" hidden="1"/>
    <cellStyle name="Hipervínculo" xfId="38787" builtinId="8" hidden="1"/>
    <cellStyle name="Hipervínculo" xfId="46950" builtinId="8" hidden="1"/>
    <cellStyle name="Hipervínculo" xfId="32080" builtinId="8" hidden="1"/>
    <cellStyle name="Hipervínculo" xfId="28692" builtinId="8" hidden="1"/>
    <cellStyle name="Hipervínculo" xfId="5237" builtinId="8" hidden="1"/>
    <cellStyle name="Hipervínculo" xfId="17693" builtinId="8" hidden="1"/>
    <cellStyle name="Hipervínculo" xfId="40661" builtinId="8" hidden="1"/>
    <cellStyle name="Hipervínculo" xfId="45718" builtinId="8" hidden="1"/>
    <cellStyle name="Hipervínculo" xfId="27249" builtinId="8" hidden="1"/>
    <cellStyle name="Hipervínculo" xfId="26820" builtinId="8" hidden="1"/>
    <cellStyle name="Hipervínculo" xfId="33607" builtinId="8" hidden="1"/>
    <cellStyle name="Hipervínculo" xfId="1210" builtinId="8" hidden="1"/>
    <cellStyle name="Hipervínculo" xfId="8924" builtinId="8" hidden="1"/>
    <cellStyle name="Hipervínculo" xfId="39747" builtinId="8" hidden="1"/>
    <cellStyle name="Hipervínculo" xfId="26175" builtinId="8" hidden="1"/>
    <cellStyle name="Hipervínculo" xfId="29410" builtinId="8" hidden="1"/>
    <cellStyle name="Hipervínculo" xfId="25858" builtinId="8" hidden="1"/>
    <cellStyle name="Hipervínculo" xfId="806" builtinId="8" hidden="1"/>
    <cellStyle name="Hipervínculo" xfId="29601" builtinId="8" hidden="1"/>
    <cellStyle name="Hipervínculo" xfId="43745" builtinId="8" hidden="1"/>
    <cellStyle name="Hipervínculo" xfId="33573" builtinId="8" hidden="1"/>
    <cellStyle name="Hipervínculo" xfId="11402" builtinId="8" hidden="1"/>
    <cellStyle name="Hipervínculo" xfId="38152" builtinId="8" hidden="1"/>
    <cellStyle name="Hipervínculo" xfId="37716" builtinId="8" hidden="1"/>
    <cellStyle name="Hipervínculo" xfId="41044" builtinId="8" hidden="1"/>
    <cellStyle name="Hipervínculo" xfId="2507" builtinId="8" hidden="1"/>
    <cellStyle name="Hipervínculo" xfId="39235" builtinId="8" hidden="1"/>
    <cellStyle name="Hipervínculo" xfId="48574" builtinId="8" hidden="1"/>
    <cellStyle name="Hipervínculo" xfId="53191" builtinId="8" hidden="1"/>
    <cellStyle name="Hipervínculo" xfId="50084" builtinId="8" hidden="1"/>
    <cellStyle name="Hipervínculo" xfId="25790" builtinId="8" hidden="1"/>
    <cellStyle name="Hipervínculo" xfId="672" builtinId="8" hidden="1"/>
    <cellStyle name="Hipervínculo" xfId="37238" builtinId="8" hidden="1"/>
    <cellStyle name="Hipervínculo" xfId="55768" builtinId="8" hidden="1"/>
    <cellStyle name="Hipervínculo" xfId="32520" builtinId="8" hidden="1"/>
    <cellStyle name="Hipervínculo" xfId="28806" builtinId="8" hidden="1"/>
    <cellStyle name="Hipervínculo" xfId="57368" builtinId="8" hidden="1"/>
    <cellStyle name="Hipervínculo" xfId="45977" builtinId="8" hidden="1"/>
    <cellStyle name="Hipervínculo" xfId="36531" builtinId="8" hidden="1"/>
    <cellStyle name="Hipervínculo" xfId="52707" builtinId="8" hidden="1"/>
    <cellStyle name="Hipervínculo" xfId="54556" builtinId="8" hidden="1"/>
    <cellStyle name="Hipervínculo" xfId="36814" builtinId="8" hidden="1"/>
    <cellStyle name="Hipervínculo" xfId="20554" builtinId="8" hidden="1"/>
    <cellStyle name="Hipervínculo" xfId="46082" builtinId="8" hidden="1"/>
    <cellStyle name="Hipervínculo" xfId="7331" builtinId="8" hidden="1"/>
    <cellStyle name="Hipervínculo" xfId="8669" builtinId="8" hidden="1"/>
    <cellStyle name="Hipervínculo" xfId="20776" builtinId="8" hidden="1"/>
    <cellStyle name="Hipervínculo" xfId="57814" builtinId="8" hidden="1"/>
    <cellStyle name="Hipervínculo" xfId="38881" builtinId="8" hidden="1"/>
    <cellStyle name="Hipervínculo" xfId="33600" builtinId="8" hidden="1"/>
    <cellStyle name="Hipervínculo" xfId="17777" builtinId="8" hidden="1"/>
    <cellStyle name="Hipervínculo" xfId="36859" builtinId="8" hidden="1"/>
    <cellStyle name="Hipervínculo" xfId="52151" builtinId="8" hidden="1"/>
    <cellStyle name="Hipervínculo" xfId="41264" builtinId="8" hidden="1"/>
    <cellStyle name="Hipervínculo" xfId="53724" builtinId="8" hidden="1"/>
    <cellStyle name="Hipervínculo" xfId="31990" builtinId="8" hidden="1"/>
    <cellStyle name="Hipervínculo" xfId="26930" builtinId="8" hidden="1"/>
    <cellStyle name="Hipervínculo" xfId="8109" builtinId="8" hidden="1"/>
    <cellStyle name="Hipervínculo" xfId="54068" builtinId="8" hidden="1"/>
    <cellStyle name="Hipervínculo" xfId="19543" builtinId="8" hidden="1"/>
    <cellStyle name="Hipervínculo" xfId="45808" builtinId="8" hidden="1"/>
    <cellStyle name="Hipervínculo" xfId="46795" builtinId="8" hidden="1"/>
    <cellStyle name="Hipervínculo" xfId="25059" builtinId="8" hidden="1"/>
    <cellStyle name="Hipervínculo" xfId="20003" builtinId="8" hidden="1"/>
    <cellStyle name="Hipervínculo" xfId="8529" builtinId="8" hidden="1"/>
    <cellStyle name="Hipervínculo" xfId="37702" builtinId="8" hidden="1"/>
    <cellStyle name="Hipervínculo" xfId="32731" builtinId="8" hidden="1"/>
    <cellStyle name="Hipervínculo" xfId="45385" builtinId="8" hidden="1"/>
    <cellStyle name="Hipervínculo" xfId="27995" builtinId="8" hidden="1"/>
    <cellStyle name="Hipervínculo" xfId="13972" builtinId="8" hidden="1"/>
    <cellStyle name="Hipervínculo" xfId="13076" builtinId="8" hidden="1"/>
    <cellStyle name="Hipervínculo" xfId="11089" builtinId="8" hidden="1"/>
    <cellStyle name="Hipervínculo" xfId="32821" builtinId="8" hidden="1"/>
    <cellStyle name="Hipervínculo" xfId="39042" builtinId="8" hidden="1"/>
    <cellStyle name="Hipervínculo" xfId="57293" builtinId="8" hidden="1"/>
    <cellStyle name="Hipervínculo" xfId="32939" builtinId="8" hidden="1"/>
    <cellStyle name="Hipervínculo" xfId="11208" builtinId="8" hidden="1"/>
    <cellStyle name="Hipervínculo" xfId="35930" builtinId="8" hidden="1"/>
    <cellStyle name="Hipervínculo" xfId="18015" builtinId="8" hidden="1"/>
    <cellStyle name="Hipervínculo" xfId="22060" builtinId="8" hidden="1"/>
    <cellStyle name="Hipervínculo" xfId="50707" builtinId="8" hidden="1"/>
    <cellStyle name="Hipervínculo" xfId="40223" builtinId="8" hidden="1"/>
    <cellStyle name="Hipervínculo" xfId="26010" builtinId="8" hidden="1"/>
    <cellStyle name="Hipervínculo" xfId="8741" builtinId="8" hidden="1"/>
    <cellStyle name="Hipervínculo" xfId="15285" builtinId="8" hidden="1"/>
    <cellStyle name="Hipervínculo" xfId="44514" builtinId="8" hidden="1"/>
    <cellStyle name="Hipervínculo" xfId="6229" builtinId="8" hidden="1"/>
    <cellStyle name="Hipervínculo" xfId="25866" builtinId="8" hidden="1"/>
    <cellStyle name="Hipervínculo" xfId="23610" builtinId="8" hidden="1"/>
    <cellStyle name="Hipervínculo" xfId="35004" builtinId="8" hidden="1"/>
    <cellStyle name="Hipervínculo" xfId="21058" builtinId="8" hidden="1"/>
    <cellStyle name="Hipervínculo" xfId="8179" builtinId="8" hidden="1"/>
    <cellStyle name="Hipervínculo" xfId="31872" builtinId="8" hidden="1"/>
    <cellStyle name="Hipervínculo" xfId="43718" builtinId="8" hidden="1"/>
    <cellStyle name="Hipervínculo" xfId="18538" builtinId="8" hidden="1"/>
    <cellStyle name="Hipervínculo" xfId="37050" builtinId="8" hidden="1"/>
    <cellStyle name="Hipervínculo" xfId="12156" builtinId="8" hidden="1"/>
    <cellStyle name="Hipervínculo" xfId="420" builtinId="8" hidden="1"/>
    <cellStyle name="Hipervínculo" xfId="14975" builtinId="8" hidden="1"/>
    <cellStyle name="Hipervínculo" xfId="38795" builtinId="8" hidden="1"/>
    <cellStyle name="Hipervínculo" xfId="57755" builtinId="8" hidden="1"/>
    <cellStyle name="Hipervínculo" xfId="54282" builtinId="8" hidden="1"/>
    <cellStyle name="Hipervínculo" xfId="6984" builtinId="8" hidden="1"/>
    <cellStyle name="Hipervínculo" xfId="55836" builtinId="8" hidden="1"/>
    <cellStyle name="Hipervínculo" xfId="5542" builtinId="8" hidden="1"/>
    <cellStyle name="Hipervínculo" xfId="21778" builtinId="8" hidden="1"/>
    <cellStyle name="Hipervínculo" xfId="45726" builtinId="8" hidden="1"/>
    <cellStyle name="Hipervínculo" xfId="42255" builtinId="8" hidden="1"/>
    <cellStyle name="Hipervínculo" xfId="47480" builtinId="8" hidden="1"/>
    <cellStyle name="Hipervínculo" xfId="23451" builtinId="8" hidden="1"/>
    <cellStyle name="Hipervínculo" xfId="196" builtinId="8" hidden="1"/>
    <cellStyle name="Hipervínculo" xfId="1074" builtinId="8" hidden="1"/>
    <cellStyle name="Hipervínculo" xfId="28576" builtinId="8" hidden="1"/>
    <cellStyle name="Hipervínculo" xfId="52604" builtinId="8" hidden="1"/>
    <cellStyle name="Hipervínculo" xfId="44775" builtinId="8" hidden="1"/>
    <cellStyle name="Hipervínculo" xfId="40683" builtinId="8" hidden="1"/>
    <cellStyle name="Hipervínculo" xfId="16655" builtinId="8" hidden="1"/>
    <cellStyle name="Hipervínculo" xfId="46842" builtinId="8" hidden="1"/>
    <cellStyle name="Hipervínculo" xfId="24398" builtinId="8" hidden="1"/>
    <cellStyle name="Hipervínculo" xfId="2427" builtinId="8" hidden="1"/>
    <cellStyle name="Hipervínculo" xfId="47270" builtinId="8" hidden="1"/>
    <cellStyle name="Hipervínculo" xfId="55415" builtinId="8" hidden="1"/>
    <cellStyle name="Hipervínculo" xfId="27802" builtinId="8" hidden="1"/>
    <cellStyle name="Hipervínculo" xfId="9855" builtinId="8" hidden="1"/>
    <cellStyle name="Hipervínculo" xfId="14057" builtinId="8" hidden="1"/>
    <cellStyle name="Hipervínculo" xfId="16183" builtinId="8" hidden="1"/>
    <cellStyle name="Hipervínculo" xfId="42178" builtinId="8" hidden="1"/>
    <cellStyle name="Hipervínculo" xfId="54634" builtinId="8" hidden="1"/>
    <cellStyle name="Hipervínculo" xfId="31175" builtinId="8" hidden="1"/>
    <cellStyle name="Hipervínculo" xfId="27080" builtinId="8" hidden="1"/>
    <cellStyle name="Hipervínculo" xfId="2640" builtinId="8" hidden="1"/>
    <cellStyle name="Hipervínculo" xfId="20855" builtinId="8" hidden="1"/>
    <cellStyle name="Hipervínculo" xfId="23107" builtinId="8" hidden="1"/>
    <cellStyle name="Hipervínculo" xfId="4210" builtinId="8" hidden="1"/>
    <cellStyle name="Hipervínculo" xfId="47708" builtinId="8" hidden="1"/>
    <cellStyle name="Hipervínculo" xfId="28471" builtinId="8" hidden="1"/>
    <cellStyle name="Hipervínculo" xfId="20283" builtinId="8" hidden="1"/>
    <cellStyle name="Hipervínculo" xfId="28232" builtinId="8" hidden="1"/>
    <cellStyle name="Hipervínculo" xfId="27654" builtinId="8" hidden="1"/>
    <cellStyle name="Hipervínculo" xfId="30039" builtinId="8" hidden="1"/>
    <cellStyle name="Hipervínculo" xfId="55776" builtinId="8" hidden="1"/>
    <cellStyle name="Hipervínculo" xfId="5134" builtinId="8" hidden="1"/>
    <cellStyle name="Hipervínculo" xfId="22919" builtinId="8" hidden="1"/>
    <cellStyle name="Hipervínculo" xfId="13481" builtinId="8" hidden="1"/>
    <cellStyle name="Hipervínculo" xfId="17121" builtinId="8" hidden="1"/>
    <cellStyle name="Hipervínculo" xfId="31215" builtinId="8" hidden="1"/>
    <cellStyle name="Hipervínculo" xfId="3002" builtinId="8" hidden="1"/>
    <cellStyle name="Hipervínculo" xfId="23365" builtinId="8" hidden="1"/>
    <cellStyle name="Hipervínculo" xfId="54707" builtinId="8" hidden="1"/>
    <cellStyle name="Hipervínculo" xfId="23310" builtinId="8" hidden="1"/>
    <cellStyle name="Hipervínculo" xfId="7892" builtinId="8" hidden="1"/>
    <cellStyle name="Hipervínculo" xfId="45682" builtinId="8" hidden="1"/>
    <cellStyle name="Hipervínculo" xfId="48423" builtinId="8" hidden="1"/>
    <cellStyle name="Hipervínculo" xfId="31830" builtinId="8" hidden="1"/>
    <cellStyle name="Hipervínculo" xfId="21623" builtinId="8" hidden="1"/>
    <cellStyle name="Hipervínculo" xfId="49767" builtinId="8" hidden="1"/>
    <cellStyle name="Hipervínculo" xfId="31721" builtinId="8" hidden="1"/>
    <cellStyle name="Hipervínculo" xfId="1114" builtinId="8" hidden="1"/>
    <cellStyle name="Hipervínculo" xfId="24030" builtinId="8" hidden="1"/>
    <cellStyle name="Hipervínculo" xfId="45825" builtinId="8" hidden="1"/>
    <cellStyle name="Hipervínculo" xfId="50824" builtinId="8" hidden="1"/>
    <cellStyle name="Hipervínculo" xfId="41728" builtinId="8" hidden="1"/>
    <cellStyle name="Hipervínculo" xfId="19995" builtinId="8" hidden="1"/>
    <cellStyle name="Hipervínculo" xfId="39547" builtinId="8" hidden="1"/>
    <cellStyle name="Hipervínculo" xfId="13450" builtinId="8" hidden="1"/>
    <cellStyle name="Hipervínculo" xfId="30959" builtinId="8" hidden="1"/>
    <cellStyle name="Hipervínculo" xfId="52650" builtinId="8" hidden="1"/>
    <cellStyle name="Hipervínculo" xfId="59186" builtinId="8" hidden="1"/>
    <cellStyle name="Hipervínculo" xfId="34799" builtinId="8" hidden="1"/>
    <cellStyle name="Hipervínculo" xfId="13068" builtinId="8" hidden="1"/>
    <cellStyle name="Hipervínculo" xfId="11033" builtinId="8" hidden="1"/>
    <cellStyle name="Hipervínculo" xfId="58181" builtinId="8" hidden="1"/>
    <cellStyle name="Hipervínculo" xfId="33521" builtinId="8" hidden="1"/>
    <cellStyle name="Hipervínculo" xfId="57297" builtinId="8" hidden="1"/>
    <cellStyle name="Hipervínculo" xfId="53368" builtinId="8" hidden="1"/>
    <cellStyle name="Hipervínculo" xfId="27870" builtinId="8" hidden="1"/>
    <cellStyle name="Hipervínculo" xfId="22315" builtinId="8" hidden="1"/>
    <cellStyle name="Hipervínculo" xfId="32441" builtinId="8" hidden="1"/>
    <cellStyle name="Hipervínculo" xfId="49147" builtinId="8" hidden="1"/>
    <cellStyle name="Hipervínculo" xfId="52914" builtinId="8" hidden="1"/>
    <cellStyle name="Hipervínculo" xfId="43205" builtinId="8" hidden="1"/>
    <cellStyle name="Hipervínculo" xfId="46570" builtinId="8" hidden="1"/>
    <cellStyle name="Hipervínculo" xfId="20944" builtinId="8" hidden="1"/>
    <cellStyle name="Hipervínculo" xfId="654" builtinId="8" hidden="1"/>
    <cellStyle name="Hipervínculo" xfId="20217" builtinId="8" hidden="1"/>
    <cellStyle name="Hipervínculo" xfId="29486" builtinId="8" hidden="1"/>
    <cellStyle name="Hipervínculo" xfId="32949" builtinId="8" hidden="1"/>
    <cellStyle name="Hipervínculo" xfId="43863" builtinId="8" hidden="1"/>
    <cellStyle name="Hipervínculo" xfId="50190" builtinId="8" hidden="1"/>
    <cellStyle name="Hipervínculo" xfId="56048" builtinId="8" hidden="1"/>
    <cellStyle name="Hipervínculo" xfId="3424" builtinId="8" hidden="1"/>
    <cellStyle name="Hipervínculo" xfId="45227" builtinId="8" hidden="1"/>
    <cellStyle name="Hipervínculo" xfId="36290" builtinId="8" hidden="1"/>
    <cellStyle name="Hipervínculo" xfId="34254" builtinId="8" hidden="1"/>
    <cellStyle name="Hipervínculo" xfId="27734" builtinId="8" hidden="1"/>
    <cellStyle name="Hipervínculo" xfId="32969" builtinId="8" hidden="1"/>
    <cellStyle name="Hipervínculo" xfId="7086" builtinId="8" hidden="1"/>
    <cellStyle name="Hipervínculo" xfId="14967" builtinId="8" hidden="1"/>
    <cellStyle name="Hipervínculo" xfId="24947" builtinId="8" hidden="1"/>
    <cellStyle name="Hipervínculo" xfId="43091" builtinId="8" hidden="1"/>
    <cellStyle name="Hipervínculo" xfId="54290" builtinId="8" hidden="1"/>
    <cellStyle name="Hipervínculo" xfId="33201" builtinId="8" hidden="1"/>
    <cellStyle name="Hipervínculo" xfId="26167" builtinId="8" hidden="1"/>
    <cellStyle name="Hipervínculo" xfId="2181" builtinId="8" hidden="1"/>
    <cellStyle name="Hipervínculo" xfId="6986" builtinId="8" hidden="1"/>
    <cellStyle name="Hipervínculo" xfId="14009" builtinId="8" hidden="1"/>
    <cellStyle name="Hipervínculo" xfId="47202" builtinId="8" hidden="1"/>
    <cellStyle name="Hipervínculo" xfId="24744" builtinId="8" hidden="1"/>
    <cellStyle name="Hipervínculo" xfId="21286" builtinId="8" hidden="1"/>
    <cellStyle name="Hipervínculo" xfId="23656" builtinId="8" hidden="1"/>
    <cellStyle name="Hipervínculo" xfId="14276" builtinId="8" hidden="1"/>
    <cellStyle name="Hipervínculo" xfId="41577" builtinId="8" hidden="1"/>
    <cellStyle name="Hipervínculo" xfId="32661" builtinId="8" hidden="1"/>
    <cellStyle name="Hipervínculo" xfId="56688" builtinId="8" hidden="1"/>
    <cellStyle name="Hipervínculo" xfId="40691" builtinId="8" hidden="1"/>
    <cellStyle name="Hipervínculo" xfId="2161" builtinId="8" hidden="1"/>
    <cellStyle name="Hipervínculo" xfId="12570" builtinId="8" hidden="1"/>
    <cellStyle name="Hipervínculo" xfId="9262" builtinId="8" hidden="1"/>
    <cellStyle name="Hipervínculo" xfId="35368" builtinId="8" hidden="1"/>
    <cellStyle name="Hipervínculo" xfId="51025" builtinId="8" hidden="1"/>
    <cellStyle name="Hipervínculo" xfId="56494" builtinId="8" hidden="1"/>
    <cellStyle name="Hipervínculo" xfId="33889" builtinId="8" hidden="1"/>
    <cellStyle name="Hipervínculo" xfId="21872" builtinId="8" hidden="1"/>
    <cellStyle name="Hipervínculo" xfId="270" builtinId="8" hidden="1"/>
    <cellStyle name="Hipervínculo" xfId="13366" builtinId="8" hidden="1"/>
    <cellStyle name="Hipervínculo" xfId="42170" builtinId="8" hidden="1"/>
    <cellStyle name="Hipervínculo" xfId="46261" builtinId="8" hidden="1"/>
    <cellStyle name="Hipervínculo" xfId="49565" builtinId="8" hidden="1"/>
    <cellStyle name="Hipervínculo" xfId="27088" builtinId="8" hidden="1"/>
    <cellStyle name="Hipervínculo" xfId="8361" builtinId="8" hidden="1"/>
    <cellStyle name="Hipervínculo" xfId="1570" builtinId="8" hidden="1"/>
    <cellStyle name="Hipervínculo" xfId="23115" builtinId="8" hidden="1"/>
    <cellStyle name="Hipervínculo" xfId="26840" builtinId="8" hidden="1"/>
    <cellStyle name="Hipervínculo" xfId="54406" builtinId="8" hidden="1"/>
    <cellStyle name="Hipervínculo" xfId="42641" builtinId="8" hidden="1"/>
    <cellStyle name="Hipervínculo" xfId="20289" builtinId="8" hidden="1"/>
    <cellStyle name="Hipervínculo" xfId="2233" builtinId="8" hidden="1"/>
    <cellStyle name="Hipervínculo" xfId="8317" builtinId="8" hidden="1"/>
    <cellStyle name="Hipervínculo" xfId="52948" builtinId="8" hidden="1"/>
    <cellStyle name="Hipervínculo" xfId="30786" builtinId="8" hidden="1"/>
    <cellStyle name="Hipervínculo" xfId="14787" builtinId="8" hidden="1"/>
    <cellStyle name="Hipervínculo" xfId="5687" builtinId="8" hidden="1"/>
    <cellStyle name="Hipervínculo" xfId="13489" builtinId="8" hidden="1"/>
    <cellStyle name="Hipervínculo" xfId="13310" builtinId="8" hidden="1"/>
    <cellStyle name="Hipervínculo" xfId="14982" builtinId="8" hidden="1"/>
    <cellStyle name="Hipervínculo" xfId="30320" builtinId="8" hidden="1"/>
    <cellStyle name="Hipervínculo" xfId="51318" builtinId="8" hidden="1"/>
    <cellStyle name="Hipervínculo" xfId="24238" builtinId="8" hidden="1"/>
    <cellStyle name="Hipervínculo" xfId="28782" builtinId="8" hidden="1"/>
    <cellStyle name="Hipervínculo" xfId="25713" builtinId="8" hidden="1"/>
    <cellStyle name="Hipervínculo" xfId="4590" builtinId="8" hidden="1"/>
    <cellStyle name="Hipervínculo" xfId="22172" builtinId="8" hidden="1"/>
    <cellStyle name="Hipervínculo" xfId="43903" builtinId="8" hidden="1"/>
    <cellStyle name="Hipervínculo" xfId="48645" builtinId="8" hidden="1"/>
    <cellStyle name="Hipervínculo" xfId="44301" builtinId="8" hidden="1"/>
    <cellStyle name="Hipervínculo" xfId="21856" builtinId="8" hidden="1"/>
    <cellStyle name="Hipervínculo" xfId="1110" builtinId="8" hidden="1"/>
    <cellStyle name="Hipervínculo" xfId="5225" builtinId="8" hidden="1"/>
    <cellStyle name="Hipervínculo" xfId="8671" builtinId="8" hidden="1"/>
    <cellStyle name="Hipervínculo" xfId="50832" builtinId="8" hidden="1"/>
    <cellStyle name="Hipervínculo" xfId="51121" builtinId="8" hidden="1"/>
    <cellStyle name="Hipervínculo" xfId="33707" builtinId="8" hidden="1"/>
    <cellStyle name="Hipervínculo" xfId="28970" builtinId="8" hidden="1"/>
    <cellStyle name="Hipervínculo" xfId="22997" builtinId="8" hidden="1"/>
    <cellStyle name="Hipervínculo" xfId="6824" builtinId="8" hidden="1"/>
    <cellStyle name="Hipervínculo" xfId="26772" builtinId="8" hidden="1"/>
    <cellStyle name="Hipervínculo" xfId="1728" builtinId="8" hidden="1"/>
    <cellStyle name="Hipervínculo" xfId="37549" builtinId="8" hidden="1"/>
    <cellStyle name="Hipervínculo" xfId="26014" builtinId="8" hidden="1"/>
    <cellStyle name="Hipervínculo" xfId="31039" builtinId="8" hidden="1"/>
    <cellStyle name="Hipervínculo" xfId="25470" builtinId="8" hidden="1"/>
    <cellStyle name="Hipervínculo" xfId="17319" builtinId="8" hidden="1"/>
    <cellStyle name="Hipervínculo" xfId="19471" builtinId="8" hidden="1"/>
    <cellStyle name="Hipervínculo" xfId="12790" builtinId="8" hidden="1"/>
    <cellStyle name="Hipervínculo" xfId="37613" builtinId="8" hidden="1"/>
    <cellStyle name="Hipervínculo" xfId="32337" builtinId="8" hidden="1"/>
    <cellStyle name="Hipervínculo" xfId="26270" builtinId="8" hidden="1"/>
    <cellStyle name="Hipervínculo" xfId="5544" builtinId="8" hidden="1"/>
    <cellStyle name="Hipervínculo" xfId="4365" builtinId="8" hidden="1"/>
    <cellStyle name="Hipervínculo" xfId="49881" builtinId="8" hidden="1"/>
    <cellStyle name="Hipervínculo" xfId="46578" builtinId="8" hidden="1"/>
    <cellStyle name="Hipervínculo" xfId="21862" builtinId="8" hidden="1"/>
    <cellStyle name="Hipervínculo" xfId="18456" builtinId="8" hidden="1"/>
    <cellStyle name="Hipervínculo" xfId="5455" builtinId="8" hidden="1"/>
    <cellStyle name="Hipervínculo" xfId="28942" builtinId="8" hidden="1"/>
    <cellStyle name="Hipervínculo" xfId="3958" builtinId="8" hidden="1"/>
    <cellStyle name="Hipervínculo" xfId="56810" builtinId="8" hidden="1"/>
    <cellStyle name="Hipervínculo" xfId="39779" builtinId="8" hidden="1"/>
    <cellStyle name="Hipervínculo" xfId="50144" builtinId="8" hidden="1"/>
    <cellStyle name="Hipervínculo" xfId="11655" builtinId="8" hidden="1"/>
    <cellStyle name="Hipervínculo" xfId="12254" builtinId="8" hidden="1"/>
    <cellStyle name="Hipervínculo" xfId="36282" builtinId="8" hidden="1"/>
    <cellStyle name="Hipervínculo" xfId="46206" builtinId="8" hidden="1"/>
    <cellStyle name="Hipervínculo" xfId="57003" builtinId="8" hidden="1"/>
    <cellStyle name="Hipervínculo" xfId="32978" builtinId="8" hidden="1"/>
    <cellStyle name="Hipervínculo" xfId="27955" builtinId="8" hidden="1"/>
    <cellStyle name="Hipervínculo" xfId="4857" builtinId="8" hidden="1"/>
    <cellStyle name="Hipervínculo" xfId="19053" builtinId="8" hidden="1"/>
    <cellStyle name="Hipervínculo" xfId="43083" builtinId="8" hidden="1"/>
    <cellStyle name="Hipervínculo" xfId="107" builtinId="8" hidden="1"/>
    <cellStyle name="Hipervínculo" xfId="14151" builtinId="8" hidden="1"/>
    <cellStyle name="Hipervínculo" xfId="24102" builtinId="8" hidden="1"/>
    <cellStyle name="Hipervínculo" xfId="38865" builtinId="8" hidden="1"/>
    <cellStyle name="Hipervínculo" xfId="5524" builtinId="8" hidden="1"/>
    <cellStyle name="Hipervínculo" xfId="25852" builtinId="8" hidden="1"/>
    <cellStyle name="Hipervínculo" xfId="49879" builtinId="8" hidden="1"/>
    <cellStyle name="Hipervínculo" xfId="53974" builtinId="8" hidden="1"/>
    <cellStyle name="Hipervínculo" xfId="48118" builtinId="8" hidden="1"/>
    <cellStyle name="Hipervínculo" xfId="19377" builtinId="8" hidden="1"/>
    <cellStyle name="Hipervínculo" xfId="33657" builtinId="8" hidden="1"/>
    <cellStyle name="Hipervínculo" xfId="12324" builtinId="8" hidden="1"/>
    <cellStyle name="Hipervínculo" xfId="36723" builtinId="8" hidden="1"/>
    <cellStyle name="Hipervínculo" xfId="56680" builtinId="8" hidden="1"/>
    <cellStyle name="Hipervínculo" xfId="58884" builtinId="8" hidden="1"/>
    <cellStyle name="Hipervínculo" xfId="17185" builtinId="8" hidden="1"/>
    <cellStyle name="Hipervínculo" xfId="33473" builtinId="8" hidden="1"/>
    <cellStyle name="Hipervínculo" xfId="50304" builtinId="8" hidden="1"/>
    <cellStyle name="Hipervínculo" xfId="14329" builtinId="8" hidden="1"/>
    <cellStyle name="Hipervínculo" xfId="48785" builtinId="8" hidden="1"/>
    <cellStyle name="Hipervínculo" xfId="56486" builtinId="8" hidden="1"/>
    <cellStyle name="Hipervínculo" xfId="51427" builtinId="8" hidden="1"/>
    <cellStyle name="Hipervínculo" xfId="29691" builtinId="8" hidden="1"/>
    <cellStyle name="Hipervínculo" xfId="17915" builtinId="8" hidden="1"/>
    <cellStyle name="Hipervínculo" xfId="15031" builtinId="8" hidden="1"/>
    <cellStyle name="Hipervínculo" xfId="21260" builtinId="8" hidden="1"/>
    <cellStyle name="Hipervínculo" xfId="46253" builtinId="8" hidden="1"/>
    <cellStyle name="Hipervínculo" xfId="30215" builtinId="8" hidden="1"/>
    <cellStyle name="Hipervínculo" xfId="22140" builtinId="8" hidden="1"/>
    <cellStyle name="Hipervínculo" xfId="39241" builtinId="8" hidden="1"/>
    <cellStyle name="Hipervínculo" xfId="24236" builtinId="8" hidden="1"/>
    <cellStyle name="Hipervínculo" xfId="4549" builtinId="8" hidden="1"/>
    <cellStyle name="Hipervínculo" xfId="55039" builtinId="8" hidden="1"/>
    <cellStyle name="Hipervínculo" xfId="40839" builtinId="8" hidden="1"/>
    <cellStyle name="Hipervínculo" xfId="42633" builtinId="8" hidden="1"/>
    <cellStyle name="Hipervínculo" xfId="37569" builtinId="8" hidden="1"/>
    <cellStyle name="Hipervínculo" xfId="15838" builtinId="8" hidden="1"/>
    <cellStyle name="Hipervínculo" xfId="8325" builtinId="8" hidden="1"/>
    <cellStyle name="Hipervínculo" xfId="28276" builtinId="8" hidden="1"/>
    <cellStyle name="Hipervínculo" xfId="35116" builtinId="8" hidden="1"/>
    <cellStyle name="Hipervínculo" xfId="59343" builtinId="8" hidden="1"/>
    <cellStyle name="Hipervínculo" xfId="35702" builtinId="8" hidden="1"/>
    <cellStyle name="Hipervínculo" xfId="30643" builtinId="8" hidden="1"/>
    <cellStyle name="Hipervínculo" xfId="8912" builtinId="8" hidden="1"/>
    <cellStyle name="Hipervínculo" xfId="6363" builtinId="8" hidden="1"/>
    <cellStyle name="Hipervínculo" xfId="20386" builtinId="8" hidden="1"/>
    <cellStyle name="Hipervínculo" xfId="20101" builtinId="8" hidden="1"/>
    <cellStyle name="Hipervínculo" xfId="50507" builtinId="8" hidden="1"/>
    <cellStyle name="Hipervínculo" xfId="28774" builtinId="8" hidden="1"/>
    <cellStyle name="Hipervínculo" xfId="23714" builtinId="8" hidden="1"/>
    <cellStyle name="Hipervínculo" xfId="1272" builtinId="8" hidden="1"/>
    <cellStyle name="Hipervínculo" xfId="22180" builtinId="8" hidden="1"/>
    <cellStyle name="Hipervínculo" xfId="19221" builtinId="8" hidden="1"/>
    <cellStyle name="Hipervínculo" xfId="48969" builtinId="8" hidden="1"/>
    <cellStyle name="Hipervínculo" xfId="43578" builtinId="8" hidden="1"/>
    <cellStyle name="Hipervínculo" xfId="21848" builtinId="8" hidden="1"/>
    <cellStyle name="Hipervínculo" xfId="16787" builtinId="8" hidden="1"/>
    <cellStyle name="Hipervínculo" xfId="6367" builtinId="8" hidden="1"/>
    <cellStyle name="Hipervínculo" xfId="54783" builtinId="8" hidden="1"/>
    <cellStyle name="Hipervínculo" xfId="50643" builtinId="8" hidden="1"/>
    <cellStyle name="Hipervínculo" xfId="47192" builtinId="8" hidden="1"/>
    <cellStyle name="Hipervínculo" xfId="19931" builtinId="8" hidden="1"/>
    <cellStyle name="Hipervínculo" xfId="24628" builtinId="8" hidden="1"/>
    <cellStyle name="Hipervínculo" xfId="30230" builtinId="8" hidden="1"/>
    <cellStyle name="Hipervínculo" xfId="13166" builtinId="8" hidden="1"/>
    <cellStyle name="Hipervínculo" xfId="36034" builtinId="8" hidden="1"/>
    <cellStyle name="Hipervínculo" xfId="41094" builtinId="8" hidden="1"/>
    <cellStyle name="Hipervínculo" xfId="56092" builtinId="8" hidden="1"/>
    <cellStyle name="Hipervínculo" xfId="29756" builtinId="8" hidden="1"/>
    <cellStyle name="Hipervínculo" xfId="4433" builtinId="8" hidden="1"/>
    <cellStyle name="Hipervínculo" xfId="4230" builtinId="8" hidden="1"/>
    <cellStyle name="Hipervínculo" xfId="29507" builtinId="8" hidden="1"/>
    <cellStyle name="Hipervínculo" xfId="42965" builtinId="8" hidden="1"/>
    <cellStyle name="Hipervínculo" xfId="14674" builtinId="8" hidden="1"/>
    <cellStyle name="Hipervínculo" xfId="49291" builtinId="8" hidden="1"/>
    <cellStyle name="Hipervínculo" xfId="25261" builtinId="8" hidden="1"/>
    <cellStyle name="Hipervínculo" xfId="4391" builtinId="8" hidden="1"/>
    <cellStyle name="Hipervínculo" xfId="2480" builtinId="8" hidden="1"/>
    <cellStyle name="Hipervínculo" xfId="26764" builtinId="8" hidden="1"/>
    <cellStyle name="Hipervínculo" xfId="51189" builtinId="8" hidden="1"/>
    <cellStyle name="Hipervínculo" xfId="39709" builtinId="8" hidden="1"/>
    <cellStyle name="Hipervínculo" xfId="42495" builtinId="8" hidden="1"/>
    <cellStyle name="Hipervínculo" xfId="18464" builtinId="8" hidden="1"/>
    <cellStyle name="Hipervínculo" xfId="2754" builtinId="8" hidden="1"/>
    <cellStyle name="Hipervínculo" xfId="55802" builtinId="8" hidden="1"/>
    <cellStyle name="Hipervínculo" xfId="33565" builtinId="8" hidden="1"/>
    <cellStyle name="Hipervínculo" xfId="16256" builtinId="8" hidden="1"/>
    <cellStyle name="Hipervínculo" xfId="26596" builtinId="8" hidden="1"/>
    <cellStyle name="Hipervínculo" xfId="55110" builtinId="8" hidden="1"/>
    <cellStyle name="Hipervínculo" xfId="33535" builtinId="8" hidden="1"/>
    <cellStyle name="Hipervínculo" xfId="54188" builtinId="8" hidden="1"/>
    <cellStyle name="Hipervínculo" xfId="31183" builtinId="8" hidden="1"/>
    <cellStyle name="Hipervínculo" xfId="17735" builtinId="8" hidden="1"/>
    <cellStyle name="Hipervínculo" xfId="51869" builtinId="8" hidden="1"/>
    <cellStyle name="Hipervínculo" xfId="39617" builtinId="8" hidden="1"/>
    <cellStyle name="Hipervínculo" xfId="46450" builtinId="8" hidden="1"/>
    <cellStyle name="Hipervínculo" xfId="2101" builtinId="8" hidden="1"/>
    <cellStyle name="Hipervínculo" xfId="21458" builtinId="8" hidden="1"/>
    <cellStyle name="Hipervínculo" xfId="23133" builtinId="8" hidden="1"/>
    <cellStyle name="Hipervínculo" xfId="40601" builtinId="8" hidden="1"/>
    <cellStyle name="Hipervínculo" xfId="57043" builtinId="8" hidden="1"/>
    <cellStyle name="Hipervínculo" xfId="56814" builtinId="8" hidden="1"/>
    <cellStyle name="Hipervínculo" xfId="22094" builtinId="8" hidden="1"/>
    <cellStyle name="Hipervínculo" xfId="2020" builtinId="8" hidden="1"/>
    <cellStyle name="Hipervínculo" xfId="6439" builtinId="8" hidden="1"/>
    <cellStyle name="Hipervínculo" xfId="29937" builtinId="8" hidden="1"/>
    <cellStyle name="Hipervínculo" xfId="43494" builtinId="8" hidden="1"/>
    <cellStyle name="Hipervínculo" xfId="20946" builtinId="8" hidden="1"/>
    <cellStyle name="Hipervínculo" xfId="38480" builtinId="8" hidden="1"/>
    <cellStyle name="Hipervínculo" xfId="15291" builtinId="8" hidden="1"/>
    <cellStyle name="Hipervínculo" xfId="7412" builtinId="8" hidden="1"/>
    <cellStyle name="Hipervínculo" xfId="12471" builtinId="8" hidden="1"/>
    <cellStyle name="Hipervínculo" xfId="36733" builtinId="8" hidden="1"/>
    <cellStyle name="Hipervínculo" xfId="58888" builtinId="8" hidden="1"/>
    <cellStyle name="Hipervínculo" xfId="25864" builtinId="8" hidden="1"/>
    <cellStyle name="Hipervínculo" xfId="31557" builtinId="8" hidden="1"/>
    <cellStyle name="Hipervínculo" xfId="8495" builtinId="8" hidden="1"/>
    <cellStyle name="Hipervínculo" xfId="14337" builtinId="8" hidden="1"/>
    <cellStyle name="Hipervínculo" xfId="19399" builtinId="8" hidden="1"/>
    <cellStyle name="Hipervínculo" xfId="41190" builtinId="8" hidden="1"/>
    <cellStyle name="Hipervínculo" xfId="51419" builtinId="8" hidden="1"/>
    <cellStyle name="Hipervínculo" xfId="55252" builtinId="8" hidden="1"/>
    <cellStyle name="Hipervínculo" xfId="55994" builtinId="8" hidden="1"/>
    <cellStyle name="Hipervínculo" xfId="816" builtinId="8" hidden="1"/>
    <cellStyle name="Hipervínculo" xfId="21268" builtinId="8" hidden="1"/>
    <cellStyle name="Hipervínculo" xfId="26326" builtinId="8" hidden="1"/>
    <cellStyle name="Hipervínculo" xfId="48110" builtinId="8" hidden="1"/>
    <cellStyle name="Hipervínculo" xfId="55178" builtinId="8" hidden="1"/>
    <cellStyle name="Hipervínculo" xfId="53828" builtinId="8" hidden="1"/>
    <cellStyle name="Hipervínculo" xfId="19296" builtinId="8" hidden="1"/>
    <cellStyle name="Hipervínculo" xfId="6465" builtinId="8" hidden="1"/>
    <cellStyle name="Hipervínculo" xfId="26002" builtinId="8" hidden="1"/>
    <cellStyle name="Hipervínculo" xfId="33255" builtinId="8" hidden="1"/>
    <cellStyle name="Hipervínculo" xfId="45143" builtinId="8" hidden="1"/>
    <cellStyle name="Hipervínculo" xfId="37561" builtinId="8" hidden="1"/>
    <cellStyle name="Hipervínculo" xfId="27301" builtinId="8" hidden="1"/>
    <cellStyle name="Hipervínculo" xfId="10773" builtinId="8" hidden="1"/>
    <cellStyle name="Hipervínculo" xfId="5885" builtinId="8" hidden="1"/>
    <cellStyle name="Hipervínculo" xfId="35124" builtinId="8" hidden="1"/>
    <cellStyle name="Hipervínculo" xfId="40185" builtinId="8" hidden="1"/>
    <cellStyle name="Hipervínculo" xfId="16179" builtinId="8" hidden="1"/>
    <cellStyle name="Hipervínculo" xfId="30376" builtinId="8" hidden="1"/>
    <cellStyle name="Hipervínculo" xfId="43410" builtinId="8" hidden="1"/>
    <cellStyle name="Hipervínculo" xfId="3774" builtinId="8" hidden="1"/>
    <cellStyle name="Hipervínculo" xfId="31469" builtinId="8" hidden="1"/>
    <cellStyle name="Hipervínculo" xfId="42053" builtinId="8" hidden="1"/>
    <cellStyle name="Hipervínculo" xfId="47112" builtinId="8" hidden="1"/>
    <cellStyle name="Hipervínculo" xfId="48381" builtinId="8" hidden="1"/>
    <cellStyle name="Hipervínculo" xfId="11330" builtinId="8" hidden="1"/>
    <cellStyle name="Hipervínculo" xfId="24082" builtinId="8" hidden="1"/>
    <cellStyle name="Hipervínculo" xfId="43079" builtinId="8" hidden="1"/>
    <cellStyle name="Hipervínculo" xfId="42212" builtinId="8" hidden="1"/>
    <cellStyle name="Hipervínculo" xfId="45129" builtinId="8" hidden="1"/>
    <cellStyle name="Hipervínculo" xfId="33076" builtinId="8" hidden="1"/>
    <cellStyle name="Hipervínculo" xfId="23296" builtinId="8" hidden="1"/>
    <cellStyle name="Hipervínculo" xfId="17899" builtinId="8" hidden="1"/>
    <cellStyle name="Hipervínculo" xfId="30760" builtinId="8" hidden="1"/>
    <cellStyle name="Hipervínculo" xfId="33387" builtinId="8" hidden="1"/>
    <cellStyle name="Hipervínculo" xfId="34174" builtinId="8" hidden="1"/>
    <cellStyle name="Hipervínculo" xfId="55905" builtinId="8" hidden="1"/>
    <cellStyle name="Hipervínculo" xfId="57972" builtinId="8" hidden="1"/>
    <cellStyle name="Hipervínculo" xfId="34780" builtinId="8" hidden="1"/>
    <cellStyle name="Hipervínculo" xfId="9853" builtinId="8" hidden="1"/>
    <cellStyle name="Hipervínculo" xfId="55911" builtinId="8" hidden="1"/>
    <cellStyle name="Hipervínculo" xfId="17249" builtinId="8" hidden="1"/>
    <cellStyle name="Hipervínculo" xfId="9545" builtinId="8" hidden="1"/>
    <cellStyle name="Hipervínculo" xfId="1978" builtinId="8" hidden="1"/>
    <cellStyle name="Hipervínculo" xfId="57498" builtinId="8" hidden="1"/>
    <cellStyle name="Hipervínculo" xfId="27979" builtinId="8" hidden="1"/>
    <cellStyle name="Hipervínculo" xfId="4234" builtinId="8" hidden="1"/>
    <cellStyle name="Hipervínculo" xfId="31725" builtinId="8" hidden="1"/>
    <cellStyle name="Hipervínculo" xfId="24048" builtinId="8" hidden="1"/>
    <cellStyle name="Hipervínculo" xfId="48029" builtinId="8" hidden="1"/>
    <cellStyle name="Hipervínculo" xfId="49299" builtinId="8" hidden="1"/>
    <cellStyle name="Hipervínculo" xfId="1916" builtinId="8" hidden="1"/>
    <cellStyle name="Hipervínculo" xfId="3062" builtinId="8" hidden="1"/>
    <cellStyle name="Hipervínculo" xfId="50635" builtinId="8" hidden="1"/>
    <cellStyle name="Hipervínculo" xfId="31169" builtinId="8" hidden="1"/>
    <cellStyle name="Hipervínculo" xfId="19609" builtinId="8" hidden="1"/>
    <cellStyle name="Hipervínculo" xfId="37514" builtinId="8" hidden="1"/>
    <cellStyle name="Hipervínculo" xfId="7834" builtinId="8" hidden="1"/>
    <cellStyle name="Hipervínculo" xfId="41915" builtinId="8" hidden="1"/>
    <cellStyle name="Hipervínculo" xfId="5047" builtinId="8" hidden="1"/>
    <cellStyle name="Hipervínculo" xfId="12860" builtinId="8" hidden="1"/>
    <cellStyle name="Hipervínculo" xfId="20069" builtinId="8" hidden="1"/>
    <cellStyle name="Hipervínculo" xfId="7715" builtinId="8" hidden="1"/>
    <cellStyle name="Hipervínculo" xfId="15681" builtinId="8" hidden="1"/>
    <cellStyle name="Hipervínculo" xfId="52735" builtinId="8" hidden="1"/>
    <cellStyle name="Hipervínculo" xfId="53384" builtinId="8" hidden="1"/>
    <cellStyle name="Hipervínculo" xfId="57402" builtinId="8" hidden="1"/>
    <cellStyle name="Hipervínculo" xfId="52672" builtinId="8" hidden="1"/>
    <cellStyle name="Hipervínculo" xfId="52199" builtinId="8" hidden="1"/>
    <cellStyle name="Hipervínculo" xfId="38634" builtinId="8" hidden="1"/>
    <cellStyle name="Hipervínculo" xfId="19145" builtinId="8" hidden="1"/>
    <cellStyle name="Hipervínculo" xfId="37796" builtinId="8" hidden="1"/>
    <cellStyle name="Hipervínculo" xfId="9678" builtinId="8" hidden="1"/>
    <cellStyle name="Hipervínculo" xfId="36379" builtinId="8" hidden="1"/>
    <cellStyle name="Hipervínculo" xfId="8253" builtinId="8" hidden="1"/>
    <cellStyle name="Hipervínculo" xfId="26904" builtinId="8" hidden="1"/>
    <cellStyle name="Hipervínculo" xfId="412" builtinId="8" hidden="1"/>
    <cellStyle name="Hipervínculo" xfId="53730" builtinId="8" hidden="1"/>
    <cellStyle name="Hipervínculo" xfId="24558" builtinId="8" hidden="1"/>
    <cellStyle name="Hipervínculo" xfId="48317" builtinId="8" hidden="1"/>
    <cellStyle name="Hipervínculo" xfId="3508" builtinId="8" hidden="1"/>
    <cellStyle name="Hipervínculo" xfId="47396" builtinId="8" hidden="1"/>
    <cellStyle name="Hipervínculo" xfId="48891" builtinId="8" hidden="1"/>
    <cellStyle name="Hipervínculo" xfId="32016" builtinId="8" hidden="1"/>
    <cellStyle name="Hipervínculo" xfId="8539" builtinId="8" hidden="1"/>
    <cellStyle name="Hipervínculo" xfId="6249" builtinId="8" hidden="1"/>
    <cellStyle name="Hipervínculo" xfId="20107" builtinId="8" hidden="1"/>
    <cellStyle name="Hipervínculo" xfId="57500" builtinId="8" hidden="1"/>
    <cellStyle name="Hipervínculo" xfId="35887" builtinId="8" hidden="1"/>
    <cellStyle name="Hipervínculo" xfId="7457" builtinId="8" hidden="1"/>
    <cellStyle name="Hipervínculo" xfId="5785" builtinId="8" hidden="1"/>
    <cellStyle name="Hipervínculo" xfId="20390" builtinId="8" hidden="1"/>
    <cellStyle name="Hipervínculo" xfId="58225" builtinId="8" hidden="1"/>
    <cellStyle name="Hipervínculo" xfId="44641" builtinId="8" hidden="1"/>
    <cellStyle name="Hipervínculo" xfId="30533" builtinId="8" hidden="1"/>
    <cellStyle name="Hipervínculo" xfId="57606" builtinId="8" hidden="1"/>
    <cellStyle name="Hipervínculo" xfId="740" builtinId="8" hidden="1"/>
    <cellStyle name="Hipervínculo" xfId="41024" builtinId="8" hidden="1"/>
    <cellStyle name="Hipervínculo" xfId="11601" builtinId="8" hidden="1"/>
    <cellStyle name="Hipervínculo" xfId="51911" builtinId="8" hidden="1"/>
    <cellStyle name="Hipervínculo" xfId="4165" builtinId="8" hidden="1"/>
    <cellStyle name="Hipervínculo" xfId="46358" builtinId="8" hidden="1"/>
    <cellStyle name="Hipervínculo" xfId="1456" builtinId="8" hidden="1"/>
    <cellStyle name="Hipervínculo" xfId="12862" builtinId="8" hidden="1"/>
    <cellStyle name="Hipervínculo" xfId="7513" builtinId="8" hidden="1"/>
    <cellStyle name="Hipervínculo" xfId="31353" builtinId="8" hidden="1"/>
    <cellStyle name="Hipervínculo" xfId="27347" builtinId="8" hidden="1"/>
    <cellStyle name="Hipervínculo" xfId="1328" builtinId="8" hidden="1"/>
    <cellStyle name="Hipervínculo" xfId="17861" builtinId="8" hidden="1"/>
    <cellStyle name="Hipervínculo" xfId="34668" builtinId="8" hidden="1"/>
    <cellStyle name="Hipervínculo" xfId="56582" builtinId="8" hidden="1"/>
    <cellStyle name="Hipervínculo" xfId="29957" builtinId="8" hidden="1"/>
    <cellStyle name="Hipervínculo" xfId="45790" builtinId="8" hidden="1"/>
    <cellStyle name="Hipervínculo" xfId="20115" builtinId="8" hidden="1"/>
    <cellStyle name="Hipervínculo" xfId="43392" builtinId="8" hidden="1"/>
    <cellStyle name="Hipervínculo" xfId="14593" builtinId="8" hidden="1"/>
    <cellStyle name="Hipervínculo" xfId="8755" builtinId="8" hidden="1"/>
    <cellStyle name="Hipervínculo" xfId="15271" builtinId="8" hidden="1"/>
    <cellStyle name="Hipervínculo" xfId="26864" builtinId="8" hidden="1"/>
    <cellStyle name="Hipervínculo" xfId="25882" builtinId="8" hidden="1"/>
    <cellStyle name="Hipervínculo" xfId="46876" builtinId="8" hidden="1"/>
    <cellStyle name="Hipervínculo" xfId="21354" builtinId="8" hidden="1"/>
    <cellStyle name="Hipervínculo" xfId="20638" builtinId="8" hidden="1"/>
    <cellStyle name="Hipervínculo" xfId="58878" builtinId="8" hidden="1"/>
    <cellStyle name="Hipervínculo" xfId="23665" builtinId="8" hidden="1"/>
    <cellStyle name="Hipervínculo" xfId="24366" builtinId="8" hidden="1"/>
    <cellStyle name="Hipervínculo" xfId="12566" builtinId="8" hidden="1"/>
    <cellStyle name="Hipervínculo" xfId="10633" builtinId="8" hidden="1"/>
    <cellStyle name="Hipervínculo" xfId="31761" builtinId="8" hidden="1"/>
    <cellStyle name="Hipervínculo" xfId="49076" builtinId="8" hidden="1"/>
    <cellStyle name="Hipervínculo" xfId="57886" builtinId="8" hidden="1"/>
    <cellStyle name="Hipervínculo" xfId="23831" builtinId="8" hidden="1"/>
    <cellStyle name="Hipervínculo" xfId="11710" builtinId="8" hidden="1"/>
    <cellStyle name="Hipervínculo" xfId="10443" builtinId="8" hidden="1"/>
    <cellStyle name="Hipervínculo" xfId="14533" builtinId="8" hidden="1"/>
    <cellStyle name="Hipervínculo" xfId="9605" builtinId="8" hidden="1"/>
    <cellStyle name="Hipervínculo" xfId="57976" builtinId="8" hidden="1"/>
    <cellStyle name="Hipervínculo" xfId="34788" builtinId="8" hidden="1"/>
    <cellStyle name="Hipervínculo" xfId="30698" builtinId="8" hidden="1"/>
    <cellStyle name="Hipervínculo" xfId="4783" builtinId="8" hidden="1"/>
    <cellStyle name="Hipervínculo" xfId="17241" builtinId="8" hidden="1"/>
    <cellStyle name="Hipervínculo" xfId="21332" builtinId="8" hidden="1"/>
    <cellStyle name="Hipervínculo" xfId="36244" builtinId="8" hidden="1"/>
    <cellStyle name="Hipervínculo" xfId="52017" builtinId="8" hidden="1"/>
    <cellStyle name="Hipervínculo" xfId="30793" builtinId="8" hidden="1"/>
    <cellStyle name="Hipervínculo" xfId="23895" builtinId="8" hidden="1"/>
    <cellStyle name="Hipervínculo" xfId="31005" builtinId="8" hidden="1"/>
    <cellStyle name="Hipervínculo" xfId="24040" builtinId="8" hidden="1"/>
    <cellStyle name="Hipervínculo" xfId="22594" builtinId="8" hidden="1"/>
    <cellStyle name="Hipervínculo" xfId="44763" builtinId="8" hidden="1"/>
    <cellStyle name="Hipervínculo" xfId="3269" builtinId="8" hidden="1"/>
    <cellStyle name="Hipervínculo" xfId="30477" builtinId="8" hidden="1"/>
    <cellStyle name="Hipervínculo" xfId="5697" builtinId="8" hidden="1"/>
    <cellStyle name="Hipervínculo" xfId="4604" builtinId="8" hidden="1"/>
    <cellStyle name="Hipervínculo" xfId="30841" builtinId="8" hidden="1"/>
    <cellStyle name="Hipervínculo" xfId="30425" builtinId="8" hidden="1"/>
    <cellStyle name="Hipervínculo" xfId="58050" builtinId="8" hidden="1"/>
    <cellStyle name="Hipervínculo" xfId="38416" builtinId="8" hidden="1"/>
    <cellStyle name="Hipervínculo" xfId="36882" builtinId="8" hidden="1"/>
    <cellStyle name="Hipervínculo" xfId="10431" builtinId="8" hidden="1"/>
    <cellStyle name="Hipervínculo" xfId="11565" builtinId="8" hidden="1"/>
    <cellStyle name="Hipervínculo" xfId="47951" builtinId="8" hidden="1"/>
    <cellStyle name="Hipervínculo" xfId="41734" builtinId="8" hidden="1"/>
    <cellStyle name="Hipervínculo" xfId="24390" builtinId="8" hidden="1"/>
    <cellStyle name="Hipervínculo" xfId="45911" builtinId="8" hidden="1"/>
    <cellStyle name="Hipervínculo" xfId="20184" builtinId="8" hidden="1"/>
    <cellStyle name="Hipervínculo" xfId="2861" builtinId="8" hidden="1"/>
    <cellStyle name="Hipervínculo" xfId="18495" builtinId="8" hidden="1"/>
    <cellStyle name="Hipervínculo" xfId="44442" builtinId="8" hidden="1"/>
    <cellStyle name="Hipervínculo" xfId="48532" builtinId="8" hidden="1"/>
    <cellStyle name="Hipervínculo" xfId="47264" builtinId="8" hidden="1"/>
    <cellStyle name="Hipervínculo" xfId="24816" builtinId="8" hidden="1"/>
    <cellStyle name="Hipervínculo" xfId="42637" builtinId="8" hidden="1"/>
    <cellStyle name="Hipervínculo" xfId="3848" builtinId="8" hidden="1"/>
    <cellStyle name="Hipervínculo" xfId="25419" builtinId="8" hidden="1"/>
    <cellStyle name="Hipervínculo" xfId="51241" builtinId="8" hidden="1"/>
    <cellStyle name="Hipervínculo" xfId="55332" builtinId="8" hidden="1"/>
    <cellStyle name="Hipervínculo" xfId="40337" builtinId="8" hidden="1"/>
    <cellStyle name="Hipervínculo" xfId="18017" builtinId="8" hidden="1"/>
    <cellStyle name="Hipervínculo" xfId="3224" builtinId="8" hidden="1"/>
    <cellStyle name="Hipervínculo" xfId="50432" builtinId="8" hidden="1"/>
    <cellStyle name="Hipervínculo" xfId="50993" builtinId="8" hidden="1"/>
    <cellStyle name="Hipervínculo" xfId="57590" builtinId="8" hidden="1"/>
    <cellStyle name="Hipervínculo" xfId="55135" builtinId="8" hidden="1"/>
    <cellStyle name="Hipervínculo" xfId="33407" builtinId="8" hidden="1"/>
    <cellStyle name="Hipervínculo" xfId="30431" builtinId="8" hidden="1"/>
    <cellStyle name="Hipervínculo" xfId="30377" builtinId="8" hidden="1"/>
    <cellStyle name="Hipervínculo" xfId="17385" builtinId="8" hidden="1"/>
    <cellStyle name="Hipervínculo" xfId="39281" builtinId="8" hidden="1"/>
    <cellStyle name="Hipervínculo" xfId="44985" builtinId="8" hidden="1"/>
    <cellStyle name="Hipervínculo" xfId="48209" builtinId="8" hidden="1"/>
    <cellStyle name="Hipervínculo" xfId="26478" builtinId="8" hidden="1"/>
    <cellStyle name="Hipervínculo" xfId="3321" builtinId="8" hidden="1"/>
    <cellStyle name="Hipervínculo" xfId="14901" builtinId="8" hidden="1"/>
    <cellStyle name="Hipervínculo" xfId="24474" builtinId="8" hidden="1"/>
    <cellStyle name="Hipervínculo" xfId="58211" builtinId="8" hidden="1"/>
    <cellStyle name="Hipervínculo" xfId="46342" builtinId="8" hidden="1"/>
    <cellStyle name="Hipervínculo" xfId="46337" builtinId="8" hidden="1"/>
    <cellStyle name="Hipervínculo" xfId="58010" builtinId="8" hidden="1"/>
    <cellStyle name="Hipervínculo" xfId="4781" builtinId="8" hidden="1"/>
    <cellStyle name="Hipervínculo" xfId="43163" builtinId="8" hidden="1"/>
    <cellStyle name="Hipervínculo" xfId="31405" builtinId="8" hidden="1"/>
    <cellStyle name="Hipervínculo" xfId="31309" builtinId="8" hidden="1"/>
    <cellStyle name="Hipervínculo" xfId="28463" builtinId="8" hidden="1"/>
    <cellStyle name="Hipervínculo" xfId="34366" builtinId="8" hidden="1"/>
    <cellStyle name="Hipervínculo" xfId="12624" builtinId="8" hidden="1"/>
    <cellStyle name="Hipervínculo" xfId="52588" builtinId="8" hidden="1"/>
    <cellStyle name="Hipervínculo" xfId="2303" builtinId="8" hidden="1"/>
    <cellStyle name="Hipervínculo" xfId="32168" builtinId="8" hidden="1"/>
    <cellStyle name="Hipervínculo" xfId="52936" builtinId="8" hidden="1"/>
    <cellStyle name="Hipervínculo" xfId="6698" builtinId="8" hidden="1"/>
    <cellStyle name="Hipervínculo" xfId="49677" builtinId="8" hidden="1"/>
    <cellStyle name="Hipervínculo" xfId="50505" builtinId="8" hidden="1"/>
    <cellStyle name="Hipervínculo" xfId="10359" builtinId="8" hidden="1"/>
    <cellStyle name="Hipervínculo" xfId="31203" builtinId="8" hidden="1"/>
    <cellStyle name="Hipervínculo" xfId="36170" builtinId="8" hidden="1"/>
    <cellStyle name="Hipervínculo" xfId="10977" builtinId="8" hidden="1"/>
    <cellStyle name="Hipervínculo" xfId="25558" builtinId="8" hidden="1"/>
    <cellStyle name="Hipervínculo" xfId="48021" builtinId="8" hidden="1"/>
    <cellStyle name="Hipervínculo" xfId="430" builtinId="8" hidden="1"/>
    <cellStyle name="Hipervínculo" xfId="24951" builtinId="8" hidden="1"/>
    <cellStyle name="Hipervínculo" xfId="17543" builtinId="8" hidden="1"/>
    <cellStyle name="Hipervínculo" xfId="52187" builtinId="8" hidden="1"/>
    <cellStyle name="Hipervínculo" xfId="44307" builtinId="8" hidden="1"/>
    <cellStyle name="Hipervínculo" xfId="4842" builtinId="8" hidden="1"/>
    <cellStyle name="Hipervínculo" xfId="51253" builtinId="8" hidden="1"/>
    <cellStyle name="Hipervínculo" xfId="43801" builtinId="8" hidden="1"/>
    <cellStyle name="Hipervínculo" xfId="31753" builtinId="8" hidden="1"/>
    <cellStyle name="Hipervínculo" xfId="36695" builtinId="8" hidden="1"/>
    <cellStyle name="Hipervínculo" xfId="58506" builtinId="8" hidden="1"/>
    <cellStyle name="Hipervínculo" xfId="37502" builtinId="8" hidden="1"/>
    <cellStyle name="Hipervínculo" xfId="19105" builtinId="8" hidden="1"/>
    <cellStyle name="Hipervínculo" xfId="8193" builtinId="8" hidden="1"/>
    <cellStyle name="Hipervínculo" xfId="11925" builtinId="8" hidden="1"/>
    <cellStyle name="Hipervínculo" xfId="38552" builtinId="8" hidden="1"/>
    <cellStyle name="Hipervínculo" xfId="42647" builtinId="8" hidden="1"/>
    <cellStyle name="Hipervínculo" xfId="54733" builtinId="8" hidden="1"/>
    <cellStyle name="Hipervínculo" xfId="30706" builtinId="8" hidden="1"/>
    <cellStyle name="Hipervínculo" xfId="6788" builtinId="8" hidden="1"/>
    <cellStyle name="Hipervínculo" xfId="2403" builtinId="8" hidden="1"/>
    <cellStyle name="Hipervínculo" xfId="49493" builtinId="8" hidden="1"/>
    <cellStyle name="Hipervínculo" xfId="2389" builtinId="8" hidden="1"/>
    <cellStyle name="Hipervínculo" xfId="56854" builtinId="8" hidden="1"/>
    <cellStyle name="Hipervínculo" xfId="47931" builtinId="8" hidden="1"/>
    <cellStyle name="Hipervínculo" xfId="23903" builtinId="8" hidden="1"/>
    <cellStyle name="Hipervínculo" xfId="9799" builtinId="8" hidden="1"/>
    <cellStyle name="Hipervínculo" xfId="4304" builtinId="8" hidden="1"/>
    <cellStyle name="Hipervínculo" xfId="28124" builtinId="8" hidden="1"/>
    <cellStyle name="Hipervínculo" xfId="56662" builtinId="8" hidden="1"/>
    <cellStyle name="Hipervínculo" xfId="27862" builtinId="8" hidden="1"/>
    <cellStyle name="Hipervínculo" xfId="3732" builtinId="8" hidden="1"/>
    <cellStyle name="Hipervínculo" xfId="17105" builtinId="8" hidden="1"/>
    <cellStyle name="Hipervínculo" xfId="10543" builtinId="8" hidden="1"/>
    <cellStyle name="Hipervínculo" xfId="9708" builtinId="8" hidden="1"/>
    <cellStyle name="Hipervínculo" xfId="29086" builtinId="8" hidden="1"/>
    <cellStyle name="Hipervínculo" xfId="45776" builtinId="8" hidden="1"/>
    <cellStyle name="Hipervínculo" xfId="35972" builtinId="8" hidden="1"/>
    <cellStyle name="Hipervínculo" xfId="34318" builtinId="8" hidden="1"/>
    <cellStyle name="Hipervínculo" xfId="23968" builtinId="8" hidden="1"/>
    <cellStyle name="Hipervínculo" xfId="2972" builtinId="8" hidden="1"/>
    <cellStyle name="Hipervínculo" xfId="16635" builtinId="8" hidden="1"/>
    <cellStyle name="Hipervínculo" xfId="41726" builtinId="8" hidden="1"/>
    <cellStyle name="Hipervínculo" xfId="54182" builtinId="8" hidden="1"/>
    <cellStyle name="Hipervínculo" xfId="50737" builtinId="8" hidden="1"/>
    <cellStyle name="Hipervínculo" xfId="27387" builtinId="8" hidden="1"/>
    <cellStyle name="Hipervínculo" xfId="2760" builtinId="8" hidden="1"/>
    <cellStyle name="Hipervínculo" xfId="9396" builtinId="8" hidden="1"/>
    <cellStyle name="Hipervínculo" xfId="23340" builtinId="8" hidden="1"/>
    <cellStyle name="Hipervínculo" xfId="48524" builtinId="8" hidden="1"/>
    <cellStyle name="Hipervínculo" xfId="8033" builtinId="8" hidden="1"/>
    <cellStyle name="Hipervínculo" xfId="44420" builtinId="8" hidden="1"/>
    <cellStyle name="Hipervínculo" xfId="43792" builtinId="8" hidden="1"/>
    <cellStyle name="Hipervínculo" xfId="39448" builtinId="8" hidden="1"/>
    <cellStyle name="Hipervínculo" xfId="11228" builtinId="8" hidden="1"/>
    <cellStyle name="Hipervínculo" xfId="30491" builtinId="8" hidden="1"/>
    <cellStyle name="Hipervínculo" xfId="55324" builtinId="8" hidden="1"/>
    <cellStyle name="Hipervínculo" xfId="40329" builtinId="8" hidden="1"/>
    <cellStyle name="Hipervínculo" xfId="35267" builtinId="8" hidden="1"/>
    <cellStyle name="Hipervínculo" xfId="13535" builtinId="8" hidden="1"/>
    <cellStyle name="Hipervínculo" xfId="10629" builtinId="8" hidden="1"/>
    <cellStyle name="Hipervínculo" xfId="15687" builtinId="8" hidden="1"/>
    <cellStyle name="Hipervínculo" xfId="37418" builtinId="8" hidden="1"/>
    <cellStyle name="Hipervínculo" xfId="30415" builtinId="8" hidden="1"/>
    <cellStyle name="Hipervínculo" xfId="52839" builtinId="8" hidden="1"/>
    <cellStyle name="Hipervínculo" xfId="26618" builtinId="8" hidden="1"/>
    <cellStyle name="Hipervínculo" xfId="6607" builtinId="8" hidden="1"/>
    <cellStyle name="Hipervínculo" xfId="19523" builtinId="8" hidden="1"/>
    <cellStyle name="Hipervínculo" xfId="22614" builtinId="8" hidden="1"/>
    <cellStyle name="Hipervínculo" xfId="44349" builtinId="8" hidden="1"/>
    <cellStyle name="Hipervínculo" xfId="48200" builtinId="8" hidden="1"/>
    <cellStyle name="Hipervínculo" xfId="18711" builtinId="8" hidden="1"/>
    <cellStyle name="Hipervínculo" xfId="21412" builtinId="8" hidden="1"/>
    <cellStyle name="Hipervínculo" xfId="888" builtinId="8" hidden="1"/>
    <cellStyle name="Hipervínculo" xfId="48339" builtinId="8" hidden="1"/>
    <cellStyle name="Hipervínculo" xfId="29541" builtinId="8" hidden="1"/>
    <cellStyle name="Hipervínculo" xfId="51275" builtinId="8" hidden="1"/>
    <cellStyle name="Hipervínculo" xfId="41274" builtinId="8" hidden="1"/>
    <cellStyle name="Hipervínculo" xfId="48025" builtinId="8" hidden="1"/>
    <cellStyle name="Hipervínculo" xfId="14481" builtinId="8" hidden="1"/>
    <cellStyle name="Hipervínculo" xfId="8639" builtinId="8" hidden="1"/>
    <cellStyle name="Hipervínculo" xfId="1466" builtinId="8" hidden="1"/>
    <cellStyle name="Hipervínculo" xfId="5239" builtinId="8" hidden="1"/>
    <cellStyle name="Hipervínculo" xfId="35120" builtinId="8" hidden="1"/>
    <cellStyle name="Hipervínculo" xfId="34372" builtinId="8" hidden="1"/>
    <cellStyle name="Hipervínculo" xfId="27762" builtinId="8" hidden="1"/>
    <cellStyle name="Hipervínculo" xfId="7557" builtinId="8" hidden="1"/>
    <cellStyle name="Hipervínculo" xfId="15435" builtinId="8" hidden="1"/>
    <cellStyle name="Hipervínculo" xfId="38338" builtinId="8" hidden="1"/>
    <cellStyle name="Hipervínculo" xfId="43398" builtinId="8" hidden="1"/>
    <cellStyle name="Hipervínculo" xfId="53822" builtinId="8" hidden="1"/>
    <cellStyle name="Hipervínculo" xfId="21786" builtinId="8" hidden="1"/>
    <cellStyle name="Hipervínculo" xfId="38930" builtinId="8" hidden="1"/>
    <cellStyle name="Hipervínculo" xfId="3614" builtinId="8" hidden="1"/>
    <cellStyle name="Hipervínculo" xfId="22238" builtinId="8" hidden="1"/>
    <cellStyle name="Hipervínculo" xfId="45269" builtinId="8" hidden="1"/>
    <cellStyle name="Hipervínculo" xfId="50324" builtinId="8" hidden="1"/>
    <cellStyle name="Hipervínculo" xfId="19025" builtinId="8" hidden="1"/>
    <cellStyle name="Hipervínculo" xfId="22989" builtinId="8" hidden="1"/>
    <cellStyle name="Hipervínculo" xfId="40361" builtinId="8" hidden="1"/>
    <cellStyle name="Hipervínculo" xfId="14067" builtinId="8" hidden="1"/>
    <cellStyle name="Hipervínculo" xfId="42263" builtinId="8" hidden="1"/>
    <cellStyle name="Hipervínculo" xfId="52195" builtinId="8" hidden="1"/>
    <cellStyle name="Hipervínculo" xfId="34473" builtinId="8" hidden="1"/>
    <cellStyle name="Hipervínculo" xfId="26242" builtinId="8" hidden="1"/>
    <cellStyle name="Hipervínculo" xfId="4567" builtinId="8" hidden="1"/>
    <cellStyle name="Hipervínculo" xfId="3580" builtinId="8" hidden="1"/>
    <cellStyle name="Hipervínculo" xfId="55479" builtinId="8" hidden="1"/>
    <cellStyle name="Hipervínculo" xfId="28443" builtinId="8" hidden="1"/>
    <cellStyle name="Hipervínculo" xfId="15543" builtinId="8" hidden="1"/>
    <cellStyle name="Hipervínculo" xfId="24738" builtinId="8" hidden="1"/>
    <cellStyle name="Hipervínculo" xfId="22086" builtinId="8" hidden="1"/>
    <cellStyle name="Hipervínculo" xfId="52482" builtinId="8" hidden="1"/>
    <cellStyle name="Hipervínculo" xfId="10295" builtinId="8" hidden="1"/>
    <cellStyle name="Hipervínculo" xfId="33327" builtinId="8" hidden="1"/>
    <cellStyle name="Hipervínculo" xfId="5947" builtinId="8" hidden="1"/>
    <cellStyle name="Hipervínculo" xfId="29994" builtinId="8" hidden="1"/>
    <cellStyle name="Hipervínculo" xfId="59116" builtinId="8" hidden="1"/>
    <cellStyle name="Hipervínculo" xfId="598" builtinId="8" hidden="1"/>
    <cellStyle name="Hipervínculo" xfId="6509" builtinId="8" hidden="1"/>
    <cellStyle name="Hipervínculo" xfId="3042" builtinId="8" hidden="1"/>
    <cellStyle name="Hipervínculo" xfId="29380" builtinId="8" hidden="1"/>
    <cellStyle name="Hipervínculo" xfId="49435" builtinId="8" hidden="1"/>
    <cellStyle name="Hipervínculo" xfId="47939" builtinId="8" hidden="1"/>
    <cellStyle name="Hipervínculo" xfId="43109" builtinId="8" hidden="1"/>
    <cellStyle name="Hipervínculo" xfId="19821" builtinId="8" hidden="1"/>
    <cellStyle name="Hipervínculo" xfId="4300" builtinId="8" hidden="1"/>
    <cellStyle name="Hipervínculo" xfId="3778" builtinId="8" hidden="1"/>
    <cellStyle name="Hipervínculo" xfId="32209" builtinId="8" hidden="1"/>
    <cellStyle name="Hipervínculo" xfId="56236" builtinId="8" hidden="1"/>
    <cellStyle name="Hipervínculo" xfId="41140" builtinId="8" hidden="1"/>
    <cellStyle name="Hipervínculo" xfId="36178" builtinId="8" hidden="1"/>
    <cellStyle name="Hipervínculo" xfId="13022" builtinId="8" hidden="1"/>
    <cellStyle name="Hipervínculo" xfId="3390" builtinId="8" hidden="1"/>
    <cellStyle name="Hipervínculo" xfId="22194" builtinId="8" hidden="1"/>
    <cellStyle name="Hipervínculo" xfId="50669" builtinId="8" hidden="1"/>
    <cellStyle name="Hipervínculo" xfId="56042" builtinId="8" hidden="1"/>
    <cellStyle name="Hipervínculo" xfId="34310" builtinId="8" hidden="1"/>
    <cellStyle name="Hipervínculo" xfId="29250" builtinId="8" hidden="1"/>
    <cellStyle name="Hipervínculo" xfId="6223" builtinId="8" hidden="1"/>
    <cellStyle name="Hipervínculo" xfId="16643" builtinId="8" hidden="1"/>
    <cellStyle name="Hipervínculo" xfId="22374" builtinId="8" hidden="1"/>
    <cellStyle name="Hipervínculo" xfId="1474" builtinId="8" hidden="1"/>
    <cellStyle name="Hipervínculo" xfId="5347" builtinId="8" hidden="1"/>
    <cellStyle name="Hipervínculo" xfId="27379" builtinId="8" hidden="1"/>
    <cellStyle name="Hipervínculo" xfId="22324" builtinId="8" hidden="1"/>
    <cellStyle name="Hipervínculo" xfId="1344" builtinId="8" hidden="1"/>
    <cellStyle name="Hipervínculo" xfId="52209" builtinId="8" hidden="1"/>
    <cellStyle name="Hipervínculo" xfId="51865" builtinId="8" hidden="1"/>
    <cellStyle name="Hipervínculo" xfId="50388" builtinId="8" hidden="1"/>
    <cellStyle name="Hipervínculo" xfId="25640" builtinId="8" hidden="1"/>
    <cellStyle name="Hipervínculo" xfId="48194" builtinId="8" hidden="1"/>
    <cellStyle name="Hipervínculo" xfId="34086" builtinId="8" hidden="1"/>
    <cellStyle name="Hipervínculo" xfId="8769" builtinId="8" hidden="1"/>
    <cellStyle name="Hipervínculo" xfId="30499" builtinId="8" hidden="1"/>
    <cellStyle name="Hipervínculo" xfId="35558" builtinId="8" hidden="1"/>
    <cellStyle name="Hipervínculo" xfId="59415" builtinId="8" hidden="1"/>
    <cellStyle name="Hipervínculo" xfId="35258" builtinId="8" hidden="1"/>
    <cellStyle name="Hipervínculo" xfId="50462" builtinId="8" hidden="1"/>
    <cellStyle name="Hipervínculo" xfId="8469" builtinId="8" hidden="1"/>
    <cellStyle name="Hipervínculo" xfId="18919" builtinId="8" hidden="1"/>
    <cellStyle name="Hipervínculo" xfId="37426" builtinId="8" hidden="1"/>
    <cellStyle name="Hipervínculo" xfId="24598" builtinId="8" hidden="1"/>
    <cellStyle name="Hipervínculo" xfId="52908" builtinId="8" hidden="1"/>
    <cellStyle name="Hipervínculo" xfId="28330" builtinId="8" hidden="1"/>
    <cellStyle name="Hipervínculo" xfId="49054" builtinId="8" hidden="1"/>
    <cellStyle name="Hipervínculo" xfId="1494" builtinId="8" hidden="1"/>
    <cellStyle name="Hipervínculo" xfId="22622" builtinId="8" hidden="1"/>
    <cellStyle name="Hipervínculo" xfId="49441" builtinId="8" hidden="1"/>
    <cellStyle name="Hipervínculo" xfId="42477" builtinId="8" hidden="1"/>
    <cellStyle name="Hipervínculo" xfId="46110" builtinId="8" hidden="1"/>
    <cellStyle name="Hipervínculo" xfId="8891" builtinId="8" hidden="1"/>
    <cellStyle name="Hipervínculo" xfId="3374" builtinId="8" hidden="1"/>
    <cellStyle name="Hipervínculo" xfId="9785" builtinId="8" hidden="1"/>
    <cellStyle name="Hipervínculo" xfId="10539" builtinId="8" hidden="1"/>
    <cellStyle name="Hipervínculo" xfId="25717" builtinId="8" hidden="1"/>
    <cellStyle name="Hipervínculo" xfId="51831" builtinId="8" hidden="1"/>
    <cellStyle name="Hipervínculo" xfId="7987" builtinId="8" hidden="1"/>
    <cellStyle name="Hipervínculo" xfId="14473" builtinId="8" hidden="1"/>
    <cellStyle name="Hipervínculo" xfId="1394" builtinId="8" hidden="1"/>
    <cellStyle name="Hipervínculo" xfId="12722" builtinId="8" hidden="1"/>
    <cellStyle name="Hipervínculo" xfId="36477" builtinId="8" hidden="1"/>
    <cellStyle name="Hipervínculo" xfId="58958" builtinId="8" hidden="1"/>
    <cellStyle name="Hipervínculo" xfId="56536" builtinId="8" hidden="1"/>
    <cellStyle name="Hipervínculo" xfId="12308" builtinId="8" hidden="1"/>
    <cellStyle name="Hipervínculo" xfId="7549" builtinId="8" hidden="1"/>
    <cellStyle name="Hipervínculo" xfId="19651" builtinId="8" hidden="1"/>
    <cellStyle name="Hipervínculo" xfId="19521" builtinId="8" hidden="1"/>
    <cellStyle name="Hipervínculo" xfId="41686" builtinId="8" hidden="1"/>
    <cellStyle name="Hipervínculo" xfId="53894" builtinId="8" hidden="1"/>
    <cellStyle name="Hipervínculo" xfId="54560" builtinId="8" hidden="1"/>
    <cellStyle name="Hipervínculo" xfId="25707" builtinId="8" hidden="1"/>
    <cellStyle name="Hipervínculo" xfId="1954" builtinId="8" hidden="1"/>
    <cellStyle name="Hipervínculo" xfId="7848" builtinId="8" hidden="1"/>
    <cellStyle name="Hipervínculo" xfId="26320" builtinId="8" hidden="1"/>
    <cellStyle name="Hipervínculo" xfId="50332" builtinId="8" hidden="1"/>
    <cellStyle name="Hipervínculo" xfId="47030" builtinId="8" hidden="1"/>
    <cellStyle name="Hipervínculo" xfId="42939" builtinId="8" hidden="1"/>
    <cellStyle name="Hipervínculo" xfId="18909" builtinId="8" hidden="1"/>
    <cellStyle name="Hipervínculo" xfId="5001" builtinId="8" hidden="1"/>
    <cellStyle name="Hipervínculo" xfId="4084" builtinId="8" hidden="1"/>
    <cellStyle name="Hipervínculo" xfId="33121" builtinId="8" hidden="1"/>
    <cellStyle name="Hipervínculo" xfId="11746" builtinId="8" hidden="1"/>
    <cellStyle name="Hipervínculo" xfId="52719" builtinId="8" hidden="1"/>
    <cellStyle name="Hipervínculo" xfId="21448" builtinId="8" hidden="1"/>
    <cellStyle name="Hipervínculo" xfId="12110" builtinId="8" hidden="1"/>
    <cellStyle name="Hipervínculo" xfId="11802" builtinId="8" hidden="1"/>
    <cellStyle name="Hipervínculo" xfId="13860" builtinId="8" hidden="1"/>
    <cellStyle name="Hipervínculo" xfId="39922" builtinId="8" hidden="1"/>
    <cellStyle name="Hipervínculo" xfId="56953" builtinId="8" hidden="1"/>
    <cellStyle name="Hipervínculo" xfId="33429" builtinId="8" hidden="1"/>
    <cellStyle name="Hipervínculo" xfId="29336" builtinId="8" hidden="1"/>
    <cellStyle name="Hipervínculo" xfId="5311" builtinId="8" hidden="1"/>
    <cellStyle name="Hipervínculo" xfId="18601" builtinId="8" hidden="1"/>
    <cellStyle name="Hipervínculo" xfId="20790" builtinId="8" hidden="1"/>
    <cellStyle name="Hipervínculo" xfId="46721" builtinId="8" hidden="1"/>
    <cellStyle name="Hipervínculo" xfId="50880" builtinId="8" hidden="1"/>
    <cellStyle name="Hipervínculo" xfId="57598" builtinId="8" hidden="1"/>
    <cellStyle name="Hipervínculo" xfId="18965" builtinId="8" hidden="1"/>
    <cellStyle name="Hipervínculo" xfId="1800" builtinId="8" hidden="1"/>
    <cellStyle name="Hipervínculo" xfId="41282" builtinId="8" hidden="1"/>
    <cellStyle name="Hipervínculo" xfId="27715" builtinId="8" hidden="1"/>
    <cellStyle name="Hipervínculo" xfId="40857" builtinId="8" hidden="1"/>
    <cellStyle name="Hipervínculo" xfId="43101" builtinId="8" hidden="1"/>
    <cellStyle name="Hipervínculo" xfId="24434" builtinId="8" hidden="1"/>
    <cellStyle name="Hipervínculo" xfId="15735" builtinId="8" hidden="1"/>
    <cellStyle name="Hipervínculo" xfId="7856" builtinId="8" hidden="1"/>
    <cellStyle name="Hipervínculo" xfId="32201" builtinId="8" hidden="1"/>
    <cellStyle name="Hipervínculo" xfId="34648" builtinId="8" hidden="1"/>
    <cellStyle name="Hipervínculo" xfId="18138" builtinId="8" hidden="1"/>
    <cellStyle name="Hipervínculo" xfId="31501" builtinId="8" hidden="1"/>
    <cellStyle name="Hipervínculo" xfId="47260" builtinId="8" hidden="1"/>
    <cellStyle name="Hipervínculo" xfId="45650" builtinId="8" hidden="1"/>
    <cellStyle name="Hipervínculo" xfId="16199" builtinId="8" hidden="1"/>
    <cellStyle name="Hipervínculo" xfId="48276" builtinId="8" hidden="1"/>
    <cellStyle name="Hipervínculo" xfId="31495" builtinId="8" hidden="1"/>
    <cellStyle name="Hipervínculo" xfId="44321" builtinId="8" hidden="1"/>
    <cellStyle name="Hipervínculo" xfId="1696" builtinId="8" hidden="1"/>
    <cellStyle name="Hipervínculo" xfId="31621" builtinId="8" hidden="1"/>
    <cellStyle name="Hipervínculo" xfId="1037" builtinId="8" hidden="1"/>
    <cellStyle name="Hipervínculo" xfId="21712" builtinId="8" hidden="1"/>
    <cellStyle name="Hipervínculo" xfId="3642" builtinId="8" hidden="1"/>
    <cellStyle name="Hipervínculo" xfId="48501" builtinId="8" hidden="1"/>
    <cellStyle name="Hipervínculo" xfId="44048" builtinId="8" hidden="1"/>
    <cellStyle name="Hipervínculo" xfId="20085" builtinId="8" hidden="1"/>
    <cellStyle name="Hipervínculo" xfId="32825" builtinId="8" hidden="1"/>
    <cellStyle name="Hipervínculo" xfId="35704" builtinId="8" hidden="1"/>
    <cellStyle name="Hipervínculo" xfId="28638" builtinId="8" hidden="1"/>
    <cellStyle name="Hipervínculo" xfId="13088" builtinId="8" hidden="1"/>
    <cellStyle name="Hipervínculo" xfId="55429" builtinId="8" hidden="1"/>
    <cellStyle name="Hipervínculo" xfId="37117" builtinId="8" hidden="1"/>
    <cellStyle name="Hipervínculo" xfId="15387" builtinId="8" hidden="1"/>
    <cellStyle name="Hipervínculo" xfId="59475" builtinId="8" hidden="1"/>
    <cellStyle name="Hipervínculo" xfId="13631" builtinId="8" hidden="1"/>
    <cellStyle name="Hipervínculo" xfId="12312" builtinId="8" hidden="1"/>
    <cellStyle name="Hipervínculo" xfId="11250" builtinId="8" hidden="1"/>
    <cellStyle name="Hipervínculo" xfId="30481" builtinId="8" hidden="1"/>
    <cellStyle name="Hipervínculo" xfId="30191" builtinId="8" hidden="1"/>
    <cellStyle name="Hipervínculo" xfId="8461" builtinId="8" hidden="1"/>
    <cellStyle name="Hipervínculo" xfId="34162" builtinId="8" hidden="1"/>
    <cellStyle name="Hipervínculo" xfId="20434" builtinId="8" hidden="1"/>
    <cellStyle name="Hipervínculo" xfId="42497" builtinId="8" hidden="1"/>
    <cellStyle name="Hipervínculo" xfId="52916" builtinId="8" hidden="1"/>
    <cellStyle name="Hipervínculo" xfId="34825" builtinId="8" hidden="1"/>
    <cellStyle name="Hipervínculo" xfId="55684" builtinId="8" hidden="1"/>
    <cellStyle name="Hipervínculo" xfId="1498" builtinId="8" hidden="1"/>
    <cellStyle name="Hipervínculo" xfId="12358" builtinId="8" hidden="1"/>
    <cellStyle name="Hipervínculo" xfId="27231" builtinId="8" hidden="1"/>
    <cellStyle name="Hipervínculo" xfId="49421" builtinId="8" hidden="1"/>
    <cellStyle name="Hipervínculo" xfId="46118" builtinId="8" hidden="1"/>
    <cellStyle name="Hipervínculo" xfId="42027" builtinId="8" hidden="1"/>
    <cellStyle name="Hipervínculo" xfId="12240" builtinId="8" hidden="1"/>
    <cellStyle name="Hipervínculo" xfId="41375" builtinId="8" hidden="1"/>
    <cellStyle name="Hipervínculo" xfId="55764" builtinId="8" hidden="1"/>
    <cellStyle name="Hipervínculo" xfId="34033" builtinId="8" hidden="1"/>
    <cellStyle name="Hipervínculo" xfId="56350" builtinId="8" hidden="1"/>
    <cellStyle name="Hipervínculo" xfId="39319" builtinId="8" hidden="1"/>
    <cellStyle name="Hipervínculo" xfId="35224" builtinId="8" hidden="1"/>
    <cellStyle name="Hipervínculo" xfId="9406" builtinId="8" hidden="1"/>
    <cellStyle name="Hipervínculo" xfId="49327" builtinId="8" hidden="1"/>
    <cellStyle name="Hipervínculo" xfId="25699" builtinId="8" hidden="1"/>
    <cellStyle name="Hipervínculo" xfId="40835" builtinId="8" hidden="1"/>
    <cellStyle name="Hipervínculo" xfId="56544" builtinId="8" hidden="1"/>
    <cellStyle name="Hipervínculo" xfId="32518" builtinId="8" hidden="1"/>
    <cellStyle name="Hipervínculo" xfId="28423" builtinId="8" hidden="1"/>
    <cellStyle name="Hipervínculo" xfId="2791" builtinId="8" hidden="1"/>
    <cellStyle name="Hipervínculo" xfId="34090" builtinId="8" hidden="1"/>
    <cellStyle name="Hipervínculo" xfId="27959" builtinId="8" hidden="1"/>
    <cellStyle name="Hipervínculo" xfId="49763" builtinId="8" hidden="1"/>
    <cellStyle name="Hipervínculo" xfId="32637" builtinId="8" hidden="1"/>
    <cellStyle name="Hipervínculo" xfId="16166" builtinId="8" hidden="1"/>
    <cellStyle name="Hipervínculo" xfId="21625" builtinId="8" hidden="1"/>
    <cellStyle name="Hipervínculo" xfId="19991" builtinId="8" hidden="1"/>
    <cellStyle name="Hipervínculo" xfId="44697" builtinId="8" hidden="1"/>
    <cellStyle name="Hipervínculo" xfId="38302" builtinId="8" hidden="1"/>
    <cellStyle name="Hipervínculo" xfId="19689" builtinId="8" hidden="1"/>
    <cellStyle name="Hipervínculo" xfId="57011" builtinId="8" hidden="1"/>
    <cellStyle name="Hipervínculo" xfId="18917" builtinId="8" hidden="1"/>
    <cellStyle name="Hipervínculo" xfId="40275" builtinId="8" hidden="1"/>
    <cellStyle name="Hipervínculo" xfId="6942" builtinId="8" hidden="1"/>
    <cellStyle name="Hipervínculo" xfId="17409" builtinId="8" hidden="1"/>
    <cellStyle name="Hipervínculo" xfId="43472" builtinId="8" hidden="1"/>
    <cellStyle name="Hipervínculo" xfId="44879" builtinId="8" hidden="1"/>
    <cellStyle name="Hipervínculo" xfId="36146" builtinId="8" hidden="1"/>
    <cellStyle name="Hipervínculo" xfId="12118" builtinId="8" hidden="1"/>
    <cellStyle name="Hipervínculo" xfId="13126" builtinId="8" hidden="1"/>
    <cellStyle name="Hipervínculo" xfId="49483" builtinId="8" hidden="1"/>
    <cellStyle name="Hipervínculo" xfId="51249" builtinId="8" hidden="1"/>
    <cellStyle name="Hipervínculo" xfId="44006" builtinId="8" hidden="1"/>
    <cellStyle name="Hipervínculo" xfId="37484" builtinId="8" hidden="1"/>
    <cellStyle name="Hipervínculo" xfId="29344" builtinId="8" hidden="1"/>
    <cellStyle name="Hipervínculo" xfId="4580" builtinId="8" hidden="1"/>
    <cellStyle name="Hipervínculo" xfId="580" builtinId="8" hidden="1"/>
    <cellStyle name="Hipervínculo" xfId="20798" builtinId="8" hidden="1"/>
    <cellStyle name="Hipervínculo" xfId="46713" builtinId="8" hidden="1"/>
    <cellStyle name="Hipervínculo" xfId="16240" builtinId="8" hidden="1"/>
    <cellStyle name="Hipervínculo" xfId="44961" builtinId="8" hidden="1"/>
    <cellStyle name="Hipervínculo" xfId="22546" builtinId="8" hidden="1"/>
    <cellStyle name="Hipervínculo" xfId="6664" builtinId="8" hidden="1"/>
    <cellStyle name="Hipervínculo" xfId="5997" builtinId="8" hidden="1"/>
    <cellStyle name="Hipervínculo" xfId="27724" builtinId="8" hidden="1"/>
    <cellStyle name="Hipervínculo" xfId="53514" builtinId="8" hidden="1"/>
    <cellStyle name="Hipervínculo" xfId="57370" builtinId="8" hidden="1"/>
    <cellStyle name="Hipervínculo" xfId="44369" builtinId="8" hidden="1"/>
    <cellStyle name="Hipervínculo" xfId="57902" builtinId="8" hidden="1"/>
    <cellStyle name="Hipervínculo" xfId="42745" builtinId="8" hidden="1"/>
    <cellStyle name="Hipervínculo" xfId="12924" builtinId="8" hidden="1"/>
    <cellStyle name="Hipervínculo" xfId="34656" builtinId="8" hidden="1"/>
    <cellStyle name="Hipervínculo" xfId="46510" builtinId="8" hidden="1"/>
    <cellStyle name="Hipervínculo" xfId="46036" builtinId="8" hidden="1"/>
    <cellStyle name="Hipervínculo" xfId="30844" builtinId="8" hidden="1"/>
    <cellStyle name="Hipervínculo" xfId="8946" builtinId="8" hidden="1"/>
    <cellStyle name="Hipervínculo" xfId="6473" builtinId="8" hidden="1"/>
    <cellStyle name="Hipervínculo" xfId="19851" builtinId="8" hidden="1"/>
    <cellStyle name="Hipervínculo" xfId="41585" builtinId="8" hidden="1"/>
    <cellStyle name="Hipervínculo" xfId="50969" builtinId="8" hidden="1"/>
    <cellStyle name="Hipervínculo" xfId="18897" builtinId="8" hidden="1"/>
    <cellStyle name="Hipervínculo" xfId="1330" builtinId="8" hidden="1"/>
    <cellStyle name="Hipervínculo" xfId="912" builtinId="8" hidden="1"/>
    <cellStyle name="Hipervínculo" xfId="20193" builtinId="8" hidden="1"/>
    <cellStyle name="Hipervínculo" xfId="20432" builtinId="8" hidden="1"/>
    <cellStyle name="Hipervínculo" xfId="36816" builtinId="8" hidden="1"/>
    <cellStyle name="Hipervínculo" xfId="57157" builtinId="8" hidden="1"/>
    <cellStyle name="Hipervínculo" xfId="16931" builtinId="8" hidden="1"/>
    <cellStyle name="Hipervínculo" xfId="50673" builtinId="8" hidden="1"/>
    <cellStyle name="Hipervínculo" xfId="23058" builtinId="8" hidden="1"/>
    <cellStyle name="Hipervínculo" xfId="54558" builtinId="8" hidden="1"/>
    <cellStyle name="Hipervínculo" xfId="38727" builtinId="8" hidden="1"/>
    <cellStyle name="Hipervínculo" xfId="31463" builtinId="8" hidden="1"/>
    <cellStyle name="Hipervínculo" xfId="52610" builtinId="8" hidden="1"/>
    <cellStyle name="Hipervínculo" xfId="16136" builtinId="8" hidden="1"/>
    <cellStyle name="Hipervínculo" xfId="1190" builtinId="8" hidden="1"/>
    <cellStyle name="Hipervínculo" xfId="10357" builtinId="8" hidden="1"/>
    <cellStyle name="Hipervínculo" xfId="16859" builtinId="8" hidden="1"/>
    <cellStyle name="Hipervínculo" xfId="8271" builtinId="8" hidden="1"/>
    <cellStyle name="Hipervínculo" xfId="43432" builtinId="8" hidden="1"/>
    <cellStyle name="Hipervínculo" xfId="54191" builtinId="8" hidden="1"/>
    <cellStyle name="Hipervínculo" xfId="15936" builtinId="8" hidden="1"/>
    <cellStyle name="Hipervínculo" xfId="15657" builtinId="8" hidden="1"/>
    <cellStyle name="Hipervínculo" xfId="56778" builtinId="8" hidden="1"/>
    <cellStyle name="Hipervínculo" xfId="41613" builtinId="8" hidden="1"/>
    <cellStyle name="Hipervínculo" xfId="39275" builtinId="8" hidden="1"/>
    <cellStyle name="Hipervínculo" xfId="49615" builtinId="8" hidden="1"/>
    <cellStyle name="Hipervínculo" xfId="36443" builtinId="8" hidden="1"/>
    <cellStyle name="Hipervínculo" xfId="14789" builtinId="8" hidden="1"/>
    <cellStyle name="Hipervínculo" xfId="1158" builtinId="8" hidden="1"/>
    <cellStyle name="Hipervínculo" xfId="25693" builtinId="8" hidden="1"/>
    <cellStyle name="Hipervínculo" xfId="32512" builtinId="8" hidden="1"/>
    <cellStyle name="Hipervínculo" xfId="29000" builtinId="8" hidden="1"/>
    <cellStyle name="Hipervínculo" xfId="32937" builtinId="8" hidden="1"/>
    <cellStyle name="Hipervínculo" xfId="17093" builtinId="8" hidden="1"/>
    <cellStyle name="Hipervínculo" xfId="41817" builtinId="8" hidden="1"/>
    <cellStyle name="Hipervínculo" xfId="26452" builtinId="8" hidden="1"/>
    <cellStyle name="Hipervínculo" xfId="33199" builtinId="8" hidden="1"/>
    <cellStyle name="Hipervínculo" xfId="38116" builtinId="8" hidden="1"/>
    <cellStyle name="Hipervínculo" xfId="25171" builtinId="8" hidden="1"/>
    <cellStyle name="Hipervínculo" xfId="41589" builtinId="8" hidden="1"/>
    <cellStyle name="Hipervínculo" xfId="30567" builtinId="8" hidden="1"/>
    <cellStyle name="Hipervínculo" xfId="7112" builtinId="8" hidden="1"/>
    <cellStyle name="Hipervínculo" xfId="16797" builtinId="8" hidden="1"/>
    <cellStyle name="Hipervínculo" xfId="40827" builtinId="8" hidden="1"/>
    <cellStyle name="Hipervínculo" xfId="44919" builtinId="8" hidden="1"/>
    <cellStyle name="Hipervínculo" xfId="52462" builtinId="8" hidden="1"/>
    <cellStyle name="Hipervínculo" xfId="28431" builtinId="8" hidden="1"/>
    <cellStyle name="Hipervínculo" xfId="13531" builtinId="8" hidden="1"/>
    <cellStyle name="Hipervínculo" xfId="7469" builtinId="8" hidden="1"/>
    <cellStyle name="Hipervínculo" xfId="23596" builtinId="8" hidden="1"/>
    <cellStyle name="Hipervínculo" xfId="47624" builtinId="8" hidden="1"/>
    <cellStyle name="Hipervínculo" xfId="51717" builtinId="8" hidden="1"/>
    <cellStyle name="Hipervínculo" xfId="45660" builtinId="8" hidden="1"/>
    <cellStyle name="Hipervínculo" xfId="21633" builtinId="8" hidden="1"/>
    <cellStyle name="Hipervínculo" xfId="16359" builtinId="8" hidden="1"/>
    <cellStyle name="Hipervínculo" xfId="54228" builtinId="8" hidden="1"/>
    <cellStyle name="Hipervínculo" xfId="37006" builtinId="8" hidden="1"/>
    <cellStyle name="Hipervínculo" xfId="54426" builtinId="8" hidden="1"/>
    <cellStyle name="Hipervínculo" xfId="57826" builtinId="8" hidden="1"/>
    <cellStyle name="Hipervínculo" xfId="38857" builtinId="8" hidden="1"/>
    <cellStyle name="Hipervínculo" xfId="37852" builtinId="8" hidden="1"/>
    <cellStyle name="Hipervínculo" xfId="30053" builtinId="8" hidden="1"/>
    <cellStyle name="Hipervínculo" xfId="8954" builtinId="8" hidden="1"/>
    <cellStyle name="Hipervínculo" xfId="33819" builtinId="8" hidden="1"/>
    <cellStyle name="Hipervínculo" xfId="46214" builtinId="8" hidden="1"/>
    <cellStyle name="Hipervínculo" xfId="53748" builtinId="8" hidden="1"/>
    <cellStyle name="Hipervínculo" xfId="32014" builtinId="8" hidden="1"/>
    <cellStyle name="Hipervínculo" xfId="8035" builtinId="8" hidden="1"/>
    <cellStyle name="Hipervínculo" xfId="16229" builtinId="8" hidden="1"/>
    <cellStyle name="Hipervínculo" xfId="18941" builtinId="8" hidden="1"/>
    <cellStyle name="Hipervínculo" xfId="35014" builtinId="8" hidden="1"/>
    <cellStyle name="Hipervínculo" xfId="51879" builtinId="8" hidden="1"/>
    <cellStyle name="Hipervínculo" xfId="42188" builtinId="8" hidden="1"/>
    <cellStyle name="Hipervínculo" xfId="58414" builtinId="8" hidden="1"/>
    <cellStyle name="Hipervínculo" xfId="13168" builtinId="8" hidden="1"/>
    <cellStyle name="Hipervínculo" xfId="41096" builtinId="8" hidden="1"/>
    <cellStyle name="Hipervínculo" xfId="58195" builtinId="8" hidden="1"/>
    <cellStyle name="Hipervínculo" xfId="15051" builtinId="8" hidden="1"/>
    <cellStyle name="Hipervínculo" xfId="33635" builtinId="8" hidden="1"/>
    <cellStyle name="Hipervínculo" xfId="1112" builtinId="8" hidden="1"/>
    <cellStyle name="Hipervínculo" xfId="39474" builtinId="8" hidden="1"/>
    <cellStyle name="Hipervínculo" xfId="6005" builtinId="8" hidden="1"/>
    <cellStyle name="Hipervínculo" xfId="28182" builtinId="8" hidden="1"/>
    <cellStyle name="Hipervínculo" xfId="32795" builtinId="8" hidden="1"/>
    <cellStyle name="Hipervínculo" xfId="57366" builtinId="8" hidden="1"/>
    <cellStyle name="Hipervínculo" xfId="25930" builtinId="8" hidden="1"/>
    <cellStyle name="Hipervínculo" xfId="32963" builtinId="8" hidden="1"/>
    <cellStyle name="Hipervínculo" xfId="11232" builtinId="8" hidden="1"/>
    <cellStyle name="Hipervínculo" xfId="3626" builtinId="8" hidden="1"/>
    <cellStyle name="Hipervínculo" xfId="17643" builtinId="8" hidden="1"/>
    <cellStyle name="Hipervínculo" xfId="51843" builtinId="8" hidden="1"/>
    <cellStyle name="Hipervínculo" xfId="8063" builtinId="8" hidden="1"/>
    <cellStyle name="Hipervínculo" xfId="31097" builtinId="8" hidden="1"/>
    <cellStyle name="Hipervínculo" xfId="3430" builtinId="8" hidden="1"/>
    <cellStyle name="Hipervínculo" xfId="3544" builtinId="8" hidden="1"/>
    <cellStyle name="Hipervínculo" xfId="19859" builtinId="8" hidden="1"/>
    <cellStyle name="Hipervínculo" xfId="18969" builtinId="8" hidden="1"/>
    <cellStyle name="Hipervínculo" xfId="46391" builtinId="8" hidden="1"/>
    <cellStyle name="Hipervínculo" xfId="45897" builtinId="8" hidden="1"/>
    <cellStyle name="Hipervínculo" xfId="9445" builtinId="8" hidden="1"/>
    <cellStyle name="Hipervínculo" xfId="19109" builtinId="8" hidden="1"/>
    <cellStyle name="Hipervínculo" xfId="3168" builtinId="8" hidden="1"/>
    <cellStyle name="Hipervínculo" xfId="26786" builtinId="8" hidden="1"/>
    <cellStyle name="Hipervínculo" xfId="39211" builtinId="8" hidden="1"/>
    <cellStyle name="Hipervínculo" xfId="53579" builtinId="8" hidden="1"/>
    <cellStyle name="Hipervínculo" xfId="38970" builtinId="8" hidden="1"/>
    <cellStyle name="Hipervínculo" xfId="18236" builtinId="8" hidden="1"/>
    <cellStyle name="Hipervínculo" xfId="15916" builtinId="8" hidden="1"/>
    <cellStyle name="Hipervínculo" xfId="785" builtinId="8" hidden="1"/>
    <cellStyle name="Hipervínculo" xfId="51342" builtinId="8" hidden="1"/>
    <cellStyle name="Hipervínculo" xfId="38771" builtinId="8" hidden="1"/>
    <cellStyle name="Hipervínculo" xfId="57743" builtinId="8" hidden="1"/>
    <cellStyle name="Hipervínculo" xfId="32096" builtinId="8" hidden="1"/>
    <cellStyle name="Hipervínculo" xfId="10313" builtinId="8" hidden="1"/>
    <cellStyle name="Hipervínculo" xfId="5253" builtinId="8" hidden="1"/>
    <cellStyle name="Hipervínculo" xfId="17709" builtinId="8" hidden="1"/>
    <cellStyle name="Hipervínculo" xfId="31868" builtinId="8" hidden="1"/>
    <cellStyle name="Hipervínculo" xfId="58924" builtinId="8" hidden="1"/>
    <cellStyle name="Hipervínculo" xfId="51549" builtinId="8" hidden="1"/>
    <cellStyle name="Hipervínculo" xfId="25173" builtinId="8" hidden="1"/>
    <cellStyle name="Hipervínculo" xfId="8151" builtinId="8" hidden="1"/>
    <cellStyle name="Hipervínculo" xfId="208" builtinId="8" hidden="1"/>
    <cellStyle name="Hipervínculo" xfId="24508" builtinId="8" hidden="1"/>
    <cellStyle name="Hipervínculo" xfId="54526" builtinId="8" hidden="1"/>
    <cellStyle name="Hipervínculo" xfId="23316" builtinId="8" hidden="1"/>
    <cellStyle name="Hipervínculo" xfId="13462" builtinId="8" hidden="1"/>
    <cellStyle name="Hipervínculo" xfId="20719" builtinId="8" hidden="1"/>
    <cellStyle name="Hipervínculo" xfId="5007" builtinId="8" hidden="1"/>
    <cellStyle name="Hipervínculo" xfId="7283" builtinId="8" hidden="1"/>
    <cellStyle name="Hipervínculo" xfId="27321" builtinId="8" hidden="1"/>
    <cellStyle name="Hipervínculo" xfId="44297" builtinId="8" hidden="1"/>
    <cellStyle name="Hipervínculo" xfId="7489" builtinId="8" hidden="1"/>
    <cellStyle name="Hipervínculo" xfId="37948" builtinId="8" hidden="1"/>
    <cellStyle name="Hipervínculo" xfId="22737" builtinId="8" hidden="1"/>
    <cellStyle name="Hipervínculo" xfId="36465" builtinId="8" hidden="1"/>
    <cellStyle name="Hipervínculo" xfId="9008" builtinId="8" hidden="1"/>
    <cellStyle name="Hipervínculo" xfId="11794" builtinId="8" hidden="1"/>
    <cellStyle name="Hipervínculo" xfId="3936" builtinId="8" hidden="1"/>
    <cellStyle name="Hipervínculo" xfId="2367" builtinId="8" hidden="1"/>
    <cellStyle name="Hipervínculo" xfId="48624" builtinId="8" hidden="1"/>
    <cellStyle name="Hipervínculo" xfId="30131" builtinId="8" hidden="1"/>
    <cellStyle name="Hipervínculo" xfId="40980" builtinId="8" hidden="1"/>
    <cellStyle name="Hipervínculo" xfId="26177" builtinId="8" hidden="1"/>
    <cellStyle name="Hipervínculo" xfId="2783" builtinId="8" hidden="1"/>
    <cellStyle name="Hipervínculo" xfId="5140" builtinId="8" hidden="1"/>
    <cellStyle name="Hipervínculo" xfId="47732" builtinId="8" hidden="1"/>
    <cellStyle name="Hipervínculo" xfId="29904" builtinId="8" hidden="1"/>
    <cellStyle name="Hipervínculo" xfId="127" builtinId="8" hidden="1"/>
    <cellStyle name="Hipervínculo" xfId="8039" builtinId="8" hidden="1"/>
    <cellStyle name="Hipervínculo" xfId="27677" builtinId="8" hidden="1"/>
    <cellStyle name="Hipervínculo" xfId="51709" builtinId="8" hidden="1"/>
    <cellStyle name="Hipervínculo" xfId="45668" builtinId="8" hidden="1"/>
    <cellStyle name="Hipervínculo" xfId="40805" builtinId="8" hidden="1"/>
    <cellStyle name="Hipervínculo" xfId="47174" builtinId="8" hidden="1"/>
    <cellStyle name="Hipervínculo" xfId="5092" builtinId="8" hidden="1"/>
    <cellStyle name="Hipervínculo" xfId="10152" builtinId="8" hidden="1"/>
    <cellStyle name="Hipervínculo" xfId="34479" builtinId="8" hidden="1"/>
    <cellStyle name="Hipervínculo" xfId="26796" builtinId="8" hidden="1"/>
    <cellStyle name="Hipervínculo" xfId="56056" builtinId="8" hidden="1"/>
    <cellStyle name="Hipervínculo" xfId="23849" builtinId="8" hidden="1"/>
    <cellStyle name="Hipervínculo" xfId="10751" builtinId="8" hidden="1"/>
    <cellStyle name="Hipervínculo" xfId="12383" builtinId="8" hidden="1"/>
    <cellStyle name="Hipervínculo" xfId="17079" builtinId="8" hidden="1"/>
    <cellStyle name="Hipervínculo" xfId="41280" builtinId="8" hidden="1"/>
    <cellStyle name="Hipervínculo" xfId="53740" builtinId="8" hidden="1"/>
    <cellStyle name="Hipervínculo" xfId="32006" builtinId="8" hidden="1"/>
    <cellStyle name="Hipervínculo" xfId="26946" builtinId="8" hidden="1"/>
    <cellStyle name="Hipervínculo" xfId="3088" builtinId="8" hidden="1"/>
    <cellStyle name="Hipervínculo" xfId="19099" builtinId="8" hidden="1"/>
    <cellStyle name="Hipervínculo" xfId="43288" builtinId="8" hidden="1"/>
    <cellStyle name="Hipervínculo" xfId="45772" builtinId="8" hidden="1"/>
    <cellStyle name="Hipervínculo" xfId="46810" builtinId="8" hidden="1"/>
    <cellStyle name="Hipervínculo" xfId="45516" builtinId="8" hidden="1"/>
    <cellStyle name="Hipervínculo" xfId="20019" builtinId="8" hidden="1"/>
    <cellStyle name="Hipervínculo" xfId="3624" builtinId="8" hidden="1"/>
    <cellStyle name="Hipervínculo" xfId="25874" builtinId="8" hidden="1"/>
    <cellStyle name="Hipervínculo" xfId="51743" builtinId="8" hidden="1"/>
    <cellStyle name="Hipervínculo" xfId="52666" builtinId="8" hidden="1"/>
    <cellStyle name="Hipervínculo" xfId="39884" builtinId="8" hidden="1"/>
    <cellStyle name="Hipervínculo" xfId="23476" builtinId="8" hidden="1"/>
    <cellStyle name="Hipervínculo" xfId="13092" builtinId="8" hidden="1"/>
    <cellStyle name="Hipervínculo" xfId="11073" builtinId="8" hidden="1"/>
    <cellStyle name="Hipervínculo" xfId="32803" builtinId="8" hidden="1"/>
    <cellStyle name="Hipervínculo" xfId="40551" builtinId="8" hidden="1"/>
    <cellStyle name="Hipervínculo" xfId="3620" builtinId="8" hidden="1"/>
    <cellStyle name="Hipervínculo" xfId="19467" builtinId="8" hidden="1"/>
    <cellStyle name="Hipervínculo" xfId="36755" builtinId="8" hidden="1"/>
    <cellStyle name="Hipervínculo" xfId="862" builtinId="8" hidden="1"/>
    <cellStyle name="Hipervínculo" xfId="17740" builtinId="8" hidden="1"/>
    <cellStyle name="Hipervínculo" xfId="39733" builtinId="8" hidden="1"/>
    <cellStyle name="Hipervínculo" xfId="44793" builtinId="8" hidden="1"/>
    <cellStyle name="Hipervínculo" xfId="30421" builtinId="8" hidden="1"/>
    <cellStyle name="Hipervínculo" xfId="26026" builtinId="8" hidden="1"/>
    <cellStyle name="Hipervínculo" xfId="35976" builtinId="8" hidden="1"/>
    <cellStyle name="Hipervínculo" xfId="19545" builtinId="8" hidden="1"/>
    <cellStyle name="Hipervínculo" xfId="45031" builtinId="8" hidden="1"/>
    <cellStyle name="Hipervínculo" xfId="46658" builtinId="8" hidden="1"/>
    <cellStyle name="Hipervínculo" xfId="41714" builtinId="8" hidden="1"/>
    <cellStyle name="Hipervínculo" xfId="34214" builtinId="8" hidden="1"/>
    <cellStyle name="Hipervínculo" xfId="31237" builtinId="8" hidden="1"/>
    <cellStyle name="Hipervínculo" xfId="14358" builtinId="8" hidden="1"/>
    <cellStyle name="Hipervínculo" xfId="7135" builtinId="8" hidden="1"/>
    <cellStyle name="Hipervínculo" xfId="52755" builtinId="8" hidden="1"/>
    <cellStyle name="Hipervínculo" xfId="53587" builtinId="8" hidden="1"/>
    <cellStyle name="Hipervínculo" xfId="58738" builtinId="8" hidden="1"/>
    <cellStyle name="Hipervínculo" xfId="37034" builtinId="8" hidden="1"/>
    <cellStyle name="Hipervínculo" xfId="7635" builtinId="8" hidden="1"/>
    <cellStyle name="Hipervínculo" xfId="11348" builtinId="8" hidden="1"/>
    <cellStyle name="Hipervínculo" xfId="14993" builtinId="8" hidden="1"/>
    <cellStyle name="Hipervínculo" xfId="38779" builtinId="8" hidden="1"/>
    <cellStyle name="Hipervínculo" xfId="35752" builtinId="8" hidden="1"/>
    <cellStyle name="Hipervínculo" xfId="21762" builtinId="8" hidden="1"/>
    <cellStyle name="Hipervínculo" xfId="9361" builtinId="8" hidden="1"/>
    <cellStyle name="Hipervínculo" xfId="9531" builtinId="8" hidden="1"/>
    <cellStyle name="Hipervínculo" xfId="29615" builtinId="8" hidden="1"/>
    <cellStyle name="Hipervínculo" xfId="51391" builtinId="8" hidden="1"/>
    <cellStyle name="Hipervínculo" xfId="45710" builtinId="8" hidden="1"/>
    <cellStyle name="Hipervínculo" xfId="51557" builtinId="8" hidden="1"/>
    <cellStyle name="Hipervínculo" xfId="47464" builtinId="8" hidden="1"/>
    <cellStyle name="Hipervínculo" xfId="23435" builtinId="8" hidden="1"/>
    <cellStyle name="Hipervínculo" xfId="204" builtinId="8" hidden="1"/>
    <cellStyle name="Hipervínculo" xfId="19191" builtinId="8" hidden="1"/>
    <cellStyle name="Hipervínculo" xfId="28592" builtinId="8" hidden="1"/>
    <cellStyle name="Hipervínculo" xfId="52620" builtinId="8" hidden="1"/>
    <cellStyle name="Hipervínculo" xfId="44759" builtinId="8" hidden="1"/>
    <cellStyle name="Hipervínculo" xfId="40667" builtinId="8" hidden="1"/>
    <cellStyle name="Hipervínculo" xfId="16637" builtinId="8" hidden="1"/>
    <cellStyle name="Hipervínculo" xfId="318" builtinId="8" hidden="1"/>
    <cellStyle name="Hipervínculo" xfId="58126" builtinId="8" hidden="1"/>
    <cellStyle name="Hipervínculo" xfId="4939" builtinId="8" hidden="1"/>
    <cellStyle name="Hipervínculo" xfId="52524" builtinId="8" hidden="1"/>
    <cellStyle name="Hipervínculo" xfId="37956" builtinId="8" hidden="1"/>
    <cellStyle name="Hipervínculo" xfId="33865" builtinId="8" hidden="1"/>
    <cellStyle name="Hipervínculo" xfId="9839" builtinId="8" hidden="1"/>
    <cellStyle name="Hipervínculo" xfId="14073" builtinId="8" hidden="1"/>
    <cellStyle name="Hipervínculo" xfId="24790" builtinId="8" hidden="1"/>
    <cellStyle name="Hipervínculo" xfId="42194" builtinId="8" hidden="1"/>
    <cellStyle name="Hipervínculo" xfId="54650" builtinId="8" hidden="1"/>
    <cellStyle name="Hipervínculo" xfId="31159" builtinId="8" hidden="1"/>
    <cellStyle name="Hipervínculo" xfId="27064" builtinId="8" hidden="1"/>
    <cellStyle name="Hipervínculo" xfId="2632" builtinId="8" hidden="1"/>
    <cellStyle name="Hipervínculo" xfId="30207" builtinId="8" hidden="1"/>
    <cellStyle name="Hipervínculo" xfId="59261" builtinId="8" hidden="1"/>
    <cellStyle name="Hipervínculo" xfId="48992" builtinId="8" hidden="1"/>
    <cellStyle name="Hipervínculo" xfId="4140" builtinId="8" hidden="1"/>
    <cellStyle name="Hipervínculo" xfId="56694" builtinId="8" hidden="1"/>
    <cellStyle name="Hipervínculo" xfId="35894" builtinId="8" hidden="1"/>
    <cellStyle name="Hipervínculo" xfId="4080" builtinId="8" hidden="1"/>
    <cellStyle name="Hipervínculo" xfId="27669" builtinId="8" hidden="1"/>
    <cellStyle name="Hipervínculo" xfId="30023" builtinId="8" hidden="1"/>
    <cellStyle name="Hipervínculo" xfId="15850" builtinId="8" hidden="1"/>
    <cellStyle name="Hipervínculo" xfId="56828" builtinId="8" hidden="1"/>
    <cellStyle name="Hipervínculo" xfId="38340" builtinId="8" hidden="1"/>
    <cellStyle name="Hipervínculo" xfId="54945" builtinId="8" hidden="1"/>
    <cellStyle name="Hipervínculo" xfId="40982" builtinId="8" hidden="1"/>
    <cellStyle name="Hipervínculo" xfId="11448" builtinId="8" hidden="1"/>
    <cellStyle name="Hipervínculo" xfId="38594" builtinId="8" hidden="1"/>
    <cellStyle name="Hipervínculo" xfId="13903" builtinId="8" hidden="1"/>
    <cellStyle name="Hipervínculo" xfId="49849" builtinId="8" hidden="1"/>
    <cellStyle name="Hipervínculo" xfId="16960" builtinId="8" hidden="1"/>
    <cellStyle name="Hipervínculo" xfId="37230" builtinId="8" hidden="1"/>
    <cellStyle name="Hipervínculo" xfId="12766" builtinId="8" hidden="1"/>
    <cellStyle name="Hipervínculo" xfId="38831" builtinId="8" hidden="1"/>
    <cellStyle name="Hipervínculo" xfId="58038" builtinId="8" hidden="1"/>
    <cellStyle name="Hipervínculo" xfId="29002" builtinId="8" hidden="1"/>
    <cellStyle name="Hipervínculo" xfId="33677" builtinId="8" hidden="1"/>
    <cellStyle name="Hipervínculo" xfId="36851" builtinId="8" hidden="1"/>
    <cellStyle name="Hipervínculo" xfId="40383" builtinId="8" hidden="1"/>
    <cellStyle name="Hipervínculo" xfId="57199" builtinId="8" hidden="1"/>
    <cellStyle name="Hipervínculo" xfId="25797" builtinId="8" hidden="1"/>
    <cellStyle name="Hipervínculo" xfId="54853" builtinId="8" hidden="1"/>
    <cellStyle name="Hipervínculo" xfId="5665" builtinId="8" hidden="1"/>
    <cellStyle name="Hipervínculo" xfId="20011" builtinId="8" hidden="1"/>
    <cellStyle name="Hipervínculo" xfId="1980" builtinId="8" hidden="1"/>
    <cellStyle name="Hipervínculo" xfId="36457" builtinId="8" hidden="1"/>
    <cellStyle name="Hipervínculo" xfId="30945" builtinId="8" hidden="1"/>
    <cellStyle name="Hipervínculo" xfId="52660" builtinId="8" hidden="1"/>
    <cellStyle name="Hipervínculo" xfId="59194" builtinId="8" hidden="1"/>
    <cellStyle name="Hipervínculo" xfId="9256" builtinId="8" hidden="1"/>
    <cellStyle name="Hipervínculo" xfId="13084" builtinId="8" hidden="1"/>
    <cellStyle name="Hipervínculo" xfId="17843" builtinId="8" hidden="1"/>
    <cellStyle name="Hipervínculo" xfId="15902" builtinId="8" hidden="1"/>
    <cellStyle name="Hipervínculo" xfId="57055" builtinId="8" hidden="1"/>
    <cellStyle name="Hipervínculo" xfId="50679" builtinId="8" hidden="1"/>
    <cellStyle name="Hipervínculo" xfId="52305" builtinId="8" hidden="1"/>
    <cellStyle name="Hipervínculo" xfId="27884" builtinId="8" hidden="1"/>
    <cellStyle name="Hipervínculo" xfId="6157" builtinId="8" hidden="1"/>
    <cellStyle name="Hipervínculo" xfId="6345" builtinId="8" hidden="1"/>
    <cellStyle name="Hipervínculo" xfId="22705" builtinId="8" hidden="1"/>
    <cellStyle name="Hipervínculo" xfId="22388" builtinId="8" hidden="1"/>
    <cellStyle name="Hipervínculo" xfId="8835" builtinId="8" hidden="1"/>
    <cellStyle name="Hipervínculo" xfId="46554" builtinId="8" hidden="1"/>
    <cellStyle name="Hipervínculo" xfId="20960" builtinId="8" hidden="1"/>
    <cellStyle name="Hipervínculo" xfId="662" builtinId="8" hidden="1"/>
    <cellStyle name="Hipervínculo" xfId="4610" builtinId="8" hidden="1"/>
    <cellStyle name="Hipervínculo" xfId="29503" builtinId="8" hidden="1"/>
    <cellStyle name="Hipervínculo" xfId="51727" builtinId="8" hidden="1"/>
    <cellStyle name="Hipervínculo" xfId="27728" builtinId="8" hidden="1"/>
    <cellStyle name="Hipervínculo" xfId="39755" builtinId="8" hidden="1"/>
    <cellStyle name="Hipervínculo" xfId="14029" builtinId="8" hidden="1"/>
    <cellStyle name="Hipervínculo" xfId="8187" builtinId="8" hidden="1"/>
    <cellStyle name="Hipervínculo" xfId="12278" builtinId="8" hidden="1"/>
    <cellStyle name="Hipervínculo" xfId="36304" builtinId="8" hidden="1"/>
    <cellStyle name="Hipervínculo" xfId="58734" builtinId="8" hidden="1"/>
    <cellStyle name="Hipervínculo" xfId="45588" builtinId="8" hidden="1"/>
    <cellStyle name="Hipervínculo" xfId="20117" builtinId="8" hidden="1"/>
    <cellStyle name="Hipervínculo" xfId="7102" builtinId="8" hidden="1"/>
    <cellStyle name="Hipervínculo" xfId="14985" builtinId="8" hidden="1"/>
    <cellStyle name="Hipervínculo" xfId="19077" builtinId="8" hidden="1"/>
    <cellStyle name="Hipervínculo" xfId="43107" builtinId="8" hidden="1"/>
    <cellStyle name="Hipervínculo" xfId="49391" builtinId="8" hidden="1"/>
    <cellStyle name="Hipervínculo" xfId="48128" builtinId="8" hidden="1"/>
    <cellStyle name="Hipervínculo" xfId="31856" builtinId="8" hidden="1"/>
    <cellStyle name="Hipervínculo" xfId="2173" builtinId="8" hidden="1"/>
    <cellStyle name="Hipervínculo" xfId="59202" builtinId="8" hidden="1"/>
    <cellStyle name="Hipervínculo" xfId="25876" builtinId="8" hidden="1"/>
    <cellStyle name="Hipervínculo" xfId="38086" builtinId="8" hidden="1"/>
    <cellStyle name="Hipervínculo" xfId="47472" builtinId="8" hidden="1"/>
    <cellStyle name="Hipervínculo" xfId="23885" builtinId="8" hidden="1"/>
    <cellStyle name="Hipervínculo" xfId="46532" builtinId="8" hidden="1"/>
    <cellStyle name="Hipervínculo" xfId="39729" builtinId="8" hidden="1"/>
    <cellStyle name="Hipervínculo" xfId="32679" builtinId="8" hidden="1"/>
    <cellStyle name="Hipervínculo" xfId="1568" builtinId="8" hidden="1"/>
    <cellStyle name="Hipervínculo" xfId="1814" builtinId="8" hidden="1"/>
    <cellStyle name="Hipervínculo" xfId="40675" builtinId="8" hidden="1"/>
    <cellStyle name="Hipervínculo" xfId="23698" builtinId="8" hidden="1"/>
    <cellStyle name="Hipervínculo" xfId="12554" builtinId="8" hidden="1"/>
    <cellStyle name="Hipervínculo" xfId="35970" builtinId="8" hidden="1"/>
    <cellStyle name="Hipervínculo" xfId="35384" builtinId="8" hidden="1"/>
    <cellStyle name="Hipervínculo" xfId="39477" builtinId="8" hidden="1"/>
    <cellStyle name="Hipervínculo" xfId="56510" builtinId="8" hidden="1"/>
    <cellStyle name="Hipervínculo" xfId="16403" builtinId="8" hidden="1"/>
    <cellStyle name="Hipervínculo" xfId="14483" builtinId="8" hidden="1"/>
    <cellStyle name="Hipervínculo" xfId="5755" builtinId="8" hidden="1"/>
    <cellStyle name="Hipervínculo" xfId="16174" builtinId="8" hidden="1"/>
    <cellStyle name="Hipervínculo" xfId="57247" builtinId="8" hidden="1"/>
    <cellStyle name="Hipervínculo" xfId="46277" builtinId="8" hidden="1"/>
    <cellStyle name="Hipervínculo" xfId="49581" builtinId="8" hidden="1"/>
    <cellStyle name="Hipervínculo" xfId="21571" builtinId="8" hidden="1"/>
    <cellStyle name="Hipervínculo" xfId="40167" builtinId="8" hidden="1"/>
    <cellStyle name="Hipervínculo" xfId="38024" builtinId="8" hidden="1"/>
    <cellStyle name="Hipervínculo" xfId="23099" builtinId="8" hidden="1"/>
    <cellStyle name="Hipervínculo" xfId="48983" builtinId="8" hidden="1"/>
    <cellStyle name="Hipervínculo" xfId="53076" builtinId="8" hidden="1"/>
    <cellStyle name="Hipervínculo" xfId="42657" builtinId="8" hidden="1"/>
    <cellStyle name="Hipervínculo" xfId="20275" builtinId="8" hidden="1"/>
    <cellStyle name="Hipervínculo" xfId="57457" builtinId="8" hidden="1"/>
    <cellStyle name="Hipervínculo" xfId="8301" builtinId="8" hidden="1"/>
    <cellStyle name="Hipervínculo" xfId="16727" builtinId="8" hidden="1"/>
    <cellStyle name="Hipervínculo" xfId="57167" builtinId="8" hidden="1"/>
    <cellStyle name="Hipervínculo" xfId="51223" builtinId="8" hidden="1"/>
    <cellStyle name="Hipervínculo" xfId="34986" builtinId="8" hidden="1"/>
    <cellStyle name="Hipervínculo" xfId="13472" builtinId="8" hidden="1"/>
    <cellStyle name="Hipervínculo" xfId="28186" builtinId="8" hidden="1"/>
    <cellStyle name="Hipervínculo" xfId="15227" builtinId="8" hidden="1"/>
    <cellStyle name="Hipervínculo" xfId="36958" builtinId="8" hidden="1"/>
    <cellStyle name="Hipervínculo" xfId="55590" builtinId="8" hidden="1"/>
    <cellStyle name="Hipervínculo" xfId="28453" builtinId="8" hidden="1"/>
    <cellStyle name="Hipervínculo" xfId="28798" builtinId="8" hidden="1"/>
    <cellStyle name="Hipervínculo" xfId="6674" builtinId="8" hidden="1"/>
    <cellStyle name="Hipervínculo" xfId="14519" builtinId="8" hidden="1"/>
    <cellStyle name="Hipervínculo" xfId="22154" builtinId="8" hidden="1"/>
    <cellStyle name="Hipervínculo" xfId="43889" builtinId="8" hidden="1"/>
    <cellStyle name="Hipervínculo" xfId="48661" builtinId="8" hidden="1"/>
    <cellStyle name="Hipervínculo" xfId="43602" builtinId="8" hidden="1"/>
    <cellStyle name="Hipervínculo" xfId="48341" builtinId="8" hidden="1"/>
    <cellStyle name="Hipervínculo" xfId="44145" builtinId="8" hidden="1"/>
    <cellStyle name="Hipervínculo" xfId="55893" builtinId="8" hidden="1"/>
    <cellStyle name="Hipervínculo" xfId="29082" builtinId="8" hidden="1"/>
    <cellStyle name="Hipervínculo" xfId="50816" builtinId="8" hidden="1"/>
    <cellStyle name="Hipervínculo" xfId="41736" builtinId="8" hidden="1"/>
    <cellStyle name="Hipervínculo" xfId="36633" builtinId="8" hidden="1"/>
    <cellStyle name="Hipervínculo" xfId="14941" builtinId="8" hidden="1"/>
    <cellStyle name="Hipervínculo" xfId="9096" builtinId="8" hidden="1"/>
    <cellStyle name="Hipervínculo" xfId="28884" builtinId="8" hidden="1"/>
    <cellStyle name="Hipervínculo" xfId="36010" builtinId="8" hidden="1"/>
    <cellStyle name="Hipervínculo" xfId="48829" builtinId="8" hidden="1"/>
    <cellStyle name="Hipervínculo" xfId="1624" builtinId="8" hidden="1"/>
    <cellStyle name="Hipervínculo" xfId="10176" builtinId="8" hidden="1"/>
    <cellStyle name="Hipervínculo" xfId="36757" builtinId="8" hidden="1"/>
    <cellStyle name="Hipervínculo" xfId="21631" builtinId="8" hidden="1"/>
    <cellStyle name="Hipervínculo" xfId="22458" builtinId="8" hidden="1"/>
    <cellStyle name="Hipervínculo" xfId="21537" builtinId="8" hidden="1"/>
    <cellStyle name="Hipervínculo" xfId="13497" builtinId="8" hidden="1"/>
    <cellStyle name="Hipervínculo" xfId="43618" builtinId="8" hidden="1"/>
    <cellStyle name="Hipervínculo" xfId="25237" builtinId="8" hidden="1"/>
    <cellStyle name="Hipervínculo" xfId="1718" builtinId="8" hidden="1"/>
    <cellStyle name="Hipervínculo" xfId="22697" builtinId="8" hidden="1"/>
    <cellStyle name="Hipervínculo" xfId="34453" builtinId="8" hidden="1"/>
    <cellStyle name="Hipervínculo" xfId="49867" builtinId="8" hidden="1"/>
    <cellStyle name="Hipervínculo" xfId="46562" builtinId="8" hidden="1"/>
    <cellStyle name="Hipervínculo" xfId="20952" builtinId="8" hidden="1"/>
    <cellStyle name="Hipervínculo" xfId="41509" builtinId="8" hidden="1"/>
    <cellStyle name="Hipervínculo" xfId="5469" builtinId="8" hidden="1"/>
    <cellStyle name="Hipervínculo" xfId="14191" builtinId="8" hidden="1"/>
    <cellStyle name="Hipervínculo" xfId="19217" builtinId="8" hidden="1"/>
    <cellStyle name="Hipervínculo" xfId="46366" builtinId="8" hidden="1"/>
    <cellStyle name="Hipervínculo" xfId="39763" builtinId="8" hidden="1"/>
    <cellStyle name="Hipervínculo" xfId="14021" builtinId="8" hidden="1"/>
    <cellStyle name="Hipervínculo" xfId="23956" builtinId="8" hidden="1"/>
    <cellStyle name="Hipervínculo" xfId="50968" builtinId="8" hidden="1"/>
    <cellStyle name="Hipervínculo" xfId="58954" builtinId="8" hidden="1"/>
    <cellStyle name="Hipervínculo" xfId="40391" builtinId="8" hidden="1"/>
    <cellStyle name="Hipervínculo" xfId="13719" builtinId="8" hidden="1"/>
    <cellStyle name="Hipervínculo" xfId="32961" builtinId="8" hidden="1"/>
    <cellStyle name="Hipervínculo" xfId="4138" builtinId="8" hidden="1"/>
    <cellStyle name="Hipervínculo" xfId="4840" builtinId="8" hidden="1"/>
    <cellStyle name="Hipervínculo" xfId="19069" builtinId="8" hidden="1"/>
    <cellStyle name="Hipervínculo" xfId="43099" builtinId="8" hidden="1"/>
    <cellStyle name="Hipervínculo" xfId="13919" builtinId="8" hidden="1"/>
    <cellStyle name="Hipervínculo" xfId="47690" builtinId="8" hidden="1"/>
    <cellStyle name="Hipervínculo" xfId="42307" builtinId="8" hidden="1"/>
    <cellStyle name="Hipervínculo" xfId="7737" builtinId="8" hidden="1"/>
    <cellStyle name="Hipervínculo" xfId="2033" builtinId="8" hidden="1"/>
    <cellStyle name="Hipervínculo" xfId="25868" builtinId="8" hidden="1"/>
    <cellStyle name="Hipervínculo" xfId="49895" builtinId="8" hidden="1"/>
    <cellStyle name="Hipervínculo" xfId="53988" builtinId="8" hidden="1"/>
    <cellStyle name="Hipervínculo" xfId="15539" builtinId="8" hidden="1"/>
    <cellStyle name="Hipervínculo" xfId="6141" builtinId="8" hidden="1"/>
    <cellStyle name="Hipervínculo" xfId="2498" builtinId="8" hidden="1"/>
    <cellStyle name="Hipervínculo" xfId="7388" builtinId="8" hidden="1"/>
    <cellStyle name="Hipervínculo" xfId="32671" builtinId="8" hidden="1"/>
    <cellStyle name="Hipervínculo" xfId="48767" builtinId="8" hidden="1"/>
    <cellStyle name="Hipervínculo" xfId="49251" builtinId="8" hidden="1"/>
    <cellStyle name="Hipervínculo" xfId="36587" builtinId="8" hidden="1"/>
    <cellStyle name="Hipervínculo" xfId="56808" builtinId="8" hidden="1"/>
    <cellStyle name="Hipervínculo" xfId="59077" builtinId="8" hidden="1"/>
    <cellStyle name="Hipervínculo" xfId="39052" builtinId="8" hidden="1"/>
    <cellStyle name="Hipervínculo" xfId="54576" builtinId="8" hidden="1"/>
    <cellStyle name="Hipervínculo" xfId="13368" builtinId="8" hidden="1"/>
    <cellStyle name="Hipervínculo" xfId="36774" builtinId="8" hidden="1"/>
    <cellStyle name="Hipervínculo" xfId="24468" builtinId="8" hidden="1"/>
    <cellStyle name="Hipervínculo" xfId="15854" builtinId="8" hidden="1"/>
    <cellStyle name="Hipervínculo" xfId="31703" builtinId="8" hidden="1"/>
    <cellStyle name="Hipervínculo" xfId="20796" builtinId="8" hidden="1"/>
    <cellStyle name="Hipervínculo" xfId="9865" builtinId="8" hidden="1"/>
    <cellStyle name="Hipervínculo" xfId="39663" builtinId="8" hidden="1"/>
    <cellStyle name="Hipervínculo" xfId="19067" builtinId="8" hidden="1"/>
    <cellStyle name="Hipervínculo" xfId="39892" builtinId="8" hidden="1"/>
    <cellStyle name="Hipervínculo" xfId="13434" builtinId="8" hidden="1"/>
    <cellStyle name="Hipervínculo" xfId="28200" builtinId="8" hidden="1"/>
    <cellStyle name="Hipervínculo" xfId="8922" builtinId="8" hidden="1"/>
    <cellStyle name="Hipervínculo" xfId="44367" builtinId="8" hidden="1"/>
    <cellStyle name="Hipervínculo" xfId="4042" builtinId="8" hidden="1"/>
    <cellStyle name="Hipervínculo" xfId="20219" builtinId="8" hidden="1"/>
    <cellStyle name="Hipervínculo" xfId="52097" builtinId="8" hidden="1"/>
    <cellStyle name="Hipervínculo" xfId="51627" builtinId="8" hidden="1"/>
    <cellStyle name="Hipervínculo" xfId="54741" builtinId="8" hidden="1"/>
    <cellStyle name="Hipervínculo" xfId="42807" builtinId="8" hidden="1"/>
    <cellStyle name="Hipervínculo" xfId="40721" builtinId="8" hidden="1"/>
    <cellStyle name="Hipervínculo" xfId="29428" builtinId="8" hidden="1"/>
    <cellStyle name="Hipervínculo" xfId="20649" builtinId="8" hidden="1"/>
    <cellStyle name="Hipervínculo" xfId="13384" builtinId="8" hidden="1"/>
    <cellStyle name="Hipervínculo" xfId="29707" builtinId="8" hidden="1"/>
    <cellStyle name="Hipervínculo" xfId="51015" builtinId="8" hidden="1"/>
    <cellStyle name="Hipervínculo" xfId="34395" builtinId="8" hidden="1"/>
    <cellStyle name="Hipervínculo" xfId="56502" builtinId="8" hidden="1"/>
    <cellStyle name="Hipervínculo" xfId="51637" builtinId="8" hidden="1"/>
    <cellStyle name="Hipervínculo" xfId="55520" builtinId="8" hidden="1"/>
    <cellStyle name="Hipervínculo" xfId="14313" builtinId="8" hidden="1"/>
    <cellStyle name="Hipervínculo" xfId="5787" builtinId="8" hidden="1"/>
    <cellStyle name="Hipervínculo" xfId="186" builtinId="8" hidden="1"/>
    <cellStyle name="Hipervínculo" xfId="57530" builtinId="8" hidden="1"/>
    <cellStyle name="Hipervínculo" xfId="43548" builtinId="8" hidden="1"/>
    <cellStyle name="Hipervínculo" xfId="15319" builtinId="8" hidden="1"/>
    <cellStyle name="Hipervínculo" xfId="31569" builtinId="8" hidden="1"/>
    <cellStyle name="Hipervínculo" xfId="58882" builtinId="8" hidden="1"/>
    <cellStyle name="Hipervínculo" xfId="37302" builtinId="8" hidden="1"/>
    <cellStyle name="Hipervínculo" xfId="15279" builtinId="8" hidden="1"/>
    <cellStyle name="Hipervínculo" xfId="3672" builtinId="8" hidden="1"/>
    <cellStyle name="Hipervínculo" xfId="37563" builtinId="8" hidden="1"/>
    <cellStyle name="Hipervínculo" xfId="58282" builtinId="8" hidden="1"/>
    <cellStyle name="Hipervínculo" xfId="37470" builtinId="8" hidden="1"/>
    <cellStyle name="Hipervínculo" xfId="47178" builtinId="8" hidden="1"/>
    <cellStyle name="Hipervínculo" xfId="37216" builtinId="8" hidden="1"/>
    <cellStyle name="Hipervínculo" xfId="24726" builtinId="8" hidden="1"/>
    <cellStyle name="Hipervínculo" xfId="34381" builtinId="8" hidden="1"/>
    <cellStyle name="Hipervínculo" xfId="36920" builtinId="8" hidden="1"/>
    <cellStyle name="Hipervínculo" xfId="35363" builtinId="8" hidden="1"/>
    <cellStyle name="Hipervínculo" xfId="19617" builtinId="8" hidden="1"/>
    <cellStyle name="Hipervínculo" xfId="15798" builtinId="8" hidden="1"/>
    <cellStyle name="Hipervínculo" xfId="1001" builtinId="8" hidden="1"/>
    <cellStyle name="Hipervínculo" xfId="58592" builtinId="8" hidden="1"/>
    <cellStyle name="Hipervínculo" xfId="38350" builtinId="8" hidden="1"/>
    <cellStyle name="Hipervínculo" xfId="6638" builtinId="8" hidden="1"/>
    <cellStyle name="Hipervínculo" xfId="9690" builtinId="8" hidden="1"/>
    <cellStyle name="Hipervínculo" xfId="31061" builtinId="8" hidden="1"/>
    <cellStyle name="Hipervínculo" xfId="44470" builtinId="8" hidden="1"/>
    <cellStyle name="Hipervínculo" xfId="10869" builtinId="8" hidden="1"/>
    <cellStyle name="Hipervínculo" xfId="58934" builtinId="8" hidden="1"/>
    <cellStyle name="Hipervínculo" xfId="31784" builtinId="8" hidden="1"/>
    <cellStyle name="Hipervínculo" xfId="51181" builtinId="8" hidden="1"/>
    <cellStyle name="Hipervínculo" xfId="37577" builtinId="8" hidden="1"/>
    <cellStyle name="Hipervínculo" xfId="23978" builtinId="8" hidden="1"/>
    <cellStyle name="Hipervínculo" xfId="10379" builtinId="8" hidden="1"/>
    <cellStyle name="Hipervínculo" xfId="23492" builtinId="8" hidden="1"/>
    <cellStyle name="Hipervínculo" xfId="25079" builtinId="8" hidden="1"/>
    <cellStyle name="Hipervínculo" xfId="8627" builtinId="8" hidden="1"/>
    <cellStyle name="Hipervínculo" xfId="41148" builtinId="8" hidden="1"/>
    <cellStyle name="Hipervínculo" xfId="54424" builtinId="8" hidden="1"/>
    <cellStyle name="Hipervínculo" xfId="2030" builtinId="8" hidden="1"/>
    <cellStyle name="Hipervínculo" xfId="33541" builtinId="8" hidden="1"/>
    <cellStyle name="Hipervínculo" xfId="52051" builtinId="8" hidden="1"/>
    <cellStyle name="Hipervínculo" xfId="14169" builtinId="8" hidden="1"/>
    <cellStyle name="Hipervínculo" xfId="49785" builtinId="8" hidden="1"/>
    <cellStyle name="Hipervínculo" xfId="21756" builtinId="8" hidden="1"/>
    <cellStyle name="Hipervínculo" xfId="3154" builtinId="8" hidden="1"/>
    <cellStyle name="Hipervínculo" xfId="27203" builtinId="8" hidden="1"/>
    <cellStyle name="Hipervínculo" xfId="14260" builtinId="8" hidden="1"/>
    <cellStyle name="Hipervínculo" xfId="29204" builtinId="8" hidden="1"/>
    <cellStyle name="Hipervínculo" xfId="23954" builtinId="8" hidden="1"/>
    <cellStyle name="Hipervínculo" xfId="31073" builtinId="8" hidden="1"/>
    <cellStyle name="Hipervínculo" xfId="43001" builtinId="8" hidden="1"/>
    <cellStyle name="Hipervínculo" xfId="19284" builtinId="8" hidden="1"/>
    <cellStyle name="Hipervínculo" xfId="22901" builtinId="8" hidden="1"/>
    <cellStyle name="Hipervínculo" xfId="43661" builtinId="8" hidden="1"/>
    <cellStyle name="Hipervínculo" xfId="57528" builtinId="8" hidden="1"/>
    <cellStyle name="Hipervínculo" xfId="17052" builtinId="8" hidden="1"/>
    <cellStyle name="Hipervínculo" xfId="26520" builtinId="8" hidden="1"/>
    <cellStyle name="Hipervínculo" xfId="49458" builtinId="8" hidden="1"/>
    <cellStyle name="Hipervínculo" xfId="32965" builtinId="8" hidden="1"/>
    <cellStyle name="Hipervínculo" xfId="42435" builtinId="8" hidden="1"/>
    <cellStyle name="Hipervínculo" xfId="752" builtinId="8" hidden="1"/>
    <cellStyle name="Hipervínculo" xfId="50186" builtinId="8" hidden="1"/>
    <cellStyle name="Hipervínculo" xfId="14206" builtinId="8" hidden="1"/>
    <cellStyle name="Hipervínculo" xfId="1276" builtinId="8" hidden="1"/>
    <cellStyle name="Hipervínculo" xfId="5618" builtinId="8" hidden="1"/>
    <cellStyle name="Hipervínculo" xfId="9881" builtinId="8" hidden="1"/>
    <cellStyle name="Hipervínculo" xfId="39357" builtinId="8" hidden="1"/>
    <cellStyle name="Hipervínculo" xfId="51332" builtinId="8" hidden="1"/>
    <cellStyle name="Hipervínculo" xfId="5875" builtinId="8" hidden="1"/>
    <cellStyle name="Hipervínculo" xfId="13607" builtinId="8" hidden="1"/>
    <cellStyle name="Hipervínculo" xfId="20005" builtinId="8" hidden="1"/>
    <cellStyle name="Hipervínculo" xfId="22671" builtinId="8" hidden="1"/>
    <cellStyle name="Hipervínculo" xfId="22148" builtinId="8" hidden="1"/>
    <cellStyle name="Hipervínculo" xfId="52958" builtinId="8" hidden="1"/>
    <cellStyle name="Hipervínculo" xfId="37474" builtinId="8" hidden="1"/>
    <cellStyle name="Hipervínculo" xfId="46162" builtinId="8" hidden="1"/>
    <cellStyle name="Hipervínculo" xfId="58488" builtinId="8" hidden="1"/>
    <cellStyle name="Hipervínculo" xfId="58068" builtinId="8" hidden="1"/>
    <cellStyle name="Hipervínculo" xfId="14109" builtinId="8" hidden="1"/>
    <cellStyle name="Hipervínculo" xfId="19769" builtinId="8" hidden="1"/>
    <cellStyle name="Hipervínculo" xfId="24913" builtinId="8" hidden="1"/>
    <cellStyle name="Hipervínculo" xfId="58078" builtinId="8" hidden="1"/>
    <cellStyle name="Hipervínculo" xfId="40825" builtinId="8" hidden="1"/>
    <cellStyle name="Hipervínculo" xfId="46982" builtinId="8" hidden="1"/>
    <cellStyle name="Hipervínculo" xfId="31121" builtinId="8" hidden="1"/>
    <cellStyle name="Hipervínculo" xfId="18854" builtinId="8" hidden="1"/>
    <cellStyle name="Hipervínculo" xfId="23833" builtinId="8" hidden="1"/>
    <cellStyle name="Hipervínculo" xfId="2614" builtinId="8" hidden="1"/>
    <cellStyle name="Hipervínculo" xfId="19619" builtinId="8" hidden="1"/>
    <cellStyle name="Hipervínculo" xfId="52902" builtinId="8" hidden="1"/>
    <cellStyle name="Hipervínculo" xfId="44939" builtinId="8" hidden="1"/>
    <cellStyle name="Hipervínculo" xfId="7643" builtinId="8" hidden="1"/>
    <cellStyle name="Hipervínculo" xfId="48851" builtinId="8" hidden="1"/>
    <cellStyle name="Hipervínculo" xfId="47758" builtinId="8" hidden="1"/>
    <cellStyle name="Hipervínculo" xfId="20794" builtinId="8" hidden="1"/>
    <cellStyle name="Hipervínculo" xfId="41453" builtinId="8" hidden="1"/>
    <cellStyle name="Hipervínculo" xfId="55682" builtinId="8" hidden="1"/>
    <cellStyle name="Hipervínculo" xfId="36383" builtinId="8" hidden="1"/>
    <cellStyle name="Hipervínculo" xfId="30696" builtinId="8" hidden="1"/>
    <cellStyle name="Hipervínculo" xfId="20717" builtinId="8" hidden="1"/>
    <cellStyle name="Hipervínculo" xfId="18901" builtinId="8" hidden="1"/>
    <cellStyle name="Hipervínculo" xfId="7027" builtinId="8" hidden="1"/>
    <cellStyle name="Hipervínculo" xfId="12409" builtinId="8" hidden="1"/>
    <cellStyle name="Hipervínculo" xfId="35928" builtinId="8" hidden="1"/>
    <cellStyle name="Hipervínculo" xfId="535" builtinId="8" hidden="1"/>
    <cellStyle name="Hipervínculo" xfId="52325" builtinId="8" hidden="1"/>
    <cellStyle name="Hipervínculo" xfId="24374" builtinId="8" hidden="1"/>
    <cellStyle name="Hipervínculo" xfId="9981" builtinId="8" hidden="1"/>
    <cellStyle name="Hipervínculo" xfId="10124" builtinId="8" hidden="1"/>
    <cellStyle name="Hipervínculo" xfId="6019" builtinId="8" hidden="1"/>
    <cellStyle name="Hipervínculo" xfId="17377" builtinId="8" hidden="1"/>
    <cellStyle name="Hipervínculo" xfId="57838" builtinId="8" hidden="1"/>
    <cellStyle name="Hipervínculo" xfId="21498" builtinId="8" hidden="1"/>
    <cellStyle name="Hipervínculo" xfId="2638" builtinId="8" hidden="1"/>
    <cellStyle name="Hipervínculo" xfId="33903" builtinId="8" hidden="1"/>
    <cellStyle name="Hipervínculo" xfId="56274" builtinId="8" hidden="1"/>
    <cellStyle name="Hipervínculo" xfId="4226" builtinId="8" hidden="1"/>
    <cellStyle name="Hipervínculo" xfId="10118" builtinId="8" hidden="1"/>
    <cellStyle name="Hipervínculo" xfId="24064" builtinId="8" hidden="1"/>
    <cellStyle name="Hipervínculo" xfId="48013" builtinId="8" hidden="1"/>
    <cellStyle name="Hipervínculo" xfId="49283" builtinId="8" hidden="1"/>
    <cellStyle name="Hipervínculo" xfId="45193" builtinId="8" hidden="1"/>
    <cellStyle name="Hipervínculo" xfId="21165" builtinId="8" hidden="1"/>
    <cellStyle name="Hipervínculo" xfId="2484" builtinId="8" hidden="1"/>
    <cellStyle name="Hipervínculo" xfId="6678" builtinId="8" hidden="1"/>
    <cellStyle name="Hipervínculo" xfId="30867" builtinId="8" hidden="1"/>
    <cellStyle name="Hipervínculo" xfId="24987" builtinId="8" hidden="1"/>
    <cellStyle name="Hipervínculo" xfId="58173" builtinId="8" hidden="1"/>
    <cellStyle name="Hipervínculo" xfId="21083" builtinId="8" hidden="1"/>
    <cellStyle name="Hipervínculo" xfId="53062" builtinId="8" hidden="1"/>
    <cellStyle name="Hipervínculo" xfId="46749" builtinId="8" hidden="1"/>
    <cellStyle name="Hipervínculo" xfId="16709" builtinId="8" hidden="1"/>
    <cellStyle name="Hipervínculo" xfId="37662" builtinId="8" hidden="1"/>
    <cellStyle name="Hipervínculo" xfId="58424" builtinId="8" hidden="1"/>
    <cellStyle name="Hipervínculo" xfId="35684" builtinId="8" hidden="1"/>
    <cellStyle name="Hipervínculo" xfId="31593" builtinId="8" hidden="1"/>
    <cellStyle name="Hipervínculo" xfId="7567" builtinId="8" hidden="1"/>
    <cellStyle name="Hipervínculo" xfId="54518" builtinId="8" hidden="1"/>
    <cellStyle name="Hipervínculo" xfId="18471" builtinId="8" hidden="1"/>
    <cellStyle name="Hipervínculo" xfId="44466" builtinId="8" hidden="1"/>
    <cellStyle name="Hipervínculo" xfId="52347" builtinId="8" hidden="1"/>
    <cellStyle name="Hipervínculo" xfId="43005" builtinId="8" hidden="1"/>
    <cellStyle name="Hipervínculo" xfId="24792" builtinId="8" hidden="1"/>
    <cellStyle name="Hipervínculo" xfId="352" builtinId="8" hidden="1"/>
    <cellStyle name="Hipervínculo" xfId="23141" builtinId="8" hidden="1"/>
    <cellStyle name="Hipervínculo" xfId="12604" builtinId="8" hidden="1"/>
    <cellStyle name="Hipervínculo" xfId="51265" builtinId="8" hidden="1"/>
    <cellStyle name="Hipervínculo" xfId="45421" builtinId="8" hidden="1"/>
    <cellStyle name="Hipervínculo" xfId="22056" builtinId="8" hidden="1"/>
    <cellStyle name="Hipervínculo" xfId="17995" builtinId="8" hidden="1"/>
    <cellStyle name="Hipervínculo" xfId="5536" builtinId="8" hidden="1"/>
    <cellStyle name="Hipervínculo" xfId="29945" builtinId="8" hidden="1"/>
    <cellStyle name="Hipervínculo" xfId="32327" builtinId="8" hidden="1"/>
    <cellStyle name="Hipervínculo" xfId="57602" builtinId="8" hidden="1"/>
    <cellStyle name="Hipervínculo" xfId="17147" builtinId="8" hidden="1"/>
    <cellStyle name="Hipervínculo" xfId="34565" builtinId="8" hidden="1"/>
    <cellStyle name="Hipervínculo" xfId="54106" builtinId="8" hidden="1"/>
    <cellStyle name="Hipervínculo" xfId="30137" builtinId="8" hidden="1"/>
    <cellStyle name="Hipervínculo" xfId="11352" builtinId="8" hidden="1"/>
    <cellStyle name="Hipervínculo" xfId="4832" builtinId="8" hidden="1"/>
    <cellStyle name="Hipervínculo" xfId="27000" builtinId="8" hidden="1"/>
    <cellStyle name="Hipervínculo" xfId="15607" builtinId="8" hidden="1"/>
    <cellStyle name="Hipervínculo" xfId="49146" builtinId="8" hidden="1"/>
    <cellStyle name="Hipervínculo" xfId="53390" builtinId="8" hidden="1"/>
    <cellStyle name="Hipervínculo" xfId="44065" builtinId="8" hidden="1"/>
    <cellStyle name="Hipervínculo" xfId="43544" builtinId="8" hidden="1"/>
    <cellStyle name="Hipervínculo" xfId="46025" builtinId="8" hidden="1"/>
    <cellStyle name="Hipervínculo" xfId="26668" builtinId="8" hidden="1"/>
    <cellStyle name="Hipervínculo" xfId="24634" builtinId="8" hidden="1"/>
    <cellStyle name="Hipervínculo" xfId="45540" builtinId="8" hidden="1"/>
    <cellStyle name="Hipervínculo" xfId="3402" builtinId="8" hidden="1"/>
    <cellStyle name="Hipervínculo" xfId="45526" builtinId="8" hidden="1"/>
    <cellStyle name="Hipervínculo" xfId="48112" builtinId="8" hidden="1"/>
    <cellStyle name="Hipervínculo" xfId="53111" builtinId="8" hidden="1"/>
    <cellStyle name="Hipervínculo" xfId="39440" builtinId="8" hidden="1"/>
    <cellStyle name="Hipervínculo" xfId="34895" builtinId="8" hidden="1"/>
    <cellStyle name="Hipervínculo" xfId="13414" builtinId="8" hidden="1"/>
    <cellStyle name="Hipervínculo" xfId="11376" builtinId="8" hidden="1"/>
    <cellStyle name="Hipervínculo" xfId="33247" builtinId="8" hidden="1"/>
    <cellStyle name="Hipervínculo" xfId="38518" builtinId="8" hidden="1"/>
    <cellStyle name="Hipervínculo" xfId="12940" builtinId="8" hidden="1"/>
    <cellStyle name="Hipervínculo" xfId="13218" builtinId="8" hidden="1"/>
    <cellStyle name="Hipervínculo" xfId="12746" builtinId="8" hidden="1"/>
    <cellStyle name="Hipervínculo" xfId="16695" builtinId="8" hidden="1"/>
    <cellStyle name="Hipervínculo" xfId="44351" builtinId="8" hidden="1"/>
    <cellStyle name="Hipervínculo" xfId="40177" builtinId="8" hidden="1"/>
    <cellStyle name="Hipervínculo" xfId="55169" builtinId="8" hidden="1"/>
    <cellStyle name="Hipervínculo" xfId="51081" builtinId="8" hidden="1"/>
    <cellStyle name="Hipervínculo" xfId="25582" builtinId="8" hidden="1"/>
    <cellStyle name="Hipervínculo" xfId="3770" builtinId="8" hidden="1"/>
    <cellStyle name="Hipervínculo" xfId="14375" builtinId="8" hidden="1"/>
    <cellStyle name="Hipervínculo" xfId="35343" builtinId="8" hidden="1"/>
    <cellStyle name="Hipervínculo" xfId="47104" builtinId="8" hidden="1"/>
    <cellStyle name="Hipervínculo" xfId="48373" builtinId="8" hidden="1"/>
    <cellStyle name="Hipervínculo" xfId="44283" builtinId="8" hidden="1"/>
    <cellStyle name="Hipervínculo" xfId="18657" builtinId="8" hidden="1"/>
    <cellStyle name="Hipervínculo" xfId="2634" builtinId="8" hidden="1"/>
    <cellStyle name="Hipervínculo" xfId="11107" builtinId="8" hidden="1"/>
    <cellStyle name="Hipervínculo" xfId="48689" builtinId="8" hidden="1"/>
    <cellStyle name="Hipervínculo" xfId="54030" builtinId="8" hidden="1"/>
    <cellStyle name="Hipervínculo" xfId="41575" builtinId="8" hidden="1"/>
    <cellStyle name="Hipervínculo" xfId="37480" builtinId="8" hidden="1"/>
    <cellStyle name="Hipervínculo" xfId="11726" builtinId="8" hidden="1"/>
    <cellStyle name="Hipervínculo" xfId="10459" builtinId="8" hidden="1"/>
    <cellStyle name="Hipervínculo" xfId="26181" builtinId="8" hidden="1"/>
    <cellStyle name="Hipervínculo" xfId="47556" builtinId="8" hidden="1"/>
    <cellStyle name="Hipervínculo" xfId="27351" builtinId="8" hidden="1"/>
    <cellStyle name="Hipervínculo" xfId="34772" builtinId="8" hidden="1"/>
    <cellStyle name="Hipervínculo" xfId="30681" builtinId="8" hidden="1"/>
    <cellStyle name="Hipervínculo" xfId="4798" builtinId="8" hidden="1"/>
    <cellStyle name="Hipervínculo" xfId="24348" builtinId="8" hidden="1"/>
    <cellStyle name="Hipervínculo" xfId="52472" builtinId="8" hidden="1"/>
    <cellStyle name="Hipervínculo" xfId="45379" builtinId="8" hidden="1"/>
    <cellStyle name="Hipervínculo" xfId="31283" builtinId="8" hidden="1"/>
    <cellStyle name="Hipervínculo" xfId="53378" builtinId="8" hidden="1"/>
    <cellStyle name="Hipervínculo" xfId="38054" builtinId="8" hidden="1"/>
    <cellStyle name="Hipervínculo" xfId="105" builtinId="8" hidden="1"/>
    <cellStyle name="Hipervínculo" xfId="24056" builtinId="8" hidden="1"/>
    <cellStyle name="Hipervínculo" xfId="16968" builtinId="8" hidden="1"/>
    <cellStyle name="Hipervínculo" xfId="45556" builtinId="8" hidden="1"/>
    <cellStyle name="Hipervínculo" xfId="2694" builtinId="8" hidden="1"/>
    <cellStyle name="Hipervínculo" xfId="27642" builtinId="8" hidden="1"/>
    <cellStyle name="Hipervínculo" xfId="18158" builtinId="8" hidden="1"/>
    <cellStyle name="Hipervínculo" xfId="55646" builtinId="8" hidden="1"/>
    <cellStyle name="Hipervínculo" xfId="30859" builtinId="8" hidden="1"/>
    <cellStyle name="Hipervínculo" xfId="32211" builtinId="8" hidden="1"/>
    <cellStyle name="Hipervínculo" xfId="58058" builtinId="8" hidden="1"/>
    <cellStyle name="Hipervínculo" xfId="38400" builtinId="8" hidden="1"/>
    <cellStyle name="Hipervínculo" xfId="42109" builtinId="8" hidden="1"/>
    <cellStyle name="Hipervínculo" xfId="10283" builtinId="8" hidden="1"/>
    <cellStyle name="Hipervínculo" xfId="11549" builtinId="8" hidden="1"/>
    <cellStyle name="Hipervínculo" xfId="44553" builtinId="8" hidden="1"/>
    <cellStyle name="Hipervínculo" xfId="48009" builtinId="8" hidden="1"/>
    <cellStyle name="Hipervínculo" xfId="54208" builtinId="8" hidden="1"/>
    <cellStyle name="Hipervínculo" xfId="31601" builtinId="8" hidden="1"/>
    <cellStyle name="Hipervínculo" xfId="6199" builtinId="8" hidden="1"/>
    <cellStyle name="Hipervínculo" xfId="4399" builtinId="8" hidden="1"/>
    <cellStyle name="Hipervínculo" xfId="18479" builtinId="8" hidden="1"/>
    <cellStyle name="Hipervínculo" xfId="24698" builtinId="8" hidden="1"/>
    <cellStyle name="Hipervínculo" xfId="56276" builtinId="8" hidden="1"/>
    <cellStyle name="Hipervínculo" xfId="2785" builtinId="8" hidden="1"/>
    <cellStyle name="Hipervínculo" xfId="24800" builtinId="8" hidden="1"/>
    <cellStyle name="Hipervínculo" xfId="10727" builtinId="8" hidden="1"/>
    <cellStyle name="Hipervínculo" xfId="3858" builtinId="8" hidden="1"/>
    <cellStyle name="Hipervínculo" xfId="25403" builtinId="8" hidden="1"/>
    <cellStyle name="Hipervínculo" xfId="51257" builtinId="8" hidden="1"/>
    <cellStyle name="Hipervínculo" xfId="55346" builtinId="8" hidden="1"/>
    <cellStyle name="Hipervínculo" xfId="7449" builtinId="8" hidden="1"/>
    <cellStyle name="Hipervínculo" xfId="18001" builtinId="8" hidden="1"/>
    <cellStyle name="Hipervínculo" xfId="16008" builtinId="8" hidden="1"/>
    <cellStyle name="Hipervínculo" xfId="32138" builtinId="8" hidden="1"/>
    <cellStyle name="Hipervínculo" xfId="5622" builtinId="8" hidden="1"/>
    <cellStyle name="Hipervínculo" xfId="35166" builtinId="8" hidden="1"/>
    <cellStyle name="Hipervínculo" xfId="50045" builtinId="8" hidden="1"/>
    <cellStyle name="Hipervínculo" xfId="33423" builtinId="8" hidden="1"/>
    <cellStyle name="Hipervínculo" xfId="11202" builtinId="8" hidden="1"/>
    <cellStyle name="Hipervínculo" xfId="3226" builtinId="8" hidden="1"/>
    <cellStyle name="Hipervínculo" xfId="17272" builtinId="8" hidden="1"/>
    <cellStyle name="Hipervínculo" xfId="39265" builtinId="8" hidden="1"/>
    <cellStyle name="Hipervínculo" xfId="53288" builtinId="8" hidden="1"/>
    <cellStyle name="Hipervínculo" xfId="48225" builtinId="8" hidden="1"/>
    <cellStyle name="Hipervínculo" xfId="26494" builtinId="8" hidden="1"/>
    <cellStyle name="Hipervínculo" xfId="3313" builtinId="8" hidden="1"/>
    <cellStyle name="Hipervínculo" xfId="10007" builtinId="8" hidden="1"/>
    <cellStyle name="Hipervínculo" xfId="24458" builtinId="8" hidden="1"/>
    <cellStyle name="Hipervínculo" xfId="46190" builtinId="8" hidden="1"/>
    <cellStyle name="Hipervínculo" xfId="34350" builtinId="8" hidden="1"/>
    <cellStyle name="Hipervínculo" xfId="41298" builtinId="8" hidden="1"/>
    <cellStyle name="Hipervínculo" xfId="19569" builtinId="8" hidden="1"/>
    <cellStyle name="Hipervínculo" xfId="3398" builtinId="8" hidden="1"/>
    <cellStyle name="Hipervínculo" xfId="5463" builtinId="8" hidden="1"/>
    <cellStyle name="Hipervínculo" xfId="31389" builtinId="8" hidden="1"/>
    <cellStyle name="Hipervínculo" xfId="46198" builtinId="8" hidden="1"/>
    <cellStyle name="Hipervínculo" xfId="12290" builtinId="8" hidden="1"/>
    <cellStyle name="Hipervínculo" xfId="41762" builtinId="8" hidden="1"/>
    <cellStyle name="Hipervínculo" xfId="24618" builtinId="8" hidden="1"/>
    <cellStyle name="Hipervínculo" xfId="7267" builtinId="8" hidden="1"/>
    <cellStyle name="Hipervínculo" xfId="51155" builtinId="8" hidden="1"/>
    <cellStyle name="Hipervínculo" xfId="45" builtinId="8" hidden="1"/>
    <cellStyle name="Hipervínculo" xfId="58626" builtinId="8" hidden="1"/>
    <cellStyle name="Hipervínculo" xfId="3564" builtinId="8" hidden="1"/>
    <cellStyle name="Hipervínculo" xfId="47921" builtinId="8" hidden="1"/>
    <cellStyle name="Hipervínculo" xfId="37651" builtinId="8" hidden="1"/>
    <cellStyle name="Hipervínculo" xfId="48455" builtinId="8" hidden="1"/>
    <cellStyle name="Hipervínculo" xfId="11957" builtinId="8" hidden="1"/>
    <cellStyle name="Hipervínculo" xfId="9314" builtinId="8" hidden="1"/>
    <cellStyle name="Hipervínculo" xfId="57912" builtinId="8" hidden="1"/>
    <cellStyle name="Hipervínculo" xfId="23728" builtinId="8" hidden="1"/>
    <cellStyle name="Hipervínculo" xfId="29092" builtinId="8" hidden="1"/>
    <cellStyle name="Hipervínculo" xfId="7667" builtinId="8" hidden="1"/>
    <cellStyle name="Hipervínculo" xfId="6794" builtinId="8" hidden="1"/>
    <cellStyle name="Hipervínculo" xfId="29060" builtinId="8" hidden="1"/>
    <cellStyle name="Hipervínculo" xfId="3442" builtinId="8" hidden="1"/>
    <cellStyle name="Hipervínculo" xfId="44291" builtinId="8" hidden="1"/>
    <cellStyle name="Hipervínculo" xfId="27048" builtinId="8" hidden="1"/>
    <cellStyle name="Hipervínculo" xfId="16168" builtinId="8" hidden="1"/>
    <cellStyle name="Hipervínculo" xfId="3331" builtinId="8" hidden="1"/>
    <cellStyle name="Hipervínculo" xfId="31769" builtinId="8" hidden="1"/>
    <cellStyle name="Hipervínculo" xfId="35860" builtinId="8" hidden="1"/>
    <cellStyle name="Hipervínculo" xfId="58514" builtinId="8" hidden="1"/>
    <cellStyle name="Hipervínculo" xfId="33155" builtinId="8" hidden="1"/>
    <cellStyle name="Hipervínculo" xfId="14645" builtinId="8" hidden="1"/>
    <cellStyle name="Hipervínculo" xfId="9368" builtinId="8" hidden="1"/>
    <cellStyle name="Hipervínculo" xfId="14541" builtinId="8" hidden="1"/>
    <cellStyle name="Hipervínculo" xfId="334" builtinId="8" hidden="1"/>
    <cellStyle name="Hipervínculo" xfId="42663" builtinId="8" hidden="1"/>
    <cellStyle name="Hipervínculo" xfId="54717" builtinId="8" hidden="1"/>
    <cellStyle name="Hipervínculo" xfId="30690" builtinId="8" hidden="1"/>
    <cellStyle name="Hipervínculo" xfId="39464" builtinId="8" hidden="1"/>
    <cellStyle name="Hipervínculo" xfId="40347" builtinId="8" hidden="1"/>
    <cellStyle name="Hipervínculo" xfId="21340" builtinId="8" hidden="1"/>
    <cellStyle name="Hipervínculo" xfId="53886" builtinId="8" hidden="1"/>
    <cellStyle name="Hipervínculo" xfId="44093" builtinId="8" hidden="1"/>
    <cellStyle name="Hipervínculo" xfId="47915" builtinId="8" hidden="1"/>
    <cellStyle name="Hipervínculo" xfId="23887" builtinId="8" hidden="1"/>
    <cellStyle name="Hipervínculo" xfId="55970" builtinId="8" hidden="1"/>
    <cellStyle name="Hipervínculo" xfId="4312" builtinId="8" hidden="1"/>
    <cellStyle name="Hipervínculo" xfId="20580" builtinId="8" hidden="1"/>
    <cellStyle name="Hipervínculo" xfId="26922" builtinId="8" hidden="1"/>
    <cellStyle name="Hipervínculo" xfId="32266" builtinId="8" hidden="1"/>
    <cellStyle name="Hipervínculo" xfId="41116" builtinId="8" hidden="1"/>
    <cellStyle name="Hipervínculo" xfId="17089" builtinId="8" hidden="1"/>
    <cellStyle name="Hipervínculo" xfId="31585" builtinId="8" hidden="1"/>
    <cellStyle name="Hipervínculo" xfId="9692" builtinId="8" hidden="1"/>
    <cellStyle name="Hipervínculo" xfId="34940" builtinId="8" hidden="1"/>
    <cellStyle name="Hipervínculo" xfId="58054" builtinId="8" hidden="1"/>
    <cellStyle name="Hipervínculo" xfId="50529" builtinId="8" hidden="1"/>
    <cellStyle name="Hipervínculo" xfId="17913" builtinId="8" hidden="1"/>
    <cellStyle name="Hipervínculo" xfId="10291" builtinId="8" hidden="1"/>
    <cellStyle name="Hipervínculo" xfId="12804" builtinId="8" hidden="1"/>
    <cellStyle name="Hipervínculo" xfId="16619" builtinId="8" hidden="1"/>
    <cellStyle name="Hipervínculo" xfId="41742" builtinId="8" hidden="1"/>
    <cellStyle name="Hipervínculo" xfId="54200" builtinId="8" hidden="1"/>
    <cellStyle name="Hipervínculo" xfId="49137" builtinId="8" hidden="1"/>
    <cellStyle name="Hipervínculo" xfId="5711" builtinId="8" hidden="1"/>
    <cellStyle name="Hipervínculo" xfId="45885" builtinId="8" hidden="1"/>
    <cellStyle name="Hipervínculo" xfId="58730" builtinId="8" hidden="1"/>
    <cellStyle name="Hipervínculo" xfId="22538" builtinId="8" hidden="1"/>
    <cellStyle name="Hipervínculo" xfId="48540" builtinId="8" hidden="1"/>
    <cellStyle name="Hipervínculo" xfId="47272" builtinId="8" hidden="1"/>
    <cellStyle name="Hipervínculo" xfId="47947" builtinId="8" hidden="1"/>
    <cellStyle name="Hipervínculo" xfId="33977" builtinId="8" hidden="1"/>
    <cellStyle name="Hipervínculo" xfId="26354" builtinId="8" hidden="1"/>
    <cellStyle name="Hipervínculo" xfId="428" builtinId="8" hidden="1"/>
    <cellStyle name="Hipervínculo" xfId="37406" builtinId="8" hidden="1"/>
    <cellStyle name="Hipervínculo" xfId="55338" builtinId="8" hidden="1"/>
    <cellStyle name="Hipervínculo" xfId="40345" builtinId="8" hidden="1"/>
    <cellStyle name="Hipervínculo" xfId="35283" builtinId="8" hidden="1"/>
    <cellStyle name="Hipervínculo" xfId="2462" builtinId="8" hidden="1"/>
    <cellStyle name="Hipervínculo" xfId="23488" builtinId="8" hidden="1"/>
    <cellStyle name="Hipervínculo" xfId="30025" builtinId="8" hidden="1"/>
    <cellStyle name="Hipervínculo" xfId="51001" builtinId="8" hidden="1"/>
    <cellStyle name="Hipervínculo" xfId="37276" builtinId="8" hidden="1"/>
    <cellStyle name="Hipervínculo" xfId="27237" builtinId="8" hidden="1"/>
    <cellStyle name="Hipervínculo" xfId="28352" builtinId="8" hidden="1"/>
    <cellStyle name="Hipervínculo" xfId="6624" builtinId="8" hidden="1"/>
    <cellStyle name="Hipervínculo" xfId="17539" builtinId="8" hidden="1"/>
    <cellStyle name="Hipervínculo" xfId="58602" builtinId="8" hidden="1"/>
    <cellStyle name="Hipervínculo" xfId="44333" builtinId="8" hidden="1"/>
    <cellStyle name="Hipervínculo" xfId="48217" builtinId="8" hidden="1"/>
    <cellStyle name="Hipervínculo" xfId="26486" builtinId="8" hidden="1"/>
    <cellStyle name="Hipervínculo" xfId="46504" builtinId="8" hidden="1"/>
    <cellStyle name="Hipervínculo" xfId="894" builtinId="8" hidden="1"/>
    <cellStyle name="Hipervínculo" xfId="9628" builtinId="8" hidden="1"/>
    <cellStyle name="Hipervínculo" xfId="37946" builtinId="8" hidden="1"/>
    <cellStyle name="Hipervínculo" xfId="50541" builtinId="8" hidden="1"/>
    <cellStyle name="Hipervínculo" xfId="41290" builtinId="8" hidden="1"/>
    <cellStyle name="Hipervínculo" xfId="19561" builtinId="8" hidden="1"/>
    <cellStyle name="Hipervínculo" xfId="29493" builtinId="8" hidden="1"/>
    <cellStyle name="Hipervínculo" xfId="52972" builtinId="8" hidden="1"/>
    <cellStyle name="Hipervínculo" xfId="51855" builtinId="8" hidden="1"/>
    <cellStyle name="Hipervínculo" xfId="17649" builtinId="8" hidden="1"/>
    <cellStyle name="Hipervínculo" xfId="22508" builtinId="8" hidden="1"/>
    <cellStyle name="Hipervínculo" xfId="52554" builtinId="8" hidden="1"/>
    <cellStyle name="Hipervínculo" xfId="12632" builtinId="8" hidden="1"/>
    <cellStyle name="Hipervínculo" xfId="7573" builtinId="8" hidden="1"/>
    <cellStyle name="Hipervínculo" xfId="15453" builtinId="8" hidden="1"/>
    <cellStyle name="Hipervínculo" xfId="38320" builtinId="8" hidden="1"/>
    <cellStyle name="Hipervínculo" xfId="12114" builtinId="8" hidden="1"/>
    <cellStyle name="Hipervínculo" xfId="53806" builtinId="8" hidden="1"/>
    <cellStyle name="Hipervínculo" xfId="27467" builtinId="8" hidden="1"/>
    <cellStyle name="Hipervínculo" xfId="6329" builtinId="8" hidden="1"/>
    <cellStyle name="Hipervínculo" xfId="1942" builtinId="8" hidden="1"/>
    <cellStyle name="Hipervínculo" xfId="22254" builtinId="8" hidden="1"/>
    <cellStyle name="Hipervínculo" xfId="45253" builtinId="8" hidden="1"/>
    <cellStyle name="Hipervínculo" xfId="50308" builtinId="8" hidden="1"/>
    <cellStyle name="Hipervínculo" xfId="16258" builtinId="8" hidden="1"/>
    <cellStyle name="Hipervínculo" xfId="57459" builtinId="8" hidden="1"/>
    <cellStyle name="Hipervínculo" xfId="8087" builtinId="8" hidden="1"/>
    <cellStyle name="Hipervínculo" xfId="5025" builtinId="8" hidden="1"/>
    <cellStyle name="Hipervínculo" xfId="29052" builtinId="8" hidden="1"/>
    <cellStyle name="Hipervínculo" xfId="50767" builtinId="8" hidden="1"/>
    <cellStyle name="Hipervínculo" xfId="52406" builtinId="8" hidden="1"/>
    <cellStyle name="Hipervínculo" xfId="40207" builtinId="8" hidden="1"/>
    <cellStyle name="Hipervínculo" xfId="16176" builtinId="8" hidden="1"/>
    <cellStyle name="Hipervínculo" xfId="8471" builtinId="8" hidden="1"/>
    <cellStyle name="Hipervínculo" xfId="11826" builtinId="8" hidden="1"/>
    <cellStyle name="Hipervínculo" xfId="35852" builtinId="8" hidden="1"/>
    <cellStyle name="Hipervínculo" xfId="36387" builtinId="8" hidden="1"/>
    <cellStyle name="Hipervínculo" xfId="34738" builtinId="8" hidden="1"/>
    <cellStyle name="Hipervínculo" xfId="225" builtinId="8" hidden="1"/>
    <cellStyle name="Hipervínculo" xfId="44177" builtinId="8" hidden="1"/>
    <cellStyle name="Hipervínculo" xfId="1686" builtinId="8" hidden="1"/>
    <cellStyle name="Hipervínculo" xfId="40701" builtinId="8" hidden="1"/>
    <cellStyle name="Hipervínculo" xfId="36910" builtinId="8" hidden="1"/>
    <cellStyle name="Hipervínculo" xfId="20741" builtinId="8" hidden="1"/>
    <cellStyle name="Hipervínculo" xfId="1914" builtinId="8" hidden="1"/>
    <cellStyle name="Hipervínculo" xfId="26604" builtinId="8" hidden="1"/>
    <cellStyle name="Hipervínculo" xfId="2399" builtinId="8" hidden="1"/>
    <cellStyle name="Hipervínculo" xfId="7241" builtinId="8" hidden="1"/>
    <cellStyle name="Hipervínculo" xfId="25421" builtinId="8" hidden="1"/>
    <cellStyle name="Hipervínculo" xfId="49451" builtinId="8" hidden="1"/>
    <cellStyle name="Hipervínculo" xfId="47923" builtinId="8" hidden="1"/>
    <cellStyle name="Hipervínculo" xfId="43125" builtinId="8" hidden="1"/>
    <cellStyle name="Hipervínculo" xfId="19807" builtinId="8" hidden="1"/>
    <cellStyle name="Hipervínculo" xfId="4308" builtinId="8" hidden="1"/>
    <cellStyle name="Hipervínculo" xfId="4379" builtinId="8" hidden="1"/>
    <cellStyle name="Hipervínculo" xfId="37408" builtinId="8" hidden="1"/>
    <cellStyle name="Hipervínculo" xfId="56252" builtinId="8" hidden="1"/>
    <cellStyle name="Hipervínculo" xfId="38006" builtinId="8" hidden="1"/>
    <cellStyle name="Hipervínculo" xfId="36194" builtinId="8" hidden="1"/>
    <cellStyle name="Hipervínculo" xfId="38496" builtinId="8" hidden="1"/>
    <cellStyle name="Hipervínculo" xfId="9700" builtinId="8" hidden="1"/>
    <cellStyle name="Hipervínculo" xfId="14758" builtinId="8" hidden="1"/>
    <cellStyle name="Hipervínculo" xfId="39024" builtinId="8" hidden="1"/>
    <cellStyle name="Hipervínculo" xfId="18268" builtinId="8" hidden="1"/>
    <cellStyle name="Hipervínculo" xfId="34324" builtinId="8" hidden="1"/>
    <cellStyle name="Hipervínculo" xfId="29266" builtinId="8" hidden="1"/>
    <cellStyle name="Hipervínculo" xfId="6207" builtinId="8" hidden="1"/>
    <cellStyle name="Hipervínculo" xfId="16627" builtinId="8" hidden="1"/>
    <cellStyle name="Hipervínculo" xfId="24130" builtinId="8" hidden="1"/>
    <cellStyle name="Hipervínculo" xfId="43478" builtinId="8" hidden="1"/>
    <cellStyle name="Hipervínculo" xfId="54158" builtinId="8" hidden="1"/>
    <cellStyle name="Hipervínculo" xfId="41042" builtinId="8" hidden="1"/>
    <cellStyle name="Hipervínculo" xfId="34411" builtinId="8" hidden="1"/>
    <cellStyle name="Hipervínculo" xfId="1352" builtinId="8" hidden="1"/>
    <cellStyle name="Hipervínculo" xfId="37081" builtinId="8" hidden="1"/>
    <cellStyle name="Hipervínculo" xfId="28614" builtinId="8" hidden="1"/>
    <cellStyle name="Hipervínculo" xfId="30647" builtinId="8" hidden="1"/>
    <cellStyle name="Hipervínculo" xfId="38679" builtinId="8" hidden="1"/>
    <cellStyle name="Hipervínculo" xfId="29927" builtinId="8" hidden="1"/>
    <cellStyle name="Hipervínculo" xfId="15409" builtinId="8" hidden="1"/>
    <cellStyle name="Hipervínculo" xfId="8753" builtinId="8" hidden="1"/>
    <cellStyle name="Hipervínculo" xfId="30483" builtinId="8" hidden="1"/>
    <cellStyle name="Hipervínculo" xfId="35542" builtinId="8" hidden="1"/>
    <cellStyle name="Hipervínculo" xfId="59423" builtinId="8" hidden="1"/>
    <cellStyle name="Hipervínculo" xfId="35275" builtinId="8" hidden="1"/>
    <cellStyle name="Hipervínculo" xfId="48272" builtinId="8" hidden="1"/>
    <cellStyle name="Hipervínculo" xfId="3566" builtinId="8" hidden="1"/>
    <cellStyle name="Hipervínculo" xfId="15679" builtinId="8" hidden="1"/>
    <cellStyle name="Hipervínculo" xfId="37410" builtinId="8" hidden="1"/>
    <cellStyle name="Hipervínculo" xfId="42473" builtinId="8" hidden="1"/>
    <cellStyle name="Hipervínculo" xfId="52892" builtinId="8" hidden="1"/>
    <cellStyle name="Hipervínculo" xfId="28085" builtinId="8" hidden="1"/>
    <cellStyle name="Hipervínculo" xfId="22022" builtinId="8" hidden="1"/>
    <cellStyle name="Hipervínculo" xfId="48691" builtinId="8" hidden="1"/>
    <cellStyle name="Hipervínculo" xfId="45199" builtinId="8" hidden="1"/>
    <cellStyle name="Hipervínculo" xfId="44341" builtinId="8" hidden="1"/>
    <cellStyle name="Hipervínculo" xfId="49399" builtinId="8" hidden="1"/>
    <cellStyle name="Hipervínculo" xfId="46094" builtinId="8" hidden="1"/>
    <cellStyle name="Hipervínculo" xfId="53135" builtinId="8" hidden="1"/>
    <cellStyle name="Hipervínculo" xfId="34029" builtinId="8" hidden="1"/>
    <cellStyle name="Hipervínculo" xfId="48655" builtinId="8" hidden="1"/>
    <cellStyle name="Hipervínculo" xfId="33337" builtinId="8" hidden="1"/>
    <cellStyle name="Hipervínculo" xfId="16502" builtinId="8" hidden="1"/>
    <cellStyle name="Hipervínculo" xfId="56326" builtinId="8" hidden="1"/>
    <cellStyle name="Hipervínculo" xfId="39295" builtinId="8" hidden="1"/>
    <cellStyle name="Hipervínculo" xfId="14489" builtinId="8" hidden="1"/>
    <cellStyle name="Hipervínculo" xfId="9849" builtinId="8" hidden="1"/>
    <cellStyle name="Hipervínculo" xfId="12738" builtinId="8" hidden="1"/>
    <cellStyle name="Hipervínculo" xfId="31908" builtinId="8" hidden="1"/>
    <cellStyle name="Hipervínculo" xfId="58966" builtinId="8" hidden="1"/>
    <cellStyle name="Hipervínculo" xfId="38697" builtinId="8" hidden="1"/>
    <cellStyle name="Hipervínculo" xfId="54781" builtinId="8" hidden="1"/>
    <cellStyle name="Hipervínculo" xfId="28445" builtinId="8" hidden="1"/>
    <cellStyle name="Hipervínculo" xfId="47801" builtinId="8" hidden="1"/>
    <cellStyle name="Hipervínculo" xfId="19537" builtinId="8" hidden="1"/>
    <cellStyle name="Hipervínculo" xfId="21696" builtinId="8" hidden="1"/>
    <cellStyle name="Hipervínculo" xfId="5649" builtinId="8" hidden="1"/>
    <cellStyle name="Hipervínculo" xfId="49719" builtinId="8" hidden="1"/>
    <cellStyle name="Hipervínculo" xfId="25691" builtinId="8" hidden="1"/>
    <cellStyle name="Hipervínculo" xfId="1946" builtinId="8" hidden="1"/>
    <cellStyle name="Hipervínculo" xfId="11848" builtinId="8" hidden="1"/>
    <cellStyle name="Hipervínculo" xfId="26336" builtinId="8" hidden="1"/>
    <cellStyle name="Hipervínculo" xfId="50316" builtinId="8" hidden="1"/>
    <cellStyle name="Hipervínculo" xfId="22318" builtinId="8" hidden="1"/>
    <cellStyle name="Hipervínculo" xfId="42923" builtinId="8" hidden="1"/>
    <cellStyle name="Hipervínculo" xfId="18893" builtinId="8" hidden="1"/>
    <cellStyle name="Hipervínculo" xfId="1758" builtinId="8" hidden="1"/>
    <cellStyle name="Hipervínculo" xfId="30724" builtinId="8" hidden="1"/>
    <cellStyle name="Hipervínculo" xfId="56480" builtinId="8" hidden="1"/>
    <cellStyle name="Hipervínculo" xfId="2309" builtinId="8" hidden="1"/>
    <cellStyle name="Hipervínculo" xfId="686" builtinId="8" hidden="1"/>
    <cellStyle name="Hipervínculo" xfId="29866" builtinId="8" hidden="1"/>
    <cellStyle name="Hipervínculo" xfId="25802" builtinId="8" hidden="1"/>
    <cellStyle name="Hipervínculo" xfId="11818" builtinId="8" hidden="1"/>
    <cellStyle name="Hipervínculo" xfId="26308" builtinId="8" hidden="1"/>
    <cellStyle name="Hipervínculo" xfId="39938" builtinId="8" hidden="1"/>
    <cellStyle name="Hipervínculo" xfId="56969" builtinId="8" hidden="1"/>
    <cellStyle name="Hipervínculo" xfId="6852" builtinId="8" hidden="1"/>
    <cellStyle name="Hipervínculo" xfId="29318" builtinId="8" hidden="1"/>
    <cellStyle name="Hipervínculo" xfId="5295" builtinId="8" hidden="1"/>
    <cellStyle name="Hipervínculo" xfId="18617" builtinId="8" hidden="1"/>
    <cellStyle name="Hipervínculo" xfId="43980" builtinId="8" hidden="1"/>
    <cellStyle name="Hipervínculo" xfId="29953" builtinId="8" hidden="1"/>
    <cellStyle name="Hipervínculo" xfId="47692" builtinId="8" hidden="1"/>
    <cellStyle name="Hipervínculo" xfId="30829" builtinId="8" hidden="1"/>
    <cellStyle name="Hipervínculo" xfId="34106" builtinId="8" hidden="1"/>
    <cellStyle name="Hipervínculo" xfId="12562" builtinId="8" hidden="1"/>
    <cellStyle name="Hipervínculo" xfId="5399" builtinId="8" hidden="1"/>
    <cellStyle name="Hipervínculo" xfId="15275" builtinId="8" hidden="1"/>
    <cellStyle name="Hipervínculo" xfId="2648" builtinId="8" hidden="1"/>
    <cellStyle name="Hipervínculo" xfId="19404" builtinId="8" hidden="1"/>
    <cellStyle name="Hipervínculo" xfId="35108" builtinId="8" hidden="1"/>
    <cellStyle name="Hipervínculo" xfId="2153" builtinId="8" hidden="1"/>
    <cellStyle name="Hipervínculo" xfId="30335" builtinId="8" hidden="1"/>
    <cellStyle name="Hipervínculo" xfId="30557" builtinId="8" hidden="1"/>
    <cellStyle name="Hipervínculo" xfId="43851" builtinId="8" hidden="1"/>
    <cellStyle name="Hipervínculo" xfId="26334" builtinId="8" hidden="1"/>
    <cellStyle name="Hipervínculo" xfId="51161" builtinId="8" hidden="1"/>
    <cellStyle name="Hipervínculo" xfId="44767" builtinId="8" hidden="1"/>
    <cellStyle name="Hipervínculo" xfId="3" builtinId="8" hidden="1"/>
    <cellStyle name="Hipervínculo" xfId="55122" builtinId="8" hidden="1"/>
    <cellStyle name="Hipervínculo" xfId="29128" builtinId="8" hidden="1"/>
    <cellStyle name="Hipervínculo" xfId="42160" builtinId="8" hidden="1"/>
    <cellStyle name="Hipervínculo" xfId="32278" builtinId="8" hidden="1"/>
    <cellStyle name="Hipervínculo" xfId="58580" builtinId="8" hidden="1"/>
    <cellStyle name="Hipervínculo" xfId="22961" builtinId="8" hidden="1"/>
    <cellStyle name="Hipervínculo" xfId="47558" builtinId="8" hidden="1"/>
    <cellStyle name="Hipervínculo" xfId="18336" builtinId="8" hidden="1"/>
    <cellStyle name="Hipervínculo" xfId="58084" builtinId="8" hidden="1"/>
    <cellStyle name="Hipervínculo" xfId="38875" builtinId="8" hidden="1"/>
    <cellStyle name="Hipervínculo" xfId="14553" builtinId="8" hidden="1"/>
    <cellStyle name="Hipervínculo" xfId="33593" builtinId="8" hidden="1"/>
    <cellStyle name="Hipervínculo" xfId="51376" builtinId="8" hidden="1"/>
    <cellStyle name="Hipervínculo" xfId="35422" builtinId="8" hidden="1"/>
    <cellStyle name="Hipervínculo" xfId="36611" builtinId="8" hidden="1"/>
    <cellStyle name="Hipervínculo" xfId="4855" builtinId="8" hidden="1"/>
    <cellStyle name="Hipervínculo" xfId="55272" builtinId="8" hidden="1"/>
    <cellStyle name="Hipervínculo" xfId="44875" builtinId="8" hidden="1"/>
    <cellStyle name="Hipervínculo" xfId="21312" builtinId="8" hidden="1"/>
    <cellStyle name="Hipervínculo" xfId="40639" builtinId="8" hidden="1"/>
    <cellStyle name="Hipervínculo" xfId="34118" builtinId="8" hidden="1"/>
    <cellStyle name="Hipervínculo" xfId="35550" builtinId="8" hidden="1"/>
    <cellStyle name="Hipervínculo" xfId="10323" builtinId="8" hidden="1"/>
    <cellStyle name="Hipervínculo" xfId="46676" builtinId="8" hidden="1"/>
    <cellStyle name="Hipervínculo" xfId="32845" builtinId="8" hidden="1"/>
    <cellStyle name="Hipervínculo" xfId="8477" builtinId="8" hidden="1"/>
    <cellStyle name="Hipervínculo" xfId="2185" builtinId="8" hidden="1"/>
    <cellStyle name="Hipervínculo" xfId="20448" builtinId="8" hidden="1"/>
    <cellStyle name="Hipervínculo" xfId="42481" builtinId="8" hidden="1"/>
    <cellStyle name="Hipervínculo" xfId="52900" builtinId="8" hidden="1"/>
    <cellStyle name="Hipervínculo" xfId="48807" builtinId="8" hidden="1"/>
    <cellStyle name="Hipervínculo" xfId="380" builtinId="8" hidden="1"/>
    <cellStyle name="Hipervínculo" xfId="16552" builtinId="8" hidden="1"/>
    <cellStyle name="Hipervínculo" xfId="8457" builtinId="8" hidden="1"/>
    <cellStyle name="Hipervínculo" xfId="27247" builtinId="8" hidden="1"/>
    <cellStyle name="Hipervínculo" xfId="22590" builtinId="8" hidden="1"/>
    <cellStyle name="Hipervínculo" xfId="58090" builtinId="8" hidden="1"/>
    <cellStyle name="Hipervínculo" xfId="18368" builtinId="8" hidden="1"/>
    <cellStyle name="Hipervínculo" xfId="16353" builtinId="8" hidden="1"/>
    <cellStyle name="Hipervínculo" xfId="3030" builtinId="8" hidden="1"/>
    <cellStyle name="Hipervínculo" xfId="3772" builtinId="8" hidden="1"/>
    <cellStyle name="Hipervínculo" xfId="34049" builtinId="8" hidden="1"/>
    <cellStyle name="Hipervínculo" xfId="56334" builtinId="8" hidden="1"/>
    <cellStyle name="Hipervínculo" xfId="39303" builtinId="8" hidden="1"/>
    <cellStyle name="Hipervínculo" xfId="35210" builtinId="8" hidden="1"/>
    <cellStyle name="Hipervínculo" xfId="9423" builtinId="8" hidden="1"/>
    <cellStyle name="Hipervínculo" xfId="44223" builtinId="8" hidden="1"/>
    <cellStyle name="Hipervínculo" xfId="18751" builtinId="8" hidden="1"/>
    <cellStyle name="Hipervínculo" xfId="40851" builtinId="8" hidden="1"/>
    <cellStyle name="Hipervínculo" xfId="56528" builtinId="8" hidden="1"/>
    <cellStyle name="Hipervínculo" xfId="40493" builtinId="8" hidden="1"/>
    <cellStyle name="Hipervínculo" xfId="28407" builtinId="8" hidden="1"/>
    <cellStyle name="Hipervínculo" xfId="4445" builtinId="8" hidden="1"/>
    <cellStyle name="Hipervínculo" xfId="19529" builtinId="8" hidden="1"/>
    <cellStyle name="Hipervínculo" xfId="57129" builtinId="8" hidden="1"/>
    <cellStyle name="Hipervínculo" xfId="47650" builtinId="8" hidden="1"/>
    <cellStyle name="Hipervínculo" xfId="49727" builtinId="8" hidden="1"/>
    <cellStyle name="Hipervínculo" xfId="20532" builtinId="8" hidden="1"/>
    <cellStyle name="Hipervínculo" xfId="21609" builtinId="8" hidden="1"/>
    <cellStyle name="Hipervínculo" xfId="2261" builtinId="8" hidden="1"/>
    <cellStyle name="Hipervínculo" xfId="25093" builtinId="8" hidden="1"/>
    <cellStyle name="Hipervínculo" xfId="22492" builtinId="8" hidden="1"/>
    <cellStyle name="Hipervínculo" xfId="2117" builtinId="8" hidden="1"/>
    <cellStyle name="Hipervínculo" xfId="24568" builtinId="8" hidden="1"/>
    <cellStyle name="Hipervínculo" xfId="47893" builtinId="8" hidden="1"/>
    <cellStyle name="Hipervínculo" xfId="4455" builtinId="8" hidden="1"/>
    <cellStyle name="Hipervínculo" xfId="6892" builtinId="8" hidden="1"/>
    <cellStyle name="Hipervínculo" xfId="33129" builtinId="8" hidden="1"/>
    <cellStyle name="Hipervínculo" xfId="37218" builtinId="8" hidden="1"/>
    <cellStyle name="Hipervínculo" xfId="15139" builtinId="8" hidden="1"/>
    <cellStyle name="Hipervínculo" xfId="36130" builtinId="8" hidden="1"/>
    <cellStyle name="Hipervínculo" xfId="52179" builtinId="8" hidden="1"/>
    <cellStyle name="Hipervínculo" xfId="25135" builtinId="8" hidden="1"/>
    <cellStyle name="Hipervínculo" xfId="51927" builtinId="8" hidden="1"/>
    <cellStyle name="Hipervínculo" xfId="39930" builtinId="8" hidden="1"/>
    <cellStyle name="Hipervínculo" xfId="44022" builtinId="8" hidden="1"/>
    <cellStyle name="Hipervínculo" xfId="29739" builtinId="8" hidden="1"/>
    <cellStyle name="Hipervínculo" xfId="25659" builtinId="8" hidden="1"/>
    <cellStyle name="Hipervínculo" xfId="39876" builtinId="8" hidden="1"/>
    <cellStyle name="Hipervínculo" xfId="573" builtinId="8" hidden="1"/>
    <cellStyle name="Hipervínculo" xfId="34934" builtinId="8" hidden="1"/>
    <cellStyle name="Hipervínculo" xfId="46729" builtinId="8" hidden="1"/>
    <cellStyle name="Hipervínculo" xfId="50822" builtinId="8" hidden="1"/>
    <cellStyle name="Hipervínculo" xfId="44977" builtinId="8" hidden="1"/>
    <cellStyle name="Hipervínculo" xfId="4777" builtinId="8" hidden="1"/>
    <cellStyle name="Hipervínculo" xfId="13909" builtinId="8" hidden="1"/>
    <cellStyle name="Hipervínculo" xfId="5979" builtinId="8" hidden="1"/>
    <cellStyle name="Hipervínculo" xfId="27707" builtinId="8" hidden="1"/>
    <cellStyle name="Hipervínculo" xfId="41092" builtinId="8" hidden="1"/>
    <cellStyle name="Hipervínculo" xfId="5009" builtinId="8" hidden="1"/>
    <cellStyle name="Hipervínculo" xfId="15025" builtinId="8" hidden="1"/>
    <cellStyle name="Hipervínculo" xfId="13771" builtinId="8" hidden="1"/>
    <cellStyle name="Hipervínculo" xfId="37486" builtinId="8" hidden="1"/>
    <cellStyle name="Hipervínculo" xfId="15970" builtinId="8" hidden="1"/>
    <cellStyle name="Hipervínculo" xfId="34640" builtinId="8" hidden="1"/>
    <cellStyle name="Hipervínculo" xfId="59108" builtinId="8" hidden="1"/>
    <cellStyle name="Hipervínculo" xfId="52849" builtinId="8" hidden="1"/>
    <cellStyle name="Hipervínculo" xfId="31119" builtinId="8" hidden="1"/>
    <cellStyle name="Hipervínculo" xfId="8930" builtinId="8" hidden="1"/>
    <cellStyle name="Hipervínculo" xfId="14931" builtinId="8" hidden="1"/>
    <cellStyle name="Hipervínculo" xfId="19835" builtinId="8" hidden="1"/>
    <cellStyle name="Hipervínculo" xfId="41569" builtinId="8" hidden="1"/>
    <cellStyle name="Hipervínculo" xfId="50985" builtinId="8" hidden="1"/>
    <cellStyle name="Hipervínculo" xfId="45922" builtinId="8" hidden="1"/>
    <cellStyle name="Hipervínculo" xfId="24190" builtinId="8" hidden="1"/>
    <cellStyle name="Hipervínculo" xfId="4849" builtinId="8" hidden="1"/>
    <cellStyle name="Hipervínculo" xfId="12914" builtinId="8" hidden="1"/>
    <cellStyle name="Hipervínculo" xfId="11575" builtinId="8" hidden="1"/>
    <cellStyle name="Hipervínculo" xfId="48493" builtinId="8" hidden="1"/>
    <cellStyle name="Hipervínculo" xfId="44055" builtinId="8" hidden="1"/>
    <cellStyle name="Hipervínculo" xfId="38994" builtinId="8" hidden="1"/>
    <cellStyle name="Hipervínculo" xfId="17263" builtinId="8" hidden="1"/>
    <cellStyle name="Hipervínculo" xfId="6840" builtinId="8" hidden="1"/>
    <cellStyle name="Hipervínculo" xfId="27603" builtinId="8" hidden="1"/>
    <cellStyle name="Hipervínculo" xfId="33693" builtinId="8" hidden="1"/>
    <cellStyle name="Hipervínculo" xfId="55421" builtinId="8" hidden="1"/>
    <cellStyle name="Hipervínculo" xfId="37125" builtinId="8" hidden="1"/>
    <cellStyle name="Hipervínculo" xfId="32078" builtinId="8" hidden="1"/>
    <cellStyle name="Hipervínculo" xfId="4885" builtinId="8" hidden="1"/>
    <cellStyle name="Hipervínculo" xfId="941" builtinId="8" hidden="1"/>
    <cellStyle name="Hipervínculo" xfId="1704" builtinId="8" hidden="1"/>
    <cellStyle name="Hipervínculo" xfId="33815" builtinId="8" hidden="1"/>
    <cellStyle name="Hipervínculo" xfId="7041" builtinId="8" hidden="1"/>
    <cellStyle name="Hipervínculo" xfId="25193" builtinId="8" hidden="1"/>
    <cellStyle name="Hipervínculo" xfId="13757" builtinId="8" hidden="1"/>
    <cellStyle name="Hipervínculo" xfId="12608" builtinId="8" hidden="1"/>
    <cellStyle name="Hipervínculo" xfId="18651" builtinId="8" hidden="1"/>
    <cellStyle name="Hipervínculo" xfId="18338" builtinId="8" hidden="1"/>
    <cellStyle name="Hipervínculo" xfId="47548" builtinId="8" hidden="1"/>
    <cellStyle name="Hipervínculo" xfId="48815" builtinId="8" hidden="1"/>
    <cellStyle name="Hipervínculo" xfId="23270" builtinId="8" hidden="1"/>
    <cellStyle name="Hipervínculo" xfId="20695" builtinId="8" hidden="1"/>
    <cellStyle name="Hipervínculo" xfId="2305" builtinId="8" hidden="1"/>
    <cellStyle name="Hipervínculo" xfId="27239" builtinId="8" hidden="1"/>
    <cellStyle name="Hipervínculo" xfId="30085" builtinId="8" hidden="1"/>
    <cellStyle name="Hipervínculo" xfId="54474" builtinId="8" hidden="1"/>
    <cellStyle name="Hipervínculo" xfId="42019" builtinId="8" hidden="1"/>
    <cellStyle name="Hipervínculo" xfId="3678" builtinId="8" hidden="1"/>
    <cellStyle name="Hipervínculo" xfId="13895" builtinId="8" hidden="1"/>
    <cellStyle name="Hipervínculo" xfId="10015" builtinId="8" hidden="1"/>
    <cellStyle name="Hipervínculo" xfId="41722" builtinId="8" hidden="1"/>
    <cellStyle name="Hipervínculo" xfId="51713" builtinId="8" hidden="1"/>
    <cellStyle name="Hipervínculo" xfId="58191" builtinId="8" hidden="1"/>
    <cellStyle name="Hipervínculo" xfId="35216" builtinId="8" hidden="1"/>
    <cellStyle name="Hipervínculo" xfId="9414" builtinId="8" hidden="1"/>
    <cellStyle name="Hipervínculo" xfId="42513" builtinId="8" hidden="1"/>
    <cellStyle name="Hipervínculo" xfId="16815" builtinId="8" hidden="1"/>
    <cellStyle name="Hipervínculo" xfId="22562" builtinId="8" hidden="1"/>
    <cellStyle name="Hipervínculo" xfId="59243" builtinId="8" hidden="1"/>
    <cellStyle name="Hipervínculo" xfId="223" builtinId="8" hidden="1"/>
    <cellStyle name="Hipervínculo" xfId="28415" builtinId="8" hidden="1"/>
    <cellStyle name="Hipervínculo" xfId="7559" builtinId="8" hidden="1"/>
    <cellStyle name="Hipervínculo" xfId="40577" builtinId="8" hidden="1"/>
    <cellStyle name="Hipervínculo" xfId="13561" builtinId="8" hidden="1"/>
    <cellStyle name="Hipervínculo" xfId="47642" builtinId="8" hidden="1"/>
    <cellStyle name="Hipervínculo" xfId="51733" builtinId="8" hidden="1"/>
    <cellStyle name="Hipervínculo" xfId="5641" builtinId="8" hidden="1"/>
    <cellStyle name="Hipervínculo" xfId="21617" builtinId="8" hidden="1"/>
    <cellStyle name="Hipervínculo" xfId="12176" builtinId="8" hidden="1"/>
    <cellStyle name="Hipervínculo" xfId="5068" builtinId="8" hidden="1"/>
    <cellStyle name="Hipervínculo" xfId="47300" builtinId="8" hidden="1"/>
    <cellStyle name="Hipervínculo" xfId="44871" builtinId="8" hidden="1"/>
    <cellStyle name="Hipervínculo" xfId="48045" builtinId="8" hidden="1"/>
    <cellStyle name="Hipervínculo" xfId="38841" builtinId="8" hidden="1"/>
    <cellStyle name="Hipervínculo" xfId="14815" builtinId="8" hidden="1"/>
    <cellStyle name="Hipervínculo" xfId="458" builtinId="8" hidden="1"/>
    <cellStyle name="Hipervínculo" xfId="11995" builtinId="8" hidden="1"/>
    <cellStyle name="Hipervínculo" xfId="55566" builtinId="8" hidden="1"/>
    <cellStyle name="Hipervínculo" xfId="37694" builtinId="8" hidden="1"/>
    <cellStyle name="Hipervínculo" xfId="53764" builtinId="8" hidden="1"/>
    <cellStyle name="Hipervínculo" xfId="32030" builtinId="8" hidden="1"/>
    <cellStyle name="Hipervínculo" xfId="8019" builtinId="8" hidden="1"/>
    <cellStyle name="Hipervínculo" xfId="1668" builtinId="8" hidden="1"/>
    <cellStyle name="Hipervínculo" xfId="18923" builtinId="8" hidden="1"/>
    <cellStyle name="Hipervínculo" xfId="44014" builtinId="8" hidden="1"/>
    <cellStyle name="Hipervínculo" xfId="33267" builtinId="8" hidden="1"/>
    <cellStyle name="Hipervínculo" xfId="46834" builtinId="8" hidden="1"/>
    <cellStyle name="Hipervínculo" xfId="25099" builtinId="8" hidden="1"/>
    <cellStyle name="Hipervínculo" xfId="472" builtinId="8" hidden="1"/>
    <cellStyle name="Hipervínculo" xfId="8647" builtinId="8" hidden="1"/>
    <cellStyle name="Hipervínculo" xfId="25850" builtinId="8" hidden="1"/>
    <cellStyle name="Hipervínculo" xfId="10425" builtinId="8" hidden="1"/>
    <cellStyle name="Hipervínculo" xfId="23445" builtinId="8" hidden="1"/>
    <cellStyle name="Hipervínculo" xfId="47342" builtinId="8" hidden="1"/>
    <cellStyle name="Hipervínculo" xfId="48505" builtinId="8" hidden="1"/>
    <cellStyle name="Hipervínculo" xfId="5989" builtinId="8" hidden="1"/>
    <cellStyle name="Hipervínculo" xfId="11049" builtinId="8" hidden="1"/>
    <cellStyle name="Hipervínculo" xfId="32779" builtinId="8" hidden="1"/>
    <cellStyle name="Hipervínculo" xfId="44861" builtinId="8" hidden="1"/>
    <cellStyle name="Hipervínculo" xfId="56630" builtinId="8" hidden="1"/>
    <cellStyle name="Hipervínculo" xfId="42799" builtinId="8" hidden="1"/>
    <cellStyle name="Hipervínculo" xfId="11248" builtinId="8" hidden="1"/>
    <cellStyle name="Hipervínculo" xfId="27156" builtinId="8" hidden="1"/>
    <cellStyle name="Hipervínculo" xfId="17977" builtinId="8" hidden="1"/>
    <cellStyle name="Hipervínculo" xfId="29788" builtinId="8" hidden="1"/>
    <cellStyle name="Hipervínculo" xfId="52841" builtinId="8" hidden="1"/>
    <cellStyle name="Hipervínculo" xfId="31111" builtinId="8" hidden="1"/>
    <cellStyle name="Hipervínculo" xfId="26050" builtinId="8" hidden="1"/>
    <cellStyle name="Hipervínculo" xfId="682" builtinId="8" hidden="1"/>
    <cellStyle name="Hipervínculo" xfId="19843" builtinId="8" hidden="1"/>
    <cellStyle name="Hipervínculo" xfId="24900" builtinId="8" hidden="1"/>
    <cellStyle name="Hipervínculo" xfId="624" builtinId="8" hidden="1"/>
    <cellStyle name="Hipervínculo" xfId="45913" builtinId="8" hidden="1"/>
    <cellStyle name="Hipervínculo" xfId="29495" builtinId="8" hidden="1"/>
    <cellStyle name="Hipervínculo" xfId="19125" builtinId="8" hidden="1"/>
    <cellStyle name="Hipervínculo" xfId="44492" builtinId="8" hidden="1"/>
    <cellStyle name="Hipervínculo" xfId="26770" builtinId="8" hidden="1"/>
    <cellStyle name="Hipervínculo" xfId="31832" builtinId="8" hidden="1"/>
    <cellStyle name="Hipervínculo" xfId="53562" builtinId="8" hidden="1"/>
    <cellStyle name="Hipervínculo" xfId="49903" builtinId="8" hidden="1"/>
    <cellStyle name="Hipervínculo" xfId="11620" builtinId="8" hidden="1"/>
    <cellStyle name="Hipervínculo" xfId="12194" builtinId="8" hidden="1"/>
    <cellStyle name="Hipervínculo" xfId="23546" builtinId="8" hidden="1"/>
    <cellStyle name="Hipervínculo" xfId="56870" builtinId="8" hidden="1"/>
    <cellStyle name="Hipervínculo" xfId="1836" builtinId="8" hidden="1"/>
    <cellStyle name="Hipervínculo" xfId="57735" builtinId="8" hidden="1"/>
    <cellStyle name="Hipervínculo" xfId="32084" builtinId="8" hidden="1"/>
    <cellStyle name="Hipervínculo" xfId="37270" builtinId="8" hidden="1"/>
    <cellStyle name="Hipervínculo" xfId="42667" builtinId="8" hidden="1"/>
    <cellStyle name="Hipervínculo" xfId="17725" builtinId="8" hidden="1"/>
    <cellStyle name="Hipervínculo" xfId="40629" builtinId="8" hidden="1"/>
    <cellStyle name="Hipervínculo" xfId="45686" builtinId="8" hidden="1"/>
    <cellStyle name="Hipervínculo" xfId="51535" builtinId="8" hidden="1"/>
    <cellStyle name="Hipervínculo" xfId="25189" builtinId="8" hidden="1"/>
    <cellStyle name="Hipervínculo" xfId="52357" builtinId="8" hidden="1"/>
    <cellStyle name="Hipervínculo" xfId="215" builtinId="8" hidden="1"/>
    <cellStyle name="Hipervínculo" xfId="22390" builtinId="8" hidden="1"/>
    <cellStyle name="Hipervínculo" xfId="35232" builtinId="8" hidden="1"/>
    <cellStyle name="Hipervínculo" xfId="50053" builtinId="8" hidden="1"/>
    <cellStyle name="Hipervínculo" xfId="44735" builtinId="8" hidden="1"/>
    <cellStyle name="Hipervínculo" xfId="20703" builtinId="8" hidden="1"/>
    <cellStyle name="Hipervínculo" xfId="32883" builtinId="8" hidden="1"/>
    <cellStyle name="Hipervínculo" xfId="7297" builtinId="8" hidden="1"/>
    <cellStyle name="Hipervínculo" xfId="31327" builtinId="8" hidden="1"/>
    <cellStyle name="Hipervínculo" xfId="20133" builtinId="8" hidden="1"/>
    <cellStyle name="Hipervínculo" xfId="39846" builtinId="8" hidden="1"/>
    <cellStyle name="Hipervínculo" xfId="3204" builtinId="8" hidden="1"/>
    <cellStyle name="Hipervínculo" xfId="11612" builtinId="8" hidden="1"/>
    <cellStyle name="Hipervínculo" xfId="18566" builtinId="8" hidden="1"/>
    <cellStyle name="Hipervínculo" xfId="49971" builtinId="8" hidden="1"/>
    <cellStyle name="Hipervínculo" xfId="45277" builtinId="8" hidden="1"/>
    <cellStyle name="Hipervínculo" xfId="29505" builtinId="8" hidden="1"/>
    <cellStyle name="Hipervínculo" xfId="50927" builtinId="8" hidden="1"/>
    <cellStyle name="Hipervínculo" xfId="51119" builtinId="8" hidden="1"/>
    <cellStyle name="Hipervínculo" xfId="24682" builtinId="8" hidden="1"/>
    <cellStyle name="Hipervínculo" xfId="13464" builtinId="8" hidden="1"/>
    <cellStyle name="Hipervínculo" xfId="36543" builtinId="8" hidden="1"/>
    <cellStyle name="Hipervínculo" xfId="34021" builtinId="8" hidden="1"/>
    <cellStyle name="Hipervínculo" xfId="40269" builtinId="8" hidden="1"/>
    <cellStyle name="Hipervínculo" xfId="10343" builtinId="8" hidden="1"/>
    <cellStyle name="Hipervínculo" xfId="1886" builtinId="8" hidden="1"/>
    <cellStyle name="Hipervínculo" xfId="12096" builtinId="8" hidden="1"/>
    <cellStyle name="Hipervínculo" xfId="25982" builtinId="8" hidden="1"/>
    <cellStyle name="Hipervínculo" xfId="27693" builtinId="8" hidden="1"/>
    <cellStyle name="Hipervínculo" xfId="51725" builtinId="8" hidden="1"/>
    <cellStyle name="Hipervínculo" xfId="45652" builtinId="8" hidden="1"/>
    <cellStyle name="Hipervínculo" xfId="40821" builtinId="8" hidden="1"/>
    <cellStyle name="Hipervínculo" xfId="6047" builtinId="8" hidden="1"/>
    <cellStyle name="Hipervínculo" xfId="14319" builtinId="8" hidden="1"/>
    <cellStyle name="Hipervínculo" xfId="44331" builtinId="8" hidden="1"/>
    <cellStyle name="Hipervínculo" xfId="53768" builtinId="8" hidden="1"/>
    <cellStyle name="Hipervínculo" xfId="40109" builtinId="8" hidden="1"/>
    <cellStyle name="Hipervínculo" xfId="28150" builtinId="8" hidden="1"/>
    <cellStyle name="Hipervínculo" xfId="33891" builtinId="8" hidden="1"/>
    <cellStyle name="Hipervínculo" xfId="10735" builtinId="8" hidden="1"/>
    <cellStyle name="Hipervínculo" xfId="12003" builtinId="8" hidden="1"/>
    <cellStyle name="Hipervínculo" xfId="32871" builtinId="8" hidden="1"/>
    <cellStyle name="Hipervínculo" xfId="41296" builtinId="8" hidden="1"/>
    <cellStyle name="Hipervínculo" xfId="53756" builtinId="8" hidden="1"/>
    <cellStyle name="Hipervínculo" xfId="32022" builtinId="8" hidden="1"/>
    <cellStyle name="Hipervínculo" xfId="49337" builtinId="8" hidden="1"/>
    <cellStyle name="Hipervínculo" xfId="3080" builtinId="8" hidden="1"/>
    <cellStyle name="Hipervínculo" xfId="8141" builtinId="8" hidden="1"/>
    <cellStyle name="Hipervínculo" xfId="47993" builtinId="8" hidden="1"/>
    <cellStyle name="Hipervínculo" xfId="28397" builtinId="8" hidden="1"/>
    <cellStyle name="Hipervínculo" xfId="46826" builtinId="8" hidden="1"/>
    <cellStyle name="Hipervínculo" xfId="25091" builtinId="8" hidden="1"/>
    <cellStyle name="Hipervínculo" xfId="29683" builtinId="8" hidden="1"/>
    <cellStyle name="Hipervínculo" xfId="57784" builtinId="8" hidden="1"/>
    <cellStyle name="Hipervínculo" xfId="43887" builtinId="8" hidden="1"/>
    <cellStyle name="Hipervínculo" xfId="30921" builtinId="8" hidden="1"/>
    <cellStyle name="Hipervínculo" xfId="3714" builtinId="8" hidden="1"/>
    <cellStyle name="Hipervínculo" xfId="39900" builtinId="8" hidden="1"/>
    <cellStyle name="Hipervínculo" xfId="18166" builtinId="8" hidden="1"/>
    <cellStyle name="Hipervínculo" xfId="13108" builtinId="8" hidden="1"/>
    <cellStyle name="Hipervínculo" xfId="11057" builtinId="8" hidden="1"/>
    <cellStyle name="Hipervínculo" xfId="32787" builtinId="8" hidden="1"/>
    <cellStyle name="Hipervínculo" xfId="9795" builtinId="8" hidden="1"/>
    <cellStyle name="Hipervínculo" xfId="41074" builtinId="8" hidden="1"/>
    <cellStyle name="Hipervínculo" xfId="52932" builtinId="8" hidden="1"/>
    <cellStyle name="Hipervínculo" xfId="11240" builtinId="8" hidden="1"/>
    <cellStyle name="Hipervínculo" xfId="6181" builtinId="8" hidden="1"/>
    <cellStyle name="Hipervínculo" xfId="17985" builtinId="8" hidden="1"/>
    <cellStyle name="Hipervínculo" xfId="39717" builtinId="8" hidden="1"/>
    <cellStyle name="Hipervínculo" xfId="44777" builtinId="8" hidden="1"/>
    <cellStyle name="Hipervínculo" xfId="20904" builtinId="8" hidden="1"/>
    <cellStyle name="Hipervínculo" xfId="9757" builtinId="8" hidden="1"/>
    <cellStyle name="Hipervínculo" xfId="8775" builtinId="8" hidden="1"/>
    <cellStyle name="Hipervínculo" xfId="674" builtinId="8" hidden="1"/>
    <cellStyle name="Hipervínculo" xfId="24908" builtinId="8" hidden="1"/>
    <cellStyle name="Hipervínculo" xfId="53024" builtinId="8" hidden="1"/>
    <cellStyle name="Hipervínculo" xfId="54280" builtinId="8" hidden="1"/>
    <cellStyle name="Hipervínculo" xfId="29695" builtinId="8" hidden="1"/>
    <cellStyle name="Hipervínculo" xfId="24384" builtinId="8" hidden="1"/>
    <cellStyle name="Hipervínculo" xfId="18390" builtinId="8" hidden="1"/>
    <cellStyle name="Hipervínculo" xfId="33756" builtinId="8" hidden="1"/>
    <cellStyle name="Hipervínculo" xfId="31840" builtinId="8" hidden="1"/>
    <cellStyle name="Hipervínculo" xfId="53571" builtinId="8" hidden="1"/>
    <cellStyle name="Hipervínculo" xfId="58746" builtinId="8" hidden="1"/>
    <cellStyle name="Hipervínculo" xfId="37020" builtinId="8" hidden="1"/>
    <cellStyle name="Hipervínculo" xfId="12186" builtinId="8" hidden="1"/>
    <cellStyle name="Hipervínculo" xfId="11782" builtinId="8" hidden="1"/>
    <cellStyle name="Hipervínculo" xfId="15009" builtinId="8" hidden="1"/>
    <cellStyle name="Hipervínculo" xfId="57747" builtinId="8" hidden="1"/>
    <cellStyle name="Hipervínculo" xfId="48292" builtinId="8" hidden="1"/>
    <cellStyle name="Hipervínculo" xfId="15441" builtinId="8" hidden="1"/>
    <cellStyle name="Hipervínculo" xfId="30222" builtinId="8" hidden="1"/>
    <cellStyle name="Hipervínculo" xfId="5261" builtinId="8" hidden="1"/>
    <cellStyle name="Hipervínculo" xfId="5606" builtinId="8" hidden="1"/>
    <cellStyle name="Hipervínculo" xfId="5045" builtinId="8" hidden="1"/>
    <cellStyle name="Hipervínculo" xfId="45694" builtinId="8" hidden="1"/>
    <cellStyle name="Hipervínculo" xfId="51541" builtinId="8" hidden="1"/>
    <cellStyle name="Hipervínculo" xfId="47448" builtinId="8" hidden="1"/>
    <cellStyle name="Hipervínculo" xfId="23419" builtinId="8" hidden="1"/>
    <cellStyle name="Hipervínculo" xfId="159" builtinId="8" hidden="1"/>
    <cellStyle name="Hipervínculo" xfId="7430" builtinId="8" hidden="1"/>
    <cellStyle name="Hipervínculo" xfId="45985" builtinId="8" hidden="1"/>
    <cellStyle name="Hipervínculo" xfId="52622" builtinId="8" hidden="1"/>
    <cellStyle name="Hipervínculo" xfId="21770" builtinId="8" hidden="1"/>
    <cellStyle name="Hipervínculo" xfId="40651" builtinId="8" hidden="1"/>
    <cellStyle name="Hipervínculo" xfId="40305" builtinId="8" hidden="1"/>
    <cellStyle name="Hipervínculo" xfId="7289" builtinId="8" hidden="1"/>
    <cellStyle name="Hipervínculo" xfId="9222" builtinId="8" hidden="1"/>
    <cellStyle name="Hipervínculo" xfId="48053" builtinId="8" hidden="1"/>
    <cellStyle name="Hipervínculo" xfId="47899" builtinId="8" hidden="1"/>
    <cellStyle name="Hipervínculo" xfId="37940" builtinId="8" hidden="1"/>
    <cellStyle name="Hipervínculo" xfId="33851" builtinId="8" hidden="1"/>
    <cellStyle name="Hipervínculo" xfId="9823" builtinId="8" hidden="1"/>
    <cellStyle name="Hipervínculo" xfId="14089" builtinId="8" hidden="1"/>
    <cellStyle name="Hipervínculo" xfId="20788" builtinId="8" hidden="1"/>
    <cellStyle name="Hipervínculo" xfId="42210" builtinId="8" hidden="1"/>
    <cellStyle name="Hipervínculo" xfId="54667" builtinId="8" hidden="1"/>
    <cellStyle name="Hipervínculo" xfId="50906" builtinId="8" hidden="1"/>
    <cellStyle name="Hipervínculo" xfId="51517" builtinId="8" hidden="1"/>
    <cellStyle name="Hipervínculo" xfId="2624" builtinId="8" hidden="1"/>
    <cellStyle name="Hipervínculo" xfId="34817" builtinId="8" hidden="1"/>
    <cellStyle name="Hipervínculo" xfId="23076" builtinId="8" hidden="1"/>
    <cellStyle name="Hipervínculo" xfId="33415" builtinId="8" hidden="1"/>
    <cellStyle name="Hipervínculo" xfId="35848" builtinId="8" hidden="1"/>
    <cellStyle name="Hipervínculo" xfId="29333" builtinId="8" hidden="1"/>
    <cellStyle name="Hipervínculo" xfId="20251" builtinId="8" hidden="1"/>
    <cellStyle name="Hipervínculo" xfId="4088" builtinId="8" hidden="1"/>
    <cellStyle name="Hipervínculo" xfId="27685" builtinId="8" hidden="1"/>
    <cellStyle name="Hipervínculo" xfId="30006" builtinId="8" hidden="1"/>
    <cellStyle name="Hipervínculo" xfId="55806" builtinId="8" hidden="1"/>
    <cellStyle name="Hipervínculo" xfId="40813" builtinId="8" hidden="1"/>
    <cellStyle name="Hipervínculo" xfId="35313" builtinId="8" hidden="1"/>
    <cellStyle name="Hipervínculo" xfId="13448" builtinId="8" hidden="1"/>
    <cellStyle name="Hipervínculo" xfId="10144" builtinId="8" hidden="1"/>
    <cellStyle name="Hipervínculo" xfId="34488" builtinId="8" hidden="1"/>
    <cellStyle name="Hipervínculo" xfId="14389" builtinId="8" hidden="1"/>
    <cellStyle name="Hipervínculo" xfId="25536" builtinId="8" hidden="1"/>
    <cellStyle name="Hipervínculo" xfId="10337" builtinId="8" hidden="1"/>
    <cellStyle name="Hipervínculo" xfId="38010" builtinId="8" hidden="1"/>
    <cellStyle name="Hipervínculo" xfId="24578" builtinId="8" hidden="1"/>
    <cellStyle name="Hipervínculo" xfId="49989" builtinId="8" hidden="1"/>
    <cellStyle name="Hipervínculo" xfId="7949" builtinId="8" hidden="1"/>
    <cellStyle name="Hipervínculo" xfId="47654" builtinId="8" hidden="1"/>
    <cellStyle name="Hipervínculo" xfId="52861" builtinId="8" hidden="1"/>
    <cellStyle name="Hipervínculo" xfId="56936" builtinId="8" hidden="1"/>
    <cellStyle name="Hipervínculo" xfId="41461" builtinId="8" hidden="1"/>
    <cellStyle name="Hipervínculo" xfId="6802" builtinId="8" hidden="1"/>
    <cellStyle name="Hipervínculo" xfId="23998" builtinId="8" hidden="1"/>
    <cellStyle name="Hipervínculo" xfId="57121" builtinId="8" hidden="1"/>
    <cellStyle name="Hipervínculo" xfId="50791" builtinId="8" hidden="1"/>
    <cellStyle name="Hipervínculo" xfId="41760" builtinId="8" hidden="1"/>
    <cellStyle name="Hipervínculo" xfId="20029" builtinId="8" hidden="1"/>
    <cellStyle name="Hipervínculo" xfId="14163" builtinId="8" hidden="1"/>
    <cellStyle name="Hipervínculo" xfId="9120" builtinId="8" hidden="1"/>
    <cellStyle name="Hipervínculo" xfId="48629" builtinId="8" hidden="1"/>
    <cellStyle name="Hipervínculo" xfId="52670" builtinId="8" hidden="1"/>
    <cellStyle name="Hipervínculo" xfId="35248" builtinId="8" hidden="1"/>
    <cellStyle name="Hipervínculo" xfId="52015" builtinId="8" hidden="1"/>
    <cellStyle name="Hipervínculo" xfId="38282" builtinId="8" hidden="1"/>
    <cellStyle name="Hipervínculo" xfId="49281" builtinId="8" hidden="1"/>
    <cellStyle name="Hipervínculo" xfId="15918" builtinId="8" hidden="1"/>
    <cellStyle name="Hipervínculo" xfId="20209" builtinId="8" hidden="1"/>
    <cellStyle name="Hipervínculo" xfId="14427" builtinId="8" hidden="1"/>
    <cellStyle name="Hipervínculo" xfId="53338" builtinId="8" hidden="1"/>
    <cellStyle name="Hipervínculo" xfId="27900" builtinId="8" hidden="1"/>
    <cellStyle name="Hipervínculo" xfId="6173" builtinId="8" hidden="1"/>
    <cellStyle name="Hipervínculo" xfId="14005" builtinId="8" hidden="1"/>
    <cellStyle name="Hipervínculo" xfId="22721" builtinId="8" hidden="1"/>
    <cellStyle name="Hipervínculo" xfId="44785" builtinId="8" hidden="1"/>
    <cellStyle name="Hipervínculo" xfId="15397" builtinId="8" hidden="1"/>
    <cellStyle name="Hipervínculo" xfId="46352" builtinId="8" hidden="1"/>
    <cellStyle name="Hipervínculo" xfId="20976" builtinId="8" hidden="1"/>
    <cellStyle name="Hipervínculo" xfId="4443" builtinId="8" hidden="1"/>
    <cellStyle name="Hipervínculo" xfId="26338" builtinId="8" hidden="1"/>
    <cellStyle name="Hipervínculo" xfId="57713" builtinId="8" hidden="1"/>
    <cellStyle name="Hipervínculo" xfId="640" builtinId="8" hidden="1"/>
    <cellStyle name="Hipervínculo" xfId="43831" builtinId="8" hidden="1"/>
    <cellStyle name="Hipervínculo" xfId="48262" builtinId="8" hidden="1"/>
    <cellStyle name="Hipervínculo" xfId="14047" builtinId="8" hidden="1"/>
    <cellStyle name="Hipervínculo" xfId="8203" builtinId="8" hidden="1"/>
    <cellStyle name="Hipervínculo" xfId="29458" builtinId="8" hidden="1"/>
    <cellStyle name="Hipervínculo" xfId="36320" builtinId="8" hidden="1"/>
    <cellStyle name="Hipervínculo" xfId="58742" builtinId="8" hidden="1"/>
    <cellStyle name="Hipervínculo" xfId="3802" builtinId="8" hidden="1"/>
    <cellStyle name="Hipervínculo" xfId="43382" builtinId="8" hidden="1"/>
    <cellStyle name="Hipervínculo" xfId="28516" builtinId="8" hidden="1"/>
    <cellStyle name="Hipervínculo" xfId="15001" builtinId="8" hidden="1"/>
    <cellStyle name="Hipervínculo" xfId="46492" builtinId="8" hidden="1"/>
    <cellStyle name="Hipervínculo" xfId="43123" builtinId="8" hidden="1"/>
    <cellStyle name="Hipervínculo" xfId="54258" builtinId="8" hidden="1"/>
    <cellStyle name="Hipervínculo" xfId="7311" builtinId="8" hidden="1"/>
    <cellStyle name="Hipervínculo" xfId="41340" builtinId="8" hidden="1"/>
    <cellStyle name="Hipervínculo" xfId="8869" builtinId="8" hidden="1"/>
    <cellStyle name="Hipervínculo" xfId="21800" builtinId="8" hidden="1"/>
    <cellStyle name="Hipervínculo" xfId="20406" builtinId="8" hidden="1"/>
    <cellStyle name="Hipervínculo" xfId="49919" builtinId="8" hidden="1"/>
    <cellStyle name="Hipervínculo" xfId="47456" builtinId="8" hidden="1"/>
    <cellStyle name="Hipervínculo" xfId="23427" builtinId="8" hidden="1"/>
    <cellStyle name="Hipervínculo" xfId="44193" builtinId="8" hidden="1"/>
    <cellStyle name="Hipervínculo" xfId="47554" builtinId="8" hidden="1"/>
    <cellStyle name="Hipervínculo" xfId="6636" builtinId="8" hidden="1"/>
    <cellStyle name="Hipervínculo" xfId="17097" builtinId="8" hidden="1"/>
    <cellStyle name="Hipervínculo" xfId="56720" builtinId="8" hidden="1"/>
    <cellStyle name="Hipervínculo" xfId="40659" builtinId="8" hidden="1"/>
    <cellStyle name="Hipervínculo" xfId="16629" builtinId="8" hidden="1"/>
    <cellStyle name="Hipervínculo" xfId="12536" builtinId="8" hidden="1"/>
    <cellStyle name="Hipervínculo" xfId="9230" builtinId="8" hidden="1"/>
    <cellStyle name="Hipervínculo" xfId="51382" builtinId="8" hidden="1"/>
    <cellStyle name="Hipervínculo" xfId="15479" builtinId="8" hidden="1"/>
    <cellStyle name="Hipervínculo" xfId="19431" builtinId="8" hidden="1"/>
    <cellStyle name="Hipervínculo" xfId="33859" builtinId="8" hidden="1"/>
    <cellStyle name="Hipervínculo" xfId="1448" builtinId="8" hidden="1"/>
    <cellStyle name="Hipervínculo" xfId="5739" builtinId="8" hidden="1"/>
    <cellStyle name="Hipervínculo" xfId="16528" builtinId="8" hidden="1"/>
    <cellStyle name="Hipervínculo" xfId="42202" builtinId="8" hidden="1"/>
    <cellStyle name="Hipervínculo" xfId="44490" builtinId="8" hidden="1"/>
    <cellStyle name="Hipervínculo" xfId="49597" builtinId="8" hidden="1"/>
    <cellStyle name="Hipervínculo" xfId="11665" builtinId="8" hidden="1"/>
    <cellStyle name="Hipervínculo" xfId="8329" builtinId="8" hidden="1"/>
    <cellStyle name="Hipervínculo" xfId="1586" builtinId="8" hidden="1"/>
    <cellStyle name="Hipervínculo" xfId="23084" builtinId="8" hidden="1"/>
    <cellStyle name="Hipervínculo" xfId="49000" builtinId="8" hidden="1"/>
    <cellStyle name="Hipervínculo" xfId="13913" builtinId="8" hidden="1"/>
    <cellStyle name="Hipervínculo" xfId="8707" builtinId="8" hidden="1"/>
    <cellStyle name="Hipervínculo" xfId="22735" builtinId="8" hidden="1"/>
    <cellStyle name="Hipervínculo" xfId="56900" builtinId="8" hidden="1"/>
    <cellStyle name="Hipervínculo" xfId="57033" builtinId="8" hidden="1"/>
    <cellStyle name="Hipervínculo" xfId="47630" builtinId="8" hidden="1"/>
    <cellStyle name="Hipervínculo" xfId="47700" builtinId="8" hidden="1"/>
    <cellStyle name="Hipervínculo" xfId="26886" builtinId="8" hidden="1"/>
    <cellStyle name="Hipervínculo" xfId="2823" builtinId="8" hidden="1"/>
    <cellStyle name="Hipervínculo" xfId="47927" builtinId="8" hidden="1"/>
    <cellStyle name="Hipervínculo" xfId="12028" builtinId="8" hidden="1"/>
    <cellStyle name="Hipervínculo" xfId="4646" builtinId="8" hidden="1"/>
    <cellStyle name="Hipervínculo" xfId="23437" builtinId="8" hidden="1"/>
    <cellStyle name="Hipervínculo" xfId="40149" builtinId="8" hidden="1"/>
    <cellStyle name="Hipervínculo" xfId="51436" builtinId="8" hidden="1"/>
    <cellStyle name="Hipervínculo" xfId="44917" builtinId="8" hidden="1"/>
    <cellStyle name="Hipervínculo" xfId="33203" builtinId="8" hidden="1"/>
    <cellStyle name="Hipervínculo" xfId="39723" builtinId="8" hidden="1"/>
    <cellStyle name="Hipervínculo" xfId="32352" builtinId="8" hidden="1"/>
    <cellStyle name="Hipervínculo" xfId="32606" builtinId="8" hidden="1"/>
    <cellStyle name="Hipervínculo" xfId="38114" builtinId="8" hidden="1"/>
    <cellStyle name="Hipervínculo" xfId="30847" builtinId="8" hidden="1"/>
    <cellStyle name="Hipervínculo" xfId="22344" builtinId="8" hidden="1"/>
    <cellStyle name="Hipervínculo" xfId="16520" builtinId="8" hidden="1"/>
    <cellStyle name="Hipervínculo" xfId="50102" builtinId="8" hidden="1"/>
    <cellStyle name="Hipervínculo" xfId="20713" builtinId="8" hidden="1"/>
    <cellStyle name="Hipervínculo" xfId="17269" builtinId="8" hidden="1"/>
    <cellStyle name="Hipervínculo" xfId="53617" builtinId="8" hidden="1"/>
    <cellStyle name="Hipervínculo" xfId="10825" builtinId="8" hidden="1"/>
    <cellStyle name="Hipervínculo" xfId="33389" builtinId="8" hidden="1"/>
    <cellStyle name="Hipervínculo" xfId="20410" builtinId="8" hidden="1"/>
    <cellStyle name="Hipervínculo" xfId="31613" builtinId="8" hidden="1"/>
    <cellStyle name="Hipervínculo" xfId="1348" builtinId="8" hidden="1"/>
    <cellStyle name="Hipervínculo" xfId="29346" builtinId="8" hidden="1"/>
    <cellStyle name="Hipervínculo" xfId="15745" builtinId="8" hidden="1"/>
    <cellStyle name="Hipervínculo" xfId="39914" builtinId="8" hidden="1"/>
    <cellStyle name="Hipervínculo" xfId="10641" builtinId="8" hidden="1"/>
    <cellStyle name="Hipervínculo" xfId="29824" builtinId="8" hidden="1"/>
    <cellStyle name="Hipervínculo" xfId="15529" builtinId="8" hidden="1"/>
    <cellStyle name="Hipervínculo" xfId="1009" builtinId="8" hidden="1"/>
    <cellStyle name="Hipervínculo" xfId="16783" builtinId="8" hidden="1"/>
    <cellStyle name="Hipervínculo" xfId="58678" builtinId="8" hidden="1"/>
    <cellStyle name="Hipervínculo" xfId="13893" builtinId="8" hidden="1"/>
    <cellStyle name="Hipervínculo" xfId="57518" builtinId="8" hidden="1"/>
    <cellStyle name="Hipervínculo" xfId="41972" builtinId="8" hidden="1"/>
    <cellStyle name="Hipervínculo" xfId="59389" builtinId="8" hidden="1"/>
    <cellStyle name="Hipervínculo" xfId="14317" builtinId="8" hidden="1"/>
    <cellStyle name="Hipervínculo" xfId="56014" builtinId="8" hidden="1"/>
    <cellStyle name="Hipervínculo" xfId="17699" builtinId="8" hidden="1"/>
    <cellStyle name="Hipervínculo" xfId="43580" builtinId="8" hidden="1"/>
    <cellStyle name="Hipervínculo" xfId="22739" builtinId="8" hidden="1"/>
    <cellStyle name="Hipervínculo" xfId="28772" builtinId="8" hidden="1"/>
    <cellStyle name="Hipervínculo" xfId="47206" builtinId="8" hidden="1"/>
    <cellStyle name="Hipervínculo" xfId="15737" builtinId="8" hidden="1"/>
    <cellStyle name="Hipervínculo" xfId="2041" builtinId="8" hidden="1"/>
    <cellStyle name="Hipervínculo" xfId="42901" builtinId="8" hidden="1"/>
    <cellStyle name="Hipervínculo" xfId="17741" builtinId="8" hidden="1"/>
    <cellStyle name="Hipervínculo" xfId="13078" builtinId="8" hidden="1"/>
    <cellStyle name="Hipervínculo" xfId="30127" builtinId="8" hidden="1"/>
    <cellStyle name="Hipervínculo" xfId="51655" builtinId="8" hidden="1"/>
    <cellStyle name="Hipervínculo" xfId="57654" builtinId="8" hidden="1"/>
    <cellStyle name="Hipervínculo" xfId="17014" builtinId="8" hidden="1"/>
    <cellStyle name="Hipervínculo" xfId="23532" builtinId="8" hidden="1"/>
    <cellStyle name="Hipervínculo" xfId="28566" builtinId="8" hidden="1"/>
    <cellStyle name="Hipervínculo" xfId="9615" builtinId="8" hidden="1"/>
    <cellStyle name="Hipervínculo" xfId="43189" builtinId="8" hidden="1"/>
    <cellStyle name="Hipervínculo" xfId="17885" builtinId="8" hidden="1"/>
    <cellStyle name="Hipervínculo" xfId="39109" builtinId="8" hidden="1"/>
    <cellStyle name="Hipervínculo" xfId="19385" builtinId="8" hidden="1"/>
    <cellStyle name="Hipervínculo" xfId="31483" builtinId="8" hidden="1"/>
    <cellStyle name="Hipervínculo" xfId="26490" builtinId="8" hidden="1"/>
    <cellStyle name="Hipervínculo" xfId="31565" builtinId="8" hidden="1"/>
    <cellStyle name="Hipervínculo" xfId="23704" builtinId="8" hidden="1"/>
    <cellStyle name="Hipervínculo" xfId="6121" builtinId="8" hidden="1"/>
    <cellStyle name="Hipervínculo" xfId="7177" builtinId="8" hidden="1"/>
    <cellStyle name="Hipervínculo" xfId="38082" builtinId="8" hidden="1"/>
    <cellStyle name="Hipervínculo" xfId="41819" builtinId="8" hidden="1"/>
    <cellStyle name="Hipervínculo" xfId="27593" builtinId="8" hidden="1"/>
    <cellStyle name="Hipervínculo" xfId="32687" builtinId="8" hidden="1"/>
    <cellStyle name="Hipervínculo" xfId="56712" builtinId="8" hidden="1"/>
    <cellStyle name="Hipervínculo" xfId="58609" builtinId="8" hidden="1"/>
    <cellStyle name="Hipervínculo" xfId="36571" builtinId="8" hidden="1"/>
    <cellStyle name="Hipervínculo" xfId="12546" builtinId="8" hidden="1"/>
    <cellStyle name="Hipervínculo" xfId="13591" builtinId="8" hidden="1"/>
    <cellStyle name="Hipervínculo" xfId="14298" builtinId="8" hidden="1"/>
    <cellStyle name="Hipervínculo" xfId="39485" builtinId="8" hidden="1"/>
    <cellStyle name="Hipervínculo" xfId="56518" builtinId="8" hidden="1"/>
    <cellStyle name="Hipervínculo" xfId="51461" builtinId="8" hidden="1"/>
    <cellStyle name="Hipervínculo" xfId="29723" builtinId="8" hidden="1"/>
    <cellStyle name="Hipervínculo" xfId="8705" builtinId="8" hidden="1"/>
    <cellStyle name="Hipervínculo" xfId="5229" builtinId="8" hidden="1"/>
    <cellStyle name="Hipervínculo" xfId="40923" builtinId="8" hidden="1"/>
    <cellStyle name="Hipervínculo" xfId="46285" builtinId="8" hidden="1"/>
    <cellStyle name="Hipervínculo" xfId="49589" builtinId="8" hidden="1"/>
    <cellStyle name="Hipervínculo" xfId="44531" builtinId="8" hidden="1"/>
    <cellStyle name="Hipervínculo" xfId="22797" builtinId="8" hidden="1"/>
    <cellStyle name="Hipervínculo" xfId="1582" builtinId="8" hidden="1"/>
    <cellStyle name="Hipervínculo" xfId="55598" builtinId="8" hidden="1"/>
    <cellStyle name="Hipervínculo" xfId="46394" builtinId="8" hidden="1"/>
    <cellStyle name="Hipervínculo" xfId="22703" builtinId="8" hidden="1"/>
    <cellStyle name="Hipervínculo" xfId="10693" builtinId="8" hidden="1"/>
    <cellStyle name="Hipervínculo" xfId="37601" builtinId="8" hidden="1"/>
    <cellStyle name="Hipervínculo" xfId="15868" builtinId="8" hidden="1"/>
    <cellStyle name="Hipervínculo" xfId="7599" builtinId="8" hidden="1"/>
    <cellStyle name="Hipervínculo" xfId="38290" builtinId="8" hidden="1"/>
    <cellStyle name="Hipervínculo" xfId="35082" builtinId="8" hidden="1"/>
    <cellStyle name="Hipervínculo" xfId="36409" builtinId="8" hidden="1"/>
    <cellStyle name="Hipervínculo" xfId="38098" builtinId="8" hidden="1"/>
    <cellStyle name="Hipervínculo" xfId="41545" builtinId="8" hidden="1"/>
    <cellStyle name="Hipervínculo" xfId="8944" builtinId="8" hidden="1"/>
    <cellStyle name="Hipervínculo" xfId="15219" builtinId="8" hidden="1"/>
    <cellStyle name="Hipervínculo" xfId="23732" builtinId="8" hidden="1"/>
    <cellStyle name="Hipervínculo" xfId="42013" builtinId="8" hidden="1"/>
    <cellStyle name="Hipervínculo" xfId="50539" builtinId="8" hidden="1"/>
    <cellStyle name="Hipervínculo" xfId="58256" builtinId="8" hidden="1"/>
    <cellStyle name="Hipervínculo" xfId="23746" builtinId="8" hidden="1"/>
    <cellStyle name="Hipervínculo" xfId="1956" builtinId="8" hidden="1"/>
    <cellStyle name="Hipervínculo" xfId="22146" builtinId="8" hidden="1"/>
    <cellStyle name="Hipervínculo" xfId="27826" builtinId="8" hidden="1"/>
    <cellStyle name="Hipervínculo" xfId="48678" builtinId="8" hidden="1"/>
    <cellStyle name="Hipervínculo" xfId="43610" builtinId="8" hidden="1"/>
    <cellStyle name="Hipervínculo" xfId="38492" builtinId="8" hidden="1"/>
    <cellStyle name="Hipervínculo" xfId="16821" builtinId="8" hidden="1"/>
    <cellStyle name="Hipervínculo" xfId="6399" builtinId="8" hidden="1"/>
    <cellStyle name="Hipervínculo" xfId="37649" builtinId="8" hidden="1"/>
    <cellStyle name="Hipervínculo" xfId="53520" builtinId="8" hidden="1"/>
    <cellStyle name="Hipervínculo" xfId="55865" builtinId="8" hidden="1"/>
    <cellStyle name="Hipervínculo" xfId="36679" builtinId="8" hidden="1"/>
    <cellStyle name="Hipervínculo" xfId="17611" builtinId="8" hidden="1"/>
    <cellStyle name="Hipervínculo" xfId="11258" builtinId="8" hidden="1"/>
    <cellStyle name="Hipervínculo" xfId="13198" builtinId="8" hidden="1"/>
    <cellStyle name="Hipervínculo" xfId="19346" builtinId="8" hidden="1"/>
    <cellStyle name="Hipervínculo" xfId="55216" builtinId="8" hidden="1"/>
    <cellStyle name="Hipervínculo" xfId="1958" builtinId="8" hidden="1"/>
    <cellStyle name="Hipervínculo" xfId="29808" builtinId="8" hidden="1"/>
    <cellStyle name="Hipervínculo" xfId="4441" builtinId="8" hidden="1"/>
    <cellStyle name="Hipervínculo" xfId="4214" builtinId="8" hidden="1"/>
    <cellStyle name="Hipervínculo" xfId="19997" builtinId="8" hidden="1"/>
    <cellStyle name="Hipervínculo" xfId="42933" builtinId="8" hidden="1"/>
    <cellStyle name="Hipervínculo" xfId="47989" builtinId="8" hidden="1"/>
    <cellStyle name="Hipervínculo" xfId="981" builtinId="8" hidden="1"/>
    <cellStyle name="Hipervínculo" xfId="22885" builtinId="8" hidden="1"/>
    <cellStyle name="Hipervínculo" xfId="10369" builtinId="8" hidden="1"/>
    <cellStyle name="Hipervínculo" xfId="2496" builtinId="8" hidden="1"/>
    <cellStyle name="Hipervínculo" xfId="34198" builtinId="8" hidden="1"/>
    <cellStyle name="Hipervínculo" xfId="49859" builtinId="8" hidden="1"/>
    <cellStyle name="Hipervínculo" xfId="45740" builtinId="8" hidden="1"/>
    <cellStyle name="Hipervínculo" xfId="42463" builtinId="8" hidden="1"/>
    <cellStyle name="Hipervínculo" xfId="18432" builtinId="8" hidden="1"/>
    <cellStyle name="Hipervínculo" xfId="2763" builtinId="8" hidden="1"/>
    <cellStyle name="Hipervínculo" xfId="9571" builtinId="8" hidden="1"/>
    <cellStyle name="Hipervínculo" xfId="33597" builtinId="8" hidden="1"/>
    <cellStyle name="Hipervínculo" xfId="56784" builtinId="8" hidden="1"/>
    <cellStyle name="Hipervínculo" xfId="58412" builtinId="8" hidden="1"/>
    <cellStyle name="Hipervínculo" xfId="35662" builtinId="8" hidden="1"/>
    <cellStyle name="Hipervínculo" xfId="38781" builtinId="8" hidden="1"/>
    <cellStyle name="Hipervínculo" xfId="32992" builtinId="8" hidden="1"/>
    <cellStyle name="Hipervínculo" xfId="11632" builtinId="8" hidden="1"/>
    <cellStyle name="Hipervínculo" xfId="24842" builtinId="8" hidden="1"/>
    <cellStyle name="Hipervínculo" xfId="46542" builtinId="8" hidden="1"/>
    <cellStyle name="Hipervínculo" xfId="11646" builtinId="8" hidden="1"/>
    <cellStyle name="Hipervínculo" xfId="4867" builtinId="8" hidden="1"/>
    <cellStyle name="Hipervínculo" xfId="20171" builtinId="8" hidden="1"/>
    <cellStyle name="Hipervínculo" xfId="6195" builtinId="8" hidden="1"/>
    <cellStyle name="Hipervínculo" xfId="23166" builtinId="8" hidden="1"/>
    <cellStyle name="Hipervínculo" xfId="47198" builtinId="8" hidden="1"/>
    <cellStyle name="Hipervínculo" xfId="50180" builtinId="8" hidden="1"/>
    <cellStyle name="Hipervínculo" xfId="45445" builtinId="8" hidden="1"/>
    <cellStyle name="Hipervínculo" xfId="22062" builtinId="8" hidden="1"/>
    <cellStyle name="Hipervínculo" xfId="2037" builtinId="8" hidden="1"/>
    <cellStyle name="Hipervínculo" xfId="6457" builtinId="8" hidden="1"/>
    <cellStyle name="Hipervínculo" xfId="29968" builtinId="8" hidden="1"/>
    <cellStyle name="Hipervínculo" xfId="41773" builtinId="8" hidden="1"/>
    <cellStyle name="Hipervínculo" xfId="58462" builtinId="8" hidden="1"/>
    <cellStyle name="Hipervínculo" xfId="12714" builtinId="8" hidden="1"/>
    <cellStyle name="Hipervínculo" xfId="15259" builtinId="8" hidden="1"/>
    <cellStyle name="Hipervínculo" xfId="11013" builtinId="8" hidden="1"/>
    <cellStyle name="Hipervínculo" xfId="12439" builtinId="8" hidden="1"/>
    <cellStyle name="Hipervínculo" xfId="30197" builtinId="8" hidden="1"/>
    <cellStyle name="Hipervínculo" xfId="58872" builtinId="8" hidden="1"/>
    <cellStyle name="Hipervínculo" xfId="36579" builtinId="8" hidden="1"/>
    <cellStyle name="Hipervínculo" xfId="31587" builtinId="8" hidden="1"/>
    <cellStyle name="Hipervínculo" xfId="8463" builtinId="8" hidden="1"/>
    <cellStyle name="Hipervínculo" xfId="14201" builtinId="8" hidden="1"/>
    <cellStyle name="Hipervínculo" xfId="19367" builtinId="8" hidden="1"/>
    <cellStyle name="Hipervínculo" xfId="2069" builtinId="8" hidden="1"/>
    <cellStyle name="Hipervínculo" xfId="51453" builtinId="8" hidden="1"/>
    <cellStyle name="Hipervínculo" xfId="31818" builtinId="8" hidden="1"/>
    <cellStyle name="Hipervínculo" xfId="24658" builtinId="8" hidden="1"/>
    <cellStyle name="Hipervínculo" xfId="47088" builtinId="8" hidden="1"/>
    <cellStyle name="Hipervínculo" xfId="20709" builtinId="8" hidden="1"/>
    <cellStyle name="Hipervínculo" xfId="26294" builtinId="8" hidden="1"/>
    <cellStyle name="Hipervínculo" xfId="48059" builtinId="8" hidden="1"/>
    <cellStyle name="Hipervínculo" xfId="54749" builtinId="8" hidden="1"/>
    <cellStyle name="Hipervínculo" xfId="12870" builtinId="8" hidden="1"/>
    <cellStyle name="Hipervínculo" xfId="17731" builtinId="8" hidden="1"/>
    <cellStyle name="Hipervínculo" xfId="6431" builtinId="8" hidden="1"/>
    <cellStyle name="Hipervínculo" xfId="4427" builtinId="8" hidden="1"/>
    <cellStyle name="Hipervínculo" xfId="33225" builtinId="8" hidden="1"/>
    <cellStyle name="Hipervínculo" xfId="54953" builtinId="8" hidden="1"/>
    <cellStyle name="Hipervínculo" xfId="37593" builtinId="8" hidden="1"/>
    <cellStyle name="Hipervínculo" xfId="35078" builtinId="8" hidden="1"/>
    <cellStyle name="Hipervínculo" xfId="44987" builtinId="8" hidden="1"/>
    <cellStyle name="Hipervínculo" xfId="13360" builtinId="8" hidden="1"/>
    <cellStyle name="Hipervínculo" xfId="28364" builtinId="8" hidden="1"/>
    <cellStyle name="Hipervínculo" xfId="40153" builtinId="8" hidden="1"/>
    <cellStyle name="Hipervínculo" xfId="55145" builtinId="8" hidden="1"/>
    <cellStyle name="Hipervínculo" xfId="30667" builtinId="8" hidden="1"/>
    <cellStyle name="Hipervínculo" xfId="50134" builtinId="8" hidden="1"/>
    <cellStyle name="Hipervínculo" xfId="3758" builtinId="8" hidden="1"/>
    <cellStyle name="Hipervínculo" xfId="24100" builtinId="8" hidden="1"/>
    <cellStyle name="Hipervínculo" xfId="42204" builtinId="8" hidden="1"/>
    <cellStyle name="Hipervínculo" xfId="37802" builtinId="8" hidden="1"/>
    <cellStyle name="Hipervínculo" xfId="48347" builtinId="8" hidden="1"/>
    <cellStyle name="Hipervínculo" xfId="23738" builtinId="8" hidden="1"/>
    <cellStyle name="Hipervínculo" xfId="37466" builtinId="8" hidden="1"/>
    <cellStyle name="Hipervínculo" xfId="2954" builtinId="8" hidden="1"/>
    <cellStyle name="Hipervínculo" xfId="27213" builtinId="8" hidden="1"/>
    <cellStyle name="Hipervínculo" xfId="41106" builtinId="8" hidden="1"/>
    <cellStyle name="Hipervínculo" xfId="997" builtinId="8" hidden="1"/>
    <cellStyle name="Hipervínculo" xfId="13513" builtinId="8" hidden="1"/>
    <cellStyle name="Hipervínculo" xfId="35428" builtinId="8" hidden="1"/>
    <cellStyle name="Hipervínculo" xfId="12934" builtinId="8" hidden="1"/>
    <cellStyle name="Hipervínculo" xfId="10483" builtinId="8" hidden="1"/>
    <cellStyle name="Hipervínculo" xfId="34144" builtinId="8" hidden="1"/>
    <cellStyle name="Hipervínculo" xfId="55873" builtinId="8" hidden="1"/>
    <cellStyle name="Hipervínculo" xfId="57956" builtinId="8" hidden="1"/>
    <cellStyle name="Hipervínculo" xfId="1015" builtinId="8" hidden="1"/>
    <cellStyle name="Hipervínculo" xfId="51423" builtinId="8" hidden="1"/>
    <cellStyle name="Hipervínculo" xfId="55536" builtinId="8" hidden="1"/>
    <cellStyle name="Hipervínculo" xfId="16232" builtinId="8" hidden="1"/>
    <cellStyle name="Hipervínculo" xfId="41070" builtinId="8" hidden="1"/>
    <cellStyle name="Hipervínculo" xfId="56068" builtinId="8" hidden="1"/>
    <cellStyle name="Hipervínculo" xfId="51979" builtinId="8" hidden="1"/>
    <cellStyle name="Hipervínculo" xfId="27947" builtinId="8" hidden="1"/>
    <cellStyle name="Hipervínculo" xfId="41839" builtinId="8" hidden="1"/>
    <cellStyle name="Hipervínculo" xfId="15922" builtinId="8" hidden="1"/>
    <cellStyle name="Hipervínculo" xfId="24080" builtinId="8" hidden="1"/>
    <cellStyle name="Hipervínculo" xfId="47997" builtinId="8" hidden="1"/>
    <cellStyle name="Hipervínculo" xfId="49267" builtinId="8" hidden="1"/>
    <cellStyle name="Hipervínculo" xfId="45177" builtinId="8" hidden="1"/>
    <cellStyle name="Hipervínculo" xfId="9132" builtinId="8" hidden="1"/>
    <cellStyle name="Hipervínculo" xfId="20954" builtinId="8" hidden="1"/>
    <cellStyle name="Hipervínculo" xfId="42265" builtinId="8" hidden="1"/>
    <cellStyle name="Hipervínculo" xfId="56532" builtinId="8" hidden="1"/>
    <cellStyle name="Hipervínculo" xfId="41919" builtinId="8" hidden="1"/>
    <cellStyle name="Hipervínculo" xfId="28628" builtinId="8" hidden="1"/>
    <cellStyle name="Hipervínculo" xfId="38376" builtinId="8" hidden="1"/>
    <cellStyle name="Hipervínculo" xfId="14347" builtinId="8" hidden="1"/>
    <cellStyle name="Hipervínculo" xfId="9670" builtinId="8" hidden="1"/>
    <cellStyle name="Hipervínculo" xfId="37422" builtinId="8" hidden="1"/>
    <cellStyle name="Hipervínculo" xfId="37678" builtinId="8" hidden="1"/>
    <cellStyle name="Hipervínculo" xfId="58416" builtinId="8" hidden="1"/>
    <cellStyle name="Hipervínculo" xfId="35670" builtinId="8" hidden="1"/>
    <cellStyle name="Hipervínculo" xfId="52578" builtinId="8" hidden="1"/>
    <cellStyle name="Hipervínculo" xfId="7551" builtinId="8" hidden="1"/>
    <cellStyle name="Hipervínculo" xfId="6778" builtinId="8" hidden="1"/>
    <cellStyle name="Hipervínculo" xfId="32413" builtinId="8" hidden="1"/>
    <cellStyle name="Hipervínculo" xfId="56971" builtinId="8" hidden="1"/>
    <cellStyle name="Hipervínculo" xfId="52363" builtinId="8" hidden="1"/>
    <cellStyle name="Hipervínculo" xfId="28868" builtinId="8" hidden="1"/>
    <cellStyle name="Hipervínculo" xfId="26628" builtinId="8" hidden="1"/>
    <cellStyle name="Hipervínculo" xfId="58640" builtinId="8" hidden="1"/>
    <cellStyle name="Hipervínculo" xfId="36573" builtinId="8" hidden="1"/>
    <cellStyle name="Hipervínculo" xfId="16361" builtinId="8" hidden="1"/>
    <cellStyle name="Hipervínculo" xfId="44527" builtinId="8" hidden="1"/>
    <cellStyle name="Hipervínculo" xfId="45437" builtinId="8" hidden="1"/>
    <cellStyle name="Hipervínculo" xfId="22070" builtinId="8" hidden="1"/>
    <cellStyle name="Hipervínculo" xfId="17979" builtinId="8" hidden="1"/>
    <cellStyle name="Hipervínculo" xfId="5520" builtinId="8" hidden="1"/>
    <cellStyle name="Hipervínculo" xfId="29960" builtinId="8" hidden="1"/>
    <cellStyle name="Hipervínculo" xfId="11714" builtinId="8" hidden="1"/>
    <cellStyle name="Hipervínculo" xfId="56846" builtinId="8" hidden="1"/>
    <cellStyle name="Hipervínculo" xfId="35327" builtinId="8" hidden="1"/>
    <cellStyle name="Hipervínculo" xfId="41587" builtinId="8" hidden="1"/>
    <cellStyle name="Hipervínculo" xfId="7090" builtinId="8" hidden="1"/>
    <cellStyle name="Hipervínculo" xfId="29160" builtinId="8" hidden="1"/>
    <cellStyle name="Hipervínculo" xfId="57351" builtinId="8" hidden="1"/>
    <cellStyle name="Hipervínculo" xfId="32600" builtinId="8" hidden="1"/>
    <cellStyle name="Hipervínculo" xfId="2012" builtinId="8" hidden="1"/>
    <cellStyle name="Hipervínculo" xfId="48669" builtinId="8" hidden="1"/>
    <cellStyle name="Hipervínculo" xfId="38472" builtinId="8" hidden="1"/>
    <cellStyle name="Hipervínculo" xfId="20197" builtinId="8" hidden="1"/>
    <cellStyle name="Hipervínculo" xfId="16225" builtinId="8" hidden="1"/>
    <cellStyle name="Hipervínculo" xfId="22010" builtinId="8" hidden="1"/>
    <cellStyle name="Hipervínculo" xfId="27120" builtinId="8" hidden="1"/>
    <cellStyle name="Hipervínculo" xfId="32248" builtinId="8" hidden="1"/>
    <cellStyle name="Hipervínculo" xfId="38220" builtinId="8" hidden="1"/>
    <cellStyle name="Hipervínculo" xfId="23847" builtinId="8" hidden="1"/>
    <cellStyle name="Hipervínculo" xfId="59088" builtinId="8" hidden="1"/>
    <cellStyle name="Hipervínculo" xfId="26302" builtinId="8" hidden="1"/>
    <cellStyle name="Hipervínculo" xfId="48079" builtinId="8" hidden="1"/>
    <cellStyle name="Hipervínculo" xfId="53094" builtinId="8" hidden="1"/>
    <cellStyle name="Hipervínculo" xfId="39456" builtinId="8" hidden="1"/>
    <cellStyle name="Hipervínculo" xfId="17723" builtinId="8" hidden="1"/>
    <cellStyle name="Hipervínculo" xfId="33641" builtinId="8" hidden="1"/>
    <cellStyle name="Hipervínculo" xfId="11392" builtinId="8" hidden="1"/>
    <cellStyle name="Hipervínculo" xfId="59188" builtinId="8" hidden="1"/>
    <cellStyle name="Hipervínculo" xfId="46872" builtinId="8" hidden="1"/>
    <cellStyle name="Hipervínculo" xfId="13911" builtinId="8" hidden="1"/>
    <cellStyle name="Hipervínculo" xfId="32528" builtinId="8" hidden="1"/>
    <cellStyle name="Hipervínculo" xfId="10797" builtinId="8" hidden="1"/>
    <cellStyle name="Hipervínculo" xfId="3362" builtinId="8" hidden="1"/>
    <cellStyle name="Hipervínculo" xfId="18192" builtinId="8" hidden="1"/>
    <cellStyle name="Hipervínculo" xfId="40161" builtinId="8" hidden="1"/>
    <cellStyle name="Hipervínculo" xfId="55153" builtinId="8" hidden="1"/>
    <cellStyle name="Hipervínculo" xfId="51067" builtinId="8" hidden="1"/>
    <cellStyle name="Hipervínculo" xfId="25596" builtinId="8" hidden="1"/>
    <cellStyle name="Hipervínculo" xfId="3762" builtinId="8" hidden="1"/>
    <cellStyle name="Hipervínculo" xfId="10599" builtinId="8" hidden="1"/>
    <cellStyle name="Hipervínculo" xfId="20606" builtinId="8" hidden="1"/>
    <cellStyle name="Hipervínculo" xfId="3504" builtinId="8" hidden="1"/>
    <cellStyle name="Hipervínculo" xfId="12932" builtinId="8" hidden="1"/>
    <cellStyle name="Hipervínculo" xfId="44267" builtinId="8" hidden="1"/>
    <cellStyle name="Hipervínculo" xfId="42113" builtinId="8" hidden="1"/>
    <cellStyle name="Hipervínculo" xfId="2950" builtinId="8" hidden="1"/>
    <cellStyle name="Hipervínculo" xfId="6071" builtinId="8" hidden="1"/>
    <cellStyle name="Hipervínculo" xfId="31794" builtinId="8" hidden="1"/>
    <cellStyle name="Hipervínculo" xfId="21886" builtinId="8" hidden="1"/>
    <cellStyle name="Hipervínculo" xfId="41559" builtinId="8" hidden="1"/>
    <cellStyle name="Hipervínculo" xfId="37464" builtinId="8" hidden="1"/>
    <cellStyle name="Hipervínculo" xfId="11742" builtinId="8" hidden="1"/>
    <cellStyle name="Hipervínculo" xfId="10475" builtinId="8" hidden="1"/>
    <cellStyle name="Hipervínculo" xfId="16377" builtinId="8" hidden="1"/>
    <cellStyle name="Hipervínculo" xfId="38590" builtinId="8" hidden="1"/>
    <cellStyle name="Hipervínculo" xfId="46384" builtinId="8" hidden="1"/>
    <cellStyle name="Hipervínculo" xfId="54058" builtinId="8" hidden="1"/>
    <cellStyle name="Hipervínculo" xfId="53772" builtinId="8" hidden="1"/>
    <cellStyle name="Hipervínculo" xfId="4814" builtinId="8" hidden="1"/>
    <cellStyle name="Hipervínculo" xfId="33010" builtinId="8" hidden="1"/>
    <cellStyle name="Hipervínculo" xfId="21364" builtinId="8" hidden="1"/>
    <cellStyle name="Hipervínculo" xfId="36802" builtinId="8" hidden="1"/>
    <cellStyle name="Hipervínculo" xfId="33018" builtinId="8" hidden="1"/>
    <cellStyle name="Hipervínculo" xfId="32048" builtinId="8" hidden="1"/>
    <cellStyle name="Hipervínculo" xfId="23863" builtinId="8" hidden="1"/>
    <cellStyle name="Hipervínculo" xfId="101" builtinId="8" hidden="1"/>
    <cellStyle name="Hipervínculo" xfId="24072" builtinId="8" hidden="1"/>
    <cellStyle name="Hipervínculo" xfId="28164" builtinId="8" hidden="1"/>
    <cellStyle name="Hipervínculo" xfId="52193" builtinId="8" hidden="1"/>
    <cellStyle name="Hipervínculo" xfId="16681" builtinId="8" hidden="1"/>
    <cellStyle name="Hipervínculo" xfId="46526" builtinId="8" hidden="1"/>
    <cellStyle name="Hipervínculo" xfId="19338" builtinId="8" hidden="1"/>
    <cellStyle name="Hipervínculo" xfId="53052" builtinId="8" hidden="1"/>
    <cellStyle name="Hipervínculo" xfId="30875" builtinId="8" hidden="1"/>
    <cellStyle name="Hipervínculo" xfId="34966" builtinId="8" hidden="1"/>
    <cellStyle name="Hipervínculo" xfId="58066" builtinId="8" hidden="1"/>
    <cellStyle name="Hipervínculo" xfId="38384" builtinId="8" hidden="1"/>
    <cellStyle name="Hipervínculo" xfId="26054" builtinId="8" hidden="1"/>
    <cellStyle name="Hipervínculo" xfId="46090" builtinId="8" hidden="1"/>
    <cellStyle name="Hipervínculo" xfId="48797" builtinId="8" hidden="1"/>
    <cellStyle name="Hipervínculo" xfId="37670" builtinId="8" hidden="1"/>
    <cellStyle name="Hipervínculo" xfId="41765" builtinId="8" hidden="1"/>
    <cellStyle name="Hipervínculo" xfId="54224" builtinId="8" hidden="1"/>
    <cellStyle name="Hipervínculo" xfId="53916" builtinId="8" hidden="1"/>
    <cellStyle name="Hipervínculo" xfId="39975" builtinId="8" hidden="1"/>
    <cellStyle name="Hipervínculo" xfId="192" builtinId="8" hidden="1"/>
    <cellStyle name="Hipervínculo" xfId="23762" builtinId="8" hidden="1"/>
    <cellStyle name="Hipervínculo" xfId="58548" builtinId="8" hidden="1"/>
    <cellStyle name="Hipervínculo" xfId="48564" builtinId="8" hidden="1"/>
    <cellStyle name="Hipervínculo" xfId="47294" builtinId="8" hidden="1"/>
    <cellStyle name="Hipervínculo" xfId="24784" builtinId="8" hidden="1"/>
    <cellStyle name="Hipervínculo" xfId="15541" builtinId="8" hidden="1"/>
    <cellStyle name="Hipervínculo" xfId="3866" builtinId="8" hidden="1"/>
    <cellStyle name="Hipervínculo" xfId="35524" builtinId="8" hidden="1"/>
    <cellStyle name="Hipervínculo" xfId="51273" builtinId="8" hidden="1"/>
    <cellStyle name="Hipervínculo" xfId="33441" builtinId="8" hidden="1"/>
    <cellStyle name="Hipervínculo" xfId="50268" builtinId="8" hidden="1"/>
    <cellStyle name="Hipervínculo" xfId="43726" builtinId="8" hidden="1"/>
    <cellStyle name="Hipervínculo" xfId="46001" builtinId="8" hidden="1"/>
    <cellStyle name="Hipervínculo" xfId="10589" builtinId="8" hidden="1"/>
    <cellStyle name="Hipervínculo" xfId="35940" builtinId="8" hidden="1"/>
    <cellStyle name="Hipervínculo" xfId="48306" builtinId="8" hidden="1"/>
    <cellStyle name="Hipervínculo" xfId="55167" builtinId="8" hidden="1"/>
    <cellStyle name="Hipervínculo" xfId="33439" builtinId="8" hidden="1"/>
    <cellStyle name="Hipervínculo" xfId="11185" builtinId="8" hidden="1"/>
    <cellStyle name="Hipervínculo" xfId="13284" builtinId="8" hidden="1"/>
    <cellStyle name="Hipervínculo" xfId="17517" builtinId="8" hidden="1"/>
    <cellStyle name="Hipervínculo" xfId="39249" builtinId="8" hidden="1"/>
    <cellStyle name="Hipervínculo" xfId="17921" builtinId="8" hidden="1"/>
    <cellStyle name="Hipervínculo" xfId="48241" builtinId="8" hidden="1"/>
    <cellStyle name="Hipervínculo" xfId="26510" builtinId="8" hidden="1"/>
    <cellStyle name="Hipervínculo" xfId="7595" builtinId="8" hidden="1"/>
    <cellStyle name="Hipervínculo" xfId="35492" builtinId="8" hidden="1"/>
    <cellStyle name="Hipervínculo" xfId="59222" builtinId="8" hidden="1"/>
    <cellStyle name="Hipervínculo" xfId="3712" builtinId="8" hidden="1"/>
    <cellStyle name="Hipervínculo" xfId="46374" builtinId="8" hidden="1"/>
    <cellStyle name="Hipervínculo" xfId="4769" builtinId="8" hidden="1"/>
    <cellStyle name="Hipervínculo" xfId="19585" builtinId="8" hidden="1"/>
    <cellStyle name="Hipervínculo" xfId="3406" builtinId="8" hidden="1"/>
    <cellStyle name="Hipervínculo" xfId="22913" builtinId="8" hidden="1"/>
    <cellStyle name="Hipervínculo" xfId="31373" builtinId="8" hidden="1"/>
    <cellStyle name="Hipervínculo" xfId="53103" builtinId="8" hidden="1"/>
    <cellStyle name="Hipervínculo" xfId="13268" builtinId="8" hidden="1"/>
    <cellStyle name="Hipervínculo" xfId="34346" builtinId="8" hidden="1"/>
    <cellStyle name="Hipervínculo" xfId="12654" builtinId="8" hidden="1"/>
    <cellStyle name="Hipervínculo" xfId="11384" builtinId="8" hidden="1"/>
    <cellStyle name="Hipervínculo" xfId="49002" builtinId="8" hidden="1"/>
    <cellStyle name="Hipervínculo" xfId="19439" builtinId="8" hidden="1"/>
    <cellStyle name="Hipervínculo" xfId="7384" builtinId="8" hidden="1"/>
    <cellStyle name="Hipervínculo" xfId="47368" builtinId="8" hidden="1"/>
    <cellStyle name="Hipervínculo" xfId="16711" builtinId="8" hidden="1"/>
    <cellStyle name="Hipervínculo" xfId="22871" builtinId="8" hidden="1"/>
    <cellStyle name="Hipervínculo" xfId="43173" builtinId="8" hidden="1"/>
    <cellStyle name="Hipervínculo" xfId="30183" builtinId="8" hidden="1"/>
    <cellStyle name="Hipervínculo" xfId="14680" builtinId="8" hidden="1"/>
    <cellStyle name="Hipervínculo" xfId="52530" builtinId="8" hidden="1"/>
    <cellStyle name="Hipervínculo" xfId="25431" builtinId="8" hidden="1"/>
    <cellStyle name="Hipervínculo" xfId="22949" builtinId="8" hidden="1"/>
    <cellStyle name="Hipervínculo" xfId="446" builtinId="8" hidden="1"/>
    <cellStyle name="Hipervínculo" xfId="51781" builtinId="8" hidden="1"/>
    <cellStyle name="Hipervínculo" xfId="53161" builtinId="8" hidden="1"/>
    <cellStyle name="Hipervínculo" xfId="52157" builtinId="8" hidden="1"/>
    <cellStyle name="Hipervínculo" xfId="44275" builtinId="8" hidden="1"/>
    <cellStyle name="Hipervínculo" xfId="18665" builtinId="8" hidden="1"/>
    <cellStyle name="Hipervínculo" xfId="16152" builtinId="8" hidden="1"/>
    <cellStyle name="Hipervínculo" xfId="7757" builtinId="8" hidden="1"/>
    <cellStyle name="Hipervínculo" xfId="11" builtinId="8" hidden="1"/>
    <cellStyle name="Hipervínculo" xfId="15189" builtinId="8" hidden="1"/>
    <cellStyle name="Hipervínculo" xfId="22488" builtinId="8" hidden="1"/>
    <cellStyle name="Hipervínculo" xfId="37472" builtinId="8" hidden="1"/>
    <cellStyle name="Hipervínculo" xfId="3494" builtinId="8" hidden="1"/>
    <cellStyle name="Hipervínculo" xfId="9353" builtinId="8" hidden="1"/>
    <cellStyle name="Hipervínculo" xfId="15039" builtinId="8" hidden="1"/>
    <cellStyle name="Hipervínculo" xfId="38584" builtinId="8" hidden="1"/>
    <cellStyle name="Hipervínculo" xfId="37617" builtinId="8" hidden="1"/>
    <cellStyle name="Hipervínculo" xfId="54701" builtinId="8" hidden="1"/>
    <cellStyle name="Hipervínculo" xfId="10437" builtinId="8" hidden="1"/>
    <cellStyle name="Hipervínculo" xfId="6804" builtinId="8" hidden="1"/>
    <cellStyle name="Hipervínculo" xfId="2387" builtinId="8" hidden="1"/>
    <cellStyle name="Hipervínculo" xfId="21356" builtinId="8" hidden="1"/>
    <cellStyle name="Hipervínculo" xfId="45387" builtinId="8" hidden="1"/>
    <cellStyle name="Hipervínculo" xfId="10138" builtinId="8" hidden="1"/>
    <cellStyle name="Hipervínculo" xfId="12544" builtinId="8" hidden="1"/>
    <cellStyle name="Hipervínculo" xfId="23871" builtinId="8" hidden="1"/>
    <cellStyle name="Hipervínculo" xfId="9733" builtinId="8" hidden="1"/>
    <cellStyle name="Hipervínculo" xfId="23986" builtinId="8" hidden="1"/>
    <cellStyle name="Hipervínculo" xfId="28156" builtinId="8" hidden="1"/>
    <cellStyle name="Hipervínculo" xfId="27072" builtinId="8" hidden="1"/>
    <cellStyle name="Hipervínculo" xfId="52281" builtinId="8" hidden="1"/>
    <cellStyle name="Hipervínculo" xfId="38378" builtinId="8" hidden="1"/>
    <cellStyle name="Hipervínculo" xfId="17073" builtinId="8" hidden="1"/>
    <cellStyle name="Hipervínculo" xfId="914" builtinId="8" hidden="1"/>
    <cellStyle name="Hipervínculo" xfId="9676" builtinId="8" hidden="1"/>
    <cellStyle name="Hipervínculo" xfId="34958" builtinId="8" hidden="1"/>
    <cellStyle name="Hipervínculo" xfId="58062" builtinId="8" hidden="1"/>
    <cellStyle name="Hipervínculo" xfId="56082" builtinId="8" hidden="1"/>
    <cellStyle name="Hipervínculo" xfId="56928" builtinId="8" hidden="1"/>
    <cellStyle name="Hipervínculo" xfId="10275" builtinId="8" hidden="1"/>
    <cellStyle name="Hipervínculo" xfId="2964" builtinId="8" hidden="1"/>
    <cellStyle name="Hipervínculo" xfId="16603" builtinId="8" hidden="1"/>
    <cellStyle name="Hipervínculo" xfId="14286" builtinId="8" hidden="1"/>
    <cellStyle name="Hipervínculo" xfId="50352" builtinId="8" hidden="1"/>
    <cellStyle name="Hipervínculo" xfId="38334" builtinId="8" hidden="1"/>
    <cellStyle name="Hipervínculo" xfId="27419" builtinId="8" hidden="1"/>
    <cellStyle name="Hipervínculo" xfId="20588" builtinId="8" hidden="1"/>
    <cellStyle name="Hipervínculo" xfId="9380" builtinId="8" hidden="1"/>
    <cellStyle name="Hipervínculo" xfId="23530" builtinId="8" hidden="1"/>
    <cellStyle name="Hipervínculo" xfId="48556" builtinId="8" hidden="1"/>
    <cellStyle name="Hipervínculo" xfId="47286" builtinId="8" hidden="1"/>
    <cellStyle name="Hipervínculo" xfId="42228" builtinId="8" hidden="1"/>
    <cellStyle name="Hipervínculo" xfId="13623" builtinId="8" hidden="1"/>
    <cellStyle name="Hipervínculo" xfId="21988" builtinId="8" hidden="1"/>
    <cellStyle name="Hipervínculo" xfId="2799" builtinId="8" hidden="1"/>
    <cellStyle name="Hipervínculo" xfId="49871" builtinId="8" hidden="1"/>
    <cellStyle name="Hipervínculo" xfId="55354" builtinId="8" hidden="1"/>
    <cellStyle name="Hipervínculo" xfId="47536" builtinId="8" hidden="1"/>
    <cellStyle name="Hipervínculo" xfId="35299" builtinId="8" hidden="1"/>
    <cellStyle name="Hipervínculo" xfId="13567" builtinId="8" hidden="1"/>
    <cellStyle name="Hipervínculo" xfId="10597" builtinId="8" hidden="1"/>
    <cellStyle name="Hipervínculo" xfId="58896" builtinId="8" hidden="1"/>
    <cellStyle name="Hipervínculo" xfId="37384" builtinId="8" hidden="1"/>
    <cellStyle name="Hipervínculo" xfId="55159" builtinId="8" hidden="1"/>
    <cellStyle name="Hipervínculo" xfId="33431" builtinId="8" hidden="1"/>
    <cellStyle name="Hipervínculo" xfId="28368" builtinId="8" hidden="1"/>
    <cellStyle name="Hipervínculo" xfId="6640" builtinId="8" hidden="1"/>
    <cellStyle name="Hipervínculo" xfId="17525" builtinId="8" hidden="1"/>
    <cellStyle name="Hipervínculo" xfId="43781" builtinId="8" hidden="1"/>
    <cellStyle name="Hipervínculo" xfId="1500" builtinId="8" hidden="1"/>
    <cellStyle name="Hipervínculo" xfId="9674" builtinId="8" hidden="1"/>
    <cellStyle name="Hipervínculo" xfId="56758" builtinId="8" hidden="1"/>
    <cellStyle name="Hipervínculo" xfId="10705" builtinId="8" hidden="1"/>
    <cellStyle name="Hipervínculo" xfId="902" builtinId="8" hidden="1"/>
    <cellStyle name="Hipervínculo" xfId="24450" builtinId="8" hidden="1"/>
    <cellStyle name="Hipervínculo" xfId="29509" builtinId="8" hidden="1"/>
    <cellStyle name="Hipervínculo" xfId="977" builtinId="8" hidden="1"/>
    <cellStyle name="Hipervínculo" xfId="41306" builtinId="8" hidden="1"/>
    <cellStyle name="Hipervínculo" xfId="56534" builtinId="8" hidden="1"/>
    <cellStyle name="Hipervínculo" xfId="27599" builtinId="8" hidden="1"/>
    <cellStyle name="Hipervínculo" xfId="55538" builtinId="8" hidden="1"/>
    <cellStyle name="Hipervínculo" xfId="31381" builtinId="8" hidden="1"/>
    <cellStyle name="Hipervínculo" xfId="36439" builtinId="8" hidden="1"/>
    <cellStyle name="Hipervínculo" xfId="50430" builtinId="8" hidden="1"/>
    <cellStyle name="Hipervínculo" xfId="35528" builtinId="8" hidden="1"/>
    <cellStyle name="Hipervínculo" xfId="38520" builtinId="8" hidden="1"/>
    <cellStyle name="Hipervínculo" xfId="7589" builtinId="8" hidden="1"/>
    <cellStyle name="Hipervínculo" xfId="19657" builtinId="8" hidden="1"/>
    <cellStyle name="Hipervínculo" xfId="38304" builtinId="8" hidden="1"/>
    <cellStyle name="Hipervínculo" xfId="43366" builtinId="8" hidden="1"/>
    <cellStyle name="Hipervínculo" xfId="53790" builtinId="8" hidden="1"/>
    <cellStyle name="Hipervínculo" xfId="549" builtinId="8" hidden="1"/>
    <cellStyle name="Hipervínculo" xfId="21958" builtinId="8" hidden="1"/>
    <cellStyle name="Hipervínculo" xfId="1934" builtinId="8" hidden="1"/>
    <cellStyle name="Hipervínculo" xfId="22268" builtinId="8" hidden="1"/>
    <cellStyle name="Hipervínculo" xfId="43380" builtinId="8" hidden="1"/>
    <cellStyle name="Hipervínculo" xfId="3444" builtinId="8" hidden="1"/>
    <cellStyle name="Hipervínculo" xfId="28820" builtinId="8" hidden="1"/>
    <cellStyle name="Hipervínculo" xfId="6297" builtinId="8" hidden="1"/>
    <cellStyle name="Hipervínculo" xfId="5865" builtinId="8" hidden="1"/>
    <cellStyle name="Hipervínculo" xfId="57848" builtinId="8" hidden="1"/>
    <cellStyle name="Hipervínculo" xfId="52037" builtinId="8" hidden="1"/>
    <cellStyle name="Hipervínculo" xfId="25287" builtinId="8" hidden="1"/>
    <cellStyle name="Hipervínculo" xfId="33925" builtinId="8" hidden="1"/>
    <cellStyle name="Hipervínculo" xfId="43121" builtinId="8" hidden="1"/>
    <cellStyle name="Hipervínculo" xfId="44424" builtinId="8" hidden="1"/>
    <cellStyle name="Hipervínculo" xfId="10639" builtinId="8" hidden="1"/>
    <cellStyle name="Hipervínculo" xfId="38753" builtinId="8" hidden="1"/>
    <cellStyle name="Hipervínculo" xfId="52175" builtinId="8" hidden="1"/>
    <cellStyle name="Hipervínculo" xfId="2231" builtinId="8" hidden="1"/>
    <cellStyle name="Hipervínculo" xfId="46610" builtinId="8" hidden="1"/>
    <cellStyle name="Hipervínculo" xfId="11432" builtinId="8" hidden="1"/>
    <cellStyle name="Hipervínculo" xfId="5209" builtinId="8" hidden="1"/>
    <cellStyle name="Hipervínculo" xfId="47244" builtinId="8" hidden="1"/>
    <cellStyle name="Hipervínculo" xfId="34027" builtinId="8" hidden="1"/>
    <cellStyle name="Hipervínculo" xfId="43875" builtinId="8" hidden="1"/>
    <cellStyle name="Hipervínculo" xfId="29537" builtinId="8" hidden="1"/>
    <cellStyle name="Hipervínculo" xfId="17463" builtinId="8" hidden="1"/>
    <cellStyle name="Hipervínculo" xfId="35066" builtinId="8" hidden="1"/>
    <cellStyle name="Hipervínculo" xfId="1776" builtinId="8" hidden="1"/>
    <cellStyle name="Hipervínculo" xfId="47526" builtinId="8" hidden="1"/>
    <cellStyle name="Hipervínculo" xfId="53476" builtinId="8" hidden="1"/>
    <cellStyle name="Hipervínculo" xfId="35804" builtinId="8" hidden="1"/>
    <cellStyle name="Hipervínculo" xfId="9010" builtinId="8" hidden="1"/>
    <cellStyle name="Hipervínculo" xfId="14740" builtinId="8" hidden="1"/>
    <cellStyle name="Hipervínculo" xfId="50416" builtinId="8" hidden="1"/>
    <cellStyle name="Hipervínculo" xfId="31892" builtinId="8" hidden="1"/>
    <cellStyle name="Hipervínculo" xfId="41647" builtinId="8" hidden="1"/>
    <cellStyle name="Hipervínculo" xfId="58530" builtinId="8" hidden="1"/>
    <cellStyle name="Hipervínculo" xfId="39528" builtinId="8" hidden="1"/>
    <cellStyle name="Hipervínculo" xfId="24506" builtinId="8" hidden="1"/>
    <cellStyle name="Hipervínculo" xfId="52590" builtinId="8" hidden="1"/>
    <cellStyle name="Hipervínculo" xfId="11844" builtinId="8" hidden="1"/>
    <cellStyle name="Hipervínculo" xfId="1072" builtinId="8" hidden="1"/>
    <cellStyle name="Hipervínculo" xfId="26882" builtinId="8" hidden="1"/>
    <cellStyle name="Hipervínculo" xfId="39040" builtinId="8" hidden="1"/>
    <cellStyle name="Hipervínculo" xfId="56074" builtinId="8" hidden="1"/>
    <cellStyle name="Hipervínculo" xfId="34308" builtinId="8" hidden="1"/>
    <cellStyle name="Hipervínculo" xfId="29021" builtinId="8" hidden="1"/>
    <cellStyle name="Hipervínculo" xfId="9252" builtinId="8" hidden="1"/>
    <cellStyle name="Hipervínculo" xfId="16611" builtinId="8" hidden="1"/>
    <cellStyle name="Hipervínculo" xfId="25697" builtinId="8" hidden="1"/>
    <cellStyle name="Hipervínculo" xfId="45839" builtinId="8" hidden="1"/>
    <cellStyle name="Hipervínculo" xfId="39213" builtinId="8" hidden="1"/>
    <cellStyle name="Hipervínculo" xfId="32532" builtinId="8" hidden="1"/>
    <cellStyle name="Hipervínculo" xfId="30177" builtinId="8" hidden="1"/>
    <cellStyle name="Hipervínculo" xfId="1358" builtinId="8" hidden="1"/>
    <cellStyle name="Hipervínculo" xfId="35908" builtinId="8" hidden="1"/>
    <cellStyle name="Hipervínculo" xfId="55328" builtinId="8" hidden="1"/>
    <cellStyle name="Hipervínculo" xfId="50384" builtinId="8" hidden="1"/>
    <cellStyle name="Hipervínculo" xfId="42220" builtinId="8" hidden="1"/>
    <cellStyle name="Hipervínculo" xfId="20486" builtinId="8" hidden="1"/>
    <cellStyle name="Hipervínculo" xfId="44512" builtinId="8" hidden="1"/>
    <cellStyle name="Hipervínculo" xfId="8735" builtinId="8" hidden="1"/>
    <cellStyle name="Hipervínculo" xfId="16128" builtinId="8" hidden="1"/>
    <cellStyle name="Hipervínculo" xfId="53796" builtinId="8" hidden="1"/>
    <cellStyle name="Hipervínculo" xfId="4262" builtinId="8" hidden="1"/>
    <cellStyle name="Hipervínculo" xfId="35291" builtinId="8" hidden="1"/>
    <cellStyle name="Hipervínculo" xfId="13559" builtinId="8" hidden="1"/>
    <cellStyle name="Hipervínculo" xfId="26920" builtinId="8" hidden="1"/>
    <cellStyle name="Hipervínculo" xfId="15663" builtinId="8" hidden="1"/>
    <cellStyle name="Hipervínculo" xfId="37394" builtinId="8" hidden="1"/>
    <cellStyle name="Hipervínculo" xfId="42457" builtinId="8" hidden="1"/>
    <cellStyle name="Hipervínculo" xfId="945" builtinId="8" hidden="1"/>
    <cellStyle name="Hipervínculo" xfId="28360" builtinId="8" hidden="1"/>
    <cellStyle name="Hipervínculo" xfId="8561" builtinId="8" hidden="1"/>
    <cellStyle name="Hipervínculo" xfId="1478" builtinId="8" hidden="1"/>
    <cellStyle name="Hipervínculo" xfId="30551" builtinId="8" hidden="1"/>
    <cellStyle name="Hipervínculo" xfId="44325" builtinId="8" hidden="1"/>
    <cellStyle name="Hipervínculo" xfId="43420" builtinId="8" hidden="1"/>
    <cellStyle name="Hipervínculo" xfId="46076" builtinId="8" hidden="1"/>
    <cellStyle name="Hipervínculo" xfId="21436" builtinId="8" hidden="1"/>
    <cellStyle name="Hipervínculo" xfId="8375" builtinId="8" hidden="1"/>
    <cellStyle name="Hipervínculo" xfId="28334" builtinId="8" hidden="1"/>
    <cellStyle name="Hipervínculo" xfId="7057" builtinId="8" hidden="1"/>
    <cellStyle name="Hipervínculo" xfId="45975" builtinId="8" hidden="1"/>
    <cellStyle name="Hipervínculo" xfId="33273" builtinId="8" hidden="1"/>
    <cellStyle name="Hipervínculo" xfId="39279" builtinId="8" hidden="1"/>
    <cellStyle name="Hipervínculo" xfId="14505" builtinId="8" hidden="1"/>
    <cellStyle name="Hipervínculo" xfId="1402" builtinId="8" hidden="1"/>
    <cellStyle name="Hipervínculo" xfId="12754" builtinId="8" hidden="1"/>
    <cellStyle name="Hipervínculo" xfId="36447" builtinId="8" hidden="1"/>
    <cellStyle name="Hipervínculo" xfId="38799" builtinId="8" hidden="1"/>
    <cellStyle name="Hipervínculo" xfId="47254" builtinId="8" hidden="1"/>
    <cellStyle name="Hipervínculo" xfId="32477" builtinId="8" hidden="1"/>
    <cellStyle name="Hipervínculo" xfId="7581" builtinId="8" hidden="1"/>
    <cellStyle name="Hipervínculo" xfId="2441" builtinId="8" hidden="1"/>
    <cellStyle name="Hipervínculo" xfId="19553" builtinId="8" hidden="1"/>
    <cellStyle name="Hipervínculo" xfId="43374" builtinId="8" hidden="1"/>
    <cellStyle name="Hipervínculo" xfId="53177" builtinId="8" hidden="1"/>
    <cellStyle name="Hipervínculo" xfId="28312" builtinId="8" hidden="1"/>
    <cellStyle name="Hipervínculo" xfId="25675" builtinId="8" hidden="1"/>
    <cellStyle name="Hipervínculo" xfId="1938" builtinId="8" hidden="1"/>
    <cellStyle name="Hipervínculo" xfId="7864" builtinId="8" hidden="1"/>
    <cellStyle name="Hipervínculo" xfId="26352" builtinId="8" hidden="1"/>
    <cellStyle name="Hipervínculo" xfId="37085" builtinId="8" hidden="1"/>
    <cellStyle name="Hipervínculo" xfId="57771" builtinId="8" hidden="1"/>
    <cellStyle name="Hipervínculo" xfId="53117" builtinId="8" hidden="1"/>
    <cellStyle name="Hipervínculo" xfId="18878" builtinId="8" hidden="1"/>
    <cellStyle name="Hipervínculo" xfId="3460" builtinId="8" hidden="1"/>
    <cellStyle name="Hipervínculo" xfId="4076" builtinId="8" hidden="1"/>
    <cellStyle name="Hipervínculo" xfId="28386" builtinId="8" hidden="1"/>
    <cellStyle name="Hipervínculo" xfId="57177" builtinId="8" hidden="1"/>
    <cellStyle name="Hipervínculo" xfId="40199" builtinId="8" hidden="1"/>
    <cellStyle name="Hipervínculo" xfId="49359" builtinId="8" hidden="1"/>
    <cellStyle name="Hipervínculo" xfId="13818" builtinId="8" hidden="1"/>
    <cellStyle name="Hipervínculo" xfId="11834" builtinId="8" hidden="1"/>
    <cellStyle name="Hipervínculo" xfId="13828" builtinId="8" hidden="1"/>
    <cellStyle name="Hipervínculo" xfId="4745" builtinId="8" hidden="1"/>
    <cellStyle name="Hipervínculo" xfId="56985" builtinId="8" hidden="1"/>
    <cellStyle name="Hipervínculo" xfId="34264" builtinId="8" hidden="1"/>
    <cellStyle name="Hipervínculo" xfId="29302" builtinId="8" hidden="1"/>
    <cellStyle name="Hipervínculo" xfId="49887" builtinId="8" hidden="1"/>
    <cellStyle name="Hipervínculo" xfId="18635" builtinId="8" hidden="1"/>
    <cellStyle name="Hipervínculo" xfId="20758" builtinId="8" hidden="1"/>
    <cellStyle name="Hipervínculo" xfId="46753" builtinId="8" hidden="1"/>
    <cellStyle name="Hipervínculo" xfId="37994" builtinId="8" hidden="1"/>
    <cellStyle name="Hipervínculo" xfId="11222" builtinId="8" hidden="1"/>
    <cellStyle name="Hipervínculo" xfId="22506" builtinId="8" hidden="1"/>
    <cellStyle name="Hipervínculo" xfId="1816" builtinId="8" hidden="1"/>
    <cellStyle name="Hipervínculo" xfId="50128" builtinId="8" hidden="1"/>
    <cellStyle name="Hipervínculo" xfId="27683" builtinId="8" hidden="1"/>
    <cellStyle name="Hipervínculo" xfId="53552" builtinId="8" hidden="1"/>
    <cellStyle name="Hipervínculo" xfId="43133" builtinId="8" hidden="1"/>
    <cellStyle name="Hipervínculo" xfId="46424" builtinId="8" hidden="1"/>
    <cellStyle name="Hipervínculo" xfId="47817" builtinId="8" hidden="1"/>
    <cellStyle name="Hipervínculo" xfId="7824" builtinId="8" hidden="1"/>
    <cellStyle name="Hipervínculo" xfId="32233" builtinId="8" hidden="1"/>
    <cellStyle name="Hipervínculo" xfId="34614" builtinId="8" hidden="1"/>
    <cellStyle name="Hipervínculo" xfId="59096" builtinId="8" hidden="1"/>
    <cellStyle name="Hipervínculo" xfId="36204" builtinId="8" hidden="1"/>
    <cellStyle name="Hipervínculo" xfId="33773" builtinId="8" hidden="1"/>
    <cellStyle name="Hipervínculo" xfId="50943" builtinId="8" hidden="1"/>
    <cellStyle name="Hipervínculo" xfId="23474" builtinId="8" hidden="1"/>
    <cellStyle name="Hipervínculo" xfId="38312" builtinId="8" hidden="1"/>
    <cellStyle name="Hipervínculo" xfId="47358" builtinId="8" hidden="1"/>
    <cellStyle name="Hipervínculo" xfId="18364" builtinId="8" hidden="1"/>
    <cellStyle name="Hipervínculo" xfId="11466" builtinId="8" hidden="1"/>
    <cellStyle name="Hipervínculo" xfId="50519" builtinId="8" hidden="1"/>
    <cellStyle name="Hipervínculo" xfId="20786" builtinId="8" hidden="1"/>
    <cellStyle name="Hipervínculo" xfId="21678" builtinId="8" hidden="1"/>
    <cellStyle name="Hipervínculo" xfId="45831" builtinId="8" hidden="1"/>
    <cellStyle name="Hipervínculo" xfId="18695" builtinId="8" hidden="1"/>
    <cellStyle name="Hipervínculo" xfId="44079" builtinId="8" hidden="1"/>
    <cellStyle name="Hipervínculo" xfId="22348" builtinId="8" hidden="1"/>
    <cellStyle name="Hipervínculo" xfId="14423" builtinId="8" hidden="1"/>
    <cellStyle name="Hipervínculo" xfId="6864" builtinId="8" hidden="1"/>
    <cellStyle name="Hipervínculo" xfId="28606" builtinId="8" hidden="1"/>
    <cellStyle name="Hipervínculo" xfId="50402" builtinId="8" hidden="1"/>
    <cellStyle name="Hipervínculo" xfId="55397" builtinId="8" hidden="1"/>
    <cellStyle name="Hipervínculo" xfId="42823" builtinId="8" hidden="1"/>
    <cellStyle name="Hipervínculo" xfId="54192" builtinId="8" hidden="1"/>
    <cellStyle name="Hipervínculo" xfId="52769" builtinId="8" hidden="1"/>
    <cellStyle name="Hipervínculo" xfId="12164" builtinId="8" hidden="1"/>
    <cellStyle name="Hipervínculo" xfId="35534" builtinId="8" hidden="1"/>
    <cellStyle name="Hipervínculo" xfId="59427" builtinId="8" hidden="1"/>
    <cellStyle name="Hipervínculo" xfId="55592" builtinId="8" hidden="1"/>
    <cellStyle name="Hipervínculo" xfId="30224" builtinId="8" hidden="1"/>
    <cellStyle name="Hipervínculo" xfId="8493" builtinId="8" hidden="1"/>
    <cellStyle name="Hipervínculo" xfId="9238" builtinId="8" hidden="1"/>
    <cellStyle name="Hipervínculo" xfId="20464" builtinId="8" hidden="1"/>
    <cellStyle name="Hipervínculo" xfId="42465" builtinId="8" hidden="1"/>
    <cellStyle name="Hipervínculo" xfId="52883" builtinId="8" hidden="1"/>
    <cellStyle name="Hipervínculo" xfId="48791" builtinId="8" hidden="1"/>
    <cellStyle name="Hipervínculo" xfId="21810" builtinId="8" hidden="1"/>
    <cellStyle name="Hipervínculo" xfId="14819" builtinId="8" hidden="1"/>
    <cellStyle name="Hipervínculo" xfId="47718" builtinId="8" hidden="1"/>
    <cellStyle name="Hipervínculo" xfId="57739" builtinId="8" hidden="1"/>
    <cellStyle name="Hipervínculo" xfId="44751" builtinId="8" hidden="1"/>
    <cellStyle name="Hipervínculo" xfId="26758" builtinId="8" hidden="1"/>
    <cellStyle name="Hipervínculo" xfId="41995" builtinId="8" hidden="1"/>
    <cellStyle name="Hipervínculo" xfId="16369" builtinId="8" hidden="1"/>
    <cellStyle name="Hipervínculo" xfId="5945" builtinId="8" hidden="1"/>
    <cellStyle name="Hipervínculo" xfId="29252" builtinId="8" hidden="1"/>
    <cellStyle name="Hipervínculo" xfId="34065" builtinId="8" hidden="1"/>
    <cellStyle name="Hipervínculo" xfId="56316" builtinId="8" hidden="1"/>
    <cellStyle name="Hipervínculo" xfId="39287" builtinId="8" hidden="1"/>
    <cellStyle name="Hipervínculo" xfId="53812" builtinId="8" hidden="1"/>
    <cellStyle name="Hipervínculo" xfId="9439" builtinId="8" hidden="1"/>
    <cellStyle name="Hipervínculo" xfId="2986" builtinId="8" hidden="1"/>
    <cellStyle name="Hipervínculo" xfId="8932" builtinId="8" hidden="1"/>
    <cellStyle name="Hipervínculo" xfId="58598" builtinId="8" hidden="1"/>
    <cellStyle name="Hipervínculo" xfId="56512" builtinId="8" hidden="1"/>
    <cellStyle name="Hipervínculo" xfId="32485" builtinId="8" hidden="1"/>
    <cellStyle name="Hipervínculo" xfId="24150" builtinId="8" hidden="1"/>
    <cellStyle name="Hipervínculo" xfId="57099" builtinId="8" hidden="1"/>
    <cellStyle name="Hipervínculo" xfId="25502" builtinId="8" hidden="1"/>
    <cellStyle name="Hipervínculo" xfId="21157" builtinId="8" hidden="1"/>
    <cellStyle name="Hipervínculo" xfId="19243" builtinId="8" hidden="1"/>
    <cellStyle name="Hipervínculo" xfId="49713" builtinId="8" hidden="1"/>
    <cellStyle name="Hipervínculo" xfId="25683" builtinId="8" hidden="1"/>
    <cellStyle name="Hipervínculo" xfId="21593" builtinId="8" hidden="1"/>
    <cellStyle name="Hipervínculo" xfId="55260" builtinId="8" hidden="1"/>
    <cellStyle name="Hipervínculo" xfId="32659" builtinId="8" hidden="1"/>
    <cellStyle name="Hipervínculo" xfId="46638" builtinId="8" hidden="1"/>
    <cellStyle name="Hipervínculo" xfId="34120" builtinId="8" hidden="1"/>
    <cellStyle name="Hipervínculo" xfId="13236" builtinId="8" hidden="1"/>
    <cellStyle name="Hipervínculo" xfId="15253" builtinId="8" hidden="1"/>
    <cellStyle name="Hipervínculo" xfId="59365" builtinId="8" hidden="1"/>
    <cellStyle name="Hipervínculo" xfId="40029" builtinId="8" hidden="1"/>
    <cellStyle name="Hipervínculo" xfId="29420" builtinId="8" hidden="1"/>
    <cellStyle name="Hipervínculo" xfId="3303" builtinId="8" hidden="1"/>
    <cellStyle name="Hipervínculo" xfId="20478" builtinId="8" hidden="1"/>
    <cellStyle name="Hipervínculo" xfId="22328" builtinId="8" hidden="1"/>
    <cellStyle name="Hipervínculo" xfId="52786" builtinId="8" hidden="1"/>
    <cellStyle name="Hipervínculo" xfId="3694" builtinId="8" hidden="1"/>
    <cellStyle name="Hipervínculo" xfId="13944" builtinId="8" hidden="1"/>
    <cellStyle name="Hipervínculo" xfId="56044" builtinId="8" hidden="1"/>
    <cellStyle name="Hipervínculo" xfId="25121" builtinId="8" hidden="1"/>
    <cellStyle name="Hipervínculo" xfId="12192" builtinId="8" hidden="1"/>
    <cellStyle name="Hipervínculo" xfId="26598" builtinId="8" hidden="1"/>
    <cellStyle name="Hipervínculo" xfId="48223" builtinId="8" hidden="1"/>
    <cellStyle name="Hipervínculo" xfId="58694" builtinId="8" hidden="1"/>
    <cellStyle name="Hipervínculo" xfId="34228" builtinId="8" hidden="1"/>
    <cellStyle name="Hipervínculo" xfId="49010" builtinId="8" hidden="1"/>
    <cellStyle name="Hipervínculo" xfId="33038" builtinId="8" hidden="1"/>
    <cellStyle name="Hipervínculo" xfId="26906" builtinId="8" hidden="1"/>
    <cellStyle name="Hipervínculo" xfId="27090" builtinId="8" hidden="1"/>
    <cellStyle name="Hipervínculo" xfId="12134" builtinId="8" hidden="1"/>
    <cellStyle name="Hipervínculo" xfId="55274" builtinId="8" hidden="1"/>
    <cellStyle name="Hipervínculo" xfId="53884" builtinId="8" hidden="1"/>
    <cellStyle name="Hipervínculo" xfId="43021" builtinId="8" hidden="1"/>
    <cellStyle name="Hipervínculo" xfId="2503" builtinId="8" hidden="1"/>
    <cellStyle name="Hipervínculo" xfId="24276" builtinId="8" hidden="1"/>
    <cellStyle name="Hipervínculo" xfId="45754" builtinId="8" hidden="1"/>
    <cellStyle name="Hipervínculo" xfId="38649" builtinId="8" hidden="1"/>
    <cellStyle name="Hipervínculo" xfId="20221" builtinId="8" hidden="1"/>
    <cellStyle name="Hipervínculo" xfId="14700" builtinId="8" hidden="1"/>
    <cellStyle name="Hipervínculo" xfId="42447" builtinId="8" hidden="1"/>
    <cellStyle name="Hipervínculo" xfId="38723" builtinId="8" hidden="1"/>
    <cellStyle name="Hipervínculo" xfId="46520" builtinId="8" hidden="1"/>
    <cellStyle name="Hipervínculo" xfId="12453" builtinId="8" hidden="1"/>
    <cellStyle name="Hipervínculo" xfId="34624" builtinId="8" hidden="1"/>
    <cellStyle name="Hipervínculo" xfId="9523" builtinId="8" hidden="1"/>
    <cellStyle name="Hipervínculo" xfId="40511" builtinId="8" hidden="1"/>
    <cellStyle name="Hipervínculo" xfId="8415" builtinId="8" hidden="1"/>
    <cellStyle name="Hipervínculo" xfId="45760" builtinId="8" hidden="1"/>
    <cellStyle name="Hipervínculo" xfId="18258" builtinId="8" hidden="1"/>
    <cellStyle name="Hipervínculo" xfId="29412" builtinId="8" hidden="1"/>
    <cellStyle name="Hipervínculo" xfId="24452" builtinId="8" hidden="1"/>
    <cellStyle name="Hipervínculo" xfId="4953" builtinId="8" hidden="1"/>
    <cellStyle name="Hipervínculo" xfId="20165" builtinId="8" hidden="1"/>
    <cellStyle name="Hipervínculo" xfId="5582" builtinId="8" hidden="1"/>
    <cellStyle name="Hipervínculo" xfId="20267" builtinId="8" hidden="1"/>
    <cellStyle name="Hipervínculo" xfId="31445" builtinId="8" hidden="1"/>
    <cellStyle name="Hipervínculo" xfId="21472" builtinId="8" hidden="1"/>
    <cellStyle name="Hipervínculo" xfId="8829" builtinId="8" hidden="1"/>
    <cellStyle name="Hipervínculo" xfId="1029" builtinId="8" hidden="1"/>
    <cellStyle name="Hipervínculo" xfId="31231" builtinId="8" hidden="1"/>
    <cellStyle name="Hipervínculo" xfId="50898" builtinId="8" hidden="1"/>
    <cellStyle name="Hipervínculo" xfId="39585" builtinId="8" hidden="1"/>
    <cellStyle name="Hipervínculo" xfId="5841" builtinId="8" hidden="1"/>
    <cellStyle name="Hipervínculo" xfId="39807" builtinId="8" hidden="1"/>
    <cellStyle name="Hipervínculo" xfId="14015" builtinId="8" hidden="1"/>
    <cellStyle name="Hipervínculo" xfId="30815" builtinId="8" hidden="1"/>
    <cellStyle name="Hipervínculo" xfId="27225" builtinId="8" hidden="1"/>
    <cellStyle name="Hipervínculo" xfId="55726" builtinId="8" hidden="1"/>
    <cellStyle name="Hipervínculo" xfId="15115" builtinId="8" hidden="1"/>
    <cellStyle name="Hipervínculo" xfId="14001" builtinId="8" hidden="1"/>
    <cellStyle name="Hipervínculo" xfId="33411" builtinId="8" hidden="1"/>
    <cellStyle name="Hipervínculo" xfId="18168" builtinId="8" hidden="1"/>
    <cellStyle name="Hipervínculo" xfId="39273" builtinId="8" hidden="1"/>
    <cellStyle name="Hipervínculo" xfId="38252" builtinId="8" hidden="1"/>
    <cellStyle name="Hipervínculo" xfId="49499" builtinId="8" hidden="1"/>
    <cellStyle name="Hipervínculo" xfId="29984" builtinId="8" hidden="1"/>
    <cellStyle name="Hipervínculo" xfId="11029" builtinId="8" hidden="1"/>
    <cellStyle name="Hipervínculo" xfId="22707" builtinId="8" hidden="1"/>
    <cellStyle name="Hipervínculo" xfId="712" builtinId="8" hidden="1"/>
    <cellStyle name="Hipervínculo" xfId="37804" builtinId="8" hidden="1"/>
    <cellStyle name="Hipervínculo" xfId="36922" builtinId="8" hidden="1"/>
    <cellStyle name="Hipervínculo" xfId="2131" builtinId="8" hidden="1"/>
    <cellStyle name="Hipervínculo" xfId="54356" builtinId="8" hidden="1"/>
    <cellStyle name="Hipervínculo" xfId="8916" builtinId="8" hidden="1"/>
    <cellStyle name="Hipervínculo" xfId="27634" builtinId="8" hidden="1"/>
    <cellStyle name="Hipervínculo" xfId="7426" builtinId="8" hidden="1"/>
    <cellStyle name="Hipervínculo" xfId="20358" builtinId="8" hidden="1"/>
    <cellStyle name="Hipervínculo" xfId="58866" builtinId="8" hidden="1"/>
    <cellStyle name="Hipervínculo" xfId="18356" builtinId="8" hidden="1"/>
    <cellStyle name="Hipervínculo" xfId="8383" builtinId="8" hidden="1"/>
    <cellStyle name="Hipervínculo" xfId="31603" builtinId="8" hidden="1"/>
    <cellStyle name="Hipervínculo" xfId="52486" builtinId="8" hidden="1"/>
    <cellStyle name="Hipervínculo" xfId="33947" builtinId="8" hidden="1"/>
    <cellStyle name="Hipervínculo" xfId="47268" builtinId="8" hidden="1"/>
    <cellStyle name="Hipervínculo" xfId="24652" builtinId="8" hidden="1"/>
    <cellStyle name="Hipervínculo" xfId="6153" builtinId="8" hidden="1"/>
    <cellStyle name="Hipervínculo" xfId="43584" builtinId="8" hidden="1"/>
    <cellStyle name="Hipervínculo" xfId="17575" builtinId="8" hidden="1"/>
    <cellStyle name="Hipervínculo" xfId="7487" builtinId="8" hidden="1"/>
    <cellStyle name="Hipervínculo" xfId="29731" builtinId="8" hidden="1"/>
    <cellStyle name="Hipervínculo" xfId="51405" builtinId="8" hidden="1"/>
    <cellStyle name="Hipervínculo" xfId="37040" builtinId="8" hidden="1"/>
    <cellStyle name="Hipervínculo" xfId="37664" builtinId="8" hidden="1"/>
    <cellStyle name="Hipervínculo" xfId="24144" builtinId="8" hidden="1"/>
    <cellStyle name="Hipervínculo" xfId="58870" builtinId="8" hidden="1"/>
    <cellStyle name="Hipervínculo" xfId="31543" builtinId="8" hidden="1"/>
    <cellStyle name="Hipervínculo" xfId="604" builtinId="8" hidden="1"/>
    <cellStyle name="Hipervínculo" xfId="5479" builtinId="8" hidden="1"/>
    <cellStyle name="Hipervínculo" xfId="44539" builtinId="8" hidden="1"/>
    <cellStyle name="Hipervínculo" xfId="56170" builtinId="8" hidden="1"/>
    <cellStyle name="Hipervínculo" xfId="22240" builtinId="8" hidden="1"/>
    <cellStyle name="Hipervínculo" xfId="17749" builtinId="8" hidden="1"/>
    <cellStyle name="Hipervínculo" xfId="38628" builtinId="8" hidden="1"/>
    <cellStyle name="Hipervínculo" xfId="49030" builtinId="8" hidden="1"/>
    <cellStyle name="Hipervínculo" xfId="28146" builtinId="8" hidden="1"/>
    <cellStyle name="Hipervínculo" xfId="36318" builtinId="8" hidden="1"/>
    <cellStyle name="Hipervínculo" xfId="21788" builtinId="8" hidden="1"/>
    <cellStyle name="Hipervínculo" xfId="54963" builtinId="8" hidden="1"/>
    <cellStyle name="Hipervínculo" xfId="23990" builtinId="8" hidden="1"/>
    <cellStyle name="Hipervínculo" xfId="6307" builtinId="8" hidden="1"/>
    <cellStyle name="Hipervínculo" xfId="15876" builtinId="8" hidden="1"/>
    <cellStyle name="Hipervínculo" xfId="53436" builtinId="8" hidden="1"/>
    <cellStyle name="Hipervínculo" xfId="27613" builtinId="8" hidden="1"/>
    <cellStyle name="Hipervínculo" xfId="13344" builtinId="8" hidden="1"/>
    <cellStyle name="Hipervínculo" xfId="26642" builtinId="8" hidden="1"/>
    <cellStyle name="Hipervínculo" xfId="36631" builtinId="8" hidden="1"/>
    <cellStyle name="Hipervínculo" xfId="19252" builtinId="8" hidden="1"/>
    <cellStyle name="Hipervínculo" xfId="7197" builtinId="8" hidden="1"/>
    <cellStyle name="Hipervínculo" xfId="1492" builtinId="8" hidden="1"/>
    <cellStyle name="Hipervínculo" xfId="30683" builtinId="8" hidden="1"/>
    <cellStyle name="Hipervínculo" xfId="46042" builtinId="8" hidden="1"/>
    <cellStyle name="Hipervínculo" xfId="36096" builtinId="8" hidden="1"/>
    <cellStyle name="Hipervínculo" xfId="18450" builtinId="8" hidden="1"/>
    <cellStyle name="Hipervínculo" xfId="24774" builtinId="8" hidden="1"/>
    <cellStyle name="Hipervínculo" xfId="56150" builtinId="8" hidden="1"/>
    <cellStyle name="Hipervínculo" xfId="24496" builtinId="8" hidden="1"/>
    <cellStyle name="Hipervínculo" xfId="3472" builtinId="8" hidden="1"/>
    <cellStyle name="Hipervínculo" xfId="7931" builtinId="8" hidden="1"/>
    <cellStyle name="Hipervínculo" xfId="46656" builtinId="8" hidden="1"/>
    <cellStyle name="Hipervínculo" xfId="31241" builtinId="8" hidden="1"/>
    <cellStyle name="Hipervínculo" xfId="19907" builtinId="8" hidden="1"/>
    <cellStyle name="Hipervínculo" xfId="9527" builtinId="8" hidden="1"/>
    <cellStyle name="Hipervínculo" xfId="7053" builtinId="8" hidden="1"/>
    <cellStyle name="Hipervínculo" xfId="54148" builtinId="8" hidden="1"/>
    <cellStyle name="Hipervínculo" xfId="27196" builtinId="8" hidden="1"/>
    <cellStyle name="Hipervínculo" xfId="12788" builtinId="8" hidden="1"/>
    <cellStyle name="Hipervínculo" xfId="56382" builtinId="8" hidden="1"/>
    <cellStyle name="Hipervínculo" xfId="30242" builtinId="8" hidden="1"/>
    <cellStyle name="Hipervínculo" xfId="14823" builtinId="8" hidden="1"/>
    <cellStyle name="Hipervínculo" xfId="9118" builtinId="8" hidden="1"/>
    <cellStyle name="Hipervínculo" xfId="3482" builtinId="8" hidden="1"/>
    <cellStyle name="Hipervínculo" xfId="17639" builtinId="8" hidden="1"/>
    <cellStyle name="Hipervínculo" xfId="43474" builtinId="8" hidden="1"/>
    <cellStyle name="Hipervínculo" xfId="10499" builtinId="8" hidden="1"/>
    <cellStyle name="Hipervínculo" xfId="14629" builtinId="8" hidden="1"/>
    <cellStyle name="Hipervínculo" xfId="42553" builtinId="8" hidden="1"/>
    <cellStyle name="Hipervínculo" xfId="2269" builtinId="8" hidden="1"/>
    <cellStyle name="Hipervínculo" xfId="46418" builtinId="8" hidden="1"/>
    <cellStyle name="Hipervínculo" xfId="43608" builtinId="8" hidden="1"/>
    <cellStyle name="Hipervínculo" xfId="14791" builtinId="8" hidden="1"/>
    <cellStyle name="Hipervínculo" xfId="33147" builtinId="8" hidden="1"/>
    <cellStyle name="Hipervínculo" xfId="27327" builtinId="8" hidden="1"/>
    <cellStyle name="Hipervínculo" xfId="12086" builtinId="8" hidden="1"/>
    <cellStyle name="Hipervínculo" xfId="13836" builtinId="8" hidden="1"/>
    <cellStyle name="Hipervínculo" xfId="59451" builtinId="8" hidden="1"/>
    <cellStyle name="Hipervínculo" xfId="49995" builtinId="8" hidden="1"/>
    <cellStyle name="Hipervínculo" xfId="565" builtinId="8" hidden="1"/>
    <cellStyle name="Hipervínculo" xfId="46745" builtinId="8" hidden="1"/>
    <cellStyle name="Hipervínculo" xfId="44991" builtinId="8" hidden="1"/>
    <cellStyle name="Hipervínculo" xfId="14035" builtinId="8" hidden="1"/>
    <cellStyle name="Hipervínculo" xfId="54937" builtinId="8" hidden="1"/>
    <cellStyle name="Hipervínculo" xfId="13386" builtinId="8" hidden="1"/>
    <cellStyle name="Hipervínculo" xfId="15711" builtinId="8" hidden="1"/>
    <cellStyle name="Hipervínculo" xfId="46536" builtinId="8" hidden="1"/>
    <cellStyle name="Hipervínculo" xfId="59100" builtinId="8" hidden="1"/>
    <cellStyle name="Hipervínculo" xfId="31135" builtinId="8" hidden="1"/>
    <cellStyle name="Hipervínculo" xfId="1924" builtinId="8" hidden="1"/>
    <cellStyle name="Hipervínculo" xfId="41553" builtinId="8" hidden="1"/>
    <cellStyle name="Hipervínculo" xfId="45938" builtinId="8" hidden="1"/>
    <cellStyle name="Hipervínculo" xfId="1025" builtinId="8" hidden="1"/>
    <cellStyle name="Hipervínculo" xfId="26746" builtinId="8" hidden="1"/>
    <cellStyle name="Hipervínculo" xfId="44071" builtinId="8" hidden="1"/>
    <cellStyle name="Hipervínculo" xfId="17281" builtinId="8" hidden="1"/>
    <cellStyle name="Hipervínculo" xfId="15143" builtinId="8" hidden="1"/>
    <cellStyle name="Hipervínculo" xfId="58360" builtinId="8" hidden="1"/>
    <cellStyle name="Hipervínculo" xfId="45429" builtinId="8" hidden="1"/>
    <cellStyle name="Hipervínculo" xfId="38278" builtinId="8" hidden="1"/>
    <cellStyle name="Hipervínculo" xfId="28940" builtinId="8" hidden="1"/>
    <cellStyle name="Hipervínculo" xfId="3498" builtinId="8" hidden="1"/>
    <cellStyle name="Hipervínculo" xfId="30083" builtinId="8" hidden="1"/>
    <cellStyle name="Hipervínculo" xfId="52709" builtinId="8" hidden="1"/>
    <cellStyle name="Hipervínculo" xfId="54396" builtinId="8" hidden="1"/>
    <cellStyle name="Hipervínculo" xfId="40061" builtinId="8" hidden="1"/>
    <cellStyle name="Hipervínculo" xfId="27255" builtinId="8" hidden="1"/>
    <cellStyle name="Hipervínculo" xfId="54458" builtinId="8" hidden="1"/>
    <cellStyle name="Hipervínculo" xfId="24662" builtinId="8" hidden="1"/>
    <cellStyle name="Hipervínculo" xfId="50543" builtinId="8" hidden="1"/>
    <cellStyle name="Hipervínculo" xfId="38146" builtinId="8" hidden="1"/>
    <cellStyle name="Hipervínculo" xfId="55401" builtinId="8" hidden="1"/>
    <cellStyle name="Hipervínculo" xfId="284" builtinId="8" hidden="1"/>
    <cellStyle name="Hipervínculo" xfId="57463" builtinId="8" hidden="1"/>
    <cellStyle name="Hipervínculo" xfId="52430" builtinId="8" hidden="1"/>
    <cellStyle name="Hipervínculo" xfId="18806" builtinId="8" hidden="1"/>
    <cellStyle name="Hipervínculo" xfId="33685" builtinId="8" hidden="1"/>
    <cellStyle name="Hipervínculo" xfId="27624" builtinId="8" hidden="1"/>
    <cellStyle name="Hipervínculo" xfId="54797" builtinId="8" hidden="1"/>
    <cellStyle name="Hipervínculo" xfId="5052" builtinId="8" hidden="1"/>
    <cellStyle name="Hipervínculo" xfId="6748" builtinId="8" hidden="1"/>
    <cellStyle name="Hipervínculo" xfId="44547" builtinId="8" hidden="1"/>
    <cellStyle name="Hipervínculo" xfId="21700" builtinId="8" hidden="1"/>
    <cellStyle name="Hipervínculo" xfId="12996" builtinId="8" hidden="1"/>
    <cellStyle name="Hipervínculo" xfId="8233" builtinId="8" hidden="1"/>
    <cellStyle name="Hipervínculo" xfId="37912" builtinId="8" hidden="1"/>
    <cellStyle name="Hipervínculo" xfId="2213" builtinId="8" hidden="1"/>
    <cellStyle name="Hipervínculo" xfId="12058" builtinId="8" hidden="1"/>
    <cellStyle name="Hipervínculo" xfId="12479" builtinId="8" hidden="1"/>
    <cellStyle name="Hipervínculo" xfId="3050" builtinId="8" hidden="1"/>
    <cellStyle name="Hipervínculo" xfId="24034" builtinId="8" hidden="1"/>
    <cellStyle name="Hipervínculo" xfId="21141" builtinId="8" hidden="1"/>
    <cellStyle name="Hipervínculo" xfId="56246" builtinId="8" hidden="1"/>
    <cellStyle name="Hipervínculo" xfId="19359" builtinId="8" hidden="1"/>
    <cellStyle name="Hipervínculo" xfId="18497" builtinId="8" hidden="1"/>
    <cellStyle name="Hipervínculo" xfId="15884" builtinId="8" hidden="1"/>
    <cellStyle name="Hipervínculo" xfId="56764" builtinId="8" hidden="1"/>
    <cellStyle name="Hipervínculo" xfId="46954" builtinId="8" hidden="1"/>
    <cellStyle name="Hipervínculo" xfId="31713" builtinId="8" hidden="1"/>
    <cellStyle name="Hipervínculo" xfId="56406" builtinId="8" hidden="1"/>
    <cellStyle name="Hipervínculo" xfId="28502" builtinId="8" hidden="1"/>
    <cellStyle name="Hipervínculo" xfId="26280" builtinId="8" hidden="1"/>
    <cellStyle name="Hipervínculo" xfId="26306" builtinId="8" hidden="1"/>
    <cellStyle name="Hipervínculo" xfId="12298" builtinId="8" hidden="1"/>
    <cellStyle name="Hipervínculo" xfId="40349" builtinId="8" hidden="1"/>
    <cellStyle name="Hipervínculo" xfId="35582" builtinId="8" hidden="1"/>
    <cellStyle name="Hipervínculo" xfId="3984" builtinId="8" hidden="1"/>
    <cellStyle name="Hipervínculo" xfId="53310" builtinId="8" hidden="1"/>
    <cellStyle name="Hipervínculo" xfId="36088" builtinId="8" hidden="1"/>
    <cellStyle name="Hipervínculo" xfId="15203" builtinId="8" hidden="1"/>
    <cellStyle name="Hipervínculo" xfId="32933" builtinId="8" hidden="1"/>
    <cellStyle name="Hipervínculo" xfId="47871" builtinId="8" hidden="1"/>
    <cellStyle name="Hipervínculo" xfId="4796" builtinId="8" hidden="1"/>
    <cellStyle name="Hipervínculo" xfId="40607" builtinId="8" hidden="1"/>
    <cellStyle name="Hipervínculo" xfId="56498" builtinId="8" hidden="1"/>
    <cellStyle name="Hipervínculo" xfId="7939" builtinId="8" hidden="1"/>
    <cellStyle name="Hipervínculo" xfId="56294" builtinId="8" hidden="1"/>
    <cellStyle name="Hipervínculo" xfId="33089" builtinId="8" hidden="1"/>
    <cellStyle name="Hipervínculo" xfId="2556" builtinId="8" hidden="1"/>
    <cellStyle name="Hipervínculo" xfId="44649" builtinId="8" hidden="1"/>
    <cellStyle name="Hipervínculo" xfId="32070" builtinId="8" hidden="1"/>
    <cellStyle name="Hipervínculo" xfId="5835" builtinId="8" hidden="1"/>
    <cellStyle name="Hipervínculo" xfId="53438" builtinId="8" hidden="1"/>
    <cellStyle name="Hipervínculo" xfId="27188" builtinId="8" hidden="1"/>
    <cellStyle name="Hipervínculo" xfId="22042" builtinId="8" hidden="1"/>
    <cellStyle name="Hipervínculo" xfId="42343" builtinId="8" hidden="1"/>
    <cellStyle name="Hipervínculo" xfId="11366" builtinId="8" hidden="1"/>
    <cellStyle name="Hipervínculo" xfId="10947" builtinId="8" hidden="1"/>
    <cellStyle name="Hipervínculo" xfId="49503" builtinId="8" hidden="1"/>
    <cellStyle name="Hipervínculo" xfId="22620" builtinId="8" hidden="1"/>
    <cellStyle name="Hipervínculo" xfId="42475" builtinId="8" hidden="1"/>
    <cellStyle name="Hipervínculo" xfId="11712" builtinId="8" hidden="1"/>
    <cellStyle name="Hipervínculo" xfId="11444" builtinId="8" hidden="1"/>
    <cellStyle name="Hipervínculo" xfId="53780" builtinId="8" hidden="1"/>
    <cellStyle name="Hipervínculo" xfId="54967" builtinId="8" hidden="1"/>
    <cellStyle name="Hipervínculo" xfId="25115" builtinId="8" hidden="1"/>
    <cellStyle name="Hipervínculo" xfId="50830" builtinId="8" hidden="1"/>
    <cellStyle name="Hipervínculo" xfId="30797" builtinId="8" hidden="1"/>
    <cellStyle name="Hipervínculo" xfId="3784" builtinId="8" hidden="1"/>
    <cellStyle name="Hipervínculo" xfId="12528" builtinId="8" hidden="1"/>
    <cellStyle name="Hipervínculo" xfId="59204" builtinId="8" hidden="1"/>
    <cellStyle name="Hipervínculo" xfId="1340" builtinId="8" hidden="1"/>
    <cellStyle name="Hipervínculo" xfId="56040" builtinId="8" hidden="1"/>
    <cellStyle name="Hipervínculo" xfId="1884" builtinId="8" hidden="1"/>
    <cellStyle name="Hipervínculo" xfId="57854" builtinId="8" hidden="1"/>
    <cellStyle name="Hipervínculo" xfId="46952" builtinId="8" hidden="1"/>
    <cellStyle name="Hipervínculo" xfId="55045" builtinId="8" hidden="1"/>
    <cellStyle name="Hipervínculo" xfId="20918" builtinId="8" hidden="1"/>
    <cellStyle name="Hipervínculo" xfId="31127" builtinId="8" hidden="1"/>
    <cellStyle name="Hipervínculo" xfId="16827" builtinId="8" hidden="1"/>
    <cellStyle name="Hipervínculo" xfId="43564" builtinId="8" hidden="1"/>
    <cellStyle name="Hipervínculo" xfId="15303" builtinId="8" hidden="1"/>
    <cellStyle name="Hipervínculo" xfId="33034" builtinId="8" hidden="1"/>
    <cellStyle name="Hipervínculo" xfId="37032" builtinId="8" hidden="1"/>
    <cellStyle name="Hipervínculo" xfId="8823" builtinId="8" hidden="1"/>
    <cellStyle name="Hipervínculo" xfId="49241" builtinId="8" hidden="1"/>
    <cellStyle name="Hipervínculo" xfId="21210" builtinId="8" hidden="1"/>
    <cellStyle name="Hipervínculo" xfId="32727" builtinId="8" hidden="1"/>
    <cellStyle name="Hipervínculo" xfId="53880" builtinId="8" hidden="1"/>
    <cellStyle name="Hipervínculo" xfId="5389" builtinId="8" hidden="1"/>
    <cellStyle name="Hipervínculo" xfId="41420" builtinId="8" hidden="1"/>
    <cellStyle name="Hipervínculo" xfId="26064" builtinId="8" hidden="1"/>
    <cellStyle name="Hipervínculo" xfId="16423" builtinId="8" hidden="1"/>
    <cellStyle name="Hipervínculo" xfId="20175" builtinId="8" hidden="1"/>
    <cellStyle name="Hipervínculo" xfId="39745" builtinId="8" hidden="1"/>
    <cellStyle name="Hipervínculo" xfId="32703" builtinId="8" hidden="1"/>
    <cellStyle name="Hipervínculo" xfId="15606" builtinId="8" hidden="1"/>
    <cellStyle name="Hipervínculo" xfId="56728" builtinId="8" hidden="1"/>
    <cellStyle name="Hipervínculo" xfId="5443" builtinId="8" hidden="1"/>
    <cellStyle name="Hipervínculo" xfId="58862" builtinId="8" hidden="1"/>
    <cellStyle name="Hipervínculo" xfId="32367" builtinId="8" hidden="1"/>
    <cellStyle name="Hipervínculo" xfId="36555" builtinId="8" hidden="1"/>
    <cellStyle name="Hipervínculo" xfId="3182" builtinId="8" hidden="1"/>
    <cellStyle name="Hipervínculo" xfId="35016" builtinId="8" hidden="1"/>
    <cellStyle name="Hipervínculo" xfId="37810" builtinId="8" hidden="1"/>
    <cellStyle name="Hipervínculo" xfId="1962" builtinId="8" hidden="1"/>
    <cellStyle name="Hipervínculo" xfId="58352" builtinId="8" hidden="1"/>
    <cellStyle name="Hipervínculo" xfId="13232" builtinId="8" hidden="1"/>
    <cellStyle name="Hipervínculo" xfId="4650" builtinId="8" hidden="1"/>
    <cellStyle name="Hipervínculo" xfId="53240" builtinId="8" hidden="1"/>
    <cellStyle name="Hipervínculo" xfId="49929" builtinId="8" hidden="1"/>
    <cellStyle name="Hipervínculo" xfId="14216" builtinId="8" hidden="1"/>
    <cellStyle name="Hipervínculo" xfId="49507" builtinId="8" hidden="1"/>
    <cellStyle name="Hipervínculo" xfId="27148" builtinId="8" hidden="1"/>
    <cellStyle name="Hipervínculo" xfId="22624" builtinId="8" hidden="1"/>
    <cellStyle name="Hipervínculo" xfId="30427" builtinId="8" hidden="1"/>
    <cellStyle name="Hipervínculo" xfId="6573" builtinId="8" hidden="1"/>
    <cellStyle name="Hipervínculo" xfId="2505" builtinId="8" hidden="1"/>
    <cellStyle name="Hipervínculo" xfId="50787" builtinId="8" hidden="1"/>
    <cellStyle name="Hipervínculo" xfId="19330" builtinId="8" hidden="1"/>
    <cellStyle name="Hipervínculo" xfId="29054" builtinId="8" hidden="1"/>
    <cellStyle name="Hipervínculo" xfId="43356" builtinId="8" hidden="1"/>
    <cellStyle name="Hipervínculo" xfId="18581" builtinId="8" hidden="1"/>
    <cellStyle name="Hipervínculo" xfId="43925" builtinId="8" hidden="1"/>
    <cellStyle name="Hipervínculo" xfId="622" builtinId="8" hidden="1"/>
    <cellStyle name="Hipervínculo" xfId="51809" builtinId="8" hidden="1"/>
    <cellStyle name="Hipervínculo" xfId="20350" builtinId="8" hidden="1"/>
    <cellStyle name="Hipervínculo" xfId="29424" builtinId="8" hidden="1"/>
    <cellStyle name="Hipervínculo" xfId="42579" builtinId="8" hidden="1"/>
    <cellStyle name="Hipervínculo" xfId="20344" builtinId="8" hidden="1"/>
    <cellStyle name="Hipervínculo" xfId="45632" builtinId="8" hidden="1"/>
    <cellStyle name="Hipervínculo" xfId="48227" builtinId="8" hidden="1"/>
    <cellStyle name="Hipervínculo" xfId="51961" builtinId="8" hidden="1"/>
    <cellStyle name="Hipervínculo" xfId="52857" builtinId="8" hidden="1"/>
    <cellStyle name="Hipervínculo" xfId="49605" builtinId="8" hidden="1"/>
    <cellStyle name="Hipervínculo" xfId="12526" builtinId="8" hidden="1"/>
    <cellStyle name="Hipervínculo" xfId="28094" builtinId="8" hidden="1"/>
    <cellStyle name="Hipervínculo" xfId="50372" builtinId="8" hidden="1"/>
    <cellStyle name="Hipervínculo" xfId="42136" builtinId="8" hidden="1"/>
    <cellStyle name="Hipervínculo" xfId="6660" builtinId="8" hidden="1"/>
    <cellStyle name="Hipervínculo" xfId="7605" builtinId="8" hidden="1"/>
    <cellStyle name="Hipervínculo" xfId="31113" builtinId="8" hidden="1"/>
    <cellStyle name="Hipervínculo" xfId="39693" builtinId="8" hidden="1"/>
    <cellStyle name="Hipervínculo" xfId="11041" builtinId="8" hidden="1"/>
    <cellStyle name="Hipervínculo" xfId="47320" builtinId="8" hidden="1"/>
    <cellStyle name="Hipervínculo" xfId="23865" builtinId="8" hidden="1"/>
    <cellStyle name="Hipervínculo" xfId="23292" builtinId="8" hidden="1"/>
    <cellStyle name="Hipervínculo" xfId="15395" builtinId="8" hidden="1"/>
    <cellStyle name="Hipervínculo" xfId="8045" builtinId="8" hidden="1"/>
    <cellStyle name="Hipervínculo" xfId="39501" builtinId="8" hidden="1"/>
    <cellStyle name="Hipervínculo" xfId="56642" builtinId="8" hidden="1"/>
    <cellStyle name="Hipervínculo" xfId="50188" builtinId="8" hidden="1"/>
    <cellStyle name="Hipervínculo" xfId="55708" builtinId="8" hidden="1"/>
    <cellStyle name="Hipervínculo" xfId="13948" builtinId="8" hidden="1"/>
    <cellStyle name="Hipervínculo" xfId="9495" builtinId="8" hidden="1"/>
    <cellStyle name="Hipervínculo" xfId="57364" builtinId="8" hidden="1"/>
    <cellStyle name="Hipervínculo" xfId="57382" builtinId="8" hidden="1"/>
    <cellStyle name="Hipervínculo" xfId="5743" builtinId="8" hidden="1"/>
    <cellStyle name="Hipervínculo" xfId="25834" builtinId="8" hidden="1"/>
    <cellStyle name="Hipervínculo" xfId="41034" builtinId="8" hidden="1"/>
    <cellStyle name="Hipervínculo" xfId="39491" builtinId="8" hidden="1"/>
    <cellStyle name="Hipervínculo" xfId="268" builtinId="8" hidden="1"/>
    <cellStyle name="Hipervínculo" xfId="14799" builtinId="8" hidden="1"/>
    <cellStyle name="Hipervínculo" xfId="44885" builtinId="8" hidden="1"/>
    <cellStyle name="Hipervínculo" xfId="48192" builtinId="8" hidden="1"/>
    <cellStyle name="Hipervínculo" xfId="3156" builtinId="8" hidden="1"/>
    <cellStyle name="Hipervínculo" xfId="8181" builtinId="8" hidden="1"/>
    <cellStyle name="Hipervínculo" xfId="35028" builtinId="8" hidden="1"/>
    <cellStyle name="Hipervínculo" xfId="2047" builtinId="8" hidden="1"/>
    <cellStyle name="Hipervínculo" xfId="48923" builtinId="8" hidden="1"/>
    <cellStyle name="Hipervínculo" xfId="39434" builtinId="8" hidden="1"/>
    <cellStyle name="Hipervínculo" xfId="16254" builtinId="8" hidden="1"/>
    <cellStyle name="Hipervínculo" xfId="46104" builtinId="8" hidden="1"/>
    <cellStyle name="Hipervínculo" xfId="39589" builtinId="8" hidden="1"/>
    <cellStyle name="Hipervínculo" xfId="36236" builtinId="8" hidden="1"/>
    <cellStyle name="Hipervínculo" xfId="47218" builtinId="8" hidden="1"/>
    <cellStyle name="Hipervínculo" xfId="12138" builtinId="8" hidden="1"/>
    <cellStyle name="Hipervínculo" xfId="45315" builtinId="8" hidden="1"/>
    <cellStyle name="Hipervínculo" xfId="39924" builtinId="8" hidden="1"/>
    <cellStyle name="Hipervínculo" xfId="17747" builtinId="8" hidden="1"/>
    <cellStyle name="Hipervínculo" xfId="20552" builtinId="8" hidden="1"/>
    <cellStyle name="Hipervínculo" xfId="17428" builtinId="8" hidden="1"/>
    <cellStyle name="Hipervínculo" xfId="28838" builtinId="8" hidden="1"/>
    <cellStyle name="Hipervínculo" xfId="20265" builtinId="8" hidden="1"/>
    <cellStyle name="Hipervínculo" xfId="59154" builtinId="8" hidden="1"/>
    <cellStyle name="Hipervínculo" xfId="12634" builtinId="8" hidden="1"/>
    <cellStyle name="Hipervínculo" xfId="25191" builtinId="8" hidden="1"/>
    <cellStyle name="Hipervínculo" xfId="54342" builtinId="8" hidden="1"/>
    <cellStyle name="Hipervínculo" xfId="4152" builtinId="8" hidden="1"/>
    <cellStyle name="Hipervínculo" xfId="25381" builtinId="8" hidden="1"/>
    <cellStyle name="Hipervínculo" xfId="35144" builtinId="8" hidden="1"/>
    <cellStyle name="Hipervínculo" xfId="14867" builtinId="8" hidden="1"/>
    <cellStyle name="Hipervínculo" xfId="32598" builtinId="8" hidden="1"/>
    <cellStyle name="Hipervínculo" xfId="38154" builtinId="8" hidden="1"/>
    <cellStyle name="Hipervínculo" xfId="8339" builtinId="8" hidden="1"/>
    <cellStyle name="Hipervínculo" xfId="40944" builtinId="8" hidden="1"/>
    <cellStyle name="Hipervínculo" xfId="39735" builtinId="8" hidden="1"/>
    <cellStyle name="Hipervínculo" xfId="21186" builtinId="8" hidden="1"/>
    <cellStyle name="Hipervínculo" xfId="29156" builtinId="8" hidden="1"/>
    <cellStyle name="Hipervínculo" xfId="23524" builtinId="8" hidden="1"/>
    <cellStyle name="Hipervínculo" xfId="21334" builtinId="8" hidden="1"/>
    <cellStyle name="Hipervínculo" xfId="56324" builtinId="8" hidden="1"/>
    <cellStyle name="Hipervínculo" xfId="53282" builtinId="8" hidden="1"/>
    <cellStyle name="Hipervínculo" xfId="33463" builtinId="8" hidden="1"/>
    <cellStyle name="Hipervínculo" xfId="55368" builtinId="8" hidden="1"/>
    <cellStyle name="Hipervínculo" xfId="43512" builtinId="8" hidden="1"/>
    <cellStyle name="Hipervínculo" xfId="50082" builtinId="8" hidden="1"/>
    <cellStyle name="Hipervínculo" xfId="34784" builtinId="8" hidden="1"/>
    <cellStyle name="Hipervínculo" xfId="38636" builtinId="8" hidden="1"/>
    <cellStyle name="Hipervínculo" xfId="10611" builtinId="8" hidden="1"/>
    <cellStyle name="Hipervínculo" xfId="27816" builtinId="8" hidden="1"/>
    <cellStyle name="Hipervínculo" xfId="22813" builtinId="8" hidden="1"/>
    <cellStyle name="Hipervínculo" xfId="17173" builtinId="8" hidden="1"/>
    <cellStyle name="Hipervínculo" xfId="54354" builtinId="8" hidden="1"/>
    <cellStyle name="Hipervínculo" xfId="14117" builtinId="8" hidden="1"/>
    <cellStyle name="Hipervínculo" xfId="53542" builtinId="8" hidden="1"/>
    <cellStyle name="Hipervínculo" xfId="26750" builtinId="8" hidden="1"/>
    <cellStyle name="Hipervínculo" xfId="9831" builtinId="8" hidden="1"/>
    <cellStyle name="Hipervínculo" xfId="45598" builtinId="8" hidden="1"/>
    <cellStyle name="Hipervínculo" xfId="41557" builtinId="8" hidden="1"/>
    <cellStyle name="Hipervínculo" xfId="3524" builtinId="8" hidden="1"/>
    <cellStyle name="Hipervínculo" xfId="31131" builtinId="8" hidden="1"/>
    <cellStyle name="Hipervínculo" xfId="39689" builtinId="8" hidden="1"/>
    <cellStyle name="Hipervínculo" xfId="12896" builtinId="8" hidden="1"/>
    <cellStyle name="Hipervínculo" xfId="15715" builtinId="8" hidden="1"/>
    <cellStyle name="Hipervínculo" xfId="6247" builtinId="8" hidden="1"/>
    <cellStyle name="Hipervínculo" xfId="15727" builtinId="8" hidden="1"/>
    <cellStyle name="Hipervínculo" xfId="18194" builtinId="8" hidden="1"/>
    <cellStyle name="Hipervínculo" xfId="44728" builtinId="8" hidden="1"/>
    <cellStyle name="Hipervínculo" xfId="14995" builtinId="8" hidden="1"/>
    <cellStyle name="Hipervínculo" xfId="47907" builtinId="8" hidden="1"/>
    <cellStyle name="Hipervínculo" xfId="39840" builtinId="8" hidden="1"/>
    <cellStyle name="Hipervínculo" xfId="26974" builtinId="8" hidden="1"/>
    <cellStyle name="Hipervínculo" xfId="27375" builtinId="8" hidden="1"/>
    <cellStyle name="Hipervínculo" xfId="6539" builtinId="8" hidden="1"/>
    <cellStyle name="Hipervínculo" xfId="4048" builtinId="8" hidden="1"/>
    <cellStyle name="Hipervínculo" xfId="44091" builtinId="8" hidden="1"/>
    <cellStyle name="Hipervínculo" xfId="43943" builtinId="8" hidden="1"/>
    <cellStyle name="Hipervínculo" xfId="26566" builtinId="8" hidden="1"/>
    <cellStyle name="Hipervínculo" xfId="30435" builtinId="8" hidden="1"/>
    <cellStyle name="Hipervínculo" xfId="5423" builtinId="8" hidden="1"/>
    <cellStyle name="Hipervínculo" xfId="45624" builtinId="8" hidden="1"/>
    <cellStyle name="Hipervínculo" xfId="47662" builtinId="8" hidden="1"/>
    <cellStyle name="Hipervínculo" xfId="15862" builtinId="8" hidden="1"/>
    <cellStyle name="Hipervínculo" xfId="30193" builtinId="8" hidden="1"/>
    <cellStyle name="Hipervínculo" xfId="56516" builtinId="8" hidden="1"/>
    <cellStyle name="Hipervínculo" xfId="40497" builtinId="8" hidden="1"/>
    <cellStyle name="Hipervínculo" xfId="12322" builtinId="8" hidden="1"/>
    <cellStyle name="Hipervínculo" xfId="5727" builtinId="8" hidden="1"/>
    <cellStyle name="Hipervínculo" xfId="34061" builtinId="8" hidden="1"/>
    <cellStyle name="Hipervínculo" xfId="12676" builtinId="8" hidden="1"/>
    <cellStyle name="Hipervínculo" xfId="41999" builtinId="8" hidden="1"/>
    <cellStyle name="Hipervínculo" xfId="49395" builtinId="8" hidden="1"/>
    <cellStyle name="Hipervínculo" xfId="15295" builtinId="8" hidden="1"/>
    <cellStyle name="Hipervínculo" xfId="22665" builtinId="8" hidden="1"/>
    <cellStyle name="Hipervínculo" xfId="14515" builtinId="8" hidden="1"/>
    <cellStyle name="Hipervínculo" xfId="20460" builtinId="8" hidden="1"/>
    <cellStyle name="Hipervínculo" xfId="27425" builtinId="8" hidden="1"/>
    <cellStyle name="Hipervínculo" xfId="55596" builtinId="8" hidden="1"/>
    <cellStyle name="Hipervínculo" xfId="35538" builtinId="8" hidden="1"/>
    <cellStyle name="Hipervínculo" xfId="9940" builtinId="8" hidden="1"/>
    <cellStyle name="Hipervínculo" xfId="37145" builtinId="8" hidden="1"/>
    <cellStyle name="Hipervínculo" xfId="17087" builtinId="8" hidden="1"/>
    <cellStyle name="Hipervínculo" xfId="36890" builtinId="8" hidden="1"/>
    <cellStyle name="Hipervínculo" xfId="10079" builtinId="8" hidden="1"/>
    <cellStyle name="Hipervínculo" xfId="9899" builtinId="8" hidden="1"/>
    <cellStyle name="Hipervínculo" xfId="16038" builtinId="8" hidden="1"/>
    <cellStyle name="Hipervínculo" xfId="38526" builtinId="8" hidden="1"/>
    <cellStyle name="Hipervínculo" xfId="1532" builtinId="8" hidden="1"/>
    <cellStyle name="Hipervínculo" xfId="38028" builtinId="8" hidden="1"/>
    <cellStyle name="Hipervínculo" xfId="53036" builtinId="8" hidden="1"/>
    <cellStyle name="Hipervínculo" xfId="56522" builtinId="8" hidden="1"/>
    <cellStyle name="Hipervínculo" xfId="25019" builtinId="8" hidden="1"/>
    <cellStyle name="Hipervínculo" xfId="31998" builtinId="8" hidden="1"/>
    <cellStyle name="Hipervínculo" xfId="53266" builtinId="8" hidden="1"/>
    <cellStyle name="Hipervínculo" xfId="16042" builtinId="8" hidden="1"/>
    <cellStyle name="Hipervínculo" xfId="57687" builtinId="8" hidden="1"/>
    <cellStyle name="Hipervínculo" xfId="14999" builtinId="8" hidden="1"/>
    <cellStyle name="Hipervínculo" xfId="31003" builtinId="8" hidden="1"/>
    <cellStyle name="Hipervínculo" xfId="51302" builtinId="8" hidden="1"/>
    <cellStyle name="Hipervínculo" xfId="29627" builtinId="8" hidden="1"/>
    <cellStyle name="Hipervínculo" xfId="16937" builtinId="8" hidden="1"/>
    <cellStyle name="Hipervínculo" xfId="23178" builtinId="8" hidden="1"/>
    <cellStyle name="Hipervínculo" xfId="8097" builtinId="8" hidden="1"/>
    <cellStyle name="Hipervínculo" xfId="45059" builtinId="8" hidden="1"/>
    <cellStyle name="Hipervínculo" xfId="19701" builtinId="8" hidden="1"/>
    <cellStyle name="Hipervínculo" xfId="48152" builtinId="8" hidden="1"/>
    <cellStyle name="Hipervínculo" xfId="28292" builtinId="8" hidden="1"/>
    <cellStyle name="Hipervínculo" xfId="52384" builtinId="8" hidden="1"/>
    <cellStyle name="Hipervínculo" xfId="58718" builtinId="8" hidden="1"/>
    <cellStyle name="Hipervínculo" xfId="174" builtinId="8" hidden="1"/>
    <cellStyle name="Hipervínculo" xfId="40411" builtinId="8" hidden="1"/>
    <cellStyle name="Hipervínculo" xfId="58916" builtinId="8" hidden="1"/>
    <cellStyle name="Hipervínculo" xfId="37044" builtinId="8" hidden="1"/>
    <cellStyle name="Hipervínculo" xfId="12539" builtinId="8" hidden="1"/>
    <cellStyle name="Hipervínculo" xfId="11509" builtinId="8" hidden="1"/>
    <cellStyle name="Hipervínculo" xfId="45522" builtinId="8" hidden="1"/>
    <cellStyle name="Hipervínculo" xfId="35650" builtinId="8" hidden="1"/>
    <cellStyle name="Hipervínculo" xfId="11908" builtinId="8" hidden="1"/>
    <cellStyle name="Hipervínculo" xfId="17401" builtinId="8" hidden="1"/>
    <cellStyle name="Hipervínculo" xfId="37784" builtinId="8" hidden="1"/>
    <cellStyle name="Hipervínculo" xfId="43468" builtinId="8" hidden="1"/>
    <cellStyle name="Hipervínculo" xfId="15675" builtinId="8" hidden="1"/>
    <cellStyle name="Hipervínculo" xfId="11300" builtinId="8" hidden="1"/>
    <cellStyle name="Hipervínculo" xfId="49817" builtinId="8" hidden="1"/>
    <cellStyle name="Hipervínculo" xfId="5546" builtinId="8" hidden="1"/>
    <cellStyle name="Hipervínculo" xfId="58428" builtinId="8" hidden="1"/>
    <cellStyle name="Hipervínculo" xfId="1992" builtinId="8" hidden="1"/>
    <cellStyle name="Hipervínculo" xfId="14692" builtinId="8" hidden="1"/>
    <cellStyle name="Hipervínculo" xfId="54905" builtinId="8" hidden="1"/>
    <cellStyle name="Hipervínculo" xfId="26238" builtinId="8" hidden="1"/>
    <cellStyle name="Hipervínculo" xfId="11870" builtinId="8" hidden="1"/>
    <cellStyle name="Hipervínculo" xfId="26808" builtinId="8" hidden="1"/>
    <cellStyle name="Hipervínculo" xfId="47110" builtinId="8" hidden="1"/>
    <cellStyle name="Hipervínculo" xfId="41428" builtinId="8" hidden="1"/>
    <cellStyle name="Hipervínculo" xfId="48497" builtinId="8" hidden="1"/>
    <cellStyle name="Hipervínculo" xfId="20446" builtinId="8" hidden="1"/>
    <cellStyle name="Hipervínculo" xfId="4802" builtinId="8" hidden="1"/>
    <cellStyle name="Hipervínculo" xfId="29629" builtinId="8" hidden="1"/>
    <cellStyle name="Hipervínculo" xfId="28082" builtinId="8" hidden="1"/>
    <cellStyle name="Hipervínculo" xfId="48651" builtinId="8" hidden="1"/>
    <cellStyle name="Hipervínculo" xfId="24098" builtinId="8" hidden="1"/>
    <cellStyle name="Hipervínculo" xfId="57065" builtinId="8" hidden="1"/>
    <cellStyle name="Hipervínculo" xfId="44139" builtinId="8" hidden="1"/>
    <cellStyle name="Hipervínculo" xfId="4208" builtinId="8" hidden="1"/>
    <cellStyle name="Hipervínculo" xfId="53300" builtinId="8" hidden="1"/>
    <cellStyle name="Hipervínculo" xfId="46960" builtinId="8" hidden="1"/>
    <cellStyle name="Hipervínculo" xfId="13030" builtinId="8" hidden="1"/>
    <cellStyle name="Hipervínculo" xfId="2666" builtinId="8" hidden="1"/>
    <cellStyle name="Hipervínculo" xfId="10517" builtinId="8" hidden="1"/>
    <cellStyle name="Hipervínculo" xfId="41050" builtinId="8" hidden="1"/>
    <cellStyle name="Hipervínculo" xfId="58984" builtinId="8" hidden="1"/>
    <cellStyle name="Hipervínculo" xfId="25725" builtinId="8" hidden="1"/>
    <cellStyle name="Hipervínculo" xfId="13210" builtinId="8" hidden="1"/>
    <cellStyle name="Hipervínculo" xfId="39949" builtinId="8" hidden="1"/>
    <cellStyle name="Hipervínculo" xfId="55025" builtinId="8" hidden="1"/>
    <cellStyle name="Hipervínculo" xfId="34730" builtinId="8" hidden="1"/>
    <cellStyle name="Hipervínculo" xfId="1706" builtinId="8" hidden="1"/>
    <cellStyle name="Hipervínculo" xfId="18298" builtinId="8" hidden="1"/>
    <cellStyle name="Hipervínculo" xfId="49705" builtinId="8" hidden="1"/>
    <cellStyle name="Hipervínculo" xfId="10269" builtinId="8" hidden="1"/>
    <cellStyle name="Hipervínculo" xfId="10925" builtinId="8" hidden="1"/>
    <cellStyle name="Hipervínculo" xfId="3612" builtinId="8" hidden="1"/>
    <cellStyle name="Hipervínculo" xfId="49947" builtinId="8" hidden="1"/>
    <cellStyle name="Hipervínculo" xfId="30451" builtinId="8" hidden="1"/>
    <cellStyle name="Hipervínculo" xfId="16833" builtinId="8" hidden="1"/>
    <cellStyle name="Hipervínculo" xfId="22616" builtinId="8" hidden="1"/>
    <cellStyle name="Hipervínculo" xfId="33103" builtinId="8" hidden="1"/>
    <cellStyle name="Hipervínculo" xfId="43622" builtinId="8" hidden="1"/>
    <cellStyle name="Hipervínculo" xfId="41841" builtinId="8" hidden="1"/>
    <cellStyle name="Hipervínculo" xfId="28682" builtinId="8" hidden="1"/>
    <cellStyle name="Hipervínculo" xfId="5935" builtinId="8" hidden="1"/>
    <cellStyle name="Hipervínculo" xfId="37522" builtinId="8" hidden="1"/>
    <cellStyle name="Hipervínculo" xfId="37173" builtinId="8" hidden="1"/>
    <cellStyle name="Hipervínculo" xfId="20632" builtinId="8" hidden="1"/>
    <cellStyle name="Hipervínculo" xfId="9726" builtinId="8" hidden="1"/>
    <cellStyle name="Hipervínculo" xfId="40543" builtinId="8" hidden="1"/>
    <cellStyle name="Hipervínculo" xfId="58344" builtinId="8" hidden="1"/>
    <cellStyle name="Hipervínculo" xfId="41170" builtinId="8" hidden="1"/>
    <cellStyle name="Hipervínculo" xfId="7203" builtinId="8" hidden="1"/>
    <cellStyle name="Hipervínculo" xfId="41875" builtinId="8" hidden="1"/>
    <cellStyle name="Hipervínculo" xfId="55027" builtinId="8" hidden="1"/>
    <cellStyle name="Hipervínculo" xfId="51089" builtinId="8" hidden="1"/>
    <cellStyle name="Hipervínculo" xfId="43426" builtinId="8" hidden="1"/>
    <cellStyle name="Hipervínculo" xfId="20578" builtinId="8" hidden="1"/>
    <cellStyle name="Hipervínculo" xfId="13968" builtinId="8" hidden="1"/>
    <cellStyle name="Hipervínculo" xfId="42127" builtinId="8" hidden="1"/>
    <cellStyle name="Hipervínculo" xfId="32823" builtinId="8" hidden="1"/>
    <cellStyle name="Hipervínculo" xfId="28896" builtinId="8" hidden="1"/>
    <cellStyle name="Hipervínculo" xfId="34948" builtinId="8" hidden="1"/>
    <cellStyle name="Hipervínculo" xfId="18136" builtinId="8" hidden="1"/>
    <cellStyle name="Hipervínculo" xfId="49875" builtinId="8" hidden="1"/>
    <cellStyle name="Hipervínculo" xfId="900" builtinId="8" hidden="1"/>
    <cellStyle name="Hipervínculo" xfId="20362" builtinId="8" hidden="1"/>
    <cellStyle name="Hipervínculo" xfId="53728" builtinId="8" hidden="1"/>
    <cellStyle name="Hipervínculo" xfId="22452" builtinId="8" hidden="1"/>
    <cellStyle name="Hipervínculo" xfId="11400" builtinId="8" hidden="1"/>
    <cellStyle name="Hipervínculo" xfId="36886" builtinId="8" hidden="1"/>
    <cellStyle name="Hipervínculo" xfId="50870" builtinId="8" hidden="1"/>
    <cellStyle name="Hipervínculo" xfId="21792" builtinId="8" hidden="1"/>
    <cellStyle name="Hipervínculo" xfId="11051" builtinId="8" hidden="1"/>
    <cellStyle name="Hipervínculo" xfId="28142" builtinId="8" hidden="1"/>
    <cellStyle name="Hipervínculo" xfId="48582" builtinId="8" hidden="1"/>
    <cellStyle name="Hipervínculo" xfId="6792" builtinId="8" hidden="1"/>
    <cellStyle name="Hipervínculo" xfId="5833" builtinId="8" hidden="1"/>
    <cellStyle name="Hipervínculo" xfId="28616" builtinId="8" hidden="1"/>
    <cellStyle name="Hipervínculo" xfId="57538" builtinId="8" hidden="1"/>
    <cellStyle name="Hipervínculo" xfId="44543" builtinId="8" hidden="1"/>
    <cellStyle name="Hipervínculo" xfId="40817" builtinId="8" hidden="1"/>
    <cellStyle name="Hipervínculo" xfId="11340" builtinId="8" hidden="1"/>
    <cellStyle name="Hipervínculo" xfId="46297" builtinId="8" hidden="1"/>
    <cellStyle name="Hipervínculo" xfId="22340" builtinId="8" hidden="1"/>
    <cellStyle name="Hipervínculo" xfId="21942" builtinId="8" hidden="1"/>
    <cellStyle name="Hipervínculo" xfId="55560" builtinId="8" hidden="1"/>
    <cellStyle name="Hipervínculo" xfId="37036" builtinId="8" hidden="1"/>
    <cellStyle name="Hipervínculo" xfId="15886" builtinId="8" hidden="1"/>
    <cellStyle name="Hipervínculo" xfId="29735" builtinId="8" hidden="1"/>
    <cellStyle name="Hipervínculo" xfId="58286" builtinId="8" hidden="1"/>
    <cellStyle name="Hipervínculo" xfId="23288" builtinId="8" hidden="1"/>
    <cellStyle name="Hipervínculo" xfId="36974" builtinId="8" hidden="1"/>
    <cellStyle name="Hipervínculo" xfId="35648" builtinId="8" hidden="1"/>
    <cellStyle name="Hipervínculo" xfId="24648" builtinId="8" hidden="1"/>
    <cellStyle name="Hipervínculo" xfId="4612" builtinId="8" hidden="1"/>
    <cellStyle name="Hipervínculo" xfId="55704" builtinId="8" hidden="1"/>
    <cellStyle name="Hipervínculo" xfId="52490" builtinId="8" hidden="1"/>
    <cellStyle name="Hipervínculo" xfId="3586" builtinId="8" hidden="1"/>
    <cellStyle name="Hipervínculo" xfId="8120" builtinId="8" hidden="1"/>
    <cellStyle name="Hipervínculo" xfId="32467" builtinId="8" hidden="1"/>
    <cellStyle name="Hipervínculo" xfId="24884" builtinId="8" hidden="1"/>
    <cellStyle name="Hipervínculo" xfId="12071" builtinId="8" hidden="1"/>
    <cellStyle name="Hipervínculo" xfId="7422" builtinId="8" hidden="1"/>
    <cellStyle name="Hipervínculo" xfId="32699" builtinId="8" hidden="1"/>
    <cellStyle name="Hipervínculo" xfId="3742" builtinId="8" hidden="1"/>
    <cellStyle name="Hipervínculo" xfId="35540" builtinId="8" hidden="1"/>
    <cellStyle name="Hipervínculo" xfId="15241" builtinId="8" hidden="1"/>
    <cellStyle name="Hipervínculo" xfId="32851" builtinId="8" hidden="1"/>
    <cellStyle name="Hipervínculo" xfId="37808" builtinId="8" hidden="1"/>
    <cellStyle name="Hipervínculo" xfId="43360" builtinId="8" hidden="1"/>
    <cellStyle name="Hipervínculo" xfId="8391" builtinId="8" hidden="1"/>
    <cellStyle name="Hipervínculo" xfId="47512" builtinId="8" hidden="1"/>
    <cellStyle name="Hipervínculo" xfId="43087" builtinId="8" hidden="1"/>
    <cellStyle name="Hipervínculo" xfId="34734" builtinId="8" hidden="1"/>
    <cellStyle name="Hipervínculo" xfId="35888" builtinId="8" hidden="1"/>
    <cellStyle name="Hipervínculo" xfId="852" builtinId="8" hidden="1"/>
    <cellStyle name="Hipervínculo" xfId="17299" builtinId="8" hidden="1"/>
    <cellStyle name="Hipervínculo" xfId="41054" builtinId="8" hidden="1"/>
    <cellStyle name="Hipervínculo" xfId="56052" builtinId="8" hidden="1"/>
    <cellStyle name="Hipervínculo" xfId="51963" builtinId="8" hidden="1"/>
    <cellStyle name="Hipervínculo" xfId="27931" builtinId="8" hidden="1"/>
    <cellStyle name="Hipervínculo" xfId="54542" builtinId="8" hidden="1"/>
    <cellStyle name="Hipervínculo" xfId="29673" builtinId="8" hidden="1"/>
    <cellStyle name="Hipervínculo" xfId="24094" builtinId="8" hidden="1"/>
    <cellStyle name="Hipervínculo" xfId="47981" builtinId="8" hidden="1"/>
    <cellStyle name="Hipervínculo" xfId="42142" builtinId="8" hidden="1"/>
    <cellStyle name="Hipervínculo" xfId="45161" builtinId="8" hidden="1"/>
    <cellStyle name="Hipervínculo" xfId="21133" builtinId="8" hidden="1"/>
    <cellStyle name="Hipervínculo" xfId="2447" builtinId="8" hidden="1"/>
    <cellStyle name="Hipervínculo" xfId="52794" builtinId="8" hidden="1"/>
    <cellStyle name="Hipervínculo" xfId="30899" builtinId="8" hidden="1"/>
    <cellStyle name="Hipervínculo" xfId="54909" builtinId="8" hidden="1"/>
    <cellStyle name="Hipervínculo" xfId="42455" builtinId="8" hidden="1"/>
    <cellStyle name="Hipervínculo" xfId="38360" builtinId="8" hidden="1"/>
    <cellStyle name="Hipervínculo" xfId="14331" builtinId="8" hidden="1"/>
    <cellStyle name="Hipervínculo" xfId="9577" builtinId="8" hidden="1"/>
    <cellStyle name="Hipervínculo" xfId="54118" builtinId="8" hidden="1"/>
    <cellStyle name="Hipervínculo" xfId="52522" builtinId="8" hidden="1"/>
    <cellStyle name="Hipervínculo" xfId="5033" builtinId="8" hidden="1"/>
    <cellStyle name="Hipervínculo" xfId="54632" builtinId="8" hidden="1"/>
    <cellStyle name="Hipervínculo" xfId="14907" builtinId="8" hidden="1"/>
    <cellStyle name="Hipervínculo" xfId="7535" builtinId="8" hidden="1"/>
    <cellStyle name="Hipervínculo" xfId="16379" builtinId="8" hidden="1"/>
    <cellStyle name="Hipervínculo" xfId="18438" builtinId="8" hidden="1"/>
    <cellStyle name="Hipervínculo" xfId="17851" builtinId="8" hidden="1"/>
    <cellStyle name="Hipervínculo" xfId="52380" builtinId="8" hidden="1"/>
    <cellStyle name="Hipervínculo" xfId="44040" builtinId="8" hidden="1"/>
    <cellStyle name="Hipervínculo" xfId="36298" builtinId="8" hidden="1"/>
    <cellStyle name="Hipervínculo" xfId="57644" builtinId="8" hidden="1"/>
    <cellStyle name="Hipervínculo" xfId="23174" builtinId="8" hidden="1"/>
    <cellStyle name="Hipervínculo" xfId="25364" builtinId="8" hidden="1"/>
    <cellStyle name="Hipervínculo" xfId="51298" builtinId="8" hidden="1"/>
    <cellStyle name="Hipervínculo" xfId="18190" builtinId="8" hidden="1"/>
    <cellStyle name="Hipervínculo" xfId="26848" builtinId="8" hidden="1"/>
    <cellStyle name="Hipervínculo" xfId="17963" builtinId="8" hidden="1"/>
    <cellStyle name="Hipervínculo" xfId="8807" builtinId="8" hidden="1"/>
    <cellStyle name="Hipervínculo" xfId="29976" builtinId="8" hidden="1"/>
    <cellStyle name="Hipervínculo" xfId="32294" builtinId="8" hidden="1"/>
    <cellStyle name="Hipervínculo" xfId="57618" builtinId="8" hidden="1"/>
    <cellStyle name="Hipervínculo" xfId="8241" builtinId="8" hidden="1"/>
    <cellStyle name="Hipervínculo" xfId="26662" builtinId="8" hidden="1"/>
    <cellStyle name="Hipervínculo" xfId="11161" builtinId="8" hidden="1"/>
    <cellStyle name="Hipervínculo" xfId="12431" builtinId="8" hidden="1"/>
    <cellStyle name="Hipervínculo" xfId="21532" builtinId="8" hidden="1"/>
    <cellStyle name="Hipervínculo" xfId="53392" builtinId="8" hidden="1"/>
    <cellStyle name="Hipervínculo" xfId="16911" builtinId="8" hidden="1"/>
    <cellStyle name="Hipervínculo" xfId="30704" builtinId="8" hidden="1"/>
    <cellStyle name="Hipervínculo" xfId="31533" builtinId="8" hidden="1"/>
    <cellStyle name="Hipervínculo" xfId="29370" builtinId="8" hidden="1"/>
    <cellStyle name="Hipervínculo" xfId="14278" builtinId="8" hidden="1"/>
    <cellStyle name="Hipervínculo" xfId="51883" builtinId="8" hidden="1"/>
    <cellStyle name="Hipervínculo" xfId="50933" builtinId="8" hidden="1"/>
    <cellStyle name="Hipervínculo" xfId="46400" builtinId="8" hidden="1"/>
    <cellStyle name="Hipervínculo" xfId="24666" builtinId="8" hidden="1"/>
    <cellStyle name="Hipervínculo" xfId="15029" builtinId="8" hidden="1"/>
    <cellStyle name="Hipervínculo" xfId="3418" builtinId="8" hidden="1"/>
    <cellStyle name="Hipervínculo" xfId="26286" builtinId="8" hidden="1"/>
    <cellStyle name="Hipervínculo" xfId="48065" builtinId="8" hidden="1"/>
    <cellStyle name="Hipervínculo" xfId="53078" builtinId="8" hidden="1"/>
    <cellStyle name="Hipervínculo" xfId="39472" builtinId="8" hidden="1"/>
    <cellStyle name="Hipervínculo" xfId="13816" builtinId="8" hidden="1"/>
    <cellStyle name="Hipervínculo" xfId="6467" builtinId="8" hidden="1"/>
    <cellStyle name="Hipervínculo" xfId="3285" builtinId="8" hidden="1"/>
    <cellStyle name="Hipervínculo" xfId="33217" builtinId="8" hidden="1"/>
    <cellStyle name="Hipervínculo" xfId="54957" builtinId="8" hidden="1"/>
    <cellStyle name="Hipervínculo" xfId="57492" builtinId="8" hidden="1"/>
    <cellStyle name="Hipervínculo" xfId="32544" builtinId="8" hidden="1"/>
    <cellStyle name="Hipervínculo" xfId="10813" builtinId="8" hidden="1"/>
    <cellStyle name="Hipervínculo" xfId="13701" builtinId="8" hidden="1"/>
    <cellStyle name="Hipervínculo" xfId="18208" builtinId="8" hidden="1"/>
    <cellStyle name="Hipervínculo" xfId="40143" builtinId="8" hidden="1"/>
    <cellStyle name="Hipervínculo" xfId="55137" builtinId="8" hidden="1"/>
    <cellStyle name="Hipervínculo" xfId="51051" builtinId="8" hidden="1"/>
    <cellStyle name="Hipervínculo" xfId="25612" builtinId="8" hidden="1"/>
    <cellStyle name="Hipervínculo" xfId="18064" builtinId="8" hidden="1"/>
    <cellStyle name="Hipervínculo" xfId="33783" builtinId="8" hidden="1"/>
    <cellStyle name="Hipervínculo" xfId="36884" builtinId="8" hidden="1"/>
    <cellStyle name="Hipervínculo" xfId="2702" builtinId="8" hidden="1"/>
    <cellStyle name="Hipervínculo" xfId="26788" builtinId="8" hidden="1"/>
    <cellStyle name="Hipervínculo" xfId="52614" builtinId="8" hidden="1"/>
    <cellStyle name="Hipervínculo" xfId="18689" builtinId="8" hidden="1"/>
    <cellStyle name="Hipervínculo" xfId="2958" builtinId="8" hidden="1"/>
    <cellStyle name="Hipervínculo" xfId="24724" builtinId="8" hidden="1"/>
    <cellStyle name="Hipervínculo" xfId="31810" builtinId="8" hidden="1"/>
    <cellStyle name="Hipervínculo" xfId="53998" builtinId="8" hidden="1"/>
    <cellStyle name="Hipervínculo" xfId="41543" builtinId="8" hidden="1"/>
    <cellStyle name="Hipervínculo" xfId="37448" builtinId="8" hidden="1"/>
    <cellStyle name="Hipervínculo" xfId="16889" builtinId="8" hidden="1"/>
    <cellStyle name="Hipervínculo" xfId="10491" builtinId="8" hidden="1"/>
    <cellStyle name="Hipervínculo" xfId="33747" builtinId="8" hidden="1"/>
    <cellStyle name="Hipervínculo" xfId="38606" builtinId="8" hidden="1"/>
    <cellStyle name="Hipervínculo" xfId="35182" builtinId="8" hidden="1"/>
    <cellStyle name="Hipervínculo" xfId="19312" builtinId="8" hidden="1"/>
    <cellStyle name="Hipervínculo" xfId="30649" builtinId="8" hidden="1"/>
    <cellStyle name="Hipervínculo" xfId="4830" builtinId="8" hidden="1"/>
    <cellStyle name="Hipervínculo" xfId="30635" builtinId="8" hidden="1"/>
    <cellStyle name="Hipervínculo" xfId="59184" builtinId="8" hidden="1"/>
    <cellStyle name="Hipervínculo" xfId="45411" builtinId="8" hidden="1"/>
    <cellStyle name="Hipervínculo" xfId="51971" builtinId="8" hidden="1"/>
    <cellStyle name="Hipervínculo" xfId="27939" builtinId="8" hidden="1"/>
    <cellStyle name="Hipervínculo" xfId="49022" builtinId="8" hidden="1"/>
    <cellStyle name="Hipervínculo" xfId="97" builtinId="8" hidden="1"/>
    <cellStyle name="Hipervínculo" xfId="10781" builtinId="8" hidden="1"/>
    <cellStyle name="Hipervínculo" xfId="54881" builtinId="8" hidden="1"/>
    <cellStyle name="Hipervínculo" xfId="7380" builtinId="8" hidden="1"/>
    <cellStyle name="Hipervínculo" xfId="49515" builtinId="8" hidden="1"/>
    <cellStyle name="Hipervínculo" xfId="47780" builtinId="8" hidden="1"/>
    <cellStyle name="Hipervínculo" xfId="23821" builtinId="8" hidden="1"/>
    <cellStyle name="Hipervínculo" xfId="7943" builtinId="8" hidden="1"/>
    <cellStyle name="Hipervínculo" xfId="3836" builtinId="8" hidden="1"/>
    <cellStyle name="Hipervínculo" xfId="34982" builtinId="8" hidden="1"/>
    <cellStyle name="Hipervínculo" xfId="7378" builtinId="8" hidden="1"/>
    <cellStyle name="Hipervínculo" xfId="38368" builtinId="8" hidden="1"/>
    <cellStyle name="Hipervínculo" xfId="2560" builtinId="8" hidden="1"/>
    <cellStyle name="Hipervínculo" xfId="10249" builtinId="8" hidden="1"/>
    <cellStyle name="Hipervínculo" xfId="6921" builtinId="8" hidden="1"/>
    <cellStyle name="Hipervínculo" xfId="37686" builtinId="8" hidden="1"/>
    <cellStyle name="Hipervínculo" xfId="42001" builtinId="8" hidden="1"/>
    <cellStyle name="Hipervínculo" xfId="54240" builtinId="8" hidden="1"/>
    <cellStyle name="Hipervínculo" xfId="31571" builtinId="8" hidden="1"/>
    <cellStyle name="Hipervínculo" xfId="6215" builtinId="8" hidden="1"/>
    <cellStyle name="Hipervínculo" xfId="56288" builtinId="8" hidden="1"/>
    <cellStyle name="Hipervínculo" xfId="49325" builtinId="8" hidden="1"/>
    <cellStyle name="Hipervínculo" xfId="44317" builtinId="8" hidden="1"/>
    <cellStyle name="Hipervínculo" xfId="48580" builtinId="8" hidden="1"/>
    <cellStyle name="Hipervínculo" xfId="47310" builtinId="8" hidden="1"/>
    <cellStyle name="Hipervínculo" xfId="24768" builtinId="8" hidden="1"/>
    <cellStyle name="Hipervínculo" xfId="10743" builtinId="8" hidden="1"/>
    <cellStyle name="Hipervínculo" xfId="3874" builtinId="8" hidden="1"/>
    <cellStyle name="Hipervínculo" xfId="25372" builtinId="8" hidden="1"/>
    <cellStyle name="Hipervínculo" xfId="20538" builtinId="8" hidden="1"/>
    <cellStyle name="Hipervínculo" xfId="51641" builtinId="8" hidden="1"/>
    <cellStyle name="Hipervínculo" xfId="40385" builtinId="8" hidden="1"/>
    <cellStyle name="Hipervínculo" xfId="17971" builtinId="8" hidden="1"/>
    <cellStyle name="Hipervínculo" xfId="2914" builtinId="8" hidden="1"/>
    <cellStyle name="Hipervínculo" xfId="10573" builtinId="8" hidden="1"/>
    <cellStyle name="Hipervínculo" xfId="32303" builtinId="8" hidden="1"/>
    <cellStyle name="Hipervínculo" xfId="3006" builtinId="8" hidden="1"/>
    <cellStyle name="Hipervínculo" xfId="1852" builtinId="8" hidden="1"/>
    <cellStyle name="Hipervínculo" xfId="33457" builtinId="8" hidden="1"/>
    <cellStyle name="Hipervínculo" xfId="11169" builtinId="8" hidden="1"/>
    <cellStyle name="Hipervínculo" xfId="3218" builtinId="8" hidden="1"/>
    <cellStyle name="Hipervínculo" xfId="17501" builtinId="8" hidden="1"/>
    <cellStyle name="Hipervínculo" xfId="34112" builtinId="8" hidden="1"/>
    <cellStyle name="Hipervínculo" xfId="50872" builtinId="8" hidden="1"/>
    <cellStyle name="Hipervínculo" xfId="55678" builtinId="8" hidden="1"/>
    <cellStyle name="Hipervínculo" xfId="26265" builtinId="8" hidden="1"/>
    <cellStyle name="Hipervínculo" xfId="19721" builtinId="8" hidden="1"/>
    <cellStyle name="Hipervínculo" xfId="9975" builtinId="8" hidden="1"/>
    <cellStyle name="Hipervínculo" xfId="57656" builtinId="8" hidden="1"/>
    <cellStyle name="Hipervínculo" xfId="4116" builtinId="8" hidden="1"/>
    <cellStyle name="Hipervínculo" xfId="23536" builtinId="8" hidden="1"/>
    <cellStyle name="Hipervínculo" xfId="50382" builtinId="8" hidden="1"/>
    <cellStyle name="Hipervínculo" xfId="3710" builtinId="8" hidden="1"/>
    <cellStyle name="Hipervínculo" xfId="4487" builtinId="8" hidden="1"/>
    <cellStyle name="Hipervínculo" xfId="46818" builtinId="8" hidden="1"/>
    <cellStyle name="Hipervínculo" xfId="32307" builtinId="8" hidden="1"/>
    <cellStyle name="Hipervínculo" xfId="52520" builtinId="8" hidden="1"/>
    <cellStyle name="Hipervínculo" xfId="553" builtinId="8" hidden="1"/>
    <cellStyle name="Hipervínculo" xfId="40471" builtinId="8" hidden="1"/>
    <cellStyle name="Hipervínculo" xfId="46755" builtinId="8" hidden="1"/>
    <cellStyle name="Hipervínculo" xfId="26468" builtinId="8" hidden="1"/>
    <cellStyle name="Hipervínculo" xfId="35604" builtinId="8" hidden="1"/>
    <cellStyle name="Hipervínculo" xfId="9014" builtinId="8" hidden="1"/>
    <cellStyle name="Hipervínculo" xfId="41266" builtinId="8" hidden="1"/>
    <cellStyle name="Hipervínculo" xfId="3970" builtinId="8" hidden="1"/>
    <cellStyle name="Hipervínculo" xfId="25350" builtinId="8" hidden="1"/>
    <cellStyle name="Hipervínculo" xfId="45877" builtinId="8" hidden="1"/>
    <cellStyle name="Hipervínculo" xfId="23660" builtinId="8" hidden="1"/>
    <cellStyle name="Hipervínculo" xfId="6930" builtinId="8" hidden="1"/>
    <cellStyle name="Hipervínculo" xfId="42517" builtinId="8" hidden="1"/>
    <cellStyle name="Hipervínculo" xfId="26268" builtinId="8" hidden="1"/>
    <cellStyle name="Hipervínculo" xfId="45365" builtinId="8" hidden="1"/>
    <cellStyle name="Hipervínculo" xfId="20866" builtinId="8" hidden="1"/>
    <cellStyle name="Hipervínculo" xfId="46287" builtinId="8" hidden="1"/>
    <cellStyle name="Hipervínculo" xfId="15107" builtinId="8" hidden="1"/>
    <cellStyle name="Hipervínculo" xfId="57689" builtinId="8" hidden="1"/>
    <cellStyle name="Hipervínculo" xfId="30123" builtinId="8" hidden="1"/>
    <cellStyle name="Hipervínculo" xfId="20227" builtinId="8" hidden="1"/>
    <cellStyle name="Hipervínculo" xfId="18352" builtinId="8" hidden="1"/>
    <cellStyle name="Hipervínculo" xfId="3329" builtinId="8" hidden="1"/>
    <cellStyle name="Hipervínculo" xfId="10955" builtinId="8" hidden="1"/>
    <cellStyle name="Hipervínculo" xfId="57305" builtinId="8" hidden="1"/>
    <cellStyle name="Hipervínculo" xfId="20213" builtinId="8" hidden="1"/>
    <cellStyle name="Hipervínculo" xfId="17193" builtinId="8" hidden="1"/>
    <cellStyle name="Hipervínculo" xfId="54388" builtinId="8" hidden="1"/>
    <cellStyle name="Hipervínculo" xfId="46327" builtinId="8" hidden="1"/>
    <cellStyle name="Hipervínculo" xfId="9337" builtinId="8" hidden="1"/>
    <cellStyle name="Hipervínculo" xfId="14573" builtinId="8" hidden="1"/>
    <cellStyle name="Hipervínculo" xfId="38598" builtinId="8" hidden="1"/>
    <cellStyle name="Hipervínculo" xfId="13176" builtinId="8" hidden="1"/>
    <cellStyle name="Hipervínculo" xfId="54685" builtinId="8" hidden="1"/>
    <cellStyle name="Hipervínculo" xfId="30657" builtinId="8" hidden="1"/>
    <cellStyle name="Hipervínculo" xfId="23314" builtinId="8" hidden="1"/>
    <cellStyle name="Hipervínculo" xfId="2379" builtinId="8" hidden="1"/>
    <cellStyle name="Hipervínculo" xfId="21372" builtinId="8" hidden="1"/>
    <cellStyle name="Hipervínculo" xfId="45403" builtinId="8" hidden="1"/>
    <cellStyle name="Hipervínculo" xfId="14760" builtinId="8" hidden="1"/>
    <cellStyle name="Hipervínculo" xfId="49461" builtinId="8" hidden="1"/>
    <cellStyle name="Hipervínculo" xfId="3342" builtinId="8" hidden="1"/>
    <cellStyle name="Hipervínculo" xfId="52504" builtinId="8" hidden="1"/>
    <cellStyle name="Hipervínculo" xfId="9002" builtinId="8" hidden="1"/>
    <cellStyle name="Hipervínculo" xfId="28172" builtinId="8" hidden="1"/>
    <cellStyle name="Hipervínculo" xfId="52201" builtinId="8" hidden="1"/>
    <cellStyle name="Hipervínculo" xfId="56290" builtinId="8" hidden="1"/>
    <cellStyle name="Hipervínculo" xfId="41084" builtinId="8" hidden="1"/>
    <cellStyle name="Hipervínculo" xfId="17058" builtinId="8" hidden="1"/>
    <cellStyle name="Hipervínculo" xfId="12356" builtinId="8" hidden="1"/>
    <cellStyle name="Hipervínculo" xfId="9660" builtinId="8" hidden="1"/>
    <cellStyle name="Hipervínculo" xfId="34974" builtinId="8" hidden="1"/>
    <cellStyle name="Hipervínculo" xfId="58070" builtinId="8" hidden="1"/>
    <cellStyle name="Hipervínculo" xfId="56098" builtinId="8" hidden="1"/>
    <cellStyle name="Hipervínculo" xfId="16367" builtinId="8" hidden="1"/>
    <cellStyle name="Hipervínculo" xfId="8013" builtinId="8" hidden="1"/>
    <cellStyle name="Hipervínculo" xfId="48841" builtinId="8" hidden="1"/>
    <cellStyle name="Hipervínculo" xfId="57820" builtinId="8" hidden="1"/>
    <cellStyle name="Hipervínculo" xfId="49389" builtinId="8" hidden="1"/>
    <cellStyle name="Hipervínculo" xfId="21224" builtinId="8" hidden="1"/>
    <cellStyle name="Hipervínculo" xfId="49171" builtinId="8" hidden="1"/>
    <cellStyle name="Hipervínculo" xfId="27435" builtinId="8" hidden="1"/>
    <cellStyle name="Hipervínculo" xfId="2841" builtinId="8" hidden="1"/>
    <cellStyle name="Hipervínculo" xfId="19177" builtinId="8" hidden="1"/>
    <cellStyle name="Hipervínculo" xfId="23514" builtinId="8" hidden="1"/>
    <cellStyle name="Hipervínculo" xfId="48572" builtinId="8" hidden="1"/>
    <cellStyle name="Hipervínculo" xfId="47302" builtinId="8" hidden="1"/>
    <cellStyle name="Hipervínculo" xfId="59315" builtinId="8" hidden="1"/>
    <cellStyle name="Hipervínculo" xfId="1574" builtinId="8" hidden="1"/>
    <cellStyle name="Hipervínculo" xfId="34790" builtinId="8" hidden="1"/>
    <cellStyle name="Hipervínculo" xfId="10140" builtinId="8" hidden="1"/>
    <cellStyle name="Hipervínculo" xfId="4321" builtinId="8" hidden="1"/>
    <cellStyle name="Hipervínculo" xfId="20699" builtinId="8" hidden="1"/>
    <cellStyle name="Hipervínculo" xfId="40377" builtinId="8" hidden="1"/>
    <cellStyle name="Hipervínculo" xfId="18615" builtinId="8" hidden="1"/>
    <cellStyle name="Hipervínculo" xfId="50621" builtinId="8" hidden="1"/>
    <cellStyle name="Hipervínculo" xfId="10223" builtinId="8" hidden="1"/>
    <cellStyle name="Hipervínculo" xfId="27427" builtinId="8" hidden="1"/>
    <cellStyle name="Hipervínculo" xfId="34522" builtinId="8" hidden="1"/>
    <cellStyle name="Hipervínculo" xfId="55176" builtinId="8" hidden="1"/>
    <cellStyle name="Hipervínculo" xfId="33449" builtinId="8" hidden="1"/>
    <cellStyle name="Hipervínculo" xfId="28384" builtinId="8" hidden="1"/>
    <cellStyle name="Hipervínculo" xfId="6656" builtinId="8" hidden="1"/>
    <cellStyle name="Hipervínculo" xfId="17509" builtinId="8" hidden="1"/>
    <cellStyle name="Hipervínculo" xfId="38142" builtinId="8" hidden="1"/>
    <cellStyle name="Hipervínculo" xfId="30002" builtinId="8" hidden="1"/>
    <cellStyle name="Hipervínculo" xfId="47256" builtinId="8" hidden="1"/>
    <cellStyle name="Hipervínculo" xfId="26518" builtinId="8" hidden="1"/>
    <cellStyle name="Hipervínculo" xfId="21460" builtinId="8" hidden="1"/>
    <cellStyle name="Hipervínculo" xfId="910" builtinId="8" hidden="1"/>
    <cellStyle name="Hipervínculo" xfId="24432" builtinId="8" hidden="1"/>
    <cellStyle name="Hipervínculo" xfId="18182" builtinId="8" hidden="1"/>
    <cellStyle name="Hipervínculo" xfId="30819" builtinId="8" hidden="1"/>
    <cellStyle name="Hipervínculo" xfId="46850" builtinId="8" hidden="1"/>
    <cellStyle name="Hipervínculo" xfId="19593" builtinId="8" hidden="1"/>
    <cellStyle name="Hipervínculo" xfId="14531" builtinId="8" hidden="1"/>
    <cellStyle name="Hipervínculo" xfId="8687" builtinId="8" hidden="1"/>
    <cellStyle name="Hipervínculo" xfId="55053" builtinId="8" hidden="1"/>
    <cellStyle name="Hipervínculo" xfId="54436" builtinId="8" hidden="1"/>
    <cellStyle name="Hipervínculo" xfId="58986" builtinId="8" hidden="1"/>
    <cellStyle name="Hipervínculo" xfId="52751" builtinId="8" hidden="1"/>
    <cellStyle name="Hipervínculo" xfId="55218" builtinId="8" hidden="1"/>
    <cellStyle name="Hipervínculo" xfId="7603" builtinId="8" hidden="1"/>
    <cellStyle name="Hipervínculo" xfId="15485" builtinId="8" hidden="1"/>
    <cellStyle name="Hipervínculo" xfId="38288" builtinId="8" hidden="1"/>
    <cellStyle name="Hipervínculo" xfId="43350" builtinId="8" hidden="1"/>
    <cellStyle name="Hipervínculo" xfId="53774" builtinId="8" hidden="1"/>
    <cellStyle name="Hipervínculo" xfId="27517" builtinId="8" hidden="1"/>
    <cellStyle name="Hipervínculo" xfId="24564" builtinId="8" hidden="1"/>
    <cellStyle name="Hipervínculo" xfId="1926" builtinId="8" hidden="1"/>
    <cellStyle name="Hipervínculo" xfId="53528" builtinId="8" hidden="1"/>
    <cellStyle name="Hipervínculo" xfId="45221" builtinId="8" hidden="1"/>
    <cellStyle name="Hipervínculo" xfId="8547" builtinId="8" hidden="1"/>
    <cellStyle name="Hipervínculo" xfId="46972" builtinId="8" hidden="1"/>
    <cellStyle name="Hipervínculo" xfId="20598" builtinId="8" hidden="1"/>
    <cellStyle name="Hipervínculo" xfId="8153" builtinId="8" hidden="1"/>
    <cellStyle name="Hipervínculo" xfId="16534" builtinId="8" hidden="1"/>
    <cellStyle name="Hipervínculo" xfId="29084" builtinId="8" hidden="1"/>
    <cellStyle name="Hipervínculo" xfId="52149" builtinId="8" hidden="1"/>
    <cellStyle name="Hipervínculo" xfId="57201" builtinId="8" hidden="1"/>
    <cellStyle name="Hipervínculo" xfId="40175" builtinId="8" hidden="1"/>
    <cellStyle name="Hipervínculo" xfId="16144" builtinId="8" hidden="1"/>
    <cellStyle name="Hipervínculo" xfId="1164" builtinId="8" hidden="1"/>
    <cellStyle name="Hipervínculo" xfId="58788" builtinId="8" hidden="1"/>
    <cellStyle name="Hipervínculo" xfId="35884" builtinId="8" hidden="1"/>
    <cellStyle name="Hipervínculo" xfId="11616" builtinId="8" hidden="1"/>
    <cellStyle name="Hipervínculo" xfId="56554" builtinId="8" hidden="1"/>
    <cellStyle name="Hipervínculo" xfId="58970" builtinId="8" hidden="1"/>
    <cellStyle name="Hipervínculo" xfId="12182" builtinId="8" hidden="1"/>
    <cellStyle name="Hipervínculo" xfId="54723" builtinId="8" hidden="1"/>
    <cellStyle name="Hipervínculo" xfId="42749" builtinId="8" hidden="1"/>
    <cellStyle name="Hipervínculo" xfId="57027" builtinId="8" hidden="1"/>
    <cellStyle name="Hipervínculo" xfId="49643" builtinId="8" hidden="1"/>
    <cellStyle name="Hipervínculo" xfId="36451" builtinId="8" hidden="1"/>
    <cellStyle name="Hipervínculo" xfId="49625" builtinId="8" hidden="1"/>
    <cellStyle name="Hipervínculo" xfId="24266" builtinId="8" hidden="1"/>
    <cellStyle name="Hipervínculo" xfId="3538" builtinId="8" hidden="1"/>
    <cellStyle name="Hipervínculo" xfId="25454" builtinId="8" hidden="1"/>
    <cellStyle name="Hipervínculo" xfId="49485" builtinId="8" hidden="1"/>
    <cellStyle name="Hipervínculo" xfId="57482" builtinId="8" hidden="1"/>
    <cellStyle name="Hipervínculo" xfId="57630" builtinId="8" hidden="1"/>
    <cellStyle name="Hipervínculo" xfId="19775" builtinId="8" hidden="1"/>
    <cellStyle name="Hipervínculo" xfId="21898" builtinId="8" hidden="1"/>
    <cellStyle name="Hipervínculo" xfId="4371" builtinId="8" hidden="1"/>
    <cellStyle name="Hipervínculo" xfId="44279" builtinId="8" hidden="1"/>
    <cellStyle name="Hipervínculo" xfId="24560" builtinId="8" hidden="1"/>
    <cellStyle name="Hipervínculo" xfId="23566" builtinId="8" hidden="1"/>
    <cellStyle name="Hipervínculo" xfId="36228" builtinId="8" hidden="1"/>
    <cellStyle name="Hipervínculo" xfId="12972" builtinId="8" hidden="1"/>
    <cellStyle name="Hipervínculo" xfId="9668" builtinId="8" hidden="1"/>
    <cellStyle name="Hipervínculo" xfId="14726" builtinId="8" hidden="1"/>
    <cellStyle name="Hipervínculo" xfId="39056" builtinId="8" hidden="1"/>
    <cellStyle name="Hipervínculo" xfId="56090" builtinId="8" hidden="1"/>
    <cellStyle name="Hipervínculo" xfId="23200" builtinId="8" hidden="1"/>
    <cellStyle name="Hipervínculo" xfId="29296" builtinId="8" hidden="1"/>
    <cellStyle name="Hipervínculo" xfId="6175" builtinId="8" hidden="1"/>
    <cellStyle name="Hipervínculo" xfId="16491" builtinId="8" hidden="1"/>
    <cellStyle name="Hipervínculo" xfId="21654" builtinId="8" hidden="1"/>
    <cellStyle name="Hipervínculo" xfId="45855" builtinId="8" hidden="1"/>
    <cellStyle name="Hipervínculo" xfId="49163" builtinId="8" hidden="1"/>
    <cellStyle name="Hipervínculo" xfId="9032" builtinId="8" hidden="1"/>
    <cellStyle name="Hipervínculo" xfId="51041" builtinId="8" hidden="1"/>
    <cellStyle name="Hipervínculo" xfId="57496" builtinId="8" hidden="1"/>
    <cellStyle name="Hipervínculo" xfId="23522" builtinId="8" hidden="1"/>
    <cellStyle name="Hipervínculo" xfId="28582" builtinId="8" hidden="1"/>
    <cellStyle name="Hipervínculo" xfId="50348" builtinId="8" hidden="1"/>
    <cellStyle name="Hipervínculo" xfId="56156" builtinId="8" hidden="1"/>
    <cellStyle name="Hipervínculo" xfId="49189" builtinId="8" hidden="1"/>
    <cellStyle name="Hipervínculo" xfId="5554" builtinId="8" hidden="1"/>
    <cellStyle name="Hipervínculo" xfId="8719" builtinId="8" hidden="1"/>
    <cellStyle name="Hipervínculo" xfId="51045" builtinId="8" hidden="1"/>
    <cellStyle name="Hipervínculo" xfId="35512" builtinId="8" hidden="1"/>
    <cellStyle name="Hipervínculo" xfId="59439" builtinId="8" hidden="1"/>
    <cellStyle name="Hipervínculo" xfId="35307" builtinId="8" hidden="1"/>
    <cellStyle name="Hipervínculo" xfId="28403" builtinId="8" hidden="1"/>
    <cellStyle name="Hipervínculo" xfId="8517" builtinId="8" hidden="1"/>
    <cellStyle name="Hipervínculo" xfId="42535" builtinId="8" hidden="1"/>
    <cellStyle name="Hipervínculo" xfId="37376" builtinId="8" hidden="1"/>
    <cellStyle name="Hipervínculo" xfId="24138" builtinId="8" hidden="1"/>
    <cellStyle name="Hipervínculo" xfId="42943" builtinId="8" hidden="1"/>
    <cellStyle name="Hipervínculo" xfId="49617" builtinId="8" hidden="1"/>
    <cellStyle name="Hipervínculo" xfId="38978" builtinId="8" hidden="1"/>
    <cellStyle name="Hipervínculo" xfId="1470" builtinId="8" hidden="1"/>
    <cellStyle name="Hipervínculo" xfId="7904" builtinId="8" hidden="1"/>
    <cellStyle name="Hipervínculo" xfId="3352" builtinId="8" hidden="1"/>
    <cellStyle name="Hipervínculo" xfId="49367" builtinId="8" hidden="1"/>
    <cellStyle name="Hipervínculo" xfId="46060" builtinId="8" hidden="1"/>
    <cellStyle name="Hipervínculo" xfId="21452" builtinId="8" hidden="1"/>
    <cellStyle name="Hipervínculo" xfId="14933" builtinId="8" hidden="1"/>
    <cellStyle name="Hipervínculo" xfId="18460" builtinId="8" hidden="1"/>
    <cellStyle name="Hipervínculo" xfId="20299" builtinId="8" hidden="1"/>
    <cellStyle name="Hipervínculo" xfId="54644" builtinId="8" hidden="1"/>
    <cellStyle name="Hipervínculo" xfId="39371" builtinId="8" hidden="1"/>
    <cellStyle name="Hipervínculo" xfId="38240" builtinId="8" hidden="1"/>
    <cellStyle name="Hipervínculo" xfId="14514" builtinId="8" hidden="1"/>
    <cellStyle name="Hipervínculo" xfId="49993" builtinId="8" hidden="1"/>
    <cellStyle name="Hipervínculo" xfId="50364" builtinId="8" hidden="1"/>
    <cellStyle name="Hipervínculo" xfId="12429" builtinId="8" hidden="1"/>
    <cellStyle name="Hipervínculo" xfId="58982" builtinId="8" hidden="1"/>
    <cellStyle name="Hipervínculo" xfId="35812" builtinId="8" hidden="1"/>
    <cellStyle name="Hipervínculo" xfId="32461" builtinId="8" hidden="1"/>
    <cellStyle name="Hipervínculo" xfId="7597" builtinId="8" hidden="1"/>
    <cellStyle name="Hipervínculo" xfId="11814" builtinId="8" hidden="1"/>
    <cellStyle name="Hipervínculo" xfId="19571" builtinId="8" hidden="1"/>
    <cellStyle name="Hipervínculo" xfId="43358" builtinId="8" hidden="1"/>
    <cellStyle name="Hipervínculo" xfId="18406" builtinId="8" hidden="1"/>
    <cellStyle name="Hipervínculo" xfId="36230" builtinId="8" hidden="1"/>
    <cellStyle name="Hipervínculo" xfId="21462" builtinId="8" hidden="1"/>
    <cellStyle name="Hipervínculo" xfId="1930" builtinId="8" hidden="1"/>
    <cellStyle name="Hipervínculo" xfId="38490" builtinId="8" hidden="1"/>
    <cellStyle name="Hipervínculo" xfId="26368" builtinId="8" hidden="1"/>
    <cellStyle name="Hipervínculo" xfId="50284" builtinId="8" hidden="1"/>
    <cellStyle name="Hipervínculo" xfId="2237" builtinId="8" hidden="1"/>
    <cellStyle name="Hipervínculo" xfId="44973" builtinId="8" hidden="1"/>
    <cellStyle name="Hipervínculo" xfId="2545" builtinId="8" hidden="1"/>
    <cellStyle name="Hipervínculo" xfId="5049" builtinId="8" hidden="1"/>
    <cellStyle name="Hipervínculo" xfId="28340" builtinId="8" hidden="1"/>
    <cellStyle name="Hipervínculo" xfId="33171" builtinId="8" hidden="1"/>
    <cellStyle name="Hipervínculo" xfId="57193" builtinId="8" hidden="1"/>
    <cellStyle name="Hipervínculo" xfId="40183" builtinId="8" hidden="1"/>
    <cellStyle name="Hipervínculo" xfId="36090" builtinId="8" hidden="1"/>
    <cellStyle name="Hipervínculo" xfId="4967" builtinId="8" hidden="1"/>
    <cellStyle name="Hipervínculo" xfId="48576" builtinId="8" hidden="1"/>
    <cellStyle name="Hipervínculo" xfId="36296" builtinId="8" hidden="1"/>
    <cellStyle name="Hipervínculo" xfId="39969" builtinId="8" hidden="1"/>
    <cellStyle name="Hipervínculo" xfId="57001" builtinId="8" hidden="1"/>
    <cellStyle name="Hipervínculo" xfId="33383" builtinId="8" hidden="1"/>
    <cellStyle name="Hipervínculo" xfId="29286" builtinId="8" hidden="1"/>
    <cellStyle name="Hipervínculo" xfId="5263" builtinId="8" hidden="1"/>
    <cellStyle name="Hipervínculo" xfId="44231" builtinId="8" hidden="1"/>
    <cellStyle name="Hipervínculo" xfId="10265" builtinId="8" hidden="1"/>
    <cellStyle name="Hipervínculo" xfId="28742" builtinId="8" hidden="1"/>
    <cellStyle name="Hipervínculo" xfId="50073" builtinId="8" hidden="1"/>
    <cellStyle name="Hipervínculo" xfId="11997" builtinId="8" hidden="1"/>
    <cellStyle name="Hipervínculo" xfId="22490" builtinId="8" hidden="1"/>
    <cellStyle name="Hipervínculo" xfId="7485" builtinId="8" hidden="1"/>
    <cellStyle name="Hipervínculo" xfId="25446" builtinId="8" hidden="1"/>
    <cellStyle name="Hipervínculo" xfId="51251" builtinId="8" hidden="1"/>
    <cellStyle name="Hipervínculo" xfId="53569" builtinId="8" hidden="1"/>
    <cellStyle name="Hipervínculo" xfId="2580" builtinId="8" hidden="1"/>
    <cellStyle name="Hipervínculo" xfId="19783" builtinId="8" hidden="1"/>
    <cellStyle name="Hipervínculo" xfId="15689" builtinId="8" hidden="1"/>
    <cellStyle name="Hipervínculo" xfId="7808" builtinId="8" hidden="1"/>
    <cellStyle name="Hipervínculo" xfId="4658" builtinId="8" hidden="1"/>
    <cellStyle name="Hipervínculo" xfId="35030" builtinId="8" hidden="1"/>
    <cellStyle name="Hipervínculo" xfId="50280" builtinId="8" hidden="1"/>
    <cellStyle name="Hipervínculo" xfId="41144" builtinId="8" hidden="1"/>
    <cellStyle name="Hipervínculo" xfId="38932" builtinId="8" hidden="1"/>
    <cellStyle name="Hipervínculo" xfId="4634" builtinId="8" hidden="1"/>
    <cellStyle name="Hipervínculo" xfId="33809" builtinId="8" hidden="1"/>
    <cellStyle name="Hipervínculo" xfId="43634" builtinId="8" hidden="1"/>
    <cellStyle name="Hipervínculo" xfId="57576" builtinId="8" hidden="1"/>
    <cellStyle name="Hipervínculo" xfId="20737" builtinId="8" hidden="1"/>
    <cellStyle name="Hipervínculo" xfId="30228" builtinId="8" hidden="1"/>
    <cellStyle name="Hipervínculo" xfId="53406" builtinId="8" hidden="1"/>
    <cellStyle name="Hipervínculo" xfId="4491" builtinId="8" hidden="1"/>
    <cellStyle name="Hipervínculo" xfId="43464" builtinId="8" hidden="1"/>
    <cellStyle name="Hipervínculo" xfId="5552" builtinId="8" hidden="1"/>
    <cellStyle name="Hipervínculo" xfId="13314" builtinId="8" hidden="1"/>
    <cellStyle name="Hipervínculo" xfId="17845" builtinId="8" hidden="1"/>
    <cellStyle name="Hipervínculo" xfId="45528" builtinId="8" hidden="1"/>
    <cellStyle name="Hipervínculo" xfId="10172" builtinId="8" hidden="1"/>
    <cellStyle name="Hipervínculo" xfId="6858" builtinId="8" hidden="1"/>
    <cellStyle name="Hipervínculo" xfId="8237" builtinId="8" hidden="1"/>
    <cellStyle name="Hipervínculo" xfId="45447" builtinId="8" hidden="1"/>
    <cellStyle name="Hipervínculo" xfId="44895" builtinId="8" hidden="1"/>
    <cellStyle name="Hipervínculo" xfId="37165" builtinId="8" hidden="1"/>
    <cellStyle name="Hipervínculo" xfId="3574" builtinId="8" hidden="1"/>
    <cellStyle name="Hipervínculo" xfId="868" builtinId="8" hidden="1"/>
    <cellStyle name="Hipervínculo" xfId="13679" builtinId="8" hidden="1"/>
    <cellStyle name="Hipervínculo" xfId="35520" builtinId="8" hidden="1"/>
    <cellStyle name="Hipervínculo" xfId="59435" builtinId="8" hidden="1"/>
    <cellStyle name="Hipervínculo" xfId="55576" builtinId="8" hidden="1"/>
    <cellStyle name="Hipervínculo" xfId="30240" builtinId="8" hidden="1"/>
    <cellStyle name="Hipervínculo" xfId="8509" builtinId="8" hidden="1"/>
    <cellStyle name="Hipervínculo" xfId="2177" builtinId="8" hidden="1"/>
    <cellStyle name="Hipervínculo" xfId="20480" builtinId="8" hidden="1"/>
    <cellStyle name="Hipervínculo" xfId="42449" builtinId="8" hidden="1"/>
    <cellStyle name="Hipervínculo" xfId="44462" builtinId="8" hidden="1"/>
    <cellStyle name="Hipervínculo" xfId="48777" builtinId="8" hidden="1"/>
    <cellStyle name="Hipervínculo" xfId="23308" builtinId="8" hidden="1"/>
    <cellStyle name="Hipervínculo" xfId="13388" builtinId="8" hidden="1"/>
    <cellStyle name="Hipervínculo" xfId="586" builtinId="8" hidden="1"/>
    <cellStyle name="Hipervínculo" xfId="45167" builtinId="8" hidden="1"/>
    <cellStyle name="Hipervínculo" xfId="49375" builtinId="8" hidden="1"/>
    <cellStyle name="Hipervínculo" xfId="46068" builtinId="8" hidden="1"/>
    <cellStyle name="Hipervínculo" xfId="41979" builtinId="8" hidden="1"/>
    <cellStyle name="Hipervínculo" xfId="16385" builtinId="8" hidden="1"/>
    <cellStyle name="Hipervínculo" xfId="5961" builtinId="8" hidden="1"/>
    <cellStyle name="Hipervínculo" xfId="3764" builtinId="8" hidden="1"/>
    <cellStyle name="Hipervínculo" xfId="34082" builtinId="8" hidden="1"/>
    <cellStyle name="Hipervínculo" xfId="2468" builtinId="8" hidden="1"/>
    <cellStyle name="Hipervínculo" xfId="56562" builtinId="8" hidden="1"/>
    <cellStyle name="Hipervínculo" xfId="16397" builtinId="8" hidden="1"/>
    <cellStyle name="Hipervínculo" xfId="9455" builtinId="8" hidden="1"/>
    <cellStyle name="Hipervínculo" xfId="12762" builtinId="8" hidden="1"/>
    <cellStyle name="Hipervínculo" xfId="16855" builtinId="8" hidden="1"/>
    <cellStyle name="Hipervínculo" xfId="34344" builtinId="8" hidden="1"/>
    <cellStyle name="Hipervínculo" xfId="56496" builtinId="8" hidden="1"/>
    <cellStyle name="Hipervínculo" xfId="46200" builtinId="8" hidden="1"/>
    <cellStyle name="Hipervínculo" xfId="38673" builtinId="8" hidden="1"/>
    <cellStyle name="Hipervínculo" xfId="56344" builtinId="8" hidden="1"/>
    <cellStyle name="Hipervínculo" xfId="19563" builtinId="8" hidden="1"/>
    <cellStyle name="Hipervínculo" xfId="23650" builtinId="8" hidden="1"/>
    <cellStyle name="Hipervínculo" xfId="47682" builtinId="8" hidden="1"/>
    <cellStyle name="Hipervínculo" xfId="49697" builtinId="8" hidden="1"/>
    <cellStyle name="Hipervínculo" xfId="28976" builtinId="8" hidden="1"/>
    <cellStyle name="Hipervínculo" xfId="21577" builtinId="8" hidden="1"/>
    <cellStyle name="Hipervínculo" xfId="2513" builtinId="8" hidden="1"/>
    <cellStyle name="Hipervínculo" xfId="26360" builtinId="8" hidden="1"/>
    <cellStyle name="Hipervínculo" xfId="36000" builtinId="8" hidden="1"/>
    <cellStyle name="Hipervínculo" xfId="1932" builtinId="8" hidden="1"/>
    <cellStyle name="Hipervínculo" xfId="16092" builtinId="8" hidden="1"/>
    <cellStyle name="Hipervínculo" xfId="3884" builtinId="8" hidden="1"/>
    <cellStyle name="Hipervínculo" xfId="54056" builtinId="8" hidden="1"/>
    <cellStyle name="Hipervínculo" xfId="6914" builtinId="8" hidden="1"/>
    <cellStyle name="Hipervínculo" xfId="51033" builtinId="8" hidden="1"/>
    <cellStyle name="Hipervínculo" xfId="35331" builtinId="8" hidden="1"/>
    <cellStyle name="Hipervínculo" xfId="29529" builtinId="8" hidden="1"/>
    <cellStyle name="Hipervínculo" xfId="36098" builtinId="8" hidden="1"/>
    <cellStyle name="Hipervínculo" xfId="9925" builtinId="8" hidden="1"/>
    <cellStyle name="Hipervínculo" xfId="5789" builtinId="8" hidden="1"/>
    <cellStyle name="Hipervínculo" xfId="13820" builtinId="8" hidden="1"/>
    <cellStyle name="Hipervínculo" xfId="39961" builtinId="8" hidden="1"/>
    <cellStyle name="Hipervínculo" xfId="44053" builtinId="8" hidden="1"/>
    <cellStyle name="Hipervínculo" xfId="51937" builtinId="8" hidden="1"/>
    <cellStyle name="Hipervínculo" xfId="29294" builtinId="8" hidden="1"/>
    <cellStyle name="Hipervínculo" xfId="20823" builtinId="8" hidden="1"/>
    <cellStyle name="Hipervínculo" xfId="557" builtinId="8" hidden="1"/>
    <cellStyle name="Hipervínculo" xfId="20749" builtinId="8" hidden="1"/>
    <cellStyle name="Hipervínculo" xfId="46761" builtinId="8" hidden="1"/>
    <cellStyle name="Hipervínculo" xfId="50854" builtinId="8" hidden="1"/>
    <cellStyle name="Hipervínculo" xfId="45007" builtinId="8" hidden="1"/>
    <cellStyle name="Hipervínculo" xfId="19795" builtinId="8" hidden="1"/>
    <cellStyle name="Hipervínculo" xfId="7251" builtinId="8" hidden="1"/>
    <cellStyle name="Hipervínculo" xfId="29850" builtinId="8" hidden="1"/>
    <cellStyle name="Hipervínculo" xfId="27675" builtinId="8" hidden="1"/>
    <cellStyle name="Hipervínculo" xfId="53560" builtinId="8" hidden="1"/>
    <cellStyle name="Hipervínculo" xfId="57394" builtinId="8" hidden="1"/>
    <cellStyle name="Hipervínculo" xfId="38078" builtinId="8" hidden="1"/>
    <cellStyle name="Hipervínculo" xfId="15697" builtinId="8" hidden="1"/>
    <cellStyle name="Hipervínculo" xfId="10937" builtinId="8" hidden="1"/>
    <cellStyle name="Hipervínculo" xfId="51583" builtinId="8" hidden="1"/>
    <cellStyle name="Hipervínculo" xfId="47815" builtinId="8" hidden="1"/>
    <cellStyle name="Hipervínculo" xfId="59092" builtinId="8" hidden="1"/>
    <cellStyle name="Hipervínculo" xfId="52881" builtinId="8" hidden="1"/>
    <cellStyle name="Hipervínculo" xfId="31151" builtinId="8" hidden="1"/>
    <cellStyle name="Hipervínculo" xfId="25786" builtinId="8" hidden="1"/>
    <cellStyle name="Hipervínculo" xfId="35844" builtinId="8" hidden="1"/>
    <cellStyle name="Hipervínculo" xfId="16162" builtinId="8" hidden="1"/>
    <cellStyle name="Hipervínculo" xfId="46564" builtinId="8" hidden="1"/>
    <cellStyle name="Hipervínculo" xfId="6203" builtinId="8" hidden="1"/>
    <cellStyle name="Hipervínculo" xfId="53336" builtinId="8" hidden="1"/>
    <cellStyle name="Hipervínculo" xfId="24222" builtinId="8" hidden="1"/>
    <cellStyle name="Hipervínculo" xfId="1017" builtinId="8" hidden="1"/>
    <cellStyle name="Hipervínculo" xfId="12904" builtinId="8" hidden="1"/>
    <cellStyle name="Hipervínculo" xfId="26728" builtinId="8" hidden="1"/>
    <cellStyle name="Hipervínculo" xfId="48463" builtinId="8" hidden="1"/>
    <cellStyle name="Hipervínculo" xfId="48538" builtinId="8" hidden="1"/>
    <cellStyle name="Hipervínculo" xfId="39026" builtinId="8" hidden="1"/>
    <cellStyle name="Hipervínculo" xfId="26964" builtinId="8" hidden="1"/>
    <cellStyle name="Hipervínculo" xfId="6866" builtinId="8" hidden="1"/>
    <cellStyle name="Hipervínculo" xfId="41363" builtinId="8" hidden="1"/>
    <cellStyle name="Hipervínculo" xfId="33661" builtinId="8" hidden="1"/>
    <cellStyle name="Hipervínculo" xfId="29754" builtinId="8" hidden="1"/>
    <cellStyle name="Hipervínculo" xfId="25354" builtinId="8" hidden="1"/>
    <cellStyle name="Hipervínculo" xfId="32058" builtinId="8" hidden="1"/>
    <cellStyle name="Hipervínculo" xfId="10367" builtinId="8" hidden="1"/>
    <cellStyle name="Hipervínculo" xfId="20705" builtinId="8" hidden="1"/>
    <cellStyle name="Hipervínculo" xfId="31217" builtinId="8" hidden="1"/>
    <cellStyle name="Hipervínculo" xfId="19231" builtinId="8" hidden="1"/>
    <cellStyle name="Hipervínculo" xfId="52943" builtinId="8" hidden="1"/>
    <cellStyle name="Hipervínculo" xfId="50422" builtinId="8" hidden="1"/>
    <cellStyle name="Hipervínculo" xfId="24372" builtinId="8" hidden="1"/>
    <cellStyle name="Hipervínculo" xfId="4274" builtinId="8" hidden="1"/>
    <cellStyle name="Hipervínculo" xfId="16158" builtinId="8" hidden="1"/>
    <cellStyle name="Hipervínculo" xfId="32092" builtinId="8" hidden="1"/>
    <cellStyle name="Hipervínculo" xfId="3548" builtinId="8" hidden="1"/>
    <cellStyle name="Hipervínculo" xfId="48783" builtinId="8" hidden="1"/>
    <cellStyle name="Hipervínculo" xfId="23143" builtinId="8" hidden="1"/>
    <cellStyle name="Hipervínculo" xfId="20663" builtinId="8" hidden="1"/>
    <cellStyle name="Hipervínculo" xfId="2734" builtinId="8" hidden="1"/>
    <cellStyle name="Hipervínculo" xfId="27271" builtinId="8" hidden="1"/>
    <cellStyle name="Hipervínculo" xfId="31367" builtinId="8" hidden="1"/>
    <cellStyle name="Hipervínculo" xfId="6876" builtinId="8" hidden="1"/>
    <cellStyle name="Hipervínculo" xfId="41987" builtinId="8" hidden="1"/>
    <cellStyle name="Hipervínculo" xfId="513" builtinId="8" hidden="1"/>
    <cellStyle name="Hipervínculo" xfId="13862" builtinId="8" hidden="1"/>
    <cellStyle name="Hipervínculo" xfId="20151" builtinId="8" hidden="1"/>
    <cellStyle name="Hipervínculo" xfId="34074" builtinId="8" hidden="1"/>
    <cellStyle name="Hipervínculo" xfId="59421" builtinId="8" hidden="1"/>
    <cellStyle name="Hipervínculo" xfId="58175" builtinId="8" hidden="1"/>
    <cellStyle name="Hipervínculo" xfId="35186" builtinId="8" hidden="1"/>
    <cellStyle name="Hipervínculo" xfId="9447" builtinId="8" hidden="1"/>
    <cellStyle name="Hipervínculo" xfId="59301" builtinId="8" hidden="1"/>
    <cellStyle name="Hipervínculo" xfId="16847" builtinId="8" hidden="1"/>
    <cellStyle name="Hipervínculo" xfId="40875" builtinId="8" hidden="1"/>
    <cellStyle name="Hipervínculo" xfId="44967" builtinId="8" hidden="1"/>
    <cellStyle name="Hipervínculo" xfId="52414" builtinId="8" hidden="1"/>
    <cellStyle name="Hipervínculo" xfId="28382" builtinId="8" hidden="1"/>
    <cellStyle name="Hipervínculo" xfId="7575" builtinId="8" hidden="1"/>
    <cellStyle name="Hipervínculo" xfId="99" builtinId="8" hidden="1"/>
    <cellStyle name="Hipervínculo" xfId="19955" builtinId="8" hidden="1"/>
    <cellStyle name="Hipervínculo" xfId="19691" builtinId="8" hidden="1"/>
    <cellStyle name="Hipervínculo" xfId="39493" builtinId="8" hidden="1"/>
    <cellStyle name="Hipervínculo" xfId="45612" builtinId="8" hidden="1"/>
    <cellStyle name="Hipervínculo" xfId="21585" builtinId="8" hidden="1"/>
    <cellStyle name="Hipervínculo" xfId="5157" builtinId="8" hidden="1"/>
    <cellStyle name="Hipervínculo" xfId="5035" builtinId="8" hidden="1"/>
    <cellStyle name="Hipervínculo" xfId="30447" builtinId="8" hidden="1"/>
    <cellStyle name="Hipervínculo" xfId="54472" builtinId="8" hidden="1"/>
    <cellStyle name="Hipervínculo" xfId="57852" builtinId="8" hidden="1"/>
    <cellStyle name="Hipervínculo" xfId="38809" builtinId="8" hidden="1"/>
    <cellStyle name="Hipervínculo" xfId="14783" builtinId="8" hidden="1"/>
    <cellStyle name="Hipervínculo" xfId="466" builtinId="8" hidden="1"/>
    <cellStyle name="Hipervínculo" xfId="11963" builtinId="8" hidden="1"/>
    <cellStyle name="Hipervínculo" xfId="31199" builtinId="8" hidden="1"/>
    <cellStyle name="Hipervínculo" xfId="49511" builtinId="8" hidden="1"/>
    <cellStyle name="Hipervínculo" xfId="3854" builtinId="8" hidden="1"/>
    <cellStyle name="Hipervínculo" xfId="32012" builtinId="8" hidden="1"/>
    <cellStyle name="Hipervínculo" xfId="35000" builtinId="8" hidden="1"/>
    <cellStyle name="Hipervínculo" xfId="1660" builtinId="8" hidden="1"/>
    <cellStyle name="Hipervínculo" xfId="20041" builtinId="8" hidden="1"/>
    <cellStyle name="Hipervínculo" xfId="44046" builtinId="8" hidden="1"/>
    <cellStyle name="Hipervínculo" xfId="51929" builtinId="8" hidden="1"/>
    <cellStyle name="Hipervínculo" xfId="46868" builtinId="8" hidden="1"/>
    <cellStyle name="Hipervínculo" xfId="25131" builtinId="8" hidden="1"/>
    <cellStyle name="Hipervínculo" xfId="561" builtinId="8" hidden="1"/>
    <cellStyle name="Hipervínculo" xfId="8615" builtinId="8" hidden="1"/>
    <cellStyle name="Hipervínculo" xfId="13204" builtinId="8" hidden="1"/>
    <cellStyle name="Hipervínculo" xfId="50846" builtinId="8" hidden="1"/>
    <cellStyle name="Hipervínculo" xfId="51719" builtinId="8" hidden="1"/>
    <cellStyle name="Hipervínculo" xfId="31067" builtinId="8" hidden="1"/>
    <cellStyle name="Hipervínculo" xfId="53990" builtinId="8" hidden="1"/>
    <cellStyle name="Hipervínculo" xfId="48522" builtinId="8" hidden="1"/>
    <cellStyle name="Hipervínculo" xfId="29062" builtinId="8" hidden="1"/>
    <cellStyle name="Hipervínculo" xfId="32749" builtinId="8" hidden="1"/>
    <cellStyle name="Hipervínculo" xfId="12142" builtinId="8" hidden="1"/>
    <cellStyle name="Hipervínculo" xfId="14325" builtinId="8" hidden="1"/>
    <cellStyle name="Hipervínculo" xfId="33012" builtinId="8" hidden="1"/>
    <cellStyle name="Hipervínculo" xfId="11280" builtinId="8" hidden="1"/>
    <cellStyle name="Hipervínculo" xfId="17483" builtinId="8" hidden="1"/>
    <cellStyle name="Hipervínculo" xfId="17945" builtinId="8" hidden="1"/>
    <cellStyle name="Hipervínculo" xfId="39675" builtinId="8" hidden="1"/>
    <cellStyle name="Hipervínculo" xfId="52873" builtinId="8" hidden="1"/>
    <cellStyle name="Hipervínculo" xfId="52057" builtinId="8" hidden="1"/>
    <cellStyle name="Hipervínculo" xfId="40501" builtinId="8" hidden="1"/>
    <cellStyle name="Hipervínculo" xfId="3518" builtinId="8" hidden="1"/>
    <cellStyle name="Hipervínculo" xfId="38364" builtinId="8" hidden="1"/>
    <cellStyle name="Hipervínculo" xfId="24868" builtinId="8" hidden="1"/>
    <cellStyle name="Hipervínculo" xfId="46604" builtinId="8" hidden="1"/>
    <cellStyle name="Hipervínculo" xfId="45946" builtinId="8" hidden="1"/>
    <cellStyle name="Hipervínculo" xfId="39223" builtinId="8" hidden="1"/>
    <cellStyle name="Hipervínculo" xfId="19157" builtinId="8" hidden="1"/>
    <cellStyle name="Hipervínculo" xfId="6375" builtinId="8" hidden="1"/>
    <cellStyle name="Hipervínculo" xfId="41521" builtinId="8" hidden="1"/>
    <cellStyle name="Hipervínculo" xfId="46990" builtinId="8" hidden="1"/>
    <cellStyle name="Hipervínculo" xfId="57435" builtinId="8" hidden="1"/>
    <cellStyle name="Hipervínculo" xfId="53726" builtinId="8" hidden="1"/>
    <cellStyle name="Hipervínculo" xfId="44171" builtinId="8" hidden="1"/>
    <cellStyle name="Hipervínculo" xfId="31037" builtinId="8" hidden="1"/>
    <cellStyle name="Hipervínculo" xfId="12710" builtinId="8" hidden="1"/>
    <cellStyle name="Hipervínculo" xfId="47208" builtinId="8" hidden="1"/>
    <cellStyle name="Hipervínculo" xfId="26524" builtinId="8" hidden="1"/>
    <cellStyle name="Hipervínculo" xfId="37589" builtinId="8" hidden="1"/>
    <cellStyle name="Hipervínculo" xfId="31888" builtinId="8" hidden="1"/>
    <cellStyle name="Hipervínculo" xfId="41651" builtinId="8" hidden="1"/>
    <cellStyle name="Hipervínculo" xfId="58082" builtinId="8" hidden="1"/>
    <cellStyle name="Hipervínculo" xfId="14704" builtinId="8" hidden="1"/>
    <cellStyle name="Hipervínculo" xfId="45837" builtinId="8" hidden="1"/>
    <cellStyle name="Hipervínculo" xfId="36375" builtinId="8" hidden="1"/>
    <cellStyle name="Hipervínculo" xfId="45600" builtinId="8" hidden="1"/>
    <cellStyle name="Hipervínculo" xfId="9765" builtinId="8" hidden="1"/>
    <cellStyle name="Hipervínculo" xfId="8733" builtinId="8" hidden="1"/>
    <cellStyle name="Hipervínculo" xfId="3068" builtinId="8" hidden="1"/>
    <cellStyle name="Hipervínculo" xfId="50803" builtinId="8" hidden="1"/>
    <cellStyle name="Hipervínculo" xfId="6403" builtinId="8" hidden="1"/>
    <cellStyle name="Hipervínculo" xfId="21884" builtinId="8" hidden="1"/>
    <cellStyle name="Hipervínculo" xfId="56020" builtinId="8" hidden="1"/>
    <cellStyle name="Hipervínculo" xfId="44233" builtinId="8" hidden="1"/>
    <cellStyle name="Hipervínculo" xfId="5417" builtinId="8" hidden="1"/>
    <cellStyle name="Hipervínculo" xfId="30718" builtinId="8" hidden="1"/>
    <cellStyle name="Hipervínculo" xfId="28380" builtinId="8" hidden="1"/>
    <cellStyle name="Hipervínculo" xfId="34282" builtinId="8" hidden="1"/>
    <cellStyle name="Hipervínculo" xfId="43907" builtinId="8" hidden="1"/>
    <cellStyle name="Hipervínculo" xfId="35946" builtinId="8" hidden="1"/>
    <cellStyle name="Hipervínculo" xfId="18164" builtinId="8" hidden="1"/>
    <cellStyle name="Hipervínculo" xfId="27920" builtinId="8" hidden="1"/>
    <cellStyle name="Hipervínculo" xfId="32945" builtinId="8" hidden="1"/>
    <cellStyle name="Hipervínculo" xfId="4359" builtinId="8" hidden="1"/>
    <cellStyle name="Hipervínculo" xfId="44765" builtinId="8" hidden="1"/>
    <cellStyle name="Hipervínculo" xfId="31165" builtinId="8" hidden="1"/>
    <cellStyle name="Hipervínculo" xfId="48771" builtinId="8" hidden="1"/>
    <cellStyle name="Hipervínculo" xfId="29384" builtinId="8" hidden="1"/>
    <cellStyle name="Hipervínculo" xfId="19213" builtinId="8" hidden="1"/>
    <cellStyle name="Hipervínculo" xfId="155" builtinId="8" hidden="1"/>
    <cellStyle name="Hipervínculo" xfId="12692" builtinId="8" hidden="1"/>
    <cellStyle name="Hipervínculo" xfId="9394" builtinId="8" hidden="1"/>
    <cellStyle name="Hipervínculo" xfId="23662" builtinId="8" hidden="1"/>
    <cellStyle name="Hipervínculo" xfId="58466" builtinId="8" hidden="1"/>
    <cellStyle name="Hipervínculo" xfId="21123" builtinId="8" hidden="1"/>
    <cellStyle name="Hipervínculo" xfId="1562" builtinId="8" hidden="1"/>
    <cellStyle name="Hipervínculo" xfId="51503" builtinId="8" hidden="1"/>
    <cellStyle name="Hipervínculo" xfId="32538" builtinId="8" hidden="1"/>
    <cellStyle name="Hipervínculo" xfId="41082" builtinId="8" hidden="1"/>
    <cellStyle name="Hipervínculo" xfId="16845" builtinId="8" hidden="1"/>
    <cellStyle name="Hipervínculo" xfId="54322" builtinId="8" hidden="1"/>
    <cellStyle name="Hipervínculo" xfId="41400" builtinId="8" hidden="1"/>
    <cellStyle name="Hipervínculo" xfId="8505" builtinId="8" hidden="1"/>
    <cellStyle name="Hipervínculo" xfId="52283" builtinId="8" hidden="1"/>
    <cellStyle name="Hipervínculo" xfId="41945" builtinId="8" hidden="1"/>
    <cellStyle name="Hipervínculo" xfId="5995" builtinId="8" hidden="1"/>
    <cellStyle name="Hipervínculo" xfId="34114" builtinId="8" hidden="1"/>
    <cellStyle name="Hipervínculo" xfId="11772" builtinId="8" hidden="1"/>
    <cellStyle name="Hipervínculo" xfId="44506" builtinId="8" hidden="1"/>
    <cellStyle name="Hipervínculo" xfId="37200" builtinId="8" hidden="1"/>
    <cellStyle name="Hipervínculo" xfId="27182" builtinId="8" hidden="1"/>
    <cellStyle name="Hipervínculo" xfId="4094" builtinId="8" hidden="1"/>
    <cellStyle name="Hipervínculo" xfId="5425" builtinId="8" hidden="1"/>
    <cellStyle name="Hipervínculo" xfId="1520" builtinId="8" hidden="1"/>
    <cellStyle name="Hipervínculo" xfId="42693" builtinId="8" hidden="1"/>
    <cellStyle name="Hipervínculo" xfId="35484" builtinId="8" hidden="1"/>
    <cellStyle name="Hipervínculo" xfId="48873" builtinId="8" hidden="1"/>
    <cellStyle name="Hipervínculo" xfId="49020" builtinId="8" hidden="1"/>
    <cellStyle name="Hipervínculo" xfId="8227" builtinId="8" hidden="1"/>
    <cellStyle name="Hipervínculo" xfId="17403" builtinId="8" hidden="1"/>
    <cellStyle name="Hipervínculo" xfId="58528" builtinId="8" hidden="1"/>
    <cellStyle name="Hipervínculo" xfId="8543" builtinId="8" hidden="1"/>
    <cellStyle name="Hipervínculo" xfId="37149" builtinId="8" hidden="1"/>
    <cellStyle name="Hipervínculo" xfId="27034" builtinId="8" hidden="1"/>
    <cellStyle name="Hipervínculo" xfId="6694" builtinId="8" hidden="1"/>
    <cellStyle name="Hipervínculo" xfId="30145" builtinId="8" hidden="1"/>
    <cellStyle name="Hipervínculo" xfId="54679" builtinId="8" hidden="1"/>
    <cellStyle name="Hipervínculo" xfId="13138" builtinId="8" hidden="1"/>
    <cellStyle name="Hipervínculo" xfId="11023" builtinId="8" hidden="1"/>
    <cellStyle name="Hipervínculo" xfId="32757" builtinId="8" hidden="1"/>
    <cellStyle name="Hipervínculo" xfId="37812" builtinId="8" hidden="1"/>
    <cellStyle name="Hipervínculo" xfId="57261" builtinId="8" hidden="1"/>
    <cellStyle name="Hipervínculo" xfId="33004" builtinId="8" hidden="1"/>
    <cellStyle name="Hipervínculo" xfId="25492" builtinId="8" hidden="1"/>
    <cellStyle name="Hipervínculo" xfId="6213" builtinId="8" hidden="1"/>
    <cellStyle name="Hipervínculo" xfId="51721" builtinId="8" hidden="1"/>
    <cellStyle name="Hipervínculo" xfId="39685" builtinId="8" hidden="1"/>
    <cellStyle name="Hipervínculo" xfId="7080" builtinId="8" hidden="1"/>
    <cellStyle name="Hipervínculo" xfId="50588" builtinId="8" hidden="1"/>
    <cellStyle name="Hipervínculo" xfId="26072" builtinId="8" hidden="1"/>
    <cellStyle name="Hipervínculo" xfId="8791" builtinId="8" hidden="1"/>
    <cellStyle name="Hipervínculo" xfId="690" builtinId="8" hidden="1"/>
    <cellStyle name="Hipervínculo" xfId="24876" builtinId="8" hidden="1"/>
    <cellStyle name="Hipervínculo" xfId="46612" builtinId="8" hidden="1"/>
    <cellStyle name="Hipervínculo" xfId="51673" builtinId="8" hidden="1"/>
    <cellStyle name="Hipervínculo" xfId="43789" builtinId="8" hidden="1"/>
    <cellStyle name="Hipervínculo" xfId="51931" builtinId="8" hidden="1"/>
    <cellStyle name="Hipervínculo" xfId="5175" builtinId="8" hidden="1"/>
    <cellStyle name="Hipervínculo" xfId="8956" builtinId="8" hidden="1"/>
    <cellStyle name="Hipervínculo" xfId="19133" builtinId="8" hidden="1"/>
    <cellStyle name="Hipervínculo" xfId="12674" builtinId="8" hidden="1"/>
    <cellStyle name="Hipervínculo" xfId="49639" builtinId="8" hidden="1"/>
    <cellStyle name="Hipervínculo" xfId="49050" builtinId="8" hidden="1"/>
    <cellStyle name="Hipervínculo" xfId="12218" builtinId="8" hidden="1"/>
    <cellStyle name="Hipervínculo" xfId="404" builtinId="8" hidden="1"/>
    <cellStyle name="Hipervínculo" xfId="15041" builtinId="8" hidden="1"/>
    <cellStyle name="Hipervínculo" xfId="33633" builtinId="8" hidden="1"/>
    <cellStyle name="Hipervínculo" xfId="57723" builtinId="8" hidden="1"/>
    <cellStyle name="Hipervínculo" xfId="54218" builtinId="8" hidden="1"/>
    <cellStyle name="Hipervínculo" xfId="30189" builtinId="8" hidden="1"/>
    <cellStyle name="Hipervínculo" xfId="5293" builtinId="8" hidden="1"/>
    <cellStyle name="Hipervínculo" xfId="6327" builtinId="8" hidden="1"/>
    <cellStyle name="Hipervínculo" xfId="21840" builtinId="8" hidden="1"/>
    <cellStyle name="Hipervínculo" xfId="53932" builtinId="8" hidden="1"/>
    <cellStyle name="Hipervínculo" xfId="52869" builtinId="8" hidden="1"/>
    <cellStyle name="Hipervínculo" xfId="55548" builtinId="8" hidden="1"/>
    <cellStyle name="Hipervínculo" xfId="23387" builtinId="8" hidden="1"/>
    <cellStyle name="Hipervínculo" xfId="19827" builtinId="8" hidden="1"/>
    <cellStyle name="Hipervínculo" xfId="7398" builtinId="8" hidden="1"/>
    <cellStyle name="Hipervínculo" xfId="46086" builtinId="8" hidden="1"/>
    <cellStyle name="Hipervínculo" xfId="21930" builtinId="8" hidden="1"/>
    <cellStyle name="Hipervínculo" xfId="41591" builtinId="8" hidden="1"/>
    <cellStyle name="Hipervínculo" xfId="40617" builtinId="8" hidden="1"/>
    <cellStyle name="Hipervínculo" xfId="16590" builtinId="8" hidden="1"/>
    <cellStyle name="Hipervínculo" xfId="7321" builtinId="8" hidden="1"/>
    <cellStyle name="Hipervínculo" xfId="9196" builtinId="8" hidden="1"/>
    <cellStyle name="Hipervínculo" xfId="35442" builtinId="8" hidden="1"/>
    <cellStyle name="Hipervínculo" xfId="58304" builtinId="8" hidden="1"/>
    <cellStyle name="Hipervínculo" xfId="26042" builtinId="8" hidden="1"/>
    <cellStyle name="Hipervínculo" xfId="46930" builtinId="8" hidden="1"/>
    <cellStyle name="Hipervínculo" xfId="9791" builtinId="8" hidden="1"/>
    <cellStyle name="Hipervínculo" xfId="14121" builtinId="8" hidden="1"/>
    <cellStyle name="Hipervínculo" xfId="16118" builtinId="8" hidden="1"/>
    <cellStyle name="Hipervínculo" xfId="42241" builtinId="8" hidden="1"/>
    <cellStyle name="Hipervínculo" xfId="54699" builtinId="8" hidden="1"/>
    <cellStyle name="Hipervínculo" xfId="31109" builtinId="8" hidden="1"/>
    <cellStyle name="Hipervínculo" xfId="38853" builtinId="8" hidden="1"/>
    <cellStyle name="Hipervínculo" xfId="58298" builtinId="8" hidden="1"/>
    <cellStyle name="Hipervínculo" xfId="20922" builtinId="8" hidden="1"/>
    <cellStyle name="Hipervínculo" xfId="23044" builtinId="8" hidden="1"/>
    <cellStyle name="Hipervínculo" xfId="49040" builtinId="8" hidden="1"/>
    <cellStyle name="Hipervínculo" xfId="54671" builtinId="8" hidden="1"/>
    <cellStyle name="Hipervínculo" xfId="55702" builtinId="8" hidden="1"/>
    <cellStyle name="Hipervínculo" xfId="8349" builtinId="8" hidden="1"/>
    <cellStyle name="Hipervínculo" xfId="17065" builtinId="8" hidden="1"/>
    <cellStyle name="Hipervínculo" xfId="49811" builtinId="8" hidden="1"/>
    <cellStyle name="Hipervínculo" xfId="29974" builtinId="8" hidden="1"/>
    <cellStyle name="Hipervínculo" xfId="55838" builtinId="8" hidden="1"/>
    <cellStyle name="Hipervínculo" xfId="40845" builtinId="8" hidden="1"/>
    <cellStyle name="Hipervínculo" xfId="22895" builtinId="8" hidden="1"/>
    <cellStyle name="Hipervínculo" xfId="13418" builtinId="8" hidden="1"/>
    <cellStyle name="Hipervínculo" xfId="41126" builtinId="8" hidden="1"/>
    <cellStyle name="Hipervínculo" xfId="34520" builtinId="8" hidden="1"/>
    <cellStyle name="Hipervínculo" xfId="22354" builtinId="8" hidden="1"/>
    <cellStyle name="Hipervínculo" xfId="29832" builtinId="8" hidden="1"/>
    <cellStyle name="Hipervínculo" xfId="2525" builtinId="8" hidden="1"/>
    <cellStyle name="Hipervínculo" xfId="54757" builtinId="8" hidden="1"/>
    <cellStyle name="Hipervínculo" xfId="55552" builtinId="8" hidden="1"/>
    <cellStyle name="Hipervínculo" xfId="19264" builtinId="8" hidden="1"/>
    <cellStyle name="Hipervínculo" xfId="59176" builtinId="8" hidden="1"/>
    <cellStyle name="Hipervínculo" xfId="39647" builtinId="8" hidden="1"/>
    <cellStyle name="Hipervínculo" xfId="37214" builtinId="8" hidden="1"/>
    <cellStyle name="Hipervínculo" xfId="52013" builtinId="8" hidden="1"/>
    <cellStyle name="Hipervínculo" xfId="35998" builtinId="8" hidden="1"/>
    <cellStyle name="Hipervínculo" xfId="1146" builtinId="8" hidden="1"/>
    <cellStyle name="Hipervínculo" xfId="23964" builtinId="8" hidden="1"/>
    <cellStyle name="Hipervínculo" xfId="5566" builtinId="8" hidden="1"/>
    <cellStyle name="Hipervínculo" xfId="50602" builtinId="8" hidden="1"/>
    <cellStyle name="Hipervínculo" xfId="41791" builtinId="8" hidden="1"/>
    <cellStyle name="Hipervínculo" xfId="16291" builtinId="8" hidden="1"/>
    <cellStyle name="Hipervínculo" xfId="47412" builtinId="8" hidden="1"/>
    <cellStyle name="Hipervínculo" xfId="50765" builtinId="8" hidden="1"/>
    <cellStyle name="Hipervínculo" xfId="14236" builtinId="8" hidden="1"/>
    <cellStyle name="Hipervínculo" xfId="52689" builtinId="8" hidden="1"/>
    <cellStyle name="Hipervínculo" xfId="21520" builtinId="8" hidden="1"/>
    <cellStyle name="Hipervínculo" xfId="34863" builtinId="8" hidden="1"/>
    <cellStyle name="Hipervínculo" xfId="13130" builtinId="8" hidden="1"/>
    <cellStyle name="Hipervínculo" xfId="11065" builtinId="8" hidden="1"/>
    <cellStyle name="Hipervínculo" xfId="15950" builtinId="8" hidden="1"/>
    <cellStyle name="Hipervínculo" xfId="37820" builtinId="8" hidden="1"/>
    <cellStyle name="Hipervínculo" xfId="23330" builtinId="8" hidden="1"/>
    <cellStyle name="Hipervínculo" xfId="53306" builtinId="8" hidden="1"/>
    <cellStyle name="Hipervínculo" xfId="27933" builtinId="8" hidden="1"/>
    <cellStyle name="Hipervínculo" xfId="6205" builtinId="8" hidden="1"/>
    <cellStyle name="Hipervínculo" xfId="29931" builtinId="8" hidden="1"/>
    <cellStyle name="Hipervínculo" xfId="22751" builtinId="8" hidden="1"/>
    <cellStyle name="Hipervínculo" xfId="44753" builtinId="8" hidden="1"/>
    <cellStyle name="Hipervínculo" xfId="4286" builtinId="8" hidden="1"/>
    <cellStyle name="Hipervínculo" xfId="5821" builtinId="8" hidden="1"/>
    <cellStyle name="Hipervínculo" xfId="15585" builtinId="8" hidden="1"/>
    <cellStyle name="Hipervínculo" xfId="51949" builtinId="8" hidden="1"/>
    <cellStyle name="Hipervínculo" xfId="20089" builtinId="8" hidden="1"/>
    <cellStyle name="Hipervínculo" xfId="29551" builtinId="8" hidden="1"/>
    <cellStyle name="Hipervínculo" xfId="51681" builtinId="8" hidden="1"/>
    <cellStyle name="Hipervínculo" xfId="43799" builtinId="8" hidden="1"/>
    <cellStyle name="Hipervínculo" xfId="39707" builtinId="8" hidden="1"/>
    <cellStyle name="Hipervínculo" xfId="14079" builtinId="8" hidden="1"/>
    <cellStyle name="Hipervínculo" xfId="42757" builtinId="8" hidden="1"/>
    <cellStyle name="Hipervínculo" xfId="38486" builtinId="8" hidden="1"/>
    <cellStyle name="Hipervínculo" xfId="36352" builtinId="8" hidden="1"/>
    <cellStyle name="Hipervínculo" xfId="58758" builtinId="8" hidden="1"/>
    <cellStyle name="Hipervínculo" xfId="36996" builtinId="8" hidden="1"/>
    <cellStyle name="Hipervínculo" xfId="32907" builtinId="8" hidden="1"/>
    <cellStyle name="Hipervínculo" xfId="7151" builtinId="8" hidden="1"/>
    <cellStyle name="Hipervínculo" xfId="48843" builtinId="8" hidden="1"/>
    <cellStyle name="Hipervínculo" xfId="12166" builtinId="8" hidden="1"/>
    <cellStyle name="Hipervínculo" xfId="31513" builtinId="8" hidden="1"/>
    <cellStyle name="Hipervínculo" xfId="54226" builtinId="8" hidden="1"/>
    <cellStyle name="Hipervínculo" xfId="13802" builtinId="8" hidden="1"/>
    <cellStyle name="Hipervínculo" xfId="26102" builtinId="8" hidden="1"/>
    <cellStyle name="Hipervínculo" xfId="4327" builtinId="8" hidden="1"/>
    <cellStyle name="Hipervínculo" xfId="21832" builtinId="8" hidden="1"/>
    <cellStyle name="Hipervínculo" xfId="28848" builtinId="8" hidden="1"/>
    <cellStyle name="Hipervínculo" xfId="49953" builtinId="8" hidden="1"/>
    <cellStyle name="Hipervínculo" xfId="51" builtinId="8" hidden="1"/>
    <cellStyle name="Hipervínculo" xfId="23395" builtinId="8" hidden="1"/>
    <cellStyle name="Hipervínculo" xfId="19306" builtinId="8" hidden="1"/>
    <cellStyle name="Hipervínculo" xfId="15135" builtinId="8" hidden="1"/>
    <cellStyle name="Hipervínculo" xfId="50647" builtinId="8" hidden="1"/>
    <cellStyle name="Hipervínculo" xfId="55582" builtinId="8" hidden="1"/>
    <cellStyle name="Hipervínculo" xfId="7941" builtinId="8" hidden="1"/>
    <cellStyle name="Hipervínculo" xfId="4517" builtinId="8" hidden="1"/>
    <cellStyle name="Hipervínculo" xfId="16597" builtinId="8" hidden="1"/>
    <cellStyle name="Hipervínculo" xfId="16843" builtinId="8" hidden="1"/>
    <cellStyle name="Hipervínculo" xfId="9190" builtinId="8" hidden="1"/>
    <cellStyle name="Hipervínculo" xfId="16138" builtinId="8" hidden="1"/>
    <cellStyle name="Hipervínculo" xfId="56432" builtinId="8" hidden="1"/>
    <cellStyle name="Hipervínculo" xfId="48120" builtinId="8" hidden="1"/>
    <cellStyle name="Hipervínculo" xfId="33827" builtinId="8" hidden="1"/>
    <cellStyle name="Hipervínculo" xfId="3850" builtinId="8" hidden="1"/>
    <cellStyle name="Hipervínculo" xfId="5707" builtinId="8" hidden="1"/>
    <cellStyle name="Hipervínculo" xfId="16126" builtinId="8" hidden="1"/>
    <cellStyle name="Hipervínculo" xfId="42233" builtinId="8" hidden="1"/>
    <cellStyle name="Hipervínculo" xfId="46325" builtinId="8" hidden="1"/>
    <cellStyle name="Hipervínculo" xfId="45857" builtinId="8" hidden="1"/>
    <cellStyle name="Hipervínculo" xfId="27022" builtinId="8" hidden="1"/>
    <cellStyle name="Hipervínculo" xfId="8313" builtinId="8" hidden="1"/>
    <cellStyle name="Hipervínculo" xfId="1602" builtinId="8" hidden="1"/>
    <cellStyle name="Hipervínculo" xfId="6429" builtinId="8" hidden="1"/>
    <cellStyle name="Hipervínculo" xfId="49032" builtinId="8" hidden="1"/>
    <cellStyle name="Hipervínculo" xfId="46700" builtinId="8" hidden="1"/>
    <cellStyle name="Hipervínculo" xfId="42703" builtinId="8" hidden="1"/>
    <cellStyle name="Hipervínculo" xfId="51169" builtinId="8" hidden="1"/>
    <cellStyle name="Hipervínculo" xfId="2249" builtinId="8" hidden="1"/>
    <cellStyle name="Hipervínculo" xfId="8251" builtinId="8" hidden="1"/>
    <cellStyle name="Hipervínculo" xfId="29982" builtinId="8" hidden="1"/>
    <cellStyle name="Hipervínculo" xfId="55830" builtinId="8" hidden="1"/>
    <cellStyle name="Hipervínculo" xfId="59309" builtinId="8" hidden="1"/>
    <cellStyle name="Hipervínculo" xfId="35776" builtinId="8" hidden="1"/>
    <cellStyle name="Hipervínculo" xfId="16496" builtinId="8" hidden="1"/>
    <cellStyle name="Hipervínculo" xfId="17703" builtinId="8" hidden="1"/>
    <cellStyle name="Hipervínculo" xfId="15179" builtinId="8" hidden="1"/>
    <cellStyle name="Hipervínculo" xfId="36908" builtinId="8" hidden="1"/>
    <cellStyle name="Hipervínculo" xfId="47038" builtinId="8" hidden="1"/>
    <cellStyle name="Hipervínculo" xfId="45255" builtinId="8" hidden="1"/>
    <cellStyle name="Hipervínculo" xfId="28844" builtinId="8" hidden="1"/>
    <cellStyle name="Hipervínculo" xfId="6626" builtinId="8" hidden="1"/>
    <cellStyle name="Hipervínculo" xfId="51139" builtinId="8" hidden="1"/>
    <cellStyle name="Hipervínculo" xfId="21847" builtinId="8" hidden="1"/>
    <cellStyle name="Hipervínculo" xfId="43841" builtinId="8" hidden="1"/>
    <cellStyle name="Hipervínculo" xfId="48711" builtinId="8" hidden="1"/>
    <cellStyle name="Hipervínculo" xfId="43651" builtinId="8" hidden="1"/>
    <cellStyle name="Hipervínculo" xfId="21920" builtinId="8" hidden="1"/>
    <cellStyle name="Hipervínculo" xfId="1142" builtinId="8" hidden="1"/>
    <cellStyle name="Hipervínculo" xfId="59006" builtinId="8" hidden="1"/>
    <cellStyle name="Hipervínculo" xfId="10759" builtinId="8" hidden="1"/>
    <cellStyle name="Hipervínculo" xfId="164" builtinId="8" hidden="1"/>
    <cellStyle name="Hipervínculo" xfId="59068" builtinId="8" hidden="1"/>
    <cellStyle name="Hipervínculo" xfId="21153" builtinId="8" hidden="1"/>
    <cellStyle name="Hipervínculo" xfId="14991" builtinId="8" hidden="1"/>
    <cellStyle name="Hipervínculo" xfId="9144" builtinId="8" hidden="1"/>
    <cellStyle name="Hipervínculo" xfId="26804" builtinId="8" hidden="1"/>
    <cellStyle name="Hipervínculo" xfId="51989" builtinId="8" hidden="1"/>
    <cellStyle name="Hipervínculo" xfId="52516" builtinId="8" hidden="1"/>
    <cellStyle name="Hipervínculo" xfId="12504" builtinId="8" hidden="1"/>
    <cellStyle name="Hipervínculo" xfId="14046" builtinId="8" hidden="1"/>
    <cellStyle name="Hipervínculo" xfId="50807" builtinId="8" hidden="1"/>
    <cellStyle name="Hipervínculo" xfId="59417" builtinId="8" hidden="1"/>
    <cellStyle name="Hipervínculo" xfId="9080" builtinId="8" hidden="1"/>
    <cellStyle name="Hipervínculo" xfId="21056" builtinId="8" hidden="1"/>
    <cellStyle name="Hipervínculo" xfId="46040" builtinId="8" hidden="1"/>
    <cellStyle name="Hipervínculo" xfId="56652" builtinId="8" hidden="1"/>
    <cellStyle name="Hipervínculo" xfId="10221" builtinId="8" hidden="1"/>
    <cellStyle name="Hipervínculo" xfId="8655" builtinId="8" hidden="1"/>
    <cellStyle name="Hipervínculo" xfId="22683" builtinId="8" hidden="1"/>
    <cellStyle name="Hipervínculo" xfId="39619" builtinId="8" hidden="1"/>
    <cellStyle name="Hipervínculo" xfId="45590" builtinId="8" hidden="1"/>
    <cellStyle name="Hipervínculo" xfId="6924" builtinId="8" hidden="1"/>
    <cellStyle name="Hipervínculo" xfId="33733" builtinId="8" hidden="1"/>
    <cellStyle name="Hipervínculo" xfId="46100" builtinId="8" hidden="1"/>
    <cellStyle name="Hipervínculo" xfId="5517" builtinId="8" hidden="1"/>
    <cellStyle name="Hipervínculo" xfId="53800" builtinId="8" hidden="1"/>
    <cellStyle name="Hipervínculo" xfId="45131" builtinId="8" hidden="1"/>
    <cellStyle name="Hipervínculo" xfId="31777" builtinId="8" hidden="1"/>
    <cellStyle name="Hipervínculo" xfId="39715" builtinId="8" hidden="1"/>
    <cellStyle name="Hipervínculo" xfId="47154" builtinId="8" hidden="1"/>
    <cellStyle name="Hipervínculo" xfId="12160" builtinId="8" hidden="1"/>
    <cellStyle name="Hipervínculo" xfId="12318" builtinId="8" hidden="1"/>
    <cellStyle name="Hipervínculo" xfId="36344" builtinId="8" hidden="1"/>
    <cellStyle name="Hipervínculo" xfId="40437" builtinId="8" hidden="1"/>
    <cellStyle name="Hipervínculo" xfId="56938" builtinId="8" hidden="1"/>
    <cellStyle name="Hipervínculo" xfId="32915" builtinId="8" hidden="1"/>
    <cellStyle name="Hipervínculo" xfId="27828" builtinId="8" hidden="1"/>
    <cellStyle name="Hipervínculo" xfId="4792" builtinId="8" hidden="1"/>
    <cellStyle name="Hipervínculo" xfId="19119" builtinId="8" hidden="1"/>
    <cellStyle name="Hipervínculo" xfId="43147" builtinId="8" hidden="1"/>
    <cellStyle name="Hipervínculo" xfId="47238" builtinId="8" hidden="1"/>
    <cellStyle name="Hipervínculo" xfId="50140" builtinId="8" hidden="1"/>
    <cellStyle name="Hipervínculo" xfId="21601" builtinId="8" hidden="1"/>
    <cellStyle name="Hipervínculo" xfId="48459" builtinId="8" hidden="1"/>
    <cellStyle name="Hipervínculo" xfId="11695" builtinId="8" hidden="1"/>
    <cellStyle name="Hipervínculo" xfId="35774" builtinId="8" hidden="1"/>
    <cellStyle name="Hipervínculo" xfId="49945" builtinId="8" hidden="1"/>
    <cellStyle name="Hipervínculo" xfId="54038" builtinId="8" hidden="1"/>
    <cellStyle name="Hipervínculo" xfId="43340" builtinId="8" hidden="1"/>
    <cellStyle name="Hipervínculo" xfId="19314" builtinId="8" hidden="1"/>
    <cellStyle name="Hipervínculo" xfId="11973" builtinId="8" hidden="1"/>
    <cellStyle name="Hipervínculo" xfId="7340" builtinId="8" hidden="1"/>
    <cellStyle name="Hipervínculo" xfId="32719" builtinId="8" hidden="1"/>
    <cellStyle name="Hipervínculo" xfId="56742" builtinId="8" hidden="1"/>
    <cellStyle name="Hipervínculo" xfId="58854" builtinId="8" hidden="1"/>
    <cellStyle name="Hipervínculo" xfId="36539" builtinId="8" hidden="1"/>
    <cellStyle name="Hipervínculo" xfId="33345" builtinId="8" hidden="1"/>
    <cellStyle name="Hipervínculo" xfId="31461" builtinId="8" hidden="1"/>
    <cellStyle name="Hipervínculo" xfId="14801" builtinId="8" hidden="1"/>
    <cellStyle name="Hipervínculo" xfId="12866" builtinId="8" hidden="1"/>
    <cellStyle name="Hipervínculo" xfId="2712" builtinId="8" hidden="1"/>
    <cellStyle name="Hipervínculo" xfId="57604" builtinId="8" hidden="1"/>
    <cellStyle name="Hipervínculo" xfId="29737" builtinId="8" hidden="1"/>
    <cellStyle name="Hipervínculo" xfId="5715" builtinId="8" hidden="1"/>
    <cellStyle name="Hipervínculo" xfId="15093" builtinId="8" hidden="1"/>
    <cellStyle name="Hipervínculo" xfId="21194" builtinId="8" hidden="1"/>
    <cellStyle name="Hipervínculo" xfId="46317" builtinId="8" hidden="1"/>
    <cellStyle name="Hipervínculo" xfId="49623" builtinId="8" hidden="1"/>
    <cellStyle name="Hipervínculo" xfId="44563" builtinId="8" hidden="1"/>
    <cellStyle name="Hipervínculo" xfId="32166" builtinId="8" hidden="1"/>
    <cellStyle name="Hipervínculo" xfId="1598" builtinId="8" hidden="1"/>
    <cellStyle name="Hipervínculo" xfId="38904" builtinId="8" hidden="1"/>
    <cellStyle name="Hipervínculo" xfId="2253" builtinId="8" hidden="1"/>
    <cellStyle name="Hipervínculo" xfId="10595" builtinId="8" hidden="1"/>
    <cellStyle name="Hipervínculo" xfId="37587" builtinId="8" hidden="1"/>
    <cellStyle name="Hipervínculo" xfId="19763" builtinId="8" hidden="1"/>
    <cellStyle name="Hipervínculo" xfId="22066" builtinId="8" hidden="1"/>
    <cellStyle name="Hipervínculo" xfId="23088" builtinId="8" hidden="1"/>
    <cellStyle name="Hipervínculo" xfId="56556" builtinId="8" hidden="1"/>
    <cellStyle name="Hipervínculo" xfId="35052" builtinId="8" hidden="1"/>
    <cellStyle name="Hipervínculo" xfId="59313" builtinId="8" hidden="1"/>
    <cellStyle name="Hipervínculo" xfId="35768" builtinId="8" hidden="1"/>
    <cellStyle name="Hipervínculo" xfId="51280" builtinId="8" hidden="1"/>
    <cellStyle name="Hipervínculo" xfId="8976" builtinId="8" hidden="1"/>
    <cellStyle name="Hipervínculo" xfId="5809" builtinId="8" hidden="1"/>
    <cellStyle name="Hipervínculo" xfId="49701" builtinId="8" hidden="1"/>
    <cellStyle name="Hipervínculo" xfId="11890" builtinId="8" hidden="1"/>
    <cellStyle name="Hipervínculo" xfId="50570" builtinId="8" hidden="1"/>
    <cellStyle name="Hipervínculo" xfId="28836" builtinId="8" hidden="1"/>
    <cellStyle name="Hipervínculo" xfId="45481" builtinId="8" hidden="1"/>
    <cellStyle name="Hipervínculo" xfId="1238" builtinId="8" hidden="1"/>
    <cellStyle name="Hipervínculo" xfId="22114" builtinId="8" hidden="1"/>
    <cellStyle name="Hipervínculo" xfId="19159" builtinId="8" hidden="1"/>
    <cellStyle name="Hipervínculo" xfId="9611" builtinId="8" hidden="1"/>
    <cellStyle name="Hipervínculo" xfId="43643" builtinId="8" hidden="1"/>
    <cellStyle name="Hipervínculo" xfId="1414" builtinId="8" hidden="1"/>
    <cellStyle name="Hipervínculo" xfId="16853" builtinId="8" hidden="1"/>
    <cellStyle name="Hipervínculo" xfId="4323" builtinId="8" hidden="1"/>
    <cellStyle name="Hipervínculo" xfId="29042" builtinId="8" hidden="1"/>
    <cellStyle name="Hipervínculo" xfId="40867" builtinId="8" hidden="1"/>
    <cellStyle name="Hipervínculo" xfId="55832" builtinId="8" hidden="1"/>
    <cellStyle name="Hipervínculo" xfId="36711" builtinId="8" hidden="1"/>
    <cellStyle name="Hipervínculo" xfId="14983" builtinId="8" hidden="1"/>
    <cellStyle name="Hipervínculo" xfId="55524" builtinId="8" hidden="1"/>
    <cellStyle name="Hipervínculo" xfId="30776" builtinId="8" hidden="1"/>
    <cellStyle name="Hipervínculo" xfId="43679" builtinId="8" hidden="1"/>
    <cellStyle name="Hipervínculo" xfId="41032" builtinId="8" hidden="1"/>
    <cellStyle name="Hipervínculo" xfId="56028" builtinId="8" hidden="1"/>
    <cellStyle name="Hipervínculo" xfId="29786" builtinId="8" hidden="1"/>
    <cellStyle name="Hipervínculo" xfId="4457" builtinId="8" hidden="1"/>
    <cellStyle name="Hipervínculo" xfId="4198" builtinId="8" hidden="1"/>
    <cellStyle name="Hipervínculo" xfId="20031" builtinId="8" hidden="1"/>
    <cellStyle name="Hipervínculo" xfId="15003" builtinId="8" hidden="1"/>
    <cellStyle name="Hipervínculo" xfId="57386" builtinId="8" hidden="1"/>
    <cellStyle name="Hipervínculo" xfId="49229" builtinId="8" hidden="1"/>
    <cellStyle name="Hipervínculo" xfId="22891" builtinId="8" hidden="1"/>
    <cellStyle name="Hipervínculo" xfId="7094" builtinId="8" hidden="1"/>
    <cellStyle name="Hipervínculo" xfId="2511" builtinId="8" hidden="1"/>
    <cellStyle name="Hipervínculo" xfId="26828" builtinId="8" hidden="1"/>
    <cellStyle name="Hipervínculo" xfId="57924" builtinId="8" hidden="1"/>
    <cellStyle name="Hipervínculo" xfId="35394" builtinId="8" hidden="1"/>
    <cellStyle name="Hipervínculo" xfId="42429" builtinId="8" hidden="1"/>
    <cellStyle name="Hipervínculo" xfId="18400" builtinId="8" hidden="1"/>
    <cellStyle name="Hipervínculo" xfId="2771" builtinId="8" hidden="1"/>
    <cellStyle name="Hipervínculo" xfId="9601" builtinId="8" hidden="1"/>
    <cellStyle name="Hipervínculo" xfId="28108" builtinId="8" hidden="1"/>
    <cellStyle name="Hipervínculo" xfId="48019" builtinId="8" hidden="1"/>
    <cellStyle name="Hipervínculo" xfId="41519" builtinId="8" hidden="1"/>
    <cellStyle name="Hipervínculo" xfId="35630" builtinId="8" hidden="1"/>
    <cellStyle name="Hipervínculo" xfId="16978" builtinId="8" hidden="1"/>
    <cellStyle name="Hipervínculo" xfId="56492" builtinId="8" hidden="1"/>
    <cellStyle name="Hipervínculo" xfId="58040" builtinId="8" hidden="1"/>
    <cellStyle name="Hipervínculo" xfId="12034" builtinId="8" hidden="1"/>
    <cellStyle name="Hipervínculo" xfId="52596" builtinId="8" hidden="1"/>
    <cellStyle name="Hipervínculo" xfId="46021" builtinId="8" hidden="1"/>
    <cellStyle name="Hipervínculo" xfId="59128" builtinId="8" hidden="1"/>
    <cellStyle name="Hipervínculo" xfId="71" builtinId="8" hidden="1"/>
    <cellStyle name="Hipervínculo" xfId="38580" builtinId="8" hidden="1"/>
    <cellStyle name="Hipervínculo" xfId="5128" builtinId="8" hidden="1"/>
    <cellStyle name="Hipervínculo" xfId="20624" builtinId="8" hidden="1"/>
    <cellStyle name="Hipervínculo" xfId="9652" builtinId="8" hidden="1"/>
    <cellStyle name="Hipervínculo" xfId="45475" builtinId="8" hidden="1"/>
    <cellStyle name="Hipervínculo" xfId="43260" builtinId="8" hidden="1"/>
    <cellStyle name="Hipervínculo" xfId="2053" builtinId="8" hidden="1"/>
    <cellStyle name="Hipervínculo" xfId="6489" builtinId="8" hidden="1"/>
    <cellStyle name="Hipervínculo" xfId="30000" builtinId="8" hidden="1"/>
    <cellStyle name="Hipervínculo" xfId="28892" builtinId="8" hidden="1"/>
    <cellStyle name="Hipervínculo" xfId="14228" builtinId="8" hidden="1"/>
    <cellStyle name="Hipervínculo" xfId="38546" builtinId="8" hidden="1"/>
    <cellStyle name="Hipervínculo" xfId="15229" builtinId="8" hidden="1"/>
    <cellStyle name="Hipervínculo" xfId="39483" builtinId="8" hidden="1"/>
    <cellStyle name="Hipervínculo" xfId="12407" builtinId="8" hidden="1"/>
    <cellStyle name="Hipervínculo" xfId="36798" builtinId="8" hidden="1"/>
    <cellStyle name="Hipervínculo" xfId="58858" builtinId="8" hidden="1"/>
    <cellStyle name="Hipervínculo" xfId="54564" builtinId="8" hidden="1"/>
    <cellStyle name="Hipervínculo" xfId="25125" builtinId="8" hidden="1"/>
    <cellStyle name="Hipervínculo" xfId="8429" builtinId="8" hidden="1"/>
    <cellStyle name="Hipervínculo" xfId="14274" builtinId="8" hidden="1"/>
    <cellStyle name="Hipervínculo" xfId="19336" builtinId="8" hidden="1"/>
    <cellStyle name="Hipervínculo" xfId="43600" builtinId="8" hidden="1"/>
    <cellStyle name="Hipervínculo" xfId="51485" builtinId="8" hidden="1"/>
    <cellStyle name="Hipervínculo" xfId="35606" builtinId="8" hidden="1"/>
    <cellStyle name="Hipervínculo" xfId="24690" builtinId="8" hidden="1"/>
    <cellStyle name="Hipervínculo" xfId="836" builtinId="8" hidden="1"/>
    <cellStyle name="Hipervínculo" xfId="44357" builtinId="8" hidden="1"/>
    <cellStyle name="Hipervínculo" xfId="34467" builtinId="8" hidden="1"/>
    <cellStyle name="Hipervínculo" xfId="16098" builtinId="8" hidden="1"/>
    <cellStyle name="Hipervínculo" xfId="44555" builtinId="8" hidden="1"/>
    <cellStyle name="Hipervínculo" xfId="46289" builtinId="8" hidden="1"/>
    <cellStyle name="Hipervínculo" xfId="17765" builtinId="8" hidden="1"/>
    <cellStyle name="Hipervínculo" xfId="6401" builtinId="8" hidden="1"/>
    <cellStyle name="Hipervínculo" xfId="28130" builtinId="8" hidden="1"/>
    <cellStyle name="Hipervínculo" xfId="5829" builtinId="8" hidden="1"/>
    <cellStyle name="Hipervínculo" xfId="54973" builtinId="8" hidden="1"/>
    <cellStyle name="Hipervínculo" xfId="37625" builtinId="8" hidden="1"/>
    <cellStyle name="Hipervínculo" xfId="27269" builtinId="8" hidden="1"/>
    <cellStyle name="Hipervínculo" xfId="10835" builtinId="8" hidden="1"/>
    <cellStyle name="Hipervínculo" xfId="13328" builtinId="8" hidden="1"/>
    <cellStyle name="Hipervínculo" xfId="35058" builtinId="8" hidden="1"/>
    <cellStyle name="Hipervínculo" xfId="40119" builtinId="8" hidden="1"/>
    <cellStyle name="Hipervínculo" xfId="33064" builtinId="8" hidden="1"/>
    <cellStyle name="Hipervínculo" xfId="56904" builtinId="8" hidden="1"/>
    <cellStyle name="Hipervínculo" xfId="58366" builtinId="8" hidden="1"/>
    <cellStyle name="Hipervínculo" xfId="2395" builtinId="8" hidden="1"/>
    <cellStyle name="Hipervínculo" xfId="20257" builtinId="8" hidden="1"/>
    <cellStyle name="Hipervínculo" xfId="41989" builtinId="8" hidden="1"/>
    <cellStyle name="Hipervínculo" xfId="47048" builtinId="8" hidden="1"/>
    <cellStyle name="Hipervínculo" xfId="48315" builtinId="8" hidden="1"/>
    <cellStyle name="Hipervínculo" xfId="23509" builtinId="8" hidden="1"/>
    <cellStyle name="Hipervínculo" xfId="14517" builtinId="8" hidden="1"/>
    <cellStyle name="Hipervínculo" xfId="2970" builtinId="8" hidden="1"/>
    <cellStyle name="Hipervínculo" xfId="27180" builtinId="8" hidden="1"/>
    <cellStyle name="Hipervínculo" xfId="48915" builtinId="8" hidden="1"/>
    <cellStyle name="Hipervínculo" xfId="19825" builtinId="8" hidden="1"/>
    <cellStyle name="Hipervínculo" xfId="12246" builtinId="8" hidden="1"/>
    <cellStyle name="Hipervínculo" xfId="49809" builtinId="8" hidden="1"/>
    <cellStyle name="Hipervínculo" xfId="39468" builtinId="8" hidden="1"/>
    <cellStyle name="Hipervínculo" xfId="38198" builtinId="8" hidden="1"/>
    <cellStyle name="Hipervínculo" xfId="54028" builtinId="8" hidden="1"/>
    <cellStyle name="Hipervínculo" xfId="19801" builtinId="8" hidden="1"/>
    <cellStyle name="Hipervínculo" xfId="57940" builtinId="8" hidden="1"/>
    <cellStyle name="Hipervínculo" xfId="34718" builtinId="8" hidden="1"/>
    <cellStyle name="Hipervínculo" xfId="9915" builtinId="8" hidden="1"/>
    <cellStyle name="Hipervínculo" xfId="16116" builtinId="8" hidden="1"/>
    <cellStyle name="Hipervínculo" xfId="17315" builtinId="8" hidden="1"/>
    <cellStyle name="Hipervínculo" xfId="41038" builtinId="8" hidden="1"/>
    <cellStyle name="Hipervínculo" xfId="56036" builtinId="8" hidden="1"/>
    <cellStyle name="Hipervínculo" xfId="54520" builtinId="8" hidden="1"/>
    <cellStyle name="Hipervínculo" xfId="27914" builtinId="8" hidden="1"/>
    <cellStyle name="Hipervínculo" xfId="8747" builtinId="8" hidden="1"/>
    <cellStyle name="Hipervínculo" xfId="23952" builtinId="8" hidden="1"/>
    <cellStyle name="Hipervínculo" xfId="55901" builtinId="8" hidden="1"/>
    <cellStyle name="Hipervínculo" xfId="47965" builtinId="8" hidden="1"/>
    <cellStyle name="Hipervínculo" xfId="49237" builtinId="8" hidden="1"/>
    <cellStyle name="Hipervínculo" xfId="17223" builtinId="8" hidden="1"/>
    <cellStyle name="Hipervínculo" xfId="45311" builtinId="8" hidden="1"/>
    <cellStyle name="Hipervínculo" xfId="6253" builtinId="8" hidden="1"/>
    <cellStyle name="Hipervínculo" xfId="23827" builtinId="8" hidden="1"/>
    <cellStyle name="Hipervínculo" xfId="53169" builtinId="8" hidden="1"/>
    <cellStyle name="Hipervínculo" xfId="54893" builtinId="8" hidden="1"/>
    <cellStyle name="Hipervínculo" xfId="42437" builtinId="8" hidden="1"/>
    <cellStyle name="Hipervínculo" xfId="38344" builtinId="8" hidden="1"/>
    <cellStyle name="Hipervínculo" xfId="14315" builtinId="8" hidden="1"/>
    <cellStyle name="Hipervínculo" xfId="9593" builtinId="8" hidden="1"/>
    <cellStyle name="Hipervínculo" xfId="34124" builtinId="8" hidden="1"/>
    <cellStyle name="Hipervínculo" xfId="19201" builtinId="8" hidden="1"/>
    <cellStyle name="Hipervínculo" xfId="24582" builtinId="8" hidden="1"/>
    <cellStyle name="Hipervínculo" xfId="35638" builtinId="8" hidden="1"/>
    <cellStyle name="Hipervínculo" xfId="31547" builtinId="8" hidden="1"/>
    <cellStyle name="Hipervínculo" xfId="7519" builtinId="8" hidden="1"/>
    <cellStyle name="Hipervínculo" xfId="16395" builtinId="8" hidden="1"/>
    <cellStyle name="Hipervínculo" xfId="21000" builtinId="8" hidden="1"/>
    <cellStyle name="Hipervínculo" xfId="37654" builtinId="8" hidden="1"/>
    <cellStyle name="Hipervínculo" xfId="5929" builtinId="8" hidden="1"/>
    <cellStyle name="Hipervínculo" xfId="28834" builtinId="8" hidden="1"/>
    <cellStyle name="Hipervínculo" xfId="24742" builtinId="8" hidden="1"/>
    <cellStyle name="Hipervínculo" xfId="328" builtinId="8" hidden="1"/>
    <cellStyle name="Hipervínculo" xfId="9136" builtinId="8" hidden="1"/>
    <cellStyle name="Hipervínculo" xfId="25309" builtinId="8" hidden="1"/>
    <cellStyle name="Hipervínculo" xfId="43179" builtinId="8" hidden="1"/>
    <cellStyle name="Hipervínculo" xfId="34063" builtinId="8" hidden="1"/>
    <cellStyle name="Hipervínculo" xfId="48035" builtinId="8" hidden="1"/>
    <cellStyle name="Hipervínculo" xfId="17191" builtinId="8" hidden="1"/>
    <cellStyle name="Hipervínculo" xfId="34847" builtinId="8" hidden="1"/>
    <cellStyle name="Hipervínculo" xfId="19919" builtinId="8" hidden="1"/>
    <cellStyle name="Hipervínculo" xfId="1838" builtinId="8" hidden="1"/>
    <cellStyle name="Hipervínculo" xfId="684" builtinId="8" hidden="1"/>
    <cellStyle name="Hipervínculo" xfId="57484" builtinId="8" hidden="1"/>
    <cellStyle name="Hipervínculo" xfId="49207" builtinId="8" hidden="1"/>
    <cellStyle name="Hipervínculo" xfId="3291" builtinId="8" hidden="1"/>
    <cellStyle name="Hipervínculo" xfId="22302" builtinId="8" hidden="1"/>
    <cellStyle name="Hipervínculo" xfId="51904" builtinId="8" hidden="1"/>
    <cellStyle name="Hipervínculo" xfId="5136" builtinId="8" hidden="1"/>
    <cellStyle name="Hipervínculo" xfId="45620" builtinId="8" hidden="1"/>
    <cellStyle name="Hipervínculo" xfId="31765" builtinId="8" hidden="1"/>
    <cellStyle name="Hipervínculo" xfId="52165" builtinId="8" hidden="1"/>
    <cellStyle name="Hipervínculo" xfId="40829" builtinId="8" hidden="1"/>
    <cellStyle name="Hipervínculo" xfId="58786" builtinId="8" hidden="1"/>
    <cellStyle name="Hipervínculo" xfId="3380" builtinId="8" hidden="1"/>
    <cellStyle name="Hipervínculo" xfId="42297" builtinId="8" hidden="1"/>
    <cellStyle name="Hipervínculo" xfId="19087" builtinId="8" hidden="1"/>
    <cellStyle name="Hipervínculo" xfId="29028" builtinId="8" hidden="1"/>
    <cellStyle name="Hipervínculo" xfId="7617" builtinId="8" hidden="1"/>
    <cellStyle name="Hipervínculo" xfId="33048" builtinId="8" hidden="1"/>
    <cellStyle name="Hipervínculo" xfId="40063" builtinId="8" hidden="1"/>
    <cellStyle name="Hipervínculo" xfId="52035" builtinId="8" hidden="1"/>
    <cellStyle name="Hipervínculo" xfId="54640" builtinId="8" hidden="1"/>
    <cellStyle name="Hipervínculo" xfId="44829" builtinId="8" hidden="1"/>
    <cellStyle name="Hipervínculo" xfId="55885" builtinId="8" hidden="1"/>
    <cellStyle name="Hipervínculo" xfId="45111" builtinId="8" hidden="1"/>
    <cellStyle name="Hipervínculo" xfId="55736" builtinId="8" hidden="1"/>
    <cellStyle name="Hipervínculo" xfId="21534" builtinId="8" hidden="1"/>
    <cellStyle name="Hipervínculo" xfId="21" builtinId="8" hidden="1"/>
    <cellStyle name="Hipervínculo" xfId="648" builtinId="8" hidden="1"/>
    <cellStyle name="Hipervínculo" xfId="16799" builtinId="8" hidden="1"/>
    <cellStyle name="Hipervínculo" xfId="10827" builtinId="8" hidden="1"/>
    <cellStyle name="Hipervínculo" xfId="7781" builtinId="8" hidden="1"/>
    <cellStyle name="Hipervínculo" xfId="18224" builtinId="8" hidden="1"/>
    <cellStyle name="Hipervínculo" xfId="40127" builtinId="8" hidden="1"/>
    <cellStyle name="Hipervínculo" xfId="51513" builtinId="8" hidden="1"/>
    <cellStyle name="Hipervínculo" xfId="53228" builtinId="8" hidden="1"/>
    <cellStyle name="Hipervínculo" xfId="25628" builtinId="8" hidden="1"/>
    <cellStyle name="Hipervínculo" xfId="18280" builtinId="8" hidden="1"/>
    <cellStyle name="Hipervínculo" xfId="10583" builtinId="8" hidden="1"/>
    <cellStyle name="Hipervínculo" xfId="45926" builtinId="8" hidden="1"/>
    <cellStyle name="Hipervínculo" xfId="48917" builtinId="8" hidden="1"/>
    <cellStyle name="Hipervínculo" xfId="36106" builtinId="8" hidden="1"/>
    <cellStyle name="Hipervínculo" xfId="5319" builtinId="8" hidden="1"/>
    <cellStyle name="Hipervínculo" xfId="18705" builtinId="8" hidden="1"/>
    <cellStyle name="Hipervínculo" xfId="2966" builtinId="8" hidden="1"/>
    <cellStyle name="Hipervínculo" xfId="6039" builtinId="8" hidden="1"/>
    <cellStyle name="Hipervínculo" xfId="31826" builtinId="8" hidden="1"/>
    <cellStyle name="Hipervínculo" xfId="53723" builtinId="8" hidden="1"/>
    <cellStyle name="Hipervínculo" xfId="9517" builtinId="8" hidden="1"/>
    <cellStyle name="Hipervínculo" xfId="37432" builtinId="8" hidden="1"/>
    <cellStyle name="Hipervínculo" xfId="11776" builtinId="8" hidden="1"/>
    <cellStyle name="Hipervínculo" xfId="10507" builtinId="8" hidden="1"/>
    <cellStyle name="Hipervínculo" xfId="14597" builtinId="8" hidden="1"/>
    <cellStyle name="Hipervínculo" xfId="38622" builtinId="8" hidden="1"/>
    <cellStyle name="Hipervínculo" xfId="57944" builtinId="8" hidden="1"/>
    <cellStyle name="Hipervínculo" xfId="34726" builtinId="8" hidden="1"/>
    <cellStyle name="Hipervínculo" xfId="33803" builtinId="8" hidden="1"/>
    <cellStyle name="Hipervínculo" xfId="56622" builtinId="8" hidden="1"/>
    <cellStyle name="Hipervínculo" xfId="17307" builtinId="8" hidden="1"/>
    <cellStyle name="Hipervínculo" xfId="21398" builtinId="8" hidden="1"/>
    <cellStyle name="Hipervínculo" xfId="45427" builtinId="8" hidden="1"/>
    <cellStyle name="Hipervínculo" xfId="52079" builtinId="8" hidden="1"/>
    <cellStyle name="Hipervínculo" xfId="54372" builtinId="8" hidden="1"/>
    <cellStyle name="Hipervínculo" xfId="10909" builtinId="8" hidden="1"/>
    <cellStyle name="Hipervínculo" xfId="89" builtinId="8" hidden="1"/>
    <cellStyle name="Hipervínculo" xfId="47530" builtinId="8" hidden="1"/>
    <cellStyle name="Hipervínculo" xfId="28194" builtinId="8" hidden="1"/>
    <cellStyle name="Hipervínculo" xfId="52227" builtinId="8" hidden="1"/>
    <cellStyle name="Hipervínculo" xfId="45153" builtinId="8" hidden="1"/>
    <cellStyle name="Hipervínculo" xfId="35862" builtinId="8" hidden="1"/>
    <cellStyle name="Hipervínculo" xfId="9228" builtinId="8" hidden="1"/>
    <cellStyle name="Hipervínculo" xfId="45636" builtinId="8" hidden="1"/>
    <cellStyle name="Hipervínculo" xfId="18396" builtinId="8" hidden="1"/>
    <cellStyle name="Hipervínculo" xfId="44921" builtinId="8" hidden="1"/>
    <cellStyle name="Hipervínculo" xfId="38298" builtinId="8" hidden="1"/>
    <cellStyle name="Hipervínculo" xfId="32867" builtinId="8" hidden="1"/>
    <cellStyle name="Hipervínculo" xfId="32725" builtinId="8" hidden="1"/>
    <cellStyle name="Hipervínculo" xfId="10233" builtinId="8" hidden="1"/>
    <cellStyle name="Hipervínculo" xfId="3231" builtinId="8" hidden="1"/>
    <cellStyle name="Hipervínculo" xfId="620" builtinId="8" hidden="1"/>
    <cellStyle name="Hipervínculo" xfId="41797" builtinId="8" hidden="1"/>
    <cellStyle name="Hipervínculo" xfId="54256" builtinId="8" hidden="1"/>
    <cellStyle name="Hipervínculo" xfId="31555" builtinId="8" hidden="1"/>
    <cellStyle name="Hipervínculo" xfId="25105" builtinId="8" hidden="1"/>
    <cellStyle name="Hipervínculo" xfId="2829" builtinId="8" hidden="1"/>
    <cellStyle name="Hipervínculo" xfId="18430" builtinId="8" hidden="1"/>
    <cellStyle name="Hipervínculo" xfId="32785" builtinId="8" hidden="1"/>
    <cellStyle name="Hipervínculo" xfId="48596" builtinId="8" hidden="1"/>
    <cellStyle name="Hipervínculo" xfId="47328" builtinId="8" hidden="1"/>
    <cellStyle name="Hipervínculo" xfId="21129" builtinId="8" hidden="1"/>
    <cellStyle name="Hipervínculo" xfId="43284" builtinId="8" hidden="1"/>
    <cellStyle name="Hipervínculo" xfId="48955" builtinId="8" hidden="1"/>
    <cellStyle name="Hipervínculo" xfId="18094" builtinId="8" hidden="1"/>
    <cellStyle name="Hipervínculo" xfId="51306" builtinId="8" hidden="1"/>
    <cellStyle name="Hipervínculo" xfId="30276" builtinId="8" hidden="1"/>
    <cellStyle name="Hipervínculo" xfId="40401" builtinId="8" hidden="1"/>
    <cellStyle name="Hipervínculo" xfId="17955" builtinId="8" hidden="1"/>
    <cellStyle name="Hipervínculo" xfId="13543" builtinId="8" hidden="1"/>
    <cellStyle name="Hipervínculo" xfId="10555" builtinId="8" hidden="1"/>
    <cellStyle name="Hipervínculo" xfId="32286" builtinId="8" hidden="1"/>
    <cellStyle name="Hipervínculo" xfId="26676" builtinId="8" hidden="1"/>
    <cellStyle name="Hipervínculo" xfId="31936" builtinId="8" hidden="1"/>
    <cellStyle name="Hipervínculo" xfId="57650" builtinId="8" hidden="1"/>
    <cellStyle name="Hipervínculo" xfId="11153" builtinId="8" hidden="1"/>
    <cellStyle name="Hipervínculo" xfId="30563" builtinId="8" hidden="1"/>
    <cellStyle name="Hipervínculo" xfId="17485" builtinId="8" hidden="1"/>
    <cellStyle name="Hipervínculo" xfId="39217" builtinId="8" hidden="1"/>
    <cellStyle name="Hipervínculo" xfId="7917" builtinId="8" hidden="1"/>
    <cellStyle name="Hipervínculo" xfId="29687" builtinId="8" hidden="1"/>
    <cellStyle name="Hipervínculo" xfId="770" builtinId="8" hidden="1"/>
    <cellStyle name="Hipervínculo" xfId="3289" builtinId="8" hidden="1"/>
    <cellStyle name="Hipervínculo" xfId="14869" builtinId="8" hidden="1"/>
    <cellStyle name="Hipervínculo" xfId="24408" builtinId="8" hidden="1"/>
    <cellStyle name="Hipervínculo" xfId="46144" builtinId="8" hidden="1"/>
    <cellStyle name="Hipervínculo" xfId="46408" builtinId="8" hidden="1"/>
    <cellStyle name="Hipervínculo" xfId="41347" builtinId="8" hidden="1"/>
    <cellStyle name="Hipervínculo" xfId="24428" builtinId="8" hidden="1"/>
    <cellStyle name="Hipervínculo" xfId="27969" builtinId="8" hidden="1"/>
    <cellStyle name="Hipervínculo" xfId="40615" builtinId="8" hidden="1"/>
    <cellStyle name="Hipervínculo" xfId="31341" builtinId="8" hidden="1"/>
    <cellStyle name="Hipervínculo" xfId="53070" builtinId="8" hidden="1"/>
    <cellStyle name="Hipervínculo" xfId="39479" builtinId="8" hidden="1"/>
    <cellStyle name="Hipervínculo" xfId="34417" builtinId="8" hidden="1"/>
    <cellStyle name="Hipervínculo" xfId="12686" builtinId="8" hidden="1"/>
    <cellStyle name="Hipervínculo" xfId="45944" builtinId="8" hidden="1"/>
    <cellStyle name="Hipervínculo" xfId="16293" builtinId="8" hidden="1"/>
    <cellStyle name="Hipervínculo" xfId="34278" builtinId="8" hidden="1"/>
    <cellStyle name="Hipervínculo" xfId="3396" builtinId="8" hidden="1"/>
    <cellStyle name="Hipervínculo" xfId="25247" builtinId="8" hidden="1"/>
    <cellStyle name="Hipervínculo" xfId="21040" builtinId="8" hidden="1"/>
    <cellStyle name="Hipervínculo" xfId="38564" builtinId="8" hidden="1"/>
    <cellStyle name="Hipervínculo" xfId="31087" builtinId="8" hidden="1"/>
    <cellStyle name="Hipervínculo" xfId="7447" builtinId="8" hidden="1"/>
    <cellStyle name="Hipervínculo" xfId="22262" builtinId="8" hidden="1"/>
    <cellStyle name="Hipervínculo" xfId="14865" builtinId="8" hidden="1"/>
    <cellStyle name="Hipervínculo" xfId="35678" builtinId="8" hidden="1"/>
    <cellStyle name="Hipervínculo" xfId="27491" builtinId="8" hidden="1"/>
    <cellStyle name="Hipervínculo" xfId="462" builtinId="8" hidden="1"/>
    <cellStyle name="Hipervínculo" xfId="25015" builtinId="8" hidden="1"/>
    <cellStyle name="Hipervínculo" xfId="38522" builtinId="8" hidden="1"/>
    <cellStyle name="Hipervínculo" xfId="52125" builtinId="8" hidden="1"/>
    <cellStyle name="Hipervínculo" xfId="44241" builtinId="8" hidden="1"/>
    <cellStyle name="Hipervínculo" xfId="18697" builtinId="8" hidden="1"/>
    <cellStyle name="Hipervínculo" xfId="15033" builtinId="8" hidden="1"/>
    <cellStyle name="Hipervínculo" xfId="7789" builtinId="8" hidden="1"/>
    <cellStyle name="Hipervínculo" xfId="14777" builtinId="8" hidden="1"/>
    <cellStyle name="Hipervínculo" xfId="54823" builtinId="8" hidden="1"/>
    <cellStyle name="Hipervínculo" xfId="31802" builtinId="8" hidden="1"/>
    <cellStyle name="Hipervínculo" xfId="37440" builtinId="8" hidden="1"/>
    <cellStyle name="Hipervínculo" xfId="11768" builtinId="8" hidden="1"/>
    <cellStyle name="Hipervínculo" xfId="9321" builtinId="8" hidden="1"/>
    <cellStyle name="Hipervínculo" xfId="14589" builtinId="8" hidden="1"/>
    <cellStyle name="Hipervínculo" xfId="38614" builtinId="8" hidden="1"/>
    <cellStyle name="Hipervínculo" xfId="42709" builtinId="8" hidden="1"/>
    <cellStyle name="Hipervínculo" xfId="54669" builtinId="8" hidden="1"/>
    <cellStyle name="Hipervínculo" xfId="30641" builtinId="8" hidden="1"/>
    <cellStyle name="Hipervínculo" xfId="6836" builtinId="8" hidden="1"/>
    <cellStyle name="Hipervínculo" xfId="2371" builtinId="8" hidden="1"/>
    <cellStyle name="Hipervínculo" xfId="1374" builtinId="8" hidden="1"/>
    <cellStyle name="Hipervínculo" xfId="45419" builtinId="8" hidden="1"/>
    <cellStyle name="Hipervínculo" xfId="48507" builtinId="8" hidden="1"/>
    <cellStyle name="Hipervínculo" xfId="54250" builtinId="8" hidden="1"/>
    <cellStyle name="Hipervínculo" xfId="29996" builtinId="8" hidden="1"/>
    <cellStyle name="Hipervínculo" xfId="32040" builtinId="8" hidden="1"/>
    <cellStyle name="Hipervínculo" xfId="4337" builtinId="8" hidden="1"/>
    <cellStyle name="Hipervínculo" xfId="28188" builtinId="8" hidden="1"/>
    <cellStyle name="Hipervínculo" xfId="52219" builtinId="8" hidden="1"/>
    <cellStyle name="Hipervínculo" xfId="56306" builtinId="8" hidden="1"/>
    <cellStyle name="Hipervínculo" xfId="41068" builtinId="8" hidden="1"/>
    <cellStyle name="Hipervínculo" xfId="17042" builtinId="8" hidden="1"/>
    <cellStyle name="Hipervínculo" xfId="922" builtinId="8" hidden="1"/>
    <cellStyle name="Hipervínculo" xfId="9644" builtinId="8" hidden="1"/>
    <cellStyle name="Hipervínculo" xfId="34990" builtinId="8" hidden="1"/>
    <cellStyle name="Hipervínculo" xfId="49357" builtinId="8" hidden="1"/>
    <cellStyle name="Hipervínculo" xfId="47640" builtinId="8" hidden="1"/>
    <cellStyle name="Hipervínculo" xfId="34268" builtinId="8" hidden="1"/>
    <cellStyle name="Hipervínculo" xfId="10241" builtinId="8" hidden="1"/>
    <cellStyle name="Hipervínculo" xfId="3142" builtinId="8" hidden="1"/>
    <cellStyle name="Hipervínculo" xfId="16572" builtinId="8" hidden="1"/>
    <cellStyle name="Hipervínculo" xfId="41789" builtinId="8" hidden="1"/>
    <cellStyle name="Hipervínculo" xfId="54248" builtinId="8" hidden="1"/>
    <cellStyle name="Hipervínculo" xfId="49187" builtinId="8" hidden="1"/>
    <cellStyle name="Hipervínculo" xfId="27451" builtinId="8" hidden="1"/>
    <cellStyle name="Hipervínculo" xfId="2833" builtinId="8" hidden="1"/>
    <cellStyle name="Hipervínculo" xfId="9365" builtinId="8" hidden="1"/>
    <cellStyle name="Hipervínculo" xfId="23496" builtinId="8" hidden="1"/>
    <cellStyle name="Hipervínculo" xfId="2016" builtinId="8" hidden="1"/>
    <cellStyle name="Hipervínculo" xfId="54927" builtinId="8" hidden="1"/>
    <cellStyle name="Hipervínculo" xfId="24368" builtinId="8" hidden="1"/>
    <cellStyle name="Hipervínculo" xfId="20526" builtinId="8" hidden="1"/>
    <cellStyle name="Hipervínculo" xfId="15832" builtinId="8" hidden="1"/>
    <cellStyle name="Hipervínculo" xfId="58812" builtinId="8" hidden="1"/>
    <cellStyle name="Hipervínculo" xfId="29549" builtinId="8" hidden="1"/>
    <cellStyle name="Hipervínculo" xfId="51755" builtinId="8" hidden="1"/>
    <cellStyle name="Hipervínculo" xfId="55071" builtinId="8" hidden="1"/>
    <cellStyle name="Hipervínculo" xfId="41192" builtinId="8" hidden="1"/>
    <cellStyle name="Hipervínculo" xfId="49761" builtinId="8" hidden="1"/>
    <cellStyle name="Hipervínculo" xfId="10565" builtinId="8" hidden="1"/>
    <cellStyle name="Hipervínculo" xfId="15623" builtinId="8" hidden="1"/>
    <cellStyle name="Hipervínculo" xfId="37352" builtinId="8" hidden="1"/>
    <cellStyle name="Hipervínculo" xfId="55192" builtinId="8" hidden="1"/>
    <cellStyle name="Hipervínculo" xfId="33365" builtinId="8" hidden="1"/>
    <cellStyle name="Hipervínculo" xfId="28401" builtinId="8" hidden="1"/>
    <cellStyle name="Hipervínculo" xfId="7273" builtinId="8" hidden="1"/>
    <cellStyle name="Hipervínculo" xfId="17493" builtinId="8" hidden="1"/>
    <cellStyle name="Hipervínculo" xfId="22552" builtinId="8" hidden="1"/>
    <cellStyle name="Hipervínculo" xfId="44285" builtinId="8" hidden="1"/>
    <cellStyle name="Hipervínculo" xfId="18266" builtinId="8" hidden="1"/>
    <cellStyle name="Hipervínculo" xfId="18741" builtinId="8" hidden="1"/>
    <cellStyle name="Hipervínculo" xfId="21476" builtinId="8" hidden="1"/>
    <cellStyle name="Hipervínculo" xfId="918" builtinId="8" hidden="1"/>
    <cellStyle name="Hipervínculo" xfId="56566" builtinId="8" hidden="1"/>
    <cellStyle name="Hipervínculo" xfId="50611" builtinId="8" hidden="1"/>
    <cellStyle name="Hipervínculo" xfId="33020" builtinId="8" hidden="1"/>
    <cellStyle name="Hipervínculo" xfId="41338" builtinId="8" hidden="1"/>
    <cellStyle name="Hipervínculo" xfId="2217" builtinId="8" hidden="1"/>
    <cellStyle name="Hipervínculo" xfId="22542" builtinId="8" hidden="1"/>
    <cellStyle name="Hipervínculo" xfId="8701" builtinId="8" hidden="1"/>
    <cellStyle name="Hipervínculo" xfId="31349" builtinId="8" hidden="1"/>
    <cellStyle name="Hipervínculo" xfId="36407" builtinId="8" hidden="1"/>
    <cellStyle name="Hipervínculo" xfId="58994" builtinId="8" hidden="1"/>
    <cellStyle name="Hipervínculo" xfId="34409" builtinId="8" hidden="1"/>
    <cellStyle name="Hipervínculo" xfId="8727" builtinId="8" hidden="1"/>
    <cellStyle name="Hipervínculo" xfId="57958" builtinId="8" hidden="1"/>
    <cellStyle name="Hipervínculo" xfId="15501" builtinId="8" hidden="1"/>
    <cellStyle name="Hipervínculo" xfId="38274" builtinId="8" hidden="1"/>
    <cellStyle name="Hipervínculo" xfId="43334" builtinId="8" hidden="1"/>
    <cellStyle name="Hipervínculo" xfId="53758" builtinId="8" hidden="1"/>
    <cellStyle name="Hipervínculo" xfId="24888" builtinId="8" hidden="1"/>
    <cellStyle name="Hipervínculo" xfId="10765" builtinId="8" hidden="1"/>
    <cellStyle name="Hipervínculo" xfId="28320" builtinId="8" hidden="1"/>
    <cellStyle name="Hipervínculo" xfId="22300" builtinId="8" hidden="1"/>
    <cellStyle name="Hipervínculo" xfId="45205" builtinId="8" hidden="1"/>
    <cellStyle name="Hipervínculo" xfId="50260" builtinId="8" hidden="1"/>
    <cellStyle name="Hipervínculo" xfId="46958" builtinId="8" hidden="1"/>
    <cellStyle name="Hipervínculo" xfId="20614" builtinId="8" hidden="1"/>
    <cellStyle name="Hipervínculo" xfId="15445" builtinId="8" hidden="1"/>
    <cellStyle name="Hipervínculo" xfId="35250" builtinId="8" hidden="1"/>
    <cellStyle name="Hipervínculo" xfId="16915" builtinId="8" hidden="1"/>
    <cellStyle name="Hipervínculo" xfId="52133" builtinId="8" hidden="1"/>
    <cellStyle name="Hipervínculo" xfId="57187" builtinId="8" hidden="1"/>
    <cellStyle name="Hipervínculo" xfId="40159" builtinId="8" hidden="1"/>
    <cellStyle name="Hipervínculo" xfId="42543" builtinId="8" hidden="1"/>
    <cellStyle name="Hipervínculo" xfId="31141" builtinId="8" hidden="1"/>
    <cellStyle name="Hipervínculo" xfId="57660" builtinId="8" hidden="1"/>
    <cellStyle name="Hipervínculo" xfId="57677" builtinId="8" hidden="1"/>
    <cellStyle name="Hipervínculo" xfId="18802" builtinId="8" hidden="1"/>
    <cellStyle name="Hipervínculo" xfId="12350" builtinId="8" hidden="1"/>
    <cellStyle name="Hipervínculo" xfId="57153" builtinId="8" hidden="1"/>
    <cellStyle name="Hipervínculo" xfId="16193" builtinId="8" hidden="1"/>
    <cellStyle name="Hipervínculo" xfId="22833" builtinId="8" hidden="1"/>
    <cellStyle name="Hipervínculo" xfId="58338" builtinId="8" hidden="1"/>
    <cellStyle name="Hipervínculo" xfId="52454" builtinId="8" hidden="1"/>
    <cellStyle name="Hipervínculo" xfId="11906" builtinId="8" hidden="1"/>
    <cellStyle name="Hipervínculo" xfId="45510" builtinId="8" hidden="1"/>
    <cellStyle name="Hipervínculo" xfId="47746" builtinId="8" hidden="1"/>
    <cellStyle name="Hipervínculo" xfId="27343" builtinId="8" hidden="1"/>
    <cellStyle name="Hipervínculo" xfId="31233" builtinId="8" hidden="1"/>
    <cellStyle name="Hipervínculo" xfId="48033" builtinId="8" hidden="1"/>
    <cellStyle name="Hipervínculo" xfId="36326" builtinId="8" hidden="1"/>
    <cellStyle name="Hipervínculo" xfId="18140" builtinId="8" hidden="1"/>
    <cellStyle name="Hipervínculo" xfId="5403" builtinId="8" hidden="1"/>
    <cellStyle name="Hipervínculo" xfId="5839" builtinId="8" hidden="1"/>
    <cellStyle name="Hipervínculo" xfId="22372" builtinId="8" hidden="1"/>
    <cellStyle name="Hipervínculo" xfId="52060" builtinId="8" hidden="1"/>
    <cellStyle name="Hipervínculo" xfId="32272" builtinId="8" hidden="1"/>
    <cellStyle name="Hipervínculo" xfId="56298" builtinId="8" hidden="1"/>
    <cellStyle name="Hipervínculo" xfId="41076" builtinId="8" hidden="1"/>
    <cellStyle name="Hipervínculo" xfId="50112" builtinId="8" hidden="1"/>
    <cellStyle name="Hipervínculo" xfId="12956" builtinId="8" hidden="1"/>
    <cellStyle name="Hipervínculo" xfId="2407" builtinId="8" hidden="1"/>
    <cellStyle name="Hipervínculo" xfId="35784" builtinId="8" hidden="1"/>
    <cellStyle name="Hipervínculo" xfId="16120" builtinId="8" hidden="1"/>
    <cellStyle name="Hipervínculo" xfId="56106" builtinId="8" hidden="1"/>
    <cellStyle name="Hipervínculo" xfId="34276" builtinId="8" hidden="1"/>
    <cellStyle name="Hipervínculo" xfId="29312" builtinId="8" hidden="1"/>
    <cellStyle name="Hipervínculo" xfId="6159" builtinId="8" hidden="1"/>
    <cellStyle name="Hipervínculo" xfId="16580" builtinId="8" hidden="1"/>
    <cellStyle name="Hipervínculo" xfId="22342" builtinId="8" hidden="1"/>
    <cellStyle name="Hipervínculo" xfId="15147" builtinId="8" hidden="1"/>
    <cellStyle name="Hipervínculo" xfId="49179" builtinId="8" hidden="1"/>
    <cellStyle name="Hipervínculo" xfId="4483" builtinId="8" hidden="1"/>
    <cellStyle name="Hipervínculo" xfId="16861" builtinId="8" hidden="1"/>
    <cellStyle name="Hipervínculo" xfId="40439" builtinId="8" hidden="1"/>
    <cellStyle name="Hipervínculo" xfId="51919" builtinId="8" hidden="1"/>
    <cellStyle name="Hipervínculo" xfId="42931" builtinId="8" hidden="1"/>
    <cellStyle name="Hipervínculo" xfId="50358" builtinId="8" hidden="1"/>
    <cellStyle name="Hipervínculo" xfId="42251" builtinId="8" hidden="1"/>
    <cellStyle name="Hipervínculo" xfId="20518" builtinId="8" hidden="1"/>
    <cellStyle name="Hipervínculo" xfId="53784" builtinId="8" hidden="1"/>
    <cellStyle name="Hipervínculo" xfId="8703" builtinId="8" hidden="1"/>
    <cellStyle name="Hipervínculo" xfId="30437" builtinId="8" hidden="1"/>
    <cellStyle name="Hipervínculo" xfId="35496" builtinId="8" hidden="1"/>
    <cellStyle name="Hipervínculo" xfId="59447" builtinId="8" hidden="1"/>
    <cellStyle name="Hipervínculo" xfId="35323" builtinId="8" hidden="1"/>
    <cellStyle name="Hipervínculo" xfId="13589" builtinId="8" hidden="1"/>
    <cellStyle name="Hipervínculo" xfId="8533" builtinId="8" hidden="1"/>
    <cellStyle name="Hipervínculo" xfId="15631" builtinId="8" hidden="1"/>
    <cellStyle name="Hipervínculo" xfId="41823" builtinId="8" hidden="1"/>
    <cellStyle name="Hipervínculo" xfId="58846" builtinId="8" hidden="1"/>
    <cellStyle name="Hipervínculo" xfId="52843" builtinId="8" hidden="1"/>
    <cellStyle name="Hipervínculo" xfId="28392" builtinId="8" hidden="1"/>
    <cellStyle name="Hipervínculo" xfId="5689" builtinId="8" hidden="1"/>
    <cellStyle name="Hipervínculo" xfId="1462" builtinId="8" hidden="1"/>
    <cellStyle name="Hipervínculo" xfId="22560" builtinId="8" hidden="1"/>
    <cellStyle name="Hipervínculo" xfId="44293" builtinId="8" hidden="1"/>
    <cellStyle name="Hipervínculo" xfId="49351" builtinId="8" hidden="1"/>
    <cellStyle name="Hipervínculo" xfId="46044" builtinId="8" hidden="1"/>
    <cellStyle name="Hipervínculo" xfId="21468" builtinId="8" hidden="1"/>
    <cellStyle name="Hipervínculo" xfId="8311" builtinId="8" hidden="1"/>
    <cellStyle name="Hipervínculo" xfId="5985" builtinId="8" hidden="1"/>
    <cellStyle name="Hipervínculo" xfId="31315" builtinId="8" hidden="1"/>
    <cellStyle name="Hipervínculo" xfId="616" builtinId="8" hidden="1"/>
    <cellStyle name="Hipervínculo" xfId="41991" builtinId="8" hidden="1"/>
    <cellStyle name="Hipervínculo" xfId="17301" builtinId="8" hidden="1"/>
    <cellStyle name="Hipervínculo" xfId="42833" builtinId="8" hidden="1"/>
    <cellStyle name="Hipervínculo" xfId="1412" builtinId="8" hidden="1"/>
    <cellStyle name="Hipervínculo" xfId="11734" builtinId="8" hidden="1"/>
    <cellStyle name="Hipervínculo" xfId="36415" builtinId="8" hidden="1"/>
    <cellStyle name="Hipervínculo" xfId="58990" builtinId="8" hidden="1"/>
    <cellStyle name="Hipervínculo" xfId="56470" builtinId="8" hidden="1"/>
    <cellStyle name="Hipervínculo" xfId="32447" builtinId="8" hidden="1"/>
    <cellStyle name="Hipervínculo" xfId="7611" builtinId="8" hidden="1"/>
    <cellStyle name="Hipervínculo" xfId="2433" builtinId="8" hidden="1"/>
    <cellStyle name="Hipervínculo" xfId="18667" builtinId="8" hidden="1"/>
    <cellStyle name="Hipervínculo" xfId="43342" builtinId="8" hidden="1"/>
    <cellStyle name="Hipervínculo" xfId="2974" builtinId="8" hidden="1"/>
    <cellStyle name="Hipervínculo" xfId="49673" builtinId="8" hidden="1"/>
    <cellStyle name="Hipervínculo" xfId="31605" builtinId="8" hidden="1"/>
    <cellStyle name="Hipervínculo" xfId="1922" builtinId="8" hidden="1"/>
    <cellStyle name="Hipervínculo" xfId="7880" builtinId="8" hidden="1"/>
    <cellStyle name="Hipervínculo" xfId="26382" builtinId="8" hidden="1"/>
    <cellStyle name="Hipervínculo" xfId="45644" builtinId="8" hidden="1"/>
    <cellStyle name="Hipervínculo" xfId="16959" builtinId="8" hidden="1"/>
    <cellStyle name="Hipervínculo" xfId="42873" builtinId="8" hidden="1"/>
    <cellStyle name="Hipervínculo" xfId="18846" builtinId="8" hidden="1"/>
    <cellStyle name="Hipervínculo" xfId="21097" builtinId="8" hidden="1"/>
    <cellStyle name="Hipervínculo" xfId="4060" builtinId="8" hidden="1"/>
    <cellStyle name="Hipervínculo" xfId="33187" builtinId="8" hidden="1"/>
    <cellStyle name="Hipervínculo" xfId="57195" builtinId="8" hidden="1"/>
    <cellStyle name="Hipervínculo" xfId="55984" builtinId="8" hidden="1"/>
    <cellStyle name="Hipervínculo" xfId="8379" builtinId="8" hidden="1"/>
    <cellStyle name="Hipervínculo" xfId="12044" builtinId="8" hidden="1"/>
    <cellStyle name="Hipervínculo" xfId="52687" builtinId="8" hidden="1"/>
    <cellStyle name="Hipervínculo" xfId="22320" builtinId="8" hidden="1"/>
    <cellStyle name="Hipervínculo" xfId="39985" builtinId="8" hidden="1"/>
    <cellStyle name="Hipervínculo" xfId="57017" builtinId="8" hidden="1"/>
    <cellStyle name="Hipervínculo" xfId="33799" builtinId="8" hidden="1"/>
    <cellStyle name="Hipervínculo" xfId="29272" builtinId="8" hidden="1"/>
    <cellStyle name="Hipervínculo" xfId="8920" builtinId="8" hidden="1"/>
    <cellStyle name="Hipervínculo" xfId="26236" builtinId="8" hidden="1"/>
    <cellStyle name="Hipervínculo" xfId="50850" builtinId="8" hidden="1"/>
    <cellStyle name="Hipervínculo" xfId="46785" builtinId="8" hidden="1"/>
    <cellStyle name="Hipervínculo" xfId="50090" builtinId="8" hidden="1"/>
    <cellStyle name="Hipervínculo" xfId="44225" builtinId="8" hidden="1"/>
    <cellStyle name="Hipervínculo" xfId="22474" builtinId="8" hidden="1"/>
    <cellStyle name="Hipervínculo" xfId="1830" builtinId="8" hidden="1"/>
    <cellStyle name="Hipervínculo" xfId="25462" builtinId="8" hidden="1"/>
    <cellStyle name="Hipervínculo" xfId="47660" builtinId="8" hidden="1"/>
    <cellStyle name="Hipervínculo" xfId="6393" builtinId="8" hidden="1"/>
    <cellStyle name="Hipervínculo" xfId="43165" builtinId="8" hidden="1"/>
    <cellStyle name="Hipervínculo" xfId="24500" builtinId="8" hidden="1"/>
    <cellStyle name="Hipervínculo" xfId="15673" builtinId="8" hidden="1"/>
    <cellStyle name="Hipervínculo" xfId="7791" builtinId="8" hidden="1"/>
    <cellStyle name="Hipervínculo" xfId="32264" builtinId="8" hidden="1"/>
    <cellStyle name="Hipervínculo" xfId="34581" builtinId="8" hidden="1"/>
    <cellStyle name="Hipervínculo" xfId="9680" builtinId="8" hidden="1"/>
    <cellStyle name="Hipervínculo" xfId="54673" builtinId="8" hidden="1"/>
    <cellStyle name="Hipervínculo" xfId="56214" builtinId="8" hidden="1"/>
    <cellStyle name="Hipervínculo" xfId="52265" builtinId="8" hidden="1"/>
    <cellStyle name="Hipervínculo" xfId="22887" builtinId="8" hidden="1"/>
    <cellStyle name="Hipervínculo" xfId="43738" builtinId="8" hidden="1"/>
    <cellStyle name="Hipervínculo" xfId="42845" builtinId="8" hidden="1"/>
    <cellStyle name="Hipervínculo" xfId="10417" builtinId="8" hidden="1"/>
    <cellStyle name="Hipervínculo" xfId="20340" builtinId="8" hidden="1"/>
    <cellStyle name="Hipervínculo" xfId="22412" builtinId="8" hidden="1"/>
    <cellStyle name="Hipervínculo" xfId="58048" builtinId="8" hidden="1"/>
    <cellStyle name="Hipervínculo" xfId="27856" builtinId="8" hidden="1"/>
    <cellStyle name="Hipervínculo" xfId="56618" builtinId="8" hidden="1"/>
    <cellStyle name="Hipervínculo" xfId="48439" builtinId="8" hidden="1"/>
    <cellStyle name="Hipervínculo" xfId="24462" builtinId="8" hidden="1"/>
    <cellStyle name="Hipervínculo" xfId="4357" builtinId="8" hidden="1"/>
    <cellStyle name="Hipervínculo" xfId="47034" builtinId="8" hidden="1"/>
    <cellStyle name="Hipervínculo" xfId="50771" builtinId="8" hidden="1"/>
    <cellStyle name="Hipervínculo" xfId="56860" builtinId="8" hidden="1"/>
    <cellStyle name="Hipervínculo" xfId="18647" builtinId="8" hidden="1"/>
    <cellStyle name="Hipervínculo" xfId="55364" builtinId="8" hidden="1"/>
    <cellStyle name="Hipervínculo" xfId="37181" builtinId="8" hidden="1"/>
    <cellStyle name="Hipervínculo" xfId="15451" builtinId="8" hidden="1"/>
    <cellStyle name="Hipervínculo" xfId="33014" builtinId="8" hidden="1"/>
    <cellStyle name="Hipervínculo" xfId="13695" builtinId="8" hidden="1"/>
    <cellStyle name="Hipervínculo" xfId="35504" builtinId="8" hidden="1"/>
    <cellStyle name="Hipervínculo" xfId="59443" builtinId="8" hidden="1"/>
    <cellStyle name="Hipervínculo" xfId="51975" builtinId="8" hidden="1"/>
    <cellStyle name="Hipervínculo" xfId="30256" builtinId="8" hidden="1"/>
    <cellStyle name="Hipervínculo" xfId="10933" builtinId="8" hidden="1"/>
    <cellStyle name="Hipervínculo" xfId="17133" builtinId="8" hidden="1"/>
    <cellStyle name="Hipervínculo" xfId="48987" builtinId="8" hidden="1"/>
    <cellStyle name="Hipervínculo" xfId="42431" builtinId="8" hidden="1"/>
    <cellStyle name="Hipervínculo" xfId="52851" builtinId="8" hidden="1"/>
    <cellStyle name="Hipervínculo" xfId="32148" builtinId="8" hidden="1"/>
    <cellStyle name="Hipervínculo" xfId="43388" builtinId="8" hidden="1"/>
    <cellStyle name="Hipervínculo" xfId="11693" builtinId="8" hidden="1"/>
    <cellStyle name="Hipervínculo" xfId="1078" builtinId="8" hidden="1"/>
    <cellStyle name="Hipervínculo" xfId="6515" builtinId="8" hidden="1"/>
    <cellStyle name="Hipervínculo" xfId="51951" builtinId="8" hidden="1"/>
    <cellStyle name="Hipervínculo" xfId="46052" builtinId="8" hidden="1"/>
    <cellStyle name="Hipervínculo" xfId="41961" builtinId="8" hidden="1"/>
    <cellStyle name="Hipervínculo" xfId="16401" builtinId="8" hidden="1"/>
    <cellStyle name="Hipervínculo" xfId="5977" builtinId="8" hidden="1"/>
    <cellStyle name="Hipervínculo" xfId="47146" builtinId="8" hidden="1"/>
    <cellStyle name="Hipervínculo" xfId="34098" builtinId="8" hidden="1"/>
    <cellStyle name="Hipervínculo" xfId="56284" builtinId="8" hidden="1"/>
    <cellStyle name="Hipervínculo" xfId="39255" builtinId="8" hidden="1"/>
    <cellStyle name="Hipervínculo" xfId="35162" builtinId="8" hidden="1"/>
    <cellStyle name="Hipervínculo" xfId="9473" builtinId="8" hidden="1"/>
    <cellStyle name="Hipervínculo" xfId="12778" builtinId="8" hidden="1"/>
    <cellStyle name="Hipervínculo" xfId="25667" builtinId="8" hidden="1"/>
    <cellStyle name="Hipervínculo" xfId="11943" builtinId="8" hidden="1"/>
    <cellStyle name="Hipervínculo" xfId="38747" builtinId="8" hidden="1"/>
    <cellStyle name="Hipervínculo" xfId="1772" builtinId="8" hidden="1"/>
    <cellStyle name="Hipervínculo" xfId="22462" builtinId="8" hidden="1"/>
    <cellStyle name="Hipervínculo" xfId="4463" builtinId="8" hidden="1"/>
    <cellStyle name="Hipervínculo" xfId="31681" builtinId="8" hidden="1"/>
    <cellStyle name="Hipervínculo" xfId="53621" builtinId="8" hidden="1"/>
    <cellStyle name="Hipervínculo" xfId="37004" builtinId="8" hidden="1"/>
    <cellStyle name="Hipervínculo" xfId="49765" builtinId="8" hidden="1"/>
    <cellStyle name="Hipervínculo" xfId="25423" builtinId="8" hidden="1"/>
    <cellStyle name="Hipervínculo" xfId="53554" builtinId="8" hidden="1"/>
    <cellStyle name="Hipervínculo" xfId="50126" builtinId="8" hidden="1"/>
    <cellStyle name="Hipervínculo" xfId="5759" builtinId="8" hidden="1"/>
    <cellStyle name="Hipervínculo" xfId="21706" builtinId="8" hidden="1"/>
    <cellStyle name="Hipervínculo" xfId="44044" builtinId="8" hidden="1"/>
    <cellStyle name="Hipervínculo" xfId="9897" builtinId="8" hidden="1"/>
    <cellStyle name="Hipervínculo" xfId="20626" builtinId="8" hidden="1"/>
    <cellStyle name="Hipervínculo" xfId="23407" builtinId="8" hidden="1"/>
    <cellStyle name="Hipervínculo" xfId="36272" builtinId="8" hidden="1"/>
    <cellStyle name="Hipervínculo" xfId="51689" builtinId="8" hidden="1"/>
    <cellStyle name="Hipervínculo" xfId="30061" builtinId="8" hidden="1"/>
    <cellStyle name="Hipervínculo" xfId="27860" builtinId="8" hidden="1"/>
    <cellStyle name="Hipervínculo" xfId="24892" builtinId="8" hidden="1"/>
    <cellStyle name="Hipervínculo" xfId="5927" builtinId="8" hidden="1"/>
    <cellStyle name="Hipervínculo" xfId="39101" builtinId="8" hidden="1"/>
    <cellStyle name="Hipervínculo" xfId="8101" builtinId="8" hidden="1"/>
    <cellStyle name="Hipervínculo" xfId="4066" builtinId="8" hidden="1"/>
    <cellStyle name="Hipervínculo" xfId="51075" builtinId="8" hidden="1"/>
    <cellStyle name="Hipervínculo" xfId="21228" builtinId="8" hidden="1"/>
    <cellStyle name="Hipervínculo" xfId="26816" builtinId="8" hidden="1"/>
    <cellStyle name="Hipervínculo" xfId="6129" builtinId="8" hidden="1"/>
    <cellStyle name="Hipervínculo" xfId="48323" builtinId="8" hidden="1"/>
    <cellStyle name="Hipervínculo" xfId="292" builtinId="8" hidden="1"/>
    <cellStyle name="Hipervínculo" xfId="21611" builtinId="8" hidden="1"/>
    <cellStyle name="Hipervínculo" xfId="6197" builtinId="8" hidden="1"/>
    <cellStyle name="Hipervínculo" xfId="28768" builtinId="8" hidden="1"/>
    <cellStyle name="Hipervínculo" xfId="54042" builtinId="8" hidden="1"/>
    <cellStyle name="Hipervínculo" xfId="48825" builtinId="8" hidden="1"/>
    <cellStyle name="Hipervínculo" xfId="48839" builtinId="8" hidden="1"/>
    <cellStyle name="Hipervínculo" xfId="3134" builtinId="8" hidden="1"/>
    <cellStyle name="Hipervínculo" xfId="35786" builtinId="8" hidden="1"/>
    <cellStyle name="Hipervínculo" xfId="56908" builtinId="8" hidden="1"/>
    <cellStyle name="Hipervínculo" xfId="3962" builtinId="8" hidden="1"/>
    <cellStyle name="Hipervínculo" xfId="18556" builtinId="8" hidden="1"/>
    <cellStyle name="Hipervínculo" xfId="37832" builtinId="8" hidden="1"/>
    <cellStyle name="Hipervínculo" xfId="26672" builtinId="8" hidden="1"/>
    <cellStyle name="Hipervínculo" xfId="5369" builtinId="8" hidden="1"/>
    <cellStyle name="Hipervínculo" xfId="499" builtinId="8" hidden="1"/>
    <cellStyle name="Hipervínculo" xfId="43055" builtinId="8" hidden="1"/>
    <cellStyle name="Hipervínculo" xfId="2353" builtinId="8" hidden="1"/>
    <cellStyle name="Hipervínculo" xfId="11097" builtinId="8" hidden="1"/>
    <cellStyle name="Hipervínculo" xfId="49571" builtinId="8" hidden="1"/>
    <cellStyle name="Hipervínculo" xfId="3074" builtinId="8" hidden="1"/>
    <cellStyle name="Hipervínculo" xfId="45179" builtinId="8" hidden="1"/>
    <cellStyle name="Hipervínculo" xfId="55262" builtinId="8" hidden="1"/>
    <cellStyle name="Hipervínculo" xfId="47496" builtinId="8" hidden="1"/>
    <cellStyle name="Hipervínculo" xfId="28872" builtinId="8" hidden="1"/>
    <cellStyle name="Hipervínculo" xfId="16411" builtinId="8" hidden="1"/>
    <cellStyle name="Hipervínculo" xfId="2357" builtinId="8" hidden="1"/>
    <cellStyle name="Hipervínculo" xfId="41308" builtinId="8" hidden="1"/>
    <cellStyle name="Hipervínculo" xfId="32475" builtinId="8" hidden="1"/>
    <cellStyle name="Hipervínculo" xfId="51543" builtinId="8" hidden="1"/>
    <cellStyle name="Hipervínculo" xfId="10081" builtinId="8" hidden="1"/>
    <cellStyle name="Hipervínculo" xfId="25988" builtinId="8" hidden="1"/>
    <cellStyle name="Hipervínculo" xfId="46476" builtinId="8" hidden="1"/>
    <cellStyle name="Hipervínculo" xfId="3255" builtinId="8" hidden="1"/>
    <cellStyle name="Hipervínculo" xfId="27291" builtinId="8" hidden="1"/>
    <cellStyle name="Hipervínculo" xfId="12810" builtinId="8" hidden="1"/>
    <cellStyle name="Hipervínculo" xfId="1264" builtinId="8" hidden="1"/>
    <cellStyle name="Hipervínculo" xfId="15597" builtinId="8" hidden="1"/>
    <cellStyle name="Hipervínculo" xfId="29198" builtinId="8" hidden="1"/>
    <cellStyle name="Hipervínculo" xfId="42801" builtinId="8" hidden="1"/>
    <cellStyle name="Hipervínculo" xfId="11882" builtinId="8" hidden="1"/>
    <cellStyle name="Hipervínculo" xfId="14361" builtinId="8" hidden="1"/>
    <cellStyle name="Hipervínculo" xfId="54941" builtinId="8" hidden="1"/>
    <cellStyle name="Hipervínculo" xfId="41779" builtinId="8" hidden="1"/>
    <cellStyle name="Hipervínculo" xfId="24939" builtinId="8" hidden="1"/>
    <cellStyle name="Hipervínculo" xfId="52139" builtinId="8" hidden="1"/>
    <cellStyle name="Hipervínculo" xfId="800" builtinId="8" hidden="1"/>
    <cellStyle name="Hipervínculo" xfId="38687" builtinId="8" hidden="1"/>
    <cellStyle name="Hipervínculo" xfId="48515" builtinId="8" hidden="1"/>
    <cellStyle name="Hipervínculo" xfId="55376" builtinId="8" hidden="1"/>
    <cellStyle name="Hipervínculo" xfId="7128" builtinId="8" hidden="1"/>
    <cellStyle name="Hipervínculo" xfId="24386" builtinId="8" hidden="1"/>
    <cellStyle name="Hipervínculo" xfId="37984" builtinId="8" hidden="1"/>
    <cellStyle name="Hipervínculo" xfId="51587" builtinId="8" hidden="1"/>
    <cellStyle name="Hipervínculo" xfId="54891" builtinId="8" hidden="1"/>
    <cellStyle name="Hipervínculo" xfId="40023" builtinId="8" hidden="1"/>
    <cellStyle name="Hipervínculo" xfId="12300" builtinId="8" hidden="1"/>
    <cellStyle name="Hipervínculo" xfId="36525" builtinId="8" hidden="1"/>
    <cellStyle name="Hipervínculo" xfId="8990" builtinId="8" hidden="1"/>
    <cellStyle name="Hipervínculo" xfId="26526" builtinId="8" hidden="1"/>
    <cellStyle name="Hipervínculo" xfId="48600" builtinId="8" hidden="1"/>
    <cellStyle name="Hipervínculo" xfId="56987" builtinId="8" hidden="1"/>
    <cellStyle name="Hipervínculo" xfId="37074" builtinId="8" hidden="1"/>
    <cellStyle name="Hipervínculo" xfId="41529" builtinId="8" hidden="1"/>
    <cellStyle name="Hipervínculo" xfId="7563" builtinId="8" hidden="1"/>
    <cellStyle name="Hipervínculo" xfId="17941" builtinId="8" hidden="1"/>
    <cellStyle name="Hipervínculo" xfId="18703" builtinId="8" hidden="1"/>
    <cellStyle name="Hipervínculo" xfId="13304" builtinId="8" hidden="1"/>
    <cellStyle name="Hipervínculo" xfId="14167" builtinId="8" hidden="1"/>
    <cellStyle name="Hipervínculo" xfId="31227" builtinId="8" hidden="1"/>
    <cellStyle name="Hipervínculo" xfId="2529" builtinId="8" hidden="1"/>
    <cellStyle name="Hipervínculo" xfId="54534" builtinId="8" hidden="1"/>
    <cellStyle name="Hipervínculo" xfId="15812" builtinId="8" hidden="1"/>
    <cellStyle name="Hipervínculo" xfId="4573" builtinId="8" hidden="1"/>
    <cellStyle name="Hipervínculo" xfId="25574" builtinId="8" hidden="1"/>
    <cellStyle name="Hipervínculo" xfId="21940" builtinId="8" hidden="1"/>
    <cellStyle name="Hipervínculo" xfId="47891" builtinId="8" hidden="1"/>
    <cellStyle name="Hipervínculo" xfId="10467" builtinId="8" hidden="1"/>
    <cellStyle name="Hipervínculo" xfId="55889" builtinId="8" hidden="1"/>
    <cellStyle name="Hipervínculo" xfId="34764" builtinId="8" hidden="1"/>
    <cellStyle name="Hipervínculo" xfId="860" builtinId="8" hidden="1"/>
    <cellStyle name="Hipervínculo" xfId="41086" builtinId="8" hidden="1"/>
    <cellStyle name="Hipervínculo" xfId="41238" builtinId="8" hidden="1"/>
    <cellStyle name="Hipervínculo" xfId="36014" builtinId="8" hidden="1"/>
    <cellStyle name="Hipervínculo" xfId="34393" builtinId="8" hidden="1"/>
    <cellStyle name="Hipervínculo" xfId="7727" builtinId="8" hidden="1"/>
    <cellStyle name="Hipervínculo" xfId="18146" builtinId="8" hidden="1"/>
    <cellStyle name="Hipervínculo" xfId="14913" builtinId="8" hidden="1"/>
    <cellStyle name="Hipervínculo" xfId="49219" builtinId="8" hidden="1"/>
    <cellStyle name="Hipervínculo" xfId="10547" builtinId="8" hidden="1"/>
    <cellStyle name="Hipervínculo" xfId="12092" builtinId="8" hidden="1"/>
    <cellStyle name="Hipervínculo" xfId="2817" builtinId="8" hidden="1"/>
    <cellStyle name="Hipervínculo" xfId="45853" builtinId="8" hidden="1"/>
    <cellStyle name="Hipervínculo" xfId="35172" builtinId="8" hidden="1"/>
    <cellStyle name="Hipervínculo" xfId="23464" builtinId="8" hidden="1"/>
    <cellStyle name="Hipervínculo" xfId="53364" builtinId="8" hidden="1"/>
    <cellStyle name="Hipervínculo" xfId="38329" builtinId="8" hidden="1"/>
    <cellStyle name="Hipervínculo" xfId="47352" builtinId="8" hidden="1"/>
    <cellStyle name="Hipervínculo" xfId="25241" builtinId="8" hidden="1"/>
    <cellStyle name="Hipervínculo" xfId="1690" builtinId="8" hidden="1"/>
    <cellStyle name="Hipervínculo" xfId="20558" builtinId="8" hidden="1"/>
    <cellStyle name="Hipervínculo" xfId="12104" builtinId="8" hidden="1"/>
    <cellStyle name="Hipervínculo" xfId="43917" builtinId="8" hidden="1"/>
    <cellStyle name="Hipervínculo" xfId="20309" builtinId="8" hidden="1"/>
    <cellStyle name="Hipervínculo" xfId="55584" builtinId="8" hidden="1"/>
    <cellStyle name="Hipervínculo" xfId="3261" builtinId="8" hidden="1"/>
    <cellStyle name="Hipervínculo" xfId="15201" builtinId="8" hidden="1"/>
    <cellStyle name="Hipervínculo" xfId="57626" builtinId="8" hidden="1"/>
    <cellStyle name="Hipervínculo" xfId="53264" builtinId="8" hidden="1"/>
    <cellStyle name="Hipervínculo" xfId="23682" builtinId="8" hidden="1"/>
    <cellStyle name="Hipervínculo" xfId="35136" builtinId="8" hidden="1"/>
    <cellStyle name="Hipervínculo" xfId="25944" builtinId="8" hidden="1"/>
    <cellStyle name="Hipervínculo" xfId="10531" builtinId="8" hidden="1"/>
    <cellStyle name="Hipervínculo" xfId="46015" builtinId="8" hidden="1"/>
    <cellStyle name="Hipervínculo" xfId="40335" builtinId="8" hidden="1"/>
    <cellStyle name="Hipervínculo" xfId="37322" builtinId="8" hidden="1"/>
    <cellStyle name="Hipervínculo" xfId="39767" builtinId="8" hidden="1"/>
    <cellStyle name="Hipervínculo" xfId="18080" builtinId="8" hidden="1"/>
    <cellStyle name="Hipervínculo" xfId="33497" builtinId="8" hidden="1"/>
    <cellStyle name="Hipervínculo" xfId="22809" builtinId="8" hidden="1"/>
    <cellStyle name="Hipervínculo" xfId="31816" builtinId="8" hidden="1"/>
    <cellStyle name="Hipervínculo" xfId="6704" builtinId="8" hidden="1"/>
    <cellStyle name="Hipervínculo" xfId="45962" builtinId="8" hidden="1"/>
    <cellStyle name="Hipervínculo" xfId="24230" builtinId="8" hidden="1"/>
    <cellStyle name="Hipervínculo" xfId="13226" builtinId="8" hidden="1"/>
    <cellStyle name="Hipervínculo" xfId="3198" builtinId="8" hidden="1"/>
    <cellStyle name="Hipervínculo" xfId="13420" builtinId="8" hidden="1"/>
    <cellStyle name="Hipervínculo" xfId="51675" builtinId="8" hidden="1"/>
    <cellStyle name="Hipervínculo" xfId="37756" builtinId="8" hidden="1"/>
    <cellStyle name="Hipervínculo" xfId="39034" builtinId="8" hidden="1"/>
    <cellStyle name="Hipervínculo" xfId="17305" builtinId="8" hidden="1"/>
    <cellStyle name="Hipervínculo" xfId="12244" builtinId="8" hidden="1"/>
    <cellStyle name="Hipervínculo" xfId="10975" builtinId="8" hidden="1"/>
    <cellStyle name="Hipervínculo" xfId="33653" builtinId="8" hidden="1"/>
    <cellStyle name="Hipervínculo" xfId="38709" builtinId="8" hidden="1"/>
    <cellStyle name="Hipervínculo" xfId="6233" builtinId="8" hidden="1"/>
    <cellStyle name="Hipervínculo" xfId="29236" builtinId="8" hidden="1"/>
    <cellStyle name="Hipervínculo" xfId="10375" builtinId="8" hidden="1"/>
    <cellStyle name="Hipervínculo" xfId="5315" builtinId="8" hidden="1"/>
    <cellStyle name="Hipervínculo" xfId="551" builtinId="8" hidden="1"/>
    <cellStyle name="Hipervínculo" xfId="40579" builtinId="8" hidden="1"/>
    <cellStyle name="Hipervínculo" xfId="48097" builtinId="8" hidden="1"/>
    <cellStyle name="Hipervínculo" xfId="51487" builtinId="8" hidden="1"/>
    <cellStyle name="Hipervínculo" xfId="50560" builtinId="8" hidden="1"/>
    <cellStyle name="Hipervínculo" xfId="8199" builtinId="8" hidden="1"/>
    <cellStyle name="Hipervínculo" xfId="239" builtinId="8" hidden="1"/>
    <cellStyle name="Hipervínculo" xfId="24570" builtinId="8" hidden="1"/>
    <cellStyle name="Hipervínculo" xfId="47508" builtinId="8" hidden="1"/>
    <cellStyle name="Hipervínculo" xfId="52566" builtinId="8" hidden="1"/>
    <cellStyle name="Hipervínculo" xfId="44685" builtinId="8" hidden="1"/>
    <cellStyle name="Hipervínculo" xfId="57239" builtinId="8" hidden="1"/>
    <cellStyle name="Hipervínculo" xfId="36906" builtinId="8" hidden="1"/>
    <cellStyle name="Hipervínculo" xfId="7346" builtinId="8" hidden="1"/>
    <cellStyle name="Hipervínculo" xfId="31375" builtinId="8" hidden="1"/>
    <cellStyle name="Hipervínculo" xfId="51679" builtinId="8" hidden="1"/>
    <cellStyle name="Hipervínculo" xfId="49062" builtinId="8" hidden="1"/>
    <cellStyle name="Hipervínculo" xfId="37884" builtinId="8" hidden="1"/>
    <cellStyle name="Hipervínculo" xfId="13854" builtinId="8" hidden="1"/>
    <cellStyle name="Hipervínculo" xfId="47522" builtinId="8" hidden="1"/>
    <cellStyle name="Hipervínculo" xfId="14145" builtinId="8" hidden="1"/>
    <cellStyle name="Hipervínculo" xfId="38170" builtinId="8" hidden="1"/>
    <cellStyle name="Hipervínculo" xfId="55125" builtinId="8" hidden="1"/>
    <cellStyle name="Hipervínculo" xfId="32207" builtinId="8" hidden="1"/>
    <cellStyle name="Hipervínculo" xfId="12558" builtinId="8" hidden="1"/>
    <cellStyle name="Hipervínculo" xfId="40587" builtinId="8" hidden="1"/>
    <cellStyle name="Hipervínculo" xfId="15333" builtinId="8" hidden="1"/>
    <cellStyle name="Hipervínculo" xfId="2839" builtinId="8" hidden="1"/>
    <cellStyle name="Hipervínculo" xfId="26832" builtinId="8" hidden="1"/>
    <cellStyle name="Hipervínculo" xfId="46466" builtinId="8" hidden="1"/>
    <cellStyle name="Hipervínculo" xfId="2093" builtinId="8" hidden="1"/>
    <cellStyle name="Hipervínculo" xfId="8904" builtinId="8" hidden="1"/>
    <cellStyle name="Hipervínculo" xfId="95" builtinId="8" hidden="1"/>
    <cellStyle name="Hipervínculo" xfId="8007" builtinId="8" hidden="1"/>
    <cellStyle name="Hipervínculo" xfId="48411" builtinId="8" hidden="1"/>
    <cellStyle name="Hipervínculo" xfId="51775" builtinId="8" hidden="1"/>
    <cellStyle name="Hipervínculo" xfId="22218" builtinId="8" hidden="1"/>
    <cellStyle name="Hipervínculo" xfId="46360" builtinId="8" hidden="1"/>
    <cellStyle name="Hipervínculo" xfId="46994" builtinId="8" hidden="1"/>
    <cellStyle name="Hipervínculo" xfId="5027" builtinId="8" hidden="1"/>
    <cellStyle name="Hipervínculo" xfId="10087" builtinId="8" hidden="1"/>
    <cellStyle name="Hipervínculo" xfId="34543" builtinId="8" hidden="1"/>
    <cellStyle name="Hipervínculo" xfId="808" builtinId="8" hidden="1"/>
    <cellStyle name="Hipervínculo" xfId="35620" builtinId="8" hidden="1"/>
    <cellStyle name="Hipervínculo" xfId="33941" builtinId="8" hidden="1"/>
    <cellStyle name="Hipervínculo" xfId="10951" builtinId="8" hidden="1"/>
    <cellStyle name="Hipervínculo" xfId="11955" builtinId="8" hidden="1"/>
    <cellStyle name="Hipervínculo" xfId="17016" builtinId="8" hidden="1"/>
    <cellStyle name="Hipervínculo" xfId="41344" builtinId="8" hidden="1"/>
    <cellStyle name="Hipervínculo" xfId="14282" builtinId="8" hidden="1"/>
    <cellStyle name="Hipervínculo" xfId="32004" builtinId="8" hidden="1"/>
    <cellStyle name="Hipervínculo" xfId="27008" builtinId="8" hidden="1"/>
    <cellStyle name="Hipervínculo" xfId="3054" builtinId="8" hidden="1"/>
    <cellStyle name="Hipervínculo" xfId="58396" builtinId="8" hidden="1"/>
    <cellStyle name="Hipervínculo" xfId="58332" builtinId="8" hidden="1"/>
    <cellStyle name="Hipervínculo" xfId="37198" builtinId="8" hidden="1"/>
    <cellStyle name="Hipervínculo" xfId="32743" builtinId="8" hidden="1"/>
    <cellStyle name="Hipervínculo" xfId="49245" builtinId="8" hidden="1"/>
    <cellStyle name="Hipervínculo" xfId="5257" builtinId="8" hidden="1"/>
    <cellStyle name="Hipervínculo" xfId="3654" builtinId="8" hidden="1"/>
    <cellStyle name="Hipervínculo" xfId="25810" builtinId="8" hidden="1"/>
    <cellStyle name="Hipervínculo" xfId="30873" builtinId="8" hidden="1"/>
    <cellStyle name="Hipervínculo" xfId="52636" builtinId="8" hidden="1"/>
    <cellStyle name="Hipervínculo" xfId="39947" builtinId="8" hidden="1"/>
    <cellStyle name="Hipervínculo" xfId="23413" builtinId="8" hidden="1"/>
    <cellStyle name="Hipervínculo" xfId="13154" builtinId="8" hidden="1"/>
    <cellStyle name="Hipervínculo" xfId="11007" builtinId="8" hidden="1"/>
    <cellStyle name="Hipervínculo" xfId="32741" builtinId="8" hidden="1"/>
    <cellStyle name="Hipervínculo" xfId="37798" builtinId="8" hidden="1"/>
    <cellStyle name="Hipervínculo" xfId="57253" builtinId="8" hidden="1"/>
    <cellStyle name="Hipervínculo" xfId="25608" builtinId="8" hidden="1"/>
    <cellStyle name="Hipervínculo" xfId="25021" builtinId="8" hidden="1"/>
    <cellStyle name="Hipervínculo" xfId="12892" builtinId="8" hidden="1"/>
    <cellStyle name="Hipervínculo" xfId="17937" builtinId="8" hidden="1"/>
    <cellStyle name="Hipervínculo" xfId="39667" builtinId="8" hidden="1"/>
    <cellStyle name="Hipervínculo" xfId="44729" builtinId="8" hidden="1"/>
    <cellStyle name="Hipervínculo" xfId="50572" builtinId="8" hidden="1"/>
    <cellStyle name="Hipervínculo" xfId="26088" builtinId="8" hidden="1"/>
    <cellStyle name="Hipervínculo" xfId="17381" builtinId="8" hidden="1"/>
    <cellStyle name="Hipervínculo" xfId="698" builtinId="8" hidden="1"/>
    <cellStyle name="Hipervínculo" xfId="24601" builtinId="8" hidden="1"/>
    <cellStyle name="Hipervínculo" xfId="46596" builtinId="8" hidden="1"/>
    <cellStyle name="Hipervínculo" xfId="51657" builtinId="8" hidden="1"/>
    <cellStyle name="Hipervínculo" xfId="43773" builtinId="8" hidden="1"/>
    <cellStyle name="Hipervínculo" xfId="48622" builtinId="8" hidden="1"/>
    <cellStyle name="Hipervínculo" xfId="16189" builtinId="8" hidden="1"/>
    <cellStyle name="Hipervínculo" xfId="32863" builtinId="8" hidden="1"/>
    <cellStyle name="Hipervínculo" xfId="7803" builtinId="8" hidden="1"/>
    <cellStyle name="Hipervínculo" xfId="23206" builtinId="8" hidden="1"/>
    <cellStyle name="Hipervínculo" xfId="25061" builtinId="8" hidden="1"/>
    <cellStyle name="Hipervínculo" xfId="36972" builtinId="8" hidden="1"/>
    <cellStyle name="Hipervínculo" xfId="12236" builtinId="8" hidden="1"/>
    <cellStyle name="Hipervínculo" xfId="11316" builtinId="8" hidden="1"/>
    <cellStyle name="Hipervínculo" xfId="15057" builtinId="8" hidden="1"/>
    <cellStyle name="Hipervínculo" xfId="38717" builtinId="8" hidden="1"/>
    <cellStyle name="Hipervínculo" xfId="57715" builtinId="8" hidden="1"/>
    <cellStyle name="Hipervínculo" xfId="54202" builtinId="8" hidden="1"/>
    <cellStyle name="Hipervínculo" xfId="50949" builtinId="8" hidden="1"/>
    <cellStyle name="Hipervínculo" xfId="5309" builtinId="8" hidden="1"/>
    <cellStyle name="Hipervínculo" xfId="46265" builtinId="8" hidden="1"/>
    <cellStyle name="Hipervínculo" xfId="21858" builtinId="8" hidden="1"/>
    <cellStyle name="Hipervínculo" xfId="24860" builtinId="8" hidden="1"/>
    <cellStyle name="Hipervínculo" xfId="29116" builtinId="8" hidden="1"/>
    <cellStyle name="Hipervínculo" xfId="47402" builtinId="8" hidden="1"/>
    <cellStyle name="Hipervínculo" xfId="23371" builtinId="8" hidden="1"/>
    <cellStyle name="Hipervínculo" xfId="20568" builtinId="8" hidden="1"/>
    <cellStyle name="Hipervínculo" xfId="49551" builtinId="8" hidden="1"/>
    <cellStyle name="Hipervínculo" xfId="28656" builtinId="8" hidden="1"/>
    <cellStyle name="Hipervínculo" xfId="52574" builtinId="8" hidden="1"/>
    <cellStyle name="Hipervínculo" xfId="44693" builtinId="8" hidden="1"/>
    <cellStyle name="Hipervínculo" xfId="53280" builtinId="8" hidden="1"/>
    <cellStyle name="Hipervínculo" xfId="16574" builtinId="8" hidden="1"/>
    <cellStyle name="Hipervínculo" xfId="219" builtinId="8" hidden="1"/>
    <cellStyle name="Hipervínculo" xfId="37972" builtinId="8" hidden="1"/>
    <cellStyle name="Hipervínculo" xfId="18440" builtinId="8" hidden="1"/>
    <cellStyle name="Hipervínculo" xfId="58312" builtinId="8" hidden="1"/>
    <cellStyle name="Hipervínculo" xfId="37892" builtinId="8" hidden="1"/>
    <cellStyle name="Hipervínculo" xfId="7073" builtinId="8" hidden="1"/>
    <cellStyle name="Hipervínculo" xfId="44468" builtinId="8" hidden="1"/>
    <cellStyle name="Hipervínculo" xfId="14137" builtinId="8" hidden="1"/>
    <cellStyle name="Hipervínculo" xfId="24822" builtinId="8" hidden="1"/>
    <cellStyle name="Hipervínculo" xfId="17917" builtinId="8" hidden="1"/>
    <cellStyle name="Hipervínculo" xfId="54715" builtinId="8" hidden="1"/>
    <cellStyle name="Hipervínculo" xfId="5187" builtinId="8" hidden="1"/>
    <cellStyle name="Hipervínculo" xfId="26998" builtinId="8" hidden="1"/>
    <cellStyle name="Hipervínculo" xfId="9349" builtinId="8" hidden="1"/>
    <cellStyle name="Hipervínculo" xfId="20938" builtinId="8" hidden="1"/>
    <cellStyle name="Hipervínculo" xfId="44993" builtinId="8" hidden="1"/>
    <cellStyle name="Hipervínculo" xfId="49056" builtinId="8" hidden="1"/>
    <cellStyle name="Hipervínculo" xfId="47786" builtinId="8" hidden="1"/>
    <cellStyle name="Hipervínculo" xfId="24292" builtinId="8" hidden="1"/>
    <cellStyle name="Hipervínculo" xfId="52550" builtinId="8" hidden="1"/>
    <cellStyle name="Hipervínculo" xfId="40287" builtinId="8" hidden="1"/>
    <cellStyle name="Hipervínculo" xfId="54450" builtinId="8" hidden="1"/>
    <cellStyle name="Hipervínculo" xfId="29906" builtinId="8" hidden="1"/>
    <cellStyle name="Hipervínculo" xfId="55855" builtinId="8" hidden="1"/>
    <cellStyle name="Hipervínculo" xfId="40861" builtinId="8" hidden="1"/>
    <cellStyle name="Hipervínculo" xfId="17495" builtinId="8" hidden="1"/>
    <cellStyle name="Hipervínculo" xfId="25283" builtinId="8" hidden="1"/>
    <cellStyle name="Hipervínculo" xfId="26135" builtinId="8" hidden="1"/>
    <cellStyle name="Hipervínculo" xfId="47012" builtinId="8" hidden="1"/>
    <cellStyle name="Hipervínculo" xfId="14795" builtinId="8" hidden="1"/>
    <cellStyle name="Hipervínculo" xfId="20428" builtinId="8" hidden="1"/>
    <cellStyle name="Hipervínculo" xfId="53119" builtinId="8" hidden="1"/>
    <cellStyle name="Hipervínculo" xfId="34356" builtinId="8" hidden="1"/>
    <cellStyle name="Hipervínculo" xfId="23150" builtinId="8" hidden="1"/>
    <cellStyle name="Hipervínculo" xfId="22198" builtinId="8" hidden="1"/>
    <cellStyle name="Hipervínculo" xfId="1710" builtinId="8" hidden="1"/>
    <cellStyle name="Hipervínculo" xfId="2295" builtinId="8" hidden="1"/>
    <cellStyle name="Hipervínculo" xfId="31960" builtinId="8" hidden="1"/>
    <cellStyle name="Hipervínculo" xfId="55770" builtinId="8" hidden="1"/>
    <cellStyle name="Hipervínculo" xfId="28015" builtinId="8" hidden="1"/>
    <cellStyle name="Hipervínculo" xfId="19" builtinId="8" hidden="1"/>
    <cellStyle name="Hipervínculo" xfId="31271" builtinId="8" hidden="1"/>
    <cellStyle name="Hipervínculo" xfId="10961" builtinId="8" hidden="1"/>
    <cellStyle name="Hipervínculo" xfId="48975" builtinId="8" hidden="1"/>
    <cellStyle name="Hipervínculo" xfId="33581" builtinId="8" hidden="1"/>
    <cellStyle name="Hipervínculo" xfId="38250" builtinId="8" hidden="1"/>
    <cellStyle name="Hipervínculo" xfId="1994" builtinId="8" hidden="1"/>
    <cellStyle name="Hipervínculo" xfId="11636" builtinId="8" hidden="1"/>
    <cellStyle name="Hipervínculo" xfId="30881" builtinId="8" hidden="1"/>
    <cellStyle name="Hipervínculo" xfId="52656" builtinId="8" hidden="1"/>
    <cellStyle name="Hipervínculo" xfId="59226" builtinId="8" hidden="1"/>
    <cellStyle name="Hipervínculo" xfId="14547" builtinId="8" hidden="1"/>
    <cellStyle name="Hipervínculo" xfId="13146" builtinId="8" hidden="1"/>
    <cellStyle name="Hipervínculo" xfId="676" builtinId="8" hidden="1"/>
    <cellStyle name="Hipervínculo" xfId="21496" builtinId="8" hidden="1"/>
    <cellStyle name="Hipervínculo" xfId="37806" builtinId="8" hidden="1"/>
    <cellStyle name="Hipervínculo" xfId="5683" builtinId="8" hidden="1"/>
    <cellStyle name="Hipervínculo" xfId="45638" builtinId="8" hidden="1"/>
    <cellStyle name="Hipervínculo" xfId="40747" builtinId="8" hidden="1"/>
    <cellStyle name="Hipervínculo" xfId="6221" builtinId="8" hidden="1"/>
    <cellStyle name="Hipervínculo" xfId="6217" builtinId="8" hidden="1"/>
    <cellStyle name="Hipervínculo" xfId="22767" builtinId="8" hidden="1"/>
    <cellStyle name="Hipervínculo" xfId="58074" builtinId="8" hidden="1"/>
    <cellStyle name="Hipervínculo" xfId="20608" builtinId="8" hidden="1"/>
    <cellStyle name="Hipervínculo" xfId="46490" builtinId="8" hidden="1"/>
    <cellStyle name="Hipervínculo" xfId="8873" builtinId="8" hidden="1"/>
    <cellStyle name="Hipervínculo" xfId="56420" builtinId="8" hidden="1"/>
    <cellStyle name="Hipervínculo" xfId="16130" builtinId="8" hidden="1"/>
    <cellStyle name="Hipervínculo" xfId="29567" builtinId="8" hidden="1"/>
    <cellStyle name="Hipervínculo" xfId="51665" builtinId="8" hidden="1"/>
    <cellStyle name="Hipervínculo" xfId="59355" builtinId="8" hidden="1"/>
    <cellStyle name="Hipervínculo" xfId="30331" builtinId="8" hidden="1"/>
    <cellStyle name="Hipervínculo" xfId="14095" builtinId="8" hidden="1"/>
    <cellStyle name="Hipervínculo" xfId="8249" builtinId="8" hidden="1"/>
    <cellStyle name="Hipervínculo" xfId="12340" builtinId="8" hidden="1"/>
    <cellStyle name="Hipervínculo" xfId="36369" builtinId="8" hidden="1"/>
    <cellStyle name="Hipervínculo" xfId="58768" builtinId="8" hidden="1"/>
    <cellStyle name="Hipervínculo" xfId="31988" builtinId="8" hidden="1"/>
    <cellStyle name="Hipervínculo" xfId="32891" builtinId="8" hidden="1"/>
    <cellStyle name="Hipervínculo" xfId="5879" builtinId="8" hidden="1"/>
    <cellStyle name="Hipervínculo" xfId="19167" builtinId="8" hidden="1"/>
    <cellStyle name="Hipervínculo" xfId="33877" builtinId="8" hidden="1"/>
    <cellStyle name="Hipervínculo" xfId="43169" builtinId="8" hidden="1"/>
    <cellStyle name="Hipervínculo" xfId="54210" builtinId="8" hidden="1"/>
    <cellStyle name="Hipervínculo" xfId="42162" builtinId="8" hidden="1"/>
    <cellStyle name="Hipervínculo" xfId="26086" builtinId="8" hidden="1"/>
    <cellStyle name="Hipervínculo" xfId="2141" builtinId="8" hidden="1"/>
    <cellStyle name="Hipervínculo" xfId="21850" builtinId="8" hidden="1"/>
    <cellStyle name="Hipervínculo" xfId="7607" builtinId="8" hidden="1"/>
    <cellStyle name="Hipervínculo" xfId="49969" builtinId="8" hidden="1"/>
    <cellStyle name="Hipervínculo" xfId="47410" builtinId="8" hidden="1"/>
    <cellStyle name="Hipervínculo" xfId="21318" builtinId="8" hidden="1"/>
    <cellStyle name="Hipervínculo" xfId="19290" builtinId="8" hidden="1"/>
    <cellStyle name="Hipervínculo" xfId="4565" builtinId="8" hidden="1"/>
    <cellStyle name="Hipervínculo" xfId="31589" builtinId="8" hidden="1"/>
    <cellStyle name="Hipervínculo" xfId="12393" builtinId="8" hidden="1"/>
    <cellStyle name="Hipervínculo" xfId="29288" builtinId="8" hidden="1"/>
    <cellStyle name="Hipervínculo" xfId="2537" builtinId="8" hidden="1"/>
    <cellStyle name="Hipervínculo" xfId="33445" builtinId="8" hidden="1"/>
    <cellStyle name="Hipervínculo" xfId="2922" builtinId="8" hidden="1"/>
    <cellStyle name="Hipervínculo" xfId="9202" builtinId="8" hidden="1"/>
    <cellStyle name="Hipervínculo" xfId="35450" builtinId="8" hidden="1"/>
    <cellStyle name="Hipervínculo" xfId="39543" builtinId="8" hidden="1"/>
    <cellStyle name="Hipervínculo" xfId="56574" builtinId="8" hidden="1"/>
    <cellStyle name="Hipervínculo" xfId="33811" builtinId="8" hidden="1"/>
    <cellStyle name="Hipervínculo" xfId="29617" builtinId="8" hidden="1"/>
    <cellStyle name="Hipervínculo" xfId="5691" builtinId="8" hidden="1"/>
    <cellStyle name="Hipervínculo" xfId="16110" builtinId="8" hidden="1"/>
    <cellStyle name="Hipervínculo" xfId="42249" builtinId="8" hidden="1"/>
    <cellStyle name="Hipervínculo" xfId="46340" builtinId="8" hidden="1"/>
    <cellStyle name="Hipervínculo" xfId="25948" builtinId="8" hidden="1"/>
    <cellStyle name="Hipervínculo" xfId="3114" builtinId="8" hidden="1"/>
    <cellStyle name="Hipervínculo" xfId="39945" builtinId="8" hidden="1"/>
    <cellStyle name="Hipervínculo" xfId="48055" builtinId="8" hidden="1"/>
    <cellStyle name="Hipervínculo" xfId="57904" builtinId="8" hidden="1"/>
    <cellStyle name="Hipervínculo" xfId="18212" builtinId="8" hidden="1"/>
    <cellStyle name="Hipervínculo" xfId="53141" builtinId="8" hidden="1"/>
    <cellStyle name="Hipervínculo" xfId="42719" builtinId="8" hidden="1"/>
    <cellStyle name="Hipervínculo" xfId="20211" builtinId="8" hidden="1"/>
    <cellStyle name="Hipervínculo" xfId="12500" builtinId="8" hidden="1"/>
    <cellStyle name="Hipervínculo" xfId="8235" builtinId="8" hidden="1"/>
    <cellStyle name="Hipervínculo" xfId="29966" builtinId="8" hidden="1"/>
    <cellStyle name="Hipervínculo" xfId="55846" builtinId="8" hidden="1"/>
    <cellStyle name="Hipervínculo" xfId="48627" builtinId="8" hidden="1"/>
    <cellStyle name="Hipervínculo" xfId="35792" builtinId="8" hidden="1"/>
    <cellStyle name="Hipervínculo" xfId="12292" builtinId="8" hidden="1"/>
    <cellStyle name="Hipervínculo" xfId="56540" builtinId="8" hidden="1"/>
    <cellStyle name="Hipervínculo" xfId="55322" builtinId="8" hidden="1"/>
    <cellStyle name="Hipervínculo" xfId="36892" builtinId="8" hidden="1"/>
    <cellStyle name="Hipervínculo" xfId="55652" builtinId="8" hidden="1"/>
    <cellStyle name="Hipervínculo" xfId="32409" builtinId="8" hidden="1"/>
    <cellStyle name="Hipervínculo" xfId="40559" builtinId="8" hidden="1"/>
    <cellStyle name="Hipervínculo" xfId="22765" builtinId="8" hidden="1"/>
    <cellStyle name="Hipervínculo" xfId="14583" builtinId="8" hidden="1"/>
    <cellStyle name="Hipervínculo" xfId="49199" builtinId="8" hidden="1"/>
    <cellStyle name="Hipervínculo" xfId="43825" builtinId="8" hidden="1"/>
    <cellStyle name="Hipervínculo" xfId="48727" builtinId="8" hidden="1"/>
    <cellStyle name="Hipervínculo" xfId="43667" builtinId="8" hidden="1"/>
    <cellStyle name="Hipervínculo" xfId="21936" builtinId="8" hidden="1"/>
    <cellStyle name="Hipervínculo" xfId="1150" builtinId="8" hidden="1"/>
    <cellStyle name="Hipervínculo" xfId="44379" builtinId="8" hidden="1"/>
    <cellStyle name="Hipervínculo" xfId="24550" builtinId="8" hidden="1"/>
    <cellStyle name="Hipervínculo" xfId="49415" builtinId="8" hidden="1"/>
    <cellStyle name="Hipervínculo" xfId="41799" builtinId="8" hidden="1"/>
    <cellStyle name="Hipervínculo" xfId="36735" builtinId="8" hidden="1"/>
    <cellStyle name="Hipervínculo" xfId="15007" builtinId="8" hidden="1"/>
    <cellStyle name="Hipervínculo" xfId="9154" builtinId="8" hidden="1"/>
    <cellStyle name="Hipervínculo" xfId="28818" builtinId="8" hidden="1"/>
    <cellStyle name="Hipervínculo" xfId="42613" builtinId="8" hidden="1"/>
    <cellStyle name="Hipervínculo" xfId="40308" builtinId="8" hidden="1"/>
    <cellStyle name="Hipervínculo" xfId="34871" builtinId="8" hidden="1"/>
    <cellStyle name="Hipervínculo" xfId="29770" builtinId="8" hidden="1"/>
    <cellStyle name="Hipervínculo" xfId="2311" builtinId="8" hidden="1"/>
    <cellStyle name="Hipervínculo" xfId="5653" builtinId="8" hidden="1"/>
    <cellStyle name="Hipervínculo" xfId="34853" builtinId="8" hidden="1"/>
    <cellStyle name="Hipervínculo" xfId="38426" builtinId="8" hidden="1"/>
    <cellStyle name="Hipervínculo" xfId="7137" builtinId="8" hidden="1"/>
    <cellStyle name="Hipervínculo" xfId="38847" builtinId="8" hidden="1"/>
    <cellStyle name="Hipervínculo" xfId="33425" builtinId="8" hidden="1"/>
    <cellStyle name="Hipervínculo" xfId="27800" builtinId="8" hidden="1"/>
    <cellStyle name="Hipervínculo" xfId="36186" builtinId="8" hidden="1"/>
    <cellStyle name="Hipervínculo" xfId="31071" builtinId="8" hidden="1"/>
    <cellStyle name="Hipervínculo" xfId="49803" builtinId="8" hidden="1"/>
    <cellStyle name="Hipervínculo" xfId="46496" builtinId="8" hidden="1"/>
    <cellStyle name="Hipervínculo" xfId="51350" builtinId="8" hidden="1"/>
    <cellStyle name="Hipervínculo" xfId="18376" builtinId="8" hidden="1"/>
    <cellStyle name="Hipervínculo" xfId="44249" builtinId="8" hidden="1"/>
    <cellStyle name="Hipervínculo" xfId="29559" builtinId="8" hidden="1"/>
    <cellStyle name="Hipervínculo" xfId="1502" builtinId="8" hidden="1"/>
    <cellStyle name="Hipervínculo" xfId="56730" builtinId="8" hidden="1"/>
    <cellStyle name="Hipervínculo" xfId="39699" builtinId="8" hidden="1"/>
    <cellStyle name="Hipervínculo" xfId="14087" builtinId="8" hidden="1"/>
    <cellStyle name="Hipervínculo" xfId="33285" builtinId="8" hidden="1"/>
    <cellStyle name="Hipervínculo" xfId="12332" builtinId="8" hidden="1"/>
    <cellStyle name="Hipervínculo" xfId="36361" builtinId="8" hidden="1"/>
    <cellStyle name="Hipervínculo" xfId="40453" builtinId="8" hidden="1"/>
    <cellStyle name="Hipervínculo" xfId="56922" builtinId="8" hidden="1"/>
    <cellStyle name="Hipervínculo" xfId="32899" builtinId="8" hidden="1"/>
    <cellStyle name="Hipervínculo" xfId="4154" builtinId="8" hidden="1"/>
    <cellStyle name="Hipervínculo" xfId="50917" builtinId="8" hidden="1"/>
    <cellStyle name="Hipervínculo" xfId="19135" builtinId="8" hidden="1"/>
    <cellStyle name="Hipervínculo" xfId="23342" builtinId="8" hidden="1"/>
    <cellStyle name="Hipervínculo" xfId="57707" builtinId="8" hidden="1"/>
    <cellStyle name="Hipervínculo" xfId="57053" builtinId="8" hidden="1"/>
    <cellStyle name="Hipervínculo" xfId="26094" builtinId="8" hidden="1"/>
    <cellStyle name="Hipervínculo" xfId="7689" builtinId="8" hidden="1"/>
    <cellStyle name="Hipervínculo" xfId="32717" builtinId="8" hidden="1"/>
    <cellStyle name="Hipervínculo" xfId="31149" builtinId="8" hidden="1"/>
    <cellStyle name="Hipervínculo" xfId="49961" builtinId="8" hidden="1"/>
    <cellStyle name="Hipervínculo" xfId="54054" builtinId="8" hidden="1"/>
    <cellStyle name="Hipervínculo" xfId="43324" builtinId="8" hidden="1"/>
    <cellStyle name="Hipervínculo" xfId="19298" builtinId="8" hidden="1"/>
    <cellStyle name="Hipervínculo" xfId="8055" builtinId="8" hidden="1"/>
    <cellStyle name="Hipervínculo" xfId="7323" builtinId="8" hidden="1"/>
    <cellStyle name="Hipervínculo" xfId="32735" builtinId="8" hidden="1"/>
    <cellStyle name="Hipervínculo" xfId="47444" builtinId="8" hidden="1"/>
    <cellStyle name="Hipervínculo" xfId="48588" builtinId="8" hidden="1"/>
    <cellStyle name="Hipervínculo" xfId="36523" builtinId="8" hidden="1"/>
    <cellStyle name="Hipervínculo" xfId="15065" builtinId="8" hidden="1"/>
    <cellStyle name="Hipervínculo" xfId="1332" builtinId="8" hidden="1"/>
    <cellStyle name="Hipervínculo" xfId="53556" builtinId="8" hidden="1"/>
    <cellStyle name="Hipervínculo" xfId="12772" builtinId="8" hidden="1"/>
    <cellStyle name="Hipervínculo" xfId="39983" builtinId="8" hidden="1"/>
    <cellStyle name="Hipervínculo" xfId="51509" builtinId="8" hidden="1"/>
    <cellStyle name="Hipervínculo" xfId="29721" builtinId="8" hidden="1"/>
    <cellStyle name="Hipervínculo" xfId="5699" builtinId="8" hidden="1"/>
    <cellStyle name="Hipervínculo" xfId="8885" builtinId="8" hidden="1"/>
    <cellStyle name="Hipervínculo" xfId="21178" builtinId="8" hidden="1"/>
    <cellStyle name="Hipervínculo" xfId="46333" builtinId="8" hidden="1"/>
    <cellStyle name="Hipervínculo" xfId="14539" builtinId="8" hidden="1"/>
    <cellStyle name="Hipervínculo" xfId="44581" builtinId="8" hidden="1"/>
    <cellStyle name="Hipervínculo" xfId="22845" builtinId="8" hidden="1"/>
    <cellStyle name="Hipervínculo" xfId="1606" builtinId="8" hidden="1"/>
    <cellStyle name="Hipervínculo" xfId="5881" builtinId="8" hidden="1"/>
    <cellStyle name="Hipervínculo" xfId="28106" builtinId="8" hidden="1"/>
    <cellStyle name="Hipervínculo" xfId="13723" builtinId="8" hidden="1"/>
    <cellStyle name="Hipervínculo" xfId="47384" builtinId="8" hidden="1"/>
    <cellStyle name="Hipervínculo" xfId="20500" builtinId="8" hidden="1"/>
    <cellStyle name="Hipervínculo" xfId="31635" builtinId="8" hidden="1"/>
    <cellStyle name="Hipervínculo" xfId="57025" builtinId="8" hidden="1"/>
    <cellStyle name="Hipervínculo" xfId="13302" builtinId="8" hidden="1"/>
    <cellStyle name="Hipervínculo" xfId="35036" builtinId="8" hidden="1"/>
    <cellStyle name="Hipervínculo" xfId="43598" builtinId="8" hidden="1"/>
    <cellStyle name="Hipervínculo" xfId="53986" builtinId="8" hidden="1"/>
    <cellStyle name="Hipervínculo" xfId="13779" builtinId="8" hidden="1"/>
    <cellStyle name="Hipervínculo" xfId="8992" builtinId="8" hidden="1"/>
    <cellStyle name="Hipervínculo" xfId="41353" builtinId="8" hidden="1"/>
    <cellStyle name="Hipervínculo" xfId="20233" builtinId="8" hidden="1"/>
    <cellStyle name="Hipervínculo" xfId="41963" builtinId="8" hidden="1"/>
    <cellStyle name="Hipervínculo" xfId="50586" builtinId="8" hidden="1"/>
    <cellStyle name="Hipervínculo" xfId="17991" builtinId="8" hidden="1"/>
    <cellStyle name="Hipervínculo" xfId="23792" builtinId="8" hidden="1"/>
    <cellStyle name="Hipervínculo" xfId="33353" builtinId="8" hidden="1"/>
    <cellStyle name="Hipervínculo" xfId="22100" builtinId="8" hidden="1"/>
    <cellStyle name="Hipervínculo" xfId="12346" builtinId="8" hidden="1"/>
    <cellStyle name="Hipervínculo" xfId="33663" builtinId="8" hidden="1"/>
    <cellStyle name="Hipervínculo" xfId="16112" builtinId="8" hidden="1"/>
    <cellStyle name="Hipervínculo" xfId="25826" builtinId="8" hidden="1"/>
    <cellStyle name="Hipervínculo" xfId="16869" builtinId="8" hidden="1"/>
    <cellStyle name="Hipervínculo" xfId="2149" builtinId="8" hidden="1"/>
    <cellStyle name="Hipervínculo" xfId="4923" builtinId="8" hidden="1"/>
    <cellStyle name="Hipervínculo" xfId="34088" builtinId="8" hidden="1"/>
    <cellStyle name="Hipervínculo" xfId="55816" builtinId="8" hidden="1"/>
    <cellStyle name="Hipervínculo" xfId="36727" builtinId="8" hidden="1"/>
    <cellStyle name="Hipervínculo" xfId="27076" builtinId="8" hidden="1"/>
    <cellStyle name="Hipervínculo" xfId="9941" builtinId="8" hidden="1"/>
    <cellStyle name="Hipervínculo" xfId="13246" builtinId="8" hidden="1"/>
    <cellStyle name="Hipervínculo" xfId="31926" builtinId="8" hidden="1"/>
    <cellStyle name="Hipervínculo" xfId="40833" builtinId="8" hidden="1"/>
    <cellStyle name="Hipervínculo" xfId="56012" builtinId="8" hidden="1"/>
    <cellStyle name="Hipervínculo" xfId="29774" builtinId="8" hidden="1"/>
    <cellStyle name="Hipervínculo" xfId="29621" builtinId="8" hidden="1"/>
    <cellStyle name="Hipervínculo" xfId="44319" builtinId="8" hidden="1"/>
    <cellStyle name="Hipervínculo" xfId="22016" builtinId="8" hidden="1"/>
    <cellStyle name="Hipervínculo" xfId="42883" builtinId="8" hidden="1"/>
    <cellStyle name="Hipervínculo" xfId="24278" builtinId="8" hidden="1"/>
    <cellStyle name="Hipervínculo" xfId="49213" builtinId="8" hidden="1"/>
    <cellStyle name="Hipervínculo" xfId="22927" builtinId="8" hidden="1"/>
    <cellStyle name="Hipervínculo" xfId="14003" builtinId="8" hidden="1"/>
    <cellStyle name="Hipervínculo" xfId="34778" builtinId="8" hidden="1"/>
    <cellStyle name="Hipervínculo" xfId="40421" builtinId="8" hidden="1"/>
    <cellStyle name="Hipervínculo" xfId="58014" builtinId="8" hidden="1"/>
    <cellStyle name="Hipervínculo" xfId="26108" builtinId="8" hidden="1"/>
    <cellStyle name="Hipervínculo" xfId="19278" builtinId="8" hidden="1"/>
    <cellStyle name="Hipervínculo" xfId="55778" builtinId="8" hidden="1"/>
    <cellStyle name="Hipervínculo" xfId="17607" builtinId="8" hidden="1"/>
    <cellStyle name="Hipervínculo" xfId="47398" builtinId="8" hidden="1"/>
    <cellStyle name="Hipervínculo" xfId="16266" builtinId="8" hidden="1"/>
    <cellStyle name="Hipervínculo" xfId="9684" builtinId="8" hidden="1"/>
    <cellStyle name="Hipervínculo" xfId="46980" builtinId="8" hidden="1"/>
    <cellStyle name="Hipervínculo" xfId="3930" builtinId="8" hidden="1"/>
    <cellStyle name="Hipervínculo" xfId="40741" builtinId="8" hidden="1"/>
    <cellStyle name="Hipervínculo" xfId="4863" builtinId="8" hidden="1"/>
    <cellStyle name="Hipervínculo" xfId="54951" builtinId="8" hidden="1"/>
    <cellStyle name="Hipervínculo" xfId="6850" builtinId="8" hidden="1"/>
    <cellStyle name="Hipervínculo" xfId="51065" builtinId="8" hidden="1"/>
    <cellStyle name="Hipervínculo" xfId="5124" builtinId="8" hidden="1"/>
    <cellStyle name="Hipervínculo" xfId="25758" builtinId="8" hidden="1"/>
    <cellStyle name="Hipervínculo" xfId="38767" builtinId="8" hidden="1"/>
    <cellStyle name="Hipervínculo" xfId="28886" builtinId="8" hidden="1"/>
    <cellStyle name="Hipervínculo" xfId="21694" builtinId="8" hidden="1"/>
    <cellStyle name="Hipervínculo" xfId="56738" builtinId="8" hidden="1"/>
    <cellStyle name="Hipervínculo" xfId="28620" builtinId="8" hidden="1"/>
    <cellStyle name="Hipervínculo" xfId="22446" builtinId="8" hidden="1"/>
    <cellStyle name="Hipervínculo" xfId="55310" builtinId="8" hidden="1"/>
    <cellStyle name="Hipervínculo" xfId="43739" builtinId="8" hidden="1"/>
    <cellStyle name="Hipervínculo" xfId="47742" builtinId="8" hidden="1"/>
    <cellStyle name="Hipervínculo" xfId="7627" builtinId="8" hidden="1"/>
    <cellStyle name="Hipervínculo" xfId="21830" builtinId="8" hidden="1"/>
    <cellStyle name="Hipervínculo" xfId="995" builtinId="8" hidden="1"/>
    <cellStyle name="Hipervínculo" xfId="34690" builtinId="8" hidden="1"/>
    <cellStyle name="Hipervínculo" xfId="22206" builtinId="8" hidden="1"/>
    <cellStyle name="Hipervínculo" xfId="37133" builtinId="8" hidden="1"/>
    <cellStyle name="Hipervínculo" xfId="14294" builtinId="8" hidden="1"/>
    <cellStyle name="Hipervínculo" xfId="4112" builtinId="8" hidden="1"/>
    <cellStyle name="Hipervínculo" xfId="50396" builtinId="8" hidden="1"/>
    <cellStyle name="Hipervínculo" xfId="37960" builtinId="8" hidden="1"/>
    <cellStyle name="Hipervínculo" xfId="31637" builtinId="8" hidden="1"/>
    <cellStyle name="Hipervínculo" xfId="8413" builtinId="8" hidden="1"/>
    <cellStyle name="Hipervínculo" xfId="14258" builtinId="8" hidden="1"/>
    <cellStyle name="Hipervínculo" xfId="32988" builtinId="8" hidden="1"/>
    <cellStyle name="Hipervínculo" xfId="43616" builtinId="8" hidden="1"/>
    <cellStyle name="Hipervínculo" xfId="51501" builtinId="8" hidden="1"/>
    <cellStyle name="Hipervínculo" xfId="29729" builtinId="8" hidden="1"/>
    <cellStyle name="Hipervínculo" xfId="11416" builtinId="8" hidden="1"/>
    <cellStyle name="Hipervínculo" xfId="774" builtinId="8" hidden="1"/>
    <cellStyle name="Hipervínculo" xfId="10963" builtinId="8" hidden="1"/>
    <cellStyle name="Hipervínculo" xfId="18222" builtinId="8" hidden="1"/>
    <cellStyle name="Hipervínculo" xfId="40791" builtinId="8" hidden="1"/>
    <cellStyle name="Hipervínculo" xfId="44573" builtinId="8" hidden="1"/>
    <cellStyle name="Hipervínculo" xfId="22837" builtinId="8" hidden="1"/>
    <cellStyle name="Hipervínculo" xfId="17781" builtinId="8" hidden="1"/>
    <cellStyle name="Hipervínculo" xfId="6385" builtinId="8" hidden="1"/>
    <cellStyle name="Hipervínculo" xfId="28114" builtinId="8" hidden="1"/>
    <cellStyle name="Hipervínculo" xfId="33177" builtinId="8" hidden="1"/>
    <cellStyle name="Hipervínculo" xfId="54959" builtinId="8" hidden="1"/>
    <cellStyle name="Hipervínculo" xfId="37641" builtinId="8" hidden="1"/>
    <cellStyle name="Hipervínculo" xfId="15908" builtinId="8" hidden="1"/>
    <cellStyle name="Hipervínculo" xfId="10851" builtinId="8" hidden="1"/>
    <cellStyle name="Hipervínculo" xfId="2598" builtinId="8" hidden="1"/>
    <cellStyle name="Hipervínculo" xfId="35044" builtinId="8" hidden="1"/>
    <cellStyle name="Hipervínculo" xfId="50848" builtinId="8" hidden="1"/>
    <cellStyle name="Hipervínculo" xfId="55098" builtinId="8" hidden="1"/>
    <cellStyle name="Hipervínculo" xfId="4495" builtinId="8" hidden="1"/>
    <cellStyle name="Hipervínculo" xfId="5013" builtinId="8" hidden="1"/>
    <cellStyle name="Hipervínculo" xfId="3734" builtinId="8" hidden="1"/>
    <cellStyle name="Hipervínculo" xfId="20241" builtinId="8" hidden="1"/>
    <cellStyle name="Hipervínculo" xfId="41973" builtinId="8" hidden="1"/>
    <cellStyle name="Hipervínculo" xfId="47032" builtinId="8" hidden="1"/>
    <cellStyle name="Hipervínculo" xfId="48298" builtinId="8" hidden="1"/>
    <cellStyle name="Hipervínculo" xfId="23784" builtinId="8" hidden="1"/>
    <cellStyle name="Hipervínculo" xfId="9559" builtinId="8" hidden="1"/>
    <cellStyle name="Hipervínculo" xfId="2978" builtinId="8" hidden="1"/>
    <cellStyle name="Hipervínculo" xfId="27164" builtinId="8" hidden="1"/>
    <cellStyle name="Hipervínculo" xfId="54254" builtinId="8" hidden="1"/>
    <cellStyle name="Hipervínculo" xfId="50486" builtinId="8" hidden="1"/>
    <cellStyle name="Hipervínculo" xfId="17847" builtinId="8" hidden="1"/>
    <cellStyle name="Hipervínculo" xfId="13709" builtinId="8" hidden="1"/>
    <cellStyle name="Hipervínculo" xfId="16140" builtinId="8" hidden="1"/>
    <cellStyle name="Hipervínculo" xfId="3408" builtinId="8" hidden="1"/>
    <cellStyle name="Hipervínculo" xfId="50858" builtinId="8" hidden="1"/>
    <cellStyle name="Hipervínculo" xfId="55824" builtinId="8" hidden="1"/>
    <cellStyle name="Hipervínculo" xfId="57517" builtinId="8" hidden="1"/>
    <cellStyle name="Hipervínculo" xfId="34702" builtinId="8" hidden="1"/>
    <cellStyle name="Hipervínculo" xfId="9931" builtinId="8" hidden="1"/>
    <cellStyle name="Hipervínculo" xfId="1636" builtinId="8" hidden="1"/>
    <cellStyle name="Hipervínculo" xfId="17331" builtinId="8" hidden="1"/>
    <cellStyle name="Hipervínculo" xfId="6960" builtinId="8" hidden="1"/>
    <cellStyle name="Hipervínculo" xfId="52089" builtinId="8" hidden="1"/>
    <cellStyle name="Hipervínculo" xfId="27335" builtinId="8" hidden="1"/>
    <cellStyle name="Hipervínculo" xfId="27898" builtinId="8" hidden="1"/>
    <cellStyle name="Hipervínculo" xfId="4194" builtinId="8" hidden="1"/>
    <cellStyle name="Hipervínculo" xfId="10245" builtinId="8" hidden="1"/>
    <cellStyle name="Hipervínculo" xfId="45377" builtinId="8" hidden="1"/>
    <cellStyle name="Hipervínculo" xfId="47949" builtinId="8" hidden="1"/>
    <cellStyle name="Hipervínculo" xfId="12483" builtinId="8" hidden="1"/>
    <cellStyle name="Hipervínculo" xfId="49193" builtinId="8" hidden="1"/>
    <cellStyle name="Hipervínculo" xfId="41459" builtinId="8" hidden="1"/>
    <cellStyle name="Hipervínculo" xfId="2515" builtinId="8" hidden="1"/>
    <cellStyle name="Hipervínculo" xfId="6646" builtinId="8" hidden="1"/>
    <cellStyle name="Hipervínculo" xfId="30931" builtinId="8" hidden="1"/>
    <cellStyle name="Hipervínculo" xfId="54877" builtinId="8" hidden="1"/>
    <cellStyle name="Hipervínculo" xfId="37746" builtinId="8" hidden="1"/>
    <cellStyle name="Hipervínculo" xfId="38326" builtinId="8" hidden="1"/>
    <cellStyle name="Hipervínculo" xfId="16150" builtinId="8" hidden="1"/>
    <cellStyle name="Hipervínculo" xfId="9609" builtinId="8" hidden="1"/>
    <cellStyle name="Hipervínculo" xfId="11484" builtinId="8" hidden="1"/>
    <cellStyle name="Hipervínculo" xfId="37728" builtinId="8" hidden="1"/>
    <cellStyle name="Hipervínculo" xfId="1278" builtinId="8" hidden="1"/>
    <cellStyle name="Hipervínculo" xfId="24008" builtinId="8" hidden="1"/>
    <cellStyle name="Hipervínculo" xfId="31531" builtinId="8" hidden="1"/>
    <cellStyle name="Hipervínculo" xfId="7503" builtinId="8" hidden="1"/>
    <cellStyle name="Hipervínculo" xfId="58542" builtinId="8" hidden="1"/>
    <cellStyle name="Hipervínculo" xfId="48391" builtinId="8" hidden="1"/>
    <cellStyle name="Hipervínculo" xfId="39008" builtinId="8" hidden="1"/>
    <cellStyle name="Hipervínculo" xfId="52412" builtinId="8" hidden="1"/>
    <cellStyle name="Hipervínculo" xfId="890" builtinId="8" hidden="1"/>
    <cellStyle name="Hipervínculo" xfId="38510" builtinId="8" hidden="1"/>
    <cellStyle name="Hipervínculo" xfId="320" builtinId="8" hidden="1"/>
    <cellStyle name="Hipervínculo" xfId="23208" builtinId="8" hidden="1"/>
    <cellStyle name="Hipervínculo" xfId="25332" builtinId="8" hidden="1"/>
    <cellStyle name="Hipervínculo" xfId="51330" builtinId="8" hidden="1"/>
    <cellStyle name="Hipervínculo" xfId="45483" builtinId="8" hidden="1"/>
    <cellStyle name="Hipervínculo" xfId="29152" builtinId="8" hidden="1"/>
    <cellStyle name="Hipervínculo" xfId="17931" builtinId="8" hidden="1"/>
    <cellStyle name="Hipervínculo" xfId="5471" builtinId="8" hidden="1"/>
    <cellStyle name="Hipervínculo" xfId="30008" builtinId="8" hidden="1"/>
    <cellStyle name="Hipervínculo" xfId="32262" builtinId="8" hidden="1"/>
    <cellStyle name="Hipervínculo" xfId="57632" builtinId="8" hidden="1"/>
    <cellStyle name="Hipervínculo" xfId="28376" builtinId="8" hidden="1"/>
    <cellStyle name="Hipervínculo" xfId="22556" builtinId="8" hidden="1"/>
    <cellStyle name="Hipervínculo" xfId="24704" builtinId="8" hidden="1"/>
    <cellStyle name="Hipervínculo" xfId="12399" builtinId="8" hidden="1"/>
    <cellStyle name="Hipervínculo" xfId="36806" builtinId="8" hidden="1"/>
    <cellStyle name="Hipervínculo" xfId="31517" builtinId="8" hidden="1"/>
    <cellStyle name="Hipervínculo" xfId="26588" builtinId="8" hidden="1"/>
    <cellStyle name="Hipervínculo" xfId="50031" builtinId="8" hidden="1"/>
    <cellStyle name="Hipervínculo" xfId="4130" builtinId="8" hidden="1"/>
    <cellStyle name="Hipervínculo" xfId="17103" builtinId="8" hidden="1"/>
    <cellStyle name="Hipervínculo" xfId="30121" builtinId="8" hidden="1"/>
    <cellStyle name="Hipervínculo" xfId="8865" builtinId="8" hidden="1"/>
    <cellStyle name="Hipervínculo" xfId="31633" builtinId="8" hidden="1"/>
    <cellStyle name="Hipervínculo" xfId="31639" builtinId="8" hidden="1"/>
    <cellStyle name="Hipervínculo" xfId="55256" builtinId="8" hidden="1"/>
    <cellStyle name="Hipervínculo" xfId="33397" builtinId="8" hidden="1"/>
    <cellStyle name="Hipervínculo" xfId="7723" builtinId="8" hidden="1"/>
    <cellStyle name="Hipervínculo" xfId="56774" builtinId="8" hidden="1"/>
    <cellStyle name="Hipervínculo" xfId="24350" builtinId="8" hidden="1"/>
    <cellStyle name="Hipervínculo" xfId="53818" builtinId="8" hidden="1"/>
    <cellStyle name="Hipervínculo" xfId="39503" builtinId="8" hidden="1"/>
    <cellStyle name="Hipervínculo" xfId="17773" builtinId="8" hidden="1"/>
    <cellStyle name="Hipervínculo" xfId="13444" builtinId="8" hidden="1"/>
    <cellStyle name="Hipervínculo" xfId="11440" builtinId="8" hidden="1"/>
    <cellStyle name="Hipervínculo" xfId="33185" builtinId="8" hidden="1"/>
    <cellStyle name="Hipervínculo" xfId="33259" builtinId="8" hidden="1"/>
    <cellStyle name="Hipervínculo" xfId="57476" builtinId="8" hidden="1"/>
    <cellStyle name="Hipervínculo" xfId="58804" builtinId="8" hidden="1"/>
    <cellStyle name="Hipervínculo" xfId="10843" builtinId="8" hidden="1"/>
    <cellStyle name="Hipervínculo" xfId="45873" builtinId="8" hidden="1"/>
    <cellStyle name="Hipervínculo" xfId="18240" builtinId="8" hidden="1"/>
    <cellStyle name="Hipervínculo" xfId="21774" builtinId="8" hidden="1"/>
    <cellStyle name="Hipervínculo" xfId="18126" builtinId="8" hidden="1"/>
    <cellStyle name="Hipervínculo" xfId="51019" builtinId="8" hidden="1"/>
    <cellStyle name="Hipervínculo" xfId="25645" builtinId="8" hidden="1"/>
    <cellStyle name="Hipervínculo" xfId="17737" builtinId="8" hidden="1"/>
    <cellStyle name="Hipervínculo" xfId="46783" builtinId="8" hidden="1"/>
    <cellStyle name="Hipervínculo" xfId="25037" builtinId="8" hidden="1"/>
    <cellStyle name="Hipervínculo" xfId="47040" builtinId="8" hidden="1"/>
    <cellStyle name="Hipervínculo" xfId="398" builtinId="8" hidden="1"/>
    <cellStyle name="Hipervínculo" xfId="26914" builtinId="8" hidden="1"/>
    <cellStyle name="Hipervínculo" xfId="18721" builtinId="8" hidden="1"/>
    <cellStyle name="Hipervínculo" xfId="2908" builtinId="8" hidden="1"/>
    <cellStyle name="Hipervínculo" xfId="40103" builtinId="8" hidden="1"/>
    <cellStyle name="Hipervínculo" xfId="20760" builtinId="8" hidden="1"/>
    <cellStyle name="Hipervínculo" xfId="53968" builtinId="8" hidden="1"/>
    <cellStyle name="Hipervínculo" xfId="41511" builtinId="8" hidden="1"/>
    <cellStyle name="Hipervínculo" xfId="37416" builtinId="8" hidden="1"/>
    <cellStyle name="Hipervínculo" xfId="11792" builtinId="8" hidden="1"/>
    <cellStyle name="Hipervínculo" xfId="10521" builtinId="8" hidden="1"/>
    <cellStyle name="Hipervínculo" xfId="26244" builtinId="8" hidden="1"/>
    <cellStyle name="Hipervínculo" xfId="20512" builtinId="8" hidden="1"/>
    <cellStyle name="Hipervínculo" xfId="57936" builtinId="8" hidden="1"/>
    <cellStyle name="Hipervínculo" xfId="7955" builtinId="8" hidden="1"/>
    <cellStyle name="Hipervínculo" xfId="30619" builtinId="8" hidden="1"/>
    <cellStyle name="Hipervínculo" xfId="22963" builtinId="8" hidden="1"/>
    <cellStyle name="Hipervínculo" xfId="17323" builtinId="8" hidden="1"/>
    <cellStyle name="Hipervínculo" xfId="47058" builtinId="8" hidden="1"/>
    <cellStyle name="Hipervínculo" xfId="45443" builtinId="8" hidden="1"/>
    <cellStyle name="Hipervínculo" xfId="51939" builtinId="8" hidden="1"/>
    <cellStyle name="Hipervínculo" xfId="27906" builtinId="8" hidden="1"/>
    <cellStyle name="Hipervínculo" xfId="49365" builtinId="8" hidden="1"/>
    <cellStyle name="Hipervínculo" xfId="85" builtinId="8" hidden="1"/>
    <cellStyle name="Hipervínculo" xfId="24118" builtinId="8" hidden="1"/>
    <cellStyle name="Hipervínculo" xfId="17000" builtinId="8" hidden="1"/>
    <cellStyle name="Hipervínculo" xfId="52243" builtinId="8" hidden="1"/>
    <cellStyle name="Hipervínculo" xfId="45139" builtinId="8" hidden="1"/>
    <cellStyle name="Hipervínculo" xfId="21109" builtinId="8" hidden="1"/>
    <cellStyle name="Hipervínculo" xfId="17116" builtinId="8" hidden="1"/>
    <cellStyle name="Hipervínculo" xfId="37378" builtinId="8" hidden="1"/>
    <cellStyle name="Hipervínculo" xfId="4082" builtinId="8" hidden="1"/>
    <cellStyle name="Hipervínculo" xfId="18154" builtinId="8" hidden="1"/>
    <cellStyle name="Hipervínculo" xfId="53448" builtinId="8" hidden="1"/>
    <cellStyle name="Hipervínculo" xfId="38336" builtinId="8" hidden="1"/>
    <cellStyle name="Hipervínculo" xfId="14307" builtinId="8" hidden="1"/>
    <cellStyle name="Hipervínculo" xfId="10217" builtinId="8" hidden="1"/>
    <cellStyle name="Hipervínculo" xfId="11478" builtinId="8" hidden="1"/>
    <cellStyle name="Hipervínculo" xfId="37720" builtinId="8" hidden="1"/>
    <cellStyle name="Hipervínculo" xfId="41813" builtinId="8" hidden="1"/>
    <cellStyle name="Hipervínculo" xfId="54272" builtinId="8" hidden="1"/>
    <cellStyle name="Hipervínculo" xfId="31539" builtinId="8" hidden="1"/>
    <cellStyle name="Hipervínculo" xfId="6231" builtinId="8" hidden="1"/>
    <cellStyle name="Hipervínculo" xfId="2821" builtinId="8" hidden="1"/>
    <cellStyle name="Hipervínculo" xfId="20319" builtinId="8" hidden="1"/>
    <cellStyle name="Hipervínculo" xfId="44521" builtinId="8" hidden="1"/>
    <cellStyle name="Hipervínculo" xfId="4218" builtinId="8" hidden="1"/>
    <cellStyle name="Hipervínculo" xfId="47344" builtinId="8" hidden="1"/>
    <cellStyle name="Hipervínculo" xfId="9507" builtinId="8" hidden="1"/>
    <cellStyle name="Hipervínculo" xfId="10775" builtinId="8" hidden="1"/>
    <cellStyle name="Hipervínculo" xfId="5895" builtinId="8" hidden="1"/>
    <cellStyle name="Hipervínculo" xfId="25340" builtinId="8" hidden="1"/>
    <cellStyle name="Hipervínculo" xfId="51322" builtinId="8" hidden="1"/>
    <cellStyle name="Hipervínculo" xfId="55411" builtinId="8" hidden="1"/>
    <cellStyle name="Hipervínculo" xfId="40415" builtinId="8" hidden="1"/>
    <cellStyle name="Hipervínculo" xfId="17939" builtinId="8" hidden="1"/>
    <cellStyle name="Hipervínculo" xfId="2851" builtinId="8" hidden="1"/>
    <cellStyle name="Hipervínculo" xfId="24840" builtinId="8" hidden="1"/>
    <cellStyle name="Hipervínculo" xfId="32270" builtinId="8" hidden="1"/>
    <cellStyle name="Hipervínculo" xfId="12268" builtinId="8" hidden="1"/>
    <cellStyle name="Hipervínculo" xfId="47064" builtinId="8" hidden="1"/>
    <cellStyle name="Hipervínculo" xfId="31808" builtinId="8" hidden="1"/>
    <cellStyle name="Hipervínculo" xfId="13286" builtinId="8" hidden="1"/>
    <cellStyle name="Hipervínculo" xfId="3210" builtinId="8" hidden="1"/>
    <cellStyle name="Hipervínculo" xfId="17469" builtinId="8" hidden="1"/>
    <cellStyle name="Hipervínculo" xfId="42257" builtinId="8" hidden="1"/>
    <cellStyle name="Hipervínculo" xfId="28852" builtinId="8" hidden="1"/>
    <cellStyle name="Hipervínculo" xfId="48288" builtinId="8" hidden="1"/>
    <cellStyle name="Hipervínculo" xfId="26556" builtinId="8" hidden="1"/>
    <cellStyle name="Hipervínculo" xfId="28882" builtinId="8" hidden="1"/>
    <cellStyle name="Hipervínculo" xfId="9959" builtinId="8" hidden="1"/>
    <cellStyle name="Hipervínculo" xfId="24133" builtinId="8" hidden="1"/>
    <cellStyle name="Hipervínculo" xfId="46128" builtinId="8" hidden="1"/>
    <cellStyle name="Hipervínculo" xfId="55508" builtinId="8" hidden="1"/>
    <cellStyle name="Hipervínculo" xfId="28072" builtinId="8" hidden="1"/>
    <cellStyle name="Hipervínculo" xfId="19633" builtinId="8" hidden="1"/>
    <cellStyle name="Hipervínculo" xfId="43647" builtinId="8" hidden="1"/>
    <cellStyle name="Hipervínculo" xfId="5431" builtinId="8" hidden="1"/>
    <cellStyle name="Hipervínculo" xfId="31325" builtinId="8" hidden="1"/>
    <cellStyle name="Hipervínculo" xfId="53054" builtinId="8" hidden="1"/>
    <cellStyle name="Hipervínculo" xfId="26548" builtinId="8" hidden="1"/>
    <cellStyle name="Hipervínculo" xfId="34433" builtinId="8" hidden="1"/>
    <cellStyle name="Hipervínculo" xfId="20394" builtinId="8" hidden="1"/>
    <cellStyle name="Hipervínculo" xfId="23982" builtinId="8" hidden="1"/>
    <cellStyle name="Hipervínculo" xfId="15425" builtinId="8" hidden="1"/>
    <cellStyle name="Hipervínculo" xfId="47594" builtinId="8" hidden="1"/>
    <cellStyle name="Hipervínculo" xfId="50775" builtinId="8" hidden="1"/>
    <cellStyle name="Hipervínculo" xfId="15966" builtinId="8" hidden="1"/>
    <cellStyle name="Hipervínculo" xfId="38506" builtinId="8" hidden="1"/>
    <cellStyle name="Hipervínculo" xfId="39555" builtinId="8" hidden="1"/>
    <cellStyle name="Hipervínculo" xfId="59102" builtinId="8" hidden="1"/>
    <cellStyle name="Hipervínculo" xfId="46293" builtinId="8" hidden="1"/>
    <cellStyle name="Hipervínculo" xfId="47340" builtinId="8" hidden="1"/>
    <cellStyle name="Hipervínculo" xfId="7171" builtinId="8" hidden="1"/>
    <cellStyle name="Hipervínculo" xfId="11085" builtinId="8" hidden="1"/>
    <cellStyle name="Hipervínculo" xfId="48393" builtinId="8" hidden="1"/>
    <cellStyle name="Hipervínculo" xfId="1282" builtinId="8" hidden="1"/>
    <cellStyle name="Hipervínculo" xfId="38624" builtinId="8" hidden="1"/>
    <cellStyle name="Hipervínculo" xfId="41807" builtinId="8" hidden="1"/>
    <cellStyle name="Hipervínculo" xfId="12814" builtinId="8" hidden="1"/>
    <cellStyle name="Hipervínculo" xfId="54110" builtinId="8" hidden="1"/>
    <cellStyle name="Hipervínculo" xfId="48134" builtinId="8" hidden="1"/>
    <cellStyle name="Hipervínculo" xfId="6832" builtinId="8" hidden="1"/>
    <cellStyle name="Hipervínculo" xfId="7805" builtinId="8" hidden="1"/>
    <cellStyle name="Hipervínculo" xfId="31834" builtinId="8" hidden="1"/>
    <cellStyle name="Hipervínculo" xfId="35926" builtinId="8" hidden="1"/>
    <cellStyle name="Hipervínculo" xfId="58546" builtinId="8" hidden="1"/>
    <cellStyle name="Hipervínculo" xfId="17853" builtinId="8" hidden="1"/>
    <cellStyle name="Hipervínculo" xfId="25411" builtinId="8" hidden="1"/>
    <cellStyle name="Hipervínculo" xfId="9304" builtinId="8" hidden="1"/>
    <cellStyle name="Hipervínculo" xfId="14605" builtinId="8" hidden="1"/>
    <cellStyle name="Hipervínculo" xfId="38630" builtinId="8" hidden="1"/>
    <cellStyle name="Hipervínculo" xfId="42725" builtinId="8" hidden="1"/>
    <cellStyle name="Hipervínculo" xfId="30029" builtinId="8" hidden="1"/>
    <cellStyle name="Hipervínculo" xfId="259" builtinId="8" hidden="1"/>
    <cellStyle name="Hipervínculo" xfId="42011" builtinId="8" hidden="1"/>
    <cellStyle name="Hipervínculo" xfId="55990" builtinId="8" hidden="1"/>
    <cellStyle name="Hipervínculo" xfId="58522" builtinId="8" hidden="1"/>
    <cellStyle name="Hipervínculo" xfId="31942" builtinId="8" hidden="1"/>
    <cellStyle name="Hipervínculo" xfId="49525" builtinId="8" hidden="1"/>
    <cellStyle name="Hipervínculo" xfId="47853" builtinId="8" hidden="1"/>
    <cellStyle name="Hipervínculo" xfId="16566" builtinId="8" hidden="1"/>
    <cellStyle name="Hipervínculo" xfId="6862" builtinId="8" hidden="1"/>
    <cellStyle name="Hipervínculo" xfId="4345" builtinId="8" hidden="1"/>
    <cellStyle name="Hipervínculo" xfId="28202" builtinId="8" hidden="1"/>
    <cellStyle name="Hipervínculo" xfId="52235" builtinId="8" hidden="1"/>
    <cellStyle name="Hipervínculo" xfId="43486" builtinId="8" hidden="1"/>
    <cellStyle name="Hipervínculo" xfId="41052" builtinId="8" hidden="1"/>
    <cellStyle name="Hipervínculo" xfId="13763" builtinId="8" hidden="1"/>
    <cellStyle name="Hipervínculo" xfId="9971" builtinId="8" hidden="1"/>
    <cellStyle name="Hipervínculo" xfId="32237" builtinId="8" hidden="1"/>
    <cellStyle name="Hipervínculo" xfId="35006" builtinId="8" hidden="1"/>
    <cellStyle name="Hipervínculo" xfId="58086" builtinId="8" hidden="1"/>
    <cellStyle name="Hipervínculo" xfId="35176" builtinId="8" hidden="1"/>
    <cellStyle name="Hipervínculo" xfId="36697" builtinId="8" hidden="1"/>
    <cellStyle name="Hipervínculo" xfId="30238" builtinId="8" hidden="1"/>
    <cellStyle name="Hipervínculo" xfId="12774" builtinId="8" hidden="1"/>
    <cellStyle name="Hipervínculo" xfId="50264" builtinId="8" hidden="1"/>
    <cellStyle name="Hipervínculo" xfId="41805" builtinId="8" hidden="1"/>
    <cellStyle name="Hipervínculo" xfId="54264" builtinId="8" hidden="1"/>
    <cellStyle name="Hipervínculo" xfId="49203" builtinId="8" hidden="1"/>
    <cellStyle name="Hipervínculo" xfId="27449" builtinId="8" hidden="1"/>
    <cellStyle name="Hipervínculo" xfId="2825" builtinId="8" hidden="1"/>
    <cellStyle name="Hipervínculo" xfId="41611" builtinId="8" hidden="1"/>
    <cellStyle name="Hipervínculo" xfId="23480" builtinId="8" hidden="1"/>
    <cellStyle name="Hipervínculo" xfId="48604" builtinId="8" hidden="1"/>
    <cellStyle name="Hipervínculo" xfId="47336" builtinId="8" hidden="1"/>
    <cellStyle name="Hipervínculo" xfId="42275" builtinId="8" hidden="1"/>
    <cellStyle name="Hipervínculo" xfId="20542" builtinId="8" hidden="1"/>
    <cellStyle name="Hipervínculo" xfId="3886" builtinId="8" hidden="1"/>
    <cellStyle name="Hipervínculo" xfId="25031" builtinId="8" hidden="1"/>
    <cellStyle name="Hipervínculo" xfId="59399" builtinId="8" hidden="1"/>
    <cellStyle name="Hipervínculo" xfId="33683" builtinId="8" hidden="1"/>
    <cellStyle name="Hipervínculo" xfId="4090" builtinId="8" hidden="1"/>
    <cellStyle name="Hipervínculo" xfId="50596" builtinId="8" hidden="1"/>
    <cellStyle name="Hipervínculo" xfId="13613" builtinId="8" hidden="1"/>
    <cellStyle name="Hipervínculo" xfId="12238" builtinId="8" hidden="1"/>
    <cellStyle name="Hipervínculo" xfId="35271" builtinId="8" hidden="1"/>
    <cellStyle name="Hipervínculo" xfId="37338" builtinId="8" hidden="1"/>
    <cellStyle name="Hipervínculo" xfId="55208" builtinId="8" hidden="1"/>
    <cellStyle name="Hipervínculo" xfId="31958" builtinId="8" hidden="1"/>
    <cellStyle name="Hipervínculo" xfId="28417" builtinId="8" hidden="1"/>
    <cellStyle name="Hipervínculo" xfId="6688" builtinId="8" hidden="1"/>
    <cellStyle name="Hipervínculo" xfId="17477" builtinId="8" hidden="1"/>
    <cellStyle name="Hipervínculo" xfId="22821" builtinId="8" hidden="1"/>
    <cellStyle name="Hipervínculo" xfId="44269" builtinId="8" hidden="1"/>
    <cellStyle name="Hipervínculo" xfId="48280" builtinId="8" hidden="1"/>
    <cellStyle name="Hipervínculo" xfId="18260" builtinId="8" hidden="1"/>
    <cellStyle name="Hipervínculo" xfId="21490" builtinId="8" hidden="1"/>
    <cellStyle name="Hipervínculo" xfId="42443" builtinId="8" hidden="1"/>
    <cellStyle name="Hipervínculo" xfId="24400" builtinId="8" hidden="1"/>
    <cellStyle name="Hipervínculo" xfId="1130" builtinId="8" hidden="1"/>
    <cellStyle name="Hipervínculo" xfId="51197" builtinId="8" hidden="1"/>
    <cellStyle name="Hipervínculo" xfId="41355" builtinId="8" hidden="1"/>
    <cellStyle name="Hipervínculo" xfId="19625" builtinId="8" hidden="1"/>
    <cellStyle name="Hipervínculo" xfId="14563" builtinId="8" hidden="1"/>
    <cellStyle name="Hipervínculo" xfId="8717" builtinId="8" hidden="1"/>
    <cellStyle name="Hipervínculo" xfId="31333" builtinId="8" hidden="1"/>
    <cellStyle name="Hipervínculo" xfId="36391" builtinId="8" hidden="1"/>
    <cellStyle name="Hipervínculo" xfId="59002" builtinId="8" hidden="1"/>
    <cellStyle name="Hipervínculo" xfId="34425" builtinId="8" hidden="1"/>
    <cellStyle name="Hipervínculo" xfId="12696" builtinId="8" hidden="1"/>
    <cellStyle name="Hipervínculo" xfId="39669" builtinId="8" hidden="1"/>
    <cellStyle name="Hipervínculo" xfId="28610" builtinId="8" hidden="1"/>
    <cellStyle name="Hipervínculo" xfId="18780" builtinId="8" hidden="1"/>
    <cellStyle name="Hipervínculo" xfId="58297" builtinId="8" hidden="1"/>
    <cellStyle name="Hipervínculo" xfId="58002" builtinId="8" hidden="1"/>
    <cellStyle name="Hipervínculo" xfId="27497" builtinId="8" hidden="1"/>
    <cellStyle name="Hipervínculo" xfId="6295" builtinId="8" hidden="1"/>
    <cellStyle name="Hipervínculo" xfId="1910" builtinId="8" hidden="1"/>
    <cellStyle name="Hipervínculo" xfId="45867" builtinId="8" hidden="1"/>
    <cellStyle name="Hipervínculo" xfId="45187" builtinId="8" hidden="1"/>
    <cellStyle name="Hipervínculo" xfId="50244" builtinId="8" hidden="1"/>
    <cellStyle name="Hipervínculo" xfId="46942" builtinId="8" hidden="1"/>
    <cellStyle name="Hipervínculo" xfId="20604" builtinId="8" hidden="1"/>
    <cellStyle name="Hipervínculo" xfId="2075" builtinId="8" hidden="1"/>
    <cellStyle name="Hipervínculo" xfId="5090" builtinId="8" hidden="1"/>
    <cellStyle name="Hipervínculo" xfId="56140" builtinId="8" hidden="1"/>
    <cellStyle name="Hipervínculo" xfId="44229" builtinId="8" hidden="1"/>
    <cellStyle name="Hipervínculo" xfId="46011" builtinId="8" hidden="1"/>
    <cellStyle name="Hipervínculo" xfId="40141" builtinId="8" hidden="1"/>
    <cellStyle name="Hipervínculo" xfId="11850" builtinId="8" hidden="1"/>
    <cellStyle name="Hipervínculo" xfId="1172" builtinId="8" hidden="1"/>
    <cellStyle name="Hipervínculo" xfId="55362" builtinId="8" hidden="1"/>
    <cellStyle name="Hipervínculo" xfId="11027" builtinId="8" hidden="1"/>
    <cellStyle name="Hipervínculo" xfId="46356" builtinId="8" hidden="1"/>
    <cellStyle name="Hipervínculo" xfId="57041" builtinId="8" hidden="1"/>
    <cellStyle name="Hipervínculo" xfId="33343" builtinId="8" hidden="1"/>
    <cellStyle name="Hipervínculo" xfId="36118" builtinId="8" hidden="1"/>
    <cellStyle name="Hipervínculo" xfId="50148" builtinId="8" hidden="1"/>
    <cellStyle name="Hipervínculo" xfId="13725" builtinId="8" hidden="1"/>
    <cellStyle name="Hipervínculo" xfId="40459" builtinId="8" hidden="1"/>
    <cellStyle name="Hipervínculo" xfId="20657" builtinId="8" hidden="1"/>
    <cellStyle name="Hipervínculo" xfId="34768" builtinId="8" hidden="1"/>
    <cellStyle name="Hipervínculo" xfId="48164" builtinId="8" hidden="1"/>
    <cellStyle name="Hipervínculo" xfId="29466" builtinId="8" hidden="1"/>
    <cellStyle name="Hipervínculo" xfId="2775" builtinId="8" hidden="1"/>
    <cellStyle name="Hipervínculo" xfId="2375" builtinId="8" hidden="1"/>
    <cellStyle name="Hipervínculo" xfId="49517" builtinId="8" hidden="1"/>
    <cellStyle name="Hipervínculo" xfId="47861" builtinId="8" hidden="1"/>
    <cellStyle name="Hipervínculo" xfId="27874" builtinId="8" hidden="1"/>
    <cellStyle name="Hipervínculo" xfId="46715" builtinId="8" hidden="1"/>
    <cellStyle name="Hipervínculo" xfId="4341" builtinId="8" hidden="1"/>
    <cellStyle name="Hipervínculo" xfId="4363" builtinId="8" hidden="1"/>
    <cellStyle name="Hipervínculo" xfId="32288" builtinId="8" hidden="1"/>
    <cellStyle name="Hipervínculo" xfId="42111" builtinId="8" hidden="1"/>
    <cellStyle name="Hipervínculo" xfId="55409" builtinId="8" hidden="1"/>
    <cellStyle name="Hipervínculo" xfId="23624" builtinId="8" hidden="1"/>
    <cellStyle name="Hipervínculo" xfId="123" builtinId="8" hidden="1"/>
    <cellStyle name="Hipervínculo" xfId="37504" builtinId="8" hidden="1"/>
    <cellStyle name="Hipervínculo" xfId="14694" builtinId="8" hidden="1"/>
    <cellStyle name="Hipervínculo" xfId="39089" builtinId="8" hidden="1"/>
    <cellStyle name="Hipervínculo" xfId="56120" builtinId="8" hidden="1"/>
    <cellStyle name="Hipervínculo" xfId="34260" builtinId="8" hidden="1"/>
    <cellStyle name="Hipervínculo" xfId="29328" builtinId="8" hidden="1"/>
    <cellStyle name="Hipervínculo" xfId="36421" builtinId="8" hidden="1"/>
    <cellStyle name="Hipervínculo" xfId="16564" builtinId="8" hidden="1"/>
    <cellStyle name="Hipervínculo" xfId="11266" builtinId="8" hidden="1"/>
    <cellStyle name="Hipervínculo" xfId="31854" builtinId="8" hidden="1"/>
    <cellStyle name="Hipervínculo" xfId="8881" builtinId="8" hidden="1"/>
    <cellStyle name="Hipervínculo" xfId="27953" builtinId="8" hidden="1"/>
    <cellStyle name="Hipervínculo" xfId="22404" builtinId="8" hidden="1"/>
    <cellStyle name="Hipervínculo" xfId="44869" builtinId="8" hidden="1"/>
    <cellStyle name="Hipervínculo" xfId="53492" builtinId="8" hidden="1"/>
    <cellStyle name="Hipervínculo" xfId="28548" builtinId="8" hidden="1"/>
    <cellStyle name="Hipervínculo" xfId="50342" builtinId="8" hidden="1"/>
    <cellStyle name="Hipervínculo" xfId="42267" builtinId="8" hidden="1"/>
    <cellStyle name="Hipervínculo" xfId="23891" builtinId="8" hidden="1"/>
    <cellStyle name="Hipervínculo" xfId="15475" builtinId="8" hidden="1"/>
    <cellStyle name="Hipervínculo" xfId="8689" builtinId="8" hidden="1"/>
    <cellStyle name="Hipervínculo" xfId="7453" builtinId="8" hidden="1"/>
    <cellStyle name="Hipervínculo" xfId="35480" builtinId="8" hidden="1"/>
    <cellStyle name="Hipervínculo" xfId="59455" builtinId="8" hidden="1"/>
    <cellStyle name="Hipervínculo" xfId="35339" builtinId="8" hidden="1"/>
    <cellStyle name="Hipervínculo" xfId="34258" builtinId="8" hidden="1"/>
    <cellStyle name="Hipervínculo" xfId="42511" builtinId="8" hidden="1"/>
    <cellStyle name="Hipervínculo" xfId="25321" builtinId="8" hidden="1"/>
    <cellStyle name="Hipervínculo" xfId="37344" builtinId="8" hidden="1"/>
    <cellStyle name="Hipervínculo" xfId="28457" builtinId="8" hidden="1"/>
    <cellStyle name="Hipervínculo" xfId="52828" builtinId="8" hidden="1"/>
    <cellStyle name="Hipervínculo" xfId="28409" builtinId="8" hidden="1"/>
    <cellStyle name="Hipervínculo" xfId="21894" builtinId="8" hidden="1"/>
    <cellStyle name="Hipervínculo" xfId="1454" builtinId="8" hidden="1"/>
    <cellStyle name="Hipervínculo" xfId="22544" builtinId="8" hidden="1"/>
    <cellStyle name="Hipervínculo" xfId="32298" builtinId="8" hidden="1"/>
    <cellStyle name="Hipervínculo" xfId="49335" builtinId="8" hidden="1"/>
    <cellStyle name="Hipervínculo" xfId="46028" builtinId="8" hidden="1"/>
    <cellStyle name="Hipervínculo" xfId="21223" builtinId="8" hidden="1"/>
    <cellStyle name="Hipervínculo" xfId="30700" builtinId="8" hidden="1"/>
    <cellStyle name="Hipervínculo" xfId="6003" builtinId="8" hidden="1"/>
    <cellStyle name="Hipervínculo" xfId="29468" builtinId="8" hidden="1"/>
    <cellStyle name="Hipervínculo" xfId="22641" builtinId="8" hidden="1"/>
    <cellStyle name="Hipervínculo" xfId="35932" builtinId="8" hidden="1"/>
    <cellStyle name="Hipervínculo" xfId="13483" builtinId="8" hidden="1"/>
    <cellStyle name="Hipervínculo" xfId="44059" builtinId="8" hidden="1"/>
    <cellStyle name="Hipervínculo" xfId="45706" builtinId="8" hidden="1"/>
    <cellStyle name="Hipervínculo" xfId="12800" builtinId="8" hidden="1"/>
    <cellStyle name="Hipervínculo" xfId="36399" builtinId="8" hidden="1"/>
    <cellStyle name="Hipervínculo" xfId="58998" builtinId="8" hidden="1"/>
    <cellStyle name="Hipervínculo" xfId="56454" builtinId="8" hidden="1"/>
    <cellStyle name="Hipervínculo" xfId="32431" builtinId="8" hidden="1"/>
    <cellStyle name="Hipervínculo" xfId="34242" builtinId="8" hidden="1"/>
    <cellStyle name="Hipervínculo" xfId="31848" builtinId="8" hidden="1"/>
    <cellStyle name="Hipervínculo" xfId="17317" builtinId="8" hidden="1"/>
    <cellStyle name="Hipervínculo" xfId="43326" builtinId="8" hidden="1"/>
    <cellStyle name="Hipervínculo" xfId="53750" builtinId="8" hidden="1"/>
    <cellStyle name="Hipervínculo" xfId="49657" builtinId="8" hidden="1"/>
    <cellStyle name="Hipervínculo" xfId="25626" builtinId="8" hidden="1"/>
    <cellStyle name="Hipervínculo" xfId="42323" builtinId="8" hidden="1"/>
    <cellStyle name="Hipervínculo" xfId="22276" builtinId="8" hidden="1"/>
    <cellStyle name="Hipervínculo" xfId="40537" builtinId="8" hidden="1"/>
    <cellStyle name="Hipervínculo" xfId="50252" builtinId="8" hidden="1"/>
    <cellStyle name="Hipervínculo" xfId="26940" builtinId="8" hidden="1"/>
    <cellStyle name="Hipervínculo" xfId="42857" builtinId="8" hidden="1"/>
    <cellStyle name="Hipervínculo" xfId="5393" builtinId="8" hidden="1"/>
    <cellStyle name="Hipervínculo" xfId="5082" builtinId="8" hidden="1"/>
    <cellStyle name="Hipervínculo" xfId="41078" builtinId="8" hidden="1"/>
    <cellStyle name="Hipervínculo" xfId="47821" builtinId="8" hidden="1"/>
    <cellStyle name="Hipervínculo" xfId="34403" builtinId="8" hidden="1"/>
    <cellStyle name="Hipervínculo" xfId="13182" builtinId="8" hidden="1"/>
    <cellStyle name="Hipervínculo" xfId="48379" builtinId="8" hidden="1"/>
    <cellStyle name="Hipervínculo" xfId="11515" builtinId="8" hidden="1"/>
    <cellStyle name="Hipervínculo" xfId="19353" builtinId="8" hidden="1"/>
    <cellStyle name="Hipervínculo" xfId="27459" builtinId="8" hidden="1"/>
    <cellStyle name="Hipervínculo" xfId="21718" builtinId="8" hidden="1"/>
    <cellStyle name="Hipervínculo" xfId="27719" builtinId="8" hidden="1"/>
    <cellStyle name="Hipervínculo" xfId="56356" builtinId="8" hidden="1"/>
    <cellStyle name="Hipervínculo" xfId="51635" builtinId="8" hidden="1"/>
    <cellStyle name="Hipervínculo" xfId="39852" builtinId="8" hidden="1"/>
    <cellStyle name="Hipervínculo" xfId="16994" builtinId="8" hidden="1"/>
    <cellStyle name="Hipervínculo" xfId="23512" builtinId="8" hidden="1"/>
    <cellStyle name="Hipervínculo" xfId="27178" builtinId="8" hidden="1"/>
    <cellStyle name="Hipervínculo" xfId="59118" builtinId="8" hidden="1"/>
    <cellStyle name="Hipervínculo" xfId="24422" builtinId="8" hidden="1"/>
    <cellStyle name="Hipervínculo" xfId="43594" builtinId="8" hidden="1"/>
    <cellStyle name="Hipervínculo" xfId="56146" builtinId="8" hidden="1"/>
    <cellStyle name="Hipervínculo" xfId="50318" builtinId="8" hidden="1"/>
    <cellStyle name="Hipervínculo" xfId="22202" builtinId="8" hidden="1"/>
    <cellStyle name="Hipervínculo" xfId="38829" builtinId="8" hidden="1"/>
    <cellStyle name="Hipervínculo" xfId="53856" builtinId="8" hidden="1"/>
    <cellStyle name="Hipervínculo" xfId="4577" builtinId="8" hidden="1"/>
    <cellStyle name="Hipervínculo" xfId="47668" builtinId="8" hidden="1"/>
    <cellStyle name="Hipervínculo" xfId="6784" builtinId="8" hidden="1"/>
    <cellStyle name="Hipervínculo" xfId="26016" builtinId="8" hidden="1"/>
    <cellStyle name="Hipervínculo" xfId="49215" builtinId="8" hidden="1"/>
    <cellStyle name="Hipervínculo" xfId="21119" builtinId="8" hidden="1"/>
    <cellStyle name="Hipervínculo" xfId="52832" builtinId="8" hidden="1"/>
    <cellStyle name="Hipervínculo" xfId="7199" builtinId="8" hidden="1"/>
    <cellStyle name="Hipervínculo" xfId="26546" builtinId="8" hidden="1"/>
    <cellStyle name="Hipervínculo" xfId="28758" builtinId="8" hidden="1"/>
    <cellStyle name="Hipervínculo" xfId="19671" builtinId="8" hidden="1"/>
    <cellStyle name="Hipervínculo" xfId="23802" builtinId="8" hidden="1"/>
    <cellStyle name="Hipervínculo" xfId="9873" builtinId="8" hidden="1"/>
    <cellStyle name="Hipervínculo" xfId="5973" builtinId="8" hidden="1"/>
    <cellStyle name="Hipervínculo" xfId="34760" builtinId="8" hidden="1"/>
    <cellStyle name="Hipervínculo" xfId="44450" builtinId="8" hidden="1"/>
    <cellStyle name="Hipervínculo" xfId="13460" builtinId="8" hidden="1"/>
    <cellStyle name="Hipervínculo" xfId="18334" builtinId="8" hidden="1"/>
    <cellStyle name="Hipervínculo" xfId="4763" builtinId="8" hidden="1"/>
    <cellStyle name="Hipervínculo" xfId="18895" builtinId="8" hidden="1"/>
    <cellStyle name="Hipervínculo" xfId="24684" builtinId="8" hidden="1"/>
    <cellStyle name="Hipervínculo" xfId="19793" builtinId="8" hidden="1"/>
    <cellStyle name="Hipervínculo" xfId="26586" builtinId="8" hidden="1"/>
    <cellStyle name="Hipervínculo" xfId="17755" builtinId="8" hidden="1"/>
    <cellStyle name="Hipervínculo" xfId="27489" builtinId="8" hidden="1"/>
    <cellStyle name="Hipervínculo" xfId="43490" builtinId="8" hidden="1"/>
    <cellStyle name="Hipervínculo" xfId="51973" builtinId="8" hidden="1"/>
    <cellStyle name="Hipervínculo" xfId="50480" builtinId="8" hidden="1"/>
    <cellStyle name="Hipervínculo" xfId="40215" builtinId="8" hidden="1"/>
    <cellStyle name="Hipervínculo" xfId="27928" builtinId="8" hidden="1"/>
    <cellStyle name="Hipervínculo" xfId="42583" builtinId="8" hidden="1"/>
    <cellStyle name="Hipervínculo" xfId="37706" builtinId="8" hidden="1"/>
    <cellStyle name="Hipervínculo" xfId="10917" builtinId="8" hidden="1"/>
    <cellStyle name="Hipervínculo" xfId="40135" builtinId="8" hidden="1"/>
    <cellStyle name="Hipervínculo" xfId="10709" builtinId="8" hidden="1"/>
    <cellStyle name="Hipervínculo" xfId="7325" builtinId="8" hidden="1"/>
    <cellStyle name="Hipervínculo" xfId="30951" builtinId="8" hidden="1"/>
    <cellStyle name="Hipervínculo" xfId="45273" builtinId="8" hidden="1"/>
    <cellStyle name="Hipervínculo" xfId="21127" builtinId="8" hidden="1"/>
    <cellStyle name="Hipervínculo" xfId="58612" builtinId="8" hidden="1"/>
    <cellStyle name="Hipervínculo" xfId="744" builtinId="8" hidden="1"/>
    <cellStyle name="Hipervínculo" xfId="52586" builtinId="8" hidden="1"/>
    <cellStyle name="Hipervínculo" xfId="57283" builtinId="8" hidden="1"/>
    <cellStyle name="Hipervínculo" xfId="55962" builtinId="8" hidden="1"/>
    <cellStyle name="Hipervínculo" xfId="22444" builtinId="8" hidden="1"/>
    <cellStyle name="Hipervínculo" xfId="42743" builtinId="8" hidden="1"/>
    <cellStyle name="Hipervínculo" xfId="14425" builtinId="8" hidden="1"/>
    <cellStyle name="Hipervínculo" xfId="23383" builtinId="8" hidden="1"/>
    <cellStyle name="Hipervínculo" xfId="16867" builtinId="8" hidden="1"/>
    <cellStyle name="Hipervínculo" xfId="57804" builtinId="8" hidden="1"/>
    <cellStyle name="Hipervínculo" xfId="51507" builtinId="8" hidden="1"/>
    <cellStyle name="Hipervínculo" xfId="56484" builtinId="8" hidden="1"/>
    <cellStyle name="Hipervínculo" xfId="39239" builtinId="8" hidden="1"/>
    <cellStyle name="Hipervínculo" xfId="35146" builtinId="8" hidden="1"/>
    <cellStyle name="Hipervínculo" xfId="9489" builtinId="8" hidden="1"/>
    <cellStyle name="Hipervínculo" xfId="53508" builtinId="8" hidden="1"/>
    <cellStyle name="Hipervínculo" xfId="42775" builtinId="8" hidden="1"/>
    <cellStyle name="Hipervínculo" xfId="42865" builtinId="8" hidden="1"/>
    <cellStyle name="Hipervínculo" xfId="56462" builtinId="8" hidden="1"/>
    <cellStyle name="Hipervínculo" xfId="50246" builtinId="8" hidden="1"/>
    <cellStyle name="Hipervínculo" xfId="53506" builtinId="8" hidden="1"/>
    <cellStyle name="Hipervínculo" xfId="4415" builtinId="8" hidden="1"/>
    <cellStyle name="Hipervínculo" xfId="19595" builtinId="8" hidden="1"/>
    <cellStyle name="Hipervínculo" xfId="23684" builtinId="8" hidden="1"/>
    <cellStyle name="Hipervínculo" xfId="47714" builtinId="8" hidden="1"/>
    <cellStyle name="Hipervínculo" xfId="49665" builtinId="8" hidden="1"/>
    <cellStyle name="Hipervínculo" xfId="20564" builtinId="8" hidden="1"/>
    <cellStyle name="Hipervínculo" xfId="21545" builtinId="8" hidden="1"/>
    <cellStyle name="Hipervínculo" xfId="2293" builtinId="8" hidden="1"/>
    <cellStyle name="Hipervínculo" xfId="26390" builtinId="8" hidden="1"/>
    <cellStyle name="Hipervínculo" xfId="30485" builtinId="8" hidden="1"/>
    <cellStyle name="Hipervínculo" xfId="54514" builtinId="8" hidden="1"/>
    <cellStyle name="Hipervínculo" xfId="9861" builtinId="8" hidden="1"/>
    <cellStyle name="Hipervínculo" xfId="35614" builtinId="8" hidden="1"/>
    <cellStyle name="Hipervínculo" xfId="49463" builtinId="8" hidden="1"/>
    <cellStyle name="Hipervínculo" xfId="7124" builtinId="8" hidden="1"/>
    <cellStyle name="Hipervínculo" xfId="40779" builtinId="8" hidden="1"/>
    <cellStyle name="Hipervínculo" xfId="37284" builtinId="8" hidden="1"/>
    <cellStyle name="Hipervínculo" xfId="58616" builtinId="8" hidden="1"/>
    <cellStyle name="Hipervínculo" xfId="36066" builtinId="8" hidden="1"/>
    <cellStyle name="Hipervínculo" xfId="29649" builtinId="8" hidden="1"/>
    <cellStyle name="Hipervínculo" xfId="7945" builtinId="8" hidden="1"/>
    <cellStyle name="Hipervínculo" xfId="13755" builtinId="8" hidden="1"/>
    <cellStyle name="Hipervínculo" xfId="39993" builtinId="8" hidden="1"/>
    <cellStyle name="Hipervínculo" xfId="44085" builtinId="8" hidden="1"/>
    <cellStyle name="Hipervínculo" xfId="51969" builtinId="8" hidden="1"/>
    <cellStyle name="Hipervínculo" xfId="52847" builtinId="8" hidden="1"/>
    <cellStyle name="Hipervínculo" xfId="42741" builtinId="8" hidden="1"/>
    <cellStyle name="Hipervínculo" xfId="4571" builtinId="8" hidden="1"/>
    <cellStyle name="Hipervínculo" xfId="18812" builtinId="8" hidden="1"/>
    <cellStyle name="Hipervínculo" xfId="22606" builtinId="8" hidden="1"/>
    <cellStyle name="Hipervínculo" xfId="52009" builtinId="8" hidden="1"/>
    <cellStyle name="Hipervínculo" xfId="45041" builtinId="8" hidden="1"/>
    <cellStyle name="Hipervínculo" xfId="22464" builtinId="8" hidden="1"/>
    <cellStyle name="Hipervínculo" xfId="13876" builtinId="8" hidden="1"/>
    <cellStyle name="Hipervínculo" xfId="5917" builtinId="8" hidden="1"/>
    <cellStyle name="Hipervínculo" xfId="27644" builtinId="8" hidden="1"/>
    <cellStyle name="Hipervínculo" xfId="53593" builtinId="8" hidden="1"/>
    <cellStyle name="Hipervínculo" xfId="57410" builtinId="8" hidden="1"/>
    <cellStyle name="Hipervínculo" xfId="51555" builtinId="8" hidden="1"/>
    <cellStyle name="Hipervínculo" xfId="15665" builtinId="8" hidden="1"/>
    <cellStyle name="Hipervínculo" xfId="49409" builtinId="8" hidden="1"/>
    <cellStyle name="Hipervínculo" xfId="12842" builtinId="8" hidden="1"/>
    <cellStyle name="Hipervínculo" xfId="5745" builtinId="8" hidden="1"/>
    <cellStyle name="Hipervínculo" xfId="22142" builtinId="8" hidden="1"/>
    <cellStyle name="Hipervínculo" xfId="56686" builtinId="8" hidden="1"/>
    <cellStyle name="Hipervínculo" xfId="31185" builtinId="8" hidden="1"/>
    <cellStyle name="Hipervínculo" xfId="13878" builtinId="8" hidden="1"/>
    <cellStyle name="Hipervínculo" xfId="44016" builtinId="8" hidden="1"/>
    <cellStyle name="Hipervínculo" xfId="19773" builtinId="8" hidden="1"/>
    <cellStyle name="Hipervínculo" xfId="41505" builtinId="8" hidden="1"/>
    <cellStyle name="Hipervínculo" xfId="51049" builtinId="8" hidden="1"/>
    <cellStyle name="Hipervínculo" xfId="59168" builtinId="8" hidden="1"/>
    <cellStyle name="Hipervínculo" xfId="24252" builtinId="8" hidden="1"/>
    <cellStyle name="Hipervínculo" xfId="6808" builtinId="8" hidden="1"/>
    <cellStyle name="Hipervínculo" xfId="42487" builtinId="8" hidden="1"/>
    <cellStyle name="Hipervínculo" xfId="23078" builtinId="8" hidden="1"/>
    <cellStyle name="Hipervínculo" xfId="48431" builtinId="8" hidden="1"/>
    <cellStyle name="Hipervínculo" xfId="44121" builtinId="8" hidden="1"/>
    <cellStyle name="Hipervínculo" xfId="41028" builtinId="8" hidden="1"/>
    <cellStyle name="Hipervínculo" xfId="17329" builtinId="8" hidden="1"/>
    <cellStyle name="Hipervínculo" xfId="6834" builtinId="8" hidden="1"/>
    <cellStyle name="Hipervínculo" xfId="27636" builtinId="8" hidden="1"/>
    <cellStyle name="Hipervínculo" xfId="24126" builtinId="8" hidden="1"/>
    <cellStyle name="Hipervínculo" xfId="55356" builtinId="8" hidden="1"/>
    <cellStyle name="Hipervínculo" xfId="11929" builtinId="8" hidden="1"/>
    <cellStyle name="Hipervínculo" xfId="32130" builtinId="8" hidden="1"/>
    <cellStyle name="Hipervínculo" xfId="16407" builtinId="8" hidden="1"/>
    <cellStyle name="Hipervínculo" xfId="13703" builtinId="8" hidden="1"/>
    <cellStyle name="Hipervínculo" xfId="49119" builtinId="8" hidden="1"/>
    <cellStyle name="Hipervínculo" xfId="1632" builtinId="8" hidden="1"/>
    <cellStyle name="Hipervínculo" xfId="7008" builtinId="8" hidden="1"/>
    <cellStyle name="Hipervínculo" xfId="41416" builtinId="8" hidden="1"/>
    <cellStyle name="Hipervínculo" xfId="40657" builtinId="8" hidden="1"/>
    <cellStyle name="Hipervínculo" xfId="45477" builtinId="8" hidden="1"/>
    <cellStyle name="Hipervínculo" xfId="44115" builtinId="8" hidden="1"/>
    <cellStyle name="Hipervínculo" xfId="1170" builtinId="8" hidden="1"/>
    <cellStyle name="Hipervínculo" xfId="1090" builtinId="8" hidden="1"/>
    <cellStyle name="Hipervínculo" xfId="56080" builtinId="8" hidden="1"/>
    <cellStyle name="Hipervínculo" xfId="31645" builtinId="8" hidden="1"/>
    <cellStyle name="Hipervínculo" xfId="18322" builtinId="8" hidden="1"/>
    <cellStyle name="Hipervínculo" xfId="2750" builtinId="8" hidden="1"/>
    <cellStyle name="Hipervínculo" xfId="7523" builtinId="8" hidden="1"/>
    <cellStyle name="Hipervínculo" xfId="51035" builtinId="8" hidden="1"/>
    <cellStyle name="Hipervínculo" xfId="54412" builtinId="8" hidden="1"/>
    <cellStyle name="Hipervínculo" xfId="41953" builtinId="8" hidden="1"/>
    <cellStyle name="Hipervínculo" xfId="16409" builtinId="8" hidden="1"/>
    <cellStyle name="Hipervínculo" xfId="13830" builtinId="8" hidden="1"/>
    <cellStyle name="Hipervínculo" xfId="10077" builtinId="8" hidden="1"/>
    <cellStyle name="Hipervínculo" xfId="41957" builtinId="8" hidden="1"/>
    <cellStyle name="Hipervínculo" xfId="50677" builtinId="8" hidden="1"/>
    <cellStyle name="Hipervínculo" xfId="58159" builtinId="8" hidden="1"/>
    <cellStyle name="Hipervínculo" xfId="35154" builtinId="8" hidden="1"/>
    <cellStyle name="Hipervínculo" xfId="9481" builtinId="8" hidden="1"/>
    <cellStyle name="Hipervínculo" xfId="7033" builtinId="8" hidden="1"/>
    <cellStyle name="Hipervínculo" xfId="17791" builtinId="8" hidden="1"/>
    <cellStyle name="Hipervínculo" xfId="40905" builtinId="8" hidden="1"/>
    <cellStyle name="Hipervínculo" xfId="24973" builtinId="8" hidden="1"/>
    <cellStyle name="Hipervínculo" xfId="52382" builtinId="8" hidden="1"/>
    <cellStyle name="Hipervínculo" xfId="7699" builtinId="8" hidden="1"/>
    <cellStyle name="Hipervínculo" xfId="7591" builtinId="8" hidden="1"/>
    <cellStyle name="Hipervínculo" xfId="5112" builtinId="8" hidden="1"/>
    <cellStyle name="Hipervínculo" xfId="23676" builtinId="8" hidden="1"/>
    <cellStyle name="Hipervínculo" xfId="47706" builtinId="8" hidden="1"/>
    <cellStyle name="Hipervínculo" xfId="34080" builtinId="8" hidden="1"/>
    <cellStyle name="Hipervínculo" xfId="2517" builtinId="8" hidden="1"/>
    <cellStyle name="Hipervínculo" xfId="21553" builtinId="8" hidden="1"/>
    <cellStyle name="Hipervínculo" xfId="5094" builtinId="8" hidden="1"/>
    <cellStyle name="Hipervínculo" xfId="26738" builtinId="8" hidden="1"/>
    <cellStyle name="Hipervínculo" xfId="30479" builtinId="8" hidden="1"/>
    <cellStyle name="Hipervínculo" xfId="22432" builtinId="8" hidden="1"/>
    <cellStyle name="Hipervínculo" xfId="48485" builtinId="8" hidden="1"/>
    <cellStyle name="Hipervínculo" xfId="46524" builtinId="8" hidden="1"/>
    <cellStyle name="Hipervínculo" xfId="14752" builtinId="8" hidden="1"/>
    <cellStyle name="Hipervínculo" xfId="475" builtinId="8" hidden="1"/>
    <cellStyle name="Hipervínculo" xfId="11931" builtinId="8" hidden="1"/>
    <cellStyle name="Hipervínculo" xfId="25504" builtinId="8" hidden="1"/>
    <cellStyle name="Hipervínculo" xfId="28916" builtinId="8" hidden="1"/>
    <cellStyle name="Hipervínculo" xfId="53411" builtinId="8" hidden="1"/>
    <cellStyle name="Hipervínculo" xfId="31980" builtinId="8" hidden="1"/>
    <cellStyle name="Hipervínculo" xfId="33379" builtinId="8" hidden="1"/>
    <cellStyle name="Hipervínculo" xfId="1652" builtinId="8" hidden="1"/>
    <cellStyle name="Hipervínculo" xfId="18860" builtinId="8" hidden="1"/>
    <cellStyle name="Hipervínculo" xfId="44077" builtinId="8" hidden="1"/>
    <cellStyle name="Hipervínculo" xfId="54088" builtinId="8" hidden="1"/>
    <cellStyle name="Hipervínculo" xfId="25303" builtinId="8" hidden="1"/>
    <cellStyle name="Hipervínculo" xfId="25163" builtinId="8" hidden="1"/>
    <cellStyle name="Hipervínculo" xfId="545" builtinId="8" hidden="1"/>
    <cellStyle name="Hipervínculo" xfId="8599" builtinId="8" hidden="1"/>
    <cellStyle name="Hipervínculo" xfId="25784" builtinId="8" hidden="1"/>
    <cellStyle name="Hipervínculo" xfId="50878" builtinId="8" hidden="1"/>
    <cellStyle name="Hipervínculo" xfId="23780" builtinId="8" hidden="1"/>
    <cellStyle name="Hipervínculo" xfId="39971" builtinId="8" hidden="1"/>
    <cellStyle name="Hipervínculo" xfId="18856" builtinId="8" hidden="1"/>
    <cellStyle name="Hipervínculo" xfId="58310" builtinId="8" hidden="1"/>
    <cellStyle name="Hipervínculo" xfId="12668" builtinId="8" hidden="1"/>
    <cellStyle name="Hipervínculo" xfId="45425" builtinId="8" hidden="1"/>
    <cellStyle name="Hipervínculo" xfId="26290" builtinId="8" hidden="1"/>
    <cellStyle name="Hipervínculo" xfId="56558" builtinId="8" hidden="1"/>
    <cellStyle name="Hipervínculo" xfId="33044" builtinId="8" hidden="1"/>
    <cellStyle name="Hipervínculo" xfId="11310" builtinId="8" hidden="1"/>
    <cellStyle name="Hipervínculo" xfId="12852" builtinId="8" hidden="1"/>
    <cellStyle name="Hipervínculo" xfId="1866" builtinId="8" hidden="1"/>
    <cellStyle name="Hipervínculo" xfId="39643" builtinId="8" hidden="1"/>
    <cellStyle name="Hipervínculo" xfId="52906" builtinId="8" hidden="1"/>
    <cellStyle name="Hipervínculo" xfId="31177" builtinId="8" hidden="1"/>
    <cellStyle name="Hipervínculo" xfId="26113" builtinId="8" hidden="1"/>
    <cellStyle name="Hipervínculo" xfId="3502" builtinId="8" hidden="1"/>
    <cellStyle name="Hipervínculo" xfId="19781" builtinId="8" hidden="1"/>
    <cellStyle name="Hipervínculo" xfId="24838" builtinId="8" hidden="1"/>
    <cellStyle name="Hipervínculo" xfId="26066" builtinId="8" hidden="1"/>
    <cellStyle name="Hipervínculo" xfId="46860" builtinId="8" hidden="1"/>
    <cellStyle name="Hipervínculo" xfId="35464" builtinId="8" hidden="1"/>
    <cellStyle name="Hipervínculo" xfId="8395" builtinId="8" hidden="1"/>
    <cellStyle name="Hipervínculo" xfId="3206" builtinId="8" hidden="1"/>
    <cellStyle name="Hipervínculo" xfId="26704" builtinId="8" hidden="1"/>
    <cellStyle name="Hipervínculo" xfId="31767" builtinId="8" hidden="1"/>
    <cellStyle name="Hipervínculo" xfId="53500" builtinId="8" hidden="1"/>
    <cellStyle name="Hipervínculo" xfId="39050" builtinId="8" hidden="1"/>
    <cellStyle name="Hipervínculo" xfId="24022" builtinId="8" hidden="1"/>
    <cellStyle name="Hipervínculo" xfId="12260" builtinId="8" hidden="1"/>
    <cellStyle name="Hipervínculo" xfId="10989" builtinId="8" hidden="1"/>
    <cellStyle name="Hipervínculo" xfId="33637" builtinId="8" hidden="1"/>
    <cellStyle name="Hipervínculo" xfId="38693" builtinId="8" hidden="1"/>
    <cellStyle name="Hipervínculo" xfId="11179" builtinId="8" hidden="1"/>
    <cellStyle name="Hipervínculo" xfId="22264" builtinId="8" hidden="1"/>
    <cellStyle name="Hipervínculo" xfId="40187" builtinId="8" hidden="1"/>
    <cellStyle name="Hipervínculo" xfId="59465" builtinId="8" hidden="1"/>
    <cellStyle name="Hipervínculo" xfId="56312" builtinId="8" hidden="1"/>
    <cellStyle name="Hipervínculo" xfId="35750" builtinId="8" hidden="1"/>
    <cellStyle name="Hipervínculo" xfId="45622" builtinId="8" hidden="1"/>
    <cellStyle name="Hipervínculo" xfId="51471" builtinId="8" hidden="1"/>
    <cellStyle name="Hipervínculo" xfId="25219" builtinId="8" hidden="1"/>
    <cellStyle name="Hipervínculo" xfId="8487" builtinId="8" hidden="1"/>
    <cellStyle name="Hipervínculo" xfId="247" builtinId="8" hidden="1"/>
    <cellStyle name="Hipervínculo" xfId="24586" builtinId="8" hidden="1"/>
    <cellStyle name="Hipervínculo" xfId="47492" builtinId="8" hidden="1"/>
    <cellStyle name="Hipervínculo" xfId="42216" builtinId="8" hidden="1"/>
    <cellStyle name="Hipervínculo" xfId="44671" builtinId="8" hidden="1"/>
    <cellStyle name="Hipervínculo" xfId="19195" builtinId="8" hidden="1"/>
    <cellStyle name="Hipervínculo" xfId="45027" builtinId="8" hidden="1"/>
    <cellStyle name="Hipervínculo" xfId="25003" builtinId="8" hidden="1"/>
    <cellStyle name="Hipervínculo" xfId="31391" builtinId="8" hidden="1"/>
    <cellStyle name="Hipervínculo" xfId="54420" builtinId="8" hidden="1"/>
    <cellStyle name="Hipervínculo" xfId="40713" builtinId="8" hidden="1"/>
    <cellStyle name="Hipervínculo" xfId="32495" builtinId="8" hidden="1"/>
    <cellStyle name="Hipervínculo" xfId="51153" builtinId="8" hidden="1"/>
    <cellStyle name="Hipervínculo" xfId="57464" builtinId="8" hidden="1"/>
    <cellStyle name="Hipervínculo" xfId="43328" builtinId="8" hidden="1"/>
    <cellStyle name="Hipervínculo" xfId="25754" builtinId="8" hidden="1"/>
    <cellStyle name="Hipervínculo" xfId="15555" builtinId="8" hidden="1"/>
    <cellStyle name="Hipervínculo" xfId="33615" builtinId="8" hidden="1"/>
    <cellStyle name="Hipervínculo" xfId="58404" builtinId="8" hidden="1"/>
    <cellStyle name="Hipervínculo" xfId="5511" builtinId="8" hidden="1"/>
    <cellStyle name="Hipervínculo" xfId="58880" builtinId="8" hidden="1"/>
    <cellStyle name="Hipervínculo" xfId="15053" builtinId="8" hidden="1"/>
    <cellStyle name="Hipervínculo" xfId="15818" builtinId="8" hidden="1"/>
    <cellStyle name="Hipervínculo" xfId="13340" builtinId="8" hidden="1"/>
    <cellStyle name="Hipervínculo" xfId="52077" builtinId="8" hidden="1"/>
    <cellStyle name="Hipervínculo" xfId="49302" builtinId="8" hidden="1"/>
    <cellStyle name="Hipervínculo" xfId="22769" builtinId="8" hidden="1"/>
    <cellStyle name="Hipervínculo" xfId="48511" builtinId="8" hidden="1"/>
    <cellStyle name="Hipervínculo" xfId="42128" builtinId="8" hidden="1"/>
    <cellStyle name="Hipervínculo" xfId="45295" builtinId="8" hidden="1"/>
    <cellStyle name="Hipervínculo" xfId="18515" builtinId="8" hidden="1"/>
    <cellStyle name="Hipervínculo" xfId="2091" builtinId="8" hidden="1"/>
    <cellStyle name="Hipervínculo" xfId="17471" builtinId="8" hidden="1"/>
    <cellStyle name="Hipervínculo" xfId="3616" builtinId="8" hidden="1"/>
    <cellStyle name="Hipervínculo" xfId="37462" builtinId="8" hidden="1"/>
    <cellStyle name="Hipervínculo" xfId="34559" builtinId="8" hidden="1"/>
    <cellStyle name="Hipervínculo" xfId="23640" builtinId="8" hidden="1"/>
    <cellStyle name="Hipervínculo" xfId="49113" builtinId="8" hidden="1"/>
    <cellStyle name="Hipervínculo" xfId="33957" builtinId="8" hidden="1"/>
    <cellStyle name="Hipervínculo" xfId="10669" builtinId="8" hidden="1"/>
    <cellStyle name="Hipervínculo" xfId="11939" builtinId="8" hidden="1"/>
    <cellStyle name="Hipervínculo" xfId="24244" builtinId="8" hidden="1"/>
    <cellStyle name="Hipervínculo" xfId="41361" builtinId="8" hidden="1"/>
    <cellStyle name="Hipervínculo" xfId="53820" builtinId="8" hidden="1"/>
    <cellStyle name="Hipervínculo" xfId="51957" builtinId="8" hidden="1"/>
    <cellStyle name="Hipervínculo" xfId="27024" builtinId="8" hidden="1"/>
    <cellStyle name="Hipervínculo" xfId="40635" builtinId="8" hidden="1"/>
    <cellStyle name="Hipervínculo" xfId="18868" builtinId="8" hidden="1"/>
    <cellStyle name="Hipervínculo" xfId="2472" builtinId="8" hidden="1"/>
    <cellStyle name="Hipervínculo" xfId="48158" builtinId="8" hidden="1"/>
    <cellStyle name="Hipervínculo" xfId="46892" builtinId="8" hidden="1"/>
    <cellStyle name="Hipervínculo" xfId="17034" builtinId="8" hidden="1"/>
    <cellStyle name="Hipervínculo" xfId="27473" builtinId="8" hidden="1"/>
    <cellStyle name="Hipervínculo" xfId="3662" builtinId="8" hidden="1"/>
    <cellStyle name="Hipervínculo" xfId="25792" builtinId="8" hidden="1"/>
    <cellStyle name="Hipervínculo" xfId="30857" builtinId="8" hidden="1"/>
    <cellStyle name="Hipervínculo" xfId="52646" builtinId="8" hidden="1"/>
    <cellStyle name="Hipervínculo" xfId="39963" builtinId="8" hidden="1"/>
    <cellStyle name="Hipervínculo" xfId="18230" builtinId="8" hidden="1"/>
    <cellStyle name="Hipervínculo" xfId="43272" builtinId="8" hidden="1"/>
    <cellStyle name="Hipervínculo" xfId="10991" builtinId="8" hidden="1"/>
    <cellStyle name="Hipervínculo" xfId="17419" builtinId="8" hidden="1"/>
    <cellStyle name="Hipervínculo" xfId="56824" builtinId="8" hidden="1"/>
    <cellStyle name="Hipervínculo" xfId="58936" builtinId="8" hidden="1"/>
    <cellStyle name="Hipervínculo" xfId="33036" builtinId="8" hidden="1"/>
    <cellStyle name="Hipervínculo" xfId="11302" builtinId="8" hidden="1"/>
    <cellStyle name="Hipervínculo" xfId="6245" builtinId="8" hidden="1"/>
    <cellStyle name="Hipervínculo" xfId="17975" builtinId="8" hidden="1"/>
    <cellStyle name="Hipervínculo" xfId="39651" builtinId="8" hidden="1"/>
    <cellStyle name="Hipervínculo" xfId="44711" builtinId="8" hidden="1"/>
    <cellStyle name="Hipervínculo" xfId="50556" builtinId="8" hidden="1"/>
    <cellStyle name="Hipervínculo" xfId="26104" builtinId="8" hidden="1"/>
    <cellStyle name="Hipervínculo" xfId="2980" builtinId="8" hidden="1"/>
    <cellStyle name="Hipervínculo" xfId="706" builtinId="8" hidden="1"/>
    <cellStyle name="Hipervínculo" xfId="24846" builtinId="8" hidden="1"/>
    <cellStyle name="Hipervínculo" xfId="46580" builtinId="8" hidden="1"/>
    <cellStyle name="Hipervínculo" xfId="43692" builtinId="8" hidden="1"/>
    <cellStyle name="Hipervínculo" xfId="43757" builtinId="8" hidden="1"/>
    <cellStyle name="Hipervínculo" xfId="11442" builtinId="8" hidden="1"/>
    <cellStyle name="Hipervínculo" xfId="1740" builtinId="8" hidden="1"/>
    <cellStyle name="Hipervínculo" xfId="46319" builtinId="8" hidden="1"/>
    <cellStyle name="Hipervínculo" xfId="28284" builtinId="8" hidden="1"/>
    <cellStyle name="Hipervínculo" xfId="38516" builtinId="8" hidden="1"/>
    <cellStyle name="Hipervínculo" xfId="24018" builtinId="8" hidden="1"/>
    <cellStyle name="Hipervínculo" xfId="11254" builtinId="8" hidden="1"/>
    <cellStyle name="Hipervínculo" xfId="12252" builtinId="8" hidden="1"/>
    <cellStyle name="Hipervínculo" xfId="396" builtinId="8" hidden="1"/>
    <cellStyle name="Hipervínculo" xfId="15073" builtinId="8" hidden="1"/>
    <cellStyle name="Hipervínculo" xfId="38701" builtinId="8" hidden="1"/>
    <cellStyle name="Hipervínculo" xfId="19565" builtinId="8" hidden="1"/>
    <cellStyle name="Hipervínculo" xfId="45065" builtinId="8" hidden="1"/>
    <cellStyle name="Hipervínculo" xfId="30159" builtinId="8" hidden="1"/>
    <cellStyle name="Hipervínculo" xfId="5323" builtinId="8" hidden="1"/>
    <cellStyle name="Hipervínculo" xfId="5735" builtinId="8" hidden="1"/>
    <cellStyle name="Hipervínculo" xfId="21874" builtinId="8" hidden="1"/>
    <cellStyle name="Hipervínculo" xfId="45630" builtinId="8" hidden="1"/>
    <cellStyle name="Hipervínculo" xfId="51479" builtinId="8" hidden="1"/>
    <cellStyle name="Hipervínculo" xfId="23776" builtinId="8" hidden="1"/>
    <cellStyle name="Hipervínculo" xfId="45538" builtinId="8" hidden="1"/>
    <cellStyle name="Hipervínculo" xfId="243" builtinId="8" hidden="1"/>
    <cellStyle name="Hipervínculo" xfId="7382" builtinId="8" hidden="1"/>
    <cellStyle name="Hipervínculo" xfId="28670" builtinId="8" hidden="1"/>
    <cellStyle name="Hipervínculo" xfId="40620" builtinId="8" hidden="1"/>
    <cellStyle name="Hipervínculo" xfId="59307" builtinId="8" hidden="1"/>
    <cellStyle name="Hipervínculo" xfId="22304" builtinId="8" hidden="1"/>
    <cellStyle name="Hipervínculo" xfId="16558" builtinId="8" hidden="1"/>
    <cellStyle name="Hipervínculo" xfId="35764" builtinId="8" hidden="1"/>
    <cellStyle name="Hipervínculo" xfId="9220" builtinId="8" hidden="1"/>
    <cellStyle name="Hipervínculo" xfId="35474" builtinId="8" hidden="1"/>
    <cellStyle name="Hipervínculo" xfId="58320" builtinId="8" hidden="1"/>
    <cellStyle name="Hipervínculo" xfId="37876" builtinId="8" hidden="1"/>
    <cellStyle name="Hipervínculo" xfId="30282" builtinId="8" hidden="1"/>
    <cellStyle name="Hipervínculo" xfId="48961" builtinId="8" hidden="1"/>
    <cellStyle name="Hipervínculo" xfId="17767" builtinId="8" hidden="1"/>
    <cellStyle name="Hipervínculo" xfId="8859" builtinId="8" hidden="1"/>
    <cellStyle name="Hipervínculo" xfId="29018" builtinId="8" hidden="1"/>
    <cellStyle name="Hipervínculo" xfId="227" builtinId="8" hidden="1"/>
    <cellStyle name="Hipervínculo" xfId="30211" builtinId="8" hidden="1"/>
    <cellStyle name="Hipervínculo" xfId="26984" builtinId="8" hidden="1"/>
    <cellStyle name="Hipervínculo" xfId="8511" builtinId="8" hidden="1"/>
    <cellStyle name="Hipervínculo" xfId="13028" builtinId="8" hidden="1"/>
    <cellStyle name="Hipervínculo" xfId="23011" builtinId="8" hidden="1"/>
    <cellStyle name="Hipervínculo" xfId="49072" builtinId="8" hidden="1"/>
    <cellStyle name="Hipervínculo" xfId="47803" builtinId="8" hidden="1"/>
    <cellStyle name="Hipervínculo" xfId="20707" builtinId="8" hidden="1"/>
    <cellStyle name="Hipervínculo" xfId="20187" builtinId="8" hidden="1"/>
    <cellStyle name="Hipervínculo" xfId="4118" builtinId="8" hidden="1"/>
    <cellStyle name="Hipervínculo" xfId="54719" builtinId="8" hidden="1"/>
    <cellStyle name="Hipervínculo" xfId="29943" builtinId="8" hidden="1"/>
    <cellStyle name="Hipervínculo" xfId="55871" builtinId="8" hidden="1"/>
    <cellStyle name="Hipervínculo" xfId="40877" builtinId="8" hidden="1"/>
    <cellStyle name="Hipervínculo" xfId="38641" builtinId="8" hidden="1"/>
    <cellStyle name="Hipervínculo" xfId="40703" builtinId="8" hidden="1"/>
    <cellStyle name="Hipervínculo" xfId="29180" builtinId="8" hidden="1"/>
    <cellStyle name="Hipervínculo" xfId="34551" builtinId="8" hidden="1"/>
    <cellStyle name="Hipervínculo" xfId="20530" builtinId="8" hidden="1"/>
    <cellStyle name="Hipervínculo" xfId="55676" builtinId="8" hidden="1"/>
    <cellStyle name="Hipervínculo" xfId="33949" builtinId="8" hidden="1"/>
    <cellStyle name="Hipervínculo" xfId="30153" builtinId="8" hidden="1"/>
    <cellStyle name="Hipervínculo" xfId="26970" builtinId="8" hidden="1"/>
    <cellStyle name="Hipervínculo" xfId="44911" builtinId="8" hidden="1"/>
    <cellStyle name="Hipervínculo" xfId="42164" builtinId="8" hidden="1"/>
    <cellStyle name="Hipervínculo" xfId="20205" builtinId="8" hidden="1"/>
    <cellStyle name="Hipervínculo" xfId="53486" builtinId="8" hidden="1"/>
    <cellStyle name="Hipervínculo" xfId="6994" builtinId="8" hidden="1"/>
    <cellStyle name="Hipervínculo" xfId="39791" builtinId="8" hidden="1"/>
    <cellStyle name="Hipervínculo" xfId="30274" builtinId="8" hidden="1"/>
    <cellStyle name="Hipervínculo" xfId="4489" builtinId="8" hidden="1"/>
    <cellStyle name="Hipervínculo" xfId="19007" builtinId="8" hidden="1"/>
    <cellStyle name="Hipervínculo" xfId="4046" builtinId="8" hidden="1"/>
    <cellStyle name="Hipervínculo" xfId="5863" builtinId="8" hidden="1"/>
    <cellStyle name="Hipervínculo" xfId="20093" builtinId="8" hidden="1"/>
    <cellStyle name="Hipervínculo" xfId="13907" builtinId="8" hidden="1"/>
    <cellStyle name="Hipervínculo" xfId="9130" builtinId="8" hidden="1"/>
    <cellStyle name="Hipervínculo" xfId="30865" builtinId="8" hidden="1"/>
    <cellStyle name="Hipervínculo" xfId="52642" builtinId="8" hidden="1"/>
    <cellStyle name="Hipervínculo" xfId="59235" builtinId="8" hidden="1"/>
    <cellStyle name="Hipervínculo" xfId="9150" builtinId="8" hidden="1"/>
    <cellStyle name="Hipervínculo" xfId="55750" builtinId="8" hidden="1"/>
    <cellStyle name="Hipervínculo" xfId="30439" builtinId="8" hidden="1"/>
    <cellStyle name="Hipervínculo" xfId="15952" builtinId="8" hidden="1"/>
    <cellStyle name="Hipervínculo" xfId="37790" builtinId="8" hidden="1"/>
    <cellStyle name="Hipervínculo" xfId="57249" builtinId="8" hidden="1"/>
    <cellStyle name="Hipervínculo" xfId="53274" builtinId="8" hidden="1"/>
    <cellStyle name="Hipervínculo" xfId="27965" builtinId="8" hidden="1"/>
    <cellStyle name="Hipervínculo" xfId="38711" builtinId="8" hidden="1"/>
    <cellStyle name="Hipervínculo" xfId="27697" builtinId="8" hidden="1"/>
    <cellStyle name="Hipervínculo" xfId="51711" builtinId="8" hidden="1"/>
    <cellStyle name="Hipervínculo" xfId="44719" builtinId="8" hidden="1"/>
    <cellStyle name="Hipervínculo" xfId="28748" builtinId="8" hidden="1"/>
    <cellStyle name="Hipervínculo" xfId="46474" builtinId="8" hidden="1"/>
    <cellStyle name="Hipervínculo" xfId="6926" builtinId="8" hidden="1"/>
    <cellStyle name="Hipervínculo" xfId="10823" builtinId="8" hidden="1"/>
    <cellStyle name="Hipervínculo" xfId="46255" builtinId="8" hidden="1"/>
    <cellStyle name="Hipervínculo" xfId="29583" builtinId="8" hidden="1"/>
    <cellStyle name="Hipervínculo" xfId="24482" builtinId="8" hidden="1"/>
    <cellStyle name="Hipervínculo" xfId="43765" builtinId="8" hidden="1"/>
    <cellStyle name="Hipervínculo" xfId="39673" builtinId="8" hidden="1"/>
    <cellStyle name="Hipervínculo" xfId="14111" builtinId="8" hidden="1"/>
    <cellStyle name="Hipervínculo" xfId="8265" builtinId="8" hidden="1"/>
    <cellStyle name="Hipervínculo" xfId="26143" builtinId="8" hidden="1"/>
    <cellStyle name="Hipervínculo" xfId="36385" builtinId="8" hidden="1"/>
    <cellStyle name="Hipervínculo" xfId="58776" builtinId="8" hidden="1"/>
    <cellStyle name="Hipervínculo" xfId="36964" builtinId="8" hidden="1"/>
    <cellStyle name="Hipervínculo" xfId="5939" builtinId="8" hidden="1"/>
    <cellStyle name="Hipervínculo" xfId="7185" builtinId="8" hidden="1"/>
    <cellStyle name="Hipervínculo" xfId="4519" builtinId="8" hidden="1"/>
    <cellStyle name="Hipervínculo" xfId="47704" builtinId="8" hidden="1"/>
    <cellStyle name="Hipervínculo" xfId="7669" builtinId="8" hidden="1"/>
    <cellStyle name="Hipervínculo" xfId="54194" builtinId="8" hidden="1"/>
    <cellStyle name="Hipervínculo" xfId="30167" builtinId="8" hidden="1"/>
    <cellStyle name="Hipervínculo" xfId="26070" builtinId="8" hidden="1"/>
    <cellStyle name="Hipervínculo" xfId="2135" builtinId="8" hidden="1"/>
    <cellStyle name="Hipervínculo" xfId="21866" builtinId="8" hidden="1"/>
    <cellStyle name="Hipervínculo" xfId="20374" builtinId="8" hidden="1"/>
    <cellStyle name="Hipervínculo" xfId="49985" builtinId="8" hidden="1"/>
    <cellStyle name="Hipervínculo" xfId="47394" builtinId="8" hidden="1"/>
    <cellStyle name="Hipervínculo" xfId="23363" builtinId="8" hidden="1"/>
    <cellStyle name="Hipervínculo" xfId="19274" builtinId="8" hidden="1"/>
    <cellStyle name="Hipervínculo" xfId="7631" builtinId="8" hidden="1"/>
    <cellStyle name="Hipervínculo" xfId="28662" builtinId="8" hidden="1"/>
    <cellStyle name="Hipervínculo" xfId="13082" builtinId="8" hidden="1"/>
    <cellStyle name="Hipervínculo" xfId="35578" builtinId="8" hidden="1"/>
    <cellStyle name="Hipervínculo" xfId="73" builtinId="8" hidden="1"/>
    <cellStyle name="Hipervínculo" xfId="44747" builtinId="8" hidden="1"/>
    <cellStyle name="Hipervínculo" xfId="26262" builtinId="8" hidden="1"/>
    <cellStyle name="Hipervínculo" xfId="9214" builtinId="8" hidden="1"/>
    <cellStyle name="Hipervínculo" xfId="35466" builtinId="8" hidden="1"/>
    <cellStyle name="Hipervínculo" xfId="39559" builtinId="8" hidden="1"/>
    <cellStyle name="Hipervínculo" xfId="56588" builtinId="8" hidden="1"/>
    <cellStyle name="Hipervínculo" xfId="33795" builtinId="8" hidden="1"/>
    <cellStyle name="Hipervínculo" xfId="3860" builtinId="8" hidden="1"/>
    <cellStyle name="Hipervínculo" xfId="5673" builtinId="8" hidden="1"/>
    <cellStyle name="Hipervínculo" xfId="16094" builtinId="8" hidden="1"/>
    <cellStyle name="Hipervínculo" xfId="58016" builtinId="8" hidden="1"/>
    <cellStyle name="Hipervínculo" xfId="57996" builtinId="8" hidden="1"/>
    <cellStyle name="Hipervínculo" xfId="49663" builtinId="8" hidden="1"/>
    <cellStyle name="Hipervínculo" xfId="26992" builtinId="8" hidden="1"/>
    <cellStyle name="Hipervínculo" xfId="9315" builtinId="8" hidden="1"/>
    <cellStyle name="Hipervínculo" xfId="1618" builtinId="8" hidden="1"/>
    <cellStyle name="Hipervínculo" xfId="23019" builtinId="8" hidden="1"/>
    <cellStyle name="Hipervínculo" xfId="49064" builtinId="8" hidden="1"/>
    <cellStyle name="Hipervínculo" xfId="53157" builtinId="8" hidden="1"/>
    <cellStyle name="Hipervínculo" xfId="42735" builtinId="8" hidden="1"/>
    <cellStyle name="Hipervínculo" xfId="20195" builtinId="8" hidden="1"/>
    <cellStyle name="Hipervínculo" xfId="2257" builtinId="8" hidden="1"/>
    <cellStyle name="Hipervínculo" xfId="8221" builtinId="8" hidden="1"/>
    <cellStyle name="Hipervínculo" xfId="54035" builtinId="8" hidden="1"/>
    <cellStyle name="Hipervínculo" xfId="46805" builtinId="8" hidden="1"/>
    <cellStyle name="Hipervínculo" xfId="10833" builtinId="8" hidden="1"/>
    <cellStyle name="Hipervínculo" xfId="35808" builtinId="8" hidden="1"/>
    <cellStyle name="Hipervínculo" xfId="13394" builtinId="8" hidden="1"/>
    <cellStyle name="Hipervínculo" xfId="56963" builtinId="8" hidden="1"/>
    <cellStyle name="Hipervínculo" xfId="1094" builtinId="8" hidden="1"/>
    <cellStyle name="Hipervínculo" xfId="12756" builtinId="8" hidden="1"/>
    <cellStyle name="Hipervínculo" xfId="3082" builtinId="8" hidden="1"/>
    <cellStyle name="Hipervínculo" xfId="53956" builtinId="8" hidden="1"/>
    <cellStyle name="Hipervínculo" xfId="39595" builtinId="8" hidden="1"/>
    <cellStyle name="Hipervínculo" xfId="6593" builtinId="8" hidden="1"/>
    <cellStyle name="Hipervínculo" xfId="7092" builtinId="8" hidden="1"/>
    <cellStyle name="Hipervínculo" xfId="22076" builtinId="8" hidden="1"/>
    <cellStyle name="Hipervínculo" xfId="43809" builtinId="8" hidden="1"/>
    <cellStyle name="Hipervínculo" xfId="9658" builtinId="8" hidden="1"/>
    <cellStyle name="Hipervínculo" xfId="43683" builtinId="8" hidden="1"/>
    <cellStyle name="Hipervínculo" xfId="34932" builtinId="8" hidden="1"/>
    <cellStyle name="Hipervínculo" xfId="40125" builtinId="8" hidden="1"/>
    <cellStyle name="Hipervínculo" xfId="55820" builtinId="8" hidden="1"/>
    <cellStyle name="Hipervínculo" xfId="17659" builtinId="8" hidden="1"/>
    <cellStyle name="Hipervínculo" xfId="34590" builtinId="8" hidden="1"/>
    <cellStyle name="Hipervínculo" xfId="34698" builtinId="8" hidden="1"/>
    <cellStyle name="Hipervínculo" xfId="18100" builtinId="8" hidden="1"/>
    <cellStyle name="Hipervínculo" xfId="5106" builtinId="8" hidden="1"/>
    <cellStyle name="Hipervínculo" xfId="15549" builtinId="8" hidden="1"/>
    <cellStyle name="Hipervínculo" xfId="27794" builtinId="8" hidden="1"/>
    <cellStyle name="Hipervínculo" xfId="42621" builtinId="8" hidden="1"/>
    <cellStyle name="Hipervínculo" xfId="16673" builtinId="8" hidden="1"/>
    <cellStyle name="Hipervínculo" xfId="27575" builtinId="8" hidden="1"/>
    <cellStyle name="Hipervínculo" xfId="32178" builtinId="8" hidden="1"/>
    <cellStyle name="Hipervínculo" xfId="34051" builtinId="8" hidden="1"/>
    <cellStyle name="Hipervínculo" xfId="37834" builtinId="8" hidden="1"/>
    <cellStyle name="Hipervínculo" xfId="29172" builtinId="8" hidden="1"/>
    <cellStyle name="Hipervínculo" xfId="31617" builtinId="8" hidden="1"/>
    <cellStyle name="Hipervínculo" xfId="57185" builtinId="8" hidden="1"/>
    <cellStyle name="Hipervínculo" xfId="27124" builtinId="8" hidden="1"/>
    <cellStyle name="Hipervínculo" xfId="47502" builtinId="8" hidden="1"/>
    <cellStyle name="Hipervínculo" xfId="36314" builtinId="8" hidden="1"/>
    <cellStyle name="Hipervínculo" xfId="22715" builtinId="8" hidden="1"/>
    <cellStyle name="Hipervínculo" xfId="15621" builtinId="8" hidden="1"/>
    <cellStyle name="Hipervínculo" xfId="33137" builtinId="8" hidden="1"/>
    <cellStyle name="Hipervínculo" xfId="53376" builtinId="8" hidden="1"/>
    <cellStyle name="Hipervínculo" xfId="1106" builtinId="8" hidden="1"/>
    <cellStyle name="Hipervínculo" xfId="13440" builtinId="8" hidden="1"/>
    <cellStyle name="Hipervínculo" xfId="7759" builtinId="8" hidden="1"/>
    <cellStyle name="Hipervínculo" xfId="48005" builtinId="8" hidden="1"/>
    <cellStyle name="Hipervínculo" xfId="59327" builtinId="8" hidden="1"/>
    <cellStyle name="Hipervínculo" xfId="43244" builtinId="8" hidden="1"/>
    <cellStyle name="Hipervínculo" xfId="25245" builtinId="8" hidden="1"/>
    <cellStyle name="Hipervínculo" xfId="30019" builtinId="8" hidden="1"/>
    <cellStyle name="Hipervínculo" xfId="15591" builtinId="8" hidden="1"/>
    <cellStyle name="Hipervínculo" xfId="50130" builtinId="8" hidden="1"/>
    <cellStyle name="Hipervínculo" xfId="15872" builtinId="8" hidden="1"/>
    <cellStyle name="Hipervínculo" xfId="16899" builtinId="8" hidden="1"/>
    <cellStyle name="Hipervínculo" xfId="49614" builtinId="8" hidden="1"/>
    <cellStyle name="Hipervínculo" xfId="55935" builtinId="8" hidden="1"/>
    <cellStyle name="Hipervínculo" xfId="40359" builtinId="8" hidden="1"/>
    <cellStyle name="Hipervínculo" xfId="1822" builtinId="8" hidden="1"/>
    <cellStyle name="Hipervínculo" xfId="59074" builtinId="8" hidden="1"/>
    <cellStyle name="Hipervínculo" xfId="19839" builtinId="8" hidden="1"/>
    <cellStyle name="Hipervínculo" xfId="48150" builtinId="8" hidden="1"/>
    <cellStyle name="Hipervínculo" xfId="50108" builtinId="8" hidden="1"/>
    <cellStyle name="Hipervínculo" xfId="26078" builtinId="8" hidden="1"/>
    <cellStyle name="Hipervínculo" xfId="11685" builtinId="8" hidden="1"/>
    <cellStyle name="Hipervínculo" xfId="2073" builtinId="8" hidden="1"/>
    <cellStyle name="Hipervínculo" xfId="57769" builtinId="8" hidden="1"/>
    <cellStyle name="Hipervínculo" xfId="13004" builtinId="8" hidden="1"/>
    <cellStyle name="Hipervínculo" xfId="54070" builtinId="8" hidden="1"/>
    <cellStyle name="Hipervínculo" xfId="44187" builtinId="8" hidden="1"/>
    <cellStyle name="Hipervínculo" xfId="19282" builtinId="8" hidden="1"/>
    <cellStyle name="Hipervínculo" xfId="49607" builtinId="8" hidden="1"/>
    <cellStyle name="Hipervínculo" xfId="7307" builtinId="8" hidden="1"/>
    <cellStyle name="Hipervínculo" xfId="14415" builtinId="8" hidden="1"/>
    <cellStyle name="Hipervínculo" xfId="7424" builtinId="8" hidden="1"/>
    <cellStyle name="Hipervínculo" xfId="58838" builtinId="8" hidden="1"/>
    <cellStyle name="Hipervínculo" xfId="36507" builtinId="8" hidden="1"/>
    <cellStyle name="Hipervínculo" xfId="9557" builtinId="8" hidden="1"/>
    <cellStyle name="Hipervínculo" xfId="41212" builtinId="8" hidden="1"/>
    <cellStyle name="Hipervínculo" xfId="14234" builtinId="8" hidden="1"/>
    <cellStyle name="Hipervínculo" xfId="39551" builtinId="8" hidden="1"/>
    <cellStyle name="Hipervínculo" xfId="56321" builtinId="8" hidden="1"/>
    <cellStyle name="Hipervínculo" xfId="16609" builtinId="8" hidden="1"/>
    <cellStyle name="Hipervínculo" xfId="29705" builtinId="8" hidden="1"/>
    <cellStyle name="Hipervínculo" xfId="8293" builtinId="8" hidden="1"/>
    <cellStyle name="Hipervínculo" xfId="33465" builtinId="8" hidden="1"/>
    <cellStyle name="Hipervínculo" xfId="25397" builtinId="8" hidden="1"/>
    <cellStyle name="Hipervínculo" xfId="46348" builtinId="8" hidden="1"/>
    <cellStyle name="Hipervínculo" xfId="49655" builtinId="8" hidden="1"/>
    <cellStyle name="Hipervínculo" xfId="44597" builtinId="8" hidden="1"/>
    <cellStyle name="Hipervínculo" xfId="22861" builtinId="8" hidden="1"/>
    <cellStyle name="Hipervínculo" xfId="1614" builtinId="8" hidden="1"/>
    <cellStyle name="Hipervínculo" xfId="22534" builtinId="8" hidden="1"/>
    <cellStyle name="Hipervínculo" xfId="25934" builtinId="8" hidden="1"/>
    <cellStyle name="Hipervínculo" xfId="53149" builtinId="8" hidden="1"/>
    <cellStyle name="Hipervínculo" xfId="11786" builtinId="8" hidden="1"/>
    <cellStyle name="Hipervínculo" xfId="34571" builtinId="8" hidden="1"/>
    <cellStyle name="Hipervínculo" xfId="38466" builtinId="8" hidden="1"/>
    <cellStyle name="Hipervínculo" xfId="25401" builtinId="8" hidden="1"/>
    <cellStyle name="Hipervínculo" xfId="43153" builtinId="8" hidden="1"/>
    <cellStyle name="Hipervínculo" xfId="35020" builtinId="8" hidden="1"/>
    <cellStyle name="Hipervínculo" xfId="59297" builtinId="8" hidden="1"/>
    <cellStyle name="Hipervínculo" xfId="35800" builtinId="8" hidden="1"/>
    <cellStyle name="Hipervínculo" xfId="41479" builtinId="8" hidden="1"/>
    <cellStyle name="Hipervínculo" xfId="9006" builtinId="8" hidden="1"/>
    <cellStyle name="Hipervínculo" xfId="15155" builtinId="8" hidden="1"/>
    <cellStyle name="Hipervínculo" xfId="23668" builtinId="8" hidden="1"/>
    <cellStyle name="Hipervínculo" xfId="41947" builtinId="8" hidden="1"/>
    <cellStyle name="Hipervínculo" xfId="50603" builtinId="8" hidden="1"/>
    <cellStyle name="Hipervínculo" xfId="28870" builtinId="8" hidden="1"/>
    <cellStyle name="Hipervínculo" xfId="23808" builtinId="8" hidden="1"/>
    <cellStyle name="Hipervínculo" xfId="1222" builtinId="8" hidden="1"/>
    <cellStyle name="Hipervínculo" xfId="49343" builtinId="8" hidden="1"/>
    <cellStyle name="Hipervínculo" xfId="56370" builtinId="8" hidden="1"/>
    <cellStyle name="Hipervínculo" xfId="48875" builtinId="8" hidden="1"/>
    <cellStyle name="Hipervínculo" xfId="43675" builtinId="8" hidden="1"/>
    <cellStyle name="Hipervínculo" xfId="21944" builtinId="8" hidden="1"/>
    <cellStyle name="Hipervínculo" xfId="16885" builtinId="8" hidden="1"/>
    <cellStyle name="Hipervínculo" xfId="6463" builtinId="8" hidden="1"/>
    <cellStyle name="Hipervínculo" xfId="29008" builtinId="8" hidden="1"/>
    <cellStyle name="Hipervínculo" xfId="34072" builtinId="8" hidden="1"/>
    <cellStyle name="Hipervínculo" xfId="55541" builtinId="8" hidden="1"/>
    <cellStyle name="Hipervínculo" xfId="36743" builtinId="8" hidden="1"/>
    <cellStyle name="Hipervínculo" xfId="15015" builtinId="8" hidden="1"/>
    <cellStyle name="Hipervínculo" xfId="9957" builtinId="8" hidden="1"/>
    <cellStyle name="Hipervínculo" xfId="14445" builtinId="8" hidden="1"/>
    <cellStyle name="Hipervínculo" xfId="39426" builtinId="8" hidden="1"/>
    <cellStyle name="Hipervínculo" xfId="55268" builtinId="8" hidden="1"/>
    <cellStyle name="Hipervínculo" xfId="29964" builtinId="8" hidden="1"/>
    <cellStyle name="Hipervínculo" xfId="5891" builtinId="8" hidden="1"/>
    <cellStyle name="Hipervínculo" xfId="4465" builtinId="8" hidden="1"/>
    <cellStyle name="Hipervínculo" xfId="9060" builtinId="8" hidden="1"/>
    <cellStyle name="Hipervínculo" xfId="20063" builtinId="8" hidden="1"/>
    <cellStyle name="Hipervínculo" xfId="42867" builtinId="8" hidden="1"/>
    <cellStyle name="Hipervínculo" xfId="47925" builtinId="8" hidden="1"/>
    <cellStyle name="Hipervínculo" xfId="49197" builtinId="8" hidden="1"/>
    <cellStyle name="Hipervínculo" xfId="22941" builtinId="8" hidden="1"/>
    <cellStyle name="Hipervínculo" xfId="7026" builtinId="8" hidden="1"/>
    <cellStyle name="Hipervínculo" xfId="28481" builtinId="8" hidden="1"/>
    <cellStyle name="Hipervínculo" xfId="26858" builtinId="8" hidden="1"/>
    <cellStyle name="Hipervínculo" xfId="28495" builtinId="8" hidden="1"/>
    <cellStyle name="Hipervínculo" xfId="53125" builtinId="8" hidden="1"/>
    <cellStyle name="Hipervínculo" xfId="50729" builtinId="8" hidden="1"/>
    <cellStyle name="Hipervínculo" xfId="16022" builtinId="8" hidden="1"/>
    <cellStyle name="Hipervínculo" xfId="2779" builtinId="8" hidden="1"/>
    <cellStyle name="Hipervínculo" xfId="9634" builtinId="8" hidden="1"/>
    <cellStyle name="Hipervínculo" xfId="7277" builtinId="8" hidden="1"/>
    <cellStyle name="Hipervínculo" xfId="27142" builtinId="8" hidden="1"/>
    <cellStyle name="Hipervínculo" xfId="58382" builtinId="8" hidden="1"/>
    <cellStyle name="Hipervínculo" xfId="35598" builtinId="8" hidden="1"/>
    <cellStyle name="Hipervínculo" xfId="34232" builtinId="8" hidden="1"/>
    <cellStyle name="Hipervínculo" xfId="1082" builtinId="8" hidden="1"/>
    <cellStyle name="Hipervínculo" xfId="16435" builtinId="8" hidden="1"/>
    <cellStyle name="Hipervínculo" xfId="34752" builtinId="8" hidden="1"/>
    <cellStyle name="Hipervínculo" xfId="40725" builtinId="8" hidden="1"/>
    <cellStyle name="Hipervínculo" xfId="31043" builtinId="8" hidden="1"/>
    <cellStyle name="Hipervínculo" xfId="18306" builtinId="8" hidden="1"/>
    <cellStyle name="Hipervínculo" xfId="58658" builtinId="8" hidden="1"/>
    <cellStyle name="Hipervínculo" xfId="47811" builtinId="8" hidden="1"/>
    <cellStyle name="Hipervínculo" xfId="10397" builtinId="8" hidden="1"/>
    <cellStyle name="Hipervínculo" xfId="45508" builtinId="8" hidden="1"/>
    <cellStyle name="Hipervínculo" xfId="3458" builtinId="8" hidden="1"/>
    <cellStyle name="Hipervínculo" xfId="3428" builtinId="8" hidden="1"/>
    <cellStyle name="Hipervínculo" xfId="29812" builtinId="8" hidden="1"/>
    <cellStyle name="Hipervínculo" xfId="6750" builtinId="8" hidden="1"/>
    <cellStyle name="Hipervínculo" xfId="56989" builtinId="8" hidden="1"/>
    <cellStyle name="Hipervínculo" xfId="30033" builtinId="8" hidden="1"/>
    <cellStyle name="Hipervínculo" xfId="54062" builtinId="8" hidden="1"/>
    <cellStyle name="Hipervínculo" xfId="41100" builtinId="8" hidden="1"/>
    <cellStyle name="Hipervínculo" xfId="38578" builtinId="8" hidden="1"/>
    <cellStyle name="Hipervínculo" xfId="15197" builtinId="8" hidden="1"/>
    <cellStyle name="Hipervínculo" xfId="7315" builtinId="8" hidden="1"/>
    <cellStyle name="Hipervínculo" xfId="39442" builtinId="8" hidden="1"/>
    <cellStyle name="Hipervínculo" xfId="2369" builtinId="8" hidden="1"/>
    <cellStyle name="Hipervínculo" xfId="58842" builtinId="8" hidden="1"/>
    <cellStyle name="Hipervínculo" xfId="36515" builtinId="8" hidden="1"/>
    <cellStyle name="Hipervínculo" xfId="31653" builtinId="8" hidden="1"/>
    <cellStyle name="Hipervínculo" xfId="8397" builtinId="8" hidden="1"/>
    <cellStyle name="Hipervínculo" xfId="14242" builtinId="8" hidden="1"/>
    <cellStyle name="Hipervínculo" xfId="19304" builtinId="8" hidden="1"/>
    <cellStyle name="Hipervínculo" xfId="42831" builtinId="8" hidden="1"/>
    <cellStyle name="Hipervínculo" xfId="19310" builtinId="8" hidden="1"/>
    <cellStyle name="Hipervínculo" xfId="38803" builtinId="8" hidden="1"/>
    <cellStyle name="Hipervínculo" xfId="9755" builtinId="8" hidden="1"/>
    <cellStyle name="Hipervínculo" xfId="766" builtinId="8" hidden="1"/>
    <cellStyle name="Hipervínculo" xfId="21066" builtinId="8" hidden="1"/>
    <cellStyle name="Hipervínculo" xfId="26228" builtinId="8" hidden="1"/>
    <cellStyle name="Hipervínculo" xfId="28204" builtinId="8" hidden="1"/>
    <cellStyle name="Hipervínculo" xfId="5513" builtinId="8" hidden="1"/>
    <cellStyle name="Hipervínculo" xfId="22631" builtinId="8" hidden="1"/>
    <cellStyle name="Hipervínculo" xfId="17797" builtinId="8" hidden="1"/>
    <cellStyle name="Hipervínculo" xfId="6369" builtinId="8" hidden="1"/>
    <cellStyle name="Hipervínculo" xfId="28098" builtinId="8" hidden="1"/>
    <cellStyle name="Hipervínculo" xfId="33161" builtinId="8" hidden="1"/>
    <cellStyle name="Hipervínculo" xfId="36206" builtinId="8" hidden="1"/>
    <cellStyle name="Hipervínculo" xfId="8819" builtinId="8" hidden="1"/>
    <cellStyle name="Hipervínculo" xfId="31051" builtinId="8" hidden="1"/>
    <cellStyle name="Hipervínculo" xfId="54086" builtinId="8" hidden="1"/>
    <cellStyle name="Hipervínculo" xfId="54572" builtinId="8" hidden="1"/>
    <cellStyle name="Hipervínculo" xfId="37555" builtinId="8" hidden="1"/>
    <cellStyle name="Hipervínculo" xfId="40089" builtinId="8" hidden="1"/>
    <cellStyle name="Hipervínculo" xfId="55082" builtinId="8" hidden="1"/>
    <cellStyle name="Hipervínculo" xfId="30732" builtinId="8" hidden="1"/>
    <cellStyle name="Hipervínculo" xfId="53290" builtinId="8" hidden="1"/>
    <cellStyle name="Hipervínculo" xfId="3726" builtinId="8" hidden="1"/>
    <cellStyle name="Hipervínculo" xfId="20225" builtinId="8" hidden="1"/>
    <cellStyle name="Hipervínculo" xfId="41955" builtinId="8" hidden="1"/>
    <cellStyle name="Hipervínculo" xfId="40984" builtinId="8" hidden="1"/>
    <cellStyle name="Hipervínculo" xfId="48282" builtinId="8" hidden="1"/>
    <cellStyle name="Hipervínculo" xfId="22410" builtinId="8" hidden="1"/>
    <cellStyle name="Hipervínculo" xfId="6355" builtinId="8" hidden="1"/>
    <cellStyle name="Hipervínculo" xfId="14270" builtinId="8" hidden="1"/>
    <cellStyle name="Hipervínculo" xfId="26889" builtinId="8" hidden="1"/>
    <cellStyle name="Hipervínculo" xfId="48883" builtinId="8" hidden="1"/>
    <cellStyle name="Hipervínculo" xfId="43476" builtinId="8" hidden="1"/>
    <cellStyle name="Hipervínculo" xfId="30752" builtinId="8" hidden="1"/>
    <cellStyle name="Hipervínculo" xfId="16835" builtinId="8" hidden="1"/>
    <cellStyle name="Hipervínculo" xfId="35335" builtinId="8" hidden="1"/>
    <cellStyle name="Hipervínculo" xfId="8938" builtinId="8" hidden="1"/>
    <cellStyle name="Hipervínculo" xfId="24614" builtinId="8" hidden="1"/>
    <cellStyle name="Hipervínculo" xfId="59241" builtinId="8" hidden="1"/>
    <cellStyle name="Hipervínculo" xfId="57926" builtinId="8" hidden="1"/>
    <cellStyle name="Hipervínculo" xfId="34686" builtinId="8" hidden="1"/>
    <cellStyle name="Hipervínculo" xfId="9949" builtinId="8" hidden="1"/>
    <cellStyle name="Hipervínculo" xfId="51043" builtinId="8" hidden="1"/>
    <cellStyle name="Hipervínculo" xfId="17347" builtinId="8" hidden="1"/>
    <cellStyle name="Hipervínculo" xfId="41008" builtinId="8" hidden="1"/>
    <cellStyle name="Hipervínculo" xfId="56002" builtinId="8" hidden="1"/>
    <cellStyle name="Hipervínculo" xfId="51915" builtinId="8" hidden="1"/>
    <cellStyle name="Hipervínculo" xfId="27882" builtinId="8" hidden="1"/>
    <cellStyle name="Hipervínculo" xfId="4186" builtinId="8" hidden="1"/>
    <cellStyle name="Hipervínculo" xfId="15890" builtinId="8" hidden="1"/>
    <cellStyle name="Hipervínculo" xfId="51577" builtinId="8" hidden="1"/>
    <cellStyle name="Hipervínculo" xfId="45582" builtinId="8" hidden="1"/>
    <cellStyle name="Hipervínculo" xfId="49205" builtinId="8" hidden="1"/>
    <cellStyle name="Hipervínculo" xfId="45115" builtinId="8" hidden="1"/>
    <cellStyle name="Hipervínculo" xfId="21085" builtinId="8" hidden="1"/>
    <cellStyle name="Hipervínculo" xfId="4453" builtinId="8" hidden="1"/>
    <cellStyle name="Hipervínculo" xfId="39593" builtinId="8" hidden="1"/>
    <cellStyle name="Hipervínculo" xfId="30947" builtinId="8" hidden="1"/>
    <cellStyle name="Hipervínculo" xfId="54861" builtinId="8" hidden="1"/>
    <cellStyle name="Hipervínculo" xfId="34421" builtinId="8" hidden="1"/>
    <cellStyle name="Hipervínculo" xfId="38310" builtinId="8" hidden="1"/>
    <cellStyle name="Hipervínculo" xfId="14284" builtinId="8" hidden="1"/>
    <cellStyle name="Hipervínculo" xfId="9625" builtinId="8" hidden="1"/>
    <cellStyle name="Hipervínculo" xfId="25636" builtinId="8" hidden="1"/>
    <cellStyle name="Hipervínculo" xfId="37744" builtinId="8" hidden="1"/>
    <cellStyle name="Hipervínculo" xfId="21599" builtinId="8" hidden="1"/>
    <cellStyle name="Hipervínculo" xfId="7043" builtinId="8" hidden="1"/>
    <cellStyle name="Hipervínculo" xfId="47506" builtinId="8" hidden="1"/>
    <cellStyle name="Hipervínculo" xfId="38821" builtinId="8" hidden="1"/>
    <cellStyle name="Hipervínculo" xfId="16427" builtinId="8" hidden="1"/>
    <cellStyle name="Hipervínculo" xfId="3882" builtinId="8" hidden="1"/>
    <cellStyle name="Hipervínculo" xfId="44545" builtinId="8" hidden="1"/>
    <cellStyle name="Hipervínculo" xfId="52428" builtinId="8" hidden="1"/>
    <cellStyle name="Hipervínculo" xfId="28804" builtinId="8" hidden="1"/>
    <cellStyle name="Hipervínculo" xfId="24710" builtinId="8" hidden="1"/>
    <cellStyle name="Hipervínculo" xfId="310" builtinId="8" hidden="1"/>
    <cellStyle name="Hipervínculo" xfId="23224" builtinId="8" hidden="1"/>
    <cellStyle name="Hipervínculo" xfId="16393" builtinId="8" hidden="1"/>
    <cellStyle name="Hipervínculo" xfId="51346" builtinId="8" hidden="1"/>
    <cellStyle name="Hipervínculo" xfId="45499" builtinId="8" hidden="1"/>
    <cellStyle name="Hipervínculo" xfId="22006" builtinId="8" hidden="1"/>
    <cellStyle name="Hipervínculo" xfId="16399" builtinId="8" hidden="1"/>
    <cellStyle name="Hipervínculo" xfId="5457" builtinId="8" hidden="1"/>
    <cellStyle name="Hipervínculo" xfId="15928" builtinId="8" hidden="1"/>
    <cellStyle name="Hipervínculo" xfId="53609" builtinId="8" hidden="1"/>
    <cellStyle name="Hipervínculo" xfId="55485" builtinId="8" hidden="1"/>
    <cellStyle name="Hipervínculo" xfId="38570" builtinId="8" hidden="1"/>
    <cellStyle name="Hipervínculo" xfId="32783" builtinId="8" hidden="1"/>
    <cellStyle name="Hipervínculo" xfId="29599" builtinId="8" hidden="1"/>
    <cellStyle name="Hipervínculo" xfId="9212" builtinId="8" hidden="1"/>
    <cellStyle name="Hipervínculo" xfId="3412" builtinId="8" hidden="1"/>
    <cellStyle name="Hipervínculo" xfId="26716" builtinId="8" hidden="1"/>
    <cellStyle name="Hipervínculo" xfId="13238" builtinId="8" hidden="1"/>
    <cellStyle name="Hipervínculo" xfId="59214" builtinId="8" hidden="1"/>
    <cellStyle name="Hipervínculo" xfId="55502" builtinId="8" hidden="1"/>
    <cellStyle name="Hipervínculo" xfId="8936" builtinId="8" hidden="1"/>
    <cellStyle name="Hipervínculo" xfId="36086" builtinId="8" hidden="1"/>
    <cellStyle name="Hipervínculo" xfId="18106" builtinId="8" hidden="1"/>
    <cellStyle name="Hipervínculo" xfId="54366" builtinId="8" hidden="1"/>
    <cellStyle name="Hipervínculo" xfId="49225" builtinId="8" hidden="1"/>
    <cellStyle name="Hipervínculo" xfId="52161" builtinId="8" hidden="1"/>
    <cellStyle name="Hipervínculo" xfId="23439" builtinId="8" hidden="1"/>
    <cellStyle name="Hipervínculo" xfId="14957" builtinId="8" hidden="1"/>
    <cellStyle name="Hipervínculo" xfId="11115" builtinId="8" hidden="1"/>
    <cellStyle name="Hipervínculo" xfId="37776" builtinId="8" hidden="1"/>
    <cellStyle name="Hipervínculo" xfId="13206" builtinId="8" hidden="1"/>
    <cellStyle name="Hipervínculo" xfId="39519" builtinId="8" hidden="1"/>
    <cellStyle name="Hipervínculo" xfId="17789" builtinId="8" hidden="1"/>
    <cellStyle name="Hipervínculo" xfId="3307" builtinId="8" hidden="1"/>
    <cellStyle name="Hipervínculo" xfId="11434" builtinId="8" hidden="1"/>
    <cellStyle name="Hipervínculo" xfId="33169" builtinId="8" hidden="1"/>
    <cellStyle name="Hipervínculo" xfId="47750" builtinId="8" hidden="1"/>
    <cellStyle name="Hipervínculo" xfId="34819" builtinId="8" hidden="1"/>
    <cellStyle name="Hipervínculo" xfId="32592" builtinId="8" hidden="1"/>
    <cellStyle name="Hipervínculo" xfId="10859" builtinId="8" hidden="1"/>
    <cellStyle name="Hipervínculo" xfId="3468" builtinId="8" hidden="1"/>
    <cellStyle name="Hipervínculo" xfId="18256" builtinId="8" hidden="1"/>
    <cellStyle name="Hipervínculo" xfId="40097" builtinId="8" hidden="1"/>
    <cellStyle name="Hipervínculo" xfId="55090" builtinId="8" hidden="1"/>
    <cellStyle name="Hipervínculo" xfId="25719" builtinId="8" hidden="1"/>
    <cellStyle name="Hipervínculo" xfId="42705" builtinId="8" hidden="1"/>
    <cellStyle name="Hipervínculo" xfId="3730" builtinId="8" hidden="1"/>
    <cellStyle name="Hipervínculo" xfId="10549" builtinId="8" hidden="1"/>
    <cellStyle name="Hipervínculo" xfId="25053" builtinId="8" hidden="1"/>
    <cellStyle name="Hipervínculo" xfId="38412" builtinId="8" hidden="1"/>
    <cellStyle name="Hipervínculo" xfId="56086" builtinId="8" hidden="1"/>
    <cellStyle name="Hipervínculo" xfId="47648" builtinId="8" hidden="1"/>
    <cellStyle name="Hipervínculo" xfId="46632" builtinId="8" hidden="1"/>
    <cellStyle name="Hipervínculo" xfId="34122" builtinId="8" hidden="1"/>
    <cellStyle name="Hipervínculo" xfId="6023" builtinId="8" hidden="1"/>
    <cellStyle name="Hipervínculo" xfId="31858" builtinId="8" hidden="1"/>
    <cellStyle name="Hipervínculo" xfId="53952" builtinId="8" hidden="1"/>
    <cellStyle name="Hipervínculo" xfId="41493" builtinId="8" hidden="1"/>
    <cellStyle name="Hipervínculo" xfId="37400" builtinId="8" hidden="1"/>
    <cellStyle name="Hipervínculo" xfId="58828" builtinId="8" hidden="1"/>
    <cellStyle name="Hipervínculo" xfId="10537" builtinId="8" hidden="1"/>
    <cellStyle name="Hipervínculo" xfId="5602" builtinId="8" hidden="1"/>
    <cellStyle name="Hipervínculo" xfId="26187" builtinId="8" hidden="1"/>
    <cellStyle name="Hipervínculo" xfId="8277" builtinId="8" hidden="1"/>
    <cellStyle name="Hipervínculo" xfId="32339" builtinId="8" hidden="1"/>
    <cellStyle name="Hipervínculo" xfId="30603" builtinId="8" hidden="1"/>
    <cellStyle name="Hipervínculo" xfId="11294" builtinId="8" hidden="1"/>
    <cellStyle name="Hipervínculo" xfId="14509" builtinId="8" hidden="1"/>
    <cellStyle name="Hipervínculo" xfId="21430" builtinId="8" hidden="1"/>
    <cellStyle name="Hipervínculo" xfId="45457" builtinId="8" hidden="1"/>
    <cellStyle name="Hipervínculo" xfId="51923" builtinId="8" hidden="1"/>
    <cellStyle name="Hipervínculo" xfId="16775" builtinId="8" hidden="1"/>
    <cellStyle name="Hipervínculo" xfId="23798" builtinId="8" hidden="1"/>
    <cellStyle name="Hipervínculo" xfId="109" builtinId="8" hidden="1"/>
    <cellStyle name="Hipervínculo" xfId="9537" builtinId="8" hidden="1"/>
    <cellStyle name="Hipervínculo" xfId="28226" builtinId="8" hidden="1"/>
    <cellStyle name="Hipervínculo" xfId="52259" builtinId="8" hidden="1"/>
    <cellStyle name="Hipervínculo" xfId="45123" builtinId="8" hidden="1"/>
    <cellStyle name="Hipervínculo" xfId="10164" builtinId="8" hidden="1"/>
    <cellStyle name="Hipervínculo" xfId="37868" builtinId="8" hidden="1"/>
    <cellStyle name="Hipervínculo" xfId="55306" builtinId="8" hidden="1"/>
    <cellStyle name="Hipervínculo" xfId="35938" builtinId="8" hidden="1"/>
    <cellStyle name="Hipervínculo" xfId="2331" builtinId="8" hidden="1"/>
    <cellStyle name="Hipervínculo" xfId="26768" builtinId="8" hidden="1"/>
    <cellStyle name="Hipervínculo" xfId="42148" builtinId="8" hidden="1"/>
    <cellStyle name="Hipervínculo" xfId="26022" builtinId="8" hidden="1"/>
    <cellStyle name="Hipervínculo" xfId="10201" builtinId="8" hidden="1"/>
    <cellStyle name="Hipervínculo" xfId="11490" builtinId="8" hidden="1"/>
    <cellStyle name="Hipervínculo" xfId="40087" builtinId="8" hidden="1"/>
    <cellStyle name="Hipervínculo" xfId="41831" builtinId="8" hidden="1"/>
    <cellStyle name="Hipervínculo" xfId="54288" builtinId="8" hidden="1"/>
    <cellStyle name="Hipervínculo" xfId="31523" builtinId="8" hidden="1"/>
    <cellStyle name="Hipervínculo" xfId="36489" builtinId="8" hidden="1"/>
    <cellStyle name="Hipervínculo" xfId="2813" builtinId="8" hidden="1"/>
    <cellStyle name="Hipervínculo" xfId="18398" builtinId="8" hidden="1"/>
    <cellStyle name="Hipervínculo" xfId="20811" builtinId="8" hidden="1"/>
    <cellStyle name="Hipervínculo" xfId="13098" builtinId="8" hidden="1"/>
    <cellStyle name="Hipervínculo" xfId="9654" builtinId="8" hidden="1"/>
    <cellStyle name="Hipervínculo" xfId="24718" builtinId="8" hidden="1"/>
    <cellStyle name="Hipervínculo" xfId="15571" builtinId="8" hidden="1"/>
    <cellStyle name="Hipervínculo" xfId="3898" builtinId="8" hidden="1"/>
    <cellStyle name="Hipervínculo" xfId="25323" builtinId="8" hidden="1"/>
    <cellStyle name="Hipervínculo" xfId="51338" builtinId="8" hidden="1"/>
    <cellStyle name="Hipervínculo" xfId="55427" builtinId="8" hidden="1"/>
    <cellStyle name="Hipervínculo" xfId="40431" builtinId="8" hidden="1"/>
    <cellStyle name="Hipervínculo" xfId="29727" builtinId="8" hidden="1"/>
    <cellStyle name="Hipervínculo" xfId="29778" builtinId="8" hidden="1"/>
    <cellStyle name="Hipervínculo" xfId="12874" builtinId="8" hidden="1"/>
    <cellStyle name="Hipervínculo" xfId="32254" builtinId="8" hidden="1"/>
    <cellStyle name="Hipervínculo" xfId="57636" builtinId="8" hidden="1"/>
    <cellStyle name="Hipervínculo" xfId="58666" builtinId="8" hidden="1"/>
    <cellStyle name="Hipervínculo" xfId="17697" builtinId="8" hidden="1"/>
    <cellStyle name="Hipervínculo" xfId="25902" builtinId="8" hidden="1"/>
    <cellStyle name="Hipervínculo" xfId="9288" builtinId="8" hidden="1"/>
    <cellStyle name="Hipervínculo" xfId="27144" builtinId="8" hidden="1"/>
    <cellStyle name="Hipervínculo" xfId="50921" builtinId="8" hidden="1"/>
    <cellStyle name="Hipervínculo" xfId="39499" builtinId="8" hidden="1"/>
    <cellStyle name="Hipervínculo" xfId="20792" builtinId="8" hidden="1"/>
    <cellStyle name="Hipervínculo" xfId="19326" builtinId="8" hidden="1"/>
    <cellStyle name="Hipervínculo" xfId="35942" builtinId="8" hidden="1"/>
    <cellStyle name="Hipervínculo" xfId="48913" builtinId="8" hidden="1"/>
    <cellStyle name="Hipervínculo" xfId="55471" builtinId="8" hidden="1"/>
    <cellStyle name="Hipervínculo" xfId="7822" builtinId="8" hidden="1"/>
    <cellStyle name="Hipervínculo" xfId="55445" builtinId="8" hidden="1"/>
    <cellStyle name="Hipervínculo" xfId="56732" builtinId="8" hidden="1"/>
    <cellStyle name="Hipervínculo" xfId="18570" builtinId="8" hidden="1"/>
    <cellStyle name="Hipervínculo" xfId="4040" builtinId="8" hidden="1"/>
    <cellStyle name="Hipervínculo" xfId="45841" builtinId="8" hidden="1"/>
    <cellStyle name="Hipervínculo" xfId="52093" builtinId="8" hidden="1"/>
    <cellStyle name="Hipervínculo" xfId="30105" builtinId="8" hidden="1"/>
    <cellStyle name="Hipervínculo" xfId="9178" builtinId="8" hidden="1"/>
    <cellStyle name="Hipervínculo" xfId="30280" builtinId="8" hidden="1"/>
    <cellStyle name="Hipervínculo" xfId="12421" builtinId="8" hidden="1"/>
    <cellStyle name="Hipervínculo" xfId="47937" builtinId="8" hidden="1"/>
    <cellStyle name="Hipervínculo" xfId="168" builtinId="8" hidden="1"/>
    <cellStyle name="Hipervínculo" xfId="48687" builtinId="8" hidden="1"/>
    <cellStyle name="Hipervínculo" xfId="32136" builtinId="8" hidden="1"/>
    <cellStyle name="Hipervínculo" xfId="47484" builtinId="8" hidden="1"/>
    <cellStyle name="Hipervínculo" xfId="19533" builtinId="8" hidden="1"/>
    <cellStyle name="Hipervínculo" xfId="35806" builtinId="8" hidden="1"/>
    <cellStyle name="Hipervínculo" xfId="48871" builtinId="8" hidden="1"/>
    <cellStyle name="Hipervínculo" xfId="51073" builtinId="8" hidden="1"/>
    <cellStyle name="Hipervínculo" xfId="33359" builtinId="8" hidden="1"/>
    <cellStyle name="Hipervínculo" xfId="5807" builtinId="8" hidden="1"/>
    <cellStyle name="Hipervínculo" xfId="35892" builtinId="8" hidden="1"/>
    <cellStyle name="Hipervínculo" xfId="38530" builtinId="8" hidden="1"/>
    <cellStyle name="Hipervínculo" xfId="32584" builtinId="8" hidden="1"/>
    <cellStyle name="Hipervínculo" xfId="17169" builtinId="8" hidden="1"/>
    <cellStyle name="Hipervínculo" xfId="33141" builtinId="8" hidden="1"/>
    <cellStyle name="Hipervínculo" xfId="28972" builtinId="8" hidden="1"/>
    <cellStyle name="Hipervínculo" xfId="14919" builtinId="8" hidden="1"/>
    <cellStyle name="Hipervínculo" xfId="23072" builtinId="8" hidden="1"/>
    <cellStyle name="Hipervínculo" xfId="1832" builtinId="8" hidden="1"/>
    <cellStyle name="Hipervínculo" xfId="26856" builtinId="8" hidden="1"/>
    <cellStyle name="Hipervínculo" xfId="37996" builtinId="8" hidden="1"/>
    <cellStyle name="Hipervínculo" xfId="2061" builtinId="8" hidden="1"/>
    <cellStyle name="Hipervínculo" xfId="1080" builtinId="8" hidden="1"/>
    <cellStyle name="Hipervínculo" xfId="25766" builtinId="8" hidden="1"/>
    <cellStyle name="Hipervínculo" xfId="53040" builtinId="8" hidden="1"/>
    <cellStyle name="Hipervínculo" xfId="45786" builtinId="8" hidden="1"/>
    <cellStyle name="Hipervínculo" xfId="5515" builtinId="8" hidden="1"/>
    <cellStyle name="Hipervínculo" xfId="50450" builtinId="8" hidden="1"/>
    <cellStyle name="Hipervínculo" xfId="41664" builtinId="8" hidden="1"/>
    <cellStyle name="Hipervínculo" xfId="35062" builtinId="8" hidden="1"/>
    <cellStyle name="Hipervínculo" xfId="19649" builtinId="8" hidden="1"/>
    <cellStyle name="Hipervínculo" xfId="35910" builtinId="8" hidden="1"/>
    <cellStyle name="Hipervínculo" xfId="35756" builtinId="8" hidden="1"/>
    <cellStyle name="Hipervínculo" xfId="46440" builtinId="8" hidden="1"/>
    <cellStyle name="Hipervínculo" xfId="31025" builtinId="8" hidden="1"/>
    <cellStyle name="Hipervínculo" xfId="8964" builtinId="8" hidden="1"/>
    <cellStyle name="Hipervínculo" xfId="24378" builtinId="8" hidden="1"/>
    <cellStyle name="Hipervínculo" xfId="59156" builtinId="8" hidden="1"/>
    <cellStyle name="Hipervínculo" xfId="59218" builtinId="8" hidden="1"/>
    <cellStyle name="Hipervínculo" xfId="3273" builtinId="8" hidden="1"/>
    <cellStyle name="Hipervínculo" xfId="13002" builtinId="8" hidden="1"/>
    <cellStyle name="Hipervínculo" xfId="23994" builtinId="8" hidden="1"/>
    <cellStyle name="Hipervínculo" xfId="48304" builtinId="8" hidden="1"/>
    <cellStyle name="Hipervínculo" xfId="15824" builtinId="8" hidden="1"/>
    <cellStyle name="Hipervínculo" xfId="41911" builtinId="8" hidden="1"/>
    <cellStyle name="Hipervínculo" xfId="39183" builtinId="8" hidden="1"/>
    <cellStyle name="Hipervínculo" xfId="57329" builtinId="8" hidden="1"/>
    <cellStyle name="Hipervínculo" xfId="22126" builtinId="8" hidden="1"/>
    <cellStyle name="Hipervínculo" xfId="56360" builtinId="8" hidden="1"/>
    <cellStyle name="Hipervínculo" xfId="282" builtinId="8" hidden="1"/>
    <cellStyle name="Hipervínculo" xfId="23612" builtinId="8" hidden="1"/>
    <cellStyle name="Hipervínculo" xfId="6634" builtinId="8" hidden="1"/>
    <cellStyle name="Hipervínculo" xfId="46650" builtinId="8" hidden="1"/>
    <cellStyle name="Hipervínculo" xfId="41929" builtinId="8" hidden="1"/>
    <cellStyle name="Hipervínculo" xfId="13332" builtinId="8" hidden="1"/>
    <cellStyle name="Hipervínculo" xfId="41188" builtinId="8" hidden="1"/>
    <cellStyle name="Hipervínculo" xfId="23357" builtinId="8" hidden="1"/>
    <cellStyle name="Hipervínculo" xfId="52820" builtinId="8" hidden="1"/>
    <cellStyle name="Hipervínculo" xfId="54410" builtinId="8" hidden="1"/>
    <cellStyle name="Hipervínculo" xfId="8555" builtinId="8" hidden="1"/>
    <cellStyle name="Hipervínculo" xfId="55526" builtinId="8" hidden="1"/>
    <cellStyle name="Hipervínculo" xfId="32667" builtinId="8" hidden="1"/>
    <cellStyle name="Hipervínculo" xfId="52171" builtinId="8" hidden="1"/>
    <cellStyle name="Hipervínculo" xfId="37212" builtinId="8" hidden="1"/>
    <cellStyle name="Hipervínculo" xfId="52695" builtinId="8" hidden="1"/>
    <cellStyle name="Hipervínculo" xfId="17983" builtinId="8" hidden="1"/>
    <cellStyle name="Hipervínculo" xfId="53328" builtinId="8" hidden="1"/>
    <cellStyle name="Hipervínculo" xfId="53651" builtinId="8" hidden="1"/>
    <cellStyle name="Hipervínculo" xfId="9767" builtinId="8" hidden="1"/>
    <cellStyle name="Hipervínculo" xfId="7362" builtinId="8" hidden="1"/>
    <cellStyle name="Hipervínculo" xfId="28036" builtinId="8" hidden="1"/>
    <cellStyle name="Hipervínculo" xfId="52323" builtinId="8" hidden="1"/>
    <cellStyle name="Hipervínculo" xfId="8843" builtinId="8" hidden="1"/>
    <cellStyle name="Hipervínculo" xfId="36268" builtinId="8" hidden="1"/>
    <cellStyle name="Hipervínculo" xfId="34549" builtinId="8" hidden="1"/>
    <cellStyle name="Hipervínculo" xfId="52434" builtinId="8" hidden="1"/>
    <cellStyle name="Hipervínculo" xfId="25512" builtinId="8" hidden="1"/>
    <cellStyle name="Hipervínculo" xfId="38254" builtinId="8" hidden="1"/>
    <cellStyle name="Hipervínculo" xfId="25496" builtinId="8" hidden="1"/>
    <cellStyle name="Hipervínculo" xfId="55814" builtinId="8" hidden="1"/>
    <cellStyle name="Hipervínculo" xfId="11896" builtinId="8" hidden="1"/>
    <cellStyle name="Hipervínculo" xfId="29882" builtinId="8" hidden="1"/>
    <cellStyle name="Hipervínculo" xfId="1774" builtinId="8" hidden="1"/>
    <cellStyle name="Hipervínculo" xfId="56538" builtinId="8" hidden="1"/>
    <cellStyle name="Hipervínculo" xfId="46299" builtinId="8" hidden="1"/>
    <cellStyle name="Hipervínculo" xfId="30965" builtinId="8" hidden="1"/>
    <cellStyle name="Hipervínculo" xfId="9497" builtinId="8" hidden="1"/>
    <cellStyle name="Hipervínculo" xfId="40231" builtinId="8" hidden="1"/>
    <cellStyle name="Hipervínculo" xfId="42805" builtinId="8" hidden="1"/>
    <cellStyle name="Hipervínculo" xfId="11868" builtinId="8" hidden="1"/>
    <cellStyle name="Hipervínculo" xfId="35608" builtinId="8" hidden="1"/>
    <cellStyle name="Hipervínculo" xfId="8603" builtinId="8" hidden="1"/>
    <cellStyle name="Hipervínculo" xfId="7541" builtinId="8" hidden="1"/>
    <cellStyle name="Hipervínculo" xfId="50562" builtinId="8" hidden="1"/>
    <cellStyle name="Hipervínculo" xfId="20693" builtinId="8" hidden="1"/>
    <cellStyle name="Hipervínculo" xfId="7031" builtinId="8" hidden="1"/>
    <cellStyle name="Hipervínculo" xfId="36675" builtinId="8" hidden="1"/>
    <cellStyle name="Hipervínculo" xfId="9469" builtinId="8" hidden="1"/>
    <cellStyle name="Hipervínculo" xfId="13148" builtinId="8" hidden="1"/>
    <cellStyle name="Hipervínculo" xfId="53836" builtinId="8" hidden="1"/>
    <cellStyle name="Hipervínculo" xfId="59196" builtinId="8" hidden="1"/>
    <cellStyle name="Hipervínculo" xfId="22440" builtinId="8" hidden="1"/>
    <cellStyle name="Hipervínculo" xfId="1692" builtinId="8" hidden="1"/>
    <cellStyle name="Hipervínculo" xfId="27732" builtinId="8" hidden="1"/>
    <cellStyle name="Hipervínculo" xfId="33279" builtinId="8" hidden="1"/>
    <cellStyle name="Hipervínculo" xfId="10749" builtinId="8" hidden="1"/>
    <cellStyle name="Hipervínculo" xfId="55202" builtinId="8" hidden="1"/>
    <cellStyle name="Hipervínculo" xfId="47028" builtinId="8" hidden="1"/>
    <cellStyle name="Hipervínculo" xfId="53109" builtinId="8" hidden="1"/>
    <cellStyle name="Hipervínculo" xfId="5505" builtinId="8" hidden="1"/>
    <cellStyle name="Hipervínculo" xfId="1552" builtinId="8" hidden="1"/>
    <cellStyle name="Hipervínculo" xfId="33219" builtinId="8" hidden="1"/>
    <cellStyle name="Hipervínculo" xfId="10021" builtinId="8" hidden="1"/>
    <cellStyle name="Hipervínculo" xfId="58808" builtinId="8" hidden="1"/>
    <cellStyle name="Hipervínculo" xfId="17010" builtinId="8" hidden="1"/>
    <cellStyle name="Hipervínculo" xfId="31313" builtinId="8" hidden="1"/>
    <cellStyle name="Hipervínculo" xfId="44721" builtinId="8" hidden="1"/>
    <cellStyle name="Hipervínculo" xfId="59291" builtinId="8" hidden="1"/>
    <cellStyle name="Hipervínculo" xfId="33509" builtinId="8" hidden="1"/>
    <cellStyle name="Hipervínculo" xfId="57703" builtinId="8" hidden="1"/>
    <cellStyle name="Hipervínculo" xfId="48184" builtinId="8" hidden="1"/>
    <cellStyle name="Hipervínculo" xfId="23068" builtinId="8" hidden="1"/>
    <cellStyle name="Hipervínculo" xfId="20988" builtinId="8" hidden="1"/>
    <cellStyle name="Hipervínculo" xfId="49016" builtinId="8" hidden="1"/>
    <cellStyle name="Hipervínculo" xfId="9046" builtinId="8" hidden="1"/>
    <cellStyle name="Hipervínculo" xfId="1388" builtinId="8" hidden="1"/>
    <cellStyle name="Hipervínculo" xfId="40513" builtinId="8" hidden="1"/>
    <cellStyle name="Hipervínculo" xfId="2948" builtinId="8" hidden="1"/>
    <cellStyle name="Hipervínculo" xfId="57474" builtinId="8" hidden="1"/>
    <cellStyle name="Hipervínculo" xfId="57584" builtinId="8" hidden="1"/>
    <cellStyle name="Hipervínculo" xfId="22416" builtinId="8" hidden="1"/>
    <cellStyle name="Hipervínculo" xfId="23160" builtinId="8" hidden="1"/>
    <cellStyle name="Hipervínculo" xfId="5163" builtinId="8" hidden="1"/>
    <cellStyle name="Hipervínculo" xfId="38954" builtinId="8" hidden="1"/>
    <cellStyle name="Hipervínculo" xfId="30318" builtinId="8" hidden="1"/>
    <cellStyle name="Hipervínculo" xfId="31745" builtinId="8" hidden="1"/>
    <cellStyle name="Hipervínculo" xfId="18029" builtinId="8" hidden="1"/>
    <cellStyle name="Hipervínculo" xfId="54064" builtinId="8" hidden="1"/>
    <cellStyle name="Hipervínculo" xfId="12020" builtinId="8" hidden="1"/>
    <cellStyle name="Hipervínculo" xfId="13852" builtinId="8" hidden="1"/>
    <cellStyle name="Hipervínculo" xfId="8359" builtinId="8" hidden="1"/>
    <cellStyle name="Hipervínculo" xfId="55151" builtinId="8" hidden="1"/>
    <cellStyle name="Hipervínculo" xfId="36040" builtinId="8" hidden="1"/>
    <cellStyle name="Hipervínculo" xfId="38548" builtinId="8" hidden="1"/>
    <cellStyle name="Hipervínculo" xfId="56756" builtinId="8" hidden="1"/>
    <cellStyle name="Hipervínculo" xfId="52970" builtinId="8" hidden="1"/>
    <cellStyle name="Hipervínculo" xfId="18152" builtinId="8" hidden="1"/>
    <cellStyle name="Hipervínculo" xfId="56468" builtinId="8" hidden="1"/>
    <cellStyle name="Hipervínculo" xfId="14708" builtinId="8" hidden="1"/>
    <cellStyle name="Hipervínculo" xfId="53814" builtinId="8" hidden="1"/>
    <cellStyle name="Hipervínculo" xfId="24854" builtinId="8" hidden="1"/>
    <cellStyle name="Hipervínculo" xfId="24592" builtinId="8" hidden="1"/>
    <cellStyle name="Hipervínculo" xfId="24692" builtinId="8" hidden="1"/>
    <cellStyle name="Hipervínculo" xfId="31631" builtinId="8" hidden="1"/>
    <cellStyle name="Hipervínculo" xfId="11577" builtinId="8" hidden="1"/>
    <cellStyle name="Hipervínculo" xfId="59040" builtinId="8" hidden="1"/>
    <cellStyle name="Hipervínculo" xfId="53754" builtinId="8" hidden="1"/>
    <cellStyle name="Hipervínculo" xfId="41706" builtinId="8" hidden="1"/>
    <cellStyle name="Hipervínculo" xfId="32873" builtinId="8" hidden="1"/>
    <cellStyle name="Hipervínculo" xfId="11987" builtinId="8" hidden="1"/>
    <cellStyle name="Hipervínculo" xfId="30611" builtinId="8" hidden="1"/>
    <cellStyle name="Hipervínculo" xfId="44657" builtinId="8" hidden="1"/>
    <cellStyle name="Hipervínculo" xfId="626" builtinId="8" hidden="1"/>
    <cellStyle name="Hipervínculo" xfId="43135" builtinId="8" hidden="1"/>
    <cellStyle name="Hipervínculo" xfId="34298" builtinId="8" hidden="1"/>
    <cellStyle name="Hipervínculo" xfId="11155" builtinId="8" hidden="1"/>
    <cellStyle name="Hipervínculo" xfId="51483" builtinId="8" hidden="1"/>
    <cellStyle name="Hipervínculo" xfId="45451" builtinId="8" hidden="1"/>
    <cellStyle name="Hipervínculo" xfId="9038" builtinId="8" hidden="1"/>
    <cellStyle name="Hipervínculo" xfId="42395" builtinId="8" hidden="1"/>
    <cellStyle name="Hipervínculo" xfId="32925" builtinId="8" hidden="1"/>
    <cellStyle name="Hipervínculo" xfId="9728" builtinId="8" hidden="1"/>
    <cellStyle name="Hipervínculo" xfId="52749" builtinId="8" hidden="1"/>
    <cellStyle name="Hipervínculo" xfId="30939" builtinId="8" hidden="1"/>
    <cellStyle name="Hipervínculo" xfId="10679" builtinId="8" hidden="1"/>
    <cellStyle name="Hipervínculo" xfId="22294" builtinId="8" hidden="1"/>
    <cellStyle name="Hipervínculo" xfId="38618" builtinId="8" hidden="1"/>
    <cellStyle name="Hipervínculo" xfId="12964" builtinId="8" hidden="1"/>
    <cellStyle name="Hipervínculo" xfId="56224" builtinId="8" hidden="1"/>
    <cellStyle name="Hipervínculo" xfId="19937" builtinId="8" hidden="1"/>
    <cellStyle name="Hipervínculo" xfId="32443" builtinId="8" hidden="1"/>
    <cellStyle name="Hipervínculo" xfId="30312" builtinId="8" hidden="1"/>
    <cellStyle name="Hipervínculo" xfId="12088" builtinId="8" hidden="1"/>
    <cellStyle name="Hipervínculo" xfId="48093" builtinId="8" hidden="1"/>
    <cellStyle name="Hipervínculo" xfId="3386" builtinId="8" hidden="1"/>
    <cellStyle name="Hipervínculo" xfId="24602" builtinId="8" hidden="1"/>
    <cellStyle name="Hipervínculo" xfId="43998" builtinId="8" hidden="1"/>
    <cellStyle name="Hipervínculo" xfId="19425" builtinId="8" hidden="1"/>
    <cellStyle name="Hipervínculo" xfId="20331" builtinId="8" hidden="1"/>
    <cellStyle name="Hipervínculo" xfId="14734" builtinId="8" hidden="1"/>
    <cellStyle name="Hipervínculo" xfId="27935" builtinId="8" hidden="1"/>
    <cellStyle name="Hipervínculo" xfId="46070" builtinId="8" hidden="1"/>
    <cellStyle name="Hipervínculo" xfId="18084" builtinId="8" hidden="1"/>
    <cellStyle name="Hipervínculo" xfId="32361" builtinId="8" hidden="1"/>
    <cellStyle name="Hipervínculo" xfId="5568" builtinId="8" hidden="1"/>
    <cellStyle name="Hipervínculo" xfId="50935" builtinId="8" hidden="1"/>
    <cellStyle name="Hipervínculo" xfId="51233" builtinId="8" hidden="1"/>
    <cellStyle name="Hipervínculo" xfId="23109" builtinId="8" hidden="1"/>
    <cellStyle name="Hipervínculo" xfId="24824" builtinId="8" hidden="1"/>
    <cellStyle name="Hipervínculo" xfId="52317" builtinId="8" hidden="1"/>
    <cellStyle name="Hipervínculo" xfId="18503" builtinId="8" hidden="1"/>
    <cellStyle name="Hipervínculo" xfId="17563" builtinId="8" hidden="1"/>
    <cellStyle name="Hipervínculo" xfId="34535" builtinId="8" hidden="1"/>
    <cellStyle name="Hipervínculo" xfId="11640" builtinId="8" hidden="1"/>
    <cellStyle name="Hipervínculo" xfId="9515" builtinId="8" hidden="1"/>
    <cellStyle name="Hipervínculo" xfId="4957" builtinId="8" hidden="1"/>
    <cellStyle name="Hipervínculo" xfId="57842" builtinId="8" hidden="1"/>
    <cellStyle name="Hipervínculo" xfId="16084" builtinId="8" hidden="1"/>
    <cellStyle name="Hipervínculo" xfId="9664" builtinId="8" hidden="1"/>
    <cellStyle name="Hipervínculo" xfId="50086" builtinId="8" hidden="1"/>
    <cellStyle name="Hipervínculo" xfId="3928" builtinId="8" hidden="1"/>
    <cellStyle name="Hipervínculo" xfId="36843" builtinId="8" hidden="1"/>
    <cellStyle name="Hipervínculo" xfId="18532" builtinId="8" hidden="1"/>
    <cellStyle name="Hipervínculo" xfId="13280" builtinId="8" hidden="1"/>
    <cellStyle name="Hipervínculo" xfId="43418" builtinId="8" hidden="1"/>
    <cellStyle name="Hipervínculo" xfId="28946" builtinId="8" hidden="1"/>
    <cellStyle name="Hipervínculo" xfId="21016" builtinId="8" hidden="1"/>
    <cellStyle name="Hipervínculo" xfId="15415" builtinId="8" hidden="1"/>
    <cellStyle name="Hipervínculo" xfId="32032" builtinId="8" hidden="1"/>
    <cellStyle name="Hipervínculo" xfId="49135" builtinId="8" hidden="1"/>
    <cellStyle name="Hipervínculo" xfId="32522" builtinId="8" hidden="1"/>
    <cellStyle name="Hipervínculo" xfId="47734" builtinId="8" hidden="1"/>
    <cellStyle name="Hipervínculo" xfId="35303" builtinId="8" hidden="1"/>
    <cellStyle name="Hipervínculo" xfId="58952" builtinId="8" hidden="1"/>
    <cellStyle name="Hipervínculo" xfId="44026" builtinId="8" hidden="1"/>
    <cellStyle name="Hipervínculo" xfId="4150" builtinId="8" hidden="1"/>
    <cellStyle name="Hipervínculo" xfId="38677" builtinId="8" hidden="1"/>
    <cellStyle name="Hipervínculo" xfId="46846" builtinId="8" hidden="1"/>
    <cellStyle name="Hipervínculo" xfId="29878" builtinId="8" hidden="1"/>
    <cellStyle name="Hipervínculo" xfId="61" builtinId="8" hidden="1"/>
    <cellStyle name="Hipervínculo" xfId="15283" builtinId="8" hidden="1"/>
    <cellStyle name="Hipervínculo" xfId="40940" builtinId="8" hidden="1"/>
    <cellStyle name="Hipervínculo" xfId="39347" builtinId="8" hidden="1"/>
    <cellStyle name="Hipervínculo" xfId="25838" builtinId="8" hidden="1"/>
    <cellStyle name="Hipervínculo" xfId="13322" builtinId="8" hidden="1"/>
    <cellStyle name="Hipervínculo" xfId="29561" builtinId="8" hidden="1"/>
    <cellStyle name="Hipervínculo" xfId="52691" builtinId="8" hidden="1"/>
    <cellStyle name="Hipervínculo" xfId="34616" builtinId="8" hidden="1"/>
    <cellStyle name="Hipervínculo" xfId="878" builtinId="8" hidden="1"/>
    <cellStyle name="Hipervínculo" xfId="55403" builtinId="8" hidden="1"/>
    <cellStyle name="Hipervínculo" xfId="55742" builtinId="8" hidden="1"/>
    <cellStyle name="Hipervínculo" xfId="46122" builtinId="8" hidden="1"/>
    <cellStyle name="Hipervínculo" xfId="12618" builtinId="8" hidden="1"/>
    <cellStyle name="Hipervínculo" xfId="1048" builtinId="8" hidden="1"/>
    <cellStyle name="Hipervínculo" xfId="38757" builtinId="8" hidden="1"/>
    <cellStyle name="Hipervínculo" xfId="57380" builtinId="8" hidden="1"/>
    <cellStyle name="Hipervínculo" xfId="16943" builtinId="8" hidden="1"/>
    <cellStyle name="Hipervínculo" xfId="46906" builtinId="8" hidden="1"/>
    <cellStyle name="Hipervínculo" xfId="10271" builtinId="8" hidden="1"/>
    <cellStyle name="Hipervínculo" xfId="35319" builtinId="8" hidden="1"/>
    <cellStyle name="Hipervínculo" xfId="6746" builtinId="8" hidden="1"/>
    <cellStyle name="Hipervínculo" xfId="47829" builtinId="8" hidden="1"/>
    <cellStyle name="Hipervínculo" xfId="8767" builtinId="8" hidden="1"/>
    <cellStyle name="Hipervínculo" xfId="7935" builtinId="8" hidden="1"/>
    <cellStyle name="Hipervínculo" xfId="30593" builtinId="8" hidden="1"/>
    <cellStyle name="Hipervínculo" xfId="14909" builtinId="8" hidden="1"/>
    <cellStyle name="Hipervínculo" xfId="3466" builtinId="8" hidden="1"/>
    <cellStyle name="Hipervínculo" xfId="38737" builtinId="8" hidden="1"/>
    <cellStyle name="Hipervínculo" xfId="21804" builtinId="8" hidden="1"/>
    <cellStyle name="Hipervínculo" xfId="563" builtinId="8" hidden="1"/>
    <cellStyle name="Hipervínculo" xfId="17641" builtinId="8" hidden="1"/>
    <cellStyle name="Hipervínculo" xfId="4722" builtinId="8" hidden="1"/>
    <cellStyle name="Hipervínculo" xfId="59409" builtinId="8" hidden="1"/>
    <cellStyle name="Hipervínculo" xfId="58410" builtinId="8" hidden="1"/>
    <cellStyle name="Hipervínculo" xfId="11525" builtinId="8" hidden="1"/>
    <cellStyle name="Hipervínculo" xfId="30511" builtinId="8" hidden="1"/>
    <cellStyle name="Hipervínculo" xfId="5855" builtinId="8" hidden="1"/>
    <cellStyle name="Hipervínculo" xfId="30799" builtinId="8" hidden="1"/>
    <cellStyle name="Hipervínculo" xfId="36164" builtinId="8" hidden="1"/>
    <cellStyle name="Hipervínculo" xfId="19137" builtinId="8" hidden="1"/>
    <cellStyle name="Hipervínculo" xfId="59267" builtinId="8" hidden="1"/>
    <cellStyle name="Hipervínculo" xfId="42176" builtinId="8" hidden="1"/>
    <cellStyle name="Hipervínculo" xfId="23829" builtinId="8" hidden="1"/>
    <cellStyle name="Hipervínculo" xfId="13228" builtinId="8" hidden="1"/>
    <cellStyle name="Hipervínculo" xfId="48503" builtinId="8" hidden="1"/>
    <cellStyle name="Hipervínculo" xfId="53550" builtinId="8" hidden="1"/>
    <cellStyle name="Hipervínculo" xfId="15992" builtinId="8" hidden="1"/>
    <cellStyle name="Hipervínculo" xfId="4104" builtinId="8" hidden="1"/>
    <cellStyle name="Hipervínculo" xfId="49523" builtinId="8" hidden="1"/>
    <cellStyle name="Hipervínculo" xfId="57217" builtinId="8" hidden="1"/>
    <cellStyle name="Hipervínculo" xfId="27367" builtinId="8" hidden="1"/>
    <cellStyle name="Hipervínculo" xfId="1642" builtinId="8" hidden="1"/>
    <cellStyle name="Hipervínculo" xfId="28029" builtinId="8" hidden="1"/>
    <cellStyle name="Hipervínculo" xfId="16433" builtinId="8" hidden="1"/>
    <cellStyle name="Hipervínculo" xfId="6011" builtinId="8" hidden="1"/>
    <cellStyle name="Hipervínculo" xfId="29238" builtinId="8" hidden="1"/>
    <cellStyle name="Hipervínculo" xfId="34130" builtinId="8" hidden="1"/>
    <cellStyle name="Hipervínculo" xfId="56254" builtinId="8" hidden="1"/>
    <cellStyle name="Hipervínculo" xfId="36551" builtinId="8" hidden="1"/>
    <cellStyle name="Hipervínculo" xfId="35130" builtinId="8" hidden="1"/>
    <cellStyle name="Hipervínculo" xfId="36212" builtinId="8" hidden="1"/>
    <cellStyle name="Hipervínculo" xfId="12808" builtinId="8" hidden="1"/>
    <cellStyle name="Hipervínculo" xfId="5116" builtinId="8" hidden="1"/>
    <cellStyle name="Hipervínculo" xfId="40929" builtinId="8" hidden="1"/>
    <cellStyle name="Hipervínculo" xfId="34976" builtinId="8" hidden="1"/>
    <cellStyle name="Hipervínculo" xfId="32423" builtinId="8" hidden="1"/>
    <cellStyle name="Hipervínculo" xfId="39577" builtinId="8" hidden="1"/>
    <cellStyle name="Hipervínculo" xfId="4407" builtinId="8" hidden="1"/>
    <cellStyle name="Hipervínculo" xfId="19611" builtinId="8" hidden="1"/>
    <cellStyle name="Hipervínculo" xfId="21093" builtinId="8" hidden="1"/>
    <cellStyle name="Hipervínculo" xfId="47730" builtinId="8" hidden="1"/>
    <cellStyle name="Hipervínculo" xfId="49649" builtinId="8" hidden="1"/>
    <cellStyle name="Hipervínculo" xfId="25618" builtinId="8" hidden="1"/>
    <cellStyle name="Hipervínculo" xfId="37734" builtinId="8" hidden="1"/>
    <cellStyle name="Hipervínculo" xfId="2301" builtinId="8" hidden="1"/>
    <cellStyle name="Hipervínculo" xfId="12898" builtinId="8" hidden="1"/>
    <cellStyle name="Hipervínculo" xfId="50456" builtinId="8" hidden="1"/>
    <cellStyle name="Hipervínculo" xfId="52717" builtinId="8" hidden="1"/>
    <cellStyle name="Hipervínculo" xfId="42851" builtinId="8" hidden="1"/>
    <cellStyle name="Hipervínculo" xfId="47" builtinId="8" hidden="1"/>
    <cellStyle name="Hipervínculo" xfId="9347" builtinId="8" hidden="1"/>
    <cellStyle name="Hipervínculo" xfId="35410" builtinId="8" hidden="1"/>
    <cellStyle name="Hipervínculo" xfId="53246" builtinId="8" hidden="1"/>
    <cellStyle name="Hipervínculo" xfId="27293" builtinId="8" hidden="1"/>
    <cellStyle name="Hipervínculo" xfId="58606" builtinId="8" hidden="1"/>
    <cellStyle name="Hipervínculo" xfId="36050" builtinId="8" hidden="1"/>
    <cellStyle name="Hipervínculo" xfId="1019" builtinId="8" hidden="1"/>
    <cellStyle name="Hipervínculo" xfId="7929" builtinId="8" hidden="1"/>
    <cellStyle name="Hipervínculo" xfId="13765" builtinId="8" hidden="1"/>
    <cellStyle name="Hipervínculo" xfId="40011" builtinId="8" hidden="1"/>
    <cellStyle name="Hipervínculo" xfId="36715" builtinId="8" hidden="1"/>
    <cellStyle name="Hipervínculo" xfId="51985" builtinId="8" hidden="1"/>
    <cellStyle name="Hipervínculo" xfId="5909" builtinId="8" hidden="1"/>
    <cellStyle name="Hipervínculo" xfId="6996" builtinId="8" hidden="1"/>
    <cellStyle name="Hipervínculo" xfId="55840" builtinId="8" hidden="1"/>
    <cellStyle name="Hipervínculo" xfId="2283" builtinId="8" hidden="1"/>
    <cellStyle name="Hipervínculo" xfId="13180" builtinId="8" hidden="1"/>
    <cellStyle name="Hipervínculo" xfId="50902" builtinId="8" hidden="1"/>
    <cellStyle name="Hipervínculo" xfId="45057" builtinId="8" hidden="1"/>
    <cellStyle name="Hipervínculo" xfId="22448" builtinId="8" hidden="1"/>
    <cellStyle name="Hipervínculo" xfId="6854" builtinId="8" hidden="1"/>
    <cellStyle name="Hipervínculo" xfId="5901" builtinId="8" hidden="1"/>
    <cellStyle name="Hipervínculo" xfId="27628" builtinId="8" hidden="1"/>
    <cellStyle name="Hipervínculo" xfId="24584" builtinId="8" hidden="1"/>
    <cellStyle name="Hipervínculo" xfId="50549" builtinId="8" hidden="1"/>
    <cellStyle name="Hipervínculo" xfId="38124" builtinId="8" hidden="1"/>
    <cellStyle name="Hipervínculo" xfId="15649" builtinId="8" hidden="1"/>
    <cellStyle name="Hipervínculo" xfId="754" builtinId="8" hidden="1"/>
    <cellStyle name="Hipervínculo" xfId="12826" builtinId="8" hidden="1"/>
    <cellStyle name="Hipervínculo" xfId="34557" builtinId="8" hidden="1"/>
    <cellStyle name="Hipervínculo" xfId="28048" builtinId="8" hidden="1"/>
    <cellStyle name="Hipervínculo" xfId="35760" builtinId="8" hidden="1"/>
    <cellStyle name="Hipervínculo" xfId="37242" builtinId="8" hidden="1"/>
    <cellStyle name="Hipervínculo" xfId="8849" builtinId="8" hidden="1"/>
    <cellStyle name="Hipervínculo" xfId="1908" builtinId="8" hidden="1"/>
    <cellStyle name="Hipervínculo" xfId="19757" builtinId="8" hidden="1"/>
    <cellStyle name="Hipervínculo" xfId="35325" builtinId="8" hidden="1"/>
    <cellStyle name="Hipervínculo" xfId="54663" builtinId="8" hidden="1"/>
    <cellStyle name="Hipervínculo" xfId="26185" builtinId="8" hidden="1"/>
    <cellStyle name="Hipervínculo" xfId="24268" builtinId="8" hidden="1"/>
    <cellStyle name="Hipervínculo" xfId="30778" builtinId="8" hidden="1"/>
    <cellStyle name="Hipervínculo" xfId="9126" builtinId="8" hidden="1"/>
    <cellStyle name="Hipervínculo" xfId="26421" builtinId="8" hidden="1"/>
    <cellStyle name="Hipervínculo" xfId="48415" builtinId="8" hidden="1"/>
    <cellStyle name="Hipervínculo" xfId="44137" builtinId="8" hidden="1"/>
    <cellStyle name="Hipervínculo" xfId="39075" builtinId="8" hidden="1"/>
    <cellStyle name="Hipervínculo" xfId="25778" builtinId="8" hidden="1"/>
    <cellStyle name="Hipervínculo" xfId="6818" builtinId="8" hidden="1"/>
    <cellStyle name="Hipervínculo" xfId="1984" builtinId="8" hidden="1"/>
    <cellStyle name="Hipervínculo" xfId="24380" builtinId="8" hidden="1"/>
    <cellStyle name="Hipervínculo" xfId="17275" builtinId="8" hidden="1"/>
    <cellStyle name="Hipervínculo" xfId="34594" builtinId="8" hidden="1"/>
    <cellStyle name="Hipervínculo" xfId="8799" builtinId="8" hidden="1"/>
    <cellStyle name="Hipervínculo" xfId="22667" builtinId="8" hidden="1"/>
    <cellStyle name="Hipervínculo" xfId="22166" builtinId="8" hidden="1"/>
    <cellStyle name="Hipervínculo" xfId="43504" builtinId="8" hidden="1"/>
    <cellStyle name="Hipervínculo" xfId="51759" builtinId="8" hidden="1"/>
    <cellStyle name="Hipervínculo" xfId="10096" builtinId="8" hidden="1"/>
    <cellStyle name="Hipervínculo" xfId="57009" builtinId="8" hidden="1"/>
    <cellStyle name="Hipervínculo" xfId="19693" builtinId="8" hidden="1"/>
    <cellStyle name="Hipervínculo" xfId="47214" builtinId="8" hidden="1"/>
    <cellStyle name="Hipervínculo" xfId="56584" builtinId="8" hidden="1"/>
    <cellStyle name="Hipervínculo" xfId="4016" builtinId="8" hidden="1"/>
    <cellStyle name="Hipervínculo" xfId="40613" builtinId="8" hidden="1"/>
    <cellStyle name="Hipervínculo" xfId="42797" builtinId="8" hidden="1"/>
    <cellStyle name="Hipervínculo" xfId="28449" builtinId="8" hidden="1"/>
    <cellStyle name="Hipervínculo" xfId="20364" builtinId="8" hidden="1"/>
    <cellStyle name="Hipervínculo" xfId="20482" builtinId="8" hidden="1"/>
    <cellStyle name="Hipervínculo" xfId="21926" builtinId="8" hidden="1"/>
    <cellStyle name="Hipervínculo" xfId="22524" builtinId="8" hidden="1"/>
    <cellStyle name="Hipervínculo" xfId="9" builtinId="8" hidden="1"/>
    <cellStyle name="Hipervínculo" xfId="41937" builtinId="8" hidden="1"/>
    <cellStyle name="Hipervínculo" xfId="24630" builtinId="8" hidden="1"/>
    <cellStyle name="Hipervínculo" xfId="13814" builtinId="8" hidden="1"/>
    <cellStyle name="Hipervínculo" xfId="10093" builtinId="8" hidden="1"/>
    <cellStyle name="Hipervínculo" xfId="43428" builtinId="8" hidden="1"/>
    <cellStyle name="Hipervínculo" xfId="39910" builtinId="8" hidden="1"/>
    <cellStyle name="Hipervínculo" xfId="58151" builtinId="8" hidden="1"/>
    <cellStyle name="Hipervínculo" xfId="35138" builtinId="8" hidden="1"/>
    <cellStyle name="Hipervínculo" xfId="39329" builtinId="8" hidden="1"/>
    <cellStyle name="Hipervínculo" xfId="7016" builtinId="8" hidden="1"/>
    <cellStyle name="Hipervínculo" xfId="16895" builtinId="8" hidden="1"/>
    <cellStyle name="Hipervínculo" xfId="24668" builtinId="8" hidden="1"/>
    <cellStyle name="Hipervínculo" xfId="18579" builtinId="8" hidden="1"/>
    <cellStyle name="Hipervínculo" xfId="7335" builtinId="8" hidden="1"/>
    <cellStyle name="Hipervínculo" xfId="28336" builtinId="8" hidden="1"/>
    <cellStyle name="Hipervínculo" xfId="18679" builtinId="8" hidden="1"/>
    <cellStyle name="Hipervínculo" xfId="75" builtinId="8" hidden="1"/>
    <cellStyle name="Hipervínculo" xfId="23692" builtinId="8" hidden="1"/>
    <cellStyle name="Hipervínculo" xfId="47722" builtinId="8" hidden="1"/>
    <cellStyle name="Hipervínculo" xfId="51815" builtinId="8" hidden="1"/>
    <cellStyle name="Hipervínculo" xfId="56934" builtinId="8" hidden="1"/>
    <cellStyle name="Hipervínculo" xfId="33969" builtinId="8" hidden="1"/>
    <cellStyle name="Hipervínculo" xfId="34563" builtinId="8" hidden="1"/>
    <cellStyle name="Hipervínculo" xfId="9787" builtinId="8" hidden="1"/>
    <cellStyle name="Hipervínculo" xfId="30493" builtinId="8" hidden="1"/>
    <cellStyle name="Hipervínculo" xfId="54522" builtinId="8" hidden="1"/>
    <cellStyle name="Hipervínculo" xfId="57876" builtinId="8" hidden="1"/>
    <cellStyle name="Hipervínculo" xfId="38761" builtinId="8" hidden="1"/>
    <cellStyle name="Hipervínculo" xfId="33555" builtinId="8" hidden="1"/>
    <cellStyle name="Hipervínculo" xfId="26149" builtinId="8" hidden="1"/>
    <cellStyle name="Hipervínculo" xfId="36431" builtinId="8" hidden="1"/>
    <cellStyle name="Hipervínculo" xfId="37292" builtinId="8" hidden="1"/>
    <cellStyle name="Hipervínculo" xfId="32190" builtinId="8" hidden="1"/>
    <cellStyle name="Hipervínculo" xfId="53842" builtinId="8" hidden="1"/>
    <cellStyle name="Hipervínculo" xfId="15579" builtinId="8" hidden="1"/>
    <cellStyle name="Hipervínculo" xfId="7937" builtinId="8" hidden="1"/>
    <cellStyle name="Hipervínculo" xfId="43412" builtinId="8" hidden="1"/>
    <cellStyle name="Hipervínculo" xfId="18844" builtinId="8" hidden="1"/>
    <cellStyle name="Hipervínculo" xfId="39765" builtinId="8" hidden="1"/>
    <cellStyle name="Hipervínculo" xfId="51977" builtinId="8" hidden="1"/>
    <cellStyle name="Hipervínculo" xfId="46916" builtinId="8" hidden="1"/>
    <cellStyle name="Hipervínculo" xfId="25161" builtinId="8" hidden="1"/>
    <cellStyle name="Hipervínculo" xfId="537" builtinId="8" hidden="1"/>
    <cellStyle name="Hipervínculo" xfId="22530" builtinId="8" hidden="1"/>
    <cellStyle name="Hipervínculo" xfId="25768" builtinId="8" hidden="1"/>
    <cellStyle name="Hipervínculo" xfId="50894" builtinId="8" hidden="1"/>
    <cellStyle name="Hipervínculo" xfId="45049" builtinId="8" hidden="1"/>
    <cellStyle name="Hipervínculo" xfId="59" builtinId="8" hidden="1"/>
    <cellStyle name="Hipervínculo" xfId="18254" builtinId="8" hidden="1"/>
    <cellStyle name="Hipervínculo" xfId="24957" builtinId="8" hidden="1"/>
    <cellStyle name="Hipervínculo" xfId="39305" builtinId="8" hidden="1"/>
    <cellStyle name="Hipervínculo" xfId="13645" builtinId="8" hidden="1"/>
    <cellStyle name="Hipervínculo" xfId="56578" builtinId="8" hidden="1"/>
    <cellStyle name="Hipervínculo" xfId="41787" builtinId="8" hidden="1"/>
    <cellStyle name="Hipervínculo" xfId="33060" builtinId="8" hidden="1"/>
    <cellStyle name="Hipervínculo" xfId="11326" builtinId="8" hidden="1"/>
    <cellStyle name="Hipervínculo" xfId="12834" builtinId="8" hidden="1"/>
    <cellStyle name="Hipervínculo" xfId="23636" builtinId="8" hidden="1"/>
    <cellStyle name="Hipervínculo" xfId="39629" builtinId="8" hidden="1"/>
    <cellStyle name="Hipervínculo" xfId="52922" builtinId="8" hidden="1"/>
    <cellStyle name="Hipervínculo" xfId="31193" builtinId="8" hidden="1"/>
    <cellStyle name="Hipervínculo" xfId="26129" builtinId="8" hidden="1"/>
    <cellStyle name="Hipervínculo" xfId="15932" builtinId="8" hidden="1"/>
    <cellStyle name="Hipervínculo" xfId="19765" builtinId="8" hidden="1"/>
    <cellStyle name="Hipervínculo" xfId="29949" builtinId="8" hidden="1"/>
    <cellStyle name="Hipervínculo" xfId="46556" builtinId="8" hidden="1"/>
    <cellStyle name="Hipervínculo" xfId="13466" builtinId="8" hidden="1"/>
    <cellStyle name="Hipervínculo" xfId="24260" builtinId="8" hidden="1"/>
    <cellStyle name="Hipervínculo" xfId="19203" builtinId="8" hidden="1"/>
    <cellStyle name="Hipervínculo" xfId="3214" builtinId="8" hidden="1"/>
    <cellStyle name="Hipervínculo" xfId="26688" builtinId="8" hidden="1"/>
    <cellStyle name="Hipervínculo" xfId="31751" builtinId="8" hidden="1"/>
    <cellStyle name="Hipervínculo" xfId="53484" builtinId="8" hidden="1"/>
    <cellStyle name="Hipervínculo" xfId="39067" builtinId="8" hidden="1"/>
    <cellStyle name="Hipervínculo" xfId="17337" builtinId="8" hidden="1"/>
    <cellStyle name="Hipervínculo" xfId="12276" builtinId="8" hidden="1"/>
    <cellStyle name="Hipervínculo" xfId="11005" builtinId="8" hidden="1"/>
    <cellStyle name="Hipervínculo" xfId="56794" builtinId="8" hidden="1"/>
    <cellStyle name="Hipervínculo" xfId="56184" builtinId="8" hidden="1"/>
    <cellStyle name="Hipervínculo" xfId="57695" builtinId="8" hidden="1"/>
    <cellStyle name="Hipervínculo" xfId="32154" builtinId="8" hidden="1"/>
    <cellStyle name="Hipervínculo" xfId="5465" builtinId="8" hidden="1"/>
    <cellStyle name="Hipervínculo" xfId="55881" builtinId="8" hidden="1"/>
    <cellStyle name="Hipervínculo" xfId="17807" builtinId="8" hidden="1"/>
    <cellStyle name="Hipervínculo" xfId="40549" builtinId="8" hidden="1"/>
    <cellStyle name="Hipervínculo" xfId="45608" builtinId="8" hidden="1"/>
    <cellStyle name="Hipervínculo" xfId="51455" builtinId="8" hidden="1"/>
    <cellStyle name="Hipervínculo" xfId="25209" builtinId="8" hidden="1"/>
    <cellStyle name="Hipervínculo" xfId="8215" builtinId="8" hidden="1"/>
    <cellStyle name="Hipervínculo" xfId="255" builtinId="8" hidden="1"/>
    <cellStyle name="Hipervínculo" xfId="38785" builtinId="8" hidden="1"/>
    <cellStyle name="Hipervínculo" xfId="47474" builtinId="8" hidden="1"/>
    <cellStyle name="Hipervínculo" xfId="5651" builtinId="8" hidden="1"/>
    <cellStyle name="Hipervínculo" xfId="44655" builtinId="8" hidden="1"/>
    <cellStyle name="Hipervínculo" xfId="18316" builtinId="8" hidden="1"/>
    <cellStyle name="Hipervínculo" xfId="3876" builtinId="8" hidden="1"/>
    <cellStyle name="Hipervínculo" xfId="53388" builtinId="8" hidden="1"/>
    <cellStyle name="Hipervínculo" xfId="31407" builtinId="8" hidden="1"/>
    <cellStyle name="Hipervínculo" xfId="20506" builtinId="8" hidden="1"/>
    <cellStyle name="Hipervínculo" xfId="59132" builtinId="8" hidden="1"/>
    <cellStyle name="Hipervínculo" xfId="34170" builtinId="8" hidden="1"/>
    <cellStyle name="Hipervínculo" xfId="13822" builtinId="8" hidden="1"/>
    <cellStyle name="Hipervínculo" xfId="257" builtinId="8" hidden="1"/>
    <cellStyle name="Hipervínculo" xfId="14175" builtinId="8" hidden="1"/>
    <cellStyle name="Hipervínculo" xfId="38204" builtinId="8" hidden="1"/>
    <cellStyle name="Hipervínculo" xfId="6976" builtinId="8" hidden="1"/>
    <cellStyle name="Hipervínculo" xfId="44488" builtinId="8" hidden="1"/>
    <cellStyle name="Hipervínculo" xfId="29388" builtinId="8" hidden="1"/>
    <cellStyle name="Hipervínculo" xfId="39361" builtinId="8" hidden="1"/>
    <cellStyle name="Hipervínculo" xfId="50208" builtinId="8" hidden="1"/>
    <cellStyle name="Hipervínculo" xfId="3990" builtinId="8" hidden="1"/>
    <cellStyle name="Hipervínculo" xfId="21535" builtinId="8" hidden="1"/>
    <cellStyle name="Hipervínculo" xfId="43865" builtinId="8" hidden="1"/>
    <cellStyle name="Hipervínculo" xfId="31938" builtinId="8" hidden="1"/>
    <cellStyle name="Hipervínculo" xfId="23332" builtinId="8" hidden="1"/>
    <cellStyle name="Hipervínculo" xfId="12770" builtinId="8" hidden="1"/>
    <cellStyle name="Hipervínculo" xfId="1013" builtinId="8" hidden="1"/>
    <cellStyle name="Hipervínculo" xfId="48296" builtinId="8" hidden="1"/>
    <cellStyle name="Hipervínculo" xfId="51807" builtinId="8" hidden="1"/>
    <cellStyle name="Hipervínculo" xfId="9461" builtinId="8" hidden="1"/>
    <cellStyle name="Hipervínculo" xfId="58910" builtinId="8" hidden="1"/>
    <cellStyle name="Hipervínculo" xfId="17455" builtinId="8" hidden="1"/>
    <cellStyle name="Hipervínculo" xfId="4997" builtinId="8" hidden="1"/>
    <cellStyle name="Hipervínculo" xfId="10055" builtinId="8" hidden="1"/>
    <cellStyle name="Hipervínculo" xfId="34575" builtinId="8" hidden="1"/>
    <cellStyle name="Hipervínculo" xfId="57872" builtinId="8" hidden="1"/>
    <cellStyle name="Hipervínculo" xfId="44436" builtinId="8" hidden="1"/>
    <cellStyle name="Hipervínculo" xfId="33973" builtinId="8" hidden="1"/>
    <cellStyle name="Hipervínculo" xfId="10655" builtinId="8" hidden="1"/>
    <cellStyle name="Hipervínculo" xfId="11923" builtinId="8" hidden="1"/>
    <cellStyle name="Hipervínculo" xfId="16984" builtinId="8" hidden="1"/>
    <cellStyle name="Hipervínculo" xfId="41377" builtinId="8" hidden="1"/>
    <cellStyle name="Hipervínculo" xfId="40173" builtinId="8" hidden="1"/>
    <cellStyle name="Hipervínculo" xfId="31475" builtinId="8" hidden="1"/>
    <cellStyle name="Hipervínculo" xfId="14571" builtinId="8" hidden="1"/>
    <cellStyle name="Hipervínculo" xfId="3038" builtinId="8" hidden="1"/>
    <cellStyle name="Hipervínculo" xfId="18852" builtinId="8" hidden="1"/>
    <cellStyle name="Hipervínculo" xfId="23909" builtinId="8" hidden="1"/>
    <cellStyle name="Hipervínculo" xfId="48174" builtinId="8" hidden="1"/>
    <cellStyle name="Hipervínculo" xfId="46908" builtinId="8" hidden="1"/>
    <cellStyle name="Hipervínculo" xfId="18775" builtinId="8" hidden="1"/>
    <cellStyle name="Hipervínculo" xfId="11967" builtinId="8" hidden="1"/>
    <cellStyle name="Hipervínculo" xfId="8665" builtinId="8" hidden="1"/>
    <cellStyle name="Hipervínculo" xfId="25776" builtinId="8" hidden="1"/>
    <cellStyle name="Hipervínculo" xfId="30839" builtinId="8" hidden="1"/>
    <cellStyle name="Hipervínculo" xfId="52630" builtinId="8" hidden="1"/>
    <cellStyle name="Hipervínculo" xfId="58088" builtinId="8" hidden="1"/>
    <cellStyle name="Hipervínculo" xfId="44549" builtinId="8" hidden="1"/>
    <cellStyle name="Hipervínculo" xfId="3496" builtinId="8" hidden="1"/>
    <cellStyle name="Hipervínculo" xfId="55106" builtinId="8" hidden="1"/>
    <cellStyle name="Hipervínculo" xfId="15327" builtinId="8" hidden="1"/>
    <cellStyle name="Hipervínculo" xfId="42180" builtinId="8" hidden="1"/>
    <cellStyle name="Hipervínculo" xfId="57237" builtinId="8" hidden="1"/>
    <cellStyle name="Hipervínculo" xfId="33052" builtinId="8" hidden="1"/>
    <cellStyle name="Hipervínculo" xfId="28021" builtinId="8" hidden="1"/>
    <cellStyle name="Hipervínculo" xfId="6259" builtinId="8" hidden="1"/>
    <cellStyle name="Hipervínculo" xfId="17905" builtinId="8" hidden="1"/>
    <cellStyle name="Hipervínculo" xfId="25872" builtinId="8" hidden="1"/>
    <cellStyle name="Hipervínculo" xfId="44695" builtinId="8" hidden="1"/>
    <cellStyle name="Hipervínculo" xfId="25213" builtinId="8" hidden="1"/>
    <cellStyle name="Hipervínculo" xfId="26121" builtinId="8" hidden="1"/>
    <cellStyle name="Hipervínculo" xfId="40970" builtinId="8" hidden="1"/>
    <cellStyle name="Hipervínculo" xfId="714" builtinId="8" hidden="1"/>
    <cellStyle name="Hipervínculo" xfId="11198" builtinId="8" hidden="1"/>
    <cellStyle name="Hipervínculo" xfId="4991" builtinId="8" hidden="1"/>
    <cellStyle name="Hipervínculo" xfId="51625" builtinId="8" hidden="1"/>
    <cellStyle name="Hipervínculo" xfId="43741" builtinId="8" hidden="1"/>
    <cellStyle name="Hipervínculo" xfId="6650" builtinId="8" hidden="1"/>
    <cellStyle name="Hipervínculo" xfId="39805" builtinId="8" hidden="1"/>
    <cellStyle name="Hipervínculo" xfId="8291" builtinId="8" hidden="1"/>
    <cellStyle name="Hipervínculo" xfId="39452" builtinId="8" hidden="1"/>
    <cellStyle name="Hipervínculo" xfId="28348" builtinId="8" hidden="1"/>
    <cellStyle name="Hipervínculo" xfId="19929" builtinId="8" hidden="1"/>
    <cellStyle name="Hipervínculo" xfId="43568" builtinId="8" hidden="1"/>
    <cellStyle name="Hipervínculo" xfId="59060" builtinId="8" hidden="1"/>
    <cellStyle name="Hipervínculo" xfId="29925" builtinId="8" hidden="1"/>
    <cellStyle name="Hipervínculo" xfId="30041" builtinId="8" hidden="1"/>
    <cellStyle name="Hipervínculo" xfId="38685" builtinId="8" hidden="1"/>
    <cellStyle name="Hipervínculo" xfId="57699" builtinId="8" hidden="1"/>
    <cellStyle name="Hipervínculo" xfId="54168" builtinId="8" hidden="1"/>
    <cellStyle name="Hipervínculo" xfId="30143" builtinId="8" hidden="1"/>
    <cellStyle name="Hipervínculo" xfId="5339" builtinId="8" hidden="1"/>
    <cellStyle name="Hipervínculo" xfId="16197" builtinId="8" hidden="1"/>
    <cellStyle name="Hipervínculo" xfId="30429" builtinId="8" hidden="1"/>
    <cellStyle name="Hipervínculo" xfId="45614" builtinId="8" hidden="1"/>
    <cellStyle name="Hipervínculo" xfId="16980" builtinId="8" hidden="1"/>
    <cellStyle name="Hipervínculo" xfId="47370" builtinId="8" hidden="1"/>
    <cellStyle name="Hipervínculo" xfId="15411" builtinId="8" hidden="1"/>
    <cellStyle name="Hipervínculo" xfId="251" builtinId="8" hidden="1"/>
    <cellStyle name="Hipervínculo" xfId="37008" builtinId="8" hidden="1"/>
    <cellStyle name="Hipervínculo" xfId="28686" builtinId="8" hidden="1"/>
    <cellStyle name="Hipervínculo" xfId="52542" builtinId="8" hidden="1"/>
    <cellStyle name="Hipervínculo" xfId="44663" builtinId="8" hidden="1"/>
    <cellStyle name="Hipervínculo" xfId="38502" builtinId="8" hidden="1"/>
    <cellStyle name="Hipervínculo" xfId="16542" builtinId="8" hidden="1"/>
    <cellStyle name="Hipervínculo" xfId="7370" builtinId="8" hidden="1"/>
    <cellStyle name="Hipervínculo" xfId="29460" builtinId="8" hidden="1"/>
    <cellStyle name="Hipervínculo" xfId="35490" builtinId="8" hidden="1"/>
    <cellStyle name="Hipervínculo" xfId="58328" builtinId="8" hidden="1"/>
    <cellStyle name="Hipervínculo" xfId="37858" builtinId="8" hidden="1"/>
    <cellStyle name="Hipervínculo" xfId="33771" builtinId="8" hidden="1"/>
    <cellStyle name="Hipervínculo" xfId="9070" builtinId="8" hidden="1"/>
    <cellStyle name="Hipervínculo" xfId="34972" builtinId="8" hidden="1"/>
    <cellStyle name="Hipervínculo" xfId="14905" builtinId="8" hidden="1"/>
    <cellStyle name="Hipervínculo" xfId="42291" builtinId="8" hidden="1"/>
    <cellStyle name="Hipervínculo" xfId="54747" builtinId="8" hidden="1"/>
    <cellStyle name="Hipervínculo" xfId="31063" builtinId="8" hidden="1"/>
    <cellStyle name="Hipervínculo" xfId="26968" builtinId="8" hidden="1"/>
    <cellStyle name="Hipervínculo" xfId="2582" builtinId="8" hidden="1"/>
    <cellStyle name="Hipervínculo" xfId="20970" builtinId="8" hidden="1"/>
    <cellStyle name="Hipervínculo" xfId="20249" builtinId="8" hidden="1"/>
    <cellStyle name="Hipervínculo" xfId="49088" builtinId="8" hidden="1"/>
    <cellStyle name="Hipervínculo" xfId="47819" builtinId="8" hidden="1"/>
    <cellStyle name="Hipervínculo" xfId="24258" builtinId="8" hidden="1"/>
    <cellStyle name="Hipervínculo" xfId="13846" builtinId="8" hidden="1"/>
    <cellStyle name="Hipervínculo" xfId="3360" builtinId="8" hidden="1"/>
    <cellStyle name="Hipervínculo" xfId="34047" builtinId="8" hidden="1"/>
    <cellStyle name="Hipervínculo" xfId="48749" builtinId="8" hidden="1"/>
    <cellStyle name="Hipervínculo" xfId="27066" builtinId="8" hidden="1"/>
    <cellStyle name="Hipervínculo" xfId="52582" builtinId="8" hidden="1"/>
    <cellStyle name="Hipervínculo" xfId="58167" builtinId="8" hidden="1"/>
    <cellStyle name="Hipervínculo" xfId="39359" builtinId="8" hidden="1"/>
    <cellStyle name="Hipervínculo" xfId="24554" builtinId="8" hidden="1"/>
    <cellStyle name="Hipervínculo" xfId="46166" builtinId="8" hidden="1"/>
    <cellStyle name="Hipervínculo" xfId="9072" builtinId="8" hidden="1"/>
    <cellStyle name="Hipervínculo" xfId="19979" builtinId="8" hidden="1"/>
    <cellStyle name="Hipervínculo" xfId="10126" builtinId="8" hidden="1"/>
    <cellStyle name="Hipervínculo" xfId="36788" builtinId="8" hidden="1"/>
    <cellStyle name="Hipervínculo" xfId="8729" builtinId="8" hidden="1"/>
    <cellStyle name="Hipervínculo" xfId="20880" builtinId="8" hidden="1"/>
    <cellStyle name="Hipervínculo" xfId="17541" builtinId="8" hidden="1"/>
    <cellStyle name="Hipervínculo" xfId="52982" builtinId="8" hidden="1"/>
    <cellStyle name="Hipervínculo" xfId="34944" builtinId="8" hidden="1"/>
    <cellStyle name="Hipervínculo" xfId="47182" builtinId="8" hidden="1"/>
    <cellStyle name="Hipervínculo" xfId="36074" builtinId="8" hidden="1"/>
    <cellStyle name="Hipervínculo" xfId="19791" builtinId="8" hidden="1"/>
    <cellStyle name="Hipervínculo" xfId="6872" builtinId="8" hidden="1"/>
    <cellStyle name="Hipervínculo" xfId="58358" builtinId="8" hidden="1"/>
    <cellStyle name="Hipervínculo" xfId="33943" builtinId="8" hidden="1"/>
    <cellStyle name="Hipervínculo" xfId="18384" builtinId="8" hidden="1"/>
    <cellStyle name="Hipervínculo" xfId="32501" builtinId="8" hidden="1"/>
    <cellStyle name="Hipervínculo" xfId="26842" builtinId="8" hidden="1"/>
    <cellStyle name="Hipervínculo" xfId="13523" builtinId="8" hidden="1"/>
    <cellStyle name="Hipervínculo" xfId="6317" builtinId="8" hidden="1"/>
    <cellStyle name="Hipervínculo" xfId="56924" builtinId="8" hidden="1"/>
    <cellStyle name="Hipervínculo" xfId="17343" builtinId="8" hidden="1"/>
    <cellStyle name="Hipervínculo" xfId="53193" builtinId="8" hidden="1"/>
    <cellStyle name="Hipervínculo" xfId="49747" builtinId="8" hidden="1"/>
    <cellStyle name="Hipervínculo" xfId="24989" builtinId="8" hidden="1"/>
    <cellStyle name="Hipervínculo" xfId="37710" builtinId="8" hidden="1"/>
    <cellStyle name="Hipervínculo" xfId="21629" builtinId="8" hidden="1"/>
    <cellStyle name="Hipervínculo" xfId="3838" builtinId="8" hidden="1"/>
    <cellStyle name="Hipervínculo" xfId="53258" builtinId="8" hidden="1"/>
    <cellStyle name="Hipervínculo" xfId="48787" builtinId="8" hidden="1"/>
    <cellStyle name="Hipervínculo" xfId="17054" builtinId="8" hidden="1"/>
    <cellStyle name="Hipervínculo" xfId="51457" builtinId="8" hidden="1"/>
    <cellStyle name="Hipervínculo" xfId="22799" builtinId="8" hidden="1"/>
    <cellStyle name="Hipervínculo" xfId="44703" builtinId="8" hidden="1"/>
    <cellStyle name="Hipervínculo" xfId="42769" builtinId="8" hidden="1"/>
    <cellStyle name="Hipervínculo" xfId="46458" builtinId="8" hidden="1"/>
    <cellStyle name="Hipervínculo" xfId="21054" builtinId="8" hidden="1"/>
    <cellStyle name="Hipervínculo" xfId="710" builtinId="8" hidden="1"/>
    <cellStyle name="Hipervínculo" xfId="16613" builtinId="8" hidden="1"/>
    <cellStyle name="Hipervínculo" xfId="48204" builtinId="8" hidden="1"/>
    <cellStyle name="Hipervínculo" xfId="51633" builtinId="8" hidden="1"/>
    <cellStyle name="Hipervínculo" xfId="43749" builtinId="8" hidden="1"/>
    <cellStyle name="Hipervínculo" xfId="39657" builtinId="8" hidden="1"/>
    <cellStyle name="Hipervínculo" xfId="14127" builtinId="8" hidden="1"/>
    <cellStyle name="Hipervínculo" xfId="8283" builtinId="8" hidden="1"/>
    <cellStyle name="Hipervínculo" xfId="12372" builtinId="8" hidden="1"/>
    <cellStyle name="Hipervínculo" xfId="45075" builtinId="8" hidden="1"/>
    <cellStyle name="Hipervínculo" xfId="14077" builtinId="8" hidden="1"/>
    <cellStyle name="Hipervínculo" xfId="39848" builtinId="8" hidden="1"/>
    <cellStyle name="Hipervínculo" xfId="17155" builtinId="8" hidden="1"/>
    <cellStyle name="Hipervínculo" xfId="7201" builtinId="8" hidden="1"/>
    <cellStyle name="Hipervínculo" xfId="15081" builtinId="8" hidden="1"/>
    <cellStyle name="Hipervínculo" xfId="19175" builtinId="8" hidden="1"/>
    <cellStyle name="Hipervínculo" xfId="43201" builtinId="8" hidden="1"/>
    <cellStyle name="Hipervínculo" xfId="7697" builtinId="8" hidden="1"/>
    <cellStyle name="Hipervínculo" xfId="30151" builtinId="8" hidden="1"/>
    <cellStyle name="Hipervínculo" xfId="26056" builtinId="8" hidden="1"/>
    <cellStyle name="Hipervínculo" xfId="2127" builtinId="8" hidden="1"/>
    <cellStyle name="Hipervínculo" xfId="21882" builtinId="8" hidden="1"/>
    <cellStyle name="Hipervínculo" xfId="25972" builtinId="8" hidden="1"/>
    <cellStyle name="Hipervínculo" xfId="50001" builtinId="8" hidden="1"/>
    <cellStyle name="Hipervínculo" xfId="12433" builtinId="8" hidden="1"/>
    <cellStyle name="Hipervínculo" xfId="27832" builtinId="8" hidden="1"/>
    <cellStyle name="Hipervínculo" xfId="41913" builtinId="8" hidden="1"/>
    <cellStyle name="Hipervínculo" xfId="50057" builtinId="8" hidden="1"/>
    <cellStyle name="Hipervínculo" xfId="38950" builtinId="8" hidden="1"/>
    <cellStyle name="Hipervínculo" xfId="32773" builtinId="8" hidden="1"/>
    <cellStyle name="Hipervínculo" xfId="57658" builtinId="8" hidden="1"/>
    <cellStyle name="Hipervínculo" xfId="22228" builtinId="8" hidden="1"/>
    <cellStyle name="Hipervínculo" xfId="4800" builtinId="8" hidden="1"/>
    <cellStyle name="Hipervínculo" xfId="39253" builtinId="8" hidden="1"/>
    <cellStyle name="Hipervínculo" xfId="21220" builtinId="8" hidden="1"/>
    <cellStyle name="Hipervínculo" xfId="35482" builtinId="8" hidden="1"/>
    <cellStyle name="Hipervínculo" xfId="35220" builtinId="8" hidden="1"/>
    <cellStyle name="Hipervínculo" xfId="56604" builtinId="8" hidden="1"/>
    <cellStyle name="Hipervínculo" xfId="33779" builtinId="8" hidden="1"/>
    <cellStyle name="Hipervínculo" xfId="1338" builtinId="8" hidden="1"/>
    <cellStyle name="Hipervínculo" xfId="543" builtinId="8" hidden="1"/>
    <cellStyle name="Hipervínculo" xfId="16044" builtinId="8" hidden="1"/>
    <cellStyle name="Hipervínculo" xfId="42281" builtinId="8" hidden="1"/>
    <cellStyle name="Hipervínculo" xfId="48901" builtinId="8" hidden="1"/>
    <cellStyle name="Hipervínculo" xfId="26636" builtinId="8" hidden="1"/>
    <cellStyle name="Hipervínculo" xfId="56744" builtinId="8" hidden="1"/>
    <cellStyle name="Hipervínculo" xfId="12198" builtinId="8" hidden="1"/>
    <cellStyle name="Hipervínculo" xfId="39195" builtinId="8" hidden="1"/>
    <cellStyle name="Hipervínculo" xfId="23003" builtinId="8" hidden="1"/>
    <cellStyle name="Hipervínculo" xfId="49080" builtinId="8" hidden="1"/>
    <cellStyle name="Hipervínculo" xfId="53173" builtinId="8" hidden="1"/>
    <cellStyle name="Hipervínculo" xfId="42753" builtinId="8" hidden="1"/>
    <cellStyle name="Hipervínculo" xfId="20177" builtinId="8" hidden="1"/>
    <cellStyle name="Hipervínculo" xfId="48206" builtinId="8" hidden="1"/>
    <cellStyle name="Hipervínculo" xfId="8205" builtinId="8" hidden="1"/>
    <cellStyle name="Hipervínculo" xfId="29935" builtinId="8" hidden="1"/>
    <cellStyle name="Hipervínculo" xfId="55879" builtinId="8" hidden="1"/>
    <cellStyle name="Hipervínculo" xfId="59285" builtinId="8" hidden="1"/>
    <cellStyle name="Hipervínculo" xfId="35824" builtinId="8" hidden="1"/>
    <cellStyle name="Hipervínculo" xfId="13378" builtinId="8" hidden="1"/>
    <cellStyle name="Hipervínculo" xfId="9529" builtinId="8" hidden="1"/>
    <cellStyle name="Hipervínculo" xfId="7997" builtinId="8" hidden="1"/>
    <cellStyle name="Hipervínculo" xfId="22937" builtinId="8" hidden="1"/>
    <cellStyle name="Hipervínculo" xfId="45157" builtinId="8" hidden="1"/>
    <cellStyle name="Hipervínculo" xfId="50627" builtinId="8" hidden="1"/>
    <cellStyle name="Hipervínculo" xfId="28894" builtinId="8" hidden="1"/>
    <cellStyle name="Hipervínculo" xfId="21149" builtinId="8" hidden="1"/>
    <cellStyle name="Hipervínculo" xfId="33016" builtinId="8" hidden="1"/>
    <cellStyle name="Hipervínculo" xfId="19957" builtinId="8" hidden="1"/>
    <cellStyle name="Hipervínculo" xfId="43793" builtinId="8" hidden="1"/>
    <cellStyle name="Hipervínculo" xfId="42695" builtinId="8" hidden="1"/>
    <cellStyle name="Hipervínculo" xfId="43698" builtinId="8" hidden="1"/>
    <cellStyle name="Hipervínculo" xfId="21966" builtinId="8" hidden="1"/>
    <cellStyle name="Hipervínculo" xfId="1166" builtinId="8" hidden="1"/>
    <cellStyle name="Hipervínculo" xfId="20739" builtinId="8" hidden="1"/>
    <cellStyle name="Hipervínculo" xfId="28984" builtinId="8" hidden="1"/>
    <cellStyle name="Hipervínculo" xfId="50721" builtinId="8" hidden="1"/>
    <cellStyle name="Hipervínculo" xfId="10229" builtinId="8" hidden="1"/>
    <cellStyle name="Hipervínculo" xfId="36768" builtinId="8" hidden="1"/>
    <cellStyle name="Hipervínculo" xfId="33163" builtinId="8" hidden="1"/>
    <cellStyle name="Hipervínculo" xfId="9122" builtinId="8" hidden="1"/>
    <cellStyle name="Hipervínculo" xfId="9152" builtinId="8" hidden="1"/>
    <cellStyle name="Hipervínculo" xfId="35916" builtinId="8" hidden="1"/>
    <cellStyle name="Hipervínculo" xfId="33489" builtinId="8" hidden="1"/>
    <cellStyle name="Hipervínculo" xfId="34902" builtinId="8" hidden="1"/>
    <cellStyle name="Hipervínculo" xfId="29842" builtinId="8" hidden="1"/>
    <cellStyle name="Hipervínculo" xfId="8111" builtinId="8" hidden="1"/>
    <cellStyle name="Hipervínculo" xfId="15990" builtinId="8" hidden="1"/>
    <cellStyle name="Hipervínculo" xfId="15671" builtinId="8" hidden="1"/>
    <cellStyle name="Hipervínculo" xfId="35416" builtinId="8" hidden="1"/>
    <cellStyle name="Hipervínculo" xfId="48847" builtinId="8" hidden="1"/>
    <cellStyle name="Hipervínculo" xfId="42645" builtinId="8" hidden="1"/>
    <cellStyle name="Hipervínculo" xfId="2319" builtinId="8" hidden="1"/>
    <cellStyle name="Hipervínculo" xfId="44943" builtinId="8" hidden="1"/>
    <cellStyle name="Hipervínculo" xfId="15437" builtinId="8" hidden="1"/>
    <cellStyle name="Hipervínculo" xfId="8079" builtinId="8" hidden="1"/>
    <cellStyle name="Hipervínculo" xfId="2994" builtinId="8" hidden="1"/>
    <cellStyle name="Hipervínculo" xfId="52452" builtinId="8" hidden="1"/>
    <cellStyle name="Hipervínculo" xfId="21046" builtinId="8" hidden="1"/>
    <cellStyle name="Hipervínculo" xfId="16034" builtinId="8" hidden="1"/>
    <cellStyle name="Hipervínculo" xfId="54448" builtinId="8" hidden="1"/>
    <cellStyle name="Hipervínculo" xfId="29591" builtinId="8" hidden="1"/>
    <cellStyle name="Hipervínculo" xfId="33687" builtinId="8" hidden="1"/>
    <cellStyle name="Hipervínculo" xfId="56698" builtinId="8" hidden="1"/>
    <cellStyle name="Hipervínculo" xfId="39665" builtinId="8" hidden="1"/>
    <cellStyle name="Hipervínculo" xfId="2450" builtinId="8" hidden="1"/>
    <cellStyle name="Hipervínculo" xfId="11543" builtinId="8" hidden="1"/>
    <cellStyle name="Hipervínculo" xfId="40865" builtinId="8" hidden="1"/>
    <cellStyle name="Hipervínculo" xfId="36393" builtinId="8" hidden="1"/>
    <cellStyle name="Hipervínculo" xfId="48253" builtinId="8" hidden="1"/>
    <cellStyle name="Hipervínculo" xfId="56892" builtinId="8" hidden="1"/>
    <cellStyle name="Hipervínculo" xfId="5146" builtinId="8" hidden="1"/>
    <cellStyle name="Hipervínculo" xfId="4172" builtinId="8" hidden="1"/>
    <cellStyle name="Hipervínculo" xfId="53074" builtinId="8" hidden="1"/>
    <cellStyle name="Hipervínculo" xfId="151" builtinId="8" hidden="1"/>
    <cellStyle name="Hipervínculo" xfId="55697" builtinId="8" hidden="1"/>
    <cellStyle name="Hipervínculo" xfId="47284" builtinId="8" hidden="1"/>
    <cellStyle name="Hipervínculo" xfId="50092" builtinId="8" hidden="1"/>
    <cellStyle name="Hipervínculo" xfId="26062" builtinId="8" hidden="1"/>
    <cellStyle name="Hipervínculo" xfId="7673" builtinId="8" hidden="1"/>
    <cellStyle name="Hipervínculo" xfId="2081" builtinId="8" hidden="1"/>
    <cellStyle name="Hipervínculo" xfId="25964" builtinId="8" hidden="1"/>
    <cellStyle name="Hipervínculo" xfId="54620" builtinId="8" hidden="1"/>
    <cellStyle name="Hipervínculo" xfId="8643" builtinId="8" hidden="1"/>
    <cellStyle name="Hipervínculo" xfId="43294" builtinId="8" hidden="1"/>
    <cellStyle name="Hipervínculo" xfId="19266" builtinId="8" hidden="1"/>
    <cellStyle name="Hipervínculo" xfId="2521" builtinId="8" hidden="1"/>
    <cellStyle name="Hipervínculo" xfId="7291" builtinId="8" hidden="1"/>
    <cellStyle name="Hipervínculo" xfId="32767" builtinId="8" hidden="1"/>
    <cellStyle name="Hipervínculo" xfId="56792" builtinId="8" hidden="1"/>
    <cellStyle name="Hipervínculo" xfId="22106" builtinId="8" hidden="1"/>
    <cellStyle name="Hipervínculo" xfId="34922" builtinId="8" hidden="1"/>
    <cellStyle name="Hipervínculo" xfId="12465" builtinId="8" hidden="1"/>
    <cellStyle name="Hipervínculo" xfId="1324" builtinId="8" hidden="1"/>
    <cellStyle name="Hipervínculo" xfId="14218" builtinId="8" hidden="1"/>
    <cellStyle name="Hipervínculo" xfId="29772" builtinId="8" hidden="1"/>
    <cellStyle name="Hipervínculo" xfId="51959" builtinId="8" hidden="1"/>
    <cellStyle name="Hipervínculo" xfId="33955" builtinId="8" hidden="1"/>
    <cellStyle name="Hipervínculo" xfId="9088" builtinId="8" hidden="1"/>
    <cellStyle name="Hipervínculo" xfId="27943" builtinId="8" hidden="1"/>
    <cellStyle name="Hipervínculo" xfId="8950" builtinId="8" hidden="1"/>
    <cellStyle name="Hipervínculo" xfId="21147" builtinId="8" hidden="1"/>
    <cellStyle name="Hipervínculo" xfId="46364" builtinId="8" hidden="1"/>
    <cellStyle name="Hipervínculo" xfId="49671" builtinId="8" hidden="1"/>
    <cellStyle name="Hipervínculo" xfId="44613" builtinId="8" hidden="1"/>
    <cellStyle name="Hipervínculo" xfId="51605" builtinId="8" hidden="1"/>
    <cellStyle name="Hipervínculo" xfId="1622" builtinId="8" hidden="1"/>
    <cellStyle name="Hipervínculo" xfId="1" builtinId="8" hidden="1"/>
    <cellStyle name="Hipervínculo" xfId="21549" builtinId="8" hidden="1"/>
    <cellStyle name="Hipervínculo" xfId="23554" builtinId="8" hidden="1"/>
    <cellStyle name="Hipervínculo" xfId="36719" builtinId="8" hidden="1"/>
    <cellStyle name="Hipervínculo" xfId="25746" builtinId="8" hidden="1"/>
    <cellStyle name="Hipervínculo" xfId="34801" builtinId="8" hidden="1"/>
    <cellStyle name="Hipervínculo" xfId="54270" builtinId="8" hidden="1"/>
    <cellStyle name="Hipervínculo" xfId="30688" builtinId="8" hidden="1"/>
    <cellStyle name="Hipervínculo" xfId="5483" builtinId="8" hidden="1"/>
    <cellStyle name="Hipervínculo" xfId="59289" builtinId="8" hidden="1"/>
    <cellStyle name="Hipervínculo" xfId="35816" builtinId="8" hidden="1"/>
    <cellStyle name="Hipervínculo" xfId="30756" builtinId="8" hidden="1"/>
    <cellStyle name="Hipervínculo" xfId="9022" builtinId="8" hidden="1"/>
    <cellStyle name="Hipervínculo" xfId="15071" builtinId="8" hidden="1"/>
    <cellStyle name="Hipervínculo" xfId="20201" builtinId="8" hidden="1"/>
    <cellStyle name="Hipervínculo" xfId="41931" builtinId="8" hidden="1"/>
    <cellStyle name="Hipervínculo" xfId="50619" builtinId="8" hidden="1"/>
    <cellStyle name="Hipervínculo" xfId="22825" builtinId="8" hidden="1"/>
    <cellStyle name="Hipervínculo" xfId="34252" builtinId="8" hidden="1"/>
    <cellStyle name="Hipervínculo" xfId="34526" builtinId="8" hidden="1"/>
    <cellStyle name="Hipervínculo" xfId="22068" builtinId="8" hidden="1"/>
    <cellStyle name="Hipervínculo" xfId="38272" builtinId="8" hidden="1"/>
    <cellStyle name="Hipervínculo" xfId="48859" builtinId="8" hidden="1"/>
    <cellStyle name="Hipervínculo" xfId="43690" builtinId="8" hidden="1"/>
    <cellStyle name="Hipervínculo" xfId="22566" builtinId="8" hidden="1"/>
    <cellStyle name="Hipervínculo" xfId="16901" builtinId="8" hidden="1"/>
    <cellStyle name="Hipervínculo" xfId="6479" builtinId="8" hidden="1"/>
    <cellStyle name="Hipervínculo" xfId="44761" builtinId="8" hidden="1"/>
    <cellStyle name="Hipervínculo" xfId="34055" builtinId="8" hidden="1"/>
    <cellStyle name="Hipervínculo" xfId="55786" builtinId="8" hidden="1"/>
    <cellStyle name="Hipervínculo" xfId="36759" builtinId="8" hidden="1"/>
    <cellStyle name="Hipervínculo" xfId="49771" builtinId="8" hidden="1"/>
    <cellStyle name="Hipervínculo" xfId="9973" builtinId="8" hidden="1"/>
    <cellStyle name="Hipervínculo" xfId="13276" builtinId="8" hidden="1"/>
    <cellStyle name="Hipervínculo" xfId="26396" builtinId="8" hidden="1"/>
    <cellStyle name="Hipervínculo" xfId="12560" builtinId="8" hidden="1"/>
    <cellStyle name="Hipervínculo" xfId="11722" builtinId="8" hidden="1"/>
    <cellStyle name="Hipervínculo" xfId="19811" builtinId="8" hidden="1"/>
    <cellStyle name="Hipervínculo" xfId="26724" builtinId="8" hidden="1"/>
    <cellStyle name="Hipervínculo" xfId="4174" builtinId="8" hidden="1"/>
    <cellStyle name="Hipervínculo" xfId="20079" builtinId="8" hidden="1"/>
    <cellStyle name="Hipervínculo" xfId="42853" builtinId="8" hidden="1"/>
    <cellStyle name="Hipervínculo" xfId="47909" builtinId="8" hidden="1"/>
    <cellStyle name="Hipervínculo" xfId="49181" builtinId="8" hidden="1"/>
    <cellStyle name="Hipervínculo" xfId="24616" builtinId="8" hidden="1"/>
    <cellStyle name="Hipervínculo" xfId="36166" builtinId="8" hidden="1"/>
    <cellStyle name="Hipervínculo" xfId="4883" builtinId="8" hidden="1"/>
    <cellStyle name="Hipervínculo" xfId="26874" builtinId="8" hidden="1"/>
    <cellStyle name="Hipervínculo" xfId="49779" builtinId="8" hidden="1"/>
    <cellStyle name="Hipervínculo" xfId="54837" builtinId="8" hidden="1"/>
    <cellStyle name="Hipervínculo" xfId="42383" builtinId="8" hidden="1"/>
    <cellStyle name="Hipervínculo" xfId="25568" builtinId="8" hidden="1"/>
    <cellStyle name="Hipervínculo" xfId="23381" builtinId="8" hidden="1"/>
    <cellStyle name="Hipervínculo" xfId="25356" builtinId="8" hidden="1"/>
    <cellStyle name="Hipervínculo" xfId="33679" builtinId="8" hidden="1"/>
    <cellStyle name="Hipervínculo" xfId="34960" builtinId="8" hidden="1"/>
    <cellStyle name="Hipervínculo" xfId="58374" builtinId="8" hidden="1"/>
    <cellStyle name="Hipervínculo" xfId="42327" builtinId="8" hidden="1"/>
    <cellStyle name="Hipervínculo" xfId="57384" builtinId="8" hidden="1"/>
    <cellStyle name="Hipervínculo" xfId="58250" builtinId="8" hidden="1"/>
    <cellStyle name="Hipervínculo" xfId="40477" builtinId="8" hidden="1"/>
    <cellStyle name="Hipervínculo" xfId="35934" builtinId="8" hidden="1"/>
    <cellStyle name="Hipervínculo" xfId="11063" builtinId="8" hidden="1"/>
    <cellStyle name="Hipervínculo" xfId="38188" builtinId="8" hidden="1"/>
    <cellStyle name="Hipervínculo" xfId="38885" builtinId="8" hidden="1"/>
    <cellStyle name="Hipervínculo" xfId="32074" builtinId="8" hidden="1"/>
    <cellStyle name="Hipervínculo" xfId="3338" builtinId="8" hidden="1"/>
    <cellStyle name="Hipervínculo" xfId="58163" builtinId="8" hidden="1"/>
    <cellStyle name="Hipervínculo" xfId="29194" builtinId="8" hidden="1"/>
    <cellStyle name="Hipervínculo" xfId="50566" builtinId="8" hidden="1"/>
    <cellStyle name="Hipervínculo" xfId="35676" builtinId="8" hidden="1"/>
    <cellStyle name="Hipervínculo" xfId="34053" builtinId="8" hidden="1"/>
    <cellStyle name="Hipervínculo" xfId="55506" builtinId="8" hidden="1"/>
    <cellStyle name="Hipervínculo" xfId="45271" builtinId="8" hidden="1"/>
    <cellStyle name="Hipervínculo" xfId="11951" builtinId="8" hidden="1"/>
    <cellStyle name="Hipervínculo" xfId="22651" builtinId="8" hidden="1"/>
    <cellStyle name="Hipervínculo" xfId="43302" builtinId="8" hidden="1"/>
    <cellStyle name="Hipervínculo" xfId="38592" builtinId="8" hidden="1"/>
    <cellStyle name="Hipervínculo" xfId="15181" builtinId="8" hidden="1"/>
    <cellStyle name="Hipervínculo" xfId="7299" builtinId="8" hidden="1"/>
    <cellStyle name="Hipervínculo" xfId="27601" builtinId="8" hidden="1"/>
    <cellStyle name="Hipervínculo" xfId="23974" builtinId="8" hidden="1"/>
    <cellStyle name="Hipervínculo" xfId="58834" builtinId="8" hidden="1"/>
    <cellStyle name="Hipervínculo" xfId="36499" builtinId="8" hidden="1"/>
    <cellStyle name="Hipervínculo" xfId="31669" builtinId="8" hidden="1"/>
    <cellStyle name="Hipervínculo" xfId="17919" builtinId="8" hidden="1"/>
    <cellStyle name="Hipervínculo" xfId="14226" builtinId="8" hidden="1"/>
    <cellStyle name="Hipervínculo" xfId="30031" builtinId="8" hidden="1"/>
    <cellStyle name="Hipervínculo" xfId="43649" builtinId="8" hidden="1"/>
    <cellStyle name="Hipervínculo" xfId="1266" builtinId="8" hidden="1"/>
    <cellStyle name="Hipervínculo" xfId="29697" builtinId="8" hidden="1"/>
    <cellStyle name="Hipervínculo" xfId="24736" builtinId="8" hidden="1"/>
    <cellStyle name="Hipervínculo" xfId="758" builtinId="8" hidden="1"/>
    <cellStyle name="Hipervínculo" xfId="21155" builtinId="8" hidden="1"/>
    <cellStyle name="Hipervínculo" xfId="18517" builtinId="8" hidden="1"/>
    <cellStyle name="Hipervínculo" xfId="50448" builtinId="8" hidden="1"/>
    <cellStyle name="Hipervínculo" xfId="36559" builtinId="8" hidden="1"/>
    <cellStyle name="Hipervínculo" xfId="49569" builtinId="8" hidden="1"/>
    <cellStyle name="Hipervínculo" xfId="17813" builtinId="8" hidden="1"/>
    <cellStyle name="Hipervínculo" xfId="6353" builtinId="8" hidden="1"/>
    <cellStyle name="Hipervínculo" xfId="54540" builtinId="8" hidden="1"/>
    <cellStyle name="Hipervínculo" xfId="53034" builtinId="8" hidden="1"/>
    <cellStyle name="Hipervínculo" xfId="54933" builtinId="8" hidden="1"/>
    <cellStyle name="Hipervínculo" xfId="37672" builtinId="8" hidden="1"/>
    <cellStyle name="Hipervínculo" xfId="32038" builtinId="8" hidden="1"/>
    <cellStyle name="Hipervínculo" xfId="10885" builtinId="8" hidden="1"/>
    <cellStyle name="Hipervínculo" xfId="13278" builtinId="8" hidden="1"/>
    <cellStyle name="Hipervínculo" xfId="35012" builtinId="8" hidden="1"/>
    <cellStyle name="Hipervínculo" xfId="40073" builtinId="8" hidden="1"/>
    <cellStyle name="Hipervínculo" xfId="55065" builtinId="8" hidden="1"/>
    <cellStyle name="Hipervínculo" xfId="30748" builtinId="8" hidden="1"/>
    <cellStyle name="Hipervínculo" xfId="56212" builtinId="8" hidden="1"/>
    <cellStyle name="Hipervínculo" xfId="23718" builtinId="8" hidden="1"/>
    <cellStyle name="Hipervínculo" xfId="27941" builtinId="8" hidden="1"/>
    <cellStyle name="Hipervínculo" xfId="41939" builtinId="8" hidden="1"/>
    <cellStyle name="Hipervínculo" xfId="15321" builtinId="8" hidden="1"/>
    <cellStyle name="Hipervínculo" xfId="48266" builtinId="8" hidden="1"/>
    <cellStyle name="Hipervínculo" xfId="23816" builtinId="8" hidden="1"/>
    <cellStyle name="Hipervínculo" xfId="9575" builtinId="8" hidden="1"/>
    <cellStyle name="Hipervínculo" xfId="20033" builtinId="8" hidden="1"/>
    <cellStyle name="Hipervínculo" xfId="27134" builtinId="8" hidden="1"/>
    <cellStyle name="Hipervínculo" xfId="27918" builtinId="8" hidden="1"/>
    <cellStyle name="Hipervínculo" xfId="56116" builtinId="8" hidden="1"/>
    <cellStyle name="Hipervínculo" xfId="31717" builtinId="8" hidden="1"/>
    <cellStyle name="Hipervínculo" xfId="16893" builtinId="8" hidden="1"/>
    <cellStyle name="Hipervínculo" xfId="7820" builtinId="8" hidden="1"/>
    <cellStyle name="Hipervínculo" xfId="18949" builtinId="8" hidden="1"/>
    <cellStyle name="Hipervínculo" xfId="44004" builtinId="8" hidden="1"/>
    <cellStyle name="Hipervínculo" xfId="48639" builtinId="8" hidden="1"/>
    <cellStyle name="Hipervínculo" xfId="13294" builtinId="8" hidden="1"/>
    <cellStyle name="Hipervínculo" xfId="59172" builtinId="8" hidden="1"/>
    <cellStyle name="Hipervínculo" xfId="9965" builtinId="8" hidden="1"/>
    <cellStyle name="Hipervínculo" xfId="1698" builtinId="8" hidden="1"/>
    <cellStyle name="Hipervínculo" xfId="17363" builtinId="8" hidden="1"/>
    <cellStyle name="Hipervínculo" xfId="32225" builtinId="8" hidden="1"/>
    <cellStyle name="Hipervínculo" xfId="55986" builtinId="8" hidden="1"/>
    <cellStyle name="Hipervínculo" xfId="51897" builtinId="8" hidden="1"/>
    <cellStyle name="Hipervínculo" xfId="27868" builtinId="8" hidden="1"/>
    <cellStyle name="Hipervínculo" xfId="46808" builtinId="8" hidden="1"/>
    <cellStyle name="Hipervínculo" xfId="28596" builtinId="8" hidden="1"/>
    <cellStyle name="Hipervínculo" xfId="53954" builtinId="8" hidden="1"/>
    <cellStyle name="Hipervínculo" xfId="47917" builtinId="8" hidden="1"/>
    <cellStyle name="Hipervínculo" xfId="43877" builtinId="8" hidden="1"/>
    <cellStyle name="Hipervínculo" xfId="56046" builtinId="8" hidden="1"/>
    <cellStyle name="Hipervínculo" xfId="21069" builtinId="8" hidden="1"/>
    <cellStyle name="Hipervínculo" xfId="2531" builtinId="8" hidden="1"/>
    <cellStyle name="Hipervínculo" xfId="6614" builtinId="8" hidden="1"/>
    <cellStyle name="Hipervínculo" xfId="30961" builtinId="8" hidden="1"/>
    <cellStyle name="Hipervínculo" xfId="54845" builtinId="8" hidden="1"/>
    <cellStyle name="Hipervínculo" xfId="42389" builtinId="8" hidden="1"/>
    <cellStyle name="Hipervínculo" xfId="38294" builtinId="8" hidden="1"/>
    <cellStyle name="Hipervínculo" xfId="14268" builtinId="8" hidden="1"/>
    <cellStyle name="Hipervínculo" xfId="9642" builtinId="8" hidden="1"/>
    <cellStyle name="Hipervínculo" xfId="11507" builtinId="8" hidden="1"/>
    <cellStyle name="Hipervínculo" xfId="37760" builtinId="8" hidden="1"/>
    <cellStyle name="Hipervínculo" xfId="43777" builtinId="8" hidden="1"/>
    <cellStyle name="Hipervínculo" xfId="28784" builtinId="8" hidden="1"/>
    <cellStyle name="Hipervínculo" xfId="28447" builtinId="8" hidden="1"/>
    <cellStyle name="Hipervínculo" xfId="2245" builtinId="8" hidden="1"/>
    <cellStyle name="Hipervínculo" xfId="16441" builtinId="8" hidden="1"/>
    <cellStyle name="Hipervínculo" xfId="18374" builtinId="8" hidden="1"/>
    <cellStyle name="Hipervínculo" xfId="44561" builtinId="8" hidden="1"/>
    <cellStyle name="Hipervínculo" xfId="52444" builtinId="8" hidden="1"/>
    <cellStyle name="Hipervínculo" xfId="17383" builtinId="8" hidden="1"/>
    <cellStyle name="Hipervínculo" xfId="24696" builtinId="8" hidden="1"/>
    <cellStyle name="Hipervínculo" xfId="302" builtinId="8" hidden="1"/>
    <cellStyle name="Hipervínculo" xfId="23240" builtinId="8" hidden="1"/>
    <cellStyle name="Hipervínculo" xfId="25299" builtinId="8" hidden="1"/>
    <cellStyle name="Hipervínculo" xfId="51362" builtinId="8" hidden="1"/>
    <cellStyle name="Hipervínculo" xfId="55947" builtinId="8" hidden="1"/>
    <cellStyle name="Hipervínculo" xfId="51193" builtinId="8" hidden="1"/>
    <cellStyle name="Hipervínculo" xfId="5757" builtinId="8" hidden="1"/>
    <cellStyle name="Hipervínculo" xfId="29613" builtinId="8" hidden="1"/>
    <cellStyle name="Hipervínculo" xfId="13581" builtinId="8" hidden="1"/>
    <cellStyle name="Hipervínculo" xfId="40921" builtinId="8" hidden="1"/>
    <cellStyle name="Hipervínculo" xfId="57648" builtinId="8" hidden="1"/>
    <cellStyle name="Hipervínculo" xfId="38586" builtinId="8" hidden="1"/>
    <cellStyle name="Hipervínculo" xfId="26630" builtinId="8" hidden="1"/>
    <cellStyle name="Hipervínculo" xfId="11099" builtinId="8" hidden="1"/>
    <cellStyle name="Hipervínculo" xfId="12366" builtinId="8" hidden="1"/>
    <cellStyle name="Hipervínculo" xfId="36837" builtinId="8" hidden="1"/>
    <cellStyle name="Hipervínculo" xfId="39158" builtinId="8" hidden="1"/>
    <cellStyle name="Hipervínculo" xfId="20203" builtinId="8" hidden="1"/>
    <cellStyle name="Hipervínculo" xfId="50959" builtinId="8" hidden="1"/>
    <cellStyle name="Hipervínculo" xfId="56262" builtinId="8" hidden="1"/>
    <cellStyle name="Hipervínculo" xfId="50914" builtinId="8" hidden="1"/>
    <cellStyle name="Hipervínculo" xfId="13404" builtinId="8" hidden="1"/>
    <cellStyle name="Hipervínculo" xfId="55222" builtinId="8" hidden="1"/>
    <cellStyle name="Hipervínculo" xfId="43033" builtinId="8" hidden="1"/>
    <cellStyle name="Hipervínculo" xfId="32578" builtinId="8" hidden="1"/>
    <cellStyle name="Hipervínculo" xfId="43029" builtinId="8" hidden="1"/>
    <cellStyle name="Hipervínculo" xfId="49117" builtinId="8" hidden="1"/>
    <cellStyle name="Hipervínculo" xfId="3450" builtinId="8" hidden="1"/>
    <cellStyle name="Hipervínculo" xfId="26220" builtinId="8" hidden="1"/>
    <cellStyle name="Hipervínculo" xfId="50440" builtinId="8" hidden="1"/>
    <cellStyle name="Hipervínculo" xfId="55312" builtinId="8" hidden="1"/>
    <cellStyle name="Hipervínculo" xfId="39537" builtinId="8" hidden="1"/>
    <cellStyle name="Hipervínculo" xfId="17257" builtinId="8" hidden="1"/>
    <cellStyle name="Hipervínculo" xfId="30248" builtinId="8" hidden="1"/>
    <cellStyle name="Hipervínculo" xfId="32875" builtinId="8" hidden="1"/>
    <cellStyle name="Hipervínculo" xfId="33153" builtinId="8" hidden="1"/>
    <cellStyle name="Hipervínculo" xfId="54929" builtinId="8" hidden="1"/>
    <cellStyle name="Hipervínculo" xfId="46259" builtinId="8" hidden="1"/>
    <cellStyle name="Hipervínculo" xfId="32608" builtinId="8" hidden="1"/>
    <cellStyle name="Hipervínculo" xfId="10877" builtinId="8" hidden="1"/>
    <cellStyle name="Hipervínculo" xfId="13731" builtinId="8" hidden="1"/>
    <cellStyle name="Hipervínculo" xfId="33197" builtinId="8" hidden="1"/>
    <cellStyle name="Hipervínculo" xfId="40081" builtinId="8" hidden="1"/>
    <cellStyle name="Hipervínculo" xfId="21208" builtinId="8" hidden="1"/>
    <cellStyle name="Hipervínculo" xfId="50987" builtinId="8" hidden="1"/>
    <cellStyle name="Hipervínculo" xfId="49907" builtinId="8" hidden="1"/>
    <cellStyle name="Hipervínculo" xfId="3722" builtinId="8" hidden="1"/>
    <cellStyle name="Hipervínculo" xfId="35712" builtinId="8" hidden="1"/>
    <cellStyle name="Hipervínculo" xfId="25069" builtinId="8" hidden="1"/>
    <cellStyle name="Hipervínculo" xfId="47006" builtinId="8" hidden="1"/>
    <cellStyle name="Hipervínculo" xfId="48274" builtinId="8" hidden="1"/>
    <cellStyle name="Hipervínculo" xfId="35958" builtinId="8" hidden="1"/>
    <cellStyle name="Hipervínculo" xfId="15938" builtinId="8" hidden="1"/>
    <cellStyle name="Hipervínculo" xfId="19873" builtinId="8" hidden="1"/>
    <cellStyle name="Hipervínculo" xfId="24596" builtinId="8" hidden="1"/>
    <cellStyle name="Hipervínculo" xfId="31874" builtinId="8" hidden="1"/>
    <cellStyle name="Hipervínculo" xfId="53936" builtinId="8" hidden="1"/>
    <cellStyle name="Hipervínculo" xfId="41477" builtinId="8" hidden="1"/>
    <cellStyle name="Hipervínculo" xfId="37382" builtinId="8" hidden="1"/>
    <cellStyle name="Hipervínculo" xfId="11824" builtinId="8" hidden="1"/>
    <cellStyle name="Hipervínculo" xfId="908" builtinId="8" hidden="1"/>
    <cellStyle name="Hipervínculo" xfId="36689" builtinId="8" hidden="1"/>
    <cellStyle name="Hipervínculo" xfId="38671" builtinId="8" hidden="1"/>
    <cellStyle name="Hipervínculo" xfId="57922" builtinId="8" hidden="1"/>
    <cellStyle name="Hipervínculo" xfId="34678" builtinId="8" hidden="1"/>
    <cellStyle name="Hipervínculo" xfId="30587" builtinId="8" hidden="1"/>
    <cellStyle name="Hipervínculo" xfId="4897" builtinId="8" hidden="1"/>
    <cellStyle name="Hipervínculo" xfId="33929" builtinId="8" hidden="1"/>
    <cellStyle name="Hipervínculo" xfId="58364" builtinId="8" hidden="1"/>
    <cellStyle name="Hipervínculo" xfId="45473" builtinId="8" hidden="1"/>
    <cellStyle name="Hipervínculo" xfId="51907" builtinId="8" hidden="1"/>
    <cellStyle name="Hipervínculo" xfId="27876" builtinId="8" hidden="1"/>
    <cellStyle name="Hipervínculo" xfId="23782" builtinId="8" hidden="1"/>
    <cellStyle name="Hipervínculo" xfId="6529" builtinId="8" hidden="1"/>
    <cellStyle name="Hipervínculo" xfId="24152" builtinId="8" hidden="1"/>
    <cellStyle name="Hipervínculo" xfId="54510" builtinId="8" hidden="1"/>
    <cellStyle name="Hipervínculo" xfId="52275" builtinId="8" hidden="1"/>
    <cellStyle name="Hipervínculo" xfId="1844" builtinId="8" hidden="1"/>
    <cellStyle name="Hipervínculo" xfId="21077" builtinId="8" hidden="1"/>
    <cellStyle name="Hipervínculo" xfId="2628" builtinId="8" hidden="1"/>
    <cellStyle name="Hipervínculo" xfId="4586" builtinId="8" hidden="1"/>
    <cellStyle name="Hipervínculo" xfId="9102" builtinId="8" hidden="1"/>
    <cellStyle name="Hipervínculo" xfId="38346" builtinId="8" hidden="1"/>
    <cellStyle name="Hipervínculo" xfId="43996" builtinId="8" hidden="1"/>
    <cellStyle name="Hipervínculo" xfId="54610" builtinId="8" hidden="1"/>
    <cellStyle name="Hipervínculo" xfId="55423" builtinId="8" hidden="1"/>
    <cellStyle name="Hipervínculo" xfId="38248" builtinId="8" hidden="1"/>
    <cellStyle name="Hipervínculo" xfId="11501" builtinId="8" hidden="1"/>
    <cellStyle name="Hipervínculo" xfId="19933" builtinId="8" hidden="1"/>
    <cellStyle name="Hipervínculo" xfId="57948" builtinId="8" hidden="1"/>
    <cellStyle name="Hipervínculo" xfId="42397" builtinId="8" hidden="1"/>
    <cellStyle name="Hipervínculo" xfId="31507" builtinId="8" hidden="1"/>
    <cellStyle name="Hipervínculo" xfId="6261" builtinId="8" hidden="1"/>
    <cellStyle name="Hipervínculo" xfId="2805" builtinId="8" hidden="1"/>
    <cellStyle name="Hipervínculo" xfId="40996" builtinId="8" hidden="1"/>
    <cellStyle name="Hipervínculo" xfId="21446" builtinId="8" hidden="1"/>
    <cellStyle name="Hipervínculo" xfId="48643" builtinId="8" hidden="1"/>
    <cellStyle name="Hipervínculo" xfId="47376" builtinId="8" hidden="1"/>
    <cellStyle name="Hipervínculo" xfId="24202" builtinId="8" hidden="1"/>
    <cellStyle name="Hipervínculo" xfId="10791" builtinId="8" hidden="1"/>
    <cellStyle name="Hipervínculo" xfId="3906" builtinId="8" hidden="1"/>
    <cellStyle name="Hipervínculo" xfId="25307" builtinId="8" hidden="1"/>
    <cellStyle name="Hipervínculo" xfId="41593" builtinId="8" hidden="1"/>
    <cellStyle name="Hipervínculo" xfId="18560" builtinId="8" hidden="1"/>
    <cellStyle name="Hipervínculo" xfId="40447" builtinId="8" hidden="1"/>
    <cellStyle name="Hipervínculo" xfId="49211" builtinId="8" hidden="1"/>
    <cellStyle name="Hipervínculo" xfId="24210" builtinId="8" hidden="1"/>
    <cellStyle name="Hipervínculo" xfId="15211" builtinId="8" hidden="1"/>
    <cellStyle name="Hipervínculo" xfId="22159" builtinId="8" hidden="1"/>
    <cellStyle name="Hipervínculo" xfId="51751" builtinId="8" hidden="1"/>
    <cellStyle name="Hipervínculo" xfId="13456" builtinId="8" hidden="1"/>
    <cellStyle name="Hipervínculo" xfId="56110" builtinId="8" hidden="1"/>
    <cellStyle name="Hipervínculo" xfId="45415" builtinId="8" hidden="1"/>
    <cellStyle name="Hipervínculo" xfId="33505" builtinId="8" hidden="1"/>
    <cellStyle name="Hipervínculo" xfId="52703" builtinId="8" hidden="1"/>
    <cellStyle name="Hipervínculo" xfId="20376" builtinId="8" hidden="1"/>
    <cellStyle name="Hipervínculo" xfId="30015" builtinId="8" hidden="1"/>
    <cellStyle name="Hipervínculo" xfId="20550" builtinId="8" hidden="1"/>
    <cellStyle name="Hipervínculo" xfId="2486" builtinId="8" hidden="1"/>
    <cellStyle name="Hipervínculo" xfId="2241" builtinId="8" hidden="1"/>
    <cellStyle name="Hipervínculo" xfId="9246" builtinId="8" hidden="1"/>
    <cellStyle name="Hipervínculo" xfId="30871" builtinId="8" hidden="1"/>
    <cellStyle name="Hipervínculo" xfId="42673" builtinId="8" hidden="1"/>
    <cellStyle name="Hipervínculo" xfId="56789" builtinId="8" hidden="1"/>
    <cellStyle name="Hipervínculo" xfId="42483" builtinId="8" hidden="1"/>
    <cellStyle name="Hipervínculo" xfId="14195" builtinId="8" hidden="1"/>
    <cellStyle name="Hipervínculo" xfId="27162" builtinId="8" hidden="1"/>
    <cellStyle name="Hipervínculo" xfId="54552" builtinId="8" hidden="1"/>
    <cellStyle name="Hipervínculo" xfId="32106" builtinId="8" hidden="1"/>
    <cellStyle name="Hipervínculo" xfId="46626" builtinId="8" hidden="1"/>
    <cellStyle name="Hipervínculo" xfId="11045" builtinId="8" hidden="1"/>
    <cellStyle name="Hipervínculo" xfId="41328" builtinId="8" hidden="1"/>
    <cellStyle name="Hipervínculo" xfId="582" builtinId="8" hidden="1"/>
    <cellStyle name="Hipervínculo" xfId="44983" builtinId="8" hidden="1"/>
    <cellStyle name="Hipervínculo" xfId="10533" builtinId="8" hidden="1"/>
    <cellStyle name="Hipervínculo" xfId="5467" builtinId="8" hidden="1"/>
    <cellStyle name="Hipervínculo" xfId="6189" builtinId="8" hidden="1"/>
    <cellStyle name="Hipervínculo" xfId="40595" builtinId="8" hidden="1"/>
    <cellStyle name="Hipervínculo" xfId="4158" builtinId="8" hidden="1"/>
    <cellStyle name="Hipervínculo" xfId="9933" builtinId="8" hidden="1"/>
    <cellStyle name="Hipervínculo" xfId="23786" builtinId="8" hidden="1"/>
    <cellStyle name="Hipervínculo" xfId="489" builtinId="8" hidden="1"/>
    <cellStyle name="Hipervínculo" xfId="53663" builtinId="8" hidden="1"/>
    <cellStyle name="Hipervínculo" xfId="52331" builtinId="8" hidden="1"/>
    <cellStyle name="Hipervínculo" xfId="43318" builtinId="8" hidden="1"/>
    <cellStyle name="Hipervínculo" xfId="42949" builtinId="8" hidden="1"/>
    <cellStyle name="Hipervínculo" xfId="19603" builtinId="8" hidden="1"/>
    <cellStyle name="Hipervínculo" xfId="39171" builtinId="8" hidden="1"/>
    <cellStyle name="Hipervínculo" xfId="28062" builtinId="8" hidden="1"/>
    <cellStyle name="Hipervínculo" xfId="9339" builtinId="8" hidden="1"/>
    <cellStyle name="Hipervínculo" xfId="22088" builtinId="8" hidden="1"/>
    <cellStyle name="Hipervínculo" xfId="55955" builtinId="8" hidden="1"/>
    <cellStyle name="Hipervínculo" xfId="3265" builtinId="8" hidden="1"/>
    <cellStyle name="Hipervínculo" xfId="16264" builtinId="8" hidden="1"/>
    <cellStyle name="Hipervínculo" xfId="294" builtinId="8" hidden="1"/>
    <cellStyle name="Hipervínculo" xfId="30465" builtinId="8" hidden="1"/>
    <cellStyle name="Hipervínculo" xfId="21442" builtinId="8" hidden="1"/>
    <cellStyle name="Hipervínculo" xfId="4891" builtinId="8" hidden="1"/>
    <cellStyle name="Hipervínculo" xfId="5329" builtinId="8" hidden="1"/>
    <cellStyle name="Hipervínculo" xfId="53466" builtinId="8" hidden="1"/>
    <cellStyle name="Hipervínculo" xfId="49026" builtinId="8" hidden="1"/>
    <cellStyle name="Hipervínculo" xfId="19197" builtinId="8" hidden="1"/>
    <cellStyle name="Hipervínculo" xfId="24921" builtinId="8" hidden="1"/>
    <cellStyle name="Hipervínculo" xfId="57131" builtinId="8" hidden="1"/>
    <cellStyle name="Hipervínculo" xfId="12417" builtinId="8" hidden="1"/>
    <cellStyle name="Hipervínculo" xfId="24514" builtinId="8" hidden="1"/>
    <cellStyle name="Hipervínculo" xfId="13362" builtinId="8" hidden="1"/>
    <cellStyle name="Hipervínculo" xfId="58806" builtinId="8" hidden="1"/>
    <cellStyle name="Hipervínculo" xfId="51308" builtinId="8" hidden="1"/>
    <cellStyle name="Hipervínculo" xfId="37360" builtinId="8" hidden="1"/>
    <cellStyle name="Hipervínculo" xfId="32813" builtinId="8" hidden="1"/>
    <cellStyle name="Hipervínculo" xfId="23220" builtinId="8" hidden="1"/>
    <cellStyle name="Hipervínculo" xfId="24492" builtinId="8" hidden="1"/>
    <cellStyle name="Hipervínculo" xfId="18481" builtinId="8" hidden="1"/>
    <cellStyle name="Hipervínculo" xfId="6007" builtinId="8" hidden="1"/>
    <cellStyle name="Hipervínculo" xfId="20354" builtinId="8" hidden="1"/>
    <cellStyle name="Hipervínculo" xfId="1070" builtinId="8" hidden="1"/>
    <cellStyle name="Hipervínculo" xfId="36501" builtinId="8" hidden="1"/>
    <cellStyle name="Hipervínculo" xfId="45966" builtinId="8" hidden="1"/>
    <cellStyle name="Hipervínculo" xfId="50039" builtinId="8" hidden="1"/>
    <cellStyle name="Hipervínculo" xfId="43406" builtinId="8" hidden="1"/>
    <cellStyle name="Hipervínculo" xfId="41525" builtinId="8" hidden="1"/>
    <cellStyle name="Hipervínculo" xfId="58100" builtinId="8" hidden="1"/>
    <cellStyle name="Hipervínculo" xfId="56160" builtinId="8" hidden="1"/>
    <cellStyle name="Hipervínculo" xfId="34220" builtinId="8" hidden="1"/>
    <cellStyle name="Hipervínculo" xfId="28828" builtinId="8" hidden="1"/>
    <cellStyle name="Hipervínculo" xfId="30889" builtinId="8" hidden="1"/>
    <cellStyle name="Hipervínculo" xfId="18025" builtinId="8" hidden="1"/>
    <cellStyle name="Hipervínculo" xfId="17187" builtinId="8" hidden="1"/>
    <cellStyle name="Hipervínculo" xfId="42051" builtinId="8" hidden="1"/>
    <cellStyle name="Hipervínculo" xfId="49235" builtinId="8" hidden="1"/>
    <cellStyle name="Hipervínculo" xfId="27417" builtinId="8" hidden="1"/>
    <cellStyle name="Hipervínculo" xfId="2809" builtinId="8" hidden="1"/>
    <cellStyle name="Hipervínculo" xfId="14323" builtinId="8" hidden="1"/>
    <cellStyle name="Hipervínculo" xfId="23449" builtinId="8" hidden="1"/>
    <cellStyle name="Hipervínculo" xfId="48635" builtinId="8" hidden="1"/>
    <cellStyle name="Hipervínculo" xfId="19803" builtinId="8" hidden="1"/>
    <cellStyle name="Hipervínculo" xfId="42309" builtinId="8" hidden="1"/>
    <cellStyle name="Hipervínculo" xfId="31355" builtinId="8" hidden="1"/>
    <cellStyle name="Hipervínculo" xfId="3902" builtinId="8" hidden="1"/>
    <cellStyle name="Hipervínculo" xfId="9555" builtinId="8" hidden="1"/>
    <cellStyle name="Hipervínculo" xfId="30381" builtinId="8" hidden="1"/>
    <cellStyle name="Hipervínculo" xfId="23594" builtinId="8" hidden="1"/>
    <cellStyle name="Hipervínculo" xfId="11224" builtinId="8" hidden="1"/>
    <cellStyle name="Hipervínculo" xfId="8986" builtinId="8" hidden="1"/>
    <cellStyle name="Hipervínculo" xfId="43655" builtinId="8" hidden="1"/>
    <cellStyle name="Hipervínculo" xfId="44245" builtinId="8" hidden="1"/>
    <cellStyle name="Hipervínculo" xfId="27457" builtinId="8" hidden="1"/>
    <cellStyle name="Hipervínculo" xfId="37306" builtinId="8" hidden="1"/>
    <cellStyle name="Hipervínculo" xfId="55242" builtinId="8" hidden="1"/>
    <cellStyle name="Hipervínculo" xfId="33513" builtinId="8" hidden="1"/>
    <cellStyle name="Hipervínculo" xfId="32199" builtinId="8" hidden="1"/>
    <cellStyle name="Hipervínculo" xfId="6718" builtinId="8" hidden="1"/>
    <cellStyle name="Hipervínculo" xfId="4859" builtinId="8" hidden="1"/>
    <cellStyle name="Hipervínculo" xfId="54340" builtinId="8" hidden="1"/>
    <cellStyle name="Hipervínculo" xfId="51215" builtinId="8" hidden="1"/>
    <cellStyle name="Hipervínculo" xfId="48313" builtinId="8" hidden="1"/>
    <cellStyle name="Hipervínculo" xfId="26582" builtinId="8" hidden="1"/>
    <cellStyle name="Hipervínculo" xfId="21522" builtinId="8" hidden="1"/>
    <cellStyle name="Hipervínculo" xfId="1804" builtinId="8" hidden="1"/>
    <cellStyle name="Hipervínculo" xfId="24370" builtinId="8" hidden="1"/>
    <cellStyle name="Hipervínculo" xfId="18246" builtinId="8" hidden="1"/>
    <cellStyle name="Hipervínculo" xfId="51165" builtinId="8" hidden="1"/>
    <cellStyle name="Hipervínculo" xfId="41387" builtinId="8" hidden="1"/>
    <cellStyle name="Hipervínculo" xfId="6025" builtinId="8" hidden="1"/>
    <cellStyle name="Hipervínculo" xfId="14595" builtinId="8" hidden="1"/>
    <cellStyle name="Hipervínculo" xfId="8751" builtinId="8" hidden="1"/>
    <cellStyle name="Hipervínculo" xfId="31299" builtinId="8" hidden="1"/>
    <cellStyle name="Hipervínculo" xfId="50749" builtinId="8" hidden="1"/>
    <cellStyle name="Hipervínculo" xfId="59018" builtinId="8" hidden="1"/>
    <cellStyle name="Hipervínculo" xfId="3422" builtinId="8" hidden="1"/>
    <cellStyle name="Hipervínculo" xfId="12728" builtinId="8" hidden="1"/>
    <cellStyle name="Hipervínculo" xfId="50354" builtinId="8" hidden="1"/>
    <cellStyle name="Hipervínculo" xfId="38815" builtinId="8" hidden="1"/>
    <cellStyle name="Hipervínculo" xfId="52404" builtinId="8" hidden="1"/>
    <cellStyle name="Hipervínculo" xfId="31385" builtinId="8" hidden="1"/>
    <cellStyle name="Hipervínculo" xfId="53708" builtinId="8" hidden="1"/>
    <cellStyle name="Hipervínculo" xfId="27527" builtinId="8" hidden="1"/>
    <cellStyle name="Hipervínculo" xfId="6263" builtinId="8" hidden="1"/>
    <cellStyle name="Hipervínculo" xfId="1894" builtinId="8" hidden="1"/>
    <cellStyle name="Hipervínculo" xfId="22350" builtinId="8" hidden="1"/>
    <cellStyle name="Hipervínculo" xfId="29607" builtinId="8" hidden="1"/>
    <cellStyle name="Hipervínculo" xfId="56852" builtinId="8" hidden="1"/>
    <cellStyle name="Hipervínculo" xfId="46910" builtinId="8" hidden="1"/>
    <cellStyle name="Hipervínculo" xfId="20655" builtinId="8" hidden="1"/>
    <cellStyle name="Hipervínculo" xfId="8281" builtinId="8" hidden="1"/>
    <cellStyle name="Hipervínculo" xfId="5122" builtinId="8" hidden="1"/>
    <cellStyle name="Hipervínculo" xfId="29146" builtinId="8" hidden="1"/>
    <cellStyle name="Hipervínculo" xfId="52085" builtinId="8" hidden="1"/>
    <cellStyle name="Hipervínculo" xfId="17050" builtinId="8" hidden="1"/>
    <cellStyle name="Hipervínculo" xfId="33181" builtinId="8" hidden="1"/>
    <cellStyle name="Hipervínculo" xfId="13733" builtinId="8" hidden="1"/>
    <cellStyle name="Hipervínculo" xfId="1180" builtinId="8" hidden="1"/>
    <cellStyle name="Hipervínculo" xfId="11921" builtinId="8" hidden="1"/>
    <cellStyle name="Hipervínculo" xfId="28318" builtinId="8" hidden="1"/>
    <cellStyle name="Hipervínculo" xfId="48803" builtinId="8" hidden="1"/>
    <cellStyle name="Hipervínculo" xfId="16769" builtinId="8" hidden="1"/>
    <cellStyle name="Hipervínculo" xfId="33311" builtinId="8" hidden="1"/>
    <cellStyle name="Hipervínculo" xfId="23352" builtinId="8" hidden="1"/>
    <cellStyle name="Hipervínculo" xfId="2684" builtinId="8" hidden="1"/>
    <cellStyle name="Hipervínculo" xfId="34312" builtinId="8" hidden="1"/>
    <cellStyle name="Hipervínculo" xfId="37516" builtinId="8" hidden="1"/>
    <cellStyle name="Hipervínculo" xfId="53382" builtinId="8" hidden="1"/>
    <cellStyle name="Hipervínculo" xfId="54300" builtinId="8" hidden="1"/>
    <cellStyle name="Hipervínculo" xfId="55141" builtinId="8" hidden="1"/>
    <cellStyle name="Hipervínculo" xfId="5775" builtinId="8" hidden="1"/>
    <cellStyle name="Hipervínculo" xfId="40239" builtinId="8" hidden="1"/>
    <cellStyle name="Hipervínculo" xfId="58215" builtinId="8" hidden="1"/>
    <cellStyle name="Hipervínculo" xfId="41688" builtinId="8" hidden="1"/>
    <cellStyle name="Hipervínculo" xfId="14161" builtinId="8" hidden="1"/>
    <cellStyle name="Hipervínculo" xfId="43220" builtinId="8" hidden="1"/>
    <cellStyle name="Hipervínculo" xfId="18830" builtinId="8" hidden="1"/>
    <cellStyle name="Hipervínculo" xfId="21672" builtinId="8" hidden="1"/>
    <cellStyle name="Hipervínculo" xfId="4347" builtinId="8" hidden="1"/>
    <cellStyle name="Hipervínculo" xfId="32321" builtinId="8" hidden="1"/>
    <cellStyle name="Hipervínculo" xfId="56348" builtinId="8" hidden="1"/>
    <cellStyle name="Hipervínculo" xfId="41030" builtinId="8" hidden="1"/>
    <cellStyle name="Hipervínculo" xfId="36292" builtinId="8" hidden="1"/>
    <cellStyle name="Hipervínculo" xfId="12910" builtinId="8" hidden="1"/>
    <cellStyle name="Hipervínculo" xfId="21613" builtinId="8" hidden="1"/>
    <cellStyle name="Hipervínculo" xfId="14661" builtinId="8" hidden="1"/>
    <cellStyle name="Hipervínculo" xfId="39120" builtinId="8" hidden="1"/>
    <cellStyle name="Hipervínculo" xfId="56152" builtinId="8" hidden="1"/>
    <cellStyle name="Hipervínculo" xfId="22931" builtinId="8" hidden="1"/>
    <cellStyle name="Hipervínculo" xfId="31421" builtinId="8" hidden="1"/>
    <cellStyle name="Hipervínculo" xfId="37294" builtinId="8" hidden="1"/>
    <cellStyle name="Hipervínculo" xfId="16532" builtinId="8" hidden="1"/>
    <cellStyle name="Hipervínculo" xfId="7531" builtinId="8" hidden="1"/>
    <cellStyle name="Hipervínculo" xfId="45919" builtinId="8" hidden="1"/>
    <cellStyle name="Hipervínculo" xfId="49227" builtinId="8" hidden="1"/>
    <cellStyle name="Hipervínculo" xfId="19381" builtinId="8" hidden="1"/>
    <cellStyle name="Hipervínculo" xfId="22434" builtinId="8" hidden="1"/>
    <cellStyle name="Hipervínculo" xfId="1398" builtinId="8" hidden="1"/>
    <cellStyle name="Hipervínculo" xfId="46502" builtinId="8" hidden="1"/>
    <cellStyle name="Hipervínculo" xfId="34954" builtinId="8" hidden="1"/>
    <cellStyle name="Hipervínculo" xfId="41412" builtinId="8" hidden="1"/>
    <cellStyle name="Hipervínculo" xfId="42301" builtinId="8" hidden="1"/>
    <cellStyle name="Hipervínculo" xfId="47516" builtinId="8" hidden="1"/>
    <cellStyle name="Hipervínculo" xfId="15507" builtinId="8" hidden="1"/>
    <cellStyle name="Hipervínculo" xfId="8657" builtinId="8" hidden="1"/>
    <cellStyle name="Hipervínculo" xfId="29164" builtinId="8" hidden="1"/>
    <cellStyle name="Hipervínculo" xfId="37078" builtinId="8" hidden="1"/>
    <cellStyle name="Hipervínculo" xfId="11047" builtinId="8" hidden="1"/>
    <cellStyle name="Hipervínculo" xfId="35370" builtinId="8" hidden="1"/>
    <cellStyle name="Hipervínculo" xfId="28435" builtinId="8" hidden="1"/>
    <cellStyle name="Hipervínculo" xfId="8579" builtinId="8" hidden="1"/>
    <cellStyle name="Hipervínculo" xfId="15581" builtinId="8" hidden="1"/>
    <cellStyle name="Hipervínculo" xfId="37314" builtinId="8" hidden="1"/>
    <cellStyle name="Hipervínculo" xfId="42377" builtinId="8" hidden="1"/>
    <cellStyle name="Hipervínculo" xfId="182" builtinId="8" hidden="1"/>
    <cellStyle name="Hipervínculo" xfId="40473" builtinId="8" hidden="1"/>
    <cellStyle name="Hipervínculo" xfId="41718" builtinId="8" hidden="1"/>
    <cellStyle name="Hipervínculo" xfId="3934" builtinId="8" hidden="1"/>
    <cellStyle name="Hipervínculo" xfId="22512" builtinId="8" hidden="1"/>
    <cellStyle name="Hipervínculo" xfId="44243" builtinId="8" hidden="1"/>
    <cellStyle name="Hipervínculo" xfId="49303" builtinId="8" hidden="1"/>
    <cellStyle name="Hipervínculo" xfId="45995" builtinId="8" hidden="1"/>
    <cellStyle name="Hipervínculo" xfId="28017" builtinId="8" hidden="1"/>
    <cellStyle name="Hipervínculo" xfId="23540" builtinId="8" hidden="1"/>
    <cellStyle name="Hipervínculo" xfId="20047" builtinId="8" hidden="1"/>
    <cellStyle name="Hipervínculo" xfId="29177" builtinId="8" hidden="1"/>
    <cellStyle name="Hipervínculo" xfId="37726" builtinId="8" hidden="1"/>
    <cellStyle name="Hipervínculo" xfId="56230" builtinId="8" hidden="1"/>
    <cellStyle name="Hipervínculo" xfId="42007" builtinId="8" hidden="1"/>
    <cellStyle name="Hipervínculo" xfId="40669" builtinId="8" hidden="1"/>
    <cellStyle name="Hipervínculo" xfId="52293" builtinId="8" hidden="1"/>
    <cellStyle name="Hipervínculo" xfId="1216" builtinId="8" hidden="1"/>
    <cellStyle name="Hipervínculo" xfId="39687" builtinId="8" hidden="1"/>
    <cellStyle name="Hipervínculo" xfId="59014" builtinId="8" hidden="1"/>
    <cellStyle name="Hipervínculo" xfId="56424" builtinId="8" hidden="1"/>
    <cellStyle name="Hipervínculo" xfId="32399" builtinId="8" hidden="1"/>
    <cellStyle name="Hipervínculo" xfId="7661" builtinId="8" hidden="1"/>
    <cellStyle name="Hipervínculo" xfId="17707" builtinId="8" hidden="1"/>
    <cellStyle name="Hipervínculo" xfId="19635" builtinId="8" hidden="1"/>
    <cellStyle name="Hipervínculo" xfId="43296" builtinId="8" hidden="1"/>
    <cellStyle name="Hipervínculo" xfId="53716" builtinId="8" hidden="1"/>
    <cellStyle name="Hipervínculo" xfId="3960" builtinId="8" hidden="1"/>
    <cellStyle name="Hipervínculo" xfId="25594" builtinId="8" hidden="1"/>
    <cellStyle name="Hipervínculo" xfId="5364" builtinId="8" hidden="1"/>
    <cellStyle name="Hipervínculo" xfId="37910" builtinId="8" hidden="1"/>
    <cellStyle name="Hipervínculo" xfId="21716" builtinId="8" hidden="1"/>
    <cellStyle name="Hipervínculo" xfId="50220" builtinId="8" hidden="1"/>
    <cellStyle name="Hipervínculo" xfId="46918" builtinId="8" hidden="1"/>
    <cellStyle name="Hipervínculo" xfId="42827" builtinId="8" hidden="1"/>
    <cellStyle name="Hipervínculo" xfId="18798" builtinId="8" hidden="1"/>
    <cellStyle name="Hipervínculo" xfId="5114" builtinId="8" hidden="1"/>
    <cellStyle name="Hipervínculo" xfId="28467" builtinId="8" hidden="1"/>
    <cellStyle name="Hipervínculo" xfId="33235" builtinId="8" hidden="1"/>
    <cellStyle name="Hipervínculo" xfId="57147" builtinId="8" hidden="1"/>
    <cellStyle name="Hipervínculo" xfId="40117" builtinId="8" hidden="1"/>
    <cellStyle name="Hipervínculo" xfId="36024" builtinId="8" hidden="1"/>
    <cellStyle name="Hipervínculo" xfId="19727" builtinId="8" hidden="1"/>
    <cellStyle name="Hipervínculo" xfId="11912" builtinId="8" hidden="1"/>
    <cellStyle name="Hipervínculo" xfId="32799" builtinId="8" hidden="1"/>
    <cellStyle name="Hipervínculo" xfId="34630" builtinId="8" hidden="1"/>
    <cellStyle name="Hipervínculo" xfId="11935" builtinId="8" hidden="1"/>
    <cellStyle name="Hipervínculo" xfId="51735" builtinId="8" hidden="1"/>
    <cellStyle name="Hipervínculo" xfId="29224" builtinId="8" hidden="1"/>
    <cellStyle name="Hipervínculo" xfId="5197" builtinId="8" hidden="1"/>
    <cellStyle name="Hipervínculo" xfId="18715" builtinId="8" hidden="1"/>
    <cellStyle name="Hipervínculo" xfId="21702" builtinId="8" hidden="1"/>
    <cellStyle name="Hipervínculo" xfId="46832" builtinId="8" hidden="1"/>
    <cellStyle name="Hipervínculo" xfId="50138" builtinId="8" hidden="1"/>
    <cellStyle name="Hipervínculo" xfId="26516" builtinId="8" hidden="1"/>
    <cellStyle name="Hipervínculo" xfId="22424" builtinId="8" hidden="1"/>
    <cellStyle name="Hipervínculo" xfId="1854" builtinId="8" hidden="1"/>
    <cellStyle name="Hipervínculo" xfId="52285" builtinId="8" hidden="1"/>
    <cellStyle name="Hipervínculo" xfId="48513" builtinId="8" hidden="1"/>
    <cellStyle name="Hipervínculo" xfId="53633" builtinId="8" hidden="1"/>
    <cellStyle name="Hipervínculo" xfId="43211" builtinId="8" hidden="1"/>
    <cellStyle name="Hipervínculo" xfId="20388" builtinId="8" hidden="1"/>
    <cellStyle name="Hipervínculo" xfId="15625" builtinId="8" hidden="1"/>
    <cellStyle name="Hipervínculo" xfId="7745" builtinId="8" hidden="1"/>
    <cellStyle name="Hipervínculo" xfId="32313" builtinId="8" hidden="1"/>
    <cellStyle name="Hipervínculo" xfId="34481" builtinId="8" hidden="1"/>
    <cellStyle name="Hipervínculo" xfId="59054" builtinId="8" hidden="1"/>
    <cellStyle name="Hipervínculo" xfId="36308" builtinId="8" hidden="1"/>
    <cellStyle name="Hipervínculo" xfId="19799" builtinId="8" hidden="1"/>
    <cellStyle name="Hipervínculo" xfId="21202" builtinId="8" hidden="1"/>
    <cellStyle name="Hipervínculo" xfId="8191" builtinId="8" hidden="1"/>
    <cellStyle name="Hipervínculo" xfId="2219" builtinId="8" hidden="1"/>
    <cellStyle name="Hipervínculo" xfId="12784" builtinId="8" hidden="1"/>
    <cellStyle name="Hipervínculo" xfId="25029" builtinId="8" hidden="1"/>
    <cellStyle name="Hipervínculo" xfId="43753" builtinId="8" hidden="1"/>
    <cellStyle name="Hipervínculo" xfId="33008" builtinId="8" hidden="1"/>
    <cellStyle name="Hipervínculo" xfId="24106" builtinId="8" hidden="1"/>
    <cellStyle name="Hipervínculo" xfId="8095" builtinId="8" hidden="1"/>
    <cellStyle name="Hipervínculo" xfId="44353" builtinId="8" hidden="1"/>
    <cellStyle name="Hipervínculo" xfId="29386" builtinId="8" hidden="1"/>
    <cellStyle name="Hipervínculo" xfId="41965" builtinId="8" hidden="1"/>
    <cellStyle name="Hipervínculo" xfId="32665" builtinId="8" hidden="1"/>
    <cellStyle name="Hipervínculo" xfId="17527" builtinId="8" hidden="1"/>
    <cellStyle name="Hipervínculo" xfId="11551" builtinId="8" hidden="1"/>
    <cellStyle name="Hipervínculo" xfId="25243" builtinId="8" hidden="1"/>
    <cellStyle name="Hipervínculo" xfId="10128" builtinId="8" hidden="1"/>
    <cellStyle name="Hipervínculo" xfId="51127" builtinId="8" hidden="1"/>
    <cellStyle name="Hipervínculo" xfId="8499" builtinId="8" hidden="1"/>
    <cellStyle name="Hipervínculo" xfId="15499" builtinId="8" hidden="1"/>
    <cellStyle name="Hipervínculo" xfId="523" builtinId="8" hidden="1"/>
    <cellStyle name="Hipervínculo" xfId="13721" builtinId="8" hidden="1"/>
    <cellStyle name="Hipervínculo" xfId="48536" builtinId="8" hidden="1"/>
    <cellStyle name="Hipervínculo" xfId="59467" builtinId="8" hidden="1"/>
    <cellStyle name="Hipervínculo" xfId="55510" builtinId="8" hidden="1"/>
    <cellStyle name="Hipervínculo" xfId="30304" builtinId="8" hidden="1"/>
    <cellStyle name="Hipervínculo" xfId="45001" builtinId="8" hidden="1"/>
    <cellStyle name="Hipervínculo" xfId="14803" builtinId="8" hidden="1"/>
    <cellStyle name="Hipervínculo" xfId="55760" builtinId="8" hidden="1"/>
    <cellStyle name="Hipervínculo" xfId="42385" builtinId="8" hidden="1"/>
    <cellStyle name="Hipervínculo" xfId="3818" builtinId="8" hidden="1"/>
    <cellStyle name="Hipervínculo" xfId="54048" builtinId="8" hidden="1"/>
    <cellStyle name="Hipervínculo" xfId="23373" builtinId="8" hidden="1"/>
    <cellStyle name="Hipervínculo" xfId="1442" builtinId="8" hidden="1"/>
    <cellStyle name="Hipervínculo" xfId="8521" builtinId="8" hidden="1"/>
    <cellStyle name="Hipervínculo" xfId="27341" builtinId="8" hidden="1"/>
    <cellStyle name="Hipervínculo" xfId="49311" builtinId="8" hidden="1"/>
    <cellStyle name="Hipervínculo" xfId="6183" builtinId="8" hidden="1"/>
    <cellStyle name="Hipervínculo" xfId="58726" builtinId="8" hidden="1"/>
    <cellStyle name="Hipervínculo" xfId="16447" builtinId="8" hidden="1"/>
    <cellStyle name="Hipervínculo" xfId="6027" builtinId="8" hidden="1"/>
    <cellStyle name="Hipervínculo" xfId="3740" builtinId="8" hidden="1"/>
    <cellStyle name="Hipervínculo" xfId="34146" builtinId="8" hidden="1"/>
    <cellStyle name="Hipervínculo" xfId="43659" builtinId="8" hidden="1"/>
    <cellStyle name="Hipervínculo" xfId="42561" builtinId="8" hidden="1"/>
    <cellStyle name="Hipervínculo" xfId="7953" builtinId="8" hidden="1"/>
    <cellStyle name="Hipervínculo" xfId="9521" builtinId="8" hidden="1"/>
    <cellStyle name="Hipervínculo" xfId="12824" builtinId="8" hidden="1"/>
    <cellStyle name="Hipervínculo" xfId="16917" builtinId="8" hidden="1"/>
    <cellStyle name="Hipervínculo" xfId="40946" builtinId="8" hidden="1"/>
    <cellStyle name="Hipervínculo" xfId="56430" builtinId="8" hidden="1"/>
    <cellStyle name="Hipervínculo" xfId="32407" builtinId="8" hidden="1"/>
    <cellStyle name="Hipervínculo" xfId="19973" builtinId="8" hidden="1"/>
    <cellStyle name="Hipervínculo" xfId="42243" builtinId="8" hidden="1"/>
    <cellStyle name="Hipervínculo" xfId="19627" builtinId="8" hidden="1"/>
    <cellStyle name="Hipervínculo" xfId="23716" builtinId="8" hidden="1"/>
    <cellStyle name="Hipervínculo" xfId="47744" builtinId="8" hidden="1"/>
    <cellStyle name="Hipervínculo" xfId="52859" builtinId="8" hidden="1"/>
    <cellStyle name="Hipervínculo" xfId="58622" builtinId="8" hidden="1"/>
    <cellStyle name="Hipervínculo" xfId="7114" builtinId="8" hidden="1"/>
    <cellStyle name="Hipervínculo" xfId="51495" builtinId="8" hidden="1"/>
    <cellStyle name="Hipervínculo" xfId="11055" builtinId="8" hidden="1"/>
    <cellStyle name="Hipervínculo" xfId="37062" builtinId="8" hidden="1"/>
    <cellStyle name="Hipervínculo" xfId="54546" builtinId="8" hidden="1"/>
    <cellStyle name="Hipervínculo" xfId="42835" builtinId="8" hidden="1"/>
    <cellStyle name="Hipervínculo" xfId="25137" builtinId="8" hidden="1"/>
    <cellStyle name="Hipervínculo" xfId="41925" builtinId="8" hidden="1"/>
    <cellStyle name="Hipervínculo" xfId="30226" builtinId="8" hidden="1"/>
    <cellStyle name="Hipervínculo" xfId="8709" builtinId="8" hidden="1"/>
    <cellStyle name="Hipervínculo" xfId="14831" builtinId="8" hidden="1"/>
    <cellStyle name="Hipervínculo" xfId="21338" builtinId="8" hidden="1"/>
    <cellStyle name="Hipervínculo" xfId="36032" builtinId="8" hidden="1"/>
    <cellStyle name="Hipervínculo" xfId="45099" builtinId="8" hidden="1"/>
    <cellStyle name="Hipervínculo" xfId="7913" builtinId="8" hidden="1"/>
    <cellStyle name="Hipervínculo" xfId="5021" builtinId="8" hidden="1"/>
    <cellStyle name="Hipervínculo" xfId="656" builtinId="8" hidden="1"/>
    <cellStyle name="Hipervínculo" xfId="44119" builtinId="8" hidden="1"/>
    <cellStyle name="Hipervínculo" xfId="52001" builtinId="8" hidden="1"/>
    <cellStyle name="Hipervínculo" xfId="460" builtinId="8" hidden="1"/>
    <cellStyle name="Hipervínculo" xfId="34270" builtinId="8" hidden="1"/>
    <cellStyle name="Hipervínculo" xfId="525" builtinId="8" hidden="1"/>
    <cellStyle name="Hipervínculo" xfId="20685" builtinId="8" hidden="1"/>
    <cellStyle name="Hipervínculo" xfId="46824" builtinId="8" hidden="1"/>
    <cellStyle name="Hipervínculo" xfId="16777" builtinId="8" hidden="1"/>
    <cellStyle name="Hipervínculo" xfId="45073" builtinId="8" hidden="1"/>
    <cellStyle name="Hipervínculo" xfId="20346" builtinId="8" hidden="1"/>
    <cellStyle name="Hipervínculo" xfId="32311" builtinId="8" hidden="1"/>
    <cellStyle name="Hipervínculo" xfId="35194" builtinId="8" hidden="1"/>
    <cellStyle name="Hipervínculo" xfId="27611" builtinId="8" hidden="1"/>
    <cellStyle name="Hipervínculo" xfId="53625" builtinId="8" hidden="1"/>
    <cellStyle name="Hipervínculo" xfId="57425" builtinId="8" hidden="1"/>
    <cellStyle name="Hipervínculo" xfId="38140" builtinId="8" hidden="1"/>
    <cellStyle name="Hipervínculo" xfId="15633" builtinId="8" hidden="1"/>
    <cellStyle name="Hipervínculo" xfId="10905" builtinId="8" hidden="1"/>
    <cellStyle name="Hipervínculo" xfId="35964" builtinId="8" hidden="1"/>
    <cellStyle name="Hipervínculo" xfId="34541" builtinId="8" hidden="1"/>
    <cellStyle name="Hipervínculo" xfId="23013" builtinId="8" hidden="1"/>
    <cellStyle name="Hipervínculo" xfId="15910" builtinId="8" hidden="1"/>
    <cellStyle name="Hipervínculo" xfId="55718" builtinId="8" hidden="1"/>
    <cellStyle name="Hipervínculo" xfId="35986" builtinId="8" hidden="1"/>
    <cellStyle name="Hipervínculo" xfId="33651" builtinId="8" hidden="1"/>
    <cellStyle name="Hipervínculo" xfId="19741" builtinId="8" hidden="1"/>
    <cellStyle name="Hipervínculo" xfId="41471" builtinId="8" hidden="1"/>
    <cellStyle name="Hipervínculo" xfId="51079" builtinId="8" hidden="1"/>
    <cellStyle name="Hipervínculo" xfId="32613" builtinId="8" hidden="1"/>
    <cellStyle name="Hipervínculo" xfId="24284" builtinId="8" hidden="1"/>
    <cellStyle name="Hipervínculo" xfId="985" builtinId="8" hidden="1"/>
    <cellStyle name="Hipervínculo" xfId="12936" builtinId="8" hidden="1"/>
    <cellStyle name="Hipervínculo" xfId="26666" builtinId="8" hidden="1"/>
    <cellStyle name="Hipervínculo" xfId="48399" builtinId="8" hidden="1"/>
    <cellStyle name="Hipervínculo" xfId="44153" builtinId="8" hidden="1"/>
    <cellStyle name="Hipervínculo" xfId="39091" builtinId="8" hidden="1"/>
    <cellStyle name="Hipervínculo" xfId="17361" builtinId="8" hidden="1"/>
    <cellStyle name="Hipervínculo" xfId="57856" builtinId="8" hidden="1"/>
    <cellStyle name="Hipervínculo" xfId="39077" builtinId="8" hidden="1"/>
    <cellStyle name="Hipervínculo" xfId="33595" builtinId="8" hidden="1"/>
    <cellStyle name="Hipervínculo" xfId="55326" builtinId="8" hidden="1"/>
    <cellStyle name="Hipervínculo" xfId="37220" builtinId="8" hidden="1"/>
    <cellStyle name="Hipervínculo" xfId="32162" builtinId="8" hidden="1"/>
    <cellStyle name="Hipervínculo" xfId="10433" builtinId="8" hidden="1"/>
    <cellStyle name="Hipervínculo" xfId="13729" builtinId="8" hidden="1"/>
    <cellStyle name="Hipervínculo" xfId="23027" builtinId="8" hidden="1"/>
    <cellStyle name="Hipervínculo" xfId="40525" builtinId="8" hidden="1"/>
    <cellStyle name="Hipervínculo" xfId="55518" builtinId="8" hidden="1"/>
    <cellStyle name="Hipervínculo" xfId="58145" builtinId="8" hidden="1"/>
    <cellStyle name="Hipervínculo" xfId="31401" builtinId="8" hidden="1"/>
    <cellStyle name="Hipervínculo" xfId="39959" builtinId="8" hidden="1"/>
    <cellStyle name="Hipervínculo" xfId="59337" builtinId="8" hidden="1"/>
    <cellStyle name="Hipervínculo" xfId="12678" builtinId="8" hidden="1"/>
    <cellStyle name="Hipervínculo" xfId="36593" builtinId="8" hidden="1"/>
    <cellStyle name="Hipervínculo" xfId="34236" builtinId="8" hidden="1"/>
    <cellStyle name="Hipervínculo" xfId="9312" builtinId="8" hidden="1"/>
    <cellStyle name="Hipervínculo" xfId="4501" builtinId="8" hidden="1"/>
    <cellStyle name="Hipervínculo" xfId="2767" builtinId="8" hidden="1"/>
    <cellStyle name="Hipervínculo" xfId="27333" builtinId="8" hidden="1"/>
    <cellStyle name="Hipervínculo" xfId="31429" builtinId="8" hidden="1"/>
    <cellStyle name="Hipervínculo" xfId="54380" builtinId="8" hidden="1"/>
    <cellStyle name="Hipervínculo" xfId="41921" builtinId="8" hidden="1"/>
    <cellStyle name="Hipervínculo" xfId="16282" builtinId="8" hidden="1"/>
    <cellStyle name="Hipervínculo" xfId="40789" builtinId="8" hidden="1"/>
    <cellStyle name="Hipervínculo" xfId="10110" builtinId="8" hidden="1"/>
    <cellStyle name="Hipervínculo" xfId="18049" builtinId="8" hidden="1"/>
    <cellStyle name="Hipervínculo" xfId="55608" builtinId="8" hidden="1"/>
    <cellStyle name="Hipervínculo" xfId="45720" builtinId="8" hidden="1"/>
    <cellStyle name="Hipervínculo" xfId="35122" builtinId="8" hidden="1"/>
    <cellStyle name="Hipervínculo" xfId="9513" builtinId="8" hidden="1"/>
    <cellStyle name="Hipervínculo" xfId="7000" builtinId="8" hidden="1"/>
    <cellStyle name="Hipervínculo" xfId="56272" builtinId="8" hidden="1"/>
    <cellStyle name="Hipervínculo" xfId="19639" builtinId="8" hidden="1"/>
    <cellStyle name="Hipervínculo" xfId="45029" builtinId="8" hidden="1"/>
    <cellStyle name="Hipervínculo" xfId="52349" builtinId="8" hidden="1"/>
    <cellStyle name="Hipervínculo" xfId="44165" builtinId="8" hidden="1"/>
    <cellStyle name="Hipervínculo" xfId="7621" builtinId="8" hidden="1"/>
    <cellStyle name="Hipervínculo" xfId="67" builtinId="8" hidden="1"/>
    <cellStyle name="Hipervínculo" xfId="23708" builtinId="8" hidden="1"/>
    <cellStyle name="Hipervínculo" xfId="47738" builtinId="8" hidden="1"/>
    <cellStyle name="Hipervínculo" xfId="16753" builtinId="8" hidden="1"/>
    <cellStyle name="Hipervínculo" xfId="45550" builtinId="8" hidden="1"/>
    <cellStyle name="Hipervínculo" xfId="40625" builtinId="8" hidden="1"/>
    <cellStyle name="Hipervínculo" xfId="10017" builtinId="8" hidden="1"/>
    <cellStyle name="Hipervínculo" xfId="4973" builtinId="8" hidden="1"/>
    <cellStyle name="Hipervínculo" xfId="30509" builtinId="8" hidden="1"/>
    <cellStyle name="Hipervínculo" xfId="11272" builtinId="8" hidden="1"/>
    <cellStyle name="Hipervínculo" xfId="57884" builtinId="8" hidden="1"/>
    <cellStyle name="Hipervínculo" xfId="53972" builtinId="8" hidden="1"/>
    <cellStyle name="Hipervínculo" xfId="10239" builtinId="8" hidden="1"/>
    <cellStyle name="Hipervínculo" xfId="45917" builtinId="8" hidden="1"/>
    <cellStyle name="Hipervínculo" xfId="11898" builtinId="8" hidden="1"/>
    <cellStyle name="Hipervínculo" xfId="37308" builtinId="8" hidden="1"/>
    <cellStyle name="Hipervínculo" xfId="47024" builtinId="8" hidden="1"/>
    <cellStyle name="Hipervínculo" xfId="43849" builtinId="8" hidden="1"/>
    <cellStyle name="Hipervínculo" xfId="31948" builtinId="8" hidden="1"/>
    <cellStyle name="Hipervínculo" xfId="7921" builtinId="8" hidden="1"/>
    <cellStyle name="Hipervínculo" xfId="19587" builtinId="8" hidden="1"/>
    <cellStyle name="Hipervínculo" xfId="442" builtinId="8" hidden="1"/>
    <cellStyle name="Hipervínculo" xfId="44111" builtinId="8" hidden="1"/>
    <cellStyle name="Hipervínculo" xfId="51993" builtinId="8" hidden="1"/>
    <cellStyle name="Hipervínculo" xfId="46932" builtinId="8" hidden="1"/>
    <cellStyle name="Hipervínculo" xfId="25145" builtinId="8" hidden="1"/>
    <cellStyle name="Hipervínculo" xfId="529" builtinId="8" hidden="1"/>
    <cellStyle name="Hipervínculo" xfId="8581" builtinId="8" hidden="1"/>
    <cellStyle name="Hipervínculo" xfId="11567" builtinId="8" hidden="1"/>
    <cellStyle name="Hipervínculo" xfId="47582" builtinId="8" hidden="1"/>
    <cellStyle name="Hipervínculo" xfId="33269" builtinId="8" hidden="1"/>
    <cellStyle name="Hipervínculo" xfId="22188" builtinId="8" hidden="1"/>
    <cellStyle name="Hipervínculo" xfId="18270" builtinId="8" hidden="1"/>
    <cellStyle name="Hipervínculo" xfId="5893" builtinId="8" hidden="1"/>
    <cellStyle name="Hipervínculo" xfId="59239" builtinId="8" hidden="1"/>
    <cellStyle name="Hipervínculo" xfId="36948" builtinId="8" hidden="1"/>
    <cellStyle name="Hipervínculo" xfId="2904" builtinId="8" hidden="1"/>
    <cellStyle name="Hipervínculo" xfId="32465" builtinId="8" hidden="1"/>
    <cellStyle name="Hipervínculo" xfId="6846" builtinId="8" hidden="1"/>
    <cellStyle name="Hipervínculo" xfId="11342" builtinId="8" hidden="1"/>
    <cellStyle name="Hipervínculo" xfId="12818" builtinId="8" hidden="1"/>
    <cellStyle name="Hipervínculo" xfId="17879" builtinId="8" hidden="1"/>
    <cellStyle name="Hipervínculo" xfId="39613" builtinId="8" hidden="1"/>
    <cellStyle name="Hipervínculo" xfId="13739" builtinId="8" hidden="1"/>
    <cellStyle name="Hipervínculo" xfId="32602" builtinId="8" hidden="1"/>
    <cellStyle name="Hipervínculo" xfId="37014" builtinId="8" hidden="1"/>
    <cellStyle name="Hipervínculo" xfId="45548" builtinId="8" hidden="1"/>
    <cellStyle name="Hipervínculo" xfId="44456" builtinId="8" hidden="1"/>
    <cellStyle name="Hipervínculo" xfId="24806" builtinId="8" hidden="1"/>
    <cellStyle name="Hipervínculo" xfId="46538" builtinId="8" hidden="1"/>
    <cellStyle name="Hipervínculo" xfId="46009" builtinId="8" hidden="1"/>
    <cellStyle name="Hipervínculo" xfId="44997" builtinId="8" hidden="1"/>
    <cellStyle name="Hipervínculo" xfId="19219" builtinId="8" hidden="1"/>
    <cellStyle name="Hipervínculo" xfId="3222" builtinId="8" hidden="1"/>
    <cellStyle name="Hipervínculo" xfId="26674" builtinId="8" hidden="1"/>
    <cellStyle name="Hipervínculo" xfId="28166" builtinId="8" hidden="1"/>
    <cellStyle name="Hipervínculo" xfId="53468" builtinId="8" hidden="1"/>
    <cellStyle name="Hipervínculo" xfId="39083" builtinId="8" hidden="1"/>
    <cellStyle name="Hipervínculo" xfId="4787" builtinId="8" hidden="1"/>
    <cellStyle name="Hipervínculo" xfId="17903" builtinId="8" hidden="1"/>
    <cellStyle name="Hipervínculo" xfId="11021" builtinId="8" hidden="1"/>
    <cellStyle name="Hipervínculo" xfId="33605" builtinId="8" hidden="1"/>
    <cellStyle name="Hipervínculo" xfId="50454" builtinId="8" hidden="1"/>
    <cellStyle name="Hipervínculo" xfId="18961" builtinId="8" hidden="1"/>
    <cellStyle name="Hipervínculo" xfId="40913" builtinId="8" hidden="1"/>
    <cellStyle name="Hipervínculo" xfId="30625" builtinId="8" hidden="1"/>
    <cellStyle name="Hipervínculo" xfId="10485" builtinId="8" hidden="1"/>
    <cellStyle name="Hipervínculo" xfId="18444" builtinId="8" hidden="1"/>
    <cellStyle name="Hipervínculo" xfId="40533" builtinId="8" hidden="1"/>
    <cellStyle name="Hipervínculo" xfId="45592" builtinId="8" hidden="1"/>
    <cellStyle name="Hipervínculo" xfId="51439" builtinId="8" hidden="1"/>
    <cellStyle name="Hipervínculo" xfId="25197" builtinId="8" hidden="1"/>
    <cellStyle name="Hipervínculo" xfId="45616" builtinId="8" hidden="1"/>
    <cellStyle name="Hipervínculo" xfId="264" builtinId="8" hidden="1"/>
    <cellStyle name="Hipervínculo" xfId="24620" builtinId="8" hidden="1"/>
    <cellStyle name="Hipervínculo" xfId="47458" builtinId="8" hidden="1"/>
    <cellStyle name="Hipervínculo" xfId="52518" builtinId="8" hidden="1"/>
    <cellStyle name="Hipervínculo" xfId="58560" builtinId="8" hidden="1"/>
    <cellStyle name="Hipervínculo" xfId="45794" builtinId="8" hidden="1"/>
    <cellStyle name="Hipervínculo" xfId="48745" builtinId="8" hidden="1"/>
    <cellStyle name="Hipervínculo" xfId="31691" builtinId="8" hidden="1"/>
    <cellStyle name="Hipervínculo" xfId="22869" builtinId="8" hidden="1"/>
    <cellStyle name="Hipervínculo" xfId="2968" builtinId="8" hidden="1"/>
    <cellStyle name="Hipervínculo" xfId="14635" builtinId="8" hidden="1"/>
    <cellStyle name="Hipervínculo" xfId="11705" builtinId="8" hidden="1"/>
    <cellStyle name="Hipervínculo" xfId="19737" builtinId="8" hidden="1"/>
    <cellStyle name="Hipervínculo" xfId="50711" builtinId="8" hidden="1"/>
    <cellStyle name="Hipervínculo" xfId="43460" builtinId="8" hidden="1"/>
    <cellStyle name="Hipervínculo" xfId="29888" builtinId="8" hidden="1"/>
    <cellStyle name="Hipervínculo" xfId="52053" builtinId="8" hidden="1"/>
    <cellStyle name="Hipervínculo" xfId="20045" builtinId="8" hidden="1"/>
    <cellStyle name="Hipervínculo" xfId="33113" builtinId="8" hidden="1"/>
    <cellStyle name="Hipervínculo" xfId="46030" builtinId="8" hidden="1"/>
    <cellStyle name="Hipervínculo" xfId="48449" builtinId="8" hidden="1"/>
    <cellStyle name="Hipervínculo" xfId="24935" builtinId="8" hidden="1"/>
    <cellStyle name="Hipervínculo" xfId="16865" builtinId="8" hidden="1"/>
    <cellStyle name="Hipervínculo" xfId="25023" builtinId="8" hidden="1"/>
    <cellStyle name="Hipervínculo" xfId="19815" builtinId="8" hidden="1"/>
    <cellStyle name="Hipervínculo" xfId="58102" builtinId="8" hidden="1"/>
    <cellStyle name="Hipervínculo" xfId="56714" builtinId="8" hidden="1"/>
    <cellStyle name="Hipervínculo" xfId="15023" builtinId="8" hidden="1"/>
    <cellStyle name="Hipervínculo" xfId="23712" builtinId="8" hidden="1"/>
    <cellStyle name="Hipervínculo" xfId="37224" builtinId="8" hidden="1"/>
    <cellStyle name="Hipervínculo" xfId="3414" builtinId="8" hidden="1"/>
    <cellStyle name="Hipervínculo" xfId="41330" builtinId="8" hidden="1"/>
    <cellStyle name="Hipervínculo" xfId="46160" builtinId="8" hidden="1"/>
    <cellStyle name="Hipervínculo" xfId="49905" builtinId="8" hidden="1"/>
    <cellStyle name="Hipervínculo" xfId="28900" builtinId="8" hidden="1"/>
    <cellStyle name="Hipervínculo" xfId="28790" builtinId="8" hidden="1"/>
    <cellStyle name="Hipervínculo" xfId="8851" builtinId="8" hidden="1"/>
    <cellStyle name="Hipervínculo" xfId="6702" builtinId="8" hidden="1"/>
    <cellStyle name="Hipervínculo" xfId="29282" builtinId="8" hidden="1"/>
    <cellStyle name="Hipervínculo" xfId="18072" builtinId="8" hidden="1"/>
    <cellStyle name="Hipervínculo" xfId="30411" builtinId="8" hidden="1"/>
    <cellStyle name="Hipervínculo" xfId="45684" builtinId="8" hidden="1"/>
    <cellStyle name="Hipervínculo" xfId="54919" builtinId="8" hidden="1"/>
    <cellStyle name="Hipervínculo" xfId="53850" builtinId="8" hidden="1"/>
    <cellStyle name="Hipervínculo" xfId="31956" builtinId="8" hidden="1"/>
    <cellStyle name="Hipervínculo" xfId="27058" builtinId="8" hidden="1"/>
    <cellStyle name="Hipervínculo" xfId="55626" builtinId="8" hidden="1"/>
    <cellStyle name="Hipervínculo" xfId="18836" builtinId="8" hidden="1"/>
    <cellStyle name="Hipervínculo" xfId="19641" builtinId="8" hidden="1"/>
    <cellStyle name="Hipervínculo" xfId="48190" builtinId="8" hidden="1"/>
    <cellStyle name="Hipervínculo" xfId="46924" builtinId="8" hidden="1"/>
    <cellStyle name="Hipervínculo" xfId="9781" builtinId="8" hidden="1"/>
    <cellStyle name="Hipervínculo" xfId="19872" builtinId="8" hidden="1"/>
    <cellStyle name="Hipervínculo" xfId="38667" builtinId="8" hidden="1"/>
    <cellStyle name="Hipervínculo" xfId="7229" builtinId="8" hidden="1"/>
    <cellStyle name="Hipervínculo" xfId="39725" builtinId="8" hidden="1"/>
    <cellStyle name="Hipervínculo" xfId="54989" builtinId="8" hidden="1"/>
    <cellStyle name="Hipervínculo" xfId="317" builtinId="8" hidden="1"/>
    <cellStyle name="Hipervínculo" xfId="18262" builtinId="8" hidden="1"/>
    <cellStyle name="Hipervínculo" xfId="49585" builtinId="8" hidden="1"/>
    <cellStyle name="Hipervínculo" xfId="6684" builtinId="8" hidden="1"/>
    <cellStyle name="Hipervínculo" xfId="50971" builtinId="8" hidden="1"/>
    <cellStyle name="Hipervínculo" xfId="37750" builtinId="8" hidden="1"/>
    <cellStyle name="Hipervínculo" xfId="57229" builtinId="8" hidden="1"/>
    <cellStyle name="Hipervínculo" xfId="33068" builtinId="8" hidden="1"/>
    <cellStyle name="Hipervínculo" xfId="11334" builtinId="8" hidden="1"/>
    <cellStyle name="Hipervínculo" xfId="6275" builtinId="8" hidden="1"/>
    <cellStyle name="Hipervínculo" xfId="17887" builtinId="8" hidden="1"/>
    <cellStyle name="Hipervínculo" xfId="42182" builtinId="8" hidden="1"/>
    <cellStyle name="Hipervínculo" xfId="45640" builtinId="8" hidden="1"/>
    <cellStyle name="Hipervínculo" xfId="50525" builtinId="8" hidden="1"/>
    <cellStyle name="Hipervínculo" xfId="26137" builtinId="8" hidden="1"/>
    <cellStyle name="Hipervínculo" xfId="8839" builtinId="8" hidden="1"/>
    <cellStyle name="Hipervínculo" xfId="722" builtinId="8" hidden="1"/>
    <cellStyle name="Hipervínculo" xfId="24814" builtinId="8" hidden="1"/>
    <cellStyle name="Hipervínculo" xfId="46548" builtinId="8" hidden="1"/>
    <cellStyle name="Hipervínculo" xfId="18132" builtinId="8" hidden="1"/>
    <cellStyle name="Hipervínculo" xfId="31435" builtinId="8" hidden="1"/>
    <cellStyle name="Hipervínculo" xfId="19211" builtinId="8" hidden="1"/>
    <cellStyle name="Hipervínculo" xfId="1748" builtinId="8" hidden="1"/>
    <cellStyle name="Hipervínculo" xfId="8307" builtinId="8" hidden="1"/>
    <cellStyle name="Hipervínculo" xfId="26830" builtinId="8" hidden="1"/>
    <cellStyle name="Hipervínculo" xfId="9505" builtinId="8" hidden="1"/>
    <cellStyle name="Hipervínculo" xfId="14603" builtinId="8" hidden="1"/>
    <cellStyle name="Hipervínculo" xfId="52562" builtinId="8" hidden="1"/>
    <cellStyle name="Hipervínculo" xfId="50005" builtinId="8" hidden="1"/>
    <cellStyle name="Hipervínculo" xfId="388" builtinId="8" hidden="1"/>
    <cellStyle name="Hipervínculo" xfId="15103" builtinId="8" hidden="1"/>
    <cellStyle name="Hipervínculo" xfId="38669" builtinId="8" hidden="1"/>
    <cellStyle name="Hipervínculo" xfId="57691" builtinId="8" hidden="1"/>
    <cellStyle name="Hipervínculo" xfId="54152" builtinId="8" hidden="1"/>
    <cellStyle name="Hipervínculo" xfId="51221" builtinId="8" hidden="1"/>
    <cellStyle name="Hipervínculo" xfId="5355" builtinId="8" hidden="1"/>
    <cellStyle name="Hipervínculo" xfId="6085" builtinId="8" hidden="1"/>
    <cellStyle name="Hipervínculo" xfId="16909" builtinId="8" hidden="1"/>
    <cellStyle name="Hipervínculo" xfId="41256" builtinId="8" hidden="1"/>
    <cellStyle name="Hipervínculo" xfId="8363" builtinId="8" hidden="1"/>
    <cellStyle name="Hipervínculo" xfId="47354" builtinId="8" hidden="1"/>
    <cellStyle name="Hipervínculo" xfId="21918" builtinId="8" hidden="1"/>
    <cellStyle name="Hipervínculo" xfId="18142" builtinId="8" hidden="1"/>
    <cellStyle name="Hipervínculo" xfId="7366" builtinId="8" hidden="1"/>
    <cellStyle name="Hipervínculo" xfId="28702" builtinId="8" hidden="1"/>
    <cellStyle name="Hipervínculo" xfId="52526" builtinId="8" hidden="1"/>
    <cellStyle name="Hipervínculo" xfId="44647" builtinId="8" hidden="1"/>
    <cellStyle name="Hipervínculo" xfId="40555" builtinId="8" hidden="1"/>
    <cellStyle name="Hipervínculo" xfId="16526" builtinId="8" hidden="1"/>
    <cellStyle name="Hipervínculo" xfId="24204" builtinId="8" hidden="1"/>
    <cellStyle name="Hipervínculo" xfId="9166" builtinId="8" hidden="1"/>
    <cellStyle name="Hipervínculo" xfId="35506" builtinId="8" hidden="1"/>
    <cellStyle name="Hipervínculo" xfId="58336" builtinId="8" hidden="1"/>
    <cellStyle name="Hipervínculo" xfId="20189" builtinId="8" hidden="1"/>
    <cellStyle name="Hipervínculo" xfId="29609" builtinId="8" hidden="1"/>
    <cellStyle name="Hipervínculo" xfId="42077" builtinId="8" hidden="1"/>
    <cellStyle name="Hipervínculo" xfId="48705" builtinId="8" hidden="1"/>
    <cellStyle name="Hipervínculo" xfId="53854" builtinId="8" hidden="1"/>
    <cellStyle name="Hipervínculo" xfId="3870" builtinId="8" hidden="1"/>
    <cellStyle name="Hipervínculo" xfId="54503" builtinId="8" hidden="1"/>
    <cellStyle name="Hipervínculo" xfId="31047" builtinId="8" hidden="1"/>
    <cellStyle name="Hipervínculo" xfId="26952" builtinId="8" hidden="1"/>
    <cellStyle name="Hipervínculo" xfId="2574" builtinId="8" hidden="1"/>
    <cellStyle name="Hipervínculo" xfId="50663" builtinId="8" hidden="1"/>
    <cellStyle name="Hipervínculo" xfId="22979" builtinId="8" hidden="1"/>
    <cellStyle name="Hipervínculo" xfId="49103" builtinId="8" hidden="1"/>
    <cellStyle name="Hipervínculo" xfId="47835" builtinId="8" hidden="1"/>
    <cellStyle name="Hipervínculo" xfId="45003" builtinId="8" hidden="1"/>
    <cellStyle name="Hipervínculo" xfId="20153" builtinId="8" hidden="1"/>
    <cellStyle name="Hipervínculo" xfId="4134" builtinId="8" hidden="1"/>
    <cellStyle name="Hipervínculo" xfId="29886" builtinId="8" hidden="1"/>
    <cellStyle name="Hipervínculo" xfId="44933" builtinId="8" hidden="1"/>
    <cellStyle name="Hipervínculo" xfId="3916" builtinId="8" hidden="1"/>
    <cellStyle name="Hipervínculo" xfId="40907" builtinId="8" hidden="1"/>
    <cellStyle name="Hipervínculo" xfId="25281" builtinId="8" hidden="1"/>
    <cellStyle name="Hipervínculo" xfId="13354" builtinId="8" hidden="1"/>
    <cellStyle name="Hipervínculo" xfId="10047" builtinId="8" hidden="1"/>
    <cellStyle name="Hipervínculo" xfId="34583" builtinId="8" hidden="1"/>
    <cellStyle name="Hipervínculo" xfId="36835" builtinId="8" hidden="1"/>
    <cellStyle name="Hipervínculo" xfId="55710" builtinId="8" hidden="1"/>
    <cellStyle name="Hipervínculo" xfId="19977" builtinId="8" hidden="1"/>
    <cellStyle name="Hipervínculo" xfId="39333" builtinId="8" hidden="1"/>
    <cellStyle name="Hipervínculo" xfId="1244" builtinId="8" hidden="1"/>
    <cellStyle name="Hipervínculo" xfId="32221" builtinId="8" hidden="1"/>
    <cellStyle name="Hipervínculo" xfId="46416" builtinId="8" hidden="1"/>
    <cellStyle name="Hipervínculo" xfId="47356" builtinId="8" hidden="1"/>
    <cellStyle name="Hipervínculo" xfId="55614" builtinId="8" hidden="1"/>
    <cellStyle name="Hipervínculo" xfId="47905" builtinId="8" hidden="1"/>
    <cellStyle name="Hipervínculo" xfId="51063" builtinId="8" hidden="1"/>
    <cellStyle name="Hipervínculo" xfId="20323" builtinId="8" hidden="1"/>
    <cellStyle name="Hipervínculo" xfId="55043" builtinId="8" hidden="1"/>
    <cellStyle name="Hipervínculo" xfId="44565" builtinId="8" hidden="1"/>
    <cellStyle name="Hipervínculo" xfId="50697" builtinId="8" hidden="1"/>
    <cellStyle name="Hipervínculo" xfId="20669" builtinId="8" hidden="1"/>
    <cellStyle name="Hipervínculo" xfId="20125" builtinId="8" hidden="1"/>
    <cellStyle name="Hipervínculo" xfId="44516" builtinId="8" hidden="1"/>
    <cellStyle name="Hipervínculo" xfId="9098" builtinId="8" hidden="1"/>
    <cellStyle name="Hipervínculo" xfId="54803" builtinId="8" hidden="1"/>
    <cellStyle name="Hipervínculo" xfId="54981" builtinId="8" hidden="1"/>
    <cellStyle name="Hipervínculo" xfId="59251" builtinId="8" hidden="1"/>
    <cellStyle name="Hipervínculo" xfId="34926" builtinId="8" hidden="1"/>
    <cellStyle name="Hipervínculo" xfId="13196" builtinId="8" hidden="1"/>
    <cellStyle name="Hipervínculo" xfId="33589" builtinId="8" hidden="1"/>
    <cellStyle name="Hipervínculo" xfId="16014" builtinId="8" hidden="1"/>
    <cellStyle name="Hipervínculo" xfId="37758" builtinId="8" hidden="1"/>
    <cellStyle name="Hipervínculo" xfId="57233" builtinId="8" hidden="1"/>
    <cellStyle name="Hipervínculo" xfId="6237" builtinId="8" hidden="1"/>
    <cellStyle name="Hipervínculo" xfId="27997" builtinId="8" hidden="1"/>
    <cellStyle name="Hipervínculo" xfId="7139" builtinId="8" hidden="1"/>
    <cellStyle name="Hipervínculo" xfId="32503" builtinId="8" hidden="1"/>
    <cellStyle name="Hipervínculo" xfId="21006" builtinId="8" hidden="1"/>
    <cellStyle name="Hipervínculo" xfId="44687" builtinId="8" hidden="1"/>
    <cellStyle name="Hipervínculo" xfId="50533" builtinId="8" hidden="1"/>
    <cellStyle name="Hipervínculo" xfId="46442" builtinId="8" hidden="1"/>
    <cellStyle name="Hipervínculo" xfId="21071" builtinId="8" hidden="1"/>
    <cellStyle name="Hipervínculo" xfId="718" builtinId="8" hidden="1"/>
    <cellStyle name="Hipervínculo" xfId="19961" builtinId="8" hidden="1"/>
    <cellStyle name="Hipervínculo" xfId="21143" builtinId="8" hidden="1"/>
    <cellStyle name="Hipervínculo" xfId="20119" builtinId="8" hidden="1"/>
    <cellStyle name="Hipervínculo" xfId="43732" builtinId="8" hidden="1"/>
    <cellStyle name="Hipervínculo" xfId="39641" builtinId="8" hidden="1"/>
    <cellStyle name="Hipervínculo" xfId="23338" builtinId="8" hidden="1"/>
    <cellStyle name="Hipervínculo" xfId="8299" builtinId="8" hidden="1"/>
    <cellStyle name="Hipervínculo" xfId="35566" builtinId="8" hidden="1"/>
    <cellStyle name="Hipervínculo" xfId="36417" builtinId="8" hidden="1"/>
    <cellStyle name="Hipervínculo" xfId="15713" builtinId="8" hidden="1"/>
    <cellStyle name="Hipervínculo" xfId="36932" builtinId="8" hidden="1"/>
    <cellStyle name="Hipervínculo" xfId="32843" builtinId="8" hidden="1"/>
    <cellStyle name="Hipervínculo" xfId="7217" builtinId="8" hidden="1"/>
    <cellStyle name="Hipervínculo" xfId="15095" builtinId="8" hidden="1"/>
    <cellStyle name="Hipervínculo" xfId="24882" builtinId="8" hidden="1"/>
    <cellStyle name="Hipervínculo" xfId="43217" builtinId="8" hidden="1"/>
    <cellStyle name="Hipervínculo" xfId="33363" builtinId="8" hidden="1"/>
    <cellStyle name="Hipervínculo" xfId="57681" builtinId="8" hidden="1"/>
    <cellStyle name="Hipervínculo" xfId="26040" builtinId="8" hidden="1"/>
    <cellStyle name="Hipervínculo" xfId="2119" builtinId="8" hidden="1"/>
    <cellStyle name="Hipervínculo" xfId="33631" builtinId="8" hidden="1"/>
    <cellStyle name="Hipervínculo" xfId="58237" builtinId="8" hidden="1"/>
    <cellStyle name="Hipervínculo" xfId="50017" builtinId="8" hidden="1"/>
    <cellStyle name="Hipervínculo" xfId="47362" builtinId="8" hidden="1"/>
    <cellStyle name="Hipervínculo" xfId="30770" builtinId="8" hidden="1"/>
    <cellStyle name="Hipervínculo" xfId="19241" builtinId="8" hidden="1"/>
    <cellStyle name="Hipervínculo" xfId="4668" builtinId="8" hidden="1"/>
    <cellStyle name="Hipervínculo" xfId="28694" builtinId="8" hidden="1"/>
    <cellStyle name="Hipervínculo" xfId="32789" builtinId="8" hidden="1"/>
    <cellStyle name="Hipervínculo" xfId="56816" builtinId="8" hidden="1"/>
    <cellStyle name="Hipervínculo" xfId="7741" builtinId="8" hidden="1"/>
    <cellStyle name="Hipervínculo" xfId="53050" builtinId="8" hidden="1"/>
    <cellStyle name="Hipervínculo" xfId="35514" builtinId="8" hidden="1"/>
    <cellStyle name="Hipervínculo" xfId="32853" builtinId="8" hidden="1"/>
    <cellStyle name="Hipervínculo" xfId="35498" builtinId="8" hidden="1"/>
    <cellStyle name="Hipervínculo" xfId="37111" builtinId="8" hidden="1"/>
    <cellStyle name="Hipervínculo" xfId="56620" builtinId="8" hidden="1"/>
    <cellStyle name="Hipervínculo" xfId="33763" builtinId="8" hidden="1"/>
    <cellStyle name="Hipervínculo" xfId="3868" builtinId="8" hidden="1"/>
    <cellStyle name="Hipervínculo" xfId="3319" builtinId="8" hidden="1"/>
    <cellStyle name="Hipervínculo" xfId="16054" builtinId="8" hidden="1"/>
    <cellStyle name="Hipervínculo" xfId="44675" builtinId="8" hidden="1"/>
    <cellStyle name="Hipervínculo" xfId="51607" builtinId="8" hidden="1"/>
    <cellStyle name="Hipervínculo" xfId="23409" builtinId="8" hidden="1"/>
    <cellStyle name="Hipervínculo" xfId="26960" builtinId="8" hidden="1"/>
    <cellStyle name="Hipervínculo" xfId="8263" builtinId="8" hidden="1"/>
    <cellStyle name="Hipervínculo" xfId="1634" builtinId="8" hidden="1"/>
    <cellStyle name="Hipervínculo" xfId="14797" builtinId="8" hidden="1"/>
    <cellStyle name="Hipervínculo" xfId="25415" builtinId="8" hidden="1"/>
    <cellStyle name="Hipervínculo" xfId="54278" builtinId="8" hidden="1"/>
    <cellStyle name="Hipervínculo" xfId="6179" builtinId="8" hidden="1"/>
    <cellStyle name="Hipervínculo" xfId="20161" builtinId="8" hidden="1"/>
    <cellStyle name="Hipervínculo" xfId="2265" builtinId="8" hidden="1"/>
    <cellStyle name="Hipervínculo" xfId="8189" builtinId="8" hidden="1"/>
    <cellStyle name="Hipervínculo" xfId="40637" builtinId="8" hidden="1"/>
    <cellStyle name="Hipervínculo" xfId="55895" builtinId="8" hidden="1"/>
    <cellStyle name="Hipervínculo" xfId="59277" builtinId="8" hidden="1"/>
    <cellStyle name="Hipervínculo" xfId="35838" builtinId="8" hidden="1"/>
    <cellStyle name="Hipervínculo" xfId="43193" builtinId="8" hidden="1"/>
    <cellStyle name="Hipervínculo" xfId="10519" builtinId="8" hidden="1"/>
    <cellStyle name="Hipervínculo" xfId="58378" builtinId="8" hidden="1"/>
    <cellStyle name="Hipervínculo" xfId="54675" builtinId="8" hidden="1"/>
    <cellStyle name="Hipervínculo" xfId="51403" builtinId="8" hidden="1"/>
    <cellStyle name="Hipervínculo" xfId="15527" builtinId="8" hidden="1"/>
    <cellStyle name="Hipervínculo" xfId="28910" builtinId="8" hidden="1"/>
    <cellStyle name="Hipervínculo" xfId="6561" builtinId="8" hidden="1"/>
    <cellStyle name="Hipervínculo" xfId="7157" builtinId="8" hidden="1"/>
    <cellStyle name="Hipervínculo" xfId="22044" builtinId="8" hidden="1"/>
    <cellStyle name="Hipervínculo" xfId="43775" builtinId="8" hidden="1"/>
    <cellStyle name="Hipervínculo" xfId="48775" builtinId="8" hidden="1"/>
    <cellStyle name="Hipervínculo" xfId="43714" builtinId="8" hidden="1"/>
    <cellStyle name="Hipervínculo" xfId="21982" builtinId="8" hidden="1"/>
    <cellStyle name="Hipervínculo" xfId="1174" builtinId="8" hidden="1"/>
    <cellStyle name="Hipervínculo" xfId="5305" builtinId="8" hidden="1"/>
    <cellStyle name="Hipervínculo" xfId="28709" builtinId="8" hidden="1"/>
    <cellStyle name="Hipervínculo" xfId="49439" builtinId="8" hidden="1"/>
    <cellStyle name="Hipervínculo" xfId="40753" builtinId="8" hidden="1"/>
    <cellStyle name="Hipervínculo" xfId="28170" builtinId="8" hidden="1"/>
    <cellStyle name="Hipervínculo" xfId="15055" builtinId="8" hidden="1"/>
    <cellStyle name="Hipervínculo" xfId="9106" builtinId="8" hidden="1"/>
    <cellStyle name="Hipervínculo" xfId="13300" builtinId="8" hidden="1"/>
    <cellStyle name="Hipervínculo" xfId="35900" builtinId="8" hidden="1"/>
    <cellStyle name="Hipervínculo" xfId="59247" builtinId="8" hidden="1"/>
    <cellStyle name="Hipervínculo" xfId="5011" builtinId="8" hidden="1"/>
    <cellStyle name="Hipervínculo" xfId="38801" builtinId="8" hidden="1"/>
    <cellStyle name="Hipervínculo" xfId="19473" builtinId="8" hidden="1"/>
    <cellStyle name="Hipervínculo" xfId="58720" builtinId="8" hidden="1"/>
    <cellStyle name="Hipervínculo" xfId="16691" builtinId="8" hidden="1"/>
    <cellStyle name="Hipervínculo" xfId="12918" builtinId="8" hidden="1"/>
    <cellStyle name="Hipervínculo" xfId="13935" builtinId="8" hidden="1"/>
    <cellStyle name="Hipervínculo" xfId="54548" builtinId="8" hidden="1"/>
    <cellStyle name="Hipervínculo" xfId="29348" builtinId="8" hidden="1"/>
    <cellStyle name="Hipervínculo" xfId="55220" builtinId="8" hidden="1"/>
    <cellStyle name="Hipervínculo" xfId="48359" builtinId="8" hidden="1"/>
    <cellStyle name="Hipervínculo" xfId="9188" builtinId="8" hidden="1"/>
    <cellStyle name="Hipervínculo" xfId="59333" builtinId="8" hidden="1"/>
    <cellStyle name="Hipervínculo" xfId="4969" builtinId="8" hidden="1"/>
    <cellStyle name="Hipervínculo" xfId="22773" builtinId="8" hidden="1"/>
    <cellStyle name="Hipervínculo" xfId="13735" builtinId="8" hidden="1"/>
    <cellStyle name="Hipervínculo" xfId="22046" builtinId="8" hidden="1"/>
    <cellStyle name="Hipervínculo" xfId="19659" builtinId="8" hidden="1"/>
    <cellStyle name="Hipervínculo" xfId="44195" builtinId="8" hidden="1"/>
    <cellStyle name="Hipervínculo" xfId="2837" builtinId="8" hidden="1"/>
    <cellStyle name="Hipervínculo" xfId="39649" builtinId="8" hidden="1"/>
    <cellStyle name="Hipervínculo" xfId="26466" builtinId="8" hidden="1"/>
    <cellStyle name="Hipervínculo" xfId="11527" builtinId="8" hidden="1"/>
    <cellStyle name="Hipervínculo" xfId="1952" builtinId="8" hidden="1"/>
    <cellStyle name="Hipervínculo" xfId="45662" builtinId="8" hidden="1"/>
    <cellStyle name="Hipervínculo" xfId="40503" builtinId="8" hidden="1"/>
    <cellStyle name="Hipervínculo" xfId="56876" builtinId="8" hidden="1"/>
    <cellStyle name="Hipervínculo" xfId="2488" builtinId="8" hidden="1"/>
    <cellStyle name="Hipervínculo" xfId="31505" builtinId="8" hidden="1"/>
    <cellStyle name="Hipervínculo" xfId="4728" builtinId="8" hidden="1"/>
    <cellStyle name="Hipervínculo" xfId="19183" builtinId="8" hidden="1"/>
    <cellStyle name="Hipervínculo" xfId="43209" builtinId="8" hidden="1"/>
    <cellStyle name="Hipervínculo" xfId="37244" builtinId="8" hidden="1"/>
    <cellStyle name="Hipervínculo" xfId="50075" builtinId="8" hidden="1"/>
    <cellStyle name="Hipervínculo" xfId="22212" builtinId="8" hidden="1"/>
    <cellStyle name="Hipervínculo" xfId="38356" builtinId="8" hidden="1"/>
    <cellStyle name="Hipervínculo" xfId="37510" builtinId="8" hidden="1"/>
    <cellStyle name="Hipervínculo" xfId="25980" builtinId="8" hidden="1"/>
    <cellStyle name="Hipervínculo" xfId="50009" builtinId="8" hidden="1"/>
    <cellStyle name="Hipervínculo" xfId="9563" builtinId="8" hidden="1"/>
    <cellStyle name="Hipervínculo" xfId="57362" builtinId="8" hidden="1"/>
    <cellStyle name="Hipervínculo" xfId="19250" builtinId="8" hidden="1"/>
    <cellStyle name="Hipervínculo" xfId="12005" builtinId="8" hidden="1"/>
    <cellStyle name="Hipervínculo" xfId="40881" builtinId="8" hidden="1"/>
    <cellStyle name="Hipervínculo" xfId="32781" builtinId="8" hidden="1"/>
    <cellStyle name="Hipervínculo" xfId="23234" builtinId="8" hidden="1"/>
    <cellStyle name="Hipervínculo" xfId="58822" builtinId="8" hidden="1"/>
    <cellStyle name="Hipervínculo" xfId="54745" builtinId="8" hidden="1"/>
    <cellStyle name="Hipervínculo" xfId="12449" builtinId="8" hidden="1"/>
    <cellStyle name="Hipervínculo" xfId="28696" builtinId="8" hidden="1"/>
    <cellStyle name="Hipervínculo" xfId="14202" builtinId="8" hidden="1"/>
    <cellStyle name="Hipervínculo" xfId="39583" builtinId="8" hidden="1"/>
    <cellStyle name="Hipervínculo" xfId="56612" builtinId="8" hidden="1"/>
    <cellStyle name="Hipervínculo" xfId="27469" builtinId="8" hidden="1"/>
    <cellStyle name="Hipervínculo" xfId="13933" builtinId="8" hidden="1"/>
    <cellStyle name="Hipervínculo" xfId="39408" builtinId="8" hidden="1"/>
    <cellStyle name="Hipervínculo" xfId="15125" builtinId="8" hidden="1"/>
    <cellStyle name="Hipervínculo" xfId="21131" builtinId="8" hidden="1"/>
    <cellStyle name="Hipervínculo" xfId="46380" builtinId="8" hidden="1"/>
    <cellStyle name="Hipervínculo" xfId="49687" builtinId="8" hidden="1"/>
    <cellStyle name="Hipervínculo" xfId="44629" builtinId="8" hidden="1"/>
    <cellStyle name="Hipervínculo" xfId="22875" builtinId="8" hidden="1"/>
    <cellStyle name="Hipervínculo" xfId="5497" builtinId="8" hidden="1"/>
    <cellStyle name="Hipervínculo" xfId="41527" builtinId="8" hidden="1"/>
    <cellStyle name="Hipervínculo" xfId="28056" builtinId="8" hidden="1"/>
    <cellStyle name="Hipervínculo" xfId="53181" builtinId="8" hidden="1"/>
    <cellStyle name="Hipervínculo" xfId="42761" builtinId="8" hidden="1"/>
    <cellStyle name="Hipervínculo" xfId="37696" builtinId="8" hidden="1"/>
    <cellStyle name="Hipervínculo" xfId="20438" builtinId="8" hidden="1"/>
    <cellStyle name="Hipervínculo" xfId="36982" builtinId="8" hidden="1"/>
    <cellStyle name="Hipervínculo" xfId="13834" builtinId="8" hidden="1"/>
    <cellStyle name="Hipervínculo" xfId="17949" builtinId="8" hidden="1"/>
    <cellStyle name="Hipervínculo" xfId="59281" builtinId="8" hidden="1"/>
    <cellStyle name="Hipervínculo" xfId="35832" builtinId="8" hidden="1"/>
    <cellStyle name="Hipervínculo" xfId="30772" builtinId="8" hidden="1"/>
    <cellStyle name="Hipervínculo" xfId="487" builtinId="8" hidden="1"/>
    <cellStyle name="Hipervínculo" xfId="15121" builtinId="8" hidden="1"/>
    <cellStyle name="Hipervínculo" xfId="44975" builtinId="8" hidden="1"/>
    <cellStyle name="Hipervínculo" xfId="41917" builtinId="8" hidden="1"/>
    <cellStyle name="Hipervínculo" xfId="6373" builtinId="8" hidden="1"/>
    <cellStyle name="Hipervínculo" xfId="28902" builtinId="8" hidden="1"/>
    <cellStyle name="Hipervínculo" xfId="1596" builtinId="8" hidden="1"/>
    <cellStyle name="Hipervínculo" xfId="1206" builtinId="8" hidden="1"/>
    <cellStyle name="Hipervínculo" xfId="22052" builtinId="8" hidden="1"/>
    <cellStyle name="Hipervínculo" xfId="19127" builtinId="8" hidden="1"/>
    <cellStyle name="Hipervínculo" xfId="32497" builtinId="8" hidden="1"/>
    <cellStyle name="Hipervínculo" xfId="43706" builtinId="8" hidden="1"/>
    <cellStyle name="Hipervínculo" xfId="21974" builtinId="8" hidden="1"/>
    <cellStyle name="Hipervínculo" xfId="42021" builtinId="8" hidden="1"/>
    <cellStyle name="Hipervínculo" xfId="6495" builtinId="8" hidden="1"/>
    <cellStyle name="Hipervínculo" xfId="14833" builtinId="8" hidden="1"/>
    <cellStyle name="Hipervínculo" xfId="50515" builtinId="8" hidden="1"/>
    <cellStyle name="Hipervínculo" xfId="47292" builtinId="8" hidden="1"/>
    <cellStyle name="Hipervínculo" xfId="36776" builtinId="8" hidden="1"/>
    <cellStyle name="Hipervínculo" xfId="15047" builtinId="8" hidden="1"/>
    <cellStyle name="Hipervínculo" xfId="9989" builtinId="8" hidden="1"/>
    <cellStyle name="Hipervínculo" xfId="46516" builtinId="8" hidden="1"/>
    <cellStyle name="Hipervínculo" xfId="18120" builtinId="8" hidden="1"/>
    <cellStyle name="Hipervínculo" xfId="40968" builtinId="8" hidden="1"/>
    <cellStyle name="Hipervínculo" xfId="23825" builtinId="8" hidden="1"/>
    <cellStyle name="Hipervínculo" xfId="52492" builtinId="8" hidden="1"/>
    <cellStyle name="Hipervínculo" xfId="51705" builtinId="8" hidden="1"/>
    <cellStyle name="Hipervínculo" xfId="4166" builtinId="8" hidden="1"/>
    <cellStyle name="Hipervínculo" xfId="20095" builtinId="8" hidden="1"/>
    <cellStyle name="Hipervínculo" xfId="42837" builtinId="8" hidden="1"/>
    <cellStyle name="Hipervínculo" xfId="14433" builtinId="8" hidden="1"/>
    <cellStyle name="Hipervínculo" xfId="49165" builtinId="8" hidden="1"/>
    <cellStyle name="Hipervínculo" xfId="22921" builtinId="8" hidden="1"/>
    <cellStyle name="Hipervínculo" xfId="7047" builtinId="8" hidden="1"/>
    <cellStyle name="Hipervínculo" xfId="2543" builtinId="8" hidden="1"/>
    <cellStyle name="Hipervínculo" xfId="26892" builtinId="8" hidden="1"/>
    <cellStyle name="Hipervínculo" xfId="4692" builtinId="8" hidden="1"/>
    <cellStyle name="Hipervínculo" xfId="54821" builtinId="8" hidden="1"/>
    <cellStyle name="Hipervínculo" xfId="46344" builtinId="8" hidden="1"/>
    <cellStyle name="Hipervínculo" xfId="8497" builtinId="8" hidden="1"/>
    <cellStyle name="Hipervínculo" xfId="25474" builtinId="8" hidden="1"/>
    <cellStyle name="Hipervínculo" xfId="9666" builtinId="8" hidden="1"/>
    <cellStyle name="Hipervínculo" xfId="33695" builtinId="8" hidden="1"/>
    <cellStyle name="Hipervínculo" xfId="49277" builtinId="8" hidden="1"/>
    <cellStyle name="Hipervínculo" xfId="48548" builtinId="8" hidden="1"/>
    <cellStyle name="Hipervínculo" xfId="35564" builtinId="8" hidden="1"/>
    <cellStyle name="Hipervínculo" xfId="11535" builtinId="8" hidden="1"/>
    <cellStyle name="Hipervínculo" xfId="10279" builtinId="8" hidden="1"/>
    <cellStyle name="Hipervínculo" xfId="16465" builtinId="8" hidden="1"/>
    <cellStyle name="Hipervínculo" xfId="40495" builtinId="8" hidden="1"/>
    <cellStyle name="Hipervínculo" xfId="56884" builtinId="8" hidden="1"/>
    <cellStyle name="Hipervínculo" xfId="3350" builtinId="8" hidden="1"/>
    <cellStyle name="Hipervínculo" xfId="38879" builtinId="8" hidden="1"/>
    <cellStyle name="Hipervínculo" xfId="47390" builtinId="8" hidden="1"/>
    <cellStyle name="Hipervínculo" xfId="16272" builtinId="8" hidden="1"/>
    <cellStyle name="Hipervínculo" xfId="56508" builtinId="8" hidden="1"/>
    <cellStyle name="Hipervínculo" xfId="21950" builtinId="8" hidden="1"/>
    <cellStyle name="Hipervínculo" xfId="23184" builtinId="8" hidden="1"/>
    <cellStyle name="Hipervínculo" xfId="24282" builtinId="8" hidden="1"/>
    <cellStyle name="Hipervínculo" xfId="24632" builtinId="8" hidden="1"/>
    <cellStyle name="Hipervínculo" xfId="2085" builtinId="8" hidden="1"/>
    <cellStyle name="Hipervínculo" xfId="6521" builtinId="8" hidden="1"/>
    <cellStyle name="Hipervínculo" xfId="30067" builtinId="8" hidden="1"/>
    <cellStyle name="Hipervínculo" xfId="54094" builtinId="8" hidden="1"/>
    <cellStyle name="Hipervínculo" xfId="43286" builtinId="8" hidden="1"/>
    <cellStyle name="Hipervínculo" xfId="38608" builtinId="8" hidden="1"/>
    <cellStyle name="Hipervínculo" xfId="15165" builtinId="8" hidden="1"/>
    <cellStyle name="Hipervínculo" xfId="7285" builtinId="8" hidden="1"/>
    <cellStyle name="Hipervínculo" xfId="12342" builtinId="8" hidden="1"/>
    <cellStyle name="Hipervínculo" xfId="36861" builtinId="8" hidden="1"/>
    <cellStyle name="Hipervínculo" xfId="8619" builtinId="8" hidden="1"/>
    <cellStyle name="Hipervínculo" xfId="35050" builtinId="8" hidden="1"/>
    <cellStyle name="Hipervínculo" xfId="40871" builtinId="8" hidden="1"/>
    <cellStyle name="Hipervínculo" xfId="43155" builtinId="8" hidden="1"/>
    <cellStyle name="Hipervínculo" xfId="47224" builtinId="8" hidden="1"/>
    <cellStyle name="Hipervínculo" xfId="19272" builtinId="8" hidden="1"/>
    <cellStyle name="Hipervínculo" xfId="43665" builtinId="8" hidden="1"/>
    <cellStyle name="Hipervínculo" xfId="51547" builtinId="8" hidden="1"/>
    <cellStyle name="Hipervínculo" xfId="2466" builtinId="8" hidden="1"/>
    <cellStyle name="Hipervínculo" xfId="24752" builtinId="8" hidden="1"/>
    <cellStyle name="Hipervínculo" xfId="750" builtinId="8" hidden="1"/>
    <cellStyle name="Hipervínculo" xfId="21139" builtinId="8" hidden="1"/>
    <cellStyle name="Hipervínculo" xfId="26934" builtinId="8" hidden="1"/>
    <cellStyle name="Hipervínculo" xfId="50464" builtinId="8" hidden="1"/>
    <cellStyle name="Hipervínculo" xfId="44621" builtinId="8" hidden="1"/>
    <cellStyle name="Hipervínculo" xfId="39789" builtinId="8" hidden="1"/>
    <cellStyle name="Hipervínculo" xfId="40045" builtinId="8" hidden="1"/>
    <cellStyle name="Hipervínculo" xfId="6337" builtinId="8" hidden="1"/>
    <cellStyle name="Hipervínculo" xfId="28064" builtinId="8" hidden="1"/>
    <cellStyle name="Hipervínculo" xfId="55988" builtinId="8" hidden="1"/>
    <cellStyle name="Hipervínculo" xfId="17217" builtinId="8" hidden="1"/>
    <cellStyle name="Hipervínculo" xfId="30397" builtinId="8" hidden="1"/>
    <cellStyle name="Hipervínculo" xfId="27205" builtinId="8" hidden="1"/>
    <cellStyle name="Hipervínculo" xfId="14349" builtinId="8" hidden="1"/>
    <cellStyle name="Hipervínculo" xfId="13264" builtinId="8" hidden="1"/>
    <cellStyle name="Hipervínculo" xfId="34996" builtinId="8" hidden="1"/>
    <cellStyle name="Hipervínculo" xfId="40057" builtinId="8" hidden="1"/>
    <cellStyle name="Hipervínculo" xfId="55049" builtinId="8" hidden="1"/>
    <cellStyle name="Hipervínculo" xfId="30764" builtinId="8" hidden="1"/>
    <cellStyle name="Hipervínculo" xfId="47426" builtinId="8" hidden="1"/>
    <cellStyle name="Hipervínculo" xfId="41710" builtinId="8" hidden="1"/>
    <cellStyle name="Hipervínculo" xfId="22661" builtinId="8" hidden="1"/>
    <cellStyle name="Hipervínculo" xfId="7020" builtinId="8" hidden="1"/>
    <cellStyle name="Hipervínculo" xfId="49105" builtinId="8" hidden="1"/>
    <cellStyle name="Hipervínculo" xfId="53212" builtinId="8" hidden="1"/>
    <cellStyle name="Hipervínculo" xfId="44681" builtinId="8" hidden="1"/>
    <cellStyle name="Hipervínculo" xfId="2872" builtinId="8" hidden="1"/>
    <cellStyle name="Hipervínculo" xfId="56066" builtinId="8" hidden="1"/>
    <cellStyle name="Hipervínculo" xfId="2740" builtinId="8" hidden="1"/>
    <cellStyle name="Hipervínculo" xfId="23578" builtinId="8" hidden="1"/>
    <cellStyle name="Hipervínculo" xfId="32050" builtinId="8" hidden="1"/>
    <cellStyle name="Hipervínculo" xfId="36741" builtinId="8" hidden="1"/>
    <cellStyle name="Hipervínculo" xfId="34496" builtinId="8" hidden="1"/>
    <cellStyle name="Hipervínculo" xfId="29776" builtinId="8" hidden="1"/>
    <cellStyle name="Hipervínculo" xfId="43089" builtinId="8" hidden="1"/>
    <cellStyle name="Hipervínculo" xfId="55808" builtinId="8" hidden="1"/>
    <cellStyle name="Hipervínculo" xfId="2043" builtinId="8" hidden="1"/>
    <cellStyle name="Hipervínculo" xfId="13850" builtinId="8" hidden="1"/>
    <cellStyle name="Hipervínculo" xfId="35458" builtinId="8" hidden="1"/>
    <cellStyle name="Hipervínculo" xfId="25442" builtinId="8" hidden="1"/>
    <cellStyle name="Hipervínculo" xfId="14149" builtinId="8" hidden="1"/>
    <cellStyle name="Hipervínculo" xfId="55308" builtinId="8" hidden="1"/>
    <cellStyle name="Hipervínculo" xfId="23634" builtinId="8" hidden="1"/>
    <cellStyle name="Hipervínculo" xfId="58169" builtinId="8" hidden="1"/>
    <cellStyle name="Hipervínculo" xfId="40759" builtinId="8" hidden="1"/>
    <cellStyle name="Hipervínculo" xfId="57209" builtinId="8" hidden="1"/>
    <cellStyle name="Hipervínculo" xfId="31083" builtinId="8" hidden="1"/>
    <cellStyle name="Hipervínculo" xfId="10645" builtinId="8" hidden="1"/>
    <cellStyle name="Hipervínculo" xfId="23873" builtinId="8" hidden="1"/>
    <cellStyle name="Hipervínculo" xfId="20701" builtinId="8" hidden="1"/>
    <cellStyle name="Hipervínculo" xfId="37434" builtinId="8" hidden="1"/>
    <cellStyle name="Hipervínculo" xfId="22020" builtinId="8" hidden="1"/>
    <cellStyle name="Hipervínculo" xfId="44979" builtinId="8" hidden="1"/>
    <cellStyle name="Hipervínculo" xfId="33385" builtinId="8" hidden="1"/>
    <cellStyle name="Hipervínculo" xfId="48809" builtinId="8" hidden="1"/>
    <cellStyle name="Hipervínculo" xfId="42747" builtinId="8" hidden="1"/>
    <cellStyle name="Hipervínculo" xfId="58356" builtinId="8" hidden="1"/>
    <cellStyle name="Hipervínculo" xfId="22008" builtinId="8" hidden="1"/>
    <cellStyle name="Hipervínculo" xfId="55300" builtinId="8" hidden="1"/>
    <cellStyle name="Hipervínculo" xfId="19785" builtinId="8" hidden="1"/>
    <cellStyle name="Hipervínculo" xfId="51037" builtinId="8" hidden="1"/>
    <cellStyle name="Hipervínculo" xfId="24240" builtinId="8" hidden="1"/>
    <cellStyle name="Hipervínculo" xfId="51783" builtinId="8" hidden="1"/>
    <cellStyle name="Hipervínculo" xfId="35392" builtinId="8" hidden="1"/>
    <cellStyle name="Hipervínculo" xfId="54598" builtinId="8" hidden="1"/>
    <cellStyle name="Hipervínculo" xfId="36954" builtinId="8" hidden="1"/>
    <cellStyle name="Hipervínculo" xfId="43590" builtinId="8" hidden="1"/>
    <cellStyle name="Hipervínculo" xfId="37177" builtinId="8" hidden="1"/>
    <cellStyle name="Hipervínculo" xfId="10387" builtinId="8" hidden="1"/>
    <cellStyle name="Hipervínculo" xfId="35508" builtinId="8" hidden="1"/>
    <cellStyle name="Hipervínculo" xfId="55564" builtinId="8" hidden="1"/>
    <cellStyle name="Hipervínculo" xfId="32923" builtinId="8" hidden="1"/>
    <cellStyle name="Hipervínculo" xfId="42391" builtinId="8" hidden="1"/>
    <cellStyle name="Hipervínculo" xfId="42035" builtinId="8" hidden="1"/>
    <cellStyle name="Hipervínculo" xfId="3184" builtinId="8" hidden="1"/>
    <cellStyle name="Hipervínculo" xfId="7971" builtinId="8" hidden="1"/>
    <cellStyle name="Hipervínculo" xfId="11151" builtinId="8" hidden="1"/>
    <cellStyle name="Hipervínculo" xfId="34302" builtinId="8" hidden="1"/>
    <cellStyle name="Hipervínculo" xfId="43139" builtinId="8" hidden="1"/>
    <cellStyle name="Hipervínculo" xfId="29762" builtinId="8" hidden="1"/>
    <cellStyle name="Hipervínculo" xfId="28590" builtinId="8" hidden="1"/>
    <cellStyle name="Hipervínculo" xfId="4983" builtinId="8" hidden="1"/>
    <cellStyle name="Hipervínculo" xfId="51945" builtinId="8" hidden="1"/>
    <cellStyle name="Hipervínculo" xfId="10853" builtinId="8" hidden="1"/>
    <cellStyle name="Hipervínculo" xfId="13254" builtinId="8" hidden="1"/>
    <cellStyle name="Hipervínculo" xfId="50931" builtinId="8" hidden="1"/>
    <cellStyle name="Hipervínculo" xfId="45770" builtinId="8" hidden="1"/>
    <cellStyle name="Hipervínculo" xfId="32110" builtinId="8" hidden="1"/>
    <cellStyle name="Hipervínculo" xfId="18511" builtinId="8" hidden="1"/>
    <cellStyle name="Hipervínculo" xfId="4622" builtinId="8" hidden="1"/>
    <cellStyle name="Hipervínculo" xfId="49195" builtinId="8" hidden="1"/>
    <cellStyle name="Hipervínculo" xfId="6790" builtinId="8" hidden="1"/>
    <cellStyle name="Hipervínculo" xfId="12310" builtinId="8" hidden="1"/>
    <cellStyle name="Hipervínculo" xfId="57271" builtinId="8" hidden="1"/>
    <cellStyle name="Hipervínculo" xfId="48953" builtinId="8" hidden="1"/>
    <cellStyle name="Hipervínculo" xfId="54883" builtinId="8" hidden="1"/>
    <cellStyle name="Hipervínculo" xfId="20049" builtinId="8" hidden="1"/>
    <cellStyle name="Hipervínculo" xfId="28810" builtinId="8" hidden="1"/>
    <cellStyle name="Hipervínculo" xfId="11900" builtinId="8" hidden="1"/>
    <cellStyle name="Hipervínculo" xfId="58604" builtinId="8" hidden="1"/>
    <cellStyle name="Hipervínculo" xfId="27443" builtinId="8" hidden="1"/>
    <cellStyle name="Hipervínculo" xfId="1736" builtinId="8" hidden="1"/>
    <cellStyle name="Hipervínculo" xfId="9724" builtinId="8" hidden="1"/>
    <cellStyle name="Hipervínculo" xfId="2539" builtinId="8" hidden="1"/>
    <cellStyle name="Hipervínculo" xfId="41750" builtinId="8" hidden="1"/>
    <cellStyle name="Hipervínculo" xfId="23447" builtinId="8" hidden="1"/>
    <cellStyle name="Hipervínculo" xfId="11947" builtinId="8" hidden="1"/>
    <cellStyle name="Hipervínculo" xfId="54004" builtinId="8" hidden="1"/>
    <cellStyle name="Hipervínculo" xfId="42493" builtinId="8" hidden="1"/>
    <cellStyle name="Hipervínculo" xfId="27184" builtinId="8" hidden="1"/>
    <cellStyle name="Hipervínculo" xfId="10315" builtinId="8" hidden="1"/>
    <cellStyle name="Hipervínculo" xfId="54234" builtinId="8" hidden="1"/>
    <cellStyle name="Hipervínculo" xfId="22520" builtinId="8" hidden="1"/>
    <cellStyle name="Hipervínculo" xfId="8247" builtinId="8" hidden="1"/>
    <cellStyle name="Hipervínculo" xfId="15235" builtinId="8" hidden="1"/>
    <cellStyle name="Hipervínculo" xfId="29280" builtinId="8" hidden="1"/>
    <cellStyle name="Hipervínculo" xfId="25643" builtinId="8" hidden="1"/>
    <cellStyle name="Hipervínculo" xfId="54174" builtinId="8" hidden="1"/>
    <cellStyle name="Hipervínculo" xfId="41867" builtinId="8" hidden="1"/>
    <cellStyle name="Hipervínculo" xfId="21808" builtinId="8" hidden="1"/>
    <cellStyle name="Hipervínculo" xfId="53220" builtinId="8" hidden="1"/>
    <cellStyle name="Hipervínculo" xfId="17959" builtinId="8" hidden="1"/>
    <cellStyle name="Hipervínculo" xfId="53832" builtinId="8" hidden="1"/>
    <cellStyle name="Hipervínculo" xfId="45091" builtinId="8" hidden="1"/>
    <cellStyle name="Hipervínculo" xfId="16970" builtinId="8" hidden="1"/>
    <cellStyle name="Hipervínculo" xfId="30969" builtinId="8" hidden="1"/>
    <cellStyle name="Hipervínculo" xfId="40351" builtinId="8" hidden="1"/>
    <cellStyle name="Hipervínculo" xfId="16289" builtinId="8" hidden="1"/>
    <cellStyle name="Hipervínculo" xfId="11497" builtinId="8" hidden="1"/>
    <cellStyle name="Hipervínculo" xfId="41863" builtinId="8" hidden="1"/>
    <cellStyle name="Hipervínculo" xfId="25576" builtinId="8" hidden="1"/>
    <cellStyle name="Hipervínculo" xfId="2758" builtinId="8" hidden="1"/>
    <cellStyle name="Hipervínculo" xfId="45501" builtinId="8" hidden="1"/>
    <cellStyle name="Hipervínculo" xfId="25900" builtinId="8" hidden="1"/>
    <cellStyle name="Hipervínculo" xfId="32471" builtinId="8" hidden="1"/>
    <cellStyle name="Hipervínculo" xfId="39866" builtinId="8" hidden="1"/>
    <cellStyle name="Hipervínculo" xfId="48114" builtinId="8" hidden="1"/>
    <cellStyle name="Hipervínculo" xfId="33395" builtinId="8" hidden="1"/>
    <cellStyle name="Hipervínculo" xfId="8073" builtinId="8" hidden="1"/>
    <cellStyle name="Hipervínculo" xfId="27912" builtinId="8" hidden="1"/>
    <cellStyle name="Hipervínculo" xfId="12498" builtinId="8" hidden="1"/>
    <cellStyle name="Hipervínculo" xfId="36192" builtinId="8" hidden="1"/>
    <cellStyle name="Hipervínculo" xfId="42903" builtinId="8" hidden="1"/>
    <cellStyle name="Hipervínculo" xfId="39293" builtinId="8" hidden="1"/>
    <cellStyle name="Hipervínculo" xfId="37155" builtinId="8" hidden="1"/>
    <cellStyle name="Hipervínculo" xfId="15930" builtinId="8" hidden="1"/>
    <cellStyle name="Hipervínculo" xfId="51803" builtinId="8" hidden="1"/>
    <cellStyle name="Hipervínculo" xfId="5923" builtinId="8" hidden="1"/>
    <cellStyle name="Hipervínculo" xfId="12851" builtinId="8" hidden="1"/>
    <cellStyle name="Hipervínculo" xfId="3327" builtinId="8" hidden="1"/>
    <cellStyle name="Hipervínculo" xfId="23056" builtinId="8" hidden="1"/>
    <cellStyle name="Hipervínculo" xfId="59208" builtinId="8" hidden="1"/>
    <cellStyle name="Hipervínculo" xfId="24486" builtinId="8" hidden="1"/>
    <cellStyle name="Hipervínculo" xfId="3317" builtinId="8" hidden="1"/>
    <cellStyle name="Hipervínculo" xfId="30917" builtinId="8" hidden="1"/>
    <cellStyle name="Hipervínculo" xfId="46331" builtinId="8" hidden="1"/>
    <cellStyle name="Hipervínculo" xfId="28858" builtinId="8" hidden="1"/>
    <cellStyle name="Hipervínculo" xfId="54400" builtinId="8" hidden="1"/>
    <cellStyle name="Hipervínculo" xfId="52207" builtinId="8" hidden="1"/>
    <cellStyle name="Hipervínculo" xfId="28138" builtinId="8" hidden="1"/>
    <cellStyle name="Hipervínculo" xfId="56800" builtinId="8" hidden="1"/>
    <cellStyle name="Hipervínculo" xfId="4816" builtinId="8" hidden="1"/>
    <cellStyle name="Hipervínculo" xfId="47466" builtinId="8" hidden="1"/>
    <cellStyle name="Hipervínculo" xfId="9977" builtinId="8" hidden="1"/>
    <cellStyle name="Hipervínculo" xfId="37498" builtinId="8" hidden="1"/>
    <cellStyle name="Hipervínculo" xfId="23556" builtinId="8" hidden="1"/>
    <cellStyle name="Hipervínculo" xfId="1136" builtinId="8" hidden="1"/>
    <cellStyle name="Hipervínculo" xfId="24338" builtinId="8" hidden="1"/>
    <cellStyle name="Hipervínculo" xfId="4477" builtinId="8" hidden="1"/>
    <cellStyle name="Hipervínculo" xfId="26966" builtinId="8" hidden="1"/>
    <cellStyle name="Hipervínculo" xfId="51099" builtinId="8" hidden="1"/>
    <cellStyle name="Hipervínculo" xfId="51925" builtinId="8" hidden="1"/>
    <cellStyle name="Hipervínculo" xfId="43853" builtinId="8" hidden="1"/>
    <cellStyle name="Hipervínculo" xfId="3914" builtinId="8" hidden="1"/>
    <cellStyle name="Hipervínculo" xfId="43960" builtinId="8" hidden="1"/>
    <cellStyle name="Hipervínculo" xfId="51370" builtinId="8" hidden="1"/>
    <cellStyle name="Hipervínculo" xfId="55459" builtinId="8" hidden="1"/>
    <cellStyle name="Hipervínculo" xfId="40465" builtinId="8" hidden="1"/>
    <cellStyle name="Hipervínculo" xfId="17889" builtinId="8" hidden="1"/>
    <cellStyle name="Hipervínculo" xfId="9392" builtinId="8" hidden="1"/>
    <cellStyle name="Hipervínculo" xfId="10493" builtinId="8" hidden="1"/>
    <cellStyle name="Hipervínculo" xfId="32223" builtinId="8" hidden="1"/>
    <cellStyle name="Hipervínculo" xfId="57652" builtinId="8" hidden="1"/>
    <cellStyle name="Hipervínculo" xfId="8744" builtinId="8" hidden="1"/>
    <cellStyle name="Hipervínculo" xfId="33537" builtinId="8" hidden="1"/>
    <cellStyle name="Hipervínculo" xfId="12106" builtinId="8" hidden="1"/>
    <cellStyle name="Hipervínculo" xfId="14766" builtinId="8" hidden="1"/>
    <cellStyle name="Hipervínculo" xfId="47114" builtinId="8" hidden="1"/>
    <cellStyle name="Hipervínculo" xfId="39150" builtinId="8" hidden="1"/>
    <cellStyle name="Hipervínculo" xfId="53398" builtinId="8" hidden="1"/>
    <cellStyle name="Hipervínculo" xfId="48337" builtinId="8" hidden="1"/>
    <cellStyle name="Hipervínculo" xfId="26606" builtinId="8" hidden="1"/>
    <cellStyle name="Hipervínculo" xfId="3257" builtinId="8" hidden="1"/>
    <cellStyle name="Hipervínculo" xfId="14837" builtinId="8" hidden="1"/>
    <cellStyle name="Hipervínculo" xfId="24346" builtinId="8" hidden="1"/>
    <cellStyle name="Hipervínculo" xfId="46080" builtinId="8" hidden="1"/>
    <cellStyle name="Hipervínculo" xfId="46472" builtinId="8" hidden="1"/>
    <cellStyle name="Hipervínculo" xfId="41410" builtinId="8" hidden="1"/>
    <cellStyle name="Hipervínculo" xfId="22929" builtinId="8" hidden="1"/>
    <cellStyle name="Hipervínculo" xfId="3454" builtinId="8" hidden="1"/>
    <cellStyle name="Hipervínculo" xfId="21008" builtinId="8" hidden="1"/>
    <cellStyle name="Hipervínculo" xfId="31275" builtinId="8" hidden="1"/>
    <cellStyle name="Hipervínculo" xfId="28746" builtinId="8" hidden="1"/>
    <cellStyle name="Hipervínculo" xfId="39545" builtinId="8" hidden="1"/>
    <cellStyle name="Hipervínculo" xfId="34482" builtinId="8" hidden="1"/>
    <cellStyle name="Hipervínculo" xfId="12752" builtinId="8" hidden="1"/>
    <cellStyle name="Hipervínculo" xfId="11410" builtinId="8" hidden="1"/>
    <cellStyle name="Hipervínculo" xfId="26884" builtinId="8" hidden="1"/>
    <cellStyle name="Hipervínculo" xfId="38202" builtinId="8" hidden="1"/>
    <cellStyle name="Hipervínculo" xfId="57455" builtinId="8" hidden="1"/>
    <cellStyle name="Hipervínculo" xfId="32615" builtinId="8" hidden="1"/>
    <cellStyle name="Hipervínculo" xfId="27551" builtinId="8" hidden="1"/>
    <cellStyle name="Hipervínculo" xfId="5823" builtinId="8" hidden="1"/>
    <cellStyle name="Hipervínculo" xfId="29603" builtinId="8" hidden="1"/>
    <cellStyle name="Hipervínculo" xfId="15974" builtinId="8" hidden="1"/>
    <cellStyle name="Hipervínculo" xfId="46023" builtinId="8" hidden="1"/>
    <cellStyle name="Hipervínculo" xfId="34700" builtinId="8" hidden="1"/>
    <cellStyle name="Hipervínculo" xfId="36154" builtinId="8" hidden="1"/>
    <cellStyle name="Hipervínculo" xfId="32425" builtinId="8" hidden="1"/>
    <cellStyle name="Hipervínculo" xfId="52790" builtinId="8" hidden="1"/>
    <cellStyle name="Hipervínculo" xfId="28086" builtinId="8" hidden="1"/>
    <cellStyle name="Hipervínculo" xfId="21828" builtinId="8" hidden="1"/>
    <cellStyle name="Hipervínculo" xfId="52061" builtinId="8" hidden="1"/>
    <cellStyle name="Hipervínculo" xfId="44179" builtinId="8" hidden="1"/>
    <cellStyle name="Hipervínculo" xfId="18759" builtinId="8" hidden="1"/>
    <cellStyle name="Hipervínculo" xfId="13745" builtinId="8" hidden="1"/>
    <cellStyle name="Hipervínculo" xfId="6948" builtinId="8" hidden="1"/>
    <cellStyle name="Hipervínculo" xfId="31882" builtinId="8" hidden="1"/>
    <cellStyle name="Hipervínculo" xfId="34792" builtinId="8" hidden="1"/>
    <cellStyle name="Hipervínculo" xfId="58568" builtinId="8" hidden="1"/>
    <cellStyle name="Hipervínculo" xfId="37374" builtinId="8" hidden="1"/>
    <cellStyle name="Hipervínculo" xfId="11832" builtinId="8" hidden="1"/>
    <cellStyle name="Hipervínculo" xfId="57816" builtinId="8" hidden="1"/>
    <cellStyle name="Hipervínculo" xfId="14651" builtinId="8" hidden="1"/>
    <cellStyle name="Hipervínculo" xfId="51069" builtinId="8" hidden="1"/>
    <cellStyle name="Hipervínculo" xfId="48773" builtinId="8" hidden="1"/>
    <cellStyle name="Hipervínculo" xfId="20628" builtinId="8" hidden="1"/>
    <cellStyle name="Hipervínculo" xfId="30579" builtinId="8" hidden="1"/>
    <cellStyle name="Hipervínculo" xfId="6868" builtinId="8" hidden="1"/>
    <cellStyle name="Hipervínculo" xfId="2339" builtinId="8" hidden="1"/>
    <cellStyle name="Hipervínculo" xfId="21454" builtinId="8" hidden="1"/>
    <cellStyle name="Hipervínculo" xfId="23928" builtinId="8" hidden="1"/>
    <cellStyle name="Hipervínculo" xfId="56916" builtinId="8" hidden="1"/>
    <cellStyle name="Hipervínculo" xfId="3040" builtinId="8" hidden="1"/>
    <cellStyle name="Hipervínculo" xfId="23774" builtinId="8" hidden="1"/>
    <cellStyle name="Hipervínculo" xfId="9543" builtinId="8" hidden="1"/>
    <cellStyle name="Hipervínculo" xfId="4369" builtinId="8" hidden="1"/>
    <cellStyle name="Hipervínculo" xfId="17251" builtinId="8" hidden="1"/>
    <cellStyle name="Hipervínculo" xfId="7259" builtinId="8" hidden="1"/>
    <cellStyle name="Hipervínculo" xfId="56372" builtinId="8" hidden="1"/>
    <cellStyle name="Hipervínculo" xfId="41006" builtinId="8" hidden="1"/>
    <cellStyle name="Hipervínculo" xfId="38226" builtinId="8" hidden="1"/>
    <cellStyle name="Hipervínculo" xfId="11784" builtinId="8" hidden="1"/>
    <cellStyle name="Hipervínculo" xfId="57536" builtinId="8" hidden="1"/>
    <cellStyle name="Hipervínculo" xfId="35054" builtinId="8" hidden="1"/>
    <cellStyle name="Hipervínculo" xfId="11669" builtinId="8" hidden="1"/>
    <cellStyle name="Hipervínculo" xfId="49535" builtinId="8" hidden="1"/>
    <cellStyle name="Hipervínculo" xfId="34204" builtinId="8" hidden="1"/>
    <cellStyle name="Hipervínculo" xfId="10178" builtinId="8" hidden="1"/>
    <cellStyle name="Hipervínculo" xfId="2940" builtinId="8" hidden="1"/>
    <cellStyle name="Hipervínculo" xfId="16508" builtinId="8" hidden="1"/>
    <cellStyle name="Hipervínculo" xfId="41855" builtinId="8" hidden="1"/>
    <cellStyle name="Hipervínculo" xfId="54328" builtinId="8" hidden="1"/>
    <cellStyle name="Hipervínculo" xfId="48834" builtinId="8" hidden="1"/>
    <cellStyle name="Hipervínculo" xfId="27401" builtinId="8" hidden="1"/>
    <cellStyle name="Hipervínculo" xfId="2801" builtinId="8" hidden="1"/>
    <cellStyle name="Hipervínculo" xfId="9317" builtinId="8" hidden="1"/>
    <cellStyle name="Hipervínculo" xfId="23433" builtinId="8" hidden="1"/>
    <cellStyle name="Hipervínculo" xfId="51965" builtinId="8" hidden="1"/>
    <cellStyle name="Hipervínculo" xfId="38855" builtinId="8" hidden="1"/>
    <cellStyle name="Hipervínculo" xfId="3281" builtinId="8" hidden="1"/>
    <cellStyle name="Hipervínculo" xfId="20590" builtinId="8" hidden="1"/>
    <cellStyle name="Hipervínculo" xfId="3910" builtinId="8" hidden="1"/>
    <cellStyle name="Hipervínculo" xfId="4789" builtinId="8" hidden="1"/>
    <cellStyle name="Hipervínculo" xfId="30363" builtinId="8" hidden="1"/>
    <cellStyle name="Hipervínculo" xfId="55451" builtinId="8" hidden="1"/>
    <cellStyle name="Hipervínculo" xfId="25035" builtinId="8" hidden="1"/>
    <cellStyle name="Hipervínculo" xfId="29826" builtinId="8" hidden="1"/>
    <cellStyle name="Hipervínculo" xfId="10289" builtinId="8" hidden="1"/>
    <cellStyle name="Hipervínculo" xfId="33831" builtinId="8" hidden="1"/>
    <cellStyle name="Hipervínculo" xfId="15557" builtinId="8" hidden="1"/>
    <cellStyle name="Hipervínculo" xfId="37290" builtinId="8" hidden="1"/>
    <cellStyle name="Hipervínculo" xfId="47392" builtinId="8" hidden="1"/>
    <cellStyle name="Hipervínculo" xfId="52775" builtinId="8" hidden="1"/>
    <cellStyle name="Hipervínculo" xfId="15217" builtinId="8" hidden="1"/>
    <cellStyle name="Hipervínculo" xfId="42697" builtinId="8" hidden="1"/>
    <cellStyle name="Hipervínculo" xfId="6413" builtinId="8" hidden="1"/>
    <cellStyle name="Hipervínculo" xfId="30389" builtinId="8" hidden="1"/>
    <cellStyle name="Hipervínculo" xfId="44219" builtinId="8" hidden="1"/>
    <cellStyle name="Hipervínculo" xfId="48329" builtinId="8" hidden="1"/>
    <cellStyle name="Hipervínculo" xfId="18773" builtinId="8" hidden="1"/>
    <cellStyle name="Hipervínculo" xfId="21539" builtinId="8" hidden="1"/>
    <cellStyle name="Hipervínculo" xfId="951" builtinId="8" hidden="1"/>
    <cellStyle name="Hipervínculo" xfId="17981" builtinId="8" hidden="1"/>
    <cellStyle name="Hipervínculo" xfId="29414" builtinId="8" hidden="1"/>
    <cellStyle name="Hipervínculo" xfId="3698" builtinId="8" hidden="1"/>
    <cellStyle name="Hipervínculo" xfId="41402" builtinId="8" hidden="1"/>
    <cellStyle name="Hipervínculo" xfId="26534" builtinId="8" hidden="1"/>
    <cellStyle name="Hipervínculo" xfId="14611" builtinId="8" hidden="1"/>
    <cellStyle name="Hipervínculo" xfId="614" builtinId="8" hidden="1"/>
    <cellStyle name="Hipervínculo" xfId="8031" builtinId="8" hidden="1"/>
    <cellStyle name="Hipervínculo" xfId="36342" builtinId="8" hidden="1"/>
    <cellStyle name="Hipervínculo" xfId="58765" builtinId="8" hidden="1"/>
    <cellStyle name="Hipervínculo" xfId="5586" builtinId="8" hidden="1"/>
    <cellStyle name="Hipervínculo" xfId="28734" builtinId="8" hidden="1"/>
    <cellStyle name="Hipervínculo" xfId="7685" builtinId="8" hidden="1"/>
    <cellStyle name="Hipervínculo" xfId="15563" builtinId="8" hidden="1"/>
    <cellStyle name="Hipervínculo" xfId="32530" builtinId="8" hidden="1"/>
    <cellStyle name="Hipervínculo" xfId="42196" builtinId="8" hidden="1"/>
    <cellStyle name="Hipervínculo" xfId="53692" builtinId="8" hidden="1"/>
    <cellStyle name="Hipervínculo" xfId="27543" builtinId="8" hidden="1"/>
    <cellStyle name="Hipervínculo" xfId="38936" builtinId="8" hidden="1"/>
    <cellStyle name="Hipervínculo" xfId="39833" builtinId="8" hidden="1"/>
    <cellStyle name="Hipervínculo" xfId="22366" builtinId="8" hidden="1"/>
    <cellStyle name="Hipervínculo" xfId="45141" builtinId="8" hidden="1"/>
    <cellStyle name="Hipervínculo" xfId="50196" builtinId="8" hidden="1"/>
    <cellStyle name="Hipervínculo" xfId="46894" builtinId="8" hidden="1"/>
    <cellStyle name="Hipervínculo" xfId="20644" builtinId="8" hidden="1"/>
    <cellStyle name="Hipervínculo" xfId="15413" builtinId="8" hidden="1"/>
    <cellStyle name="Hipervínculo" xfId="42691" builtinId="8" hidden="1"/>
    <cellStyle name="Hipervínculo" xfId="29162" builtinId="8" hidden="1"/>
    <cellStyle name="Hipervínculo" xfId="28678" builtinId="8" hidden="1"/>
    <cellStyle name="Hipervínculo" xfId="57123" builtinId="8" hidden="1"/>
    <cellStyle name="Hipervínculo" xfId="9945" builtinId="8" hidden="1"/>
    <cellStyle name="Hipervínculo" xfId="13749" builtinId="8" hidden="1"/>
    <cellStyle name="Hipervínculo" xfId="28954" builtinId="8" hidden="1"/>
    <cellStyle name="Hipervínculo" xfId="11937" builtinId="8" hidden="1"/>
    <cellStyle name="Hipervínculo" xfId="35966" builtinId="8" hidden="1"/>
    <cellStyle name="Hipervínculo" xfId="58564" builtinId="8" hidden="1"/>
    <cellStyle name="Hipervínculo" xfId="31007" builtinId="8" hidden="1"/>
    <cellStyle name="Hipervínculo" xfId="32556" builtinId="8" hidden="1"/>
    <cellStyle name="Hipervínculo" xfId="53153" builtinId="8" hidden="1"/>
    <cellStyle name="Hipervínculo" xfId="58130" builtinId="8" hidden="1"/>
    <cellStyle name="Hipervínculo" xfId="53615" builtinId="8" hidden="1"/>
    <cellStyle name="Hipervínculo" xfId="33295" builtinId="8" hidden="1"/>
    <cellStyle name="Hipervínculo" xfId="13687" builtinId="8" hidden="1"/>
    <cellStyle name="Hipervínculo" xfId="57942" builtinId="8" hidden="1"/>
    <cellStyle name="Hipervínculo" xfId="9779" builtinId="8" hidden="1"/>
    <cellStyle name="Hipervínculo" xfId="34178" builtinId="8" hidden="1"/>
    <cellStyle name="Hipervínculo" xfId="34280" builtinId="8" hidden="1"/>
    <cellStyle name="Hipervínculo" xfId="17177" builtinId="8" hidden="1"/>
    <cellStyle name="Hipervínculo" xfId="9427" builtinId="8" hidden="1"/>
    <cellStyle name="Hipervínculo" xfId="3888" builtinId="8" hidden="1"/>
    <cellStyle name="Hipervínculo" xfId="58165" builtinId="8" hidden="1"/>
    <cellStyle name="Hipervínculo" xfId="49789" builtinId="8" hidden="1"/>
    <cellStyle name="Hipervínculo" xfId="54076" builtinId="8" hidden="1"/>
    <cellStyle name="Hipervínculo" xfId="18784" builtinId="8" hidden="1"/>
    <cellStyle name="Hipervínculo" xfId="43458" builtinId="8" hidden="1"/>
    <cellStyle name="Hipervínculo" xfId="56364" builtinId="8" hidden="1"/>
    <cellStyle name="Hipervínculo" xfId="41014" builtinId="8" hidden="1"/>
    <cellStyle name="Hipervínculo" xfId="36306" builtinId="8" hidden="1"/>
    <cellStyle name="Hipervínculo" xfId="2205" builtinId="8" hidden="1"/>
    <cellStyle name="Hipervínculo" xfId="9587" builtinId="8" hidden="1"/>
    <cellStyle name="Hipervínculo" xfId="29304" builtinId="8" hidden="1"/>
    <cellStyle name="Hipervínculo" xfId="39136" builtinId="8" hidden="1"/>
    <cellStyle name="Hipervínculo" xfId="9138" builtinId="8" hidden="1"/>
    <cellStyle name="Hipervínculo" xfId="34212" builtinId="8" hidden="1"/>
    <cellStyle name="Hipervínculo" xfId="3370" builtinId="8" hidden="1"/>
    <cellStyle name="Hipervínculo" xfId="6093" builtinId="8" hidden="1"/>
    <cellStyle name="Hipervínculo" xfId="16516" builtinId="8" hidden="1"/>
    <cellStyle name="Hipervínculo" xfId="22308" builtinId="8" hidden="1"/>
    <cellStyle name="Hipervínculo" xfId="45936" builtinId="8" hidden="1"/>
    <cellStyle name="Hipervínculo" xfId="49243" builtinId="8" hidden="1"/>
    <cellStyle name="Hipervínculo" xfId="27409" builtinId="8" hidden="1"/>
    <cellStyle name="Hipervínculo" xfId="43763" builtinId="8" hidden="1"/>
    <cellStyle name="Hipervínculo" xfId="1406" builtinId="8" hidden="1"/>
    <cellStyle name="Hipervínculo" xfId="11744" builtinId="8" hidden="1"/>
    <cellStyle name="Hipervínculo" xfId="51611" builtinId="8" hidden="1"/>
    <cellStyle name="Hipervínculo" xfId="15517" builtinId="8" hidden="1"/>
    <cellStyle name="Hipervínculo" xfId="29110" builtinId="8" hidden="1"/>
    <cellStyle name="Hipervínculo" xfId="20582" builtinId="8" hidden="1"/>
    <cellStyle name="Hipervínculo" xfId="15523" builtinId="8" hidden="1"/>
    <cellStyle name="Hipervínculo" xfId="27495" builtinId="8" hidden="1"/>
    <cellStyle name="Hipervínculo" xfId="31369" builtinId="8" hidden="1"/>
    <cellStyle name="Hipervínculo" xfId="35432" builtinId="8" hidden="1"/>
    <cellStyle name="Hipervínculo" xfId="59479" builtinId="8" hidden="1"/>
    <cellStyle name="Hipervínculo" xfId="49699" builtinId="8" hidden="1"/>
    <cellStyle name="Hipervínculo" xfId="13653" builtinId="8" hidden="1"/>
    <cellStyle name="Hipervínculo" xfId="8597" builtinId="8" hidden="1"/>
    <cellStyle name="Hipervínculo" xfId="15565" builtinId="8" hidden="1"/>
    <cellStyle name="Hipervínculo" xfId="37298" builtinId="8" hidden="1"/>
    <cellStyle name="Hipervínculo" xfId="12626" builtinId="8" hidden="1"/>
    <cellStyle name="Hipervínculo" xfId="52779" builtinId="8" hidden="1"/>
    <cellStyle name="Hipervínculo" xfId="49537" builtinId="8" hidden="1"/>
    <cellStyle name="Hipervínculo" xfId="5655" builtinId="8" hidden="1"/>
    <cellStyle name="Hipervínculo" xfId="1430" builtinId="8" hidden="1"/>
    <cellStyle name="Hipervínculo" xfId="22496" builtinId="8" hidden="1"/>
    <cellStyle name="Hipervínculo" xfId="6313" builtinId="8" hidden="1"/>
    <cellStyle name="Hipervínculo" xfId="49285" builtinId="8" hidden="1"/>
    <cellStyle name="Hipervínculo" xfId="38689" builtinId="8" hidden="1"/>
    <cellStyle name="Hipervínculo" xfId="5965" builtinId="8" hidden="1"/>
    <cellStyle name="Hipervínculo" xfId="44287" builtinId="8" hidden="1"/>
    <cellStyle name="Hipervínculo" xfId="6051" builtinId="8" hidden="1"/>
    <cellStyle name="Hipervínculo" xfId="29422" builtinId="8" hidden="1"/>
    <cellStyle name="Hipervínculo" xfId="51537" builtinId="8" hidden="1"/>
    <cellStyle name="Hipervínculo" xfId="51701" builtinId="8" hidden="1"/>
    <cellStyle name="Hipervínculo" xfId="39181" builtinId="8" hidden="1"/>
    <cellStyle name="Hipervínculo" xfId="7769" builtinId="8" hidden="1"/>
    <cellStyle name="Hipervínculo" xfId="33091" builtinId="8" hidden="1"/>
    <cellStyle name="Hipervínculo" xfId="19165" builtinId="8" hidden="1"/>
    <cellStyle name="Hipervínculo" xfId="55572" builtinId="8" hidden="1"/>
    <cellStyle name="Hipervínculo" xfId="59022" builtinId="8" hidden="1"/>
    <cellStyle name="Hipervínculo" xfId="56408" builtinId="8" hidden="1"/>
    <cellStyle name="Hipervínculo" xfId="32383" builtinId="8" hidden="1"/>
    <cellStyle name="Hipervínculo" xfId="7677" builtinId="8" hidden="1"/>
    <cellStyle name="Hipervínculo" xfId="2417" builtinId="8" hidden="1"/>
    <cellStyle name="Hipervínculo" xfId="21816" builtinId="8" hidden="1"/>
    <cellStyle name="Hipervínculo" xfId="40323" builtinId="8" hidden="1"/>
    <cellStyle name="Hipervínculo" xfId="32889" builtinId="8" hidden="1"/>
    <cellStyle name="Hipervínculo" xfId="27597" builtinId="8" hidden="1"/>
    <cellStyle name="Hipervínculo" xfId="25580" builtinId="8" hidden="1"/>
    <cellStyle name="Hipervínculo" xfId="1890" builtinId="8" hidden="1"/>
    <cellStyle name="Hipervínculo" xfId="7927" builtinId="8" hidden="1"/>
    <cellStyle name="Hipervínculo" xfId="26448" builtinId="8" hidden="1"/>
    <cellStyle name="Hipervínculo" xfId="519" builtinId="8" hidden="1"/>
    <cellStyle name="Hipervínculo" xfId="46902" builtinId="8" hidden="1"/>
    <cellStyle name="Hipervínculo" xfId="42811" builtinId="8" hidden="1"/>
    <cellStyle name="Hipervínculo" xfId="18782" builtinId="8" hidden="1"/>
    <cellStyle name="Hipervínculo" xfId="5130" builtinId="8" hidden="1"/>
    <cellStyle name="Hipervínculo" xfId="4044" builtinId="8" hidden="1"/>
    <cellStyle name="Hipervínculo" xfId="33249" builtinId="8" hidden="1"/>
    <cellStyle name="Hipervínculo" xfId="24778" builtinId="8" hidden="1"/>
    <cellStyle name="Hipervínculo" xfId="37366" builtinId="8" hidden="1"/>
    <cellStyle name="Hipervínculo" xfId="42101" builtinId="8" hidden="1"/>
    <cellStyle name="Hipervínculo" xfId="40776" builtinId="8" hidden="1"/>
    <cellStyle name="Hipervínculo" xfId="52500" builtinId="8" hidden="1"/>
    <cellStyle name="Hipervínculo" xfId="13794" builtinId="8" hidden="1"/>
    <cellStyle name="Hipervínculo" xfId="40051" builtinId="8" hidden="1"/>
    <cellStyle name="Hipervínculo" xfId="50067" builtinId="8" hidden="1"/>
    <cellStyle name="Hipervínculo" xfId="10847" builtinId="8" hidden="1"/>
    <cellStyle name="Hipervínculo" xfId="29208" builtinId="8" hidden="1"/>
    <cellStyle name="Hipervínculo" xfId="5181" builtinId="8" hidden="1"/>
    <cellStyle name="Hipervínculo" xfId="18729" builtinId="8" hidden="1"/>
    <cellStyle name="Hipervínculo" xfId="24644" builtinId="8" hidden="1"/>
    <cellStyle name="Hipervínculo" xfId="46848" builtinId="8" hidden="1"/>
    <cellStyle name="Hipervínculo" xfId="50154" builtinId="8" hidden="1"/>
    <cellStyle name="Hipervínculo" xfId="10325" builtinId="8" hidden="1"/>
    <cellStyle name="Hipervínculo" xfId="34001" builtinId="8" hidden="1"/>
    <cellStyle name="Hipervínculo" xfId="1862" builtinId="8" hidden="1"/>
    <cellStyle name="Hipervínculo" xfId="25528" builtinId="8" hidden="1"/>
    <cellStyle name="Hipervínculo" xfId="58684" builtinId="8" hidden="1"/>
    <cellStyle name="Hipervínculo" xfId="15471" builtinId="8" hidden="1"/>
    <cellStyle name="Hipervínculo" xfId="24160" builtinId="8" hidden="1"/>
    <cellStyle name="Hipervínculo" xfId="24532" builtinId="8" hidden="1"/>
    <cellStyle name="Hipervínculo" xfId="33667" builtinId="8" hidden="1"/>
    <cellStyle name="Hipervínculo" xfId="7729" builtinId="8" hidden="1"/>
    <cellStyle name="Hipervínculo" xfId="32329" builtinId="8" hidden="1"/>
    <cellStyle name="Hipervínculo" xfId="34518" builtinId="8" hidden="1"/>
    <cellStyle name="Hipervínculo" xfId="59046" builtinId="8" hidden="1"/>
    <cellStyle name="Hipervínculo" xfId="36300" builtinId="8" hidden="1"/>
    <cellStyle name="Hipervínculo" xfId="32994" builtinId="8" hidden="1"/>
    <cellStyle name="Hipervínculo" xfId="8811" builtinId="8" hidden="1"/>
    <cellStyle name="Hipervínculo" xfId="14653" builtinId="8" hidden="1"/>
    <cellStyle name="Hipervínculo" xfId="39128" builtinId="8" hidden="1"/>
    <cellStyle name="Hipervínculo" xfId="41446" builtinId="8" hidden="1"/>
    <cellStyle name="Hipervínculo" xfId="32984" builtinId="8" hidden="1"/>
    <cellStyle name="Hipervínculo" xfId="48769" builtinId="8" hidden="1"/>
    <cellStyle name="Hipervínculo" xfId="57211" builtinId="8" hidden="1"/>
    <cellStyle name="Hipervínculo" xfId="7967" builtinId="8" hidden="1"/>
    <cellStyle name="Hipervínculo" xfId="34865" builtinId="8" hidden="1"/>
    <cellStyle name="Hipervínculo" xfId="14927" builtinId="8" hidden="1"/>
    <cellStyle name="Hipervínculo" xfId="45349" builtinId="8" hidden="1"/>
    <cellStyle name="Hipervínculo" xfId="56410" builtinId="8" hidden="1"/>
    <cellStyle name="Hipervínculo" xfId="24844" builtinId="8" hidden="1"/>
    <cellStyle name="Hipervínculo" xfId="32761" builtinId="8" hidden="1"/>
    <cellStyle name="Hipervínculo" xfId="7525" builtinId="8" hidden="1"/>
    <cellStyle name="Hipervínculo" xfId="28508" builtinId="8" hidden="1"/>
    <cellStyle name="Hipervínculo" xfId="53270" builtinId="8" hidden="1"/>
    <cellStyle name="Hipervínculo" xfId="55302" builtinId="8" hidden="1"/>
    <cellStyle name="Hipervínculo" xfId="37246" builtinId="8" hidden="1"/>
    <cellStyle name="Hipervínculo" xfId="15515" builtinId="8" hidden="1"/>
    <cellStyle name="Hipervínculo" xfId="10297" builtinId="8" hidden="1"/>
    <cellStyle name="Hipervínculo" xfId="13705" builtinId="8" hidden="1"/>
    <cellStyle name="Hipervínculo" xfId="35440" builtinId="8" hidden="1"/>
    <cellStyle name="Hipervínculo" xfId="1196" builtinId="8" hidden="1"/>
    <cellStyle name="Hipervínculo" xfId="55494" builtinId="8" hidden="1"/>
    <cellStyle name="Hipervínculo" xfId="24416" builtinId="8" hidden="1"/>
    <cellStyle name="Hipervínculo" xfId="8589" builtinId="8" hidden="1"/>
    <cellStyle name="Hipervínculo" xfId="15856" builtinId="8" hidden="1"/>
    <cellStyle name="Hipervínculo" xfId="20560" builtinId="8" hidden="1"/>
    <cellStyle name="Hipervínculo" xfId="20928" builtinId="8" hidden="1"/>
    <cellStyle name="Hipervínculo" xfId="52788" builtinId="8" hidden="1"/>
    <cellStyle name="Hipervínculo" xfId="48697" builtinId="8" hidden="1"/>
    <cellStyle name="Hipervínculo" xfId="23389" builtinId="8" hidden="1"/>
    <cellStyle name="Hipervínculo" xfId="1434" builtinId="8" hidden="1"/>
    <cellStyle name="Hipervínculo" xfId="12423" builtinId="8" hidden="1"/>
    <cellStyle name="Hipervínculo" xfId="27357" builtinId="8" hidden="1"/>
    <cellStyle name="Hipervínculo" xfId="49293" builtinId="8" hidden="1"/>
    <cellStyle name="Hipervínculo" xfId="45987" builtinId="8" hidden="1"/>
    <cellStyle name="Hipervínculo" xfId="47875" builtinId="8" hidden="1"/>
    <cellStyle name="Hipervínculo" xfId="43893" builtinId="8" hidden="1"/>
    <cellStyle name="Hipervínculo" xfId="1372" builtinId="8" hidden="1"/>
    <cellStyle name="Hipervínculo" xfId="39591" builtinId="8" hidden="1"/>
    <cellStyle name="Hipervínculo" xfId="12695" builtinId="8" hidden="1"/>
    <cellStyle name="Hipervínculo" xfId="56222" builtinId="8" hidden="1"/>
    <cellStyle name="Hipervínculo" xfId="39189" builtinId="8" hidden="1"/>
    <cellStyle name="Hipervínculo" xfId="35096" builtinId="8" hidden="1"/>
    <cellStyle name="Hipervínculo" xfId="52879" builtinId="8" hidden="1"/>
    <cellStyle name="Hipervínculo" xfId="12840" builtinId="8" hidden="1"/>
    <cellStyle name="Hipervínculo" xfId="25602" builtinId="8" hidden="1"/>
    <cellStyle name="Hipervínculo" xfId="40962" builtinId="8" hidden="1"/>
    <cellStyle name="Hipervínculo" xfId="56416" builtinId="8" hidden="1"/>
    <cellStyle name="Hipervínculo" xfId="6553" builtinId="8" hidden="1"/>
    <cellStyle name="Hipervínculo" xfId="28296" builtinId="8" hidden="1"/>
    <cellStyle name="Hipervínculo" xfId="29782" builtinId="8" hidden="1"/>
    <cellStyle name="Hipervínculo" xfId="19643" builtinId="8" hidden="1"/>
    <cellStyle name="Hipervínculo" xfId="44749" builtinId="8" hidden="1"/>
    <cellStyle name="Hipervínculo" xfId="47760" builtinId="8" hidden="1"/>
    <cellStyle name="Hipervínculo" xfId="1898" builtinId="8" hidden="1"/>
    <cellStyle name="Hipervínculo" xfId="25588" builtinId="8" hidden="1"/>
    <cellStyle name="Hipervínculo" xfId="43947" builtinId="8" hidden="1"/>
    <cellStyle name="Hipervínculo" xfId="9200" builtinId="8" hidden="1"/>
    <cellStyle name="Hipervínculo" xfId="54122" builtinId="8" hidden="1"/>
    <cellStyle name="Hipervínculo" xfId="30535" builtinId="8" hidden="1"/>
    <cellStyle name="Hipervínculo" xfId="54562" builtinId="8" hidden="1"/>
    <cellStyle name="Hipervínculo" xfId="42819" builtinId="8" hidden="1"/>
    <cellStyle name="Hipervínculo" xfId="18790" builtinId="8" hidden="1"/>
    <cellStyle name="Hipervínculo" xfId="14696" builtinId="8" hidden="1"/>
    <cellStyle name="Hipervínculo" xfId="29364" builtinId="8" hidden="1"/>
    <cellStyle name="Hipervínculo" xfId="15964" builtinId="8" hidden="1"/>
    <cellStyle name="Hipervínculo" xfId="52420" builtinId="8" hidden="1"/>
    <cellStyle name="Hipervínculo" xfId="33805" builtinId="8" hidden="1"/>
    <cellStyle name="Hipervínculo" xfId="36016" builtinId="8" hidden="1"/>
    <cellStyle name="Hipervínculo" xfId="11989" builtinId="8" hidden="1"/>
    <cellStyle name="Hipervínculo" xfId="7898" builtinId="8" hidden="1"/>
    <cellStyle name="Hipervínculo" xfId="13788" builtinId="8" hidden="1"/>
    <cellStyle name="Hipervínculo" xfId="40043" builtinId="8" hidden="1"/>
    <cellStyle name="Hipervínculo" xfId="7059" builtinId="8" hidden="1"/>
    <cellStyle name="Hipervínculo" xfId="25950" builtinId="8" hidden="1"/>
    <cellStyle name="Hipervínculo" xfId="29216" builtinId="8" hidden="1"/>
    <cellStyle name="Hipervínculo" xfId="7012" builtinId="8" hidden="1"/>
    <cellStyle name="Hipervínculo" xfId="517" builtinId="8" hidden="1"/>
    <cellStyle name="Hipervínculo" xfId="21660" builtinId="8" hidden="1"/>
    <cellStyle name="Hipervínculo" xfId="46840" builtinId="8" hidden="1"/>
    <cellStyle name="Hipervínculo" xfId="38960" builtinId="8" hidden="1"/>
    <cellStyle name="Hipervínculo" xfId="16321" builtinId="8" hidden="1"/>
    <cellStyle name="Hipervínculo" xfId="17371" builtinId="8" hidden="1"/>
    <cellStyle name="Hipervínculo" xfId="6820" builtinId="8" hidden="1"/>
    <cellStyle name="Hipervínculo" xfId="5869" builtinId="8" hidden="1"/>
    <cellStyle name="Hipervínculo" xfId="27595" builtinId="8" hidden="1"/>
    <cellStyle name="Hipervínculo" xfId="53641" builtinId="8" hidden="1"/>
    <cellStyle name="Hipervínculo" xfId="57433" builtinId="8" hidden="1"/>
    <cellStyle name="Hipervínculo" xfId="57628" builtinId="8" hidden="1"/>
    <cellStyle name="Hipervínculo" xfId="15617" builtinId="8" hidden="1"/>
    <cellStyle name="Hipervínculo" xfId="9573" builtinId="8" hidden="1"/>
    <cellStyle name="Hipervínculo" xfId="12270" builtinId="8" hidden="1"/>
    <cellStyle name="Hipervínculo" xfId="57574" builtinId="8" hidden="1"/>
    <cellStyle name="Hipervínculo" xfId="7496" builtinId="8" hidden="1"/>
    <cellStyle name="Hipervínculo" xfId="45972" builtinId="8" hidden="1"/>
    <cellStyle name="Hipervínculo" xfId="53482" builtinId="8" hidden="1"/>
    <cellStyle name="Hipervínculo" xfId="38210" builtinId="8" hidden="1"/>
    <cellStyle name="Hipervínculo" xfId="1900" builtinId="8" hidden="1"/>
    <cellStyle name="Hipervínculo" xfId="19725" builtinId="8" hidden="1"/>
    <cellStyle name="Hipervínculo" xfId="41455" builtinId="8" hidden="1"/>
    <cellStyle name="Hipervínculo" xfId="51095" builtinId="8" hidden="1"/>
    <cellStyle name="Hipervínculo" xfId="46034" builtinId="8" hidden="1"/>
    <cellStyle name="Hipervínculo" xfId="24302" builtinId="8" hidden="1"/>
    <cellStyle name="Hipervínculo" xfId="27820" builtinId="8" hidden="1"/>
    <cellStyle name="Hipervínculo" xfId="9142" builtinId="8" hidden="1"/>
    <cellStyle name="Hipervínculo" xfId="26650" builtinId="8" hidden="1"/>
    <cellStyle name="Hipervínculo" xfId="48383" builtinId="8" hidden="1"/>
    <cellStyle name="Hipervínculo" xfId="4905" builtinId="8" hidden="1"/>
    <cellStyle name="Hipervínculo" xfId="17313" builtinId="8" hidden="1"/>
    <cellStyle name="Hipervínculo" xfId="35486" builtinId="8" hidden="1"/>
    <cellStyle name="Hipervínculo" xfId="16185" builtinId="8" hidden="1"/>
    <cellStyle name="Hipervínculo" xfId="58036" builtinId="8" hidden="1"/>
    <cellStyle name="Hipervínculo" xfId="56608" builtinId="8" hidden="1"/>
    <cellStyle name="Hipervínculo" xfId="39337" builtinId="8" hidden="1"/>
    <cellStyle name="Hipervínculo" xfId="26712" builtinId="8" hidden="1"/>
    <cellStyle name="Hipervínculo" xfId="9745" builtinId="8" hidden="1"/>
    <cellStyle name="Hipervínculo" xfId="8065" builtinId="8" hidden="1"/>
    <cellStyle name="Hipervínculo" xfId="32536" builtinId="8" hidden="1"/>
    <cellStyle name="Hipervínculo" xfId="52269" builtinId="8" hidden="1"/>
    <cellStyle name="Hipervínculo" xfId="24870" builtinId="8" hidden="1"/>
    <cellStyle name="Hipervínculo" xfId="5931" builtinId="8" hidden="1"/>
    <cellStyle name="Hipervínculo" xfId="27223" builtinId="8" hidden="1"/>
    <cellStyle name="Hipervínculo" xfId="41563" builtinId="8" hidden="1"/>
    <cellStyle name="Hipervínculo" xfId="25886" builtinId="8" hidden="1"/>
    <cellStyle name="Hipervínculo" xfId="6191" builtinId="8" hidden="1"/>
    <cellStyle name="Hipervínculo" xfId="43141" builtinId="8" hidden="1"/>
    <cellStyle name="Hipervínculo" xfId="29575" builtinId="8" hidden="1"/>
    <cellStyle name="Hipervínculo" xfId="36687" builtinId="8" hidden="1"/>
    <cellStyle name="Hipervínculo" xfId="33645" builtinId="8" hidden="1"/>
    <cellStyle name="Hipervínculo" xfId="13689" builtinId="8" hidden="1"/>
    <cellStyle name="Hipervínculo" xfId="27465" builtinId="8" hidden="1"/>
    <cellStyle name="Hipervínculo" xfId="20677" builtinId="8" hidden="1"/>
    <cellStyle name="Hipervínculo" xfId="42479" builtinId="8" hidden="1"/>
    <cellStyle name="Hipervínculo" xfId="25413" builtinId="8" hidden="1"/>
    <cellStyle name="Hipervínculo" xfId="34110" builtinId="8" hidden="1"/>
    <cellStyle name="Hipervínculo" xfId="50041" builtinId="8" hidden="1"/>
    <cellStyle name="Hipervínculo" xfId="54983" builtinId="8" hidden="1"/>
    <cellStyle name="Hipervínculo" xfId="19967" builtinId="8" hidden="1"/>
    <cellStyle name="Hipervínculo" xfId="52960" builtinId="8" hidden="1"/>
    <cellStyle name="Hipervínculo" xfId="47754" builtinId="8" hidden="1"/>
    <cellStyle name="Hipervínculo" xfId="54871" builtinId="8" hidden="1"/>
    <cellStyle name="Hipervínculo" xfId="25584" builtinId="8" hidden="1"/>
    <cellStyle name="Hipervínculo" xfId="37788" builtinId="8" hidden="1"/>
    <cellStyle name="Hipervínculo" xfId="15926" builtinId="8" hidden="1"/>
    <cellStyle name="Hipervínculo" xfId="11362" builtinId="8" hidden="1"/>
    <cellStyle name="Hipervínculo" xfId="12140" builtinId="8" hidden="1"/>
    <cellStyle name="Hipervínculo" xfId="45047" builtinId="8" hidden="1"/>
    <cellStyle name="Hipervínculo" xfId="29244" builtinId="8" hidden="1"/>
    <cellStyle name="Hipervínculo" xfId="28304" builtinId="8" hidden="1"/>
    <cellStyle name="Hipervínculo" xfId="40517" builtinId="8" hidden="1"/>
    <cellStyle name="Hipervínculo" xfId="25" builtinId="8" hidden="1"/>
    <cellStyle name="Hipervínculo" xfId="38052" builtinId="8" hidden="1"/>
    <cellStyle name="Hipervínculo" xfId="47752" builtinId="8" hidden="1"/>
    <cellStyle name="Hipervínculo" xfId="51847" builtinId="8" hidden="1"/>
    <cellStyle name="Hipervínculo" xfId="45534" builtinId="8" hidden="1"/>
    <cellStyle name="Hipervínculo" xfId="21504" builtinId="8" hidden="1"/>
    <cellStyle name="Hipervínculo" xfId="43316" builtinId="8" hidden="1"/>
    <cellStyle name="Hipervínculo" xfId="55897" builtinId="8" hidden="1"/>
    <cellStyle name="Hipervínculo" xfId="30525" builtinId="8" hidden="1"/>
    <cellStyle name="Hipervínculo" xfId="54554" builtinId="8" hidden="1"/>
    <cellStyle name="Hipervínculo" xfId="11123" builtinId="8" hidden="1"/>
    <cellStyle name="Hipervínculo" xfId="38731" builtinId="8" hidden="1"/>
    <cellStyle name="Hipervínculo" xfId="15193" builtinId="8" hidden="1"/>
    <cellStyle name="Hipervínculo" xfId="30119" builtinId="8" hidden="1"/>
    <cellStyle name="Hipervínculo" xfId="16417" builtinId="8" hidden="1"/>
    <cellStyle name="Hipervínculo" xfId="37324" builtinId="8" hidden="1"/>
    <cellStyle name="Hipervínculo" xfId="58594" builtinId="8" hidden="1"/>
    <cellStyle name="Hipervínculo" xfId="53874" builtinId="8" hidden="1"/>
    <cellStyle name="Hipervínculo" xfId="31932" builtinId="8" hidden="1"/>
    <cellStyle name="Hipervínculo" xfId="7906" builtinId="8" hidden="1"/>
    <cellStyle name="Hipervínculo" xfId="16743" builtinId="8" hidden="1"/>
    <cellStyle name="Hipervínculo" xfId="15299" builtinId="8" hidden="1"/>
    <cellStyle name="Hipervínculo" xfId="44127" builtinId="8" hidden="1"/>
    <cellStyle name="Hipervínculo" xfId="51748" builtinId="8" hidden="1"/>
    <cellStyle name="Hipervínculo" xfId="46948" builtinId="8" hidden="1"/>
    <cellStyle name="Hipervínculo" xfId="25677" builtinId="8" hidden="1"/>
    <cellStyle name="Hipervínculo" xfId="521" builtinId="8" hidden="1"/>
    <cellStyle name="Hipervínculo" xfId="23772" builtinId="8" hidden="1"/>
    <cellStyle name="Hipervínculo" xfId="25737" builtinId="8" hidden="1"/>
    <cellStyle name="Hipervínculo" xfId="30995" builtinId="8" hidden="1"/>
    <cellStyle name="Hipervínculo" xfId="45081" builtinId="8" hidden="1"/>
    <cellStyle name="Hipervínculo" xfId="40021" builtinId="8" hidden="1"/>
    <cellStyle name="Hipervínculo" xfId="18286" builtinId="8" hidden="1"/>
    <cellStyle name="Hipervínculo" xfId="5877" builtinId="8" hidden="1"/>
    <cellStyle name="Hipervínculo" xfId="28278" builtinId="8" hidden="1"/>
    <cellStyle name="Hipervínculo" xfId="44403" builtinId="8" hidden="1"/>
    <cellStyle name="Hipervínculo" xfId="55859" builtinId="8" hidden="1"/>
    <cellStyle name="Hipervínculo" xfId="36350" builtinId="8" hidden="1"/>
    <cellStyle name="Hipervínculo" xfId="17311" builtinId="8" hidden="1"/>
    <cellStyle name="Hipervínculo" xfId="11358" builtinId="8" hidden="1"/>
    <cellStyle name="Hipervínculo" xfId="16879" builtinId="8" hidden="1"/>
    <cellStyle name="Hipervínculo" xfId="45317" builtinId="8" hidden="1"/>
    <cellStyle name="Hipervínculo" xfId="39597" builtinId="8" hidden="1"/>
    <cellStyle name="Hipervínculo" xfId="52956" builtinId="8" hidden="1"/>
    <cellStyle name="Hipervínculo" xfId="27150" builtinId="8" hidden="1"/>
    <cellStyle name="Hipervínculo" xfId="26161" builtinId="8" hidden="1"/>
    <cellStyle name="Hipervínculo" xfId="3480" builtinId="8" hidden="1"/>
    <cellStyle name="Hipervínculo" xfId="19733" builtinId="8" hidden="1"/>
    <cellStyle name="Hipervínculo" xfId="19033" builtinId="8" hidden="1"/>
    <cellStyle name="Hipervínculo" xfId="46522" builtinId="8" hidden="1"/>
    <cellStyle name="Hipervínculo" xfId="46026" builtinId="8" hidden="1"/>
    <cellStyle name="Hipervínculo" xfId="48550" builtinId="8" hidden="1"/>
    <cellStyle name="Hipervínculo" xfId="33861" builtinId="8" hidden="1"/>
    <cellStyle name="Hipervínculo" xfId="1724" builtinId="8" hidden="1"/>
    <cellStyle name="Hipervínculo" xfId="26658" builtinId="8" hidden="1"/>
    <cellStyle name="Hipervínculo" xfId="32345" builtinId="8" hidden="1"/>
    <cellStyle name="Hipervínculo" xfId="53452" builtinId="8" hidden="1"/>
    <cellStyle name="Hipervínculo" xfId="39099" builtinId="8" hidden="1"/>
    <cellStyle name="Hipervínculo" xfId="17369" builtinId="8" hidden="1"/>
    <cellStyle name="Hipervínculo" xfId="12958" builtinId="8" hidden="1"/>
    <cellStyle name="Hipervínculo" xfId="11039" builtinId="8" hidden="1"/>
    <cellStyle name="Hipervínculo" xfId="58558" builtinId="8" hidden="1"/>
    <cellStyle name="Hipervínculo" xfId="45940" builtinId="8" hidden="1"/>
    <cellStyle name="Hipervínculo" xfId="19225" builtinId="8" hidden="1"/>
    <cellStyle name="Hipervínculo" xfId="32170" builtinId="8" hidden="1"/>
    <cellStyle name="Hipervínculo" xfId="10441" builtinId="8" hidden="1"/>
    <cellStyle name="Hipervínculo" xfId="18011" builtinId="8" hidden="1"/>
    <cellStyle name="Hipervínculo" xfId="52374" builtinId="8" hidden="1"/>
    <cellStyle name="Hipervínculo" xfId="22572" builtinId="8" hidden="1"/>
    <cellStyle name="Hipervínculo" xfId="58890" builtinId="8" hidden="1"/>
    <cellStyle name="Hipervínculo" xfId="736" builtinId="8" hidden="1"/>
    <cellStyle name="Hipervínculo" xfId="25239" builtinId="8" hidden="1"/>
    <cellStyle name="Hipervínculo" xfId="8229" builtinId="8" hidden="1"/>
    <cellStyle name="Hipervínculo" xfId="272" builtinId="8" hidden="1"/>
    <cellStyle name="Hipervínculo" xfId="45363" builtinId="8" hidden="1"/>
    <cellStyle name="Hipervínculo" xfId="47442" builtinId="8" hidden="1"/>
    <cellStyle name="Hipervínculo" xfId="52502" builtinId="8" hidden="1"/>
    <cellStyle name="Hipervínculo" xfId="44623" builtinId="8" hidden="1"/>
    <cellStyle name="Hipervínculo" xfId="35460" builtinId="8" hidden="1"/>
    <cellStyle name="Hipervínculo" xfId="18420" builtinId="8" hidden="1"/>
    <cellStyle name="Hipervínculo" xfId="56122" builtinId="8" hidden="1"/>
    <cellStyle name="Hipervínculo" xfId="31437" builtinId="8" hidden="1"/>
    <cellStyle name="Hipervínculo" xfId="39749" builtinId="8" hidden="1"/>
    <cellStyle name="Hipervínculo" xfId="47278" builtinId="8" hidden="1"/>
    <cellStyle name="Hipervínculo" xfId="37818" builtinId="8" hidden="1"/>
    <cellStyle name="Hipervínculo" xfId="11446" builtinId="8" hidden="1"/>
    <cellStyle name="Hipervínculo" xfId="249" builtinId="8" hidden="1"/>
    <cellStyle name="Hipervínculo" xfId="14208" builtinId="8" hidden="1"/>
    <cellStyle name="Hipervínculo" xfId="38236" builtinId="8" hidden="1"/>
    <cellStyle name="Hipervínculo" xfId="58138" builtinId="8" hidden="1"/>
    <cellStyle name="Hipervínculo" xfId="54785" builtinId="8" hidden="1"/>
    <cellStyle name="Hipervínculo" xfId="31023" builtinId="8" hidden="1"/>
    <cellStyle name="Hipervínculo" xfId="6992" builtinId="8" hidden="1"/>
    <cellStyle name="Hipervínculo" xfId="1592" builtinId="8" hidden="1"/>
    <cellStyle name="Hipervínculo" xfId="43911" builtinId="8" hidden="1"/>
    <cellStyle name="Hipervínculo" xfId="45532" builtinId="8" hidden="1"/>
    <cellStyle name="Hipervínculo" xfId="34210" builtinId="8" hidden="1"/>
    <cellStyle name="Hipervínculo" xfId="53512" builtinId="8" hidden="1"/>
    <cellStyle name="Hipervínculo" xfId="28764" builtinId="8" hidden="1"/>
    <cellStyle name="Hipervínculo" xfId="43986" builtinId="8" hidden="1"/>
    <cellStyle name="Hipervínculo" xfId="20610" builtinId="8" hidden="1"/>
    <cellStyle name="Hipervínculo" xfId="27742" builtinId="8" hidden="1"/>
    <cellStyle name="Hipervínculo" xfId="51839" builtinId="8" hidden="1"/>
    <cellStyle name="Hipervínculo" xfId="45542" builtinId="8" hidden="1"/>
    <cellStyle name="Hipervínculo" xfId="40932" builtinId="8" hidden="1"/>
    <cellStyle name="Hipervínculo" xfId="17421" builtinId="8" hidden="1"/>
    <cellStyle name="Hipervínculo" xfId="4965" builtinId="8" hidden="1"/>
    <cellStyle name="Hipervínculo" xfId="10025" builtinId="8" hidden="1"/>
    <cellStyle name="Hipervínculo" xfId="34608" builtinId="8" hidden="1"/>
    <cellStyle name="Hipervínculo" xfId="45628" builtinId="8" hidden="1"/>
    <cellStyle name="Hipervínculo" xfId="55927" builtinId="8" hidden="1"/>
    <cellStyle name="Hipervínculo" xfId="18186" builtinId="8" hidden="1"/>
    <cellStyle name="Hipervínculo" xfId="36845" builtinId="8" hidden="1"/>
    <cellStyle name="Hipervínculo" xfId="3416" builtinId="8" hidden="1"/>
    <cellStyle name="Hipervínculo" xfId="29663" builtinId="8" hidden="1"/>
    <cellStyle name="Hipervínculo" xfId="41408" builtinId="8" hidden="1"/>
    <cellStyle name="Hipervínculo" xfId="53866" builtinId="8" hidden="1"/>
    <cellStyle name="Hipervínculo" xfId="31940" builtinId="8" hidden="1"/>
    <cellStyle name="Hipervínculo" xfId="27074" builtinId="8" hidden="1"/>
    <cellStyle name="Hipervínculo" xfId="3022" builtinId="8" hidden="1"/>
    <cellStyle name="Hipervínculo" xfId="18820" builtinId="8" hidden="1"/>
    <cellStyle name="Hipervínculo" xfId="23877" builtinId="8" hidden="1"/>
    <cellStyle name="Hipervínculo" xfId="882" builtinId="8" hidden="1"/>
    <cellStyle name="Hipervínculo" xfId="46940" builtinId="8" hidden="1"/>
    <cellStyle name="Hipervínculo" xfId="28854" builtinId="8" hidden="1"/>
    <cellStyle name="Hipervínculo" xfId="20147" builtinId="8" hidden="1"/>
    <cellStyle name="Hipervínculo" xfId="10927" builtinId="8" hidden="1"/>
    <cellStyle name="Hipervínculo" xfId="11137" builtinId="8" hidden="1"/>
    <cellStyle name="Hipervínculo" xfId="40974" builtinId="8" hidden="1"/>
    <cellStyle name="Hipervínculo" xfId="55005" builtinId="8" hidden="1"/>
    <cellStyle name="Hipervínculo" xfId="8417" builtinId="8" hidden="1"/>
    <cellStyle name="Hipervínculo" xfId="25966" builtinId="8" hidden="1"/>
    <cellStyle name="Hipervínculo" xfId="13220" builtinId="8" hidden="1"/>
    <cellStyle name="Hipervínculo" xfId="10945" builtinId="8" hidden="1"/>
    <cellStyle name="Hipervínculo" xfId="32677" builtinId="8" hidden="1"/>
    <cellStyle name="Hipervínculo" xfId="29484" builtinId="8" hidden="1"/>
    <cellStyle name="Hipervínculo" xfId="57221" builtinId="8" hidden="1"/>
    <cellStyle name="Hipervínculo" xfId="33083" builtinId="8" hidden="1"/>
    <cellStyle name="Hipervínculo" xfId="36691" builtinId="8" hidden="1"/>
    <cellStyle name="Hipervínculo" xfId="42154" builtinId="8" hidden="1"/>
    <cellStyle name="Hipervínculo" xfId="17871" builtinId="8" hidden="1"/>
    <cellStyle name="Hipervínculo" xfId="39605" builtinId="8" hidden="1"/>
    <cellStyle name="Hipervínculo" xfId="40331" builtinId="8" hidden="1"/>
    <cellStyle name="Hipervínculo" xfId="50509" builtinId="8" hidden="1"/>
    <cellStyle name="Hipervínculo" xfId="26153" builtinId="8" hidden="1"/>
    <cellStyle name="Hipervínculo" xfId="17253" builtinId="8" hidden="1"/>
    <cellStyle name="Hipervínculo" xfId="44498" builtinId="8" hidden="1"/>
    <cellStyle name="Hipervínculo" xfId="24798" builtinId="8" hidden="1"/>
    <cellStyle name="Hipervínculo" xfId="30489" builtinId="8" hidden="1"/>
    <cellStyle name="Hipervínculo" xfId="51593" builtinId="8" hidden="1"/>
    <cellStyle name="Hipervínculo" xfId="37990" builtinId="8" hidden="1"/>
    <cellStyle name="Hipervínculo" xfId="19227" builtinId="8" hidden="1"/>
    <cellStyle name="Hipervínculo" xfId="33393" builtinId="8" hidden="1"/>
    <cellStyle name="Hipervínculo" xfId="8323" builtinId="8" hidden="1"/>
    <cellStyle name="Hipervínculo" xfId="31468" builtinId="8" hidden="1"/>
    <cellStyle name="Hipervínculo" xfId="53460" builtinId="8" hidden="1"/>
    <cellStyle name="Hipervínculo" xfId="55385" builtinId="8" hidden="1"/>
    <cellStyle name="Hipervínculo" xfId="58486" builtinId="8" hidden="1"/>
    <cellStyle name="Hipervínculo" xfId="12708" builtinId="8" hidden="1"/>
    <cellStyle name="Hipervínculo" xfId="49" builtinId="8" hidden="1"/>
    <cellStyle name="Hipervínculo" xfId="15119" builtinId="8" hidden="1"/>
    <cellStyle name="Hipervínculo" xfId="38653" builtinId="8" hidden="1"/>
    <cellStyle name="Hipervínculo" xfId="57683" builtinId="8" hidden="1"/>
    <cellStyle name="Hipervínculo" xfId="54138" builtinId="8" hidden="1"/>
    <cellStyle name="Hipervínculo" xfId="30111" builtinId="8" hidden="1"/>
    <cellStyle name="Hipervínculo" xfId="6900" builtinId="8" hidden="1"/>
    <cellStyle name="Hipervínculo" xfId="32086" builtinId="8" hidden="1"/>
    <cellStyle name="Hipervínculo" xfId="20091" builtinId="8" hidden="1"/>
    <cellStyle name="Hipervínculo" xfId="45584" builtinId="8" hidden="1"/>
    <cellStyle name="Hipervínculo" xfId="51429" builtinId="8" hidden="1"/>
    <cellStyle name="Hipervínculo" xfId="47338" builtinId="8" hidden="1"/>
    <cellStyle name="Hipervínculo" xfId="23306" builtinId="8" hidden="1"/>
    <cellStyle name="Hipervínculo" xfId="22893" builtinId="8" hidden="1"/>
    <cellStyle name="Hipervínculo" xfId="48325" builtinId="8" hidden="1"/>
    <cellStyle name="Hipervínculo" xfId="28720" builtinId="8" hidden="1"/>
    <cellStyle name="Hipervínculo" xfId="52510" builtinId="8" hidden="1"/>
    <cellStyle name="Hipervínculo" xfId="44631" builtinId="8" hidden="1"/>
    <cellStyle name="Hipervínculo" xfId="40539" builtinId="8" hidden="1"/>
    <cellStyle name="Hipervínculo" xfId="5279" builtinId="8" hidden="1"/>
    <cellStyle name="Hipervínculo" xfId="7402" builtinId="8" hidden="1"/>
    <cellStyle name="Hipervínculo" xfId="56280" builtinId="8" hidden="1"/>
    <cellStyle name="Hipervínculo" xfId="35522" builtinId="8" hidden="1"/>
    <cellStyle name="Hipervínculo" xfId="10985" builtinId="8" hidden="1"/>
    <cellStyle name="Hipervínculo" xfId="37826" builtinId="8" hidden="1"/>
    <cellStyle name="Hipervínculo" xfId="6437" builtinId="8" hidden="1"/>
    <cellStyle name="Hipervínculo" xfId="9710" builtinId="8" hidden="1"/>
    <cellStyle name="Hipervínculo" xfId="14199" builtinId="8" hidden="1"/>
    <cellStyle name="Hipervínculo" xfId="503" builtinId="8" hidden="1"/>
    <cellStyle name="Hipervínculo" xfId="19567" builtinId="8" hidden="1"/>
    <cellStyle name="Hipervínculo" xfId="54777" builtinId="8" hidden="1"/>
    <cellStyle name="Hipervínculo" xfId="31031" builtinId="8" hidden="1"/>
    <cellStyle name="Hipervínculo" xfId="48823" builtinId="8" hidden="1"/>
    <cellStyle name="Hipervínculo" xfId="2566" builtinId="8" hidden="1"/>
    <cellStyle name="Hipervínculo" xfId="7501" builtinId="8" hidden="1"/>
    <cellStyle name="Hipervínculo" xfId="59134" builtinId="8" hidden="1"/>
    <cellStyle name="Hipervínculo" xfId="49611" builtinId="8" hidden="1"/>
    <cellStyle name="Hipervínculo" xfId="47851" builtinId="8" hidden="1"/>
    <cellStyle name="Hipervínculo" xfId="24228" builtinId="8" hidden="1"/>
    <cellStyle name="Hipervínculo" xfId="20137" builtinId="8" hidden="1"/>
    <cellStyle name="Hipervínculo" xfId="25207" builtinId="8" hidden="1"/>
    <cellStyle name="Hipervínculo" xfId="32066" builtinId="8" hidden="1"/>
    <cellStyle name="Hipervínculo" xfId="29894" builtinId="8" hidden="1"/>
    <cellStyle name="Hipervínculo" xfId="55919" builtinId="8" hidden="1"/>
    <cellStyle name="Hipervínculo" xfId="16625" builtinId="8" hidden="1"/>
    <cellStyle name="Hipervínculo" xfId="17431" builtinId="8" hidden="1"/>
    <cellStyle name="Hipervínculo" xfId="13338" builtinId="8" hidden="1"/>
    <cellStyle name="Hipervínculo" xfId="10033" builtinId="8" hidden="1"/>
    <cellStyle name="Hipervínculo" xfId="34600" builtinId="8" hidden="1"/>
    <cellStyle name="Hipervínculo" xfId="10307" builtinId="8" hidden="1"/>
    <cellStyle name="Hipervínculo" xfId="56684" builtinId="8" hidden="1"/>
    <cellStyle name="Hipervínculo" xfId="28964" builtinId="8" hidden="1"/>
    <cellStyle name="Hipervínculo" xfId="34116" builtinId="8" hidden="1"/>
    <cellStyle name="Hipervínculo" xfId="25315" builtinId="8" hidden="1"/>
    <cellStyle name="Hipervínculo" xfId="41324" builtinId="8" hidden="1"/>
    <cellStyle name="Hipervínculo" xfId="15858" builtinId="8" hidden="1"/>
    <cellStyle name="Hipervínculo" xfId="4919" builtinId="8" hidden="1"/>
    <cellStyle name="Hipervínculo" xfId="43444" builtinId="8" hidden="1"/>
    <cellStyle name="Hipervínculo" xfId="39175" builtinId="8" hidden="1"/>
    <cellStyle name="Hipervínculo" xfId="32815" builtinId="8" hidden="1"/>
    <cellStyle name="Hipervínculo" xfId="36435" builtinId="8" hidden="1"/>
    <cellStyle name="Hipervínculo" xfId="23023" builtinId="8" hidden="1"/>
    <cellStyle name="Hipervínculo" xfId="44129" builtinId="8" hidden="1"/>
    <cellStyle name="Hipervínculo" xfId="45879" builtinId="8" hidden="1"/>
    <cellStyle name="Hipervínculo" xfId="46428" builtinId="8" hidden="1"/>
    <cellStyle name="Hipervínculo" xfId="19455" builtinId="8" hidden="1"/>
    <cellStyle name="Hipervínculo" xfId="29858" builtinId="8" hidden="1"/>
    <cellStyle name="Hipervínculo" xfId="25856" builtinId="8" hidden="1"/>
    <cellStyle name="Hipervínculo" xfId="48641" builtinId="8" hidden="1"/>
    <cellStyle name="Hipervínculo" xfId="54997" builtinId="8" hidden="1"/>
    <cellStyle name="Hipervínculo" xfId="59259" builtinId="8" hidden="1"/>
    <cellStyle name="Hipervínculo" xfId="34942" builtinId="8" hidden="1"/>
    <cellStyle name="Hipervínculo" xfId="13212" builtinId="8" hidden="1"/>
    <cellStyle name="Hipervínculo" xfId="660" builtinId="8" hidden="1"/>
    <cellStyle name="Hipervínculo" xfId="4012" builtinId="8" hidden="1"/>
    <cellStyle name="Hipervínculo" xfId="23706" builtinId="8" hidden="1"/>
    <cellStyle name="Hipervínculo" xfId="31015" builtinId="8" hidden="1"/>
    <cellStyle name="Hipervínculo" xfId="20778" builtinId="8" hidden="1"/>
    <cellStyle name="Hipervínculo" xfId="28013" builtinId="8" hidden="1"/>
    <cellStyle name="Hipervínculo" xfId="6283" builtinId="8" hidden="1"/>
    <cellStyle name="Hipervínculo" xfId="6089" builtinId="8" hidden="1"/>
    <cellStyle name="Hipervínculo" xfId="22831" builtinId="8" hidden="1"/>
    <cellStyle name="Hipervínculo" xfId="44673" builtinId="8" hidden="1"/>
    <cellStyle name="Hipervínculo" xfId="50517" builtinId="8" hidden="1"/>
    <cellStyle name="Hipervínculo" xfId="46426" builtinId="8" hidden="1"/>
    <cellStyle name="Hipervínculo" xfId="21087" builtinId="8" hidden="1"/>
    <cellStyle name="Hipervínculo" xfId="726" builtinId="8" hidden="1"/>
    <cellStyle name="Hipervínculo" xfId="4710" builtinId="8" hidden="1"/>
    <cellStyle name="Hipervínculo" xfId="26458" builtinId="8" hidden="1"/>
    <cellStyle name="Hipervínculo" xfId="9773" builtinId="8" hidden="1"/>
    <cellStyle name="Hipervínculo" xfId="23431" builtinId="8" hidden="1"/>
    <cellStyle name="Hipervínculo" xfId="37398" builtinId="8" hidden="1"/>
    <cellStyle name="Hipervínculo" xfId="38512" builtinId="8" hidden="1"/>
    <cellStyle name="Hipervínculo" xfId="54308" builtinId="8" hidden="1"/>
    <cellStyle name="Hipervínculo" xfId="12405" builtinId="8" hidden="1"/>
    <cellStyle name="Hipervínculo" xfId="36433" builtinId="8" hidden="1"/>
    <cellStyle name="Hipervínculo" xfId="58800" builtinId="8" hidden="1"/>
    <cellStyle name="Hipervínculo" xfId="4708" builtinId="8" hidden="1"/>
    <cellStyle name="Hipervínculo" xfId="32827" builtinId="8" hidden="1"/>
    <cellStyle name="Hipervínculo" xfId="7233" builtinId="8" hidden="1"/>
    <cellStyle name="Hipervínculo" xfId="15111" builtinId="8" hidden="1"/>
    <cellStyle name="Hipervínculo" xfId="21812" builtinId="8" hidden="1"/>
    <cellStyle name="Hipervínculo" xfId="43234" builtinId="8" hidden="1"/>
    <cellStyle name="Hipervínculo" xfId="54144" builtinId="8" hidden="1"/>
    <cellStyle name="Hipervínculo" xfId="12780" builtinId="8" hidden="1"/>
    <cellStyle name="Hipervínculo" xfId="52027" builtinId="8" hidden="1"/>
    <cellStyle name="Hipervínculo" xfId="2111" builtinId="8" hidden="1"/>
    <cellStyle name="Hipervínculo" xfId="21914" builtinId="8" hidden="1"/>
    <cellStyle name="Hipervínculo" xfId="58252" builtinId="8" hidden="1"/>
    <cellStyle name="Hipervínculo" xfId="12718" builtinId="8" hidden="1"/>
    <cellStyle name="Hipervínculo" xfId="15113" builtinId="8" hidden="1"/>
    <cellStyle name="Hipervínculo" xfId="21348" builtinId="8" hidden="1"/>
    <cellStyle name="Hipervínculo" xfId="32156" builtinId="8" hidden="1"/>
    <cellStyle name="Hipervínculo" xfId="4684" builtinId="8" hidden="1"/>
    <cellStyle name="Hipervínculo" xfId="28712" builtinId="8" hidden="1"/>
    <cellStyle name="Hipervínculo" xfId="32805" builtinId="8" hidden="1"/>
    <cellStyle name="Hipervínculo" xfId="56832" builtinId="8" hidden="1"/>
    <cellStyle name="Hipervínculo" xfId="40547" builtinId="8" hidden="1"/>
    <cellStyle name="Hipervínculo" xfId="40895" builtinId="8" hidden="1"/>
    <cellStyle name="Hipervínculo" xfId="10365" builtinId="8" hidden="1"/>
    <cellStyle name="Hipervínculo" xfId="42665" builtinId="8" hidden="1"/>
    <cellStyle name="Hipervínculo" xfId="17655" builtinId="8" hidden="1"/>
    <cellStyle name="Hipervínculo" xfId="39607" builtinId="8" hidden="1"/>
    <cellStyle name="Hipervínculo" xfId="56638" builtinId="8" hidden="1"/>
    <cellStyle name="Hipervínculo" xfId="33745" builtinId="8" hidden="1"/>
    <cellStyle name="Hipervínculo" xfId="29491" builtinId="8" hidden="1"/>
    <cellStyle name="Hipervínculo" xfId="50242" builtinId="8" hidden="1"/>
    <cellStyle name="Hipervínculo" xfId="40527" builtinId="8" hidden="1"/>
    <cellStyle name="Hipervínculo" xfId="42315" builtinId="8" hidden="1"/>
    <cellStyle name="Hipervínculo" xfId="46406" builtinId="8" hidden="1"/>
    <cellStyle name="Hipervínculo" xfId="49711" builtinId="8" hidden="1"/>
    <cellStyle name="Hipervínculo" xfId="54923" builtinId="8" hidden="1"/>
    <cellStyle name="Hipervínculo" xfId="39653" builtinId="8" hidden="1"/>
    <cellStyle name="Hipervínculo" xfId="6037" builtinId="8" hidden="1"/>
    <cellStyle name="Hipervínculo" xfId="8365" builtinId="8" hidden="1"/>
    <cellStyle name="Hipervínculo" xfId="33837" builtinId="8" hidden="1"/>
    <cellStyle name="Hipervínculo" xfId="53204" builtinId="8" hidden="1"/>
    <cellStyle name="Hipervínculo" xfId="42785" builtinId="8" hidden="1"/>
    <cellStyle name="Hipervínculo" xfId="20145" builtinId="8" hidden="1"/>
    <cellStyle name="Hipervínculo" xfId="11523" builtinId="8" hidden="1"/>
    <cellStyle name="Hipervínculo" xfId="8173" builtinId="8" hidden="1"/>
    <cellStyle name="Hipervínculo" xfId="29902" builtinId="8" hidden="1"/>
    <cellStyle name="Hipervínculo" xfId="11593" builtinId="8" hidden="1"/>
    <cellStyle name="Hipervínculo" xfId="59269" builtinId="8" hidden="1"/>
    <cellStyle name="Hipervínculo" xfId="21650" builtinId="8" hidden="1"/>
    <cellStyle name="Hipervínculo" xfId="13346" builtinId="8" hidden="1"/>
    <cellStyle name="Hipervínculo" xfId="17547" builtinId="8" hidden="1"/>
    <cellStyle name="Hipervínculo" xfId="15097" builtinId="8" hidden="1"/>
    <cellStyle name="Hipervínculo" xfId="19695" builtinId="8" hidden="1"/>
    <cellStyle name="Hipervínculo" xfId="16355" builtinId="8" hidden="1"/>
    <cellStyle name="Hipervínculo" xfId="12148" builtinId="8" hidden="1"/>
    <cellStyle name="Hipervínculo" xfId="28926" builtinId="8" hidden="1"/>
    <cellStyle name="Hipervínculo" xfId="6547" builtinId="8" hidden="1"/>
    <cellStyle name="Hipervínculo" xfId="14615" builtinId="8" hidden="1"/>
    <cellStyle name="Hipervínculo" xfId="22028" builtinId="8" hidden="1"/>
    <cellStyle name="Hipervínculo" xfId="43759" builtinId="8" hidden="1"/>
    <cellStyle name="Hipervínculo" xfId="48789" builtinId="8" hidden="1"/>
    <cellStyle name="Hipervínculo" xfId="22454" builtinId="8" hidden="1"/>
    <cellStyle name="Hipervínculo" xfId="21998" builtinId="8" hidden="1"/>
    <cellStyle name="Hipervínculo" xfId="4124" builtinId="8" hidden="1"/>
    <cellStyle name="Hipervínculo" xfId="42039" builtinId="8" hidden="1"/>
    <cellStyle name="Hipervínculo" xfId="50594" builtinId="8" hidden="1"/>
    <cellStyle name="Hipervínculo" xfId="50689" builtinId="8" hidden="1"/>
    <cellStyle name="Hipervínculo" xfId="41865" builtinId="8" hidden="1"/>
    <cellStyle name="Hipervínculo" xfId="36800" builtinId="8" hidden="1"/>
    <cellStyle name="Hipervínculo" xfId="28228" builtinId="8" hidden="1"/>
    <cellStyle name="Hipervínculo" xfId="9090" builtinId="8" hidden="1"/>
    <cellStyle name="Hipervínculo" xfId="28788" builtinId="8" hidden="1"/>
    <cellStyle name="Hipervínculo" xfId="35882" builtinId="8" hidden="1"/>
    <cellStyle name="Hipervínculo" xfId="59255" builtinId="8" hidden="1"/>
    <cellStyle name="Hipervínculo" xfId="3978" builtinId="8" hidden="1"/>
    <cellStyle name="Hipervínculo" xfId="29874" builtinId="8" hidden="1"/>
    <cellStyle name="Hipervínculo" xfId="8145" builtinId="8" hidden="1"/>
    <cellStyle name="Hipervínculo" xfId="16016" builtinId="8" hidden="1"/>
    <cellStyle name="Hipervínculo" xfId="47002" builtinId="8" hidden="1"/>
    <cellStyle name="Hipervínculo" xfId="42813" builtinId="8" hidden="1"/>
    <cellStyle name="Hipervínculo" xfId="48761" builtinId="8" hidden="1"/>
    <cellStyle name="Hipervínculo" xfId="14702" builtinId="8" hidden="1"/>
    <cellStyle name="Hipervínculo" xfId="5138" builtinId="8" hidden="1"/>
    <cellStyle name="Hipervínculo" xfId="51255" builtinId="8" hidden="1"/>
    <cellStyle name="Hipervínculo" xfId="40757" builtinId="8" hidden="1"/>
    <cellStyle name="Hipervínculo" xfId="2067" builtinId="8" hidden="1"/>
    <cellStyle name="Hipervínculo" xfId="42049" builtinId="8" hidden="1"/>
    <cellStyle name="Hipervínculo" xfId="27481" builtinId="8" hidden="1"/>
    <cellStyle name="Hipervínculo" xfId="4190" builtinId="8" hidden="1"/>
    <cellStyle name="Hipervínculo" xfId="16082" builtinId="8" hidden="1"/>
    <cellStyle name="Hipervínculo" xfId="5598" builtinId="8" hidden="1"/>
    <cellStyle name="Hipervínculo" xfId="32195" builtinId="8" hidden="1"/>
    <cellStyle name="Hipervínculo" xfId="51157" builtinId="8" hidden="1"/>
    <cellStyle name="Hipervínculo" xfId="56666" builtinId="8" hidden="1"/>
    <cellStyle name="Hipervínculo" xfId="39633" builtinId="8" hidden="1"/>
    <cellStyle name="Hipervínculo" xfId="13992" builtinId="8" hidden="1"/>
    <cellStyle name="Hipervínculo" xfId="11511" builtinId="8" hidden="1"/>
    <cellStyle name="Hipervínculo" xfId="12397" builtinId="8" hidden="1"/>
    <cellStyle name="Hipervínculo" xfId="36425" builtinId="8" hidden="1"/>
    <cellStyle name="Hipervínculo" xfId="8501" builtinId="8" hidden="1"/>
    <cellStyle name="Hipervínculo" xfId="23117" builtinId="8" hidden="1"/>
    <cellStyle name="Hipervínculo" xfId="32835" builtinId="8" hidden="1"/>
    <cellStyle name="Hipervínculo" xfId="4180" builtinId="8" hidden="1"/>
    <cellStyle name="Hipervínculo" xfId="4712" builtinId="8" hidden="1"/>
    <cellStyle name="Hipervínculo" xfId="18573" builtinId="8" hidden="1"/>
    <cellStyle name="Hipervínculo" xfId="43226" builtinId="8" hidden="1"/>
    <cellStyle name="Hipervínculo" xfId="16617" builtinId="8" hidden="1"/>
    <cellStyle name="Hipervínculo" xfId="50059" builtinId="8" hidden="1"/>
    <cellStyle name="Hipervínculo" xfId="14023" builtinId="8" hidden="1"/>
    <cellStyle name="Hipervínculo" xfId="7657" builtinId="8" hidden="1"/>
    <cellStyle name="Hipervínculo" xfId="2097" builtinId="8" hidden="1"/>
    <cellStyle name="Hipervínculo" xfId="25996" builtinId="8" hidden="1"/>
    <cellStyle name="Hipervínculo" xfId="50025" builtinId="8" hidden="1"/>
    <cellStyle name="Hipervínculo" xfId="21954" builtinId="8" hidden="1"/>
    <cellStyle name="Hipervínculo" xfId="53284" builtinId="8" hidden="1"/>
    <cellStyle name="Hipervínculo" xfId="13605" builtinId="8" hidden="1"/>
    <cellStyle name="Hipervínculo" xfId="14889" builtinId="8" hidden="1"/>
    <cellStyle name="Hipervínculo" xfId="9437" builtinId="8" hidden="1"/>
    <cellStyle name="Hipervínculo" xfId="53876" builtinId="8" hidden="1"/>
    <cellStyle name="Hipervínculo" xfId="17795" builtinId="8" hidden="1"/>
    <cellStyle name="Hipervínculo" xfId="49123" builtinId="8" hidden="1"/>
    <cellStyle name="Hipervínculo" xfId="28060" builtinId="8" hidden="1"/>
    <cellStyle name="Hipervínculo" xfId="33845" builtinId="8" hidden="1"/>
    <cellStyle name="Hipervínculo" xfId="1316" builtinId="8" hidden="1"/>
    <cellStyle name="Hipervínculo" xfId="14185" builtinId="8" hidden="1"/>
    <cellStyle name="Hipervínculo" xfId="39599" builtinId="8" hidden="1"/>
    <cellStyle name="Hipervínculo" xfId="56628" builtinId="8" hidden="1"/>
    <cellStyle name="Hipervínculo" xfId="51571" builtinId="8" hidden="1"/>
    <cellStyle name="Hipervínculo" xfId="29657" builtinId="8" hidden="1"/>
    <cellStyle name="Hipervínculo" xfId="11774" builtinId="8" hidden="1"/>
    <cellStyle name="Hipervínculo" xfId="9012" builtinId="8" hidden="1"/>
    <cellStyle name="Hipervínculo" xfId="21115" builtinId="8" hidden="1"/>
    <cellStyle name="Hipervínculo" xfId="46398" builtinId="8" hidden="1"/>
    <cellStyle name="Hipervínculo" xfId="3241" builtinId="8" hidden="1"/>
    <cellStyle name="Hipervínculo" xfId="47883" builtinId="8" hidden="1"/>
    <cellStyle name="Hipervínculo" xfId="49086" builtinId="8" hidden="1"/>
    <cellStyle name="Hipervínculo" xfId="1638" builtinId="8" hidden="1"/>
    <cellStyle name="Hipervínculo" xfId="904" builtinId="8" hidden="1"/>
    <cellStyle name="Hipervínculo" xfId="28040" builtinId="8" hidden="1"/>
    <cellStyle name="Hipervínculo" xfId="53197" builtinId="8" hidden="1"/>
    <cellStyle name="Hipervínculo" xfId="42777" builtinId="8" hidden="1"/>
    <cellStyle name="Hipervínculo" xfId="37714" builtinId="8" hidden="1"/>
    <cellStyle name="Hipervínculo" xfId="15980" builtinId="8" hidden="1"/>
    <cellStyle name="Hipervínculo" xfId="23942" builtinId="8" hidden="1"/>
    <cellStyle name="Hipervínculo" xfId="38984" builtinId="8" hidden="1"/>
    <cellStyle name="Hipervínculo" xfId="58698" builtinId="8" hidden="1"/>
    <cellStyle name="Hipervínculo" xfId="52047" builtinId="8" hidden="1"/>
    <cellStyle name="Hipervínculo" xfId="54274" builtinId="8" hidden="1"/>
    <cellStyle name="Hipervínculo" xfId="30788" builtinId="8" hidden="1"/>
    <cellStyle name="Hipervínculo" xfId="9054" builtinId="8" hidden="1"/>
    <cellStyle name="Hipervínculo" xfId="40960" builtinId="8" hidden="1"/>
    <cellStyle name="Hipervínculo" xfId="49863" builtinId="8" hidden="1"/>
    <cellStyle name="Hipervínculo" xfId="16060" builtinId="8" hidden="1"/>
    <cellStyle name="Hipervínculo" xfId="50651" builtinId="8" hidden="1"/>
    <cellStyle name="Hipervínculo" xfId="18054" builtinId="8" hidden="1"/>
    <cellStyle name="Hipervínculo" xfId="23857" builtinId="8" hidden="1"/>
    <cellStyle name="Hipervínculo" xfId="1200" builtinId="8" hidden="1"/>
    <cellStyle name="Hipervínculo" xfId="22036" builtinId="8" hidden="1"/>
    <cellStyle name="Hipervínculo" xfId="27094" builtinId="8" hidden="1"/>
    <cellStyle name="Hipervínculo" xfId="8559" builtinId="8" hidden="1"/>
    <cellStyle name="Hipervínculo" xfId="25153" builtinId="8" hidden="1"/>
    <cellStyle name="Hipervínculo" xfId="54470" builtinId="8" hidden="1"/>
    <cellStyle name="Hipervínculo" xfId="4628" builtinId="8" hidden="1"/>
    <cellStyle name="Hipervínculo" xfId="6511" builtinId="8" hidden="1"/>
    <cellStyle name="Hipervínculo" xfId="28962" builtinId="8" hidden="1"/>
    <cellStyle name="Hipervínculo" xfId="34023" builtinId="8" hidden="1"/>
    <cellStyle name="Hipervínculo" xfId="55754" builtinId="8" hidden="1"/>
    <cellStyle name="Hipervínculo" xfId="23441" builtinId="8" hidden="1"/>
    <cellStyle name="Hipervínculo" xfId="2193" builtinId="8" hidden="1"/>
    <cellStyle name="Hipervínculo" xfId="17062" builtinId="8" hidden="1"/>
    <cellStyle name="Hipervínculo" xfId="3708" builtinId="8" hidden="1"/>
    <cellStyle name="Hipervínculo" xfId="52315" builtinId="8" hidden="1"/>
    <cellStyle name="Hipervínculo" xfId="56838" builtinId="8" hidden="1"/>
    <cellStyle name="Hipervínculo" xfId="1312" builtinId="8" hidden="1"/>
    <cellStyle name="Hipervínculo" xfId="22839" builtinId="8" hidden="1"/>
    <cellStyle name="Hipervínculo" xfId="22278" builtinId="8" hidden="1"/>
    <cellStyle name="Hipervínculo" xfId="35426" builtinId="8" hidden="1"/>
    <cellStyle name="Hipervínculo" xfId="13007" builtinId="8" hidden="1"/>
    <cellStyle name="Hipervínculo" xfId="5915" builtinId="8" hidden="1"/>
    <cellStyle name="Hipervínculo" xfId="7305" builtinId="8" hidden="1"/>
    <cellStyle name="Hipervínculo" xfId="32627" builtinId="8" hidden="1"/>
    <cellStyle name="Hipervínculo" xfId="53147" builtinId="8" hidden="1"/>
    <cellStyle name="Hipervínculo" xfId="49847" builtinId="8" hidden="1"/>
    <cellStyle name="Hipervínculo" xfId="54921" builtinId="8" hidden="1"/>
    <cellStyle name="Hipervínculo" xfId="45401" builtinId="8" hidden="1"/>
    <cellStyle name="Hipervínculo" xfId="43641" builtinId="8" hidden="1"/>
    <cellStyle name="Hipervínculo" xfId="31312" builtinId="8" hidden="1"/>
    <cellStyle name="Hipervínculo" xfId="19451" builtinId="8" hidden="1"/>
    <cellStyle name="Hipervínculo" xfId="17551" builtinId="8" hidden="1"/>
    <cellStyle name="Hipervínculo" xfId="11364" builtinId="8" hidden="1"/>
    <cellStyle name="Hipervínculo" xfId="31515" builtinId="8" hidden="1"/>
    <cellStyle name="Hipervínculo" xfId="32499" builtinId="8" hidden="1"/>
    <cellStyle name="Hipervínculo" xfId="13396" builtinId="8" hidden="1"/>
    <cellStyle name="Hipervínculo" xfId="22925" builtinId="8" hidden="1"/>
    <cellStyle name="Hipervínculo" xfId="57782" builtinId="8" hidden="1"/>
    <cellStyle name="Hipervínculo" xfId="14507" builtinId="8" hidden="1"/>
    <cellStyle name="Hipervínculo" xfId="58231" builtinId="8" hidden="1"/>
    <cellStyle name="Hipervínculo" xfId="18160" builtinId="8" hidden="1"/>
    <cellStyle name="Hipervínculo" xfId="48057" builtinId="8" hidden="1"/>
    <cellStyle name="Hipervínculo" xfId="9935" builtinId="8" hidden="1"/>
    <cellStyle name="Hipervínculo" xfId="42585" builtinId="8" hidden="1"/>
    <cellStyle name="Hipervínculo" xfId="20968" builtinId="8" hidden="1"/>
    <cellStyle name="Hipervínculo" xfId="23186" builtinId="8" hidden="1"/>
    <cellStyle name="Hipervínculo" xfId="15934" builtinId="8" hidden="1"/>
    <cellStyle name="Hipervínculo" xfId="32857" builtinId="8" hidden="1"/>
    <cellStyle name="Hipervínculo" xfId="42541" builtinId="8" hidden="1"/>
    <cellStyle name="Hipervínculo" xfId="3000" builtinId="8" hidden="1"/>
    <cellStyle name="Hipervínculo" xfId="22138" builtinId="8" hidden="1"/>
    <cellStyle name="Hipervínculo" xfId="10841" builtinId="8" hidden="1"/>
    <cellStyle name="Hipervínculo" xfId="46096" builtinId="8" hidden="1"/>
    <cellStyle name="Hipervínculo" xfId="57335" builtinId="8" hidden="1"/>
    <cellStyle name="Hipervínculo" xfId="42009" builtinId="8" hidden="1"/>
    <cellStyle name="Hipervínculo" xfId="56076" builtinId="8" hidden="1"/>
    <cellStyle name="Hipervínculo" xfId="37342" builtinId="8" hidden="1"/>
    <cellStyle name="Hipervínculo" xfId="50547" builtinId="8" hidden="1"/>
    <cellStyle name="Hipervínculo" xfId="3243" builtinId="8" hidden="1"/>
    <cellStyle name="Hipervínculo" xfId="33777" builtinId="8" hidden="1"/>
    <cellStyle name="Hipervínculo" xfId="16329" builtinId="8" hidden="1"/>
    <cellStyle name="Hipervínculo" xfId="43053" builtinId="8" hidden="1"/>
    <cellStyle name="Hipervínculo" xfId="20315" builtinId="8" hidden="1"/>
    <cellStyle name="Hipervínculo" xfId="52853" builtinId="8" hidden="1"/>
    <cellStyle name="Hipervínculo" xfId="38813" builtinId="8" hidden="1"/>
    <cellStyle name="Hipervínculo" xfId="34532" builtinId="8" hidden="1"/>
    <cellStyle name="Hipervínculo" xfId="5039" builtinId="8" hidden="1"/>
    <cellStyle name="Hipervínculo" xfId="21589" builtinId="8" hidden="1"/>
    <cellStyle name="Hipervínculo" xfId="38292" builtinId="8" hidden="1"/>
    <cellStyle name="Hipervínculo" xfId="41262" builtinId="8" hidden="1"/>
    <cellStyle name="Hipervínculo" xfId="7771" builtinId="8" hidden="1"/>
    <cellStyle name="Hipervínculo" xfId="50298" builtinId="8" hidden="1"/>
    <cellStyle name="Hipervínculo" xfId="46226" builtinId="8" hidden="1"/>
    <cellStyle name="Hipervínculo" xfId="36463" builtinId="8" hidden="1"/>
    <cellStyle name="Hipervínculo" xfId="42987" builtinId="8" hidden="1"/>
    <cellStyle name="Hipervínculo" xfId="12413" builtinId="8" hidden="1"/>
    <cellStyle name="Hipervínculo" xfId="8347" builtinId="8" hidden="1"/>
    <cellStyle name="Hipervínculo" xfId="4955" builtinId="8" hidden="1"/>
    <cellStyle name="Hipervínculo" xfId="28479" builtinId="8" hidden="1"/>
    <cellStyle name="Hipervínculo" xfId="25760" builtinId="8" hidden="1"/>
    <cellStyle name="Hipervínculo" xfId="58278" builtinId="8" hidden="1"/>
    <cellStyle name="Hipervínculo" xfId="22356" builtinId="8" hidden="1"/>
    <cellStyle name="Hipervínculo" xfId="25976" builtinId="8" hidden="1"/>
    <cellStyle name="Hipervínculo" xfId="40277" builtinId="8" hidden="1"/>
    <cellStyle name="Hipervínculo" xfId="17567" builtinId="8" hidden="1"/>
    <cellStyle name="Hipervínculo" xfId="22757" builtinId="8" hidden="1"/>
    <cellStyle name="Hipervínculo" xfId="12158" builtinId="8" hidden="1"/>
    <cellStyle name="Hipervínculo" xfId="19985" builtinId="8" hidden="1"/>
    <cellStyle name="Hipervínculo" xfId="57372" builtinId="8" hidden="1"/>
    <cellStyle name="Hipervínculo" xfId="1700" builtinId="8" hidden="1"/>
    <cellStyle name="Hipervínculo" xfId="30780" builtinId="8" hidden="1"/>
    <cellStyle name="Hipervínculo" xfId="5062" builtinId="8" hidden="1"/>
    <cellStyle name="Hipervínculo" xfId="3702" builtinId="8" hidden="1"/>
    <cellStyle name="Hipervínculo" xfId="38436" builtinId="8" hidden="1"/>
    <cellStyle name="Hipervínculo" xfId="41909" builtinId="8" hidden="1"/>
    <cellStyle name="Hipervínculo" xfId="46966" builtinId="8" hidden="1"/>
    <cellStyle name="Hipervínculo" xfId="48235" builtinId="8" hidden="1"/>
    <cellStyle name="Hipervínculo" xfId="32693" builtinId="8" hidden="1"/>
    <cellStyle name="Hipervínculo" xfId="28530" builtinId="8" hidden="1"/>
    <cellStyle name="Hipervínculo" xfId="50705" builtinId="8" hidden="1"/>
    <cellStyle name="Hipervínculo" xfId="27102" builtinId="8" hidden="1"/>
    <cellStyle name="Hipervínculo" xfId="17209" builtinId="8" hidden="1"/>
    <cellStyle name="Hipervínculo" xfId="45281" builtinId="8" hidden="1"/>
    <cellStyle name="Hipervínculo" xfId="41436" builtinId="8" hidden="1"/>
    <cellStyle name="Hipervínculo" xfId="16923" builtinId="8" hidden="1"/>
    <cellStyle name="Hipervínculo" xfId="3058" builtinId="8" hidden="1"/>
    <cellStyle name="Hipervínculo" xfId="50600" builtinId="8" hidden="1"/>
    <cellStyle name="Hipervínculo" xfId="13320" builtinId="8" hidden="1"/>
    <cellStyle name="Hipervínculo" xfId="58590" builtinId="8" hidden="1"/>
    <cellStyle name="Hipervínculo" xfId="11679" builtinId="8" hidden="1"/>
    <cellStyle name="Hipervínculo" xfId="49659" builtinId="8" hidden="1"/>
    <cellStyle name="Hipervínculo" xfId="9997" builtinId="8" hidden="1"/>
    <cellStyle name="Hipervínculo" xfId="1764" builtinId="8" hidden="1"/>
    <cellStyle name="Hipervínculo" xfId="17393" builtinId="8" hidden="1"/>
    <cellStyle name="Hipervínculo" xfId="55449" builtinId="8" hidden="1"/>
    <cellStyle name="Hipervínculo" xfId="33325" builtinId="8" hidden="1"/>
    <cellStyle name="Hipervínculo" xfId="694" builtinId="8" hidden="1"/>
    <cellStyle name="Hipervínculo" xfId="27836" builtinId="8" hidden="1"/>
    <cellStyle name="Hipervínculo" xfId="4160" builtinId="8" hidden="1"/>
    <cellStyle name="Hipervínculo" xfId="10373" builtinId="8" hidden="1"/>
    <cellStyle name="Hipervínculo" xfId="24192" builtinId="8" hidden="1"/>
    <cellStyle name="Hipervínculo" xfId="47887" builtinId="8" hidden="1"/>
    <cellStyle name="Hipervínculo" xfId="49157" builtinId="8" hidden="1"/>
    <cellStyle name="Hipervínculo" xfId="15049" builtinId="8" hidden="1"/>
    <cellStyle name="Hipervínculo" xfId="38242" builtinId="8" hidden="1"/>
    <cellStyle name="Hipervínculo" xfId="2547" builtinId="8" hidden="1"/>
    <cellStyle name="Hipervínculo" xfId="6597" builtinId="8" hidden="1"/>
    <cellStyle name="Hipervínculo" xfId="30993" builtinId="8" hidden="1"/>
    <cellStyle name="Hipervínculo" xfId="42287" builtinId="8" hidden="1"/>
    <cellStyle name="Hipervínculo" xfId="58141" builtinId="8" hidden="1"/>
    <cellStyle name="Hipervínculo" xfId="19675" builtinId="8" hidden="1"/>
    <cellStyle name="Hipervínculo" xfId="37157" builtinId="8" hidden="1"/>
    <cellStyle name="Hipervínculo" xfId="856" builtinId="8" hidden="1"/>
    <cellStyle name="Hipervínculo" xfId="26898" builtinId="8" hidden="1"/>
    <cellStyle name="Hipervínculo" xfId="37792" builtinId="8" hidden="1"/>
    <cellStyle name="Hipervínculo" xfId="58362" builtinId="8" hidden="1"/>
    <cellStyle name="Hipervínculo" xfId="35556" builtinId="8" hidden="1"/>
    <cellStyle name="Hipervínculo" xfId="31465" builtinId="8" hidden="1"/>
    <cellStyle name="Hipervínculo" xfId="43023" builtinId="8" hidden="1"/>
    <cellStyle name="Hipervínculo" xfId="23580" builtinId="8" hidden="1"/>
    <cellStyle name="Hipervínculo" xfId="18348" builtinId="8" hidden="1"/>
    <cellStyle name="Hipervínculo" xfId="1556" builtinId="8" hidden="1"/>
    <cellStyle name="Hipervínculo" xfId="52216" builtinId="8" hidden="1"/>
    <cellStyle name="Hipervínculo" xfId="31305" builtinId="8" hidden="1"/>
    <cellStyle name="Hipervínculo" xfId="24664" builtinId="8" hidden="1"/>
    <cellStyle name="Hipervínculo" xfId="6017" builtinId="8" hidden="1"/>
    <cellStyle name="Hipervínculo" xfId="11644" builtinId="8" hidden="1"/>
    <cellStyle name="Hipervínculo" xfId="25267" builtinId="8" hidden="1"/>
    <cellStyle name="Hipervínculo" xfId="51393" builtinId="8" hidden="1"/>
    <cellStyle name="Hipervínculo" xfId="10621" builtinId="8" hidden="1"/>
    <cellStyle name="Hipervínculo" xfId="23198" builtinId="8" hidden="1"/>
    <cellStyle name="Hipervínculo" xfId="17865" builtinId="8" hidden="1"/>
    <cellStyle name="Hipervínculo" xfId="5409" builtinId="8" hidden="1"/>
    <cellStyle name="Hipervínculo" xfId="30075" builtinId="8" hidden="1"/>
    <cellStyle name="Hipervínculo" xfId="50278" builtinId="8" hidden="1"/>
    <cellStyle name="Hipervínculo" xfId="57664" builtinId="8" hidden="1"/>
    <cellStyle name="Hipervínculo" xfId="38616" builtinId="8" hidden="1"/>
    <cellStyle name="Hipervínculo" xfId="34502" builtinId="8" hidden="1"/>
    <cellStyle name="Hipervínculo" xfId="44474" builtinId="8" hidden="1"/>
    <cellStyle name="Hipervínculo" xfId="12334" builtinId="8" hidden="1"/>
    <cellStyle name="Hipervínculo" xfId="36869" builtinId="8" hidden="1"/>
    <cellStyle name="Hipervínculo" xfId="39126" builtinId="8" hidden="1"/>
    <cellStyle name="Hipervínculo" xfId="53424" builtinId="8" hidden="1"/>
    <cellStyle name="Hipervínculo" xfId="31693" builtinId="8" hidden="1"/>
    <cellStyle name="Hipervínculo" xfId="23574" builtinId="8" hidden="1"/>
    <cellStyle name="Hipervínculo" xfId="45245" builtinId="8" hidden="1"/>
    <cellStyle name="Hipervínculo" xfId="50132" builtinId="8" hidden="1"/>
    <cellStyle name="Hipervínculo" xfId="16767" builtinId="8" hidden="1"/>
    <cellStyle name="Hipervínculo" xfId="24140" builtinId="8" hidden="1"/>
    <cellStyle name="Hipervínculo" xfId="15770" builtinId="8" hidden="1"/>
    <cellStyle name="Hipervínculo" xfId="37070" builtinId="8" hidden="1"/>
    <cellStyle name="Hipervínculo" xfId="30163" builtinId="8" hidden="1"/>
    <cellStyle name="Hipervínculo" xfId="56636" builtinId="8" hidden="1"/>
    <cellStyle name="Hipervínculo" xfId="29913" builtinId="8" hidden="1"/>
    <cellStyle name="Hipervínculo" xfId="50472" builtinId="8" hidden="1"/>
    <cellStyle name="Hipervínculo" xfId="22550" builtinId="8" hidden="1"/>
    <cellStyle name="Hipervínculo" xfId="39569" builtinId="8" hidden="1"/>
    <cellStyle name="Hipervínculo" xfId="17837" builtinId="8" hidden="1"/>
    <cellStyle name="Hipervínculo" xfId="13477" builtinId="8" hidden="1"/>
    <cellStyle name="Hipervínculo" xfId="11386" builtinId="8" hidden="1"/>
    <cellStyle name="Hipervínculo" xfId="33119" builtinId="8" hidden="1"/>
    <cellStyle name="Hipervínculo" xfId="57203" builtinId="8" hidden="1"/>
    <cellStyle name="Hipervínculo" xfId="57443" builtinId="8" hidden="1"/>
    <cellStyle name="Hipervínculo" xfId="32639" builtinId="8" hidden="1"/>
    <cellStyle name="Hipervínculo" xfId="53314" builtinId="8" hidden="1"/>
    <cellStyle name="Hipervínculo" xfId="29990" builtinId="8" hidden="1"/>
    <cellStyle name="Hipervínculo" xfId="16875" builtinId="8" hidden="1"/>
    <cellStyle name="Hipervínculo" xfId="40049" builtinId="8" hidden="1"/>
    <cellStyle name="Hipervínculo" xfId="55041" builtinId="8" hidden="1"/>
    <cellStyle name="Hipervínculo" xfId="50953" builtinId="8" hidden="1"/>
    <cellStyle name="Hipervínculo" xfId="25709" builtinId="8" hidden="1"/>
    <cellStyle name="Hipervínculo" xfId="3706" builtinId="8" hidden="1"/>
    <cellStyle name="Hipervínculo" xfId="15349" builtinId="8" hidden="1"/>
    <cellStyle name="Hipervínculo" xfId="25101" builtinId="8" hidden="1"/>
    <cellStyle name="Hipervínculo" xfId="46974" builtinId="8" hidden="1"/>
    <cellStyle name="Hipervínculo" xfId="48243" builtinId="8" hidden="1"/>
    <cellStyle name="Hipervínculo" xfId="44155" builtinId="8" hidden="1"/>
    <cellStyle name="Hipervínculo" xfId="8367" builtinId="8" hidden="1"/>
    <cellStyle name="Hipervínculo" xfId="20809" builtinId="8" hidden="1"/>
    <cellStyle name="Hipervínculo" xfId="46723" builtinId="8" hidden="1"/>
    <cellStyle name="Hipervínculo" xfId="46717" builtinId="8" hidden="1"/>
    <cellStyle name="Hipervínculo" xfId="12794" builtinId="8" hidden="1"/>
    <cellStyle name="Hipervínculo" xfId="41444" builtinId="8" hidden="1"/>
    <cellStyle name="Hipervínculo" xfId="10053" builtinId="8" hidden="1"/>
    <cellStyle name="Hipervínculo" xfId="11856" builtinId="8" hidden="1"/>
    <cellStyle name="Hipervínculo" xfId="10587" builtinId="8" hidden="1"/>
    <cellStyle name="Hipervínculo" xfId="26278" builtinId="8" hidden="1"/>
    <cellStyle name="Hipervínculo" xfId="38703" builtinId="8" hidden="1"/>
    <cellStyle name="Hipervínculo" xfId="57906" builtinId="8" hidden="1"/>
    <cellStyle name="Hipervínculo" xfId="34646" builtinId="8" hidden="1"/>
    <cellStyle name="Hipervínculo" xfId="52169" builtinId="8" hidden="1"/>
    <cellStyle name="Hipervínculo" xfId="4929" builtinId="8" hidden="1"/>
    <cellStyle name="Hipervínculo" xfId="6139" builtinId="8" hidden="1"/>
    <cellStyle name="Hipervínculo" xfId="52217" builtinId="8" hidden="1"/>
    <cellStyle name="Hipervínculo" xfId="20689" builtinId="8" hidden="1"/>
    <cellStyle name="Hipervínculo" xfId="51873" builtinId="8" hidden="1"/>
    <cellStyle name="Hipervínculo" xfId="27844" builtinId="8" hidden="1"/>
    <cellStyle name="Hipervínculo" xfId="23752" builtinId="8" hidden="1"/>
    <cellStyle name="Hipervínculo" xfId="17127" builtinId="8" hidden="1"/>
    <cellStyle name="Hipervínculo" xfId="37107" builtinId="8" hidden="1"/>
    <cellStyle name="Hipervínculo" xfId="17032" builtinId="8" hidden="1"/>
    <cellStyle name="Hipervínculo" xfId="52307" builtinId="8" hidden="1"/>
    <cellStyle name="Hipervínculo" xfId="54602" builtinId="8" hidden="1"/>
    <cellStyle name="Hipervínculo" xfId="21044" builtinId="8" hidden="1"/>
    <cellStyle name="Hipervínculo" xfId="16953" builtinId="8" hidden="1"/>
    <cellStyle name="Hipervínculo" xfId="6956" builtinId="8" hidden="1"/>
    <cellStyle name="Hipervínculo" xfId="30985" builtinId="8" hidden="1"/>
    <cellStyle name="Hipervínculo" xfId="51997" builtinId="8" hidden="1"/>
    <cellStyle name="Hipervínculo" xfId="28544" builtinId="8" hidden="1"/>
    <cellStyle name="Hipervínculo" xfId="57910" builtinId="8" hidden="1"/>
    <cellStyle name="Hipervínculo" xfId="16599" builtinId="8" hidden="1"/>
    <cellStyle name="Hipervínculo" xfId="33487" builtinId="8" hidden="1"/>
    <cellStyle name="Hipervínculo" xfId="11464" builtinId="8" hidden="1"/>
    <cellStyle name="Hipervínculo" xfId="10631" builtinId="8" hidden="1"/>
    <cellStyle name="Hipervínculo" xfId="41879" builtinId="8" hidden="1"/>
    <cellStyle name="Hipervínculo" xfId="22362" builtinId="8" hidden="1"/>
    <cellStyle name="Hipervínculo" xfId="162" builtinId="8" hidden="1"/>
    <cellStyle name="Hipervínculo" xfId="40671" builtinId="8" hidden="1"/>
    <cellStyle name="Hipervínculo" xfId="2789" builtinId="8" hidden="1"/>
    <cellStyle name="Hipervínculo" xfId="18342" builtinId="8" hidden="1"/>
    <cellStyle name="Hipervínculo" xfId="55790" builtinId="8" hidden="1"/>
    <cellStyle name="Hipervínculo" xfId="56342" builtinId="8" hidden="1"/>
    <cellStyle name="Hipervínculo" xfId="47408" builtinId="8" hidden="1"/>
    <cellStyle name="Hipervínculo" xfId="24672" builtinId="8" hidden="1"/>
    <cellStyle name="Hipervínculo" xfId="11599" builtinId="8" hidden="1"/>
    <cellStyle name="Hipervínculo" xfId="2010" builtinId="8" hidden="1"/>
    <cellStyle name="Hipervínculo" xfId="25275" builtinId="8" hidden="1"/>
    <cellStyle name="Hipervínculo" xfId="51385" builtinId="8" hidden="1"/>
    <cellStyle name="Hipervínculo" xfId="55475" builtinId="8" hidden="1"/>
    <cellStyle name="Hipervínculo" xfId="40481" builtinId="8" hidden="1"/>
    <cellStyle name="Hipervínculo" xfId="17873" builtinId="8" hidden="1"/>
    <cellStyle name="Hipervínculo" xfId="2722" builtinId="8" hidden="1"/>
    <cellStyle name="Hipervínculo" xfId="54516" builtinId="8" hidden="1"/>
    <cellStyle name="Hipervínculo" xfId="26474" builtinId="8" hidden="1"/>
    <cellStyle name="Hipervínculo" xfId="30181" builtinId="8" hidden="1"/>
    <cellStyle name="Hipervínculo" xfId="15473" builtinId="8" hidden="1"/>
    <cellStyle name="Hipervínculo" xfId="33551" builtinId="8" hidden="1"/>
    <cellStyle name="Hipervínculo" xfId="11075" builtinId="8" hidden="1"/>
    <cellStyle name="Hipervínculo" xfId="3194" builtinId="8" hidden="1"/>
    <cellStyle name="Hipervínculo" xfId="33867" builtinId="8" hidden="1"/>
    <cellStyle name="Hipervínculo" xfId="9485" builtinId="8" hidden="1"/>
    <cellStyle name="Hipervínculo" xfId="53416" builtinId="8" hidden="1"/>
    <cellStyle name="Hipervínculo" xfId="48353" builtinId="8" hidden="1"/>
    <cellStyle name="Hipervínculo" xfId="26622" builtinId="8" hidden="1"/>
    <cellStyle name="Hipervínculo" xfId="3249" builtinId="8" hidden="1"/>
    <cellStyle name="Hipervínculo" xfId="9909" builtinId="8" hidden="1"/>
    <cellStyle name="Hipervínculo" xfId="24330" builtinId="8" hidden="1"/>
    <cellStyle name="Hipervínculo" xfId="29184" builtinId="8" hidden="1"/>
    <cellStyle name="Hipervínculo" xfId="14296" builtinId="8" hidden="1"/>
    <cellStyle name="Hipervínculo" xfId="33909" builtinId="8" hidden="1"/>
    <cellStyle name="Hipervínculo" xfId="35680" builtinId="8" hidden="1"/>
    <cellStyle name="Hipervínculo" xfId="56114" builtinId="8" hidden="1"/>
    <cellStyle name="Hipervínculo" xfId="5383" builtinId="8" hidden="1"/>
    <cellStyle name="Hipervínculo" xfId="31000" builtinId="8" hidden="1"/>
    <cellStyle name="Hipervínculo" xfId="52992" builtinId="8" hidden="1"/>
    <cellStyle name="Hipervínculo" xfId="20404" builtinId="8" hidden="1"/>
    <cellStyle name="Hipervínculo" xfId="34498" builtinId="8" hidden="1"/>
    <cellStyle name="Hipervínculo" xfId="12768" builtinId="8" hidden="1"/>
    <cellStyle name="Hipervínculo" xfId="11394" builtinId="8" hidden="1"/>
    <cellStyle name="Hipervínculo" xfId="18469" builtinId="8" hidden="1"/>
    <cellStyle name="Hipervínculo" xfId="38186" builtinId="8" hidden="1"/>
    <cellStyle name="Hipervínculo" xfId="22965" builtinId="8" hidden="1"/>
    <cellStyle name="Hipervínculo" xfId="43051" builtinId="8" hidden="1"/>
    <cellStyle name="Hipervínculo" xfId="33849" builtinId="8" hidden="1"/>
    <cellStyle name="Hipervínculo" xfId="24967" builtinId="8" hidden="1"/>
    <cellStyle name="Hipervínculo" xfId="28558" builtinId="8" hidden="1"/>
    <cellStyle name="Hipervínculo" xfId="56979" builtinId="8" hidden="1"/>
    <cellStyle name="Hipervínculo" xfId="33807" builtinId="8" hidden="1"/>
    <cellStyle name="Hipervínculo" xfId="33965" builtinId="8" hidden="1"/>
    <cellStyle name="Hipervínculo" xfId="3228" builtinId="8" hidden="1"/>
    <cellStyle name="Hipervínculo" xfId="36599" builtinId="8" hidden="1"/>
    <cellStyle name="Hipervínculo" xfId="45847" builtinId="8" hidden="1"/>
    <cellStyle name="Hipervínculo" xfId="30527" builtinId="8" hidden="1"/>
    <cellStyle name="Hipervínculo" xfId="17591" builtinId="8" hidden="1"/>
    <cellStyle name="Hipervínculo" xfId="16897" builtinId="8" hidden="1"/>
    <cellStyle name="Hipervínculo" xfId="22649" builtinId="8" hidden="1"/>
    <cellStyle name="Hipervínculo" xfId="4349" builtinId="8" hidden="1"/>
    <cellStyle name="Hipervínculo" xfId="4052" builtinId="8" hidden="1"/>
    <cellStyle name="Hipervínculo" xfId="35456" builtinId="8" hidden="1"/>
    <cellStyle name="Hipervínculo" xfId="43203" builtinId="8" hidden="1"/>
    <cellStyle name="Hipervínculo" xfId="35990" builtinId="8" hidden="1"/>
    <cellStyle name="Hipervínculo" xfId="58576" builtinId="8" hidden="1"/>
    <cellStyle name="Hipervínculo" xfId="37358" builtinId="8" hidden="1"/>
    <cellStyle name="Hipervínculo" xfId="25327" builtinId="8" hidden="1"/>
    <cellStyle name="Hipervínculo" xfId="47414" builtinId="8" hidden="1"/>
    <cellStyle name="Hipervínculo" xfId="28826" builtinId="8" hidden="1"/>
    <cellStyle name="Hipervínculo" xfId="38695" builtinId="8" hidden="1"/>
    <cellStyle name="Hipervínculo" xfId="42791" builtinId="8" hidden="1"/>
    <cellStyle name="Hipervínculo" xfId="54590" builtinId="8" hidden="1"/>
    <cellStyle name="Hipervínculo" xfId="54683" builtinId="8" hidden="1"/>
    <cellStyle name="Hipervínculo" xfId="39400" builtinId="8" hidden="1"/>
    <cellStyle name="Hipervínculo" xfId="3356" builtinId="8" hidden="1"/>
    <cellStyle name="Hipervínculo" xfId="21470" builtinId="8" hidden="1"/>
    <cellStyle name="Hipervínculo" xfId="58290" builtinId="8" hidden="1"/>
    <cellStyle name="Hipervínculo" xfId="49587" builtinId="8" hidden="1"/>
    <cellStyle name="Hipervínculo" xfId="47788" builtinId="8" hidden="1"/>
    <cellStyle name="Hipervínculo" xfId="23760" builtinId="8" hidden="1"/>
    <cellStyle name="Hipervínculo" xfId="15924" builtinId="8" hidden="1"/>
    <cellStyle name="Hipervínculo" xfId="4377" builtinId="8" hidden="1"/>
    <cellStyle name="Hipervínculo" xfId="6321" builtinId="8" hidden="1"/>
    <cellStyle name="Hipervínculo" xfId="25735" builtinId="8" hidden="1"/>
    <cellStyle name="Hipervínculo" xfId="57145" builtinId="8" hidden="1"/>
    <cellStyle name="Hipervínculo" xfId="18779" builtinId="8" hidden="1"/>
    <cellStyle name="Hipervínculo" xfId="16962" builtinId="8" hidden="1"/>
    <cellStyle name="Hipervínculo" xfId="19475" builtinId="8" hidden="1"/>
    <cellStyle name="Hipervínculo" xfId="9565" builtinId="8" hidden="1"/>
    <cellStyle name="Hipervínculo" xfId="18206" builtinId="8" hidden="1"/>
    <cellStyle name="Hipervínculo" xfId="58116" builtinId="8" hidden="1"/>
    <cellStyle name="Hipervínculo" xfId="56194" builtinId="8" hidden="1"/>
    <cellStyle name="Hipervínculo" xfId="34188" builtinId="8" hidden="1"/>
    <cellStyle name="Hipervínculo" xfId="10162" builtinId="8" hidden="1"/>
    <cellStyle name="Hipervínculo" xfId="12742" builtinId="8" hidden="1"/>
    <cellStyle name="Hipervínculo" xfId="16492" builtinId="8" hidden="1"/>
    <cellStyle name="Hipervínculo" xfId="41871" builtinId="8" hidden="1"/>
    <cellStyle name="Hipervínculo" xfId="54326" builtinId="8" hidden="1"/>
    <cellStyle name="Hipervínculo" xfId="37998" builtinId="8" hidden="1"/>
    <cellStyle name="Hipervínculo" xfId="27385" builtinId="8" hidden="1"/>
    <cellStyle name="Hipervínculo" xfId="6952" builtinId="8" hidden="1"/>
    <cellStyle name="Hipervínculo" xfId="32759" builtinId="8" hidden="1"/>
    <cellStyle name="Hipervínculo" xfId="50568" builtinId="8" hidden="1"/>
    <cellStyle name="Hipervínculo" xfId="48667" builtinId="8" hidden="1"/>
    <cellStyle name="Hipervínculo" xfId="47400" builtinId="8" hidden="1"/>
    <cellStyle name="Hipervínculo" xfId="42341" builtinId="8" hidden="1"/>
    <cellStyle name="Hipervínculo" xfId="49263" builtinId="8" hidden="1"/>
    <cellStyle name="Hipervínculo" xfId="3918" builtinId="8" hidden="1"/>
    <cellStyle name="Hipervínculo" xfId="27170" builtinId="8" hidden="1"/>
    <cellStyle name="Hipervínculo" xfId="30347" builtinId="8" hidden="1"/>
    <cellStyle name="Hipervínculo" xfId="55467" builtinId="8" hidden="1"/>
    <cellStyle name="Hipervínculo" xfId="35724" builtinId="8" hidden="1"/>
    <cellStyle name="Hipervínculo" xfId="46204" builtinId="8" hidden="1"/>
    <cellStyle name="Hipervínculo" xfId="38132" builtinId="8" hidden="1"/>
    <cellStyle name="Hipervínculo" xfId="51057" builtinId="8" hidden="1"/>
    <cellStyle name="Hipervínculo" xfId="13808" builtinId="8" hidden="1"/>
    <cellStyle name="Hipervínculo" xfId="37274" builtinId="8" hidden="1"/>
    <cellStyle name="Hipervínculo" xfId="6267" builtinId="8" hidden="1"/>
    <cellStyle name="Hipervínculo" xfId="33545" builtinId="8" hidden="1"/>
    <cellStyle name="Hipervínculo" xfId="40565" builtinId="8" hidden="1"/>
    <cellStyle name="Hipervínculo" xfId="17123" builtinId="8" hidden="1"/>
    <cellStyle name="Hipervínculo" xfId="57071" builtinId="8" hidden="1"/>
    <cellStyle name="Hipervínculo" xfId="22883" builtinId="8" hidden="1"/>
    <cellStyle name="Hipervínculo" xfId="44205" builtinId="8" hidden="1"/>
    <cellStyle name="Hipervínculo" xfId="48345" builtinId="8" hidden="1"/>
    <cellStyle name="Hipervínculo" xfId="26614" builtinId="8" hidden="1"/>
    <cellStyle name="Hipervínculo" xfId="21555" builtinId="8" hidden="1"/>
    <cellStyle name="Hipervínculo" xfId="959" builtinId="8" hidden="1"/>
    <cellStyle name="Hipervínculo" xfId="35448" builtinId="8" hidden="1"/>
    <cellStyle name="Hipervínculo" xfId="52871" builtinId="8" hidden="1"/>
    <cellStyle name="Hipervínculo" xfId="51133" builtinId="8" hidden="1"/>
    <cellStyle name="Hipervínculo" xfId="41418" builtinId="8" hidden="1"/>
    <cellStyle name="Hipervínculo" xfId="19687" builtinId="8" hidden="1"/>
    <cellStyle name="Hipervínculo" xfId="14625" builtinId="8" hidden="1"/>
    <cellStyle name="Hipervínculo" xfId="8783" builtinId="8" hidden="1"/>
    <cellStyle name="Hipervínculo" xfId="31267" builtinId="8" hidden="1"/>
    <cellStyle name="Hipervínculo" xfId="5353" builtinId="8" hidden="1"/>
    <cellStyle name="Hipervínculo" xfId="19645" builtinId="8" hidden="1"/>
    <cellStyle name="Hipervínculo" xfId="34490" builtinId="8" hidden="1"/>
    <cellStyle name="Hipervínculo" xfId="12760" builtinId="8" hidden="1"/>
    <cellStyle name="Hipervínculo" xfId="7701" builtinId="8" hidden="1"/>
    <cellStyle name="Hipervínculo" xfId="14527" builtinId="8" hidden="1"/>
    <cellStyle name="Hipervínculo" xfId="38194" builtinId="8" hidden="1"/>
    <cellStyle name="Hipervínculo" xfId="4879" builtinId="8" hidden="1"/>
    <cellStyle name="Hipervínculo" xfId="6533" builtinId="8" hidden="1"/>
    <cellStyle name="Hipervínculo" xfId="9410" builtinId="8" hidden="1"/>
    <cellStyle name="Hipervínculo" xfId="5988" builtinId="8" hidden="1"/>
    <cellStyle name="Hipervínculo" xfId="1878" builtinId="8" hidden="1"/>
    <cellStyle name="Hipervínculo" xfId="22382" builtinId="8" hidden="1"/>
    <cellStyle name="Hipervínculo" xfId="45125" builtinId="8" hidden="1"/>
    <cellStyle name="Hipervínculo" xfId="50182" builtinId="8" hidden="1"/>
    <cellStyle name="Hipervínculo" xfId="58636" builtinId="8" hidden="1"/>
    <cellStyle name="Hipervínculo" xfId="20634" builtinId="8" hidden="1"/>
    <cellStyle name="Hipervínculo" xfId="16699" builtinId="8" hidden="1"/>
    <cellStyle name="Hipervínculo" xfId="7629" builtinId="8" hidden="1"/>
    <cellStyle name="Hipervínculo" xfId="44889" builtinId="8" hidden="1"/>
    <cellStyle name="Hipervínculo" xfId="23031" builtinId="8" hidden="1"/>
    <cellStyle name="Hipervínculo" xfId="52341" builtinId="8" hidden="1"/>
    <cellStyle name="Hipervínculo" xfId="32493" builtinId="8" hidden="1"/>
    <cellStyle name="Hipervínculo" xfId="49038" builtinId="8" hidden="1"/>
    <cellStyle name="Hipervínculo" xfId="1188" builtinId="8" hidden="1"/>
    <cellStyle name="Hipervínculo" xfId="11953" builtinId="8" hidden="1"/>
    <cellStyle name="Hipervínculo" xfId="35982" builtinId="8" hidden="1"/>
    <cellStyle name="Hipervínculo" xfId="58572" builtinId="8" hidden="1"/>
    <cellStyle name="Hipervínculo" xfId="57103" builtinId="8" hidden="1"/>
    <cellStyle name="Hipervínculo" xfId="33277" builtinId="8" hidden="1"/>
    <cellStyle name="Hipervínculo" xfId="56848" builtinId="8" hidden="1"/>
    <cellStyle name="Hipervínculo" xfId="18505" builtinId="8" hidden="1"/>
    <cellStyle name="Hipervínculo" xfId="10707" builtinId="8" hidden="1"/>
    <cellStyle name="Hipervínculo" xfId="58464" builtinId="8" hidden="1"/>
    <cellStyle name="Hipervínculo" xfId="48685" builtinId="8" hidden="1"/>
    <cellStyle name="Hipervínculo" xfId="35188" builtinId="8" hidden="1"/>
    <cellStyle name="Hipervínculo" xfId="16663" builtinId="8" hidden="1"/>
    <cellStyle name="Hipervínculo" xfId="42357" builtinId="8" hidden="1"/>
    <cellStyle name="Hipervínculo" xfId="55244" builtinId="8" hidden="1"/>
    <cellStyle name="Hipervínculo" xfId="16268" builtinId="8" hidden="1"/>
    <cellStyle name="Hipervínculo" xfId="3926" builtinId="8" hidden="1"/>
    <cellStyle name="Hipervínculo" xfId="41062" builtinId="8" hidden="1"/>
    <cellStyle name="Hipervínculo" xfId="44389" builtinId="8" hidden="1"/>
    <cellStyle name="Hipervínculo" xfId="10411" builtinId="8" hidden="1"/>
    <cellStyle name="Hipervínculo" xfId="20384" builtinId="8" hidden="1"/>
    <cellStyle name="Hipervínculo" xfId="28960" builtinId="8" hidden="1"/>
    <cellStyle name="Hipervínculo" xfId="38392" builtinId="8" hidden="1"/>
    <cellStyle name="Hipervínculo" xfId="47176" builtinId="8" hidden="1"/>
    <cellStyle name="Hipervínculo" xfId="51105" builtinId="8" hidden="1"/>
    <cellStyle name="Hipervínculo" xfId="3842" builtinId="8" hidden="1"/>
    <cellStyle name="Hipervínculo" xfId="40563" builtinId="8" hidden="1"/>
    <cellStyle name="Hipervínculo" xfId="27973" builtinId="8" hidden="1"/>
    <cellStyle name="Hipervínculo" xfId="24594" builtinId="8" hidden="1"/>
    <cellStyle name="Hipervínculo" xfId="54628" builtinId="8" hidden="1"/>
    <cellStyle name="Hipervínculo" xfId="47580" builtinId="8" hidden="1"/>
    <cellStyle name="Hipervínculo" xfId="19507" builtinId="8" hidden="1"/>
    <cellStyle name="Hipervínculo" xfId="49042" builtinId="8" hidden="1"/>
    <cellStyle name="Hipervínculo" xfId="6311" builtinId="8" hidden="1"/>
    <cellStyle name="Hipervínculo" xfId="28497" builtinId="8" hidden="1"/>
    <cellStyle name="Hipervínculo" xfId="41645" builtinId="8" hidden="1"/>
    <cellStyle name="Hipervínculo" xfId="29868" builtinId="8" hidden="1"/>
    <cellStyle name="Hipervínculo" xfId="17395" builtinId="8" hidden="1"/>
    <cellStyle name="Hipervínculo" xfId="54084" builtinId="8" hidden="1"/>
    <cellStyle name="Hipervínculo" xfId="57564" builtinId="8" hidden="1"/>
    <cellStyle name="Hipervínculo" xfId="44189" builtinId="8" hidden="1"/>
    <cellStyle name="Hipervínculo" xfId="34238" builtinId="8" hidden="1"/>
    <cellStyle name="Hipervínculo" xfId="15361" builtinId="8" hidden="1"/>
    <cellStyle name="Hipervínculo" xfId="57015" builtinId="8" hidden="1"/>
    <cellStyle name="Hipervínculo" xfId="58006" builtinId="8" hidden="1"/>
    <cellStyle name="Hipervínculo" xfId="12540" builtinId="8" hidden="1"/>
    <cellStyle name="Hipervínculo" xfId="967" builtinId="8" hidden="1"/>
    <cellStyle name="Hipervínculo" xfId="9789" builtinId="8" hidden="1"/>
    <cellStyle name="Hipervínculo" xfId="8267" builtinId="8" hidden="1"/>
    <cellStyle name="Hipervínculo" xfId="41748" builtinId="8" hidden="1"/>
    <cellStyle name="Hipervínculo" xfId="12876" builtinId="8" hidden="1"/>
    <cellStyle name="Hipervínculo" xfId="29242" builtinId="8" hidden="1"/>
    <cellStyle name="Hipervínculo" xfId="41434" builtinId="8" hidden="1"/>
    <cellStyle name="Hipervínculo" xfId="56162" builtinId="8" hidden="1"/>
    <cellStyle name="Hipervínculo" xfId="1820" builtinId="8" hidden="1"/>
    <cellStyle name="Hipervínculo" xfId="56776" builtinId="8" hidden="1"/>
    <cellStyle name="Hipervínculo" xfId="28042" builtinId="8" hidden="1"/>
    <cellStyle name="Hipervínculo" xfId="41246" builtinId="8" hidden="1"/>
    <cellStyle name="Hipervínculo" xfId="39771" builtinId="8" hidden="1"/>
    <cellStyle name="Hipervínculo" xfId="34292" builtinId="8" hidden="1"/>
    <cellStyle name="Hipervínculo" xfId="46291" builtinId="8" hidden="1"/>
    <cellStyle name="Hipervínculo" xfId="4499" builtinId="8" hidden="1"/>
    <cellStyle name="Hipervínculo" xfId="48011" builtinId="8" hidden="1"/>
    <cellStyle name="Hipervínculo" xfId="850" builtinId="8" hidden="1"/>
    <cellStyle name="Hipervínculo" xfId="50929" builtinId="8" hidden="1"/>
    <cellStyle name="Hipervínculo" xfId="45275" builtinId="8" hidden="1"/>
    <cellStyle name="Hipervínculo" xfId="26392" builtinId="8" hidden="1"/>
    <cellStyle name="Hipervínculo" xfId="15595" builtinId="8" hidden="1"/>
    <cellStyle name="Hipervínculo" xfId="2443" builtinId="8" hidden="1"/>
    <cellStyle name="Hipervínculo" xfId="58508" builtinId="8" hidden="1"/>
    <cellStyle name="Hipervínculo" xfId="12152" builtinId="8" hidden="1"/>
    <cellStyle name="Hipervínculo" xfId="19083" builtinId="8" hidden="1"/>
    <cellStyle name="Hipervínculo" xfId="29398" builtinId="8" hidden="1"/>
    <cellStyle name="Hipervínculo" xfId="33293" builtinId="8" hidden="1"/>
    <cellStyle name="Hipervínculo" xfId="42565" builtinId="8" hidden="1"/>
    <cellStyle name="Hipervínculo" xfId="49693" builtinId="8" hidden="1"/>
    <cellStyle name="Hipervínculo" xfId="1868" builtinId="8" hidden="1"/>
    <cellStyle name="Hipervínculo" xfId="19495" builtinId="8" hidden="1"/>
    <cellStyle name="Hipervínculo" xfId="51677" builtinId="8" hidden="1"/>
    <cellStyle name="Hipervínculo" xfId="45109" builtinId="8" hidden="1"/>
    <cellStyle name="Hipervínculo" xfId="36513" builtinId="8" hidden="1"/>
    <cellStyle name="Hipervínculo" xfId="32437" builtinId="8" hidden="1"/>
    <cellStyle name="Hipervínculo" xfId="46862" builtinId="8" hidden="1"/>
    <cellStyle name="Hipervínculo" xfId="34956" builtinId="8" hidden="1"/>
    <cellStyle name="Hipervínculo" xfId="24572" builtinId="8" hidden="1"/>
    <cellStyle name="Hipervínculo" xfId="33719" builtinId="8" hidden="1"/>
    <cellStyle name="Hipervínculo" xfId="31675" builtinId="8" hidden="1"/>
    <cellStyle name="Hipervínculo" xfId="40253" builtinId="8" hidden="1"/>
    <cellStyle name="Hipervínculo" xfId="29196" builtinId="8" hidden="1"/>
    <cellStyle name="Hipervínculo" xfId="29068" builtinId="8" hidden="1"/>
    <cellStyle name="Hipervínculo" xfId="29022" builtinId="8" hidden="1"/>
    <cellStyle name="Hipervínculo" xfId="50294" builtinId="8" hidden="1"/>
    <cellStyle name="Hipervínculo" xfId="4743" builtinId="8" hidden="1"/>
    <cellStyle name="Hipervínculo" xfId="6167" builtinId="8" hidden="1"/>
    <cellStyle name="Hipervínculo" xfId="28038" builtinId="8" hidden="1"/>
    <cellStyle name="Hipervínculo" xfId="19051" builtinId="8" hidden="1"/>
    <cellStyle name="Hipervínculo" xfId="18931" builtinId="8" hidden="1"/>
    <cellStyle name="Hipervínculo" xfId="23534" builtinId="8" hidden="1"/>
    <cellStyle name="Hipervínculo" xfId="18458" builtinId="8" hidden="1"/>
    <cellStyle name="Hipervínculo" xfId="50418" builtinId="8" hidden="1"/>
    <cellStyle name="Hipervínculo" xfId="31529" builtinId="8" hidden="1"/>
    <cellStyle name="Hipervínculo" xfId="55477" builtinId="8" hidden="1"/>
    <cellStyle name="Hipervínculo" xfId="52309" builtinId="8" hidden="1"/>
    <cellStyle name="Hipervínculo" xfId="23025" builtinId="8" hidden="1"/>
    <cellStyle name="Hipervínculo" xfId="43978" builtinId="8" hidden="1"/>
    <cellStyle name="Hipervínculo" xfId="45800" builtinId="8" hidden="1"/>
    <cellStyle name="Hipervínculo" xfId="14407" builtinId="8" hidden="1"/>
    <cellStyle name="Hipervínculo" xfId="10405" builtinId="8" hidden="1"/>
    <cellStyle name="Hipervínculo" xfId="3618" builtinId="8" hidden="1"/>
    <cellStyle name="Hipervínculo" xfId="28878" builtinId="8" hidden="1"/>
    <cellStyle name="Hipervínculo" xfId="2456" builtinId="8" hidden="1"/>
    <cellStyle name="Hipervínculo" xfId="48487" builtinId="8" hidden="1"/>
    <cellStyle name="Hipervínculo" xfId="24388" builtinId="8" hidden="1"/>
    <cellStyle name="Hipervínculo" xfId="36405" builtinId="8" hidden="1"/>
    <cellStyle name="Hipervínculo" xfId="26398" builtinId="8" hidden="1"/>
    <cellStyle name="Hipervínculo" xfId="26714" builtinId="8" hidden="1"/>
    <cellStyle name="Hipervínculo" xfId="46263" builtinId="8" hidden="1"/>
    <cellStyle name="Hipervínculo" xfId="7838" builtinId="8" hidden="1"/>
    <cellStyle name="Hipervínculo" xfId="36503" builtinId="8" hidden="1"/>
    <cellStyle name="Hipervínculo" xfId="52548" builtinId="8" hidden="1"/>
    <cellStyle name="Hipervínculo" xfId="2028" builtinId="8" hidden="1"/>
    <cellStyle name="Hipervínculo" xfId="8731" builtinId="8" hidden="1"/>
    <cellStyle name="Hipervínculo" xfId="50176" builtinId="8" hidden="1"/>
    <cellStyle name="Hipervínculo" xfId="48007" builtinId="8" hidden="1"/>
    <cellStyle name="Hipervínculo" xfId="20121" builtinId="8" hidden="1"/>
    <cellStyle name="Hipervínculo" xfId="8711" builtinId="8" hidden="1"/>
    <cellStyle name="Hipervínculo" xfId="18023" builtinId="8" hidden="1"/>
    <cellStyle name="Hipervínculo" xfId="47652" builtinId="8" hidden="1"/>
    <cellStyle name="Hipervínculo" xfId="22663" builtinId="8" hidden="1"/>
    <cellStyle name="Hipervínculo" xfId="38060" builtinId="8" hidden="1"/>
    <cellStyle name="Hipervínculo" xfId="22204" builtinId="8" hidden="1"/>
    <cellStyle name="Hipervínculo" xfId="54324" builtinId="8" hidden="1"/>
    <cellStyle name="Hipervínculo" xfId="21691" builtinId="8" hidden="1"/>
    <cellStyle name="Hipervínculo" xfId="56136" builtinId="8" hidden="1"/>
    <cellStyle name="Hipervínculo" xfId="12126" builtinId="8" hidden="1"/>
    <cellStyle name="Hipervínculo" xfId="15810" builtinId="8" hidden="1"/>
    <cellStyle name="Hipervínculo" xfId="33543" builtinId="8" hidden="1"/>
    <cellStyle name="Hipervínculo" xfId="20325" builtinId="8" hidden="1"/>
    <cellStyle name="Hipervínculo" xfId="25888" builtinId="8" hidden="1"/>
    <cellStyle name="Hipervínculo" xfId="21888" builtinId="8" hidden="1"/>
    <cellStyle name="Hipervínculo" xfId="54220" builtinId="8" hidden="1"/>
    <cellStyle name="Hipervínculo" xfId="57711" builtinId="8" hidden="1"/>
    <cellStyle name="Hipervínculo" xfId="25005" builtinId="8" hidden="1"/>
    <cellStyle name="Hipervínculo" xfId="23917" builtinId="8" hidden="1"/>
    <cellStyle name="Hipervínculo" xfId="17573" builtinId="8" hidden="1"/>
    <cellStyle name="Hipervínculo" xfId="25225" builtinId="8" hidden="1"/>
    <cellStyle name="Hipervínculo" xfId="23152" builtinId="8" hidden="1"/>
    <cellStyle name="Hipervínculo" xfId="54807" builtinId="8" hidden="1"/>
    <cellStyle name="Hipervínculo" xfId="38655" builtinId="8" hidden="1"/>
    <cellStyle name="Hipervínculo" xfId="11296" builtinId="8" hidden="1"/>
    <cellStyle name="Hipervínculo" xfId="38474" builtinId="8" hidden="1"/>
    <cellStyle name="Hipervínculo" xfId="49273" builtinId="8" hidden="1"/>
    <cellStyle name="Hipervínculo" xfId="55055" builtinId="8" hidden="1"/>
    <cellStyle name="Hipervínculo" xfId="27471" builtinId="8" hidden="1"/>
    <cellStyle name="Hipervínculo" xfId="22484" builtinId="8" hidden="1"/>
    <cellStyle name="Hipervínculo" xfId="32433" builtinId="8" hidden="1"/>
    <cellStyle name="Hipervínculo" xfId="37579" builtinId="8" hidden="1"/>
    <cellStyle name="Hipervínculo" xfId="1522" builtinId="8" hidden="1"/>
    <cellStyle name="Hipervínculo" xfId="3172" builtinId="8" hidden="1"/>
    <cellStyle name="Hipervínculo" xfId="54132" builtinId="8" hidden="1"/>
    <cellStyle name="Hipervínculo" xfId="3010" builtinId="8" hidden="1"/>
    <cellStyle name="Hipervínculo" xfId="55173" builtinId="8" hidden="1"/>
    <cellStyle name="Hipervínculo" xfId="22082" builtinId="8" hidden="1"/>
    <cellStyle name="Hipervínculo" xfId="14101" builtinId="8" hidden="1"/>
    <cellStyle name="Hipervínculo" xfId="14212" builtinId="8" hidden="1"/>
    <cellStyle name="Hipervínculo" xfId="18554" builtinId="8" hidden="1"/>
    <cellStyle name="Hipervínculo" xfId="8609" builtinId="8" hidden="1"/>
    <cellStyle name="Hipervínculo" xfId="4847" builtinId="8" hidden="1"/>
    <cellStyle name="Hipervínculo" xfId="20454" builtinId="8" hidden="1"/>
    <cellStyle name="Hipervínculo" xfId="53732" builtinId="8" hidden="1"/>
    <cellStyle name="Hipervínculo" xfId="24894" builtinId="8" hidden="1"/>
    <cellStyle name="Hipervínculo" xfId="24874" builtinId="8" hidden="1"/>
    <cellStyle name="Hipervínculo" xfId="35420" builtinId="8" hidden="1"/>
    <cellStyle name="Hipervínculo" xfId="48453" builtinId="8" hidden="1"/>
    <cellStyle name="Hipervínculo" xfId="48367" builtinId="8" hidden="1"/>
    <cellStyle name="Hipervínculo" xfId="8629" builtinId="8" hidden="1"/>
    <cellStyle name="Hipervínculo" xfId="18575" builtinId="8" hidden="1"/>
    <cellStyle name="Hipervínculo" xfId="51183" builtinId="8" hidden="1"/>
    <cellStyle name="Hipervínculo" xfId="37266" builtinId="8" hidden="1"/>
    <cellStyle name="Hipervínculo" xfId="6133" builtinId="8" hidden="1"/>
    <cellStyle name="Hipervínculo" xfId="26109" builtinId="8" hidden="1"/>
    <cellStyle name="Hipervínculo" xfId="52747" builtinId="8" hidden="1"/>
    <cellStyle name="Hipervínculo" xfId="54112" builtinId="8" hidden="1"/>
    <cellStyle name="Hipervínculo" xfId="5620" builtinId="8" hidden="1"/>
    <cellStyle name="Hipervínculo" xfId="5519" builtinId="8" hidden="1"/>
    <cellStyle name="Hipervínculo" xfId="56428" builtinId="8" hidden="1"/>
    <cellStyle name="Hipervínculo" xfId="49979" builtinId="8" hidden="1"/>
    <cellStyle name="Hipervínculo" xfId="32733" builtinId="8" hidden="1"/>
    <cellStyle name="Hipervínculo" xfId="10377" builtinId="8" hidden="1"/>
    <cellStyle name="Hipervínculo" xfId="38406" builtinId="8" hidden="1"/>
    <cellStyle name="Hipervínculo" xfId="10681" builtinId="8" hidden="1"/>
    <cellStyle name="Hipervínculo" xfId="22853" builtinId="8" hidden="1"/>
    <cellStyle name="Hipervínculo" xfId="11278" builtinId="8" hidden="1"/>
    <cellStyle name="Hipervínculo" xfId="21563" builtinId="8" hidden="1"/>
    <cellStyle name="Hipervínculo" xfId="39627" builtinId="8" hidden="1"/>
    <cellStyle name="Hipervínculo" xfId="45702" builtinId="8" hidden="1"/>
    <cellStyle name="Hipervínculo" xfId="6083" builtinId="8" hidden="1"/>
    <cellStyle name="Hipervínculo" xfId="4935" builtinId="8" hidden="1"/>
    <cellStyle name="Hipervínculo" xfId="53210" builtinId="8" hidden="1"/>
    <cellStyle name="Hipervínculo" xfId="51125" builtinId="8" hidden="1"/>
    <cellStyle name="Hipervínculo" xfId="21270" builtinId="8" hidden="1"/>
    <cellStyle name="Hipervínculo" xfId="26416" builtinId="8" hidden="1"/>
    <cellStyle name="Hipervínculo" xfId="39148" builtinId="8" hidden="1"/>
    <cellStyle name="Hipervínculo" xfId="52083" builtinId="8" hidden="1"/>
    <cellStyle name="Hipervínculo" xfId="19477" builtinId="8" hidden="1"/>
    <cellStyle name="Hipervínculo" xfId="51933" builtinId="8" hidden="1"/>
    <cellStyle name="Hipervínculo" xfId="8897" builtinId="8" hidden="1"/>
    <cellStyle name="Hipervínculo" xfId="56094" builtinId="8" hidden="1"/>
    <cellStyle name="Hipervínculo" xfId="16305" builtinId="8" hidden="1"/>
    <cellStyle name="Hipervínculo" xfId="10501" builtinId="8" hidden="1"/>
    <cellStyle name="Hipervínculo" xfId="28568" builtinId="8" hidden="1"/>
    <cellStyle name="Hipervínculo" xfId="48294" builtinId="8" hidden="1"/>
    <cellStyle name="Hipervínculo" xfId="52099" builtinId="8" hidden="1"/>
    <cellStyle name="Hipervínculo" xfId="8785" builtinId="8" hidden="1"/>
    <cellStyle name="Hipervínculo" xfId="57355" builtinId="8" hidden="1"/>
    <cellStyle name="Hipervínculo" xfId="21510" builtinId="8" hidden="1"/>
    <cellStyle name="Hipervínculo" xfId="32473" builtinId="8" hidden="1"/>
    <cellStyle name="Hipervínculo" xfId="19681" builtinId="8" hidden="1"/>
    <cellStyle name="Hipervínculo" xfId="17453" builtinId="8" hidden="1"/>
    <cellStyle name="Hipervínculo" xfId="3606" builtinId="8" hidden="1"/>
    <cellStyle name="Hipervínculo" xfId="3628" builtinId="8" hidden="1"/>
    <cellStyle name="Hipervínculo" xfId="34869" builtinId="8" hidden="1"/>
    <cellStyle name="Hipervínculo" xfId="12564" builtinId="8" hidden="1"/>
    <cellStyle name="Hipervínculo" xfId="25548" builtinId="8" hidden="1"/>
    <cellStyle name="Hipervínculo" xfId="38478" builtinId="8" hidden="1"/>
    <cellStyle name="Hipervínculo" xfId="33333" builtinId="8" hidden="1"/>
    <cellStyle name="Hipervínculo" xfId="11238" builtinId="8" hidden="1"/>
    <cellStyle name="Hipervínculo" xfId="10361" builtinId="8" hidden="1"/>
    <cellStyle name="Hipervínculo" xfId="57552" builtinId="8" hidden="1"/>
    <cellStyle name="Hipervínculo" xfId="50174" builtinId="8" hidden="1"/>
    <cellStyle name="Hipervínculo" xfId="29517" builtinId="8" hidden="1"/>
    <cellStyle name="Hipervínculo" xfId="57315" builtinId="8" hidden="1"/>
    <cellStyle name="Hipervínculo" xfId="57888" builtinId="8" hidden="1"/>
    <cellStyle name="Hipervínculo" xfId="54128" builtinId="8" hidden="1"/>
    <cellStyle name="Hipervínculo" xfId="21506" builtinId="8" hidden="1"/>
    <cellStyle name="Hipervínculo" xfId="5161" builtinId="8" hidden="1"/>
    <cellStyle name="Hipervínculo" xfId="24981" builtinId="8" hidden="1"/>
    <cellStyle name="Hipervínculo" xfId="58796" builtinId="8" hidden="1"/>
    <cellStyle name="Hipervínculo" xfId="1296" builtinId="8" hidden="1"/>
    <cellStyle name="Hipervínculo" xfId="18558" builtinId="8" hidden="1"/>
    <cellStyle name="Hipervínculo" xfId="25498" builtinId="8" hidden="1"/>
    <cellStyle name="Hipervínculo" xfId="40071" builtinId="8" hidden="1"/>
    <cellStyle name="Hipervínculo" xfId="7491" builtinId="8" hidden="1"/>
    <cellStyle name="Hipervínculo" xfId="402" builtinId="8" hidden="1"/>
    <cellStyle name="Hipervínculo" xfId="11949" builtinId="8" hidden="1"/>
    <cellStyle name="Hipervínculo" xfId="53690" builtinId="8" hidden="1"/>
    <cellStyle name="Hipervínculo" xfId="47188" builtinId="8" hidden="1"/>
    <cellStyle name="Hipervínculo" xfId="13741" builtinId="8" hidden="1"/>
    <cellStyle name="Hipervínculo" xfId="54154" builtinId="8" hidden="1"/>
    <cellStyle name="Hipervínculo" xfId="44365" builtinId="8" hidden="1"/>
    <cellStyle name="Hipervínculo" xfId="57111" builtinId="8" hidden="1"/>
    <cellStyle name="Hipervínculo" xfId="51179" builtinId="8" hidden="1"/>
    <cellStyle name="Hipervínculo" xfId="21567" builtinId="8" hidden="1"/>
    <cellStyle name="Hipervínculo" xfId="31695" builtinId="8" hidden="1"/>
    <cellStyle name="Hipervínculo" xfId="24612" builtinId="8" hidden="1"/>
    <cellStyle name="Hipervínculo" xfId="27689" builtinId="8" hidden="1"/>
    <cellStyle name="Hipervínculo" xfId="18761" builtinId="8" hidden="1"/>
    <cellStyle name="Hipervínculo" xfId="13637" builtinId="8" hidden="1"/>
    <cellStyle name="Hipervínculo" xfId="32256" builtinId="8" hidden="1"/>
    <cellStyle name="Hipervínculo" xfId="46882" builtinId="8" hidden="1"/>
    <cellStyle name="Hipervínculo" xfId="32417" builtinId="8" hidden="1"/>
    <cellStyle name="Hipervínculo" xfId="11642" builtinId="8" hidden="1"/>
    <cellStyle name="Hipervínculo" xfId="20021" builtinId="8" hidden="1"/>
    <cellStyle name="Hipervínculo" xfId="55072" builtinId="8" hidden="1"/>
    <cellStyle name="Hipervínculo" xfId="14463" builtinId="8" hidden="1"/>
    <cellStyle name="Hipervínculo" xfId="30784" builtinId="8" hidden="1"/>
    <cellStyle name="Hipervínculo" xfId="11282" builtinId="8" hidden="1"/>
    <cellStyle name="Hipervínculo" xfId="58012" builtinId="8" hidden="1"/>
    <cellStyle name="Hipervínculo" xfId="27555" builtinId="8" hidden="1"/>
    <cellStyle name="Hipervínculo" xfId="17613" builtinId="8" hidden="1"/>
    <cellStyle name="Hipervínculo" xfId="30766" builtinId="8" hidden="1"/>
    <cellStyle name="Hipervínculo" xfId="55389" builtinId="8" hidden="1"/>
    <cellStyle name="Hipervínculo" xfId="53206" builtinId="8" hidden="1"/>
    <cellStyle name="Hipervínculo" xfId="4513" builtinId="8" hidden="1"/>
    <cellStyle name="Hipervínculo" xfId="4915" builtinId="8" hidden="1"/>
    <cellStyle name="Hipervínculo" xfId="26412" builtinId="8" hidden="1"/>
    <cellStyle name="Hipervínculo" xfId="30581" builtinId="8" hidden="1"/>
    <cellStyle name="Hipervínculo" xfId="18066" builtinId="8" hidden="1"/>
    <cellStyle name="Hipervínculo" xfId="14963" builtinId="8" hidden="1"/>
    <cellStyle name="Hipervínculo" xfId="47991" builtinId="8" hidden="1"/>
    <cellStyle name="Hipervínculo" xfId="59030" builtinId="8" hidden="1"/>
    <cellStyle name="Hipervínculo" xfId="46271" builtinId="8" hidden="1"/>
    <cellStyle name="Hipervínculo" xfId="8093" builtinId="8" hidden="1"/>
    <cellStyle name="Hipervínculo" xfId="29076" builtinId="8" hidden="1"/>
    <cellStyle name="Hipervínculo" xfId="59058" builtinId="8" hidden="1"/>
    <cellStyle name="Hipervínculo" xfId="7687" builtinId="8" hidden="1"/>
    <cellStyle name="Hipervínculo" xfId="14621" builtinId="8" hidden="1"/>
    <cellStyle name="Hipervínculo" xfId="2654" builtinId="8" hidden="1"/>
    <cellStyle name="Hipervínculo" xfId="17195" builtinId="8" hidden="1"/>
    <cellStyle name="Hipervínculo" xfId="41414" builtinId="8" hidden="1"/>
    <cellStyle name="Hipervínculo" xfId="53402" builtinId="8" hidden="1"/>
    <cellStyle name="Hipervínculo" xfId="17167" builtinId="8" hidden="1"/>
    <cellStyle name="Hipervínculo" xfId="26986" builtinId="8" hidden="1"/>
    <cellStyle name="Hipervínculo" xfId="14497" builtinId="8" hidden="1"/>
    <cellStyle name="Hipervínculo" xfId="22865" builtinId="8" hidden="1"/>
    <cellStyle name="Hipervínculo" xfId="49787" builtinId="8" hidden="1"/>
    <cellStyle name="Hipervínculo" xfId="21704" builtinId="8" hidden="1"/>
    <cellStyle name="Hipervínculo" xfId="19743" builtinId="8" hidden="1"/>
    <cellStyle name="Hipervínculo" xfId="36134" builtinId="8" hidden="1"/>
    <cellStyle name="Hipervínculo" xfId="6632" builtinId="8" hidden="1"/>
    <cellStyle name="Hipervínculo" xfId="12750" builtinId="8" hidden="1"/>
    <cellStyle name="Hipervínculo" xfId="17215" builtinId="8" hidden="1"/>
    <cellStyle name="Hipervínculo" xfId="46152" builtinId="8" hidden="1"/>
    <cellStyle name="Hipervínculo" xfId="41655" builtinId="8" hidden="1"/>
    <cellStyle name="Hipervínculo" xfId="36262" builtinId="8" hidden="1"/>
    <cellStyle name="Hipervínculo" xfId="44355" builtinId="8" hidden="1"/>
    <cellStyle name="Hipervínculo" xfId="59182" builtinId="8" hidden="1"/>
    <cellStyle name="Hipervínculo" xfId="28477" builtinId="8" hidden="1"/>
    <cellStyle name="Hipervínculo" xfId="18090" builtinId="8" hidden="1"/>
    <cellStyle name="Hipervínculo" xfId="39815" builtinId="8" hidden="1"/>
    <cellStyle name="Hipervínculo" xfId="3724" builtinId="8" hidden="1"/>
    <cellStyle name="Hipervínculo" xfId="45323" builtinId="8" hidden="1"/>
    <cellStyle name="Hipervínculo" xfId="2894" builtinId="8" hidden="1"/>
    <cellStyle name="Hipervínculo" xfId="2676" builtinId="8" hidden="1"/>
    <cellStyle name="Hipervínculo" xfId="42783" builtinId="8" hidden="1"/>
    <cellStyle name="Hipervínculo" xfId="18076" builtinId="8" hidden="1"/>
    <cellStyle name="Hipervínculo" xfId="34807" builtinId="8" hidden="1"/>
    <cellStyle name="Hipervínculo" xfId="41809" builtinId="8" hidden="1"/>
    <cellStyle name="Hipervínculo" xfId="12744" builtinId="8" hidden="1"/>
    <cellStyle name="Hipervínculo" xfId="19677" builtinId="8" hidden="1"/>
    <cellStyle name="Hipervínculo" xfId="4339" builtinId="8" hidden="1"/>
    <cellStyle name="Hipervínculo" xfId="56380" builtinId="8" hidden="1"/>
    <cellStyle name="Hipervínculo" xfId="36322" builtinId="8" hidden="1"/>
    <cellStyle name="Hipervínculo" xfId="41680" builtinId="8" hidden="1"/>
    <cellStyle name="Hipervínculo" xfId="17497" builtinId="8" hidden="1"/>
    <cellStyle name="Hipervínculo" xfId="34196" builtinId="8" hidden="1"/>
    <cellStyle name="Hipervínculo" xfId="6079" builtinId="8" hidden="1"/>
    <cellStyle name="Hipervínculo" xfId="21559" builtinId="8" hidden="1"/>
    <cellStyle name="Hipervínculo" xfId="10697" builtinId="8" hidden="1"/>
    <cellStyle name="Hipervínculo" xfId="10065" builtinId="8" hidden="1"/>
    <cellStyle name="Hipervínculo" xfId="23425" builtinId="8" hidden="1"/>
    <cellStyle name="Hipervínculo" xfId="10605" builtinId="8" hidden="1"/>
    <cellStyle name="Hipervínculo" xfId="39611" builtinId="8" hidden="1"/>
    <cellStyle name="Hipervínculo" xfId="8625" builtinId="8" hidden="1"/>
    <cellStyle name="Hipervínculo" xfId="35414" builtinId="8" hidden="1"/>
    <cellStyle name="Hipervínculo" xfId="35402" builtinId="8" hidden="1"/>
    <cellStyle name="Hipervínculo" xfId="8613" builtinId="8" hidden="1"/>
    <cellStyle name="Hipervínculo" xfId="37282" builtinId="8" hidden="1"/>
    <cellStyle name="Hipervínculo" xfId="52763" builtinId="8" hidden="1"/>
    <cellStyle name="Hipervínculo" xfId="38100" builtinId="8" hidden="1"/>
    <cellStyle name="Hipervínculo" xfId="22480" builtinId="8" hidden="1"/>
    <cellStyle name="Hipervínculo" xfId="14736" builtinId="8" hidden="1"/>
    <cellStyle name="Hipervínculo" xfId="19573" builtinId="8" hidden="1"/>
    <cellStyle name="Hipervínculo" xfId="15183" builtinId="8" hidden="1"/>
    <cellStyle name="Hipervínculo" xfId="51141" builtinId="8" hidden="1"/>
    <cellStyle name="Hipervínculo" xfId="39165" builtinId="8" hidden="1"/>
    <cellStyle name="Hipervínculo" xfId="56748" builtinId="8" hidden="1"/>
    <cellStyle name="Hipervínculo" xfId="34988" builtinId="8" hidden="1"/>
    <cellStyle name="Hipervínculo" xfId="56392" builtinId="8" hidden="1"/>
    <cellStyle name="Hipervínculo" xfId="7693" builtinId="8" hidden="1"/>
    <cellStyle name="Hipervínculo" xfId="19665" builtinId="8" hidden="1"/>
    <cellStyle name="Hipervínculo" xfId="53684" builtinId="8" hidden="1"/>
    <cellStyle name="Hipervínculo" xfId="25564" builtinId="8" hidden="1"/>
    <cellStyle name="Hipervínculo" xfId="11910" builtinId="8" hidden="1"/>
    <cellStyle name="Hipervínculo" xfId="24218" builtinId="8" hidden="1"/>
    <cellStyle name="Hipervínculo" xfId="42795" builtinId="8" hidden="1"/>
    <cellStyle name="Hipervínculo" xfId="125" builtinId="8" hidden="1"/>
    <cellStyle name="Hipervínculo" xfId="33265" builtinId="8" hidden="1"/>
    <cellStyle name="Hipervínculo" xfId="22236" builtinId="8" hidden="1"/>
    <cellStyle name="Hipervínculo" xfId="11965" builtinId="8" hidden="1"/>
    <cellStyle name="Hipervínculo" xfId="26211" builtinId="8" hidden="1"/>
    <cellStyle name="Hipervínculo" xfId="57095" builtinId="8" hidden="1"/>
    <cellStyle name="Hipervínculo" xfId="56176" builtinId="8" hidden="1"/>
    <cellStyle name="Hipervínculo" xfId="18745" builtinId="8" hidden="1"/>
    <cellStyle name="Hipervínculo" xfId="46866" builtinId="8" hidden="1"/>
    <cellStyle name="Hipervínculo" xfId="26484" builtinId="8" hidden="1"/>
    <cellStyle name="Hipervínculo" xfId="1870" builtinId="8" hidden="1"/>
    <cellStyle name="Hipervínculo" xfId="40841" builtinId="8" hidden="1"/>
    <cellStyle name="Hipervínculo" xfId="40249" builtinId="8" hidden="1"/>
    <cellStyle name="Hipervínculo" xfId="12154" builtinId="8" hidden="1"/>
    <cellStyle name="Hipervínculo" xfId="29446" builtinId="8" hidden="1"/>
    <cellStyle name="Hipervínculo" xfId="39105" builtinId="8" hidden="1"/>
    <cellStyle name="Hipervínculo" xfId="17056" builtinId="8" hidden="1"/>
    <cellStyle name="Hipervínculo" xfId="54753" builtinId="8" hidden="1"/>
    <cellStyle name="Hipervínculo" xfId="91" builtinId="8" hidden="1"/>
    <cellStyle name="Hipervínculo" xfId="47971" builtinId="8" hidden="1"/>
    <cellStyle name="Hipervínculo" xfId="1298" builtinId="8" hidden="1"/>
    <cellStyle name="Hipervínculo" xfId="17287" builtinId="8" hidden="1"/>
    <cellStyle name="Hipervínculo" xfId="33647" builtinId="8" hidden="1"/>
    <cellStyle name="Hipervínculo" xfId="49467" builtinId="8" hidden="1"/>
    <cellStyle name="Hipervínculo" xfId="50370" builtinId="8" hidden="1"/>
    <cellStyle name="Hipervínculo" xfId="200" builtinId="8" hidden="1"/>
    <cellStyle name="Hipervínculo" xfId="46514" builtinId="8" hidden="1"/>
    <cellStyle name="Hipervínculo" xfId="1360" builtinId="8" hidden="1"/>
    <cellStyle name="Hipervínculo" xfId="31701" builtinId="8" hidden="1"/>
    <cellStyle name="Hipervínculo" xfId="29024" builtinId="8" hidden="1"/>
    <cellStyle name="Hipervínculo" xfId="42224" builtinId="8" hidden="1"/>
    <cellStyle name="Hipervínculo" xfId="42353" builtinId="8" hidden="1"/>
    <cellStyle name="Hipervínculo" xfId="48681" builtinId="8" hidden="1"/>
    <cellStyle name="Hipervínculo" xfId="1426" builtinId="8" hidden="1"/>
    <cellStyle name="Hipervínculo" xfId="27373" builtinId="8" hidden="1"/>
    <cellStyle name="Hipervínculo" xfId="58122" builtinId="8" hidden="1"/>
    <cellStyle name="Hipervínculo" xfId="46962" builtinId="8" hidden="1"/>
    <cellStyle name="Hipervínculo" xfId="24168" builtinId="8" hidden="1"/>
    <cellStyle name="Hipervínculo" xfId="56206" builtinId="8" hidden="1"/>
    <cellStyle name="Hipervínculo" xfId="35080" builtinId="8" hidden="1"/>
    <cellStyle name="Hipervínculo" xfId="12858" builtinId="8" hidden="1"/>
    <cellStyle name="Hipervínculo" xfId="4373" builtinId="8" hidden="1"/>
    <cellStyle name="Hipervínculo" xfId="33627" builtinId="8" hidden="1"/>
    <cellStyle name="Hipervínculo" xfId="7505" builtinId="8" hidden="1"/>
    <cellStyle name="Hipervínculo" xfId="23748" builtinId="8" hidden="1"/>
    <cellStyle name="Hipervínculo" xfId="12362" builtinId="8" hidden="1"/>
    <cellStyle name="Hipervínculo" xfId="21482" builtinId="8" hidden="1"/>
    <cellStyle name="Hipervínculo" xfId="26456" builtinId="8" hidden="1"/>
    <cellStyle name="Hipervínculo" xfId="54578" builtinId="8" hidden="1"/>
    <cellStyle name="Hipervínculo" xfId="47636" builtinId="8" hidden="1"/>
    <cellStyle name="Hipervínculo" xfId="30187" builtinId="8" hidden="1"/>
    <cellStyle name="Hipervínculo" xfId="57437" builtinId="8" hidden="1"/>
    <cellStyle name="Hipervínculo" xfId="34328" builtinId="8" hidden="1"/>
    <cellStyle name="Hipervínculo" xfId="48473" builtinId="8" hidden="1"/>
    <cellStyle name="Hipervínculo" xfId="32258" builtinId="8" hidden="1"/>
    <cellStyle name="Hipervínculo" xfId="21242" builtinId="8" hidden="1"/>
    <cellStyle name="Hipervínculo" xfId="36749" builtinId="8" hidden="1"/>
    <cellStyle name="Hipervínculo" xfId="20620" builtinId="8" hidden="1"/>
    <cellStyle name="Hipervínculo" xfId="19205" builtinId="8" hidden="1"/>
    <cellStyle name="Hipervínculo" xfId="7175" builtinId="8" hidden="1"/>
    <cellStyle name="Hipervínculo" xfId="19081" builtinId="8" hidden="1"/>
    <cellStyle name="Hipervínculo" xfId="38168" builtinId="8" hidden="1"/>
    <cellStyle name="Hipervínculo" xfId="10142" builtinId="8" hidden="1"/>
    <cellStyle name="Hipervínculo" xfId="35950" builtinId="8" hidden="1"/>
    <cellStyle name="Hipervínculo" xfId="49955" builtinId="8" hidden="1"/>
    <cellStyle name="Hipervínculo" xfId="32631" builtinId="8" hidden="1"/>
    <cellStyle name="Hipervínculo" xfId="54819" builtinId="8" hidden="1"/>
    <cellStyle name="Hipervínculo" xfId="6559" builtinId="8" hidden="1"/>
    <cellStyle name="Hipervínculo" xfId="5857" builtinId="8" hidden="1"/>
    <cellStyle name="Hipervínculo" xfId="54348" builtinId="8" hidden="1"/>
    <cellStyle name="Hipervínculo" xfId="26476" builtinId="8" hidden="1"/>
    <cellStyle name="Hipervínculo" xfId="2738" builtinId="8" hidden="1"/>
    <cellStyle name="Hipervínculo" xfId="41754" builtinId="8" hidden="1"/>
    <cellStyle name="Hipervínculo" xfId="34672" builtinId="8" hidden="1"/>
    <cellStyle name="Hipervínculo" xfId="31992" builtinId="8" hidden="1"/>
    <cellStyle name="Hipervínculo" xfId="17783" builtinId="8" hidden="1"/>
    <cellStyle name="Hipervínculo" xfId="22602" builtinId="8" hidden="1"/>
    <cellStyle name="Hipervínculo" xfId="14262" builtinId="8" hidden="1"/>
    <cellStyle name="Hipervínculo" xfId="32451" builtinId="8" hidden="1"/>
    <cellStyle name="Hipervínculo" xfId="40429" builtinId="8" hidden="1"/>
    <cellStyle name="Hipervínculo" xfId="2109" builtinId="8" hidden="1"/>
    <cellStyle name="Hipervínculo" xfId="52311" builtinId="8" hidden="1"/>
    <cellStyle name="Hipervínculo" xfId="28005" builtinId="8" hidden="1"/>
    <cellStyle name="Hipervínculo" xfId="3528" builtinId="8" hidden="1"/>
    <cellStyle name="Hipervínculo" xfId="46771" builtinId="8" hidden="1"/>
    <cellStyle name="Hipervínculo" xfId="31479" builtinId="8" hidden="1"/>
    <cellStyle name="Hipervínculo" xfId="26318" builtinId="8" hidden="1"/>
    <cellStyle name="Hipervínculo" xfId="47022" builtinId="8" hidden="1"/>
    <cellStyle name="Hipervínculo" xfId="27381" builtinId="8" hidden="1"/>
    <cellStyle name="Hipervínculo" xfId="18792" builtinId="8" hidden="1"/>
    <cellStyle name="Hipervínculo" xfId="30327" builtinId="8" hidden="1"/>
    <cellStyle name="Hipervínculo" xfId="13792" builtinId="8" hidden="1"/>
    <cellStyle name="Hipervínculo" xfId="28956" builtinId="8" hidden="1"/>
    <cellStyle name="Hipervínculo" xfId="35820" builtinId="8" hidden="1"/>
    <cellStyle name="Hipervínculo" xfId="4931" builtinId="8" hidden="1"/>
    <cellStyle name="Hipervínculo" xfId="50438" builtinId="8" hidden="1"/>
    <cellStyle name="Hipervínculo" xfId="36004" builtinId="8" hidden="1"/>
    <cellStyle name="Hipervínculo" xfId="3368" builtinId="8" hidden="1"/>
    <cellStyle name="Hipervínculo" xfId="58584" builtinId="8" hidden="1"/>
    <cellStyle name="Hipervínculo" xfId="47102" builtinId="8" hidden="1"/>
    <cellStyle name="Hipervínculo" xfId="1306" builtinId="8" hidden="1"/>
    <cellStyle name="Hipervínculo" xfId="42655" builtinId="8" hidden="1"/>
    <cellStyle name="Hipervínculo" xfId="12584" builtinId="8" hidden="1"/>
    <cellStyle name="Hipervínculo" xfId="45037" builtinId="8" hidden="1"/>
    <cellStyle name="Hipervínculo" xfId="55294" builtinId="8" hidden="1"/>
    <cellStyle name="Hipervínculo" xfId="14684" builtinId="8" hidden="1"/>
    <cellStyle name="Hipervínculo" xfId="37272" builtinId="8" hidden="1"/>
    <cellStyle name="Hipervínculo" xfId="29597" builtinId="8" hidden="1"/>
    <cellStyle name="Hipervínculo" xfId="21734" builtinId="8" hidden="1"/>
    <cellStyle name="Hipervínculo" xfId="58646" builtinId="8" hidden="1"/>
    <cellStyle name="Hipervínculo" xfId="54574" builtinId="8" hidden="1"/>
    <cellStyle name="Hipervínculo" xfId="17391" builtinId="8" hidden="1"/>
    <cellStyle name="Hipervínculo" xfId="30547" builtinId="8" hidden="1"/>
    <cellStyle name="Hipervínculo" xfId="21075" builtinId="8" hidden="1"/>
    <cellStyle name="Hipervínculo" xfId="39462" builtinId="8" hidden="1"/>
    <cellStyle name="Hipervínculo" xfId="38418" builtinId="8" hidden="1"/>
    <cellStyle name="Hipervínculo" xfId="56959" builtinId="8" hidden="1"/>
    <cellStyle name="Hipervínculo" xfId="21484" builtinId="8" hidden="1"/>
    <cellStyle name="Hipervínculo" xfId="26634" builtinId="8" hidden="1"/>
    <cellStyle name="Hipervínculo" xfId="45514" builtinId="8" hidden="1"/>
    <cellStyle name="Hipervínculo" xfId="12534" builtinId="8" hidden="1"/>
    <cellStyle name="Hipervínculo" xfId="34841" builtinId="8" hidden="1"/>
    <cellStyle name="Hipervínculo" xfId="34326" builtinId="8" hidden="1"/>
    <cellStyle name="Hipervínculo" xfId="9412" builtinId="8" hidden="1"/>
    <cellStyle name="Hipervínculo" xfId="23744" builtinId="8" hidden="1"/>
    <cellStyle name="Hipervínculo" xfId="46050" builtinId="8" hidden="1"/>
    <cellStyle name="Hipervínculo" xfId="9479" builtinId="8" hidden="1"/>
    <cellStyle name="Hipervínculo" xfId="14266" builtinId="8" hidden="1"/>
    <cellStyle name="Hipervínculo" xfId="41162" builtinId="8" hidden="1"/>
    <cellStyle name="Hipervínculo" xfId="8557" builtinId="8" hidden="1"/>
    <cellStyle name="Hipervínculo" xfId="56158" builtinId="8" hidden="1"/>
    <cellStyle name="Hipervínculo" xfId="17901" builtinId="8" hidden="1"/>
    <cellStyle name="Hipervínculo" xfId="31017" builtinId="8" hidden="1"/>
    <cellStyle name="Hipervínculo" xfId="45203" builtinId="8" hidden="1"/>
    <cellStyle name="Hipervínculo" xfId="3102" builtinId="8" hidden="1"/>
    <cellStyle name="Hipervínculo" xfId="4264" builtinId="8" hidden="1"/>
    <cellStyle name="Hipervínculo" xfId="51356" builtinId="8" hidden="1"/>
    <cellStyle name="Hipervínculo" xfId="19899" builtinId="8" hidden="1"/>
    <cellStyle name="Hipervínculo" xfId="947" builtinId="8" hidden="1"/>
    <cellStyle name="Hipervínculo" xfId="59042" builtinId="8" hidden="1"/>
    <cellStyle name="Hipervínculo" xfId="9549" builtinId="8" hidden="1"/>
    <cellStyle name="Hipervínculo" xfId="848" builtinId="8" hidden="1"/>
    <cellStyle name="Hipervínculo" xfId="49361" builtinId="8" hidden="1"/>
    <cellStyle name="Hipervínculo" xfId="21330" builtinId="8" hidden="1"/>
    <cellStyle name="Hipervínculo" xfId="25330" builtinId="8" hidden="1"/>
    <cellStyle name="Hipervínculo" xfId="56210" builtinId="8" hidden="1"/>
    <cellStyle name="Hipervínculo" xfId="12451" builtinId="8" hidden="1"/>
    <cellStyle name="Hipervínculo" xfId="34172" builtinId="8" hidden="1"/>
    <cellStyle name="Hipervínculo" xfId="44428" builtinId="8" hidden="1"/>
    <cellStyle name="Hipervínculo" xfId="26694" builtinId="8" hidden="1"/>
    <cellStyle name="Hipervínculo" xfId="26209" builtinId="8" hidden="1"/>
    <cellStyle name="Hipervínculo" xfId="30790" builtinId="8" hidden="1"/>
    <cellStyle name="Hipervínculo" xfId="16475" builtinId="8" hidden="1"/>
    <cellStyle name="Hipervínculo" xfId="27579" builtinId="8" hidden="1"/>
    <cellStyle name="Hipervínculo" xfId="33601" builtinId="8" hidden="1"/>
    <cellStyle name="Hipervínculo" xfId="28258" builtinId="8" hidden="1"/>
    <cellStyle name="Hipervínculo" xfId="54478" builtinId="8" hidden="1"/>
    <cellStyle name="Hipervínculo" xfId="33321" builtinId="8" hidden="1"/>
    <cellStyle name="Hipervínculo" xfId="14441" builtinId="8" hidden="1"/>
    <cellStyle name="Hipervínculo" xfId="45163" builtinId="8" hidden="1"/>
    <cellStyle name="Hipervínculo" xfId="8591" builtinId="8" hidden="1"/>
    <cellStyle name="Hipervínculo" xfId="33455" builtinId="8" hidden="1"/>
    <cellStyle name="Hipervínculo" xfId="53657" builtinId="8" hidden="1"/>
    <cellStyle name="Hipervínculo" xfId="30631" builtinId="8" hidden="1"/>
    <cellStyle name="Hipervínculo" xfId="52980" builtinId="8" hidden="1"/>
    <cellStyle name="Hipervínculo" xfId="19707" builtinId="8" hidden="1"/>
    <cellStyle name="Hipervínculo" xfId="11183" builtinId="8" hidden="1"/>
    <cellStyle name="Hipervínculo" xfId="14601" builtinId="8" hidden="1"/>
    <cellStyle name="Hipervínculo" xfId="6770" builtinId="8" hidden="1"/>
    <cellStyle name="Hipervínculo" xfId="37254" builtinId="8" hidden="1"/>
    <cellStyle name="Hipervínculo" xfId="41200" builtinId="8" hidden="1"/>
    <cellStyle name="Hipervínculo" xfId="25263" builtinId="8" hidden="1"/>
    <cellStyle name="Hipervínculo" xfId="5041" builtinId="8" hidden="1"/>
    <cellStyle name="Hipervínculo" xfId="51687" builtinId="8" hidden="1"/>
    <cellStyle name="Hipervínculo" xfId="41891" builtinId="8" hidden="1"/>
    <cellStyle name="Hipervínculo" xfId="6726" builtinId="8" hidden="1"/>
    <cellStyle name="Hipervínculo" xfId="50408" builtinId="8" hidden="1"/>
    <cellStyle name="Hipervínculo" xfId="33567" builtinId="8" hidden="1"/>
    <cellStyle name="Hipervínculo" xfId="38715" builtinId="8" hidden="1"/>
    <cellStyle name="Hipervínculo" xfId="11059" builtinId="8" hidden="1"/>
    <cellStyle name="Hipervínculo" xfId="5499" builtinId="8" hidden="1"/>
    <cellStyle name="Hipervínculo" xfId="13222" builtinId="8" hidden="1"/>
    <cellStyle name="Hipervínculo" xfId="32309" builtinId="8" hidden="1"/>
    <cellStyle name="Hipervínculo" xfId="17387" builtinId="8" hidden="1"/>
    <cellStyle name="Hipervínculo" xfId="3400" builtinId="8" hidden="1"/>
    <cellStyle name="Hipervínculo" xfId="12072" builtinId="8" hidden="1"/>
    <cellStyle name="Hipervínculo" xfId="14609" builtinId="8" hidden="1"/>
    <cellStyle name="Hipervínculo" xfId="13290" builtinId="8" hidden="1"/>
    <cellStyle name="Hipervínculo" xfId="33875" builtinId="8" hidden="1"/>
    <cellStyle name="Hipervínculo" xfId="15353" builtinId="8" hidden="1"/>
    <cellStyle name="Hipervínculo" xfId="55960" builtinId="8" hidden="1"/>
    <cellStyle name="Hipervínculo" xfId="18929" builtinId="8" hidden="1"/>
    <cellStyle name="Hipervínculo" xfId="16510" builtinId="8" hidden="1"/>
    <cellStyle name="Hipervínculo" xfId="51861" builtinId="8" hidden="1"/>
    <cellStyle name="Hipervínculo" xfId="33207" builtinId="8" hidden="1"/>
    <cellStyle name="Hipervínculo" xfId="47768" builtinId="8" hidden="1"/>
    <cellStyle name="Hipervínculo" xfId="22026" builtinId="8" hidden="1"/>
    <cellStyle name="Hipervínculo" xfId="23740" builtinId="8" hidden="1"/>
    <cellStyle name="Hipervínculo" xfId="46046" builtinId="8" hidden="1"/>
    <cellStyle name="Hipervínculo" xfId="41899" builtinId="8" hidden="1"/>
    <cellStyle name="Hipervínculo" xfId="56204" builtinId="8" hidden="1"/>
    <cellStyle name="Hipervínculo" xfId="41158" builtinId="8" hidden="1"/>
    <cellStyle name="Hipervínculo" xfId="8553" builtinId="8" hidden="1"/>
    <cellStyle name="Hipervínculo" xfId="56154" builtinId="8" hidden="1"/>
    <cellStyle name="Hipervínculo" xfId="14399" builtinId="8" hidden="1"/>
    <cellStyle name="Hipervínculo" xfId="32128" builtinId="8" hidden="1"/>
    <cellStyle name="Hipervínculo" xfId="39386" builtinId="8" hidden="1"/>
    <cellStyle name="Hipervínculo" xfId="25378" builtinId="8" hidden="1"/>
    <cellStyle name="Hipervínculo" xfId="59038" builtinId="8" hidden="1"/>
    <cellStyle name="Hipervínculo" xfId="31245" builtinId="8" hidden="1"/>
    <cellStyle name="Hipervínculo" xfId="16941" builtinId="8" hidden="1"/>
    <cellStyle name="Hipervínculo" xfId="52976" builtinId="8" hidden="1"/>
    <cellStyle name="Hipervínculo" xfId="6968" builtinId="8" hidden="1"/>
    <cellStyle name="Hipervínculo" xfId="45604" builtinId="8" hidden="1"/>
    <cellStyle name="Hipervínculo" xfId="11188" builtinId="8" hidden="1"/>
    <cellStyle name="Hipervínculo" xfId="846" builtinId="8" hidden="1"/>
    <cellStyle name="Hipervínculo" xfId="37597" builtinId="8" hidden="1"/>
    <cellStyle name="Hipervínculo" xfId="20911" builtinId="8" hidden="1"/>
    <cellStyle name="Hipervínculo" xfId="25325" builtinId="8" hidden="1"/>
    <cellStyle name="Hipervínculo" xfId="46184" builtinId="8" hidden="1"/>
    <cellStyle name="Hipervínculo" xfId="59180" builtinId="8" hidden="1"/>
    <cellStyle name="Hipervínculo" xfId="45518" builtinId="8" hidden="1"/>
    <cellStyle name="Hipervínculo" xfId="14688" builtinId="8" hidden="1"/>
    <cellStyle name="Hipervínculo" xfId="42869" builtinId="8" hidden="1"/>
    <cellStyle name="Hipervínculo" xfId="53736" builtinId="8" hidden="1"/>
    <cellStyle name="Hipervínculo" xfId="29844" builtinId="8" hidden="1"/>
    <cellStyle name="Hipervínculo" xfId="16877" builtinId="8" hidden="1"/>
    <cellStyle name="Hipervínculo" xfId="47778" builtinId="8" hidden="1"/>
    <cellStyle name="Hipervínculo" xfId="41426" builtinId="8" hidden="1"/>
    <cellStyle name="Hipervínculo" xfId="55490" builtinId="8" hidden="1"/>
    <cellStyle name="Hipervínculo" xfId="7890" builtinId="8" hidden="1"/>
    <cellStyle name="Hipervínculo" xfId="40095" builtinId="8" hidden="1"/>
    <cellStyle name="Hipervínculo" xfId="31916" builtinId="8" hidden="1"/>
    <cellStyle name="Hipervínculo" xfId="17857" builtinId="8" hidden="1"/>
    <cellStyle name="Hipervínculo" xfId="53892" builtinId="8" hidden="1"/>
    <cellStyle name="Hipervínculo" xfId="20028" builtinId="8" hidden="1"/>
    <cellStyle name="Hipervínculo" xfId="58586" builtinId="8" hidden="1"/>
    <cellStyle name="Hipervínculo" xfId="10461" builtinId="8" hidden="1"/>
    <cellStyle name="Hipervínculo" xfId="37340" builtinId="8" hidden="1"/>
    <cellStyle name="Hipervínculo" xfId="52725" builtinId="8" hidden="1"/>
    <cellStyle name="Hipervínculo" xfId="11866" builtinId="8" hidden="1"/>
    <cellStyle name="Hipervínculo" xfId="57668" builtinId="8" hidden="1"/>
    <cellStyle name="Hipervínculo" xfId="491" builtinId="8" hidden="1"/>
    <cellStyle name="Hipervínculo" xfId="1628" builtinId="8" hidden="1"/>
    <cellStyle name="Hipervínculo" xfId="8387" builtinId="8" hidden="1"/>
    <cellStyle name="Hipervínculo" xfId="37240" builtinId="8" hidden="1"/>
    <cellStyle name="Hipervínculo" xfId="28308" builtinId="8" hidden="1"/>
    <cellStyle name="Hipervínculo" xfId="35754" builtinId="8" hidden="1"/>
    <cellStyle name="Hipervínculo" xfId="35180" builtinId="8" hidden="1"/>
    <cellStyle name="Hipervínculo" xfId="11760" builtinId="8" hidden="1"/>
    <cellStyle name="Hipervínculo" xfId="59375" builtinId="8" hidden="1"/>
    <cellStyle name="Hipervínculo" xfId="12184" builtinId="8" hidden="1"/>
    <cellStyle name="Hipervínculo" xfId="35640" builtinId="8" hidden="1"/>
    <cellStyle name="Hipervínculo" xfId="16276" builtinId="8" hidden="1"/>
    <cellStyle name="Hipervínculo" xfId="3956" builtinId="8" hidden="1"/>
    <cellStyle name="Hipervínculo" xfId="23626" builtinId="8" hidden="1"/>
    <cellStyle name="Hipervínculo" xfId="9384" builtinId="8" hidden="1"/>
    <cellStyle name="Hipervínculo" xfId="20940" builtinId="8" hidden="1"/>
    <cellStyle name="Hipervínculo" xfId="56878" builtinId="8" hidden="1"/>
    <cellStyle name="Hipervínculo" xfId="31457" builtinId="8" hidden="1"/>
    <cellStyle name="Hipervínculo" xfId="40037" builtinId="8" hidden="1"/>
    <cellStyle name="Hipervínculo" xfId="18524" builtinId="8" hidden="1"/>
    <cellStyle name="Hipervínculo" xfId="54352" builtinId="8" hidden="1"/>
    <cellStyle name="Hipervínculo" xfId="28250" builtinId="8" hidden="1"/>
    <cellStyle name="Hipervínculo" xfId="18302" builtinId="8" hidden="1"/>
    <cellStyle name="Hipervínculo" xfId="42567" builtinId="8" hidden="1"/>
    <cellStyle name="Hipervínculo" xfId="5387" builtinId="8" hidden="1"/>
    <cellStyle name="Hipervínculo" xfId="52990" builtinId="8" hidden="1"/>
    <cellStyle name="Hipervínculo" xfId="18354" builtinId="8" hidden="1"/>
    <cellStyle name="Hipervínculo" xfId="50941" builtinId="8" hidden="1"/>
    <cellStyle name="Hipervínculo" xfId="10685" builtinId="8" hidden="1"/>
    <cellStyle name="Hipervínculo" xfId="6950" builtinId="8" hidden="1"/>
    <cellStyle name="Hipervínculo" xfId="39912" builtinId="8" hidden="1"/>
    <cellStyle name="Hipervínculo" xfId="15603" builtinId="8" hidden="1"/>
    <cellStyle name="Hipervínculo" xfId="34885" builtinId="8" hidden="1"/>
    <cellStyle name="Hipervínculo" xfId="24656" builtinId="8" hidden="1"/>
    <cellStyle name="Hipervínculo" xfId="33873" builtinId="8" hidden="1"/>
    <cellStyle name="Hipervínculo" xfId="47424" builtinId="8" hidden="1"/>
    <cellStyle name="Hipervínculo" xfId="57532" builtinId="8" hidden="1"/>
    <cellStyle name="Hipervínculo" xfId="48693" builtinId="8" hidden="1"/>
    <cellStyle name="Hipervínculo" xfId="8549" builtinId="8" hidden="1"/>
    <cellStyle name="Hipervínculo" xfId="44603" builtinId="8" hidden="1"/>
    <cellStyle name="Hipervínculo" xfId="25721" builtinId="8" hidden="1"/>
    <cellStyle name="Hipervínculo" xfId="47190" builtinId="8" hidden="1"/>
    <cellStyle name="Hipervínculo" xfId="57980" builtinId="8" hidden="1"/>
    <cellStyle name="Hipervínculo" xfId="22244" builtinId="8" hidden="1"/>
    <cellStyle name="Hipervínculo" xfId="50270" builtinId="8" hidden="1"/>
    <cellStyle name="Hipervínculo" xfId="1378" builtinId="8" hidden="1"/>
    <cellStyle name="Hipervínculo" xfId="47106" builtinId="8" hidden="1"/>
    <cellStyle name="Hipervínculo" xfId="23648" builtinId="8" hidden="1"/>
    <cellStyle name="Hipervínculo" xfId="23074" builtinId="8" hidden="1"/>
    <cellStyle name="Hipervínculo" xfId="28710" builtinId="8" hidden="1"/>
    <cellStyle name="Hipervínculo" xfId="18987" builtinId="8" hidden="1"/>
    <cellStyle name="Hipervínculo" xfId="50442" builtinId="8" hidden="1"/>
    <cellStyle name="Hipervínculo" xfId="38370" builtinId="8" hidden="1"/>
    <cellStyle name="Hipervínculo" xfId="42107" builtinId="8" hidden="1"/>
    <cellStyle name="Hipervínculo" xfId="28952" builtinId="8" hidden="1"/>
    <cellStyle name="Hipervínculo" xfId="49443" builtinId="8" hidden="1"/>
    <cellStyle name="Hipervínculo" xfId="51401" builtinId="8" hidden="1"/>
    <cellStyle name="Hipervínculo" xfId="18796" builtinId="8" hidden="1"/>
    <cellStyle name="Hipervínculo" xfId="25259" builtinId="8" hidden="1"/>
    <cellStyle name="Hipervínculo" xfId="12548" builtinId="8" hidden="1"/>
    <cellStyle name="Hipervínculo" xfId="7227" builtinId="8" hidden="1"/>
    <cellStyle name="Hipervínculo" xfId="6676" builtinId="8" hidden="1"/>
    <cellStyle name="Hipervínculo" xfId="17359" builtinId="8" hidden="1"/>
    <cellStyle name="Hipervínculo" xfId="31" builtinId="8" hidden="1"/>
    <cellStyle name="Hipervínculo" xfId="27363" builtinId="8" hidden="1"/>
    <cellStyle name="Hipervínculo" xfId="11378" builtinId="8" hidden="1"/>
    <cellStyle name="Hipervínculo" xfId="12338" builtinId="8" hidden="1"/>
    <cellStyle name="Hipervínculo" xfId="17687" builtinId="8" hidden="1"/>
    <cellStyle name="Hipervínculo" xfId="2831" builtinId="8" hidden="1"/>
    <cellStyle name="Hipervínculo" xfId="50069" builtinId="8" hidden="1"/>
    <cellStyle name="Hipervínculo" xfId="28234" builtinId="8" hidden="1"/>
    <cellStyle name="Hipervínculo" xfId="23855" builtinId="8" hidden="1"/>
    <cellStyle name="Hipervínculo" xfId="29623" builtinId="8" hidden="1"/>
    <cellStyle name="Hipervínculo" xfId="24024" builtinId="8" hidden="1"/>
    <cellStyle name="Hipervínculo" xfId="51360" builtinId="8" hidden="1"/>
    <cellStyle name="Hipervínculo" xfId="2095" builtinId="8" hidden="1"/>
    <cellStyle name="Hipervínculo" xfId="14053" builtinId="8" hidden="1"/>
    <cellStyle name="Hipervínculo" xfId="25107" builtinId="8" hidden="1"/>
    <cellStyle name="Hipervínculo" xfId="3470" builtinId="8" hidden="1"/>
    <cellStyle name="Hipervínculo" xfId="52319" builtinId="8" hidden="1"/>
    <cellStyle name="Hipervínculo" xfId="19711" builtinId="8" hidden="1"/>
    <cellStyle name="Hipervínculo" xfId="28288" builtinId="8" hidden="1"/>
    <cellStyle name="Hipervínculo" xfId="41442" builtinId="8" hidden="1"/>
    <cellStyle name="Hipervínculo" xfId="4633" builtinId="8" hidden="1"/>
    <cellStyle name="Hipervínculo" xfId="16701" builtinId="8" hidden="1"/>
    <cellStyle name="Hipervínculo" xfId="36553" builtinId="8" hidden="1"/>
    <cellStyle name="Hipervínculo" xfId="13102" builtinId="8" hidden="1"/>
    <cellStyle name="Hipervínculo" xfId="58918" builtinId="8" hidden="1"/>
    <cellStyle name="Hipervínculo" xfId="9797" builtinId="8" hidden="1"/>
    <cellStyle name="Hipervínculo" xfId="29801" builtinId="8" hidden="1"/>
    <cellStyle name="Hipervínculo" xfId="14855" builtinId="8" hidden="1"/>
    <cellStyle name="Hipervínculo" xfId="21101" builtinId="8" hidden="1"/>
    <cellStyle name="Hipervínculo" xfId="5771" builtinId="8" hidden="1"/>
    <cellStyle name="Hipervínculo" xfId="26638" builtinId="8" hidden="1"/>
    <cellStyle name="Hipervínculo" xfId="21488" builtinId="8" hidden="1"/>
    <cellStyle name="Hipervínculo" xfId="48371" builtinId="8" hidden="1"/>
    <cellStyle name="Hipervínculo" xfId="56388" builtinId="8" hidden="1"/>
    <cellStyle name="Hipervínculo" xfId="13976" builtinId="8" hidden="1"/>
    <cellStyle name="Hipervínculo" xfId="13796" builtinId="8" hidden="1"/>
    <cellStyle name="Hipervínculo" xfId="30329" builtinId="8" hidden="1"/>
    <cellStyle name="Hipervínculo" xfId="53906" builtinId="8" hidden="1"/>
    <cellStyle name="Hipervínculo" xfId="16725" builtinId="8" hidden="1"/>
    <cellStyle name="Hipervínculo" xfId="29876" builtinId="8" hidden="1"/>
    <cellStyle name="Hipervínculo" xfId="21784" builtinId="8" hidden="1"/>
    <cellStyle name="Hipervínculo" xfId="25782" builtinId="8" hidden="1"/>
    <cellStyle name="Hipervínculo" xfId="29010" builtinId="8" hidden="1"/>
    <cellStyle name="Hipervínculo" xfId="1990" builtinId="8" hidden="1"/>
    <cellStyle name="Hipervínculo" xfId="13838" builtinId="8" hidden="1"/>
    <cellStyle name="Hipervínculo" xfId="55298" builtinId="8" hidden="1"/>
    <cellStyle name="Hipervínculo" xfId="11458" builtinId="8" hidden="1"/>
    <cellStyle name="Hipervínculo" xfId="42787" builtinId="8" hidden="1"/>
    <cellStyle name="Hipervínculo" xfId="10198" builtinId="8" hidden="1"/>
    <cellStyle name="Hipervínculo" xfId="16419" builtinId="8" hidden="1"/>
    <cellStyle name="Hipervínculo" xfId="55487" builtinId="8" hidden="1"/>
    <cellStyle name="Hipervínculo" xfId="10465" builtinId="8" hidden="1"/>
    <cellStyle name="Hipervínculo" xfId="49249" builtinId="8" hidden="1"/>
    <cellStyle name="Hipervínculo" xfId="7529" builtinId="8" hidden="1"/>
    <cellStyle name="Hipervínculo" xfId="47825" builtinId="8" hidden="1"/>
    <cellStyle name="Hipervínculo" xfId="51111" builtinId="8" hidden="1"/>
    <cellStyle name="Hipervínculo" xfId="7440" builtinId="8" hidden="1"/>
    <cellStyle name="Hipervínculo" xfId="34510" builtinId="8" hidden="1"/>
    <cellStyle name="Hipervínculo" xfId="38174" builtinId="8" hidden="1"/>
    <cellStyle name="Hipervínculo" xfId="5853" builtinId="8" hidden="1"/>
    <cellStyle name="Hipervínculo" xfId="37237" builtinId="8" hidden="1"/>
    <cellStyle name="Hipervínculo" xfId="6323" builtinId="8" hidden="1"/>
    <cellStyle name="Hipervínculo" xfId="28624" builtinId="8" hidden="1"/>
    <cellStyle name="Hipervínculo" xfId="28752" builtinId="8" hidden="1"/>
    <cellStyle name="Hipervínculo" xfId="13844" builtinId="8" hidden="1"/>
    <cellStyle name="Hipervínculo" xfId="52739" builtinId="8" hidden="1"/>
    <cellStyle name="Hipervínculo" xfId="8077" builtinId="8" hidden="1"/>
    <cellStyle name="Hipervínculo" xfId="8137" builtinId="8" hidden="1"/>
    <cellStyle name="Hipervínculo" xfId="57197" builtinId="8" hidden="1"/>
    <cellStyle name="Hipervínculo" xfId="17637" builtinId="8" hidden="1"/>
    <cellStyle name="Hipervínculo" xfId="2932" builtinId="8" hidden="1"/>
    <cellStyle name="Hipervínculo" xfId="57441" builtinId="8" hidden="1"/>
    <cellStyle name="Hipervínculo" xfId="10146" builtinId="8" hidden="1"/>
    <cellStyle name="Hipervínculo" xfId="2445" builtinId="8" hidden="1"/>
    <cellStyle name="Hipervínculo" xfId="48233" builtinId="8" hidden="1"/>
    <cellStyle name="Hipervínculo" xfId="29917" builtinId="8" hidden="1"/>
    <cellStyle name="Hipervínculo" xfId="26388" builtinId="8" hidden="1"/>
    <cellStyle name="Hipervínculo" xfId="58124" builtinId="8" hidden="1"/>
    <cellStyle name="Hipervínculo" xfId="11521" builtinId="8" hidden="1"/>
    <cellStyle name="Hipervínculo" xfId="35084" builtinId="8" hidden="1"/>
    <cellStyle name="Hipervínculo" xfId="48015" builtinId="8" hidden="1"/>
    <cellStyle name="Hipervínculo" xfId="16122" builtinId="8" hidden="1"/>
    <cellStyle name="Hipervínculo" xfId="37861" builtinId="8" hidden="1"/>
    <cellStyle name="Hipervínculo" xfId="40519" builtinId="8" hidden="1"/>
    <cellStyle name="Hipervínculo" xfId="16945" builtinId="8" hidden="1"/>
    <cellStyle name="Hipervínculo" xfId="31249" builtinId="8" hidden="1"/>
    <cellStyle name="Hipervínculo" xfId="14365" builtinId="8" hidden="1"/>
    <cellStyle name="Hipervínculo" xfId="16905" builtinId="8" hidden="1"/>
    <cellStyle name="Hipervínculo" xfId="36659" builtinId="8" hidden="1"/>
    <cellStyle name="Hipervínculo" xfId="38182" builtinId="8" hidden="1"/>
    <cellStyle name="Hipervínculo" xfId="47420" builtinId="8" hidden="1"/>
    <cellStyle name="Hipervínculo" xfId="54622" builtinId="8" hidden="1"/>
    <cellStyle name="Hipervínculo" xfId="41438" builtinId="8" hidden="1"/>
    <cellStyle name="Hipervínculo" xfId="4385" builtinId="8" hidden="1"/>
    <cellStyle name="Hipervínculo" xfId="28302" builtinId="8" hidden="1"/>
    <cellStyle name="Hipervínculo" xfId="54498" builtinId="8" hidden="1"/>
    <cellStyle name="Hipervínculo" xfId="45606" builtinId="8" hidden="1"/>
    <cellStyle name="Hipervínculo" xfId="4515" builtinId="8" hidden="1"/>
    <cellStyle name="Hipervínculo" xfId="47772" builtinId="8" hidden="1"/>
    <cellStyle name="Hipervínculo" xfId="969" builtinId="8" hidden="1"/>
    <cellStyle name="Hipervínculo" xfId="49603" builtinId="8" hidden="1"/>
    <cellStyle name="Hipervínculo" xfId="36100" builtinId="8" hidden="1"/>
    <cellStyle name="Hipervínculo" xfId="7475" builtinId="8" hidden="1"/>
    <cellStyle name="Hipervínculo" xfId="55964" builtinId="8" hidden="1"/>
    <cellStyle name="Hipervínculo" xfId="15357" builtinId="8" hidden="1"/>
    <cellStyle name="Hipervínculo" xfId="56802" builtinId="8" hidden="1"/>
    <cellStyle name="Hipervínculo" xfId="44185" builtinId="8" hidden="1"/>
    <cellStyle name="Hipervínculo" xfId="6838" builtinId="8" hidden="1"/>
    <cellStyle name="Hipervínculo" xfId="1310" builtinId="8" hidden="1"/>
    <cellStyle name="Hipervínculo" xfId="53902" builtinId="8" hidden="1"/>
    <cellStyle name="Hipervínculo" xfId="16721" builtinId="8" hidden="1"/>
    <cellStyle name="Hipervínculo" xfId="7807" builtinId="8" hidden="1"/>
    <cellStyle name="Hipervínculo" xfId="39233" builtinId="8" hidden="1"/>
    <cellStyle name="Hipervínculo" xfId="27615" builtinId="8" hidden="1"/>
    <cellStyle name="Hipervínculo" xfId="37496" builtinId="8" hidden="1"/>
    <cellStyle name="Hipervínculo" xfId="54464" builtinId="8" hidden="1"/>
    <cellStyle name="Hipervínculo" xfId="22156" builtinId="8" hidden="1"/>
    <cellStyle name="Hipervínculo" xfId="27045" builtinId="8" hidden="1"/>
    <cellStyle name="Hipervínculo" xfId="45347" builtinId="8" hidden="1"/>
    <cellStyle name="Hipervínculo" xfId="37682" builtinId="8" hidden="1"/>
    <cellStyle name="Hipervínculo" xfId="54833" builtinId="8" hidden="1"/>
    <cellStyle name="Hipervínculo" xfId="28248" builtinId="8" hidden="1"/>
    <cellStyle name="Hipervínculo" xfId="23644" builtinId="8" hidden="1"/>
    <cellStyle name="Hipervínculo" xfId="23070" builtinId="8" hidden="1"/>
    <cellStyle name="Hipervínculo" xfId="48441" builtinId="8" hidden="1"/>
    <cellStyle name="Hipervínculo" xfId="7896" builtinId="8" hidden="1"/>
    <cellStyle name="Hipervínculo" xfId="31912" builtinId="8" hidden="1"/>
    <cellStyle name="Hipervínculo" xfId="51935" builtinId="8" hidden="1"/>
    <cellStyle name="Hipervínculo" xfId="36256" builtinId="8" hidden="1"/>
    <cellStyle name="Hipervínculo" xfId="20380" builtinId="8" hidden="1"/>
    <cellStyle name="Hipervínculo" xfId="52277" builtinId="8" hidden="1"/>
    <cellStyle name="Hipervínculo" xfId="44645" builtinId="8" hidden="1"/>
    <cellStyle name="Hipervínculo" xfId="57073" builtinId="8" hidden="1"/>
    <cellStyle name="Hipervínculo" xfId="40445" builtinId="8" hidden="1"/>
    <cellStyle name="Hipervínculo" xfId="53222" builtinId="8" hidden="1"/>
    <cellStyle name="Hipervínculo" xfId="31661" builtinId="8" hidden="1"/>
    <cellStyle name="Hipervínculo" xfId="1688" builtinId="8" hidden="1"/>
    <cellStyle name="Hipervínculo" xfId="52438" builtinId="8" hidden="1"/>
    <cellStyle name="Hipervínculo" xfId="3520" builtinId="8" hidden="1"/>
    <cellStyle name="Hipervínculo" xfId="38122" builtinId="8" hidden="1"/>
    <cellStyle name="Hipervínculo" xfId="44458" builtinId="8" hidden="1"/>
    <cellStyle name="Hipervínculo" xfId="39394" builtinId="8" hidden="1"/>
    <cellStyle name="Hipervínculo" xfId="4405" builtinId="8" hidden="1"/>
    <cellStyle name="Hipervínculo" xfId="2902" builtinId="8" hidden="1"/>
    <cellStyle name="Hipervínculo" xfId="16805" builtinId="8" hidden="1"/>
    <cellStyle name="Hipervínculo" xfId="55190" builtinId="8" hidden="1"/>
    <cellStyle name="Hipervínculo" xfId="30115" builtinId="8" hidden="1"/>
    <cellStyle name="Hipervínculo" xfId="7721" builtinId="8" hidden="1"/>
    <cellStyle name="Hipervínculo" xfId="40571" builtinId="8" hidden="1"/>
    <cellStyle name="Hipervínculo" xfId="7024" builtinId="8" hidden="1"/>
    <cellStyle name="Hipervínculo" xfId="52986" builtinId="8" hidden="1"/>
    <cellStyle name="Hipervínculo" xfId="18528" builtinId="8" hidden="1"/>
    <cellStyle name="Hipervínculo" xfId="28254" builtinId="8" hidden="1"/>
    <cellStyle name="Hipervínculo" xfId="42557" builtinId="8" hidden="1"/>
    <cellStyle name="Hipervínculo" xfId="43510" builtinId="8" hidden="1"/>
    <cellStyle name="Hipervínculo" xfId="16471" builtinId="8" hidden="1"/>
    <cellStyle name="Hipervínculo" xfId="32647" builtinId="8" hidden="1"/>
    <cellStyle name="Hipervínculo" xfId="54098" builtinId="8" hidden="1"/>
    <cellStyle name="Hipervínculo" xfId="26698" builtinId="8" hidden="1"/>
    <cellStyle name="Hipervínculo" xfId="44432" builtinId="8" hidden="1"/>
    <cellStyle name="Hipervínculo" xfId="2448" builtinId="8" hidden="1"/>
    <cellStyle name="Hipervínculo" xfId="30979" builtinId="8" hidden="1"/>
    <cellStyle name="Hipervínculo" xfId="38260" builtinId="8" hidden="1"/>
    <cellStyle name="Hipervínculo" xfId="46856" builtinId="8" hidden="1"/>
    <cellStyle name="Hipervínculo" xfId="509" builtinId="8" hidden="1"/>
    <cellStyle name="Hipervínculo" xfId="29200" builtinId="8" hidden="1"/>
    <cellStyle name="Hipervínculo" xfId="44151" builtinId="8" hidden="1"/>
    <cellStyle name="Hipervínculo" xfId="24590" builtinId="8" hidden="1"/>
    <cellStyle name="Hipervínculo" xfId="29681" builtinId="8" hidden="1"/>
    <cellStyle name="Hipervínculo" xfId="10887" builtinId="8" hidden="1"/>
    <cellStyle name="Hipervínculo" xfId="40121" builtinId="8" hidden="1"/>
    <cellStyle name="Hipervínculo" xfId="46793" builtinId="8" hidden="1"/>
    <cellStyle name="Hipervínculo" xfId="42803" builtinId="8" hidden="1"/>
    <cellStyle name="Hipervínculo" xfId="18414" builtinId="8" hidden="1"/>
    <cellStyle name="Hipervínculo" xfId="2325" builtinId="8" hidden="1"/>
    <cellStyle name="Hipervínculo" xfId="23050" builtinId="8" hidden="1"/>
    <cellStyle name="Hipervínculo" xfId="47776" builtinId="8" hidden="1"/>
    <cellStyle name="Hipervínculo" xfId="53101" builtinId="8" hidden="1"/>
    <cellStyle name="Hipervínculo" xfId="28280" builtinId="8" hidden="1"/>
    <cellStyle name="Hipervínculo" xfId="56400" builtinId="8" hidden="1"/>
    <cellStyle name="Hipervínculo" xfId="16949" builtinId="8" hidden="1"/>
    <cellStyle name="Hipervínculo" xfId="9553" builtinId="8" hidden="1"/>
    <cellStyle name="Hipervínculo" xfId="39173" builtinId="8" hidden="1"/>
    <cellStyle name="Hipervínculo" xfId="34176" builtinId="8" hidden="1"/>
    <cellStyle name="Hipervínculo" xfId="18681" builtinId="8" hidden="1"/>
    <cellStyle name="Hipervínculo" xfId="53603" builtinId="8" hidden="1"/>
    <cellStyle name="Hipervínculo" xfId="39197" builtinId="8" hidden="1"/>
    <cellStyle name="Hipervínculo" xfId="8551" builtinId="8" hidden="1"/>
    <cellStyle name="Hipervínculo" xfId="23405" builtinId="8" hidden="1"/>
    <cellStyle name="Hipervínculo" xfId="52771" builtinId="8" hidden="1"/>
    <cellStyle name="Hipervínculo" xfId="20576" builtinId="8" hidden="1"/>
    <cellStyle name="Hipervínculo" xfId="58818" builtinId="8" hidden="1"/>
    <cellStyle name="Hipervínculo" xfId="21902" builtinId="8" hidden="1"/>
    <cellStyle name="Hipervínculo" xfId="47901" builtinId="8" hidden="1"/>
    <cellStyle name="Hipervínculo" xfId="14193" builtinId="8" hidden="1"/>
    <cellStyle name="Hipervínculo" xfId="27533" builtinId="8" hidden="1"/>
    <cellStyle name="Hipervínculo" xfId="47327" builtinId="8" hidden="1"/>
    <cellStyle name="Hipervínculo" xfId="1092" builtinId="8" hidden="1"/>
    <cellStyle name="Hipervínculo" xfId="43700" builtinId="8" hidden="1"/>
    <cellStyle name="Hipervínculo" xfId="38214" builtinId="8" hidden="1"/>
    <cellStyle name="Hipervínculo" xfId="41775" builtinId="8" hidden="1"/>
    <cellStyle name="Hipervínculo" xfId="9784" builtinId="8" hidden="1"/>
    <cellStyle name="Hipervínculo" xfId="1550" builtinId="8" hidden="1"/>
    <cellStyle name="Hipervínculo" xfId="43554" builtinId="8" hidden="1"/>
    <cellStyle name="Hipervínculo" xfId="4620" builtinId="8" hidden="1"/>
    <cellStyle name="Hipervínculo" xfId="56842" builtinId="8" hidden="1"/>
    <cellStyle name="Hipervínculo" xfId="18786" builtinId="8" hidden="1"/>
    <cellStyle name="Hipervínculo" xfId="50202" builtinId="8" hidden="1"/>
    <cellStyle name="Hipervínculo" xfId="18489" builtinId="8" hidden="1"/>
    <cellStyle name="Hipervínculo" xfId="29066" builtinId="8" hidden="1"/>
    <cellStyle name="Hipervínculo" xfId="43230" builtinId="8" hidden="1"/>
    <cellStyle name="Hipervínculo" xfId="28236" builtinId="8" hidden="1"/>
    <cellStyle name="Hipervínculo" xfId="50170" builtinId="8" hidden="1"/>
    <cellStyle name="Hipervínculo" xfId="27573" builtinId="8" hidden="1"/>
    <cellStyle name="Hipervínculo" xfId="10615" builtinId="8" hidden="1"/>
    <cellStyle name="Hipervínculo" xfId="58492" builtinId="8" hidden="1"/>
    <cellStyle name="Hipervínculo" xfId="40067" builtinId="8" hidden="1"/>
    <cellStyle name="Hipervínculo" xfId="11945" builtinId="8" hidden="1"/>
    <cellStyle name="Hipervínculo" xfId="35992" builtinId="8" hidden="1"/>
    <cellStyle name="Hipervínculo" xfId="57115" builtinId="8" hidden="1"/>
    <cellStyle name="Hipervínculo" xfId="40101" builtinId="8" hidden="1"/>
    <cellStyle name="Hipervínculo" xfId="18765" builtinId="8" hidden="1"/>
    <cellStyle name="Hipervínculo" xfId="49691" builtinId="8" hidden="1"/>
    <cellStyle name="Hipervínculo" xfId="26464" builtinId="8" hidden="1"/>
    <cellStyle name="Hipervínculo" xfId="1882" builtinId="8" hidden="1"/>
    <cellStyle name="Hipervínculo" xfId="49591" builtinId="8" hidden="1"/>
    <cellStyle name="Hipervínculo" xfId="46275" builtinId="8" hidden="1"/>
    <cellStyle name="Hipervínculo" xfId="22717" builtinId="8" hidden="1"/>
    <cellStyle name="Hipervínculo" xfId="33985" builtinId="8" hidden="1"/>
    <cellStyle name="Hipervínculo" xfId="10263" builtinId="8" hidden="1"/>
    <cellStyle name="Hipervínculo" xfId="10213" builtinId="8" hidden="1"/>
    <cellStyle name="Hipervínculo" xfId="16146" builtinId="8" hidden="1"/>
    <cellStyle name="Hipervínculo" xfId="56198" builtinId="8" hidden="1"/>
    <cellStyle name="Hipervínculo" xfId="29406" builtinId="8" hidden="1"/>
    <cellStyle name="Hipervínculo" xfId="33271" builtinId="8" hidden="1"/>
    <cellStyle name="Hipervínculo" xfId="45964" builtinId="8" hidden="1"/>
    <cellStyle name="Hipervínculo" xfId="44211" builtinId="8" hidden="1"/>
    <cellStyle name="Hipervínculo" xfId="1422" builtinId="8" hidden="1"/>
    <cellStyle name="Hipervínculo" xfId="28473" builtinId="8" hidden="1"/>
    <cellStyle name="Hipervínculo" xfId="42345" builtinId="8" hidden="1"/>
    <cellStyle name="Hipervínculo" xfId="21302" builtinId="8" hidden="1"/>
    <cellStyle name="Hipervínculo" xfId="45413" builtinId="8" hidden="1"/>
    <cellStyle name="Hipervínculo" xfId="33233" builtinId="8" hidden="1"/>
    <cellStyle name="Hipervínculo" xfId="52731" builtinId="8" hidden="1"/>
    <cellStyle name="Hipervínculo" xfId="22859" builtinId="8" hidden="1"/>
    <cellStyle name="Hipervínculo" xfId="20141" builtinId="8" hidden="1"/>
    <cellStyle name="Hipervínculo" xfId="28485" builtinId="8" hidden="1"/>
    <cellStyle name="Hipervínculo" xfId="1416" builtinId="8" hidden="1"/>
    <cellStyle name="Hipervínculo" xfId="55602" builtinId="8" hidden="1"/>
    <cellStyle name="Hipervínculo" xfId="45952" builtinId="8" hidden="1"/>
    <cellStyle name="Hipervínculo" xfId="16500" builtinId="8" hidden="1"/>
    <cellStyle name="Hipervínculo" xfId="29394" builtinId="8" hidden="1"/>
    <cellStyle name="Hipervínculo" xfId="56186" builtinId="8" hidden="1"/>
    <cellStyle name="Hipervínculo" xfId="41300" builtinId="8" hidden="1"/>
    <cellStyle name="Hipervínculo" xfId="12878" builtinId="8" hidden="1"/>
    <cellStyle name="Hipervínculo" xfId="50300" builtinId="8" hidden="1"/>
    <cellStyle name="Hipervínculo" xfId="32355" builtinId="8" hidden="1"/>
    <cellStyle name="Hipervínculo" xfId="57508" builtinId="8" hidden="1"/>
    <cellStyle name="Hipervínculo" xfId="26866" builtinId="8" hidden="1"/>
    <cellStyle name="Hipervínculo" xfId="21240" builtinId="8" hidden="1"/>
    <cellStyle name="Hipervínculo" xfId="55240" builtinId="8" hidden="1"/>
    <cellStyle name="Hipervínculo" xfId="52071" builtinId="8" hidden="1"/>
    <cellStyle name="Hipervínculo" xfId="13428" builtinId="8" hidden="1"/>
    <cellStyle name="Hipervínculo" xfId="18753" builtinId="8" hidden="1"/>
    <cellStyle name="Hipervínculo" xfId="30351" builtinId="8" hidden="1"/>
    <cellStyle name="Hipervínculo" xfId="37278" builtinId="8" hidden="1"/>
    <cellStyle name="Hipervínculo" xfId="46733" builtinId="8" hidden="1"/>
    <cellStyle name="Hipervínculo" xfId="37631" builtinId="8" hidden="1"/>
    <cellStyle name="Hipervínculo" xfId="52759" builtinId="8" hidden="1"/>
    <cellStyle name="Hipervínculo" xfId="54124" builtinId="8" hidden="1"/>
    <cellStyle name="Hipervínculo" xfId="5631" builtinId="8" hidden="1"/>
    <cellStyle name="Hipervínculo" xfId="3388" builtinId="8" hidden="1"/>
    <cellStyle name="Hipervínculo" xfId="54580" builtinId="8" hidden="1"/>
    <cellStyle name="Hipervínculo" xfId="36026" builtinId="8" hidden="1"/>
    <cellStyle name="Hipervínculo" xfId="63" builtinId="8" hidden="1"/>
    <cellStyle name="Hipervínculo" xfId="36481" builtinId="8" hidden="1"/>
    <cellStyle name="Hipervínculo" xfId="3253" builtinId="8" hidden="1"/>
    <cellStyle name="Hipervínculo" xfId="41491" builtinId="8" hidden="1"/>
    <cellStyle name="Hipervínculo" xfId="37060" builtinId="8" hidden="1"/>
    <cellStyle name="Hipervínculo" xfId="30310" builtinId="8" hidden="1"/>
    <cellStyle name="Hipervínculo" xfId="51017" builtinId="8" hidden="1"/>
    <cellStyle name="Hipervínculo" xfId="57171" builtinId="8" hidden="1"/>
    <cellStyle name="Hipervínculo" xfId="3536" builtinId="8" hidden="1"/>
    <cellStyle name="Hipervínculo" xfId="44927" builtinId="8" hidden="1"/>
    <cellStyle name="Hipervínculo" xfId="26046" builtinId="8" hidden="1"/>
    <cellStyle name="Hipervínculo" xfId="53199" builtinId="8" hidden="1"/>
    <cellStyle name="Hipervínculo" xfId="12628" builtinId="8" hidden="1"/>
    <cellStyle name="Hipervínculo" xfId="41186" builtinId="8" hidden="1"/>
    <cellStyle name="Hipervínculo" xfId="40553" builtinId="8" hidden="1"/>
    <cellStyle name="Hipervínculo" xfId="47090" builtinId="8" hidden="1"/>
    <cellStyle name="Hipervínculo" xfId="52095" builtinId="8" hidden="1"/>
    <cellStyle name="Hipervínculo" xfId="19489" builtinId="8" hidden="1"/>
    <cellStyle name="Hipervínculo" xfId="8779" builtinId="8" hidden="1"/>
    <cellStyle name="Hipervínculo" xfId="24915" builtinId="8" hidden="1"/>
    <cellStyle name="Hipervínculo" xfId="46279" builtinId="8" hidden="1"/>
    <cellStyle name="Hipervínculo" xfId="36330" builtinId="8" hidden="1"/>
    <cellStyle name="Hipervínculo" xfId="23962" builtinId="8" hidden="1"/>
    <cellStyle name="Hipervínculo" xfId="24538" builtinId="8" hidden="1"/>
    <cellStyle name="Hipervínculo" xfId="34486" builtinId="8" hidden="1"/>
    <cellStyle name="Hipervínculo" xfId="41744" builtinId="8" hidden="1"/>
    <cellStyle name="Hipervínculo" xfId="24124" builtinId="8" hidden="1"/>
    <cellStyle name="Hipervínculo" xfId="8970" builtinId="8" hidden="1"/>
    <cellStyle name="Hipervínculo" xfId="21266" builtinId="8" hidden="1"/>
    <cellStyle name="Hipervínculo" xfId="48144" builtinId="8" hidden="1"/>
    <cellStyle name="Hipervínculo" xfId="46678" builtinId="8" hidden="1"/>
    <cellStyle name="Hipervínculo" xfId="4714" builtinId="8" hidden="1"/>
    <cellStyle name="Hipervínculo" xfId="7420" builtinId="8" hidden="1"/>
    <cellStyle name="Hipervínculo" xfId="53680" builtinId="8" hidden="1"/>
    <cellStyle name="Hipervínculo" xfId="54791" builtinId="8" hidden="1"/>
    <cellStyle name="Hipervínculo" xfId="48327" builtinId="8" hidden="1"/>
    <cellStyle name="Hipervínculo" xfId="25560" builtinId="8" hidden="1"/>
    <cellStyle name="Hipervínculo" xfId="10180" builtinId="8" hidden="1"/>
    <cellStyle name="Hipervínculo" xfId="9891" builtinId="8" hidden="1"/>
    <cellStyle name="Hipervínculo" xfId="37621" builtinId="8" hidden="1"/>
    <cellStyle name="Hipervínculo" xfId="306" builtinId="8" hidden="1"/>
    <cellStyle name="Hipervínculo" xfId="57558" builtinId="8" hidden="1"/>
    <cellStyle name="Hipervínculo" xfId="49926" builtinId="8" hidden="1"/>
    <cellStyle name="Hipervínculo" xfId="50884" builtinId="8" hidden="1"/>
    <cellStyle name="Hipervínculo" xfId="10683" builtinId="8" hidden="1"/>
    <cellStyle name="Hipervínculo" xfId="20636" builtinId="8" hidden="1"/>
    <cellStyle name="Hipervínculo" xfId="32152" builtinId="8" hidden="1"/>
    <cellStyle name="Hipervínculo" xfId="18082" builtinId="8" hidden="1"/>
    <cellStyle name="Hipervínculo" xfId="17143" builtinId="8" hidden="1"/>
    <cellStyle name="Hipervínculo" xfId="27658" builtinId="8" hidden="1"/>
    <cellStyle name="Hipervínculo" xfId="37362" builtinId="8" hidden="1"/>
    <cellStyle name="Hipervínculo" xfId="25818" builtinId="8" hidden="1"/>
    <cellStyle name="Hipervínculo" xfId="18571" builtinId="8" hidden="1"/>
    <cellStyle name="Hipervínculo" xfId="25486" builtinId="8" hidden="1"/>
    <cellStyle name="Hipervínculo" xfId="40083" builtinId="8" hidden="1"/>
    <cellStyle name="Hipervínculo" xfId="52249" builtinId="8" hidden="1"/>
    <cellStyle name="Hipervínculo" xfId="33847" builtinId="8" hidden="1"/>
    <cellStyle name="Hipervínculo" xfId="11961" builtinId="8" hidden="1"/>
    <cellStyle name="Hipervínculo" xfId="24890" builtinId="8" hidden="1"/>
    <cellStyle name="Hipervínculo" xfId="47200" builtinId="8" hidden="1"/>
    <cellStyle name="Hipervínculo" xfId="54092" builtinId="8" hidden="1"/>
    <cellStyle name="Hipervínculo" xfId="8405" builtinId="8" hidden="1"/>
    <cellStyle name="Hipervínculo" xfId="44377" builtinId="8" hidden="1"/>
    <cellStyle name="Hipervínculo" xfId="17875" builtinId="8" hidden="1"/>
    <cellStyle name="Hipervínculo" xfId="40479" builtinId="8" hidden="1"/>
    <cellStyle name="Hipervínculo" xfId="2892" builtinId="8" hidden="1"/>
    <cellStyle name="Hipervínculo" xfId="30341" builtinId="8" hidden="1"/>
    <cellStyle name="Hipervínculo" xfId="22442" builtinId="8" hidden="1"/>
    <cellStyle name="Hipervínculo" xfId="31683" builtinId="8" hidden="1"/>
    <cellStyle name="Hipervínculo" xfId="18749" builtinId="8" hidden="1"/>
    <cellStyle name="Hipervínculo" xfId="559" builtinId="8" hidden="1"/>
    <cellStyle name="Hipervínculo" xfId="3670" builtinId="8" hidden="1"/>
    <cellStyle name="Hipervínculo" xfId="11872" builtinId="8" hidden="1"/>
    <cellStyle name="Hipervínculo" xfId="32429" builtinId="8" hidden="1"/>
    <cellStyle name="Hipervínculo" xfId="11630" builtinId="8" hidden="1"/>
    <cellStyle name="Hipervínculo" xfId="26480" builtinId="8" hidden="1"/>
    <cellStyle name="Hipervínculo" xfId="38390" builtinId="8" hidden="1"/>
    <cellStyle name="Hipervínculo" xfId="48489" builtinId="8" hidden="1"/>
    <cellStyle name="Hipervínculo" xfId="1872" builtinId="8" hidden="1"/>
    <cellStyle name="Hipervínculo" xfId="11292" builtinId="8" hidden="1"/>
    <cellStyle name="Hipervínculo" xfId="58018" builtinId="8" hidden="1"/>
    <cellStyle name="Hipervínculo" xfId="49575" builtinId="8" hidden="1"/>
    <cellStyle name="Hipervínculo" xfId="17625" builtinId="8" hidden="1"/>
    <cellStyle name="Hipervínculo" xfId="20013" builtinId="8" hidden="1"/>
    <cellStyle name="Hipervínculo" xfId="43248" builtinId="8" hidden="1"/>
    <cellStyle name="Hipervínculo" xfId="53195" builtinId="8" hidden="1"/>
    <cellStyle name="Hipervínculo" xfId="17163" builtinId="8" hidden="1"/>
    <cellStyle name="Hipervínculo" xfId="2409" builtinId="8" hidden="1"/>
    <cellStyle name="Hipervínculo" xfId="26400" builtinId="8" hidden="1"/>
    <cellStyle name="Hipervínculo" xfId="45283" builtinId="8" hidden="1"/>
    <cellStyle name="Hipervínculo" xfId="29232" builtinId="8" hidden="1"/>
    <cellStyle name="Hipervínculo" xfId="15900" builtinId="8" hidden="1"/>
    <cellStyle name="Hipervínculo" xfId="27908" builtinId="8" hidden="1"/>
    <cellStyle name="Hipervínculo" xfId="56414" builtinId="8" hidden="1"/>
    <cellStyle name="Hipervínculo" xfId="3952" builtinId="8" hidden="1"/>
    <cellStyle name="Hipervínculo" xfId="56524" builtinId="8" hidden="1"/>
    <cellStyle name="Hipervínculo" xfId="50860" builtinId="8" hidden="1"/>
    <cellStyle name="Hipervínculo" xfId="36180" builtinId="8" hidden="1"/>
    <cellStyle name="Hipervínculo" xfId="54626" builtinId="8" hidden="1"/>
    <cellStyle name="Hipervínculo" xfId="14633" builtinId="8" hidden="1"/>
    <cellStyle name="Hipervínculo" xfId="30069" builtinId="8" hidden="1"/>
    <cellStyle name="Hipervínculo" xfId="45299" builtinId="8" hidden="1"/>
    <cellStyle name="Hipervínculo" xfId="56182" builtinId="8" hidden="1"/>
    <cellStyle name="Hipervínculo" xfId="31481" builtinId="8" hidden="1"/>
    <cellStyle name="Hipervínculo" xfId="17179" builtinId="8" hidden="1"/>
    <cellStyle name="Hipervínculo" xfId="29390" builtinId="8" hidden="1"/>
    <cellStyle name="Hipervínculo" xfId="39339" builtinId="8" hidden="1"/>
    <cellStyle name="Hipervínculo" xfId="30762" builtinId="8" hidden="1"/>
    <cellStyle name="Hipervínculo" xfId="8117" builtinId="8" hidden="1"/>
    <cellStyle name="Hipervínculo" xfId="43538" builtinId="8" hidden="1"/>
    <cellStyle name="Hipervínculo" xfId="20528" builtinId="8" hidden="1"/>
    <cellStyle name="Hipervínculo" xfId="45948" builtinId="8" hidden="1"/>
    <cellStyle name="Hipervínculo" xfId="33349" builtinId="8" hidden="1"/>
    <cellStyle name="Hipervínculo" xfId="14467" builtinId="8" hidden="1"/>
    <cellStyle name="Hipervínculo" xfId="32568" builtinId="8" hidden="1"/>
    <cellStyle name="Hipervínculo" xfId="57560" builtinId="8" hidden="1"/>
    <cellStyle name="Hipervínculo" xfId="15806" builtinId="8" hidden="1"/>
    <cellStyle name="Hipervínculo" xfId="9847" builtinId="8" hidden="1"/>
    <cellStyle name="Hipervínculo" xfId="28437" builtinId="8" hidden="1"/>
    <cellStyle name="Hipervínculo" xfId="38128" builtinId="8" hidden="1"/>
    <cellStyle name="Hipervínculo" xfId="28489" builtinId="8" hidden="1"/>
    <cellStyle name="Hipervínculo" xfId="24728" builtinId="8" hidden="1"/>
    <cellStyle name="Hipervínculo" xfId="10949" builtinId="8" hidden="1"/>
    <cellStyle name="Hipervínculo" xfId="42329" builtinId="8" hidden="1"/>
    <cellStyle name="Hipervínculo" xfId="45335" builtinId="8" hidden="1"/>
    <cellStyle name="Hipervínculo" xfId="2900" builtinId="8" hidden="1"/>
    <cellStyle name="Hipervínculo" xfId="15535" builtinId="8" hidden="1"/>
    <cellStyle name="Hipervínculo" xfId="25480" builtinId="8" hidden="1"/>
    <cellStyle name="Hipervínculo" xfId="49265" builtinId="8" hidden="1"/>
    <cellStyle name="Hipervínculo" xfId="18196" builtinId="8" hidden="1"/>
    <cellStyle name="Hipervínculo" xfId="394" builtinId="8" hidden="1"/>
    <cellStyle name="Hipervínculo" xfId="47184" builtinId="8" hidden="1"/>
    <cellStyle name="Hipervínculo" xfId="59485" builtinId="8" hidden="1"/>
    <cellStyle name="Hipervínculo" xfId="47204" builtinId="8" hidden="1"/>
    <cellStyle name="Hipervínculo" xfId="12776" builtinId="8" hidden="1"/>
    <cellStyle name="Hipervínculo" xfId="55568" builtinId="8" hidden="1"/>
    <cellStyle name="Hipervínculo" xfId="44381" builtinId="8" hidden="1"/>
    <cellStyle name="Hipervínculo" xfId="29685" builtinId="8" hidden="1"/>
    <cellStyle name="Hipervínculo" xfId="31904" builtinId="8" hidden="1"/>
    <cellStyle name="Hipervínculo" xfId="1778" builtinId="8" hidden="1"/>
    <cellStyle name="Hipervínculo" xfId="31089" builtinId="8" hidden="1"/>
    <cellStyle name="Hipervínculo" xfId="13671" builtinId="8" hidden="1"/>
    <cellStyle name="Hipervínculo" xfId="31679" builtinId="8" hidden="1"/>
    <cellStyle name="Hipervínculo" xfId="18098" builtinId="8" hidden="1"/>
    <cellStyle name="Hipervínculo" xfId="17733" builtinId="8" hidden="1"/>
    <cellStyle name="Hipervínculo" xfId="13655" builtinId="8" hidden="1"/>
    <cellStyle name="Hipervínculo" xfId="10699" builtinId="8" hidden="1"/>
    <cellStyle name="Hipervínculo" xfId="1424" builtinId="8" hidden="1"/>
    <cellStyle name="Hipervínculo" xfId="50200" builtinId="8" hidden="1"/>
    <cellStyle name="Hipervínculo" xfId="57550" builtinId="8" hidden="1"/>
    <cellStyle name="Hipervínculo" xfId="27377" builtinId="8" hidden="1"/>
    <cellStyle name="Hipervínculo" xfId="17135" builtinId="8" hidden="1"/>
    <cellStyle name="Hipervínculo" xfId="33329" builtinId="8" hidden="1"/>
    <cellStyle name="Hipervínculo" xfId="45968" builtinId="8" hidden="1"/>
    <cellStyle name="Hipervínculo" xfId="58020" builtinId="8" hidden="1"/>
    <cellStyle name="Hipervínculo" xfId="3259" builtinId="8" hidden="1"/>
    <cellStyle name="Hipervínculo" xfId="16483" builtinId="8" hidden="1"/>
    <cellStyle name="Hipervínculo" xfId="4034" builtinId="8" hidden="1"/>
    <cellStyle name="Hipervínculo" xfId="43368" builtinId="8" hidden="1"/>
    <cellStyle name="Hipervínculo" xfId="5241" builtinId="8" hidden="1"/>
    <cellStyle name="Hipervínculo" xfId="47460" builtinId="8" hidden="1"/>
    <cellStyle name="Hipervínculo" xfId="4292" builtinId="8" hidden="1"/>
    <cellStyle name="Hipervínculo" xfId="9943" builtinId="8" hidden="1"/>
    <cellStyle name="Hipervínculo" xfId="42605" builtinId="8" hidden="1"/>
    <cellStyle name="Hipervínculo" xfId="36328" builtinId="8" hidden="1"/>
    <cellStyle name="Hipervínculo" xfId="26850" builtinId="8" hidden="1"/>
    <cellStyle name="Hipervínculo" xfId="32411" builtinId="8" hidden="1"/>
    <cellStyle name="Hipervínculo" xfId="11589" builtinId="8" hidden="1"/>
    <cellStyle name="Hipervínculo" xfId="55826" builtinId="8" hidden="1"/>
    <cellStyle name="Hipervínculo" xfId="2167" builtinId="8" hidden="1"/>
    <cellStyle name="Hipervínculo" xfId="3932" builtinId="8" hidden="1"/>
    <cellStyle name="Hipervínculo" xfId="6720" builtinId="8" hidden="1"/>
    <cellStyle name="Hipervínculo" xfId="50230" builtinId="8" hidden="1"/>
    <cellStyle name="Hipervínculo" xfId="26203" builtinId="8" hidden="1"/>
    <cellStyle name="Hipervínculo" xfId="12216" builtinId="8" hidden="1"/>
    <cellStyle name="Hipervínculo" xfId="25824" builtinId="8" hidden="1"/>
    <cellStyle name="Hipervínculo" xfId="48897" builtinId="8" hidden="1"/>
    <cellStyle name="Hipervínculo" xfId="10174" builtinId="8" hidden="1"/>
    <cellStyle name="Hipervínculo" xfId="24426" builtinId="8" hidden="1"/>
    <cellStyle name="Hipervínculo" xfId="51805" builtinId="8" hidden="1"/>
    <cellStyle name="Hipervínculo" xfId="27289" builtinId="8" hidden="1"/>
    <cellStyle name="Hipervínculo" xfId="11904" builtinId="8" hidden="1"/>
    <cellStyle name="Hipervínculo" xfId="4979" builtinId="8" hidden="1"/>
    <cellStyle name="Hipervínculo" xfId="33671" builtinId="8" hidden="1"/>
    <cellStyle name="Hipervínculo" xfId="9114" builtinId="8" hidden="1"/>
    <cellStyle name="Hipervínculo" xfId="53064" builtinId="8" hidden="1"/>
    <cellStyle name="Hipervínculo" xfId="44257" builtinId="8" hidden="1"/>
    <cellStyle name="Hipervínculo" xfId="21374" builtinId="8" hidden="1"/>
    <cellStyle name="Hipervínculo" xfId="28174" builtinId="8" hidden="1"/>
    <cellStyle name="Hipervínculo" xfId="40573" builtinId="8" hidden="1"/>
    <cellStyle name="Hipervínculo" xfId="21822" builtinId="8" hidden="1"/>
    <cellStyle name="Hipervínculo" xfId="49813" builtinId="8" hidden="1"/>
    <cellStyle name="Hipervínculo" xfId="24216" builtinId="8" hidden="1"/>
    <cellStyle name="Hipervínculo" xfId="20297" builtinId="8" hidden="1"/>
    <cellStyle name="Hipervínculo" xfId="45736" builtinId="8" hidden="1"/>
    <cellStyle name="Hipervínculo" xfId="52612" builtinId="8" hidden="1"/>
    <cellStyle name="Hipervínculo" xfId="53585" builtinId="8" hidden="1"/>
    <cellStyle name="Hipervínculo" xfId="46799" builtinId="8" hidden="1"/>
    <cellStyle name="Hipervínculo" xfId="40899" builtinId="8" hidden="1"/>
    <cellStyle name="Hipervínculo" xfId="30861" builtinId="8" hidden="1"/>
    <cellStyle name="Hipervínculo" xfId="44709" builtinId="8" hidden="1"/>
    <cellStyle name="Hipervínculo" xfId="11143" builtinId="8" hidden="1"/>
    <cellStyle name="Hipervínculo" xfId="11624" builtinId="8" hidden="1"/>
    <cellStyle name="Hipervínculo" xfId="55951" builtinId="8" hidden="1"/>
    <cellStyle name="Hipervínculo" xfId="8351" builtinId="8" hidden="1"/>
    <cellStyle name="Hipervínculo" xfId="40956" builtinId="8" hidden="1"/>
    <cellStyle name="Hipervínculo" xfId="28684" builtinId="8" hidden="1"/>
    <cellStyle name="Hipervínculo" xfId="42991" builtinId="8" hidden="1"/>
    <cellStyle name="Hipervínculo" xfId="19813" builtinId="8" hidden="1"/>
    <cellStyle name="Hipervínculo" xfId="43027" builtinId="8" hidden="1"/>
    <cellStyle name="Hipervínculo" xfId="50376" builtinId="8" hidden="1"/>
    <cellStyle name="Hipervínculo" xfId="20366" builtinId="8" hidden="1"/>
    <cellStyle name="Hipervínculo" xfId="10001" builtinId="8" hidden="1"/>
    <cellStyle name="Hipervínculo" xfId="36878" builtinId="8" hidden="1"/>
    <cellStyle name="Hipervínculo" xfId="55248" builtinId="8" hidden="1"/>
    <cellStyle name="Hipervínculo" xfId="7645" builtinId="8" hidden="1"/>
    <cellStyle name="Hipervínculo" xfId="8677" builtinId="8" hidden="1"/>
    <cellStyle name="Hipervínculo" xfId="18102" builtinId="8" hidden="1"/>
    <cellStyle name="Hipervínculo" xfId="35766" builtinId="8" hidden="1"/>
    <cellStyle name="Hipervínculo" xfId="17989" builtinId="8" hidden="1"/>
    <cellStyle name="Hipervínculo" xfId="10703" builtinId="8" hidden="1"/>
    <cellStyle name="Hipervínculo" xfId="37583" builtinId="8" hidden="1"/>
    <cellStyle name="Hipervínculo" xfId="50166" builtinId="8" hidden="1"/>
    <cellStyle name="Hipervínculo" xfId="37494" builtinId="8" hidden="1"/>
    <cellStyle name="Hipervínculo" xfId="9465" builtinId="8" hidden="1"/>
    <cellStyle name="Hipervínculo" xfId="22398" builtinId="8" hidden="1"/>
    <cellStyle name="Hipervínculo" xfId="1808" builtinId="8" hidden="1"/>
    <cellStyle name="Hipervínculo" xfId="38470" builtinId="8" hidden="1"/>
    <cellStyle name="Hipervínculo" xfId="22216" builtinId="8" hidden="1"/>
    <cellStyle name="Hipervínculo" xfId="45235" builtinId="8" hidden="1"/>
    <cellStyle name="Hipervínculo" xfId="47324" builtinId="8" hidden="1"/>
    <cellStyle name="Hipervínculo" xfId="37056" builtinId="8" hidden="1"/>
    <cellStyle name="Hipervínculo" xfId="6666" builtinId="8" hidden="1"/>
    <cellStyle name="Hipervínculo" xfId="23572" builtinId="8" hidden="1"/>
    <cellStyle name="Hipervínculo" xfId="38178" builtinId="8" hidden="1"/>
    <cellStyle name="Hipervínculo" xfId="48124" builtinId="8" hidden="1"/>
    <cellStyle name="Hipervínculo" xfId="48182" builtinId="8" hidden="1"/>
    <cellStyle name="Hipervínculo" xfId="7717" builtinId="8" hidden="1"/>
    <cellStyle name="Hipervínculo" xfId="10120" builtinId="8" hidden="1"/>
    <cellStyle name="Hipervínculo" xfId="49339" builtinId="8" hidden="1"/>
    <cellStyle name="Hipervínculo" xfId="34506" builtinId="8" hidden="1"/>
    <cellStyle name="Hipervínculo" xfId="24556" builtinId="8" hidden="1"/>
    <cellStyle name="Hipervínculo" xfId="34670" builtinId="8" hidden="1"/>
    <cellStyle name="Hipervínculo" xfId="36310" builtinId="8" hidden="1"/>
    <cellStyle name="Hipervínculo" xfId="51352" builtinId="8" hidden="1"/>
    <cellStyle name="Hipervínculo" xfId="16074" builtinId="8" hidden="1"/>
    <cellStyle name="Hipervínculo" xfId="16429" builtinId="8" hidden="1"/>
    <cellStyle name="Hipervínculo" xfId="19469" builtinId="8" hidden="1"/>
    <cellStyle name="Hipervínculo" xfId="52075" builtinId="8" hidden="1"/>
    <cellStyle name="Hipervínculo" xfId="23346" builtinId="8" hidden="1"/>
    <cellStyle name="Hipervínculo" xfId="39517" builtinId="8" hidden="1"/>
    <cellStyle name="Hipervínculo" xfId="41166" builtinId="8" hidden="1"/>
    <cellStyle name="Hipervínculo" xfId="51115" builtinId="8" hidden="1"/>
    <cellStyle name="Hipervínculo" xfId="8607" builtinId="8" hidden="1"/>
    <cellStyle name="Hipervínculo" xfId="12441" builtinId="8" hidden="1"/>
    <cellStyle name="Hipervínculo" xfId="24322" builtinId="8" hidden="1"/>
    <cellStyle name="Hipervínculo" xfId="34330" builtinId="8" hidden="1"/>
    <cellStyle name="Hipervínculo" xfId="34845" builtinId="8" hidden="1"/>
    <cellStyle name="Hipervínculo" xfId="51947" builtinId="8" hidden="1"/>
    <cellStyle name="Hipervínculo" xfId="828" builtinId="8" hidden="1"/>
    <cellStyle name="Hipervínculo" xfId="55968" builtinId="8" hidden="1"/>
    <cellStyle name="Hipervínculo" xfId="48361" builtinId="8" hidden="1"/>
    <cellStyle name="Hipervínculo" xfId="38414" builtinId="8" hidden="1"/>
    <cellStyle name="Hipervínculo" xfId="10385" builtinId="8" hidden="1"/>
    <cellStyle name="Hipervínculo" xfId="4126" builtinId="8" hidden="1"/>
    <cellStyle name="Hipervínculo" xfId="53898" builtinId="8" hidden="1"/>
    <cellStyle name="Hipervínculo" xfId="16717" builtinId="8" hidden="1"/>
    <cellStyle name="Hipervínculo" xfId="6766" builtinId="8" hidden="1"/>
    <cellStyle name="Hipervínculo" xfId="5612" builtinId="8" hidden="1"/>
    <cellStyle name="Hipervínculo" xfId="54104" builtinId="8" hidden="1"/>
    <cellStyle name="Hipervínculo" xfId="17631" builtinId="8" hidden="1"/>
    <cellStyle name="Hipervínculo" xfId="22162" builtinId="8" hidden="1"/>
    <cellStyle name="Hipervínculo" xfId="27307" builtinId="8" hidden="1"/>
    <cellStyle name="Hipervínculo" xfId="54268" builtinId="8" hidden="1"/>
    <cellStyle name="Hipervínculo" xfId="58656" builtinId="8" hidden="1"/>
    <cellStyle name="Hipervínculo" xfId="40455" builtinId="8" hidden="1"/>
    <cellStyle name="Hipervínculo" xfId="57900" builtinId="8" hidden="1"/>
    <cellStyle name="Hipervínculo" xfId="52826" builtinId="8" hidden="1"/>
    <cellStyle name="Hipervínculo" xfId="35214" builtinId="8" hidden="1"/>
    <cellStyle name="Hipervínculo" xfId="35790" builtinId="8" hidden="1"/>
    <cellStyle name="Hipervínculo" xfId="7191" builtinId="8" hidden="1"/>
    <cellStyle name="Hipervínculo" xfId="42115" builtinId="8" hidden="1"/>
    <cellStyle name="Hipervínculo" xfId="55483" builtinId="8" hidden="1"/>
    <cellStyle name="Hipervínculo" xfId="52273" builtinId="8" hidden="1"/>
    <cellStyle name="Hipervínculo" xfId="1896" builtinId="8" hidden="1"/>
    <cellStyle name="Hipervínculo" xfId="4757" builtinId="8" hidden="1"/>
    <cellStyle name="Hipervínculo" xfId="40297" builtinId="8" hidden="1"/>
    <cellStyle name="Hipervínculo" xfId="43041" builtinId="8" hidden="1"/>
    <cellStyle name="Hipervínculo" xfId="20572" builtinId="8" hidden="1"/>
    <cellStyle name="Hipervínculo" xfId="7641" builtinId="8" hidden="1"/>
    <cellStyle name="Hipervínculo" xfId="45680" builtinId="8" hidden="1"/>
    <cellStyle name="Hipervínculo" xfId="47416" builtinId="8" hidden="1"/>
    <cellStyle name="Hipervínculo" xfId="35762" builtinId="8" hidden="1"/>
    <cellStyle name="Hipervínculo" xfId="42763" builtinId="8" hidden="1"/>
    <cellStyle name="Hipervínculo" xfId="23401" builtinId="8" hidden="1"/>
    <cellStyle name="Hipervínculo" xfId="55157" builtinId="8" hidden="1"/>
    <cellStyle name="Hipervínculo" xfId="27331" builtinId="8" hidden="1"/>
    <cellStyle name="Hipervínculo" xfId="5873" builtinId="8" hidden="1"/>
    <cellStyle name="Hipervínculo" xfId="15569" builtinId="8" hidden="1"/>
    <cellStyle name="Hipervínculo" xfId="31974" builtinId="8" hidden="1"/>
    <cellStyle name="Hipervínculo" xfId="45145" builtinId="8" hidden="1"/>
    <cellStyle name="Hipervínculo" xfId="35406" builtinId="8" hidden="1"/>
    <cellStyle name="Hipervínculo" xfId="59489" builtinId="8" hidden="1"/>
    <cellStyle name="Hipervínculo" xfId="55463" builtinId="8" hidden="1"/>
    <cellStyle name="Hipervínculo" xfId="55384" builtinId="8" hidden="1"/>
    <cellStyle name="Hipervínculo" xfId="8621" builtinId="8" hidden="1"/>
    <cellStyle name="Hipervínculo" xfId="9335" builtinId="8" hidden="1"/>
    <cellStyle name="Hipervínculo" xfId="20592" builtinId="8" hidden="1"/>
    <cellStyle name="Hipervínculo" xfId="42337" builtinId="8" hidden="1"/>
    <cellStyle name="Hipervínculo" xfId="19433" builtinId="8" hidden="1"/>
    <cellStyle name="Hipervínculo" xfId="48663" builtinId="8" hidden="1"/>
    <cellStyle name="Hipervínculo" xfId="23421" builtinId="8" hidden="1"/>
    <cellStyle name="Hipervínculo" xfId="1418" builtinId="8" hidden="1"/>
    <cellStyle name="Hipervínculo" xfId="38797" builtinId="8" hidden="1"/>
    <cellStyle name="Hipervínculo" xfId="27389" builtinId="8" hidden="1"/>
    <cellStyle name="Hipervínculo" xfId="9174" builtinId="8" hidden="1"/>
    <cellStyle name="Hipervínculo" xfId="45956" builtinId="8" hidden="1"/>
    <cellStyle name="Hipervínculo" xfId="34306" builtinId="8" hidden="1"/>
    <cellStyle name="Hipervínculo" xfId="22234" builtinId="8" hidden="1"/>
    <cellStyle name="Hipervínculo" xfId="51799" builtinId="8" hidden="1"/>
    <cellStyle name="Hipervínculo" xfId="46662" builtinId="8" hidden="1"/>
    <cellStyle name="Hipervínculo" xfId="34192" builtinId="8" hidden="1"/>
    <cellStyle name="Hipervínculo" xfId="56190" builtinId="8" hidden="1"/>
    <cellStyle name="Hipervínculo" xfId="39156" builtinId="8" hidden="1"/>
    <cellStyle name="Hipervínculo" xfId="35064" builtinId="8" hidden="1"/>
    <cellStyle name="Hipervínculo" xfId="9569" builtinId="8" hidden="1"/>
    <cellStyle name="Hipervínculo" xfId="44500" builtinId="8" hidden="1"/>
    <cellStyle name="Hipervínculo" xfId="36357" builtinId="8" hidden="1"/>
    <cellStyle name="Hipervínculo" xfId="40994" builtinId="8" hidden="1"/>
    <cellStyle name="Hipervínculo" xfId="56384" builtinId="8" hidden="1"/>
    <cellStyle name="Hipervínculo" xfId="32359" builtinId="8" hidden="1"/>
    <cellStyle name="Hipervínculo" xfId="28264" builtinId="8" hidden="1"/>
    <cellStyle name="Hipervínculo" xfId="4375" builtinId="8" hidden="1"/>
    <cellStyle name="Hipervínculo" xfId="19673" builtinId="8" hidden="1"/>
    <cellStyle name="Hipervínculo" xfId="115" builtinId="8" hidden="1"/>
    <cellStyle name="Hipervínculo" xfId="12032" builtinId="8" hidden="1"/>
    <cellStyle name="Hipervínculo" xfId="49583" builtinId="8" hidden="1"/>
    <cellStyle name="Hipervínculo" xfId="25556" builtinId="8" hidden="1"/>
    <cellStyle name="Hipervínculo" xfId="21466" builtinId="8" hidden="1"/>
    <cellStyle name="Hipervínculo" xfId="7999" builtinId="8" hidden="1"/>
    <cellStyle name="Hipervínculo" xfId="26472" builtinId="8" hidden="1"/>
    <cellStyle name="Hipervínculo" xfId="30469" builtinId="8" hidden="1"/>
    <cellStyle name="Hipervínculo" xfId="54594" builtinId="8" hidden="1"/>
    <cellStyle name="Hipervínculo" xfId="3094" builtinId="8" hidden="1"/>
    <cellStyle name="Hipervínculo" xfId="18757" builtinId="8" hidden="1"/>
    <cellStyle name="Hipervínculo" xfId="14663" builtinId="8" hidden="1"/>
    <cellStyle name="Hipervínculo" xfId="9244" builtinId="8" hidden="1"/>
    <cellStyle name="Hipervínculo" xfId="50537" builtinId="8" hidden="1"/>
    <cellStyle name="Hipervínculo" xfId="2686" builtinId="8" hidden="1"/>
    <cellStyle name="Hipervínculo" xfId="52711" builtinId="8" hidden="1"/>
    <cellStyle name="Hipervínculo" xfId="5548" builtinId="8" hidden="1"/>
    <cellStyle name="Hipervínculo" xfId="48941" builtinId="8" hidden="1"/>
    <cellStyle name="Hipervínculo" xfId="157" builtinId="8" hidden="1"/>
    <cellStyle name="Hipervínculo" xfId="18534" builtinId="8" hidden="1"/>
    <cellStyle name="Hipervínculo" xfId="22050" builtinId="8" hidden="1"/>
    <cellStyle name="Hipervínculo" xfId="59483" builtinId="8" hidden="1"/>
    <cellStyle name="Hipervínculo" xfId="40369" builtinId="8" hidden="1"/>
    <cellStyle name="Hipervínculo" xfId="43586" builtinId="8" hidden="1"/>
    <cellStyle name="Hipervínculo" xfId="7045" builtinId="8" hidden="1"/>
    <cellStyle name="Hipervínculo" xfId="501" builtinId="8" hidden="1"/>
    <cellStyle name="Hipervínculo" xfId="20630" builtinId="8" hidden="1"/>
    <cellStyle name="Hipervínculo" xfId="46874" builtinId="8" hidden="1"/>
    <cellStyle name="Hipervínculo" xfId="50965" builtinId="8" hidden="1"/>
    <cellStyle name="Hipervínculo" xfId="45121" builtinId="8" hidden="1"/>
    <cellStyle name="Hipervínculo" xfId="45279" builtinId="8" hidden="1"/>
    <cellStyle name="Hipervínculo" xfId="6756" builtinId="8" hidden="1"/>
    <cellStyle name="Hipervínculo" xfId="5837" builtinId="8" hidden="1"/>
    <cellStyle name="Hipervínculo" xfId="27563" builtinId="8" hidden="1"/>
    <cellStyle name="Hipervínculo" xfId="18683" builtinId="8" hidden="1"/>
    <cellStyle name="Hipervínculo" xfId="33281" builtinId="8" hidden="1"/>
    <cellStyle name="Hipervínculo" xfId="57930" builtinId="8" hidden="1"/>
    <cellStyle name="Hipervínculo" xfId="15583" builtinId="8" hidden="1"/>
    <cellStyle name="Hipervínculo" xfId="12459" builtinId="8" hidden="1"/>
    <cellStyle name="Hipervínculo" xfId="12764" builtinId="8" hidden="1"/>
    <cellStyle name="Hipervínculo" xfId="34494" builtinId="8" hidden="1"/>
    <cellStyle name="Hipervínculo" xfId="59034" builtinId="8" hidden="1"/>
    <cellStyle name="Hipervínculo" xfId="52996" builtinId="8" hidden="1"/>
    <cellStyle name="Hipervínculo" xfId="31263" builtinId="8" hidden="1"/>
    <cellStyle name="Hipervínculo" xfId="8787" builtinId="8" hidden="1"/>
    <cellStyle name="Hipervínculo" xfId="57113" builtinId="8" hidden="1"/>
    <cellStyle name="Hipervínculo" xfId="23397" builtinId="8" hidden="1"/>
    <cellStyle name="Hipervínculo" xfId="41422" builtinId="8" hidden="1"/>
    <cellStyle name="Hipervínculo" xfId="43950" builtinId="8" hidden="1"/>
    <cellStyle name="Hipervínculo" xfId="46066" builtinId="8" hidden="1"/>
    <cellStyle name="Hipervínculo" xfId="24334" builtinId="8" hidden="1"/>
    <cellStyle name="Hipervínculo" xfId="52508" builtinId="8" hidden="1"/>
    <cellStyle name="Hipervínculo" xfId="25346" builtinId="8" hidden="1"/>
    <cellStyle name="Hipervínculo" xfId="27126" builtinId="8" hidden="1"/>
    <cellStyle name="Hipervínculo" xfId="48349" builtinId="8" hidden="1"/>
    <cellStyle name="Hipervínculo" xfId="44201" builtinId="8" hidden="1"/>
    <cellStyle name="Hipervínculo" xfId="39138" builtinId="8" hidden="1"/>
    <cellStyle name="Hipervínculo" xfId="17407" builtinId="8" hidden="1"/>
    <cellStyle name="Hipervínculo" xfId="6754" builtinId="8" hidden="1"/>
    <cellStyle name="Hipervínculo" xfId="11079" builtinId="8" hidden="1"/>
    <cellStyle name="Hipervínculo" xfId="23837" builtinId="8" hidden="1"/>
    <cellStyle name="Hipervínculo" xfId="746" builtinId="8" hidden="1"/>
    <cellStyle name="Hipervínculo" xfId="57141" builtinId="8" hidden="1"/>
    <cellStyle name="Hipervínculo" xfId="17036" builtinId="8" hidden="1"/>
    <cellStyle name="Hipervínculo" xfId="10481" builtinId="8" hidden="1"/>
    <cellStyle name="Hipervínculo" xfId="13681" builtinId="8" hidden="1"/>
    <cellStyle name="Hipervínculo" xfId="17877" builtinId="8" hidden="1"/>
    <cellStyle name="Hipervínculo" xfId="24650" builtinId="8" hidden="1"/>
    <cellStyle name="Hipervínculo" xfId="33159" builtinId="8" hidden="1"/>
    <cellStyle name="Hipervínculo" xfId="1744" builtinId="8" hidden="1"/>
    <cellStyle name="Hipervínculo" xfId="3410" builtinId="8" hidden="1"/>
    <cellStyle name="Hipervínculo" xfId="6475" builtinId="8" hidden="1"/>
    <cellStyle name="Hipervínculo" xfId="27219" builtinId="8" hidden="1"/>
    <cellStyle name="Hipervínculo" xfId="3550" builtinId="8" hidden="1"/>
    <cellStyle name="Hipervínculo" xfId="54550" builtinId="8" hidden="1"/>
    <cellStyle name="Hipervínculo" xfId="9863" builtinId="8" hidden="1"/>
    <cellStyle name="Hipervínculo" xfId="47532" builtinId="8" hidden="1"/>
    <cellStyle name="Hipervínculo" xfId="1616" builtinId="8" hidden="1"/>
    <cellStyle name="Hipervínculo" xfId="51592" builtinId="8" hidden="1"/>
    <cellStyle name="Hipervínculo" xfId="31709" builtinId="8" hidden="1"/>
    <cellStyle name="Hipervínculo" xfId="39058" builtinId="8" hidden="1"/>
    <cellStyle name="Hipervínculo" xfId="56458" builtinId="8" hidden="1"/>
    <cellStyle name="Hipervínculo" xfId="6826" builtinId="8" hidden="1"/>
    <cellStyle name="Hipervínculo" xfId="438" builtinId="8" hidden="1"/>
    <cellStyle name="Hipervínculo" xfId="8805" builtinId="8" hidden="1"/>
    <cellStyle name="Hipervínculo" xfId="22396" builtinId="8" hidden="1"/>
    <cellStyle name="Hipervínculo" xfId="34184" builtinId="8" hidden="1"/>
    <cellStyle name="Hipervínculo" xfId="18747" builtinId="8" hidden="1"/>
    <cellStyle name="Hipervínculo" xfId="58118" builtinId="8" hidden="1"/>
    <cellStyle name="Hipervínculo" xfId="35072" builtinId="8" hidden="1"/>
    <cellStyle name="Hipervínculo" xfId="37718" builtinId="8" hidden="1"/>
    <cellStyle name="Hipervínculo" xfId="15429" builtinId="8" hidden="1"/>
    <cellStyle name="Hipervínculo" xfId="16957" builtinId="8" hidden="1"/>
    <cellStyle name="Hipervínculo" xfId="40986" builtinId="8" hidden="1"/>
    <cellStyle name="Hipervínculo" xfId="45079" builtinId="8" hidden="1"/>
    <cellStyle name="Hipervínculo" xfId="52303" builtinId="8" hidden="1"/>
    <cellStyle name="Hipervínculo" xfId="28272" builtinId="8" hidden="1"/>
    <cellStyle name="Hipervínculo" xfId="18548" builtinId="8" hidden="1"/>
    <cellStyle name="Hipervínculo" xfId="35" builtinId="8" hidden="1"/>
    <cellStyle name="Hipervínculo" xfId="23756" builtinId="8" hidden="1"/>
    <cellStyle name="Hipervínculo" xfId="47784" builtinId="8" hidden="1"/>
    <cellStyle name="Hipervínculo" xfId="51877" builtinId="8" hidden="1"/>
    <cellStyle name="Hipervínculo" xfId="41903" builtinId="8" hidden="1"/>
    <cellStyle name="Hipervínculo" xfId="21474" builtinId="8" hidden="1"/>
    <cellStyle name="Hipervínculo" xfId="20667" builtinId="8" hidden="1"/>
    <cellStyle name="Hipervínculo" xfId="31657" builtinId="8" hidden="1"/>
    <cellStyle name="Hipervínculo" xfId="2807" builtinId="8" hidden="1"/>
    <cellStyle name="Hipervínculo" xfId="36455" builtinId="8" hidden="1"/>
    <cellStyle name="Hipervínculo" xfId="57908" builtinId="8" hidden="1"/>
    <cellStyle name="Hipervínculo" xfId="38699" builtinId="8" hidden="1"/>
    <cellStyle name="Hipervínculo" xfId="14672" builtinId="8" hidden="1"/>
    <cellStyle name="Hipervínculo" xfId="11382" builtinId="8" hidden="1"/>
    <cellStyle name="Hipervínculo" xfId="11852" builtinId="8" hidden="1"/>
    <cellStyle name="Hipervínculo" xfId="37354" builtinId="8" hidden="1"/>
    <cellStyle name="Hipervínculo" xfId="58578" builtinId="8" hidden="1"/>
    <cellStyle name="Hipervínculo" xfId="53908" builtinId="8" hidden="1"/>
    <cellStyle name="Hipervínculo" xfId="31900" builtinId="8" hidden="1"/>
    <cellStyle name="Hipervínculo" xfId="24318" builtinId="8" hidden="1"/>
    <cellStyle name="Hipervínculo" xfId="35269" builtinId="8" hidden="1"/>
    <cellStyle name="Hipervínculo" xfId="18810" builtinId="8" hidden="1"/>
    <cellStyle name="Hipervínculo" xfId="44159" builtinId="8" hidden="1"/>
    <cellStyle name="Hipervínculo" xfId="35668" builtinId="8" hidden="1"/>
    <cellStyle name="Hipervínculo" xfId="46978" builtinId="8" hidden="1"/>
    <cellStyle name="Hipervínculo" xfId="25097" builtinId="8" hidden="1"/>
    <cellStyle name="Hipervínculo" xfId="505" builtinId="8" hidden="1"/>
    <cellStyle name="Hipervínculo" xfId="18150" builtinId="8" hidden="1"/>
    <cellStyle name="Hipervínculo" xfId="25705" builtinId="8" hidden="1"/>
    <cellStyle name="Hipervínculo" xfId="50957" builtinId="8" hidden="1"/>
    <cellStyle name="Hipervínculo" xfId="45113" builtinId="8" hidden="1"/>
    <cellStyle name="Hipervínculo" xfId="40053" builtinId="8" hidden="1"/>
    <cellStyle name="Hipervínculo" xfId="23139" builtinId="8" hidden="1"/>
    <cellStyle name="Hipervínculo" xfId="5845" builtinId="8" hidden="1"/>
    <cellStyle name="Hipervínculo" xfId="43819" builtinId="8" hidden="1"/>
    <cellStyle name="Hipervínculo" xfId="32635" builtinId="8" hidden="1"/>
    <cellStyle name="Hipervínculo" xfId="29955" builtinId="8" hidden="1"/>
    <cellStyle name="Hipervínculo" xfId="53478" builtinId="8" hidden="1"/>
    <cellStyle name="Hipervínculo" xfId="3974" builtinId="8" hidden="1"/>
    <cellStyle name="Hipervínculo" xfId="44311" builtinId="8" hidden="1"/>
    <cellStyle name="Hipervínculo" xfId="57468" builtinId="8" hidden="1"/>
    <cellStyle name="Hipervínculo" xfId="29798" builtinId="8" hidden="1"/>
    <cellStyle name="Hipervínculo" xfId="5365" builtinId="8" hidden="1"/>
    <cellStyle name="Hipervínculo" xfId="52988" builtinId="8" hidden="1"/>
    <cellStyle name="Hipervínculo" xfId="31257" builtinId="8" hidden="1"/>
    <cellStyle name="Hipervínculo" xfId="26193" builtinId="8" hidden="1"/>
    <cellStyle name="Hipervínculo" xfId="3464" builtinId="8" hidden="1"/>
    <cellStyle name="Hipervínculo" xfId="8653" builtinId="8" hidden="1"/>
    <cellStyle name="Hipervínculo" xfId="58060" builtinId="8" hidden="1"/>
    <cellStyle name="Hipervínculo" xfId="10148" builtinId="8" hidden="1"/>
    <cellStyle name="Hipervínculo" xfId="46058" builtinId="8" hidden="1"/>
    <cellStyle name="Hipervínculo" xfId="24326" builtinId="8" hidden="1"/>
    <cellStyle name="Hipervínculo" xfId="19268" builtinId="8" hidden="1"/>
    <cellStyle name="Hipervínculo" xfId="4887" builtinId="8" hidden="1"/>
    <cellStyle name="Hipervínculo" xfId="26626" builtinId="8" hidden="1"/>
    <cellStyle name="Hipervínculo" xfId="31689" builtinId="8" hidden="1"/>
    <cellStyle name="Hipervínculo" xfId="53420" builtinId="8" hidden="1"/>
    <cellStyle name="Hipervínculo" xfId="26440" builtinId="8" hidden="1"/>
    <cellStyle name="Hipervínculo" xfId="44329" builtinId="8" hidden="1"/>
    <cellStyle name="Hipervínculo" xfId="38958" builtinId="8" hidden="1"/>
    <cellStyle name="Hipervínculo" xfId="11071" builtinId="8" hidden="1"/>
    <cellStyle name="Hipervínculo" xfId="30262" builtinId="8" hidden="1"/>
    <cellStyle name="Hipervínculo" xfId="57374" builtinId="8" hidden="1"/>
    <cellStyle name="Hipervínculo" xfId="57662" builtinId="8" hidden="1"/>
    <cellStyle name="Hipervínculo" xfId="32203" builtinId="8" hidden="1"/>
    <cellStyle name="Hipervínculo" xfId="10473" builtinId="8" hidden="1"/>
    <cellStyle name="Hipervínculo" xfId="59044" builtinId="8" hidden="1"/>
    <cellStyle name="Hipervínculo" xfId="17869" builtinId="8" hidden="1"/>
    <cellStyle name="Hipervínculo" xfId="31573" builtinId="8" hidden="1"/>
    <cellStyle name="Hipervínculo" xfId="26812" builtinId="8" hidden="1"/>
    <cellStyle name="Hipervínculo" xfId="51389" builtinId="8" hidden="1"/>
    <cellStyle name="Hipervínculo" xfId="25271" builtinId="8" hidden="1"/>
    <cellStyle name="Hipervínculo" xfId="8261" builtinId="8" hidden="1"/>
    <cellStyle name="Hipervínculo" xfId="288" builtinId="8" hidden="1"/>
    <cellStyle name="Hipervínculo" xfId="51358" builtinId="8" hidden="1"/>
    <cellStyle name="Hipervínculo" xfId="23274" builtinId="8" hidden="1"/>
    <cellStyle name="Hipervínculo" xfId="7348" builtinId="8" hidden="1"/>
    <cellStyle name="Hipervínculo" xfId="44591" builtinId="8" hidden="1"/>
    <cellStyle name="Hipervínculo" xfId="18346" builtinId="8" hidden="1"/>
    <cellStyle name="Hipervínculo" xfId="3810" builtinId="8" hidden="1"/>
    <cellStyle name="Hipervínculo" xfId="7442" builtinId="8" hidden="1"/>
    <cellStyle name="Hipervínculo" xfId="31471" builtinId="8" hidden="1"/>
    <cellStyle name="Hipervínculo" xfId="54338" builtinId="8" hidden="1"/>
    <cellStyle name="Hipervínculo" xfId="3348" builtinId="8" hidden="1"/>
    <cellStyle name="Hipervínculo" xfId="29218" builtinId="8" hidden="1"/>
    <cellStyle name="Hipervínculo" xfId="11452" builtinId="8" hidden="1"/>
    <cellStyle name="Hipervínculo" xfId="241" builtinId="8" hidden="1"/>
    <cellStyle name="Hipervínculo" xfId="14240" builtinId="8" hidden="1"/>
    <cellStyle name="Hipervínculo" xfId="31964" builtinId="8" hidden="1"/>
    <cellStyle name="Hipervínculo" xfId="48805" builtinId="8" hidden="1"/>
    <cellStyle name="Hipervínculo" xfId="21410" builtinId="8" hidden="1"/>
    <cellStyle name="Hipervínculo" xfId="31125" builtinId="8" hidden="1"/>
    <cellStyle name="Hipervínculo" xfId="8641" builtinId="8" hidden="1"/>
    <cellStyle name="Hipervínculo" xfId="15105" builtinId="8" hidden="1"/>
    <cellStyle name="Hipervínculo" xfId="11328" builtinId="8" hidden="1"/>
    <cellStyle name="Hipervínculo" xfId="602" builtinId="8" hidden="1"/>
    <cellStyle name="Hipervínculo" xfId="13937" builtinId="8" hidden="1"/>
    <cellStyle name="Hipervínculo" xfId="19517" builtinId="8" hidden="1"/>
    <cellStyle name="Hipervínculo" xfId="40855" builtinId="8" hidden="1"/>
    <cellStyle name="Hipervínculo" xfId="48737" builtinId="8" hidden="1"/>
    <cellStyle name="Hipervínculo" xfId="26438" builtinId="8" hidden="1"/>
    <cellStyle name="Hipervínculo" xfId="59152" builtinId="8" hidden="1"/>
    <cellStyle name="Hipervínculo" xfId="1702" builtinId="8" hidden="1"/>
    <cellStyle name="Hipervínculo" xfId="47246" builtinId="8" hidden="1"/>
    <cellStyle name="Hipervínculo" xfId="40964" builtinId="8" hidden="1"/>
    <cellStyle name="Hipervínculo" xfId="18045" builtinId="8" hidden="1"/>
    <cellStyle name="Hipervínculo" xfId="24780" builtinId="8" hidden="1"/>
    <cellStyle name="Hipervínculo" xfId="9993" builtinId="8" hidden="1"/>
    <cellStyle name="Hipervínculo" xfId="34642" builtinId="8" hidden="1"/>
    <cellStyle name="Hipervínculo" xfId="22338" builtinId="8" hidden="1"/>
    <cellStyle name="Hipervínculo" xfId="15820" builtinId="8" hidden="1"/>
    <cellStyle name="Hipervínculo" xfId="34035" builtinId="8" hidden="1"/>
    <cellStyle name="Hipervínculo" xfId="10591" builtinId="8" hidden="1"/>
    <cellStyle name="Hipervínculo" xfId="11860" builtinId="8" hidden="1"/>
    <cellStyle name="Hipervínculo" xfId="37619" builtinId="8" hidden="1"/>
    <cellStyle name="Hipervínculo" xfId="41440" builtinId="8" hidden="1"/>
    <cellStyle name="Hipervínculo" xfId="53900" builtinId="8" hidden="1"/>
    <cellStyle name="Hipervínculo" xfId="51417" builtinId="8" hidden="1"/>
    <cellStyle name="Hipervínculo" xfId="43268" builtinId="8" hidden="1"/>
    <cellStyle name="Hipervínculo" xfId="3008" builtinId="8" hidden="1"/>
    <cellStyle name="Hipervínculo" xfId="18788" builtinId="8" hidden="1"/>
    <cellStyle name="Hipervínculo" xfId="23845" builtinId="8" hidden="1"/>
    <cellStyle name="Hipervínculo" xfId="48239" builtinId="8" hidden="1"/>
    <cellStyle name="Hipervínculo" xfId="46970" builtinId="8" hidden="1"/>
    <cellStyle name="Hipervínculo" xfId="18743" builtinId="8" hidden="1"/>
    <cellStyle name="Hipervínculo" xfId="58288" builtinId="8" hidden="1"/>
    <cellStyle name="Hipervínculo" xfId="14682" builtinId="8" hidden="1"/>
    <cellStyle name="Hipervínculo" xfId="41579" builtinId="8" hidden="1"/>
    <cellStyle name="Hipervínculo" xfId="31413" builtinId="8" hidden="1"/>
    <cellStyle name="Hipervínculo" xfId="45960" builtinId="8" hidden="1"/>
    <cellStyle name="Hipervínculo" xfId="19233" builtinId="8" hidden="1"/>
    <cellStyle name="Hipervínculo" xfId="48865" builtinId="8" hidden="1"/>
    <cellStyle name="Hipervínculo" xfId="13252" builtinId="8" hidden="1"/>
    <cellStyle name="Hipervínculo" xfId="10913" builtinId="8" hidden="1"/>
    <cellStyle name="Hipervínculo" xfId="32643" builtinId="8" hidden="1"/>
    <cellStyle name="Hipervínculo" xfId="10921" builtinId="8" hidden="1"/>
    <cellStyle name="Hipervínculo" xfId="57205" builtinId="8" hidden="1"/>
    <cellStyle name="Hipervínculo" xfId="33115" builtinId="8" hidden="1"/>
    <cellStyle name="Hipervínculo" xfId="27989" builtinId="8" hidden="1"/>
    <cellStyle name="Hipervínculo" xfId="6325" builtinId="8" hidden="1"/>
    <cellStyle name="Hipervínculo" xfId="17841" builtinId="8" hidden="1"/>
    <cellStyle name="Hipervínculo" xfId="39573" builtinId="8" hidden="1"/>
    <cellStyle name="Hipervínculo" xfId="44633" builtinId="8" hidden="1"/>
    <cellStyle name="Hipervínculo" xfId="50476" builtinId="8" hidden="1"/>
    <cellStyle name="Hipervínculo" xfId="49052" builtinId="8" hidden="1"/>
    <cellStyle name="Hipervínculo" xfId="42617" builtinId="8" hidden="1"/>
    <cellStyle name="Hipervínculo" xfId="6425" builtinId="8" hidden="1"/>
    <cellStyle name="Hipervínculo" xfId="24766" builtinId="8" hidden="1"/>
    <cellStyle name="Hipervínculo" xfId="46498" builtinId="8" hidden="1"/>
    <cellStyle name="Hipervínculo" xfId="51559" builtinId="8" hidden="1"/>
    <cellStyle name="Hipervínculo" xfId="43677" builtinId="8" hidden="1"/>
    <cellStyle name="Hipervínculo" xfId="19260" builtinId="8" hidden="1"/>
    <cellStyle name="Hipervínculo" xfId="14805" builtinId="8" hidden="1"/>
    <cellStyle name="Hipervínculo" xfId="8355" builtinId="8" hidden="1"/>
    <cellStyle name="Hipervínculo" xfId="31697" builtinId="8" hidden="1"/>
    <cellStyle name="Hipervínculo" xfId="53428" builtinId="8" hidden="1"/>
    <cellStyle name="Hipervínculo" xfId="58820" builtinId="8" hidden="1"/>
    <cellStyle name="Hipervínculo" xfId="2147" builtinId="8" hidden="1"/>
    <cellStyle name="Hipervínculo" xfId="3366" builtinId="8" hidden="1"/>
    <cellStyle name="Hipervínculo" xfId="45618" builtinId="8" hidden="1"/>
    <cellStyle name="Hipervínculo" xfId="6828" builtinId="8" hidden="1"/>
    <cellStyle name="Hipervínculo" xfId="21710" builtinId="8" hidden="1"/>
    <cellStyle name="Hipervínculo" xfId="57666" builtinId="8" hidden="1"/>
    <cellStyle name="Hipervínculo" xfId="11332" builtinId="8" hidden="1"/>
    <cellStyle name="Hipervínculo" xfId="30079" builtinId="8" hidden="1"/>
    <cellStyle name="Hipervínculo" xfId="5405" builtinId="8" hidden="1"/>
    <cellStyle name="Hipervínculo" xfId="16164" builtinId="8" hidden="1"/>
    <cellStyle name="Hipervínculo" xfId="21952" builtinId="8" hidden="1"/>
    <cellStyle name="Hipervínculo" xfId="45552" builtinId="8" hidden="1"/>
    <cellStyle name="Hipervínculo" xfId="51397" builtinId="8" hidden="1"/>
    <cellStyle name="Hipervínculo" xfId="55238" builtinId="8" hidden="1"/>
    <cellStyle name="Hipervínculo" xfId="23276" builtinId="8" hidden="1"/>
    <cellStyle name="Hipervínculo" xfId="4889" builtinId="8" hidden="1"/>
    <cellStyle name="Hipervínculo" xfId="43061" builtinId="8" hidden="1"/>
    <cellStyle name="Hipervínculo" xfId="940" builtinId="8" hidden="1"/>
    <cellStyle name="Hipervínculo" xfId="52478" builtinId="8" hidden="1"/>
    <cellStyle name="Hipervínculo" xfId="44599" builtinId="8" hidden="1"/>
    <cellStyle name="Hipervínculo" xfId="40507" builtinId="8" hidden="1"/>
    <cellStyle name="Hipervínculo" xfId="49991" builtinId="8" hidden="1"/>
    <cellStyle name="Hipervínculo" xfId="46648" builtinId="8" hidden="1"/>
    <cellStyle name="Hipervínculo" xfId="29525" builtinId="8" hidden="1"/>
    <cellStyle name="Hipervínculo" xfId="35552" builtinId="8" hidden="1"/>
    <cellStyle name="Hipervínculo" xfId="6595" builtinId="8" hidden="1"/>
    <cellStyle name="Hipervínculo" xfId="36184" builtinId="8" hidden="1"/>
    <cellStyle name="Hipervínculo" xfId="1144" builtinId="8" hidden="1"/>
    <cellStyle name="Hipervínculo" xfId="39301" builtinId="8" hidden="1"/>
    <cellStyle name="Hipervínculo" xfId="57097" builtinId="8" hidden="1"/>
    <cellStyle name="Hipervínculo" xfId="45901" builtinId="8" hidden="1"/>
    <cellStyle name="Hipervínculo" xfId="23823" builtinId="8" hidden="1"/>
    <cellStyle name="Hipervínculo" xfId="39731" builtinId="8" hidden="1"/>
    <cellStyle name="Hipervínculo" xfId="1960" builtinId="8" hidden="1"/>
    <cellStyle name="Hipervínculo" xfId="27403" builtinId="8" hidden="1"/>
    <cellStyle name="Hipervínculo" xfId="18959" builtinId="8" hidden="1"/>
    <cellStyle name="Hipervínculo" xfId="12437" builtinId="8" hidden="1"/>
    <cellStyle name="Hipervínculo" xfId="33629" builtinId="8" hidden="1"/>
    <cellStyle name="Hipervínculo" xfId="47078" builtinId="8" hidden="1"/>
    <cellStyle name="Hipervínculo" xfId="58816" builtinId="8" hidden="1"/>
    <cellStyle name="Hipervínculo" xfId="51288" builtinId="8" hidden="1"/>
    <cellStyle name="Hipervínculo" xfId="26272" builtinId="8" hidden="1"/>
    <cellStyle name="Hipervínculo" xfId="32793" builtinId="8" hidden="1"/>
    <cellStyle name="Hipervínculo" xfId="10527" builtinId="8" hidden="1"/>
    <cellStyle name="Hipervínculo" xfId="17499" builtinId="8" hidden="1"/>
    <cellStyle name="Hipervínculo" xfId="30443" builtinId="8" hidden="1"/>
    <cellStyle name="Hipervínculo" xfId="57850" builtinId="8" hidden="1"/>
    <cellStyle name="Hipervínculo" xfId="33757" builtinId="8" hidden="1"/>
    <cellStyle name="Hipervínculo" xfId="39777" builtinId="8" hidden="1"/>
    <cellStyle name="Hipervínculo" xfId="57788" builtinId="8" hidden="1"/>
    <cellStyle name="Hipervínculo" xfId="6658" builtinId="8" hidden="1"/>
    <cellStyle name="Hipervínculo" xfId="56058" builtinId="8" hidden="1"/>
    <cellStyle name="Hipervínculo" xfId="47935" builtinId="8" hidden="1"/>
    <cellStyle name="Hipervínculo" xfId="26340" builtinId="8" hidden="1"/>
    <cellStyle name="Hipervínculo" xfId="31609" builtinId="8" hidden="1"/>
    <cellStyle name="Hipervínculo" xfId="42226" builtinId="8" hidden="1"/>
    <cellStyle name="Hipervínculo" xfId="33132" builtinId="8" hidden="1"/>
    <cellStyle name="Hipervínculo" xfId="17449" builtinId="8" hidden="1"/>
    <cellStyle name="Hipervínculo" xfId="52894" builtinId="8" hidden="1"/>
    <cellStyle name="Hipervínculo" xfId="39297" builtinId="8" hidden="1"/>
    <cellStyle name="Hipervínculo" xfId="40407" builtinId="8" hidden="1"/>
    <cellStyle name="Hipervínculo" xfId="11971" builtinId="8" hidden="1"/>
    <cellStyle name="Hipervínculo" xfId="33070" builtinId="8" hidden="1"/>
    <cellStyle name="Hipervínculo" xfId="41172" builtinId="8" hidden="1"/>
    <cellStyle name="Hipervínculo" xfId="50609" builtinId="8" hidden="1"/>
    <cellStyle name="Hipervínculo" xfId="7615" builtinId="8" hidden="1"/>
    <cellStyle name="Hipervínculo" xfId="37396" builtinId="8" hidden="1"/>
    <cellStyle name="Hipervínculo" xfId="42235" builtinId="8" hidden="1"/>
    <cellStyle name="Hipervínculo" xfId="57757" builtinId="8" hidden="1"/>
    <cellStyle name="Hipervínculo" xfId="42631" builtinId="8" hidden="1"/>
    <cellStyle name="Hipervínculo" xfId="33797" builtinId="8" hidden="1"/>
    <cellStyle name="Hipervínculo" xfId="38976" builtinId="8" hidden="1"/>
    <cellStyle name="Hipervínculo" xfId="8479" builtinId="8" hidden="1"/>
    <cellStyle name="Hipervínculo" xfId="35616" builtinId="8" hidden="1"/>
    <cellStyle name="Hipervínculo" xfId="1230" builtinId="8" hidden="1"/>
    <cellStyle name="Hipervínculo" xfId="33963" builtinId="8" hidden="1"/>
    <cellStyle name="Hipervínculo" xfId="10769" builtinId="8" hidden="1"/>
    <cellStyle name="Hipervínculo" xfId="37557" builtinId="8" hidden="1"/>
    <cellStyle name="Hipervínculo" xfId="26127" builtinId="8" hidden="1"/>
    <cellStyle name="Hipervínculo" xfId="6469" builtinId="8" hidden="1"/>
    <cellStyle name="Hipervínculo" xfId="39428" builtinId="8" hidden="1"/>
    <cellStyle name="Hipervínculo" xfId="48108" builtinId="8" hidden="1"/>
    <cellStyle name="Hipervínculo" xfId="40341" builtinId="8" hidden="1"/>
    <cellStyle name="Hipervínculo" xfId="48186" builtinId="8" hidden="1"/>
    <cellStyle name="Hipervínculo" xfId="22817" builtinId="8" hidden="1"/>
    <cellStyle name="Hipervínculo" xfId="51245" builtinId="8" hidden="1"/>
    <cellStyle name="Hipervínculo" xfId="37684" builtinId="8" hidden="1"/>
    <cellStyle name="Hipervínculo" xfId="16605" builtinId="8" hidden="1"/>
    <cellStyle name="Hipervínculo" xfId="43065" builtinId="8" hidden="1"/>
    <cellStyle name="Hipervínculo" xfId="10897" builtinId="8" hidden="1"/>
    <cellStyle name="Hipervínculo" xfId="29430" builtinId="8" hidden="1"/>
    <cellStyle name="Hipervínculo" xfId="5747" builtinId="8" hidden="1"/>
    <cellStyle name="Hipervínculo" xfId="18292" builtinId="8" hidden="1"/>
    <cellStyle name="Hipervínculo" xfId="27479" builtinId="8" hidden="1"/>
    <cellStyle name="Hipervínculo" xfId="56902" builtinId="8" hidden="1"/>
    <cellStyle name="Hipervínculo" xfId="44937" builtinId="8" hidden="1"/>
    <cellStyle name="Hipervínculo" xfId="33835" builtinId="8" hidden="1"/>
    <cellStyle name="Hipervínculo" xfId="18491" builtinId="8" hidden="1"/>
    <cellStyle name="Hipervínculo" xfId="12650" builtinId="8" hidden="1"/>
    <cellStyle name="Hipervínculo" xfId="14105" builtinId="8" hidden="1"/>
    <cellStyle name="Hipervínculo" xfId="7587" builtinId="8" hidden="1"/>
    <cellStyle name="Hipervínculo" xfId="7265" builtinId="8" hidden="1"/>
    <cellStyle name="Hipervínculo" xfId="15145" builtinId="8" hidden="1"/>
    <cellStyle name="Hipervínculo" xfId="19237" builtinId="8" hidden="1"/>
    <cellStyle name="Hipervínculo" xfId="43266" builtinId="8" hidden="1"/>
    <cellStyle name="Hipervínculo" xfId="54114" builtinId="8" hidden="1"/>
    <cellStyle name="Hipervínculo" xfId="30087" builtinId="8" hidden="1"/>
    <cellStyle name="Hipervínculo" xfId="36324" builtinId="8" hidden="1"/>
    <cellStyle name="Hipervínculo" xfId="19601" builtinId="8" hidden="1"/>
    <cellStyle name="Hipervínculo" xfId="21946" builtinId="8" hidden="1"/>
    <cellStyle name="Hipervínculo" xfId="26036" builtinId="8" hidden="1"/>
    <cellStyle name="Hipervínculo" xfId="50063" builtinId="8" hidden="1"/>
    <cellStyle name="Hipervínculo" xfId="53904" builtinId="8" hidden="1"/>
    <cellStyle name="Hipervínculo" xfId="56660" builtinId="8" hidden="1"/>
    <cellStyle name="Hipervínculo" xfId="8131" builtinId="8" hidden="1"/>
    <cellStyle name="Hipervínculo" xfId="4716" builtinId="8" hidden="1"/>
    <cellStyle name="Hipervínculo" xfId="49297" builtinId="8" hidden="1"/>
    <cellStyle name="Hipervínculo" xfId="32839" builtinId="8" hidden="1"/>
    <cellStyle name="Hipervínculo" xfId="56864" builtinId="8" hidden="1"/>
    <cellStyle name="Hipervínculo" xfId="40515" builtinId="8" hidden="1"/>
    <cellStyle name="Hipervínculo" xfId="25922" builtinId="8" hidden="1"/>
    <cellStyle name="Hipervínculo" xfId="19615" builtinId="8" hidden="1"/>
    <cellStyle name="Hipervínculo" xfId="46630" builtinId="8" hidden="1"/>
    <cellStyle name="Hipervínculo" xfId="12457" builtinId="8" hidden="1"/>
    <cellStyle name="Hipervínculo" xfId="55796" builtinId="8" hidden="1"/>
    <cellStyle name="Hipervínculo" xfId="4002" builtinId="8" hidden="1"/>
    <cellStyle name="Hipervínculo" xfId="33713" builtinId="8" hidden="1"/>
    <cellStyle name="Hipervínculo" xfId="26304" builtinId="8" hidden="1"/>
    <cellStyle name="Hipervínculo" xfId="5594" builtinId="8" hidden="1"/>
    <cellStyle name="Hipervínculo" xfId="5647" builtinId="8" hidden="1"/>
    <cellStyle name="Hipervínculo" xfId="42347" builtinId="8" hidden="1"/>
    <cellStyle name="Hipervínculo" xfId="46438" builtinId="8" hidden="1"/>
    <cellStyle name="Hipervínculo" xfId="49741" builtinId="8" hidden="1"/>
    <cellStyle name="Hipervínculo" xfId="26912" builtinId="8" hidden="1"/>
    <cellStyle name="Hipervínculo" xfId="12168" builtinId="8" hidden="1"/>
    <cellStyle name="Hipervínculo" xfId="1658" builtinId="8" hidden="1"/>
    <cellStyle name="Hipervínculo" xfId="22907" builtinId="8" hidden="1"/>
    <cellStyle name="Hipervínculo" xfId="49143" builtinId="8" hidden="1"/>
    <cellStyle name="Hipervínculo" xfId="4503" builtinId="8" hidden="1"/>
    <cellStyle name="Hipervínculo" xfId="42817" builtinId="8" hidden="1"/>
    <cellStyle name="Hipervínculo" xfId="17060" builtinId="8" hidden="1"/>
    <cellStyle name="Hipervínculo" xfId="33913" builtinId="8" hidden="1"/>
    <cellStyle name="Hipervínculo" xfId="43336" builtinId="8" hidden="1"/>
    <cellStyle name="Hipervínculo" xfId="29870" builtinId="8" hidden="1"/>
    <cellStyle name="Hipervínculo" xfId="55943" builtinId="8" hidden="1"/>
    <cellStyle name="Hipervínculo" xfId="59253" builtinId="8" hidden="1"/>
    <cellStyle name="Hipervínculo" xfId="34811" builtinId="8" hidden="1"/>
    <cellStyle name="Hipervínculo" xfId="13312" builtinId="8" hidden="1"/>
    <cellStyle name="Hipervínculo" xfId="9561" builtinId="8" hidden="1"/>
    <cellStyle name="Hipervínculo" xfId="15067" builtinId="8" hidden="1"/>
    <cellStyle name="Hipervínculo" xfId="36796" builtinId="8" hidden="1"/>
    <cellStyle name="Hipervínculo" xfId="20661" builtinId="8" hidden="1"/>
    <cellStyle name="Hipervínculo" xfId="50693" builtinId="8" hidden="1"/>
    <cellStyle name="Hipervínculo" xfId="26572" builtinId="8" hidden="1"/>
    <cellStyle name="Hipervínculo" xfId="25552" builtinId="8" hidden="1"/>
    <cellStyle name="Hipervínculo" xfId="30445" builtinId="8" hidden="1"/>
    <cellStyle name="Hipervínculo" xfId="21994" builtinId="8" hidden="1"/>
    <cellStyle name="Hipervínculo" xfId="13164" builtinId="8" hidden="1"/>
    <cellStyle name="Hipervínculo" xfId="48821" builtinId="8" hidden="1"/>
    <cellStyle name="Hipervínculo" xfId="31541" builtinId="8" hidden="1"/>
    <cellStyle name="Hipervínculo" xfId="22032" builtinId="8" hidden="1"/>
    <cellStyle name="Hipervínculo" xfId="53000" builtinId="8" hidden="1"/>
    <cellStyle name="Hipervínculo" xfId="20868" builtinId="8" hidden="1"/>
    <cellStyle name="Hipervínculo" xfId="28922" builtinId="8" hidden="1"/>
    <cellStyle name="Hipervínculo" xfId="50657" builtinId="8" hidden="1"/>
    <cellStyle name="Hipervínculo" xfId="41897" builtinId="8" hidden="1"/>
    <cellStyle name="Hipervínculo" xfId="36831" builtinId="8" hidden="1"/>
    <cellStyle name="Hipervínculo" xfId="15101" builtinId="8" hidden="1"/>
    <cellStyle name="Hipervínculo" xfId="25425" builtinId="8" hidden="1"/>
    <cellStyle name="Hipervínculo" xfId="48903" builtinId="8" hidden="1"/>
    <cellStyle name="Hipervínculo" xfId="35850" builtinId="8" hidden="1"/>
    <cellStyle name="Hipervínculo" xfId="59271" builtinId="8" hidden="1"/>
    <cellStyle name="Hipervínculo" xfId="34968" builtinId="8" hidden="1"/>
    <cellStyle name="Hipervínculo" xfId="29907" builtinId="8" hidden="1"/>
    <cellStyle name="Hipervínculo" xfId="8177" builtinId="8" hidden="1"/>
    <cellStyle name="Hipervínculo" xfId="15984" builtinId="8" hidden="1"/>
    <cellStyle name="Hipervínculo" xfId="3138" builtinId="8" hidden="1"/>
    <cellStyle name="Hipervínculo" xfId="6886" builtinId="8" hidden="1"/>
    <cellStyle name="Hipervínculo" xfId="53201" builtinId="8" hidden="1"/>
    <cellStyle name="Hipervínculo" xfId="5791" builtinId="8" hidden="1"/>
    <cellStyle name="Hipervínculo" xfId="42767" builtinId="8" hidden="1"/>
    <cellStyle name="Hipervínculo" xfId="36790" builtinId="8" hidden="1"/>
    <cellStyle name="Hipervínculo" xfId="30147" builtinId="8" hidden="1"/>
    <cellStyle name="Hipervínculo" xfId="30831" builtinId="8" hidden="1"/>
    <cellStyle name="Hipervínculo" xfId="5574" builtinId="8" hidden="1"/>
    <cellStyle name="Hipervínculo" xfId="16066" builtinId="8" hidden="1"/>
    <cellStyle name="Hipervínculo" xfId="34821" builtinId="8" hidden="1"/>
    <cellStyle name="Hipervínculo" xfId="30296" builtinId="8" hidden="1"/>
    <cellStyle name="Hipervínculo" xfId="39081" builtinId="8" hidden="1"/>
    <cellStyle name="Hipervínculo" xfId="29653" builtinId="8" hidden="1"/>
    <cellStyle name="Hipervínculo" xfId="33749" builtinId="8" hidden="1"/>
    <cellStyle name="Hipervínculo" xfId="50613" builtinId="8" hidden="1"/>
    <cellStyle name="Hipervínculo" xfId="39603" builtinId="8" hidden="1"/>
    <cellStyle name="Hipervínculo" xfId="27784" builtinId="8" hidden="1"/>
    <cellStyle name="Hipervínculo" xfId="1880" builtinId="8" hidden="1"/>
    <cellStyle name="Hipervínculo" xfId="13140" builtinId="8" hidden="1"/>
    <cellStyle name="Hipervínculo" xfId="18834" builtinId="8" hidden="1"/>
    <cellStyle name="Hipervínculo" xfId="55730" builtinId="8" hidden="1"/>
    <cellStyle name="Hipervínculo" xfId="41857" builtinId="8" hidden="1"/>
    <cellStyle name="Hipervínculo" xfId="34684" builtinId="8" hidden="1"/>
    <cellStyle name="Hipervínculo" xfId="4188" builtinId="8" hidden="1"/>
    <cellStyle name="Hipervínculo" xfId="4680" builtinId="8" hidden="1"/>
    <cellStyle name="Hipervínculo" xfId="19229" builtinId="8" hidden="1"/>
    <cellStyle name="Hipervínculo" xfId="43258" builtinId="8" hidden="1"/>
    <cellStyle name="Hipervínculo" xfId="47350" builtinId="8" hidden="1"/>
    <cellStyle name="Hipervínculo" xfId="50029" builtinId="8" hidden="1"/>
    <cellStyle name="Hipervínculo" xfId="44575" builtinId="8" hidden="1"/>
    <cellStyle name="Hipervínculo" xfId="7623" builtinId="8" hidden="1"/>
    <cellStyle name="Hipervínculo" xfId="2113" builtinId="8" hidden="1"/>
    <cellStyle name="Hipervínculo" xfId="26028" builtinId="8" hidden="1"/>
    <cellStyle name="Hipervínculo" xfId="29392" builtinId="8" hidden="1"/>
    <cellStyle name="Hipervínculo" xfId="35088" builtinId="8" hidden="1"/>
    <cellStyle name="Hipervínculo" xfId="56910" builtinId="8" hidden="1"/>
    <cellStyle name="Hipervínculo" xfId="53888" builtinId="8" hidden="1"/>
    <cellStyle name="Hipervínculo" xfId="38574" builtinId="8" hidden="1"/>
    <cellStyle name="Hipervínculo" xfId="15958" builtinId="8" hidden="1"/>
    <cellStyle name="Hipervínculo" xfId="32831" builtinId="8" hidden="1"/>
    <cellStyle name="Hipervínculo" xfId="56856" builtinId="8" hidden="1"/>
    <cellStyle name="Hipervínculo" xfId="58798" builtinId="8" hidden="1"/>
    <cellStyle name="Hipervínculo" xfId="36429" builtinId="8" hidden="1"/>
    <cellStyle name="Hipervínculo" xfId="12401" builtinId="8" hidden="1"/>
    <cellStyle name="Hipervínculo" xfId="1308" builtinId="8" hidden="1"/>
    <cellStyle name="Hipervínculo" xfId="14153" builtinId="8" hidden="1"/>
    <cellStyle name="Hipervínculo" xfId="39631" builtinId="8" hidden="1"/>
    <cellStyle name="Hipervínculo" xfId="46269" builtinId="8" hidden="1"/>
    <cellStyle name="Hipervínculo" xfId="44615" builtinId="8" hidden="1"/>
    <cellStyle name="Hipervínculo" xfId="29625" builtinId="8" hidden="1"/>
    <cellStyle name="Hipervínculo" xfId="54316" builtinId="8" hidden="1"/>
    <cellStyle name="Hipervínculo" xfId="26982" builtinId="8" hidden="1"/>
    <cellStyle name="Hipervínculo" xfId="33563" builtinId="8" hidden="1"/>
    <cellStyle name="Hipervínculo" xfId="46430" builtinId="8" hidden="1"/>
    <cellStyle name="Hipervínculo" xfId="49733" builtinId="8" hidden="1"/>
    <cellStyle name="Hipervínculo" xfId="44260" builtinId="8" hidden="1"/>
    <cellStyle name="Hipervínculo" xfId="22827" builtinId="8" hidden="1"/>
    <cellStyle name="Hipervínculo" xfId="1654" builtinId="8" hidden="1"/>
    <cellStyle name="Hipervínculo" xfId="5943" builtinId="8" hidden="1"/>
    <cellStyle name="Hipervínculo" xfId="28009" builtinId="8" hidden="1"/>
    <cellStyle name="Hipervínculo" xfId="263" builtinId="8" hidden="1"/>
    <cellStyle name="Hipervínculo" xfId="58716" builtinId="8" hidden="1"/>
    <cellStyle name="Hipervínculo" xfId="18394" builtinId="8" hidden="1"/>
    <cellStyle name="Hipervínculo" xfId="16012" builtinId="8" hidden="1"/>
    <cellStyle name="Hipervínculo" xfId="8149" builtinId="8" hidden="1"/>
    <cellStyle name="Hipervínculo" xfId="36076" builtinId="8" hidden="1"/>
    <cellStyle name="Hipervínculo" xfId="4050" builtinId="8" hidden="1"/>
    <cellStyle name="Hipervínculo" xfId="49675" builtinId="8" hidden="1"/>
    <cellStyle name="Hipervínculo" xfId="584" builtinId="8" hidden="1"/>
    <cellStyle name="Hipervínculo" xfId="892" builtinId="8" hidden="1"/>
    <cellStyle name="Hipervínculo" xfId="9086" builtinId="8" hidden="1"/>
    <cellStyle name="Hipervínculo" xfId="57063" builtinId="8" hidden="1"/>
    <cellStyle name="Hipervínculo" xfId="20135" builtinId="8" hidden="1"/>
    <cellStyle name="Hipervínculo" xfId="41869" builtinId="8" hidden="1"/>
    <cellStyle name="Hipervínculo" xfId="50685" builtinId="8" hidden="1"/>
    <cellStyle name="Hipervínculo" xfId="31747" builtinId="8" hidden="1"/>
    <cellStyle name="Hipervínculo" xfId="23889" builtinId="8" hidden="1"/>
    <cellStyle name="Hipervínculo" xfId="1156" builtinId="8" hidden="1"/>
    <cellStyle name="Hipervínculo" xfId="22004" builtinId="8" hidden="1"/>
    <cellStyle name="Hipervínculo" xfId="27062" builtinId="8" hidden="1"/>
    <cellStyle name="Hipervínculo" xfId="48793" builtinId="8" hidden="1"/>
    <cellStyle name="Hipervínculo" xfId="43755" builtinId="8" hidden="1"/>
    <cellStyle name="Hipervínculo" xfId="58219" builtinId="8" hidden="1"/>
    <cellStyle name="Hipervínculo" xfId="16964" builtinId="8" hidden="1"/>
    <cellStyle name="Hipervínculo" xfId="6543" builtinId="8" hidden="1"/>
    <cellStyle name="Hipervínculo" xfId="28930" builtinId="8" hidden="1"/>
    <cellStyle name="Hipervínculo" xfId="21514" builtinId="8" hidden="1"/>
    <cellStyle name="Hipervínculo" xfId="55722" builtinId="8" hidden="1"/>
    <cellStyle name="Hipervínculo" xfId="36823" builtinId="8" hidden="1"/>
    <cellStyle name="Hipervínculo" xfId="35526" builtinId="8" hidden="1"/>
    <cellStyle name="Hipervínculo" xfId="7342" builtinId="8" hidden="1"/>
    <cellStyle name="Hipervínculo" xfId="13342" builtinId="8" hidden="1"/>
    <cellStyle name="Hipervínculo" xfId="35858" builtinId="8" hidden="1"/>
    <cellStyle name="Hipervínculo" xfId="40919" builtinId="8" hidden="1"/>
    <cellStyle name="Hipervínculo" xfId="55915" builtinId="8" hidden="1"/>
    <cellStyle name="Hipervínculo" xfId="29898" builtinId="8" hidden="1"/>
    <cellStyle name="Hipervínculo" xfId="26852" builtinId="8" hidden="1"/>
    <cellStyle name="Hipervínculo" xfId="39093" builtinId="8" hidden="1"/>
    <cellStyle name="Hipervínculo" xfId="43095" builtinId="8" hidden="1"/>
    <cellStyle name="Hipervínculo" xfId="42789" builtinId="8" hidden="1"/>
    <cellStyle name="Hipervínculo" xfId="47847" builtinId="8" hidden="1"/>
    <cellStyle name="Hipervínculo" xfId="43708" builtinId="8" hidden="1"/>
    <cellStyle name="Hipervínculo" xfId="22967" builtinId="8" hidden="1"/>
    <cellStyle name="Hipervínculo" xfId="26332" builtinId="8" hidden="1"/>
    <cellStyle name="Hipervínculo" xfId="2568" builtinId="8" hidden="1"/>
    <cellStyle name="Hipervínculo" xfId="37446" builtinId="8" hidden="1"/>
    <cellStyle name="Hipervínculo" xfId="49715" builtinId="8" hidden="1"/>
    <cellStyle name="Hipervínculo" xfId="54773" builtinId="8" hidden="1"/>
    <cellStyle name="Hipervínculo" xfId="42319" builtinId="8" hidden="1"/>
    <cellStyle name="Hipervínculo" xfId="16068" builtinId="8" hidden="1"/>
    <cellStyle name="Hipervínculo" xfId="12516" builtinId="8" hidden="1"/>
    <cellStyle name="Hipervínculo" xfId="9714" builtinId="8" hidden="1"/>
    <cellStyle name="Hipervínculo" xfId="8940" builtinId="8" hidden="1"/>
    <cellStyle name="Hipervínculo" xfId="34240" builtinId="8" hidden="1"/>
    <cellStyle name="Hipervínculo" xfId="58342" builtinId="8" hidden="1"/>
    <cellStyle name="Hipervínculo" xfId="35518" builtinId="8" hidden="1"/>
    <cellStyle name="Hipervínculo" xfId="33261" builtinId="8" hidden="1"/>
    <cellStyle name="Hipervínculo" xfId="30949" builtinId="8" hidden="1"/>
    <cellStyle name="Hipervínculo" xfId="3220" builtinId="8" hidden="1"/>
    <cellStyle name="Hipervínculo" xfId="8129" builtinId="8" hidden="1"/>
    <cellStyle name="Hipervínculo" xfId="8213" builtinId="8" hidden="1"/>
    <cellStyle name="Hipervínculo" xfId="31739" builtinId="8" hidden="1"/>
    <cellStyle name="Hipervínculo" xfId="34918" builtinId="8" hidden="1"/>
    <cellStyle name="Hipervínculo" xfId="4598" builtinId="8" hidden="1"/>
    <cellStyle name="Hipervínculo" xfId="21089" builtinId="8" hidden="1"/>
    <cellStyle name="Hipervínculo" xfId="40695" builtinId="8" hidden="1"/>
    <cellStyle name="Hipervínculo" xfId="45714" builtinId="8" hidden="1"/>
    <cellStyle name="Hipervínculo" xfId="8809" builtinId="8" hidden="1"/>
    <cellStyle name="Hipervínculo" xfId="2391" builtinId="8" hidden="1"/>
    <cellStyle name="Hipervínculo" xfId="21362" builtinId="8" hidden="1"/>
    <cellStyle name="Hipervínculo" xfId="11306" builtinId="8" hidden="1"/>
    <cellStyle name="Hipervínculo" xfId="54284" builtinId="8" hidden="1"/>
    <cellStyle name="Hipervínculo" xfId="57447" builtinId="8" hidden="1"/>
    <cellStyle name="Hipervínculo" xfId="10511" builtinId="8" hidden="1"/>
    <cellStyle name="Hipervínculo" xfId="32010" builtinId="8" hidden="1"/>
    <cellStyle name="Hipervínculo" xfId="43929" builtinId="8" hidden="1"/>
    <cellStyle name="Hipervínculo" xfId="38626" builtinId="8" hidden="1"/>
    <cellStyle name="Hipervínculo" xfId="231" builtinId="8" hidden="1"/>
    <cellStyle name="Hipervínculo" xfId="17447" builtinId="8" hidden="1"/>
    <cellStyle name="Hipervínculo" xfId="2347" builtinId="8" hidden="1"/>
    <cellStyle name="Hipervínculo" xfId="58802" builtinId="8" hidden="1"/>
    <cellStyle name="Hipervínculo" xfId="36437" builtinId="8" hidden="1"/>
    <cellStyle name="Hipervínculo" xfId="31731" builtinId="8" hidden="1"/>
    <cellStyle name="Hipervínculo" xfId="41150" builtinId="8" hidden="1"/>
    <cellStyle name="Hipervínculo" xfId="6449" builtinId="8" hidden="1"/>
    <cellStyle name="Hipervínculo" xfId="48935" builtinId="8" hidden="1"/>
    <cellStyle name="Hipervínculo" xfId="12403" builtinId="8" hidden="1"/>
    <cellStyle name="Hipervínculo" xfId="51597" builtinId="8" hidden="1"/>
    <cellStyle name="Hipervínculo" xfId="29633" builtinId="8" hidden="1"/>
    <cellStyle name="Hipervínculo" xfId="24802" builtinId="8" hidden="1"/>
    <cellStyle name="Hipervínculo" xfId="33885" builtinId="8" hidden="1"/>
    <cellStyle name="Hipervínculo" xfId="21091" builtinId="8" hidden="1"/>
    <cellStyle name="Hipervínculo" xfId="18485" builtinId="8" hidden="1"/>
    <cellStyle name="Hipervínculo" xfId="50513" builtinId="8" hidden="1"/>
    <cellStyle name="Hipervínculo" xfId="22823" builtinId="8" hidden="1"/>
    <cellStyle name="Hipervínculo" xfId="54438" builtinId="8" hidden="1"/>
    <cellStyle name="Hipervínculo" xfId="39374" builtinId="8" hidden="1"/>
    <cellStyle name="Hipervínculo" xfId="38408" builtinId="8" hidden="1"/>
    <cellStyle name="Hipervínculo" xfId="41016" builtinId="8" hidden="1"/>
    <cellStyle name="Hipervínculo" xfId="30807" builtinId="8" hidden="1"/>
    <cellStyle name="Hipervínculo" xfId="57223" builtinId="8" hidden="1"/>
    <cellStyle name="Hipervínculo" xfId="37738" builtinId="8" hidden="1"/>
    <cellStyle name="Hipervínculo" xfId="16004" builtinId="8" hidden="1"/>
    <cellStyle name="Hipervínculo" xfId="57378" builtinId="8" hidden="1"/>
    <cellStyle name="Hipervínculo" xfId="13216" builtinId="8" hidden="1"/>
    <cellStyle name="Hipervínculo" xfId="34946" builtinId="8" hidden="1"/>
    <cellStyle name="Hipervínculo" xfId="40009" builtinId="8" hidden="1"/>
    <cellStyle name="Hipervínculo" xfId="55001" builtinId="8" hidden="1"/>
    <cellStyle name="Hipervínculo" xfId="30811" builtinId="8" hidden="1"/>
    <cellStyle name="Hipervínculo" xfId="5078" builtinId="8" hidden="1"/>
    <cellStyle name="Hipervínculo" xfId="3684" builtinId="8" hidden="1"/>
    <cellStyle name="Hipervínculo" xfId="49549" builtinId="8" hidden="1"/>
    <cellStyle name="Hipervínculo" xfId="56426" builtinId="8" hidden="1"/>
    <cellStyle name="Hipervínculo" xfId="43484" builtinId="8" hidden="1"/>
    <cellStyle name="Hipervínculo" xfId="48202" builtinId="8" hidden="1"/>
    <cellStyle name="Hipervínculo" xfId="23881" builtinId="8" hidden="1"/>
    <cellStyle name="Hipervínculo" xfId="9621" builtinId="8" hidden="1"/>
    <cellStyle name="Hipervínculo" xfId="3024" builtinId="8" hidden="1"/>
    <cellStyle name="Hipervínculo" xfId="27070" builtinId="8" hidden="1"/>
    <cellStyle name="Hipervínculo" xfId="48801" builtinId="8" hidden="1"/>
    <cellStyle name="Hipervínculo" xfId="53862" builtinId="8" hidden="1"/>
    <cellStyle name="Hipervínculo" xfId="41404" builtinId="8" hidden="1"/>
    <cellStyle name="Hipervínculo" xfId="16955" builtinId="8" hidden="1"/>
    <cellStyle name="Hipervínculo" xfId="3066" builtinId="8" hidden="1"/>
    <cellStyle name="Hipervínculo" xfId="10627" builtinId="8" hidden="1"/>
    <cellStyle name="Hipervínculo" xfId="28876" builtinId="8" hidden="1"/>
    <cellStyle name="Hipervínculo" xfId="5584" builtinId="8" hidden="1"/>
    <cellStyle name="Hipervínculo" xfId="52681" builtinId="8" hidden="1"/>
    <cellStyle name="Hipervínculo" xfId="25157" builtinId="8" hidden="1"/>
    <cellStyle name="Hipervínculo" xfId="31383" builtinId="8" hidden="1"/>
    <cellStyle name="Hipervínculo" xfId="6507" builtinId="8" hidden="1"/>
    <cellStyle name="Hipervínculo" xfId="17425" builtinId="8" hidden="1"/>
    <cellStyle name="Hipervínculo" xfId="40927" builtinId="8" hidden="1"/>
    <cellStyle name="Hipervínculo" xfId="55923" builtinId="8" hidden="1"/>
    <cellStyle name="Hipervínculo" xfId="51835" builtinId="8" hidden="1"/>
    <cellStyle name="Hipervínculo" xfId="27804" builtinId="8" hidden="1"/>
    <cellStyle name="Hipervínculo" xfId="4144" builtinId="8" hidden="1"/>
    <cellStyle name="Hipervínculo" xfId="10439" builtinId="8" hidden="1"/>
    <cellStyle name="Hipervínculo" xfId="14945" builtinId="8" hidden="1"/>
    <cellStyle name="Hipervínculo" xfId="47855" builtinId="8" hidden="1"/>
    <cellStyle name="Hipervínculo" xfId="13000" builtinId="8" hidden="1"/>
    <cellStyle name="Hipervínculo" xfId="45033" builtinId="8" hidden="1"/>
    <cellStyle name="Hipervínculo" xfId="20065" builtinId="8" hidden="1"/>
    <cellStyle name="Hipervínculo" xfId="57960" builtinId="8" hidden="1"/>
    <cellStyle name="Hipervínculo" xfId="6581" builtinId="8" hidden="1"/>
    <cellStyle name="Hipervínculo" xfId="31027" builtinId="8" hidden="1"/>
    <cellStyle name="Hipervínculo" xfId="25165" builtinId="8" hidden="1"/>
    <cellStyle name="Hipervínculo" xfId="13454" builtinId="8" hidden="1"/>
    <cellStyle name="Hipervínculo" xfId="38232" builtinId="8" hidden="1"/>
    <cellStyle name="Hipervínculo" xfId="14204" builtinId="8" hidden="1"/>
    <cellStyle name="Hipervínculo" xfId="9706" builtinId="8" hidden="1"/>
    <cellStyle name="Hipervínculo" xfId="3944" builtinId="8" hidden="1"/>
    <cellStyle name="Hipervínculo" xfId="37822" builtinId="8" hidden="1"/>
    <cellStyle name="Hipervínculo" xfId="58346" builtinId="8" hidden="1"/>
    <cellStyle name="Hipervínculo" xfId="54570" builtinId="8" hidden="1"/>
    <cellStyle name="Hipervínculo" xfId="26936" builtinId="8" hidden="1"/>
    <cellStyle name="Hipervínculo" xfId="7406" builtinId="8" hidden="1"/>
    <cellStyle name="Hipervínculo" xfId="16506" builtinId="8" hidden="1"/>
    <cellStyle name="Hipervínculo" xfId="26312" builtinId="8" hidden="1"/>
    <cellStyle name="Hipervínculo" xfId="39257" builtinId="8" hidden="1"/>
    <cellStyle name="Hipervínculo" xfId="52506" builtinId="8" hidden="1"/>
    <cellStyle name="Hipervínculo" xfId="17353" builtinId="8" hidden="1"/>
    <cellStyle name="Hipervínculo" xfId="58648" builtinId="8" hidden="1"/>
    <cellStyle name="Hipervínculo" xfId="13505" builtinId="8" hidden="1"/>
    <cellStyle name="Hipervínculo" xfId="45435" builtinId="8" hidden="1"/>
    <cellStyle name="Hipervínculo" xfId="25235" builtinId="8" hidden="1"/>
    <cellStyle name="Hipervínculo" xfId="12146" builtinId="8" hidden="1"/>
    <cellStyle name="Hipervínculo" xfId="45580" builtinId="8" hidden="1"/>
    <cellStyle name="Hipervínculo" xfId="46801" builtinId="8" hidden="1"/>
    <cellStyle name="Hipervínculo" xfId="17835" builtinId="8" hidden="1"/>
    <cellStyle name="Hipervínculo" xfId="5377" builtinId="8" hidden="1"/>
    <cellStyle name="Hipervínculo" xfId="30107" builtinId="8" hidden="1"/>
    <cellStyle name="Hipervínculo" xfId="5493" builtinId="8" hidden="1"/>
    <cellStyle name="Hipervínculo" xfId="7985" builtinId="8" hidden="1"/>
    <cellStyle name="Hipervínculo" xfId="16703" builtinId="8" hidden="1"/>
    <cellStyle name="Hipervínculo" xfId="26564" builtinId="8" hidden="1"/>
    <cellStyle name="Hipervínculo" xfId="11035" builtinId="8" hidden="1"/>
    <cellStyle name="Hipervínculo" xfId="12304" builtinId="8" hidden="1"/>
    <cellStyle name="Hipervínculo" xfId="36902" builtinId="8" hidden="1"/>
    <cellStyle name="Hipervínculo" xfId="39095" builtinId="8" hidden="1"/>
    <cellStyle name="Hipervínculo" xfId="53456" builtinId="8" hidden="1"/>
    <cellStyle name="Hipervínculo" xfId="17345" builtinId="8" hidden="1"/>
    <cellStyle name="Hipervínculo" xfId="40423" builtinId="8" hidden="1"/>
    <cellStyle name="Hipervínculo" xfId="2781" builtinId="8" hidden="1"/>
    <cellStyle name="Hipervínculo" xfId="25620" builtinId="8" hidden="1"/>
    <cellStyle name="Hipervínculo" xfId="55278" builtinId="8" hidden="1"/>
    <cellStyle name="Hipervínculo" xfId="49533" builtinId="8" hidden="1"/>
    <cellStyle name="Hipervínculo" xfId="571" builtinId="8" hidden="1"/>
    <cellStyle name="Hipervínculo" xfId="2155" builtinId="8" hidden="1"/>
    <cellStyle name="Hipervínculo" xfId="13966" builtinId="8" hidden="1"/>
    <cellStyle name="Hipervínculo" xfId="47792" builtinId="8" hidden="1"/>
    <cellStyle name="Hipervínculo" xfId="10005" builtinId="8" hidden="1"/>
    <cellStyle name="Hipervínculo" xfId="34897" builtinId="8" hidden="1"/>
    <cellStyle name="Hipervínculo" xfId="4010" builtinId="8" hidden="1"/>
    <cellStyle name="Hipervínculo" xfId="22030" builtinId="8" hidden="1"/>
    <cellStyle name="Hipervínculo" xfId="17867" builtinId="8" hidden="1"/>
    <cellStyle name="Hipervínculo" xfId="31331" builtinId="8" hidden="1"/>
    <cellStyle name="Hipervínculo" xfId="11354" builtinId="8" hidden="1"/>
    <cellStyle name="Hipervínculo" xfId="23879" builtinId="8" hidden="1"/>
    <cellStyle name="Hipervínculo" xfId="57219" builtinId="8" hidden="1"/>
    <cellStyle name="Hipervínculo" xfId="14947" builtinId="8" hidden="1"/>
    <cellStyle name="Hipervínculo" xfId="32673" builtinId="8" hidden="1"/>
    <cellStyle name="Hipervínculo" xfId="10941" builtinId="8" hidden="1"/>
    <cellStyle name="Hipervínculo" xfId="13699" builtinId="8" hidden="1"/>
    <cellStyle name="Hipervínculo" xfId="55642" builtinId="8" hidden="1"/>
    <cellStyle name="Hipervínculo" xfId="40017" builtinId="8" hidden="1"/>
    <cellStyle name="Hipervínculo" xfId="55009" builtinId="8" hidden="1"/>
    <cellStyle name="Hipervínculo" xfId="54006" builtinId="8" hidden="1"/>
    <cellStyle name="Hipervínculo" xfId="25741" builtinId="8" hidden="1"/>
    <cellStyle name="Hipervínculo" xfId="8105" builtinId="8" hidden="1"/>
    <cellStyle name="Hipervínculo" xfId="33655" builtinId="8" hidden="1"/>
    <cellStyle name="Hipervínculo" xfId="58143" builtinId="8" hidden="1"/>
    <cellStyle name="Hipervínculo" xfId="46944" builtinId="8" hidden="1"/>
    <cellStyle name="Hipervínculo" xfId="48211" builtinId="8" hidden="1"/>
    <cellStyle name="Hipervínculo" xfId="44123" builtinId="8" hidden="1"/>
    <cellStyle name="Hipervínculo" xfId="53962" builtinId="8" hidden="1"/>
    <cellStyle name="Hipervínculo" xfId="51031" builtinId="8" hidden="1"/>
    <cellStyle name="Hipervínculo" xfId="24470" builtinId="8" hidden="1"/>
    <cellStyle name="Hipervínculo" xfId="36639" builtinId="8" hidden="1"/>
    <cellStyle name="Hipervínculo" xfId="40003" builtinId="8" hidden="1"/>
    <cellStyle name="Hipervínculo" xfId="52313" builtinId="8" hidden="1"/>
    <cellStyle name="Hipervínculo" xfId="37320" builtinId="8" hidden="1"/>
    <cellStyle name="Hipervínculo" xfId="11886" builtinId="8" hidden="1"/>
    <cellStyle name="Hipervínculo" xfId="10619" builtinId="8" hidden="1"/>
    <cellStyle name="Hipervínculo" xfId="33613" builtinId="8" hidden="1"/>
    <cellStyle name="Hipervínculo" xfId="38735" builtinId="8" hidden="1"/>
    <cellStyle name="Hipervínculo" xfId="57890" builtinId="8" hidden="1"/>
    <cellStyle name="Hipervínculo" xfId="34612" builtinId="8" hidden="1"/>
    <cellStyle name="Hipervínculo" xfId="30521" builtinId="8" hidden="1"/>
    <cellStyle name="Hipervínculo" xfId="4961" builtinId="8" hidden="1"/>
    <cellStyle name="Hipervínculo" xfId="2708" builtinId="8" hidden="1"/>
    <cellStyle name="Hipervínculo" xfId="21670" builtinId="8" hidden="1"/>
    <cellStyle name="Hipervínculo" xfId="20544" builtinId="8" hidden="1"/>
    <cellStyle name="Hipervínculo" xfId="11677" builtinId="8" hidden="1"/>
    <cellStyle name="Hipervínculo" xfId="15764" builtinId="8" hidden="1"/>
    <cellStyle name="Hipervínculo" xfId="23720" builtinId="8" hidden="1"/>
    <cellStyle name="Hipervínculo" xfId="190" builtinId="8" hidden="1"/>
    <cellStyle name="Hipervínculo" xfId="38268" builtinId="8" hidden="1"/>
    <cellStyle name="Hipervínculo" xfId="54697" builtinId="8" hidden="1"/>
    <cellStyle name="Hipervínculo" xfId="52337" builtinId="8" hidden="1"/>
    <cellStyle name="Hipervínculo" xfId="45043" builtinId="8" hidden="1"/>
    <cellStyle name="Hipervínculo" xfId="21400" builtinId="8" hidden="1"/>
    <cellStyle name="Hipervínculo" xfId="16921" builtinId="8" hidden="1"/>
    <cellStyle name="Hipervínculo" xfId="6988" builtinId="8" hidden="1"/>
    <cellStyle name="Hipervínculo" xfId="31019" builtinId="8" hidden="1"/>
    <cellStyle name="Hipervínculo" xfId="35110" builtinId="8" hidden="1"/>
    <cellStyle name="Hipervínculo" xfId="58136" builtinId="8" hidden="1"/>
    <cellStyle name="Hipervínculo" xfId="37548" builtinId="8" hidden="1"/>
    <cellStyle name="Hipervínculo" xfId="19959" builtinId="8" hidden="1"/>
    <cellStyle name="Hipervínculo" xfId="57413" builtinId="8" hidden="1"/>
    <cellStyle name="Hipervínculo" xfId="13244" builtinId="8" hidden="1"/>
    <cellStyle name="Hipervínculo" xfId="47434" builtinId="8" hidden="1"/>
    <cellStyle name="Hipervínculo" xfId="38000" builtinId="8" hidden="1"/>
    <cellStyle name="Hipervínculo" xfId="54368" builtinId="8" hidden="1"/>
    <cellStyle name="Hipervínculo" xfId="31441" builtinId="8" hidden="1"/>
    <cellStyle name="Hipervínculo" xfId="6293" builtinId="8" hidden="1"/>
    <cellStyle name="Hipervínculo" xfId="2773" builtinId="8" hidden="1"/>
    <cellStyle name="Hipervínculo" xfId="18366" builtinId="8" hidden="1"/>
    <cellStyle name="Hipervínculo" xfId="44619" builtinId="8" hidden="1"/>
    <cellStyle name="Hipervínculo" xfId="48709" builtinId="8" hidden="1"/>
    <cellStyle name="Hipervínculo" xfId="47438" builtinId="8" hidden="1"/>
    <cellStyle name="Hipervínculo" xfId="24640" builtinId="8" hidden="1"/>
    <cellStyle name="Hipervínculo" xfId="10837" builtinId="8" hidden="1"/>
    <cellStyle name="Hipervínculo" xfId="3938" builtinId="8" hidden="1"/>
    <cellStyle name="Hipervínculo" xfId="19065" builtinId="8" hidden="1"/>
    <cellStyle name="Hipervínculo" xfId="26314" builtinId="8" hidden="1"/>
    <cellStyle name="Hipervínculo" xfId="31081" builtinId="8" hidden="1"/>
    <cellStyle name="Hipervínculo" xfId="30987" builtinId="8" hidden="1"/>
    <cellStyle name="Hipervínculo" xfId="52155" builtinId="8" hidden="1"/>
    <cellStyle name="Hipervínculo" xfId="2660" builtinId="8" hidden="1"/>
    <cellStyle name="Hipervínculo" xfId="10445" builtinId="8" hidden="1"/>
    <cellStyle name="Hipervínculo" xfId="32174" builtinId="8" hidden="1"/>
    <cellStyle name="Hipervínculo" xfId="14085" builtinId="8" hidden="1"/>
    <cellStyle name="Hipervínculo" xfId="55314" builtinId="8" hidden="1"/>
    <cellStyle name="Hipervínculo" xfId="33583" builtinId="8" hidden="1"/>
    <cellStyle name="Hipervínculo" xfId="11043" builtinId="8" hidden="1"/>
    <cellStyle name="Hipervínculo" xfId="7108" builtinId="8" hidden="1"/>
    <cellStyle name="Hipervínculo" xfId="17373" builtinId="8" hidden="1"/>
    <cellStyle name="Hipervínculo" xfId="39103" builtinId="8" hidden="1"/>
    <cellStyle name="Hipervínculo" xfId="23033" builtinId="8" hidden="1"/>
    <cellStyle name="Hipervínculo" xfId="24762" builtinId="8" hidden="1"/>
    <cellStyle name="Hipervínculo" xfId="26654" builtinId="8" hidden="1"/>
    <cellStyle name="Hipervínculo" xfId="3233" builtinId="8" hidden="1"/>
    <cellStyle name="Hipervínculo" xfId="25542" builtinId="8" hidden="1"/>
    <cellStyle name="Hipervínculo" xfId="4216" builtinId="8" hidden="1"/>
    <cellStyle name="Hipervínculo" xfId="33157" builtinId="8" hidden="1"/>
    <cellStyle name="Hipervínculo" xfId="46518" builtinId="8" hidden="1"/>
    <cellStyle name="Hipervínculo" xfId="38807" builtinId="8" hidden="1"/>
    <cellStyle name="Hipervínculo" xfId="19729" builtinId="8" hidden="1"/>
    <cellStyle name="Hipervínculo" xfId="3478" builtinId="8" hidden="1"/>
    <cellStyle name="Hipervínculo" xfId="5367" builtinId="8" hidden="1"/>
    <cellStyle name="Hipervínculo" xfId="42937" builtinId="8" hidden="1"/>
    <cellStyle name="Hipervínculo" xfId="4096" builtinId="8" hidden="1"/>
    <cellStyle name="Hipervínculo" xfId="330" builtinId="8" hidden="1"/>
    <cellStyle name="Hipervínculo" xfId="41058" builtinId="8" hidden="1"/>
    <cellStyle name="Hipervínculo" xfId="24324" builtinId="8" hidden="1"/>
    <cellStyle name="Hipervínculo" xfId="10029" builtinId="8" hidden="1"/>
    <cellStyle name="Hipervínculo" xfId="58052" builtinId="8" hidden="1"/>
    <cellStyle name="Hipervínculo" xfId="49024" builtinId="8" hidden="1"/>
    <cellStyle name="Hipervínculo" xfId="31229" builtinId="8" hidden="1"/>
    <cellStyle name="Hipervínculo" xfId="46737" builtinId="8" hidden="1"/>
    <cellStyle name="Hipervínculo" xfId="12574" builtinId="8" hidden="1"/>
    <cellStyle name="Hipervínculo" xfId="7910" builtinId="8" hidden="1"/>
    <cellStyle name="Hipervínculo" xfId="17221" builtinId="8" hidden="1"/>
    <cellStyle name="Hipervínculo" xfId="57313" builtinId="8" hidden="1"/>
    <cellStyle name="Hipervínculo" xfId="50799" builtinId="8" hidden="1"/>
    <cellStyle name="Hipervínculo" xfId="16357" builtinId="8" hidden="1"/>
    <cellStyle name="Hipervínculo" xfId="40443" builtinId="8" hidden="1"/>
    <cellStyle name="Hipervínculo" xfId="12178" builtinId="8" hidden="1"/>
    <cellStyle name="Hipervínculo" xfId="20711" builtinId="8" hidden="1"/>
    <cellStyle name="Hipervínculo" xfId="35359" builtinId="8" hidden="1"/>
    <cellStyle name="Hipervínculo" xfId="5676" builtinId="8" hidden="1"/>
    <cellStyle name="Hipervínculo" xfId="54334" builtinId="8" hidden="1"/>
    <cellStyle name="Hipervínculo" xfId="51695" builtinId="8" hidden="1"/>
    <cellStyle name="Hipervínculo" xfId="20450" builtinId="8" hidden="1"/>
    <cellStyle name="Hipervínculo" xfId="41142" builtinId="8" hidden="1"/>
    <cellStyle name="Hipervínculo" xfId="392" builtinId="8" hidden="1"/>
    <cellStyle name="Hipervínculo" xfId="28958" builtinId="8" hidden="1"/>
    <cellStyle name="Hipervínculo" xfId="44385" builtinId="8" hidden="1"/>
    <cellStyle name="Hipervínculo" xfId="12786" builtinId="8" hidden="1"/>
    <cellStyle name="Hipervínculo" xfId="9094" builtinId="8" hidden="1"/>
    <cellStyle name="Hipervínculo" xfId="2199" builtinId="8" hidden="1"/>
    <cellStyle name="Hipervínculo" xfId="16108" builtinId="8" hidden="1"/>
    <cellStyle name="Hipervínculo" xfId="48447" builtinId="8" hidden="1"/>
    <cellStyle name="Hipervínculo" xfId="41218" builtinId="8" hidden="1"/>
    <cellStyle name="Hipervínculo" xfId="23064" builtinId="8" hidden="1"/>
    <cellStyle name="Hipervínculo" xfId="19539" builtinId="8" hidden="1"/>
    <cellStyle name="Hipervínculo" xfId="29577" builtinId="8" hidden="1"/>
    <cellStyle name="Hipervínculo" xfId="30897" builtinId="8" hidden="1"/>
    <cellStyle name="Hipervínculo" xfId="2315" builtinId="8" hidden="1"/>
    <cellStyle name="Hipervínculo" xfId="21500" builtinId="8" hidden="1"/>
    <cellStyle name="Hipervínculo" xfId="45530" builtinId="8" hidden="1"/>
    <cellStyle name="Hipervínculo" xfId="5351" builtinId="8" hidden="1"/>
    <cellStyle name="Hipervínculo" xfId="47756" builtinId="8" hidden="1"/>
    <cellStyle name="Hipervínculo" xfId="18418" builtinId="8" hidden="1"/>
    <cellStyle name="Hipervínculo" xfId="34230" builtinId="8" hidden="1"/>
    <cellStyle name="Hipervínculo" xfId="40853" builtinId="8" hidden="1"/>
    <cellStyle name="Hipervínculo" xfId="28300" builtinId="8" hidden="1"/>
    <cellStyle name="Hipervínculo" xfId="52329" builtinId="8" hidden="1"/>
    <cellStyle name="Hipervínculo" xfId="15294" builtinId="8" hidden="1"/>
    <cellStyle name="Hipervínculo" xfId="2229" builtinId="8" hidden="1"/>
    <cellStyle name="Hipervínculo" xfId="16929" builtinId="8" hidden="1"/>
    <cellStyle name="Hipervínculo" xfId="9270" builtinId="8" hidden="1"/>
    <cellStyle name="Hipervínculo" xfId="9533" builtinId="8" hidden="1"/>
    <cellStyle name="Hipervínculo" xfId="35100" builtinId="8" hidden="1"/>
    <cellStyle name="Hipervínculo" xfId="26163" builtinId="8" hidden="1"/>
    <cellStyle name="Hipervínculo" xfId="56226" builtinId="8" hidden="1"/>
    <cellStyle name="Hipervínculo" xfId="34158" builtinId="8" hidden="1"/>
    <cellStyle name="Hipervínculo" xfId="10130" builtinId="8" hidden="1"/>
    <cellStyle name="Hipervínculo" xfId="30049" builtinId="8" hidden="1"/>
    <cellStyle name="Hipervínculo" xfId="16459" builtinId="8" hidden="1"/>
    <cellStyle name="Hipervínculo" xfId="14649" builtinId="8" hidden="1"/>
    <cellStyle name="Hipervínculo" xfId="54360" builtinId="8" hidden="1"/>
    <cellStyle name="Hipervínculo" xfId="28770" builtinId="8" hidden="1"/>
    <cellStyle name="Hipervínculo" xfId="27353" builtinId="8" hidden="1"/>
    <cellStyle name="Hipervínculo" xfId="44087" builtinId="8" hidden="1"/>
    <cellStyle name="Hipervínculo" xfId="14292" builtinId="8" hidden="1"/>
    <cellStyle name="Hipervínculo" xfId="23385" builtinId="8" hidden="1"/>
    <cellStyle name="Hipervínculo" xfId="48701" builtinId="8" hidden="1"/>
    <cellStyle name="Hipervínculo" xfId="47171" builtinId="8" hidden="1"/>
    <cellStyle name="Hipervínculo" xfId="42373" builtinId="8" hidden="1"/>
    <cellStyle name="Hipervínculo" xfId="20556" builtinId="8" hidden="1"/>
    <cellStyle name="Hipervínculo" xfId="39987" builtinId="8" hidden="1"/>
    <cellStyle name="Hipervínculo" xfId="41124" builtinId="8" hidden="1"/>
    <cellStyle name="Hipervínculo" xfId="30316" builtinId="8" hidden="1"/>
    <cellStyle name="Hipervínculo" xfId="55498" builtinId="8" hidden="1"/>
    <cellStyle name="Hipervínculo" xfId="40505" builtinId="8" hidden="1"/>
    <cellStyle name="Hipervínculo" xfId="35444" builtinId="8" hidden="1"/>
    <cellStyle name="Hipervínculo" xfId="35902" builtinId="8" hidden="1"/>
    <cellStyle name="Hipervínculo" xfId="45343" builtinId="8" hidden="1"/>
    <cellStyle name="Hipervínculo" xfId="10391" builtinId="8" hidden="1"/>
    <cellStyle name="Hipervínculo" xfId="261" builtinId="8" hidden="1"/>
    <cellStyle name="Hipervínculo" xfId="36930" builtinId="8" hidden="1"/>
    <cellStyle name="Hipervínculo" xfId="33575" builtinId="8" hidden="1"/>
    <cellStyle name="Hipervínculo" xfId="28512" builtinId="8" hidden="1"/>
    <cellStyle name="Hipervínculo" xfId="2022" builtinId="8" hidden="1"/>
    <cellStyle name="Hipervínculo" xfId="17379" builtinId="8" hidden="1"/>
    <cellStyle name="Hipervínculo" xfId="26080" builtinId="8" hidden="1"/>
    <cellStyle name="Hipervínculo" xfId="44173" builtinId="8" hidden="1"/>
    <cellStyle name="Hipervínculo" xfId="2415" builtinId="8" hidden="1"/>
    <cellStyle name="Hipervínculo" xfId="26646" builtinId="8" hidden="1"/>
    <cellStyle name="Hipervínculo" xfId="21587" builtinId="8" hidden="1"/>
    <cellStyle name="Hipervínculo" xfId="975" builtinId="8" hidden="1"/>
    <cellStyle name="Hipervínculo" xfId="24306" builtinId="8" hidden="1"/>
    <cellStyle name="Hipervínculo" xfId="18278" builtinId="8" hidden="1"/>
    <cellStyle name="Hipervínculo" xfId="1116" builtinId="8" hidden="1"/>
    <cellStyle name="Hipervínculo" xfId="41451" builtinId="8" hidden="1"/>
    <cellStyle name="Hipervínculo" xfId="31643" builtinId="8" hidden="1"/>
    <cellStyle name="Hipervínculo" xfId="4437" builtinId="8" hidden="1"/>
    <cellStyle name="Hipervínculo" xfId="8069" builtinId="8" hidden="1"/>
    <cellStyle name="Hipervínculo" xfId="14139" builtinId="8" hidden="1"/>
    <cellStyle name="Hipervínculo" xfId="54306" builtinId="8" hidden="1"/>
    <cellStyle name="Hipervínculo" xfId="45899" builtinId="8" hidden="1"/>
    <cellStyle name="Hipervínculo" xfId="49121" builtinId="8" hidden="1"/>
    <cellStyle name="Hipervínculo" xfId="12792" builtinId="8" hidden="1"/>
    <cellStyle name="Hipervínculo" xfId="7733" builtinId="8" hidden="1"/>
    <cellStyle name="Hipervínculo" xfId="15613" builtinId="8" hidden="1"/>
    <cellStyle name="Hipervínculo" xfId="38160" builtinId="8" hidden="1"/>
    <cellStyle name="Hipervínculo" xfId="43224" builtinId="8" hidden="1"/>
    <cellStyle name="Hipervínculo" xfId="53645" builtinId="8" hidden="1"/>
    <cellStyle name="Hipervínculo" xfId="55752" builtinId="8" hidden="1"/>
    <cellStyle name="Hipervínculo" xfId="8047" builtinId="8" hidden="1"/>
    <cellStyle name="Hipervínculo" xfId="1860" builtinId="8" hidden="1"/>
    <cellStyle name="Hipervínculo" xfId="22414" builtinId="8" hidden="1"/>
    <cellStyle name="Hipervínculo" xfId="34368" builtinId="8" hidden="1"/>
    <cellStyle name="Hipervínculo" xfId="36894" builtinId="8" hidden="1"/>
    <cellStyle name="Hipervínculo" xfId="53056" builtinId="8" hidden="1"/>
    <cellStyle name="Hipervínculo" xfId="20665" builtinId="8" hidden="1"/>
    <cellStyle name="Hipervínculo" xfId="17997" builtinId="8" hidden="1"/>
    <cellStyle name="Hipervínculo" xfId="5185" builtinId="8" hidden="1"/>
    <cellStyle name="Hipervínculo" xfId="29212" builtinId="8" hidden="1"/>
    <cellStyle name="Hipervínculo" xfId="52019" builtinId="8" hidden="1"/>
    <cellStyle name="Hipervínculo" xfId="57075" builtinId="8" hidden="1"/>
    <cellStyle name="Hipervínculo" xfId="40047" builtinId="8" hidden="1"/>
    <cellStyle name="Hipervínculo" xfId="13790" builtinId="8" hidden="1"/>
    <cellStyle name="Hipervínculo" xfId="58398" builtinId="8" hidden="1"/>
    <cellStyle name="Hipervínculo" xfId="11985" builtinId="8" hidden="1"/>
    <cellStyle name="Hipervínculo" xfId="36012" builtinId="8" hidden="1"/>
    <cellStyle name="Hipervínculo" xfId="48845" builtinId="8" hidden="1"/>
    <cellStyle name="Hipervínculo" xfId="47764" builtinId="8" hidden="1"/>
    <cellStyle name="Hipervínculo" xfId="33245" builtinId="8" hidden="1"/>
    <cellStyle name="Hipervínculo" xfId="56238" builtinId="8" hidden="1"/>
    <cellStyle name="Hipervínculo" xfId="15637" builtinId="8" hidden="1"/>
    <cellStyle name="Hipervínculo" xfId="31415" builtinId="8" hidden="1"/>
    <cellStyle name="Hipervínculo" xfId="42815" builtinId="8" hidden="1"/>
    <cellStyle name="Hipervínculo" xfId="54566" builtinId="8" hidden="1"/>
    <cellStyle name="Hipervínculo" xfId="39378" builtinId="8" hidden="1"/>
    <cellStyle name="Hipervínculo" xfId="6978" builtinId="8" hidden="1"/>
    <cellStyle name="Hipervínculo" xfId="11878" builtinId="8" hidden="1"/>
    <cellStyle name="Hipervínculo" xfId="21836" builtinId="8" hidden="1"/>
    <cellStyle name="Hipervínculo" xfId="21206" builtinId="8" hidden="1"/>
    <cellStyle name="Hipervínculo" xfId="10207" builtinId="8" hidden="1"/>
    <cellStyle name="Hipervínculo" xfId="17801" builtinId="8" hidden="1"/>
    <cellStyle name="Hipervínculo" xfId="24971" builtinId="8" hidden="1"/>
    <cellStyle name="Hipervínculo" xfId="1021" builtinId="8" hidden="1"/>
    <cellStyle name="Hipervínculo" xfId="47500" builtinId="8" hidden="1"/>
    <cellStyle name="Hipervínculo" xfId="4331" builtinId="8" hidden="1"/>
    <cellStyle name="Hipervínculo" xfId="32387" builtinId="8" hidden="1"/>
    <cellStyle name="Hipervínculo" xfId="5211" builtinId="8" hidden="1"/>
    <cellStyle name="Hipervínculo" xfId="47987" builtinId="8" hidden="1"/>
    <cellStyle name="Hipervínculo" xfId="56600" builtinId="8" hidden="1"/>
    <cellStyle name="Hipervínculo" xfId="12844" builtinId="8" hidden="1"/>
    <cellStyle name="Hipervínculo" xfId="51533" builtinId="8" hidden="1"/>
    <cellStyle name="Hipervínculo" xfId="14599" builtinId="8" hidden="1"/>
    <cellStyle name="Hipervínculo" xfId="39185" builtinId="8" hidden="1"/>
    <cellStyle name="Hipervínculo" xfId="56218" builtinId="8" hidden="1"/>
    <cellStyle name="Hipervínculo" xfId="29619" builtinId="8" hidden="1"/>
    <cellStyle name="Hipervínculo" xfId="29426" builtinId="8" hidden="1"/>
    <cellStyle name="Hipervínculo" xfId="10134" builtinId="8" hidden="1"/>
    <cellStyle name="Hipervínculo" xfId="16467" builtinId="8" hidden="1"/>
    <cellStyle name="Hipervínculo" xfId="21526" builtinId="8" hidden="1"/>
    <cellStyle name="Hipervínculo" xfId="45983" builtinId="8" hidden="1"/>
    <cellStyle name="Hipervínculo" xfId="49289" builtinId="8" hidden="1"/>
    <cellStyle name="Hipervínculo" xfId="9747" builtinId="8" hidden="1"/>
    <cellStyle name="Hipervínculo" xfId="22500" builtinId="8" hidden="1"/>
    <cellStyle name="Hipervínculo" xfId="1432" builtinId="8" hidden="1"/>
    <cellStyle name="Hipervínculo" xfId="23393" builtinId="8" hidden="1"/>
    <cellStyle name="Hipervínculo" xfId="24280" builtinId="8" hidden="1"/>
    <cellStyle name="Hipervínculo" xfId="52783" builtinId="8" hidden="1"/>
    <cellStyle name="Hipervínculo" xfId="42365" builtinId="8" hidden="1"/>
    <cellStyle name="Hipervínculo" xfId="30047" builtinId="8" hidden="1"/>
    <cellStyle name="Hipervínculo" xfId="30361" builtinId="8" hidden="1"/>
    <cellStyle name="Hipervínculo" xfId="8593" builtinId="8" hidden="1"/>
    <cellStyle name="Hipervínculo" xfId="30219" builtinId="8" hidden="1"/>
    <cellStyle name="Hipervínculo" xfId="35382" builtinId="8" hidden="1"/>
    <cellStyle name="Hipervínculo" xfId="59477" builtinId="8" hidden="1"/>
    <cellStyle name="Hipervínculo" xfId="35436" builtinId="8" hidden="1"/>
    <cellStyle name="Hipervínculo" xfId="28499" builtinId="8" hidden="1"/>
    <cellStyle name="Hipervínculo" xfId="8645" builtinId="8" hidden="1"/>
    <cellStyle name="Hipervínculo" xfId="15519" builtinId="8" hidden="1"/>
    <cellStyle name="Hipervínculo" xfId="37250" builtinId="8" hidden="1"/>
    <cellStyle name="Hipervínculo" xfId="42313" builtinId="8" hidden="1"/>
    <cellStyle name="Hipervínculo" xfId="46079" builtinId="8" hidden="1"/>
    <cellStyle name="Hipervínculo" xfId="28504" builtinId="8" hidden="1"/>
    <cellStyle name="Hipervínculo" xfId="24524" builtinId="8" hidden="1"/>
    <cellStyle name="Hipervínculo" xfId="1404" builtinId="8" hidden="1"/>
    <cellStyle name="Hipervínculo" xfId="44028" builtinId="8" hidden="1"/>
    <cellStyle name="Hipervínculo" xfId="44181" builtinId="8" hidden="1"/>
    <cellStyle name="Hipervínculo" xfId="49239" builtinId="8" hidden="1"/>
    <cellStyle name="Hipervínculo" xfId="45932" builtinId="8" hidden="1"/>
    <cellStyle name="Hipervínculo" xfId="21579" builtinId="8" hidden="1"/>
    <cellStyle name="Hipervínculo" xfId="14871" builtinId="8" hidden="1"/>
    <cellStyle name="Hipervínculo" xfId="6097" builtinId="8" hidden="1"/>
    <cellStyle name="Hipervínculo" xfId="29374" builtinId="8" hidden="1"/>
    <cellStyle name="Hipervínculo" xfId="51107" builtinId="8" hidden="1"/>
    <cellStyle name="Hipervínculo" xfId="56166" builtinId="8" hidden="1"/>
    <cellStyle name="Hipervínculo" xfId="39132" builtinId="8" hidden="1"/>
    <cellStyle name="Hipervínculo" xfId="39601" builtinId="8" hidden="1"/>
    <cellStyle name="Hipervínculo" xfId="31655" builtinId="8" hidden="1"/>
    <cellStyle name="Hipervínculo" xfId="2620" builtinId="8" hidden="1"/>
    <cellStyle name="Hipervínculo" xfId="24096" builtinId="8" hidden="1"/>
    <cellStyle name="Hipervínculo" xfId="49645" builtinId="8" hidden="1"/>
    <cellStyle name="Hipervínculo" xfId="14961" builtinId="8" hidden="1"/>
    <cellStyle name="Hipervínculo" xfId="49941" builtinId="8" hidden="1"/>
    <cellStyle name="Hipervínculo" xfId="7725" builtinId="8" hidden="1"/>
    <cellStyle name="Hipervínculo" xfId="11748" builtinId="8" hidden="1"/>
    <cellStyle name="Hipervínculo" xfId="19697" builtinId="8" hidden="1"/>
    <cellStyle name="Hipervínculo" xfId="43232" builtinId="8" hidden="1"/>
    <cellStyle name="Hipervínculo" xfId="53653" builtinId="8" hidden="1"/>
    <cellStyle name="Hipervínculo" xfId="49561" builtinId="8" hidden="1"/>
    <cellStyle name="Hipervínculo" xfId="41670" builtinId="8" hidden="1"/>
    <cellStyle name="Hipervínculo" xfId="1864" builtinId="8" hidden="1"/>
    <cellStyle name="Hipervínculo" xfId="39691" builtinId="8" hidden="1"/>
    <cellStyle name="Hipervínculo" xfId="26496" builtinId="8" hidden="1"/>
    <cellStyle name="Hipervínculo" xfId="26205" builtinId="8" hidden="1"/>
    <cellStyle name="Hipervínculo" xfId="46852" builtinId="8" hidden="1"/>
    <cellStyle name="Hipervínculo" xfId="34140" builtinId="8" hidden="1"/>
    <cellStyle name="Hipervínculo" xfId="18733" builtinId="8" hidden="1"/>
    <cellStyle name="Hipervínculo" xfId="1214" builtinId="8" hidden="1"/>
    <cellStyle name="Hipervínculo" xfId="19254" builtinId="8" hidden="1"/>
    <cellStyle name="Hipervínculo" xfId="300" builtinId="8" hidden="1"/>
    <cellStyle name="Hipervínculo" xfId="57083" builtinId="8" hidden="1"/>
    <cellStyle name="Hipervínculo" xfId="40055" builtinId="8" hidden="1"/>
    <cellStyle name="Hipervínculo" xfId="35962" builtinId="8" hidden="1"/>
    <cellStyle name="Hipervínculo" xfId="11933" builtinId="8" hidden="1"/>
    <cellStyle name="Hipervínculo" xfId="2728" builtinId="8" hidden="1"/>
    <cellStyle name="Hipervínculo" xfId="36359" builtinId="8" hidden="1"/>
    <cellStyle name="Hipervínculo" xfId="14657" builtinId="8" hidden="1"/>
    <cellStyle name="Hipervínculo" xfId="57127" builtinId="8" hidden="1"/>
    <cellStyle name="Hipervínculo" xfId="33253" builtinId="8" hidden="1"/>
    <cellStyle name="Hipervínculo" xfId="29158" builtinId="8" hidden="1"/>
    <cellStyle name="Hipervínculo" xfId="42103" builtinId="8" hidden="1"/>
    <cellStyle name="Hipervínculo" xfId="9376" builtinId="8" hidden="1"/>
    <cellStyle name="Hipervínculo" xfId="21668" builtinId="8" hidden="1"/>
    <cellStyle name="Hipervínculo" xfId="46898" builtinId="8" hidden="1"/>
    <cellStyle name="Hipervínculo" xfId="20179" builtinId="8" hidden="1"/>
    <cellStyle name="Hipervínculo" xfId="57291" builtinId="8" hidden="1"/>
    <cellStyle name="Hipervínculo" xfId="35424" builtinId="8" hidden="1"/>
    <cellStyle name="Hipervínculo" xfId="1888" builtinId="8" hidden="1"/>
    <cellStyle name="Hipervínculo" xfId="32487" builtinId="8" hidden="1"/>
    <cellStyle name="Hipervínculo" xfId="42417" builtinId="8" hidden="1"/>
    <cellStyle name="Hipervínculo" xfId="53696" builtinId="8" hidden="1"/>
    <cellStyle name="Hipervínculo" xfId="43276" builtinId="8" hidden="1"/>
    <cellStyle name="Hipervínculo" xfId="19655" builtinId="8" hidden="1"/>
    <cellStyle name="Hipervínculo" xfId="53272" builtinId="8" hidden="1"/>
    <cellStyle name="Hipervínculo" xfId="7681" builtinId="8" hidden="1"/>
    <cellStyle name="Hipervínculo" xfId="39289" builtinId="8" hidden="1"/>
    <cellStyle name="Hipervínculo" xfId="34469" builtinId="8" hidden="1"/>
    <cellStyle name="Hipervínculo" xfId="59024" builtinId="8" hidden="1"/>
    <cellStyle name="Hipervínculo" xfId="36346" builtinId="8" hidden="1"/>
    <cellStyle name="Hipervínculo" xfId="12854" builtinId="8" hidden="1"/>
    <cellStyle name="Hipervínculo" xfId="8763" builtinId="8" hidden="1"/>
    <cellStyle name="Hipervínculo" xfId="35295" builtinId="8" hidden="1"/>
    <cellStyle name="Hipervínculo" xfId="41617" builtinId="8" hidden="1"/>
    <cellStyle name="Hipervínculo" xfId="53524" builtinId="8" hidden="1"/>
    <cellStyle name="Hipervínculo" xfId="46486" builtinId="8" hidden="1"/>
    <cellStyle name="Hipervínculo" xfId="31733" builtinId="8" hidden="1"/>
    <cellStyle name="Hipervínculo" xfId="25344" builtinId="8" hidden="1"/>
    <cellStyle name="Hipervínculo" xfId="20546" builtinId="8" hidden="1"/>
    <cellStyle name="Hipervínculo" xfId="34504" builtinId="8" hidden="1"/>
    <cellStyle name="Hipervínculo" xfId="4254" builtinId="8" hidden="1"/>
    <cellStyle name="Hipervínculo" xfId="59198" builtinId="8" hidden="1"/>
    <cellStyle name="Hipervínculo" xfId="55638" builtinId="8" hidden="1"/>
    <cellStyle name="Hipervínculo" xfId="12262" builtinId="8" hidden="1"/>
    <cellStyle name="Hipervínculo" xfId="16178" builtinId="8" hidden="1"/>
    <cellStyle name="Hipervínculo" xfId="9264" builtinId="8" hidden="1"/>
    <cellStyle name="Hipervínculo" xfId="26197" builtinId="8" hidden="1"/>
    <cellStyle name="Hipervínculo" xfId="42731" builtinId="8" hidden="1"/>
    <cellStyle name="Hipervínculo" xfId="59070" builtinId="8" hidden="1"/>
    <cellStyle name="Hipervínculo" xfId="16919" builtinId="8" hidden="1"/>
    <cellStyle name="Hipervínculo" xfId="17479" builtinId="8" hidden="1"/>
    <cellStyle name="Hipervínculo" xfId="12950" builtinId="8" hidden="1"/>
    <cellStyle name="Hipervínculo" xfId="13657" builtinId="8" hidden="1"/>
    <cellStyle name="Hipervínculo" xfId="35390" builtinId="8" hidden="1"/>
    <cellStyle name="Hipervínculo" xfId="59481" builtinId="8" hidden="1"/>
    <cellStyle name="Hipervínculo" xfId="55447" builtinId="8" hidden="1"/>
    <cellStyle name="Hipervínculo" xfId="30367" builtinId="8" hidden="1"/>
    <cellStyle name="Hipervínculo" xfId="7515" builtinId="8" hidden="1"/>
    <cellStyle name="Hipervínculo" xfId="2137" builtinId="8" hidden="1"/>
    <cellStyle name="Hipervínculo" xfId="16693" builtinId="8" hidden="1"/>
    <cellStyle name="Hipervínculo" xfId="42321" builtinId="8" hidden="1"/>
    <cellStyle name="Hipervínculo" xfId="3996" builtinId="8" hidden="1"/>
    <cellStyle name="Hipervínculo" xfId="48647" builtinId="8" hidden="1"/>
    <cellStyle name="Hipervínculo" xfId="21296" builtinId="8" hidden="1"/>
    <cellStyle name="Hipervínculo" xfId="28394" builtinId="8" hidden="1"/>
    <cellStyle name="Hipervínculo" xfId="8567" builtinId="8" hidden="1"/>
    <cellStyle name="Hipervínculo" xfId="27405" builtinId="8" hidden="1"/>
    <cellStyle name="Hipervínculo" xfId="25898" builtinId="8" hidden="1"/>
    <cellStyle name="Hipervínculo" xfId="10687" builtinId="8" hidden="1"/>
    <cellStyle name="Hipervínculo" xfId="41851" builtinId="8" hidden="1"/>
    <cellStyle name="Hipervínculo" xfId="16512" builtinId="8" hidden="1"/>
    <cellStyle name="Hipervínculo" xfId="49279" builtinId="8" hidden="1"/>
    <cellStyle name="Hipervínculo" xfId="49829" builtinId="8" hidden="1"/>
    <cellStyle name="Hipervínculo" xfId="34208" builtinId="8" hidden="1"/>
    <cellStyle name="Hipervínculo" xfId="56174" builtinId="8" hidden="1"/>
    <cellStyle name="Hipervínculo" xfId="56690" builtinId="8" hidden="1"/>
    <cellStyle name="Hipervínculo" xfId="10186" builtinId="8" hidden="1"/>
    <cellStyle name="Hipervínculo" xfId="9583" builtinId="8" hidden="1"/>
    <cellStyle name="Hipervínculo" xfId="12890" builtinId="8" hidden="1"/>
    <cellStyle name="Hipervínculo" xfId="16982" builtinId="8" hidden="1"/>
    <cellStyle name="Hipervínculo" xfId="41010" builtinId="8" hidden="1"/>
    <cellStyle name="Hipervínculo" xfId="56368" builtinId="8" hidden="1"/>
    <cellStyle name="Hipervínculo" xfId="32341" builtinId="8" hidden="1"/>
    <cellStyle name="Hipervínculo" xfId="53296" builtinId="8" hidden="1"/>
    <cellStyle name="Hipervínculo" xfId="10673" builtinId="8" hidden="1"/>
    <cellStyle name="Hipervínculo" xfId="47242" builtinId="8" hidden="1"/>
    <cellStyle name="Hipervínculo" xfId="23778" builtinId="8" hidden="1"/>
    <cellStyle name="Hipervínculo" xfId="20596" builtinId="8" hidden="1"/>
    <cellStyle name="Hipervínculo" xfId="49567" builtinId="8" hidden="1"/>
    <cellStyle name="Hipervínculo" xfId="44739" builtinId="8" hidden="1"/>
    <cellStyle name="Hipervínculo" xfId="21450" builtinId="8" hidden="1"/>
    <cellStyle name="Hipervínculo" xfId="2341" builtinId="8" hidden="1"/>
    <cellStyle name="Hipervínculo" xfId="26488" builtinId="8" hidden="1"/>
    <cellStyle name="Hipervínculo" xfId="4838" builtinId="8" hidden="1"/>
    <cellStyle name="Hipervínculo" xfId="54608" builtinId="8" hidden="1"/>
    <cellStyle name="Hipervínculo" xfId="42771" builtinId="8" hidden="1"/>
    <cellStyle name="Hipervínculo" xfId="25169" builtinId="8" hidden="1"/>
    <cellStyle name="Hipervínculo" xfId="14647" builtinId="8" hidden="1"/>
    <cellStyle name="Hipervínculo" xfId="9260" builtinId="8" hidden="1"/>
    <cellStyle name="Hipervínculo" xfId="33291" builtinId="8" hidden="1"/>
    <cellStyle name="Hipervínculo" xfId="46176" builtinId="8" hidden="1"/>
    <cellStyle name="Hipervínculo" xfId="44827" builtinId="8" hidden="1"/>
    <cellStyle name="Hipervínculo" xfId="49935" builtinId="8" hidden="1"/>
    <cellStyle name="Hipervínculo" xfId="22316" builtinId="8" hidden="1"/>
    <cellStyle name="Hipervínculo" xfId="31685" builtinId="8" hidden="1"/>
    <cellStyle name="Hipervínculo" xfId="13747" builtinId="8" hidden="1"/>
    <cellStyle name="Hipervínculo" xfId="40091" builtinId="8" hidden="1"/>
    <cellStyle name="Hipervínculo" xfId="44183" builtinId="8" hidden="1"/>
    <cellStyle name="Hipervínculo" xfId="52065" builtinId="8" hidden="1"/>
    <cellStyle name="Hipervínculo" xfId="29166" builtinId="8" hidden="1"/>
    <cellStyle name="Hipervínculo" xfId="20342" builtinId="8" hidden="1"/>
    <cellStyle name="Hipervínculo" xfId="493" builtinId="8" hidden="1"/>
    <cellStyle name="Hipervínculo" xfId="20642" builtinId="8" hidden="1"/>
    <cellStyle name="Hipervínculo" xfId="46890" builtinId="8" hidden="1"/>
    <cellStyle name="Hipervínculo" xfId="50983" builtinId="8" hidden="1"/>
    <cellStyle name="Hipervínculo" xfId="25113" builtinId="8" hidden="1"/>
    <cellStyle name="Hipervínculo" xfId="22370" builtinId="8" hidden="1"/>
    <cellStyle name="Hipervínculo" xfId="44589" builtinId="8" hidden="1"/>
    <cellStyle name="Hipervínculo" xfId="5819" builtinId="8" hidden="1"/>
    <cellStyle name="Hipervínculo" xfId="25687" builtinId="8" hidden="1"/>
    <cellStyle name="Hipervínculo" xfId="53688" builtinId="8" hidden="1"/>
    <cellStyle name="Hipervínculo" xfId="16757" builtinId="8" hidden="1"/>
    <cellStyle name="Hipervínculo" xfId="38206" builtinId="8" hidden="1"/>
    <cellStyle name="Hipervínculo" xfId="15567" builtinId="8" hidden="1"/>
    <cellStyle name="Hipervínculo" xfId="10871" builtinId="8" hidden="1"/>
    <cellStyle name="Hipervínculo" xfId="12748" builtinId="8" hidden="1"/>
    <cellStyle name="Hipervínculo" xfId="34477" builtinId="8" hidden="1"/>
    <cellStyle name="Hipervínculo" xfId="59026" builtinId="8" hidden="1"/>
    <cellStyle name="Hipervínculo" xfId="52484" builtinId="8" hidden="1"/>
    <cellStyle name="Hipervínculo" xfId="31279" builtinId="8" hidden="1"/>
    <cellStyle name="Hipervínculo" xfId="11320" builtinId="8" hidden="1"/>
    <cellStyle name="Hipervínculo" xfId="35782" builtinId="8" hidden="1"/>
    <cellStyle name="Hipervínculo" xfId="1670" builtinId="8" hidden="1"/>
    <cellStyle name="Hipervínculo" xfId="19735" builtinId="8" hidden="1"/>
    <cellStyle name="Hipervínculo" xfId="51145" builtinId="8" hidden="1"/>
    <cellStyle name="Hipervínculo" xfId="46084" builtinId="8" hidden="1"/>
    <cellStyle name="Hipervínculo" xfId="37206" builtinId="8" hidden="1"/>
    <cellStyle name="Hipervínculo" xfId="53860" builtinId="8" hidden="1"/>
    <cellStyle name="Hipervínculo" xfId="12966" builtinId="8" hidden="1"/>
    <cellStyle name="Hipervínculo" xfId="26602" builtinId="8" hidden="1"/>
    <cellStyle name="Hipervínculo" xfId="50051" builtinId="8" hidden="1"/>
    <cellStyle name="Hipervínculo" xfId="44215" builtinId="8" hidden="1"/>
    <cellStyle name="Hipervínculo" xfId="39154" builtinId="8" hidden="1"/>
    <cellStyle name="Hipervínculo" xfId="17423" builtinId="8" hidden="1"/>
    <cellStyle name="Hipervínculo" xfId="6738" builtinId="8" hidden="1"/>
    <cellStyle name="Hipervínculo" xfId="46636" builtinId="8" hidden="1"/>
    <cellStyle name="Hipervínculo" xfId="33533" builtinId="8" hidden="1"/>
    <cellStyle name="Hipervínculo" xfId="24794" builtinId="8" hidden="1"/>
    <cellStyle name="Hipervínculo" xfId="37286" builtinId="8" hidden="1"/>
    <cellStyle name="Hipervínculo" xfId="32227" builtinId="8" hidden="1"/>
    <cellStyle name="Hipervínculo" xfId="10497" builtinId="8" hidden="1"/>
    <cellStyle name="Hipervínculo" xfId="3682" builtinId="8" hidden="1"/>
    <cellStyle name="Hipervínculo" xfId="23039" builtinId="8" hidden="1"/>
    <cellStyle name="Hipervínculo" xfId="27776" builtinId="8" hidden="1"/>
    <cellStyle name="Hipervínculo" xfId="16333" builtinId="8" hidden="1"/>
    <cellStyle name="Hipervínculo" xfId="23915" builtinId="8" hidden="1"/>
    <cellStyle name="Hipervínculo" xfId="25295" builtinId="8" hidden="1"/>
    <cellStyle name="Hipervínculo" xfId="3912" builtinId="8" hidden="1"/>
    <cellStyle name="Hipervínculo" xfId="6585" builtinId="8" hidden="1"/>
    <cellStyle name="Hipervínculo" xfId="42829" builtinId="8" hidden="1"/>
    <cellStyle name="Hipervínculo" xfId="52223" builtinId="8" hidden="1"/>
    <cellStyle name="Hipervínculo" xfId="39942" builtinId="8" hidden="1"/>
    <cellStyle name="Hipervínculo" xfId="957" builtinId="8" hidden="1"/>
    <cellStyle name="Hipervínculo" xfId="27501" builtinId="8" hidden="1"/>
    <cellStyle name="Hipervínculo" xfId="9345" builtinId="8" hidden="1"/>
    <cellStyle name="Hipervínculo" xfId="2608" builtinId="8" hidden="1"/>
    <cellStyle name="Hipervínculo" xfId="52468" builtinId="8" hidden="1"/>
    <cellStyle name="Hipervínculo" xfId="20071" builtinId="8" hidden="1"/>
    <cellStyle name="Hipervínculo" xfId="41859" builtinId="8" hidden="1"/>
    <cellStyle name="Hipervínculo" xfId="16504" builtinId="8" hidden="1"/>
    <cellStyle name="Hipervínculo" xfId="14373" builtinId="8" hidden="1"/>
    <cellStyle name="Hipervínculo" xfId="38986" builtinId="8" hidden="1"/>
    <cellStyle name="Hipervínculo" xfId="39207" builtinId="8" hidden="1"/>
    <cellStyle name="Hipervínculo" xfId="35874" builtinId="8" hidden="1"/>
    <cellStyle name="Hipervínculo" xfId="58110" builtinId="8" hidden="1"/>
    <cellStyle name="Hipervínculo" xfId="35056" builtinId="8" hidden="1"/>
    <cellStyle name="Hipervínculo" xfId="9418" builtinId="8" hidden="1"/>
    <cellStyle name="Hipervínculo" xfId="6936" builtinId="8" hidden="1"/>
    <cellStyle name="Hipervínculo" xfId="25049" builtinId="8" hidden="1"/>
    <cellStyle name="Hipervínculo" xfId="41002" builtinId="8" hidden="1"/>
    <cellStyle name="Hipervínculo" xfId="45095" builtinId="8" hidden="1"/>
    <cellStyle name="Hipervínculo" xfId="52287" builtinId="8" hidden="1"/>
    <cellStyle name="Hipervínculo" xfId="28256" builtinId="8" hidden="1"/>
    <cellStyle name="Hipervínculo" xfId="7655" builtinId="8" hidden="1"/>
    <cellStyle name="Hipervínculo" xfId="41" builtinId="8" hidden="1"/>
    <cellStyle name="Hipervínculo" xfId="45596" builtinId="8" hidden="1"/>
    <cellStyle name="Hipervínculo" xfId="27198" builtinId="8" hidden="1"/>
    <cellStyle name="Hipervínculo" xfId="35333" builtinId="8" hidden="1"/>
    <cellStyle name="Hipervínculo" xfId="46267" builtinId="8" hidden="1"/>
    <cellStyle name="Hipervínculo" xfId="50336" builtinId="8" hidden="1"/>
    <cellStyle name="Hipervínculo" xfId="4903" builtinId="8" hidden="1"/>
    <cellStyle name="Hipervínculo" xfId="4909" builtinId="8" hidden="1"/>
    <cellStyle name="Hipervínculo" xfId="54586" builtinId="8" hidden="1"/>
    <cellStyle name="Hipervínculo" xfId="26125" builtinId="8" hidden="1"/>
    <cellStyle name="Hipervínculo" xfId="57916" builtinId="8" hidden="1"/>
    <cellStyle name="Hipervínculo" xfId="38683" builtinId="8" hidden="1"/>
    <cellStyle name="Hipervínculo" xfId="14655" builtinId="8" hidden="1"/>
    <cellStyle name="Hipervínculo" xfId="7463" builtinId="8" hidden="1"/>
    <cellStyle name="Hipervínculo" xfId="11836" builtinId="8" hidden="1"/>
    <cellStyle name="Hipervínculo" xfId="37370" builtinId="8" hidden="1"/>
    <cellStyle name="Hipervínculo" xfId="31139" builtinId="8" hidden="1"/>
    <cellStyle name="Hipervínculo" xfId="51421" builtinId="8" hidden="1"/>
    <cellStyle name="Hipervínculo" xfId="31884" builtinId="8" hidden="1"/>
    <cellStyle name="Hipervínculo" xfId="7858" builtinId="8" hidden="1"/>
    <cellStyle name="Hipervínculo" xfId="18422" builtinId="8" hidden="1"/>
    <cellStyle name="Hipervínculo" xfId="4702" builtinId="8" hidden="1"/>
    <cellStyle name="Hipervínculo" xfId="42729" builtinId="8" hidden="1"/>
    <cellStyle name="Hipervínculo" xfId="48219" builtinId="8" hidden="1"/>
    <cellStyle name="Hipervínculo" xfId="33283" builtinId="8" hidden="1"/>
    <cellStyle name="Hipervínculo" xfId="48699" builtinId="8" hidden="1"/>
    <cellStyle name="Hipervínculo" xfId="11626" builtinId="8" hidden="1"/>
    <cellStyle name="Hipervínculo" xfId="12612" builtinId="8" hidden="1"/>
    <cellStyle name="Hipervínculo" xfId="21908" builtinId="8" hidden="1"/>
    <cellStyle name="Hipervínculo" xfId="43673" builtinId="8" hidden="1"/>
    <cellStyle name="Hipervínculo" xfId="39404" builtinId="8" hidden="1"/>
    <cellStyle name="Hipervínculo" xfId="37368" builtinId="8" hidden="1"/>
    <cellStyle name="Hipervínculo" xfId="47586" builtinId="8" hidden="1"/>
    <cellStyle name="Hipervínculo" xfId="31156" builtinId="8" hidden="1"/>
    <cellStyle name="Hipervínculo" xfId="33209" builtinId="8" hidden="1"/>
    <cellStyle name="Hipervínculo" xfId="1005" builtinId="8" hidden="1"/>
    <cellStyle name="Hipervínculo" xfId="15864" builtinId="8" hidden="1"/>
    <cellStyle name="Hipervínculo" xfId="49721" builtinId="8" hidden="1"/>
    <cellStyle name="Hipervínculo" xfId="43143" builtinId="8" hidden="1"/>
    <cellStyle name="Hipervínculo" xfId="38118" builtinId="8" hidden="1"/>
    <cellStyle name="Hipervínculo" xfId="33241" builtinId="8" hidden="1"/>
    <cellStyle name="Hipervínculo" xfId="30357" builtinId="8" hidden="1"/>
    <cellStyle name="Hipervínculo" xfId="46218" builtinId="8" hidden="1"/>
    <cellStyle name="Hipervínculo" xfId="35434" builtinId="8" hidden="1"/>
    <cellStyle name="Hipervínculo" xfId="42995" builtinId="8" hidden="1"/>
    <cellStyle name="Hipervínculo" xfId="19429" builtinId="8" hidden="1"/>
    <cellStyle name="Hipervínculo" xfId="4901" builtinId="8" hidden="1"/>
    <cellStyle name="Hipervínculo" xfId="14873" builtinId="8" hidden="1"/>
    <cellStyle name="Hipervínculo" xfId="38366" builtinId="8" hidden="1"/>
    <cellStyle name="Hipervínculo" xfId="8053" builtinId="8" hidden="1"/>
    <cellStyle name="Hipervínculo" xfId="33066" builtinId="8" hidden="1"/>
    <cellStyle name="Hipervínculo" xfId="41254" builtinId="8" hidden="1"/>
    <cellStyle name="Hipervínculo" xfId="37840" builtinId="8" hidden="1"/>
    <cellStyle name="Hipervínculo" xfId="58680" builtinId="8" hidden="1"/>
    <cellStyle name="Hipervínculo" xfId="39450" builtinId="8" hidden="1"/>
    <cellStyle name="Hipervínculo" xfId="53326" builtinId="8" hidden="1"/>
    <cellStyle name="Hipervínculo" xfId="29555" builtinId="8" hidden="1"/>
    <cellStyle name="Hipervínculo" xfId="11230" builtinId="8" hidden="1"/>
    <cellStyle name="Hipervínculo" xfId="6009" builtinId="8" hidden="1"/>
    <cellStyle name="Hipervínculo" xfId="30423" builtinId="8" hidden="1"/>
    <cellStyle name="Hipervínculo" xfId="3239" builtinId="8" hidden="1"/>
    <cellStyle name="Hipervínculo" xfId="22731" builtinId="8" hidden="1"/>
    <cellStyle name="Hipervínculo" xfId="24688" builtinId="8" hidden="1"/>
    <cellStyle name="Hipervínculo" xfId="48659" builtinId="8" hidden="1"/>
    <cellStyle name="Hipervínculo" xfId="18332" builtinId="8" hidden="1"/>
    <cellStyle name="Hipervínculo" xfId="20566" builtinId="8" hidden="1"/>
    <cellStyle name="Hipervínculo" xfId="54318" builtinId="8" hidden="1"/>
    <cellStyle name="Hipervínculo" xfId="37768" builtinId="8" hidden="1"/>
    <cellStyle name="Hipervínculo" xfId="1384" builtinId="8" hidden="1"/>
    <cellStyle name="Hipervínculo" xfId="59377" builtinId="8" hidden="1"/>
    <cellStyle name="Hipervínculo" xfId="39533" builtinId="8" hidden="1"/>
    <cellStyle name="Hipervínculo" xfId="6940" builtinId="8" hidden="1"/>
    <cellStyle name="Hipervínculo" xfId="21384" builtinId="8" hidden="1"/>
    <cellStyle name="Hipervínculo" xfId="14659" builtinId="8" hidden="1"/>
    <cellStyle name="Hipervínculo" xfId="51527" builtinId="8" hidden="1"/>
    <cellStyle name="Hipervínculo" xfId="20772" builtinId="8" hidden="1"/>
    <cellStyle name="Hipervínculo" xfId="50035" builtinId="8" hidden="1"/>
    <cellStyle name="Hipervínculo" xfId="16990" builtinId="8" hidden="1"/>
    <cellStyle name="Hipervínculo" xfId="42029" builtinId="8" hidden="1"/>
    <cellStyle name="Hipervínculo" xfId="22955" builtinId="8" hidden="1"/>
    <cellStyle name="Hipervínculo" xfId="38352" builtinId="8" hidden="1"/>
    <cellStyle name="Hipervínculo" xfId="5277" builtinId="8" hidden="1"/>
    <cellStyle name="Hipervínculo" xfId="58280" builtinId="8" hidden="1"/>
    <cellStyle name="Hipervínculo" xfId="12011" builtinId="8" hidden="1"/>
    <cellStyle name="Hipervínculo" xfId="44069" builtinId="8" hidden="1"/>
    <cellStyle name="Hipervínculo" xfId="30659" builtinId="8" hidden="1"/>
    <cellStyle name="Hipervínculo" xfId="49725" builtinId="8" hidden="1"/>
    <cellStyle name="Hipervínculo" xfId="141" builtinId="8" hidden="1"/>
    <cellStyle name="Hipervínculo" xfId="45489" builtinId="8" hidden="1"/>
    <cellStyle name="Hipervínculo" xfId="22164" builtinId="8" hidden="1"/>
    <cellStyle name="Hipervínculo" xfId="8984" builtinId="8" hidden="1"/>
    <cellStyle name="Hipervínculo" xfId="6273" builtinId="8" hidden="1"/>
    <cellStyle name="Hipervínculo" xfId="20131" builtinId="8" hidden="1"/>
    <cellStyle name="Hipervínculo" xfId="33987" builtinId="8" hidden="1"/>
    <cellStyle name="Hipervínculo" xfId="47841" builtinId="8" hidden="1"/>
    <cellStyle name="Hipervínculo" xfId="43127" builtinId="8" hidden="1"/>
    <cellStyle name="Hipervínculo" xfId="29719" builtinId="8" hidden="1"/>
    <cellStyle name="Hipervínculo" xfId="57914" builtinId="8" hidden="1"/>
    <cellStyle name="Hipervínculo" xfId="47248" builtinId="8" hidden="1"/>
    <cellStyle name="Hipervínculo" xfId="11398" builtinId="8" hidden="1"/>
    <cellStyle name="Hipervínculo" xfId="28514" builtinId="8" hidden="1"/>
    <cellStyle name="Hipervínculo" xfId="14768" builtinId="8" hidden="1"/>
    <cellStyle name="Hipervínculo" xfId="6990" builtinId="8" hidden="1"/>
    <cellStyle name="Hipervínculo" xfId="46838" builtinId="8" hidden="1"/>
    <cellStyle name="Hipervínculo" xfId="33239" builtinId="8" hidden="1"/>
    <cellStyle name="Hipervínculo" xfId="15788" builtinId="8" hidden="1"/>
    <cellStyle name="Hipervínculo" xfId="12670" builtinId="8" hidden="1"/>
    <cellStyle name="Hipervínculo" xfId="43454" builtinId="8" hidden="1"/>
    <cellStyle name="Hipervínculo" xfId="57051" builtinId="8" hidden="1"/>
    <cellStyle name="Hipervínculo" xfId="12378" builtinId="8" hidden="1"/>
    <cellStyle name="Hipervínculo" xfId="8089" builtinId="8" hidden="1"/>
    <cellStyle name="Hipervínculo" xfId="36617" builtinId="8" hidden="1"/>
    <cellStyle name="Hipervínculo" xfId="36128" builtinId="8" hidden="1"/>
    <cellStyle name="Hipervínculo" xfId="25277" builtinId="8" hidden="1"/>
    <cellStyle name="Hipervínculo" xfId="13352" builtinId="8" hidden="1"/>
    <cellStyle name="Hipervínculo" xfId="30823" builtinId="8" hidden="1"/>
    <cellStyle name="Hipervínculo" xfId="26610" builtinId="8" hidden="1"/>
    <cellStyle name="Hipervínculo" xfId="18876" builtinId="8" hidden="1"/>
    <cellStyle name="Hipervínculo" xfId="55161" builtinId="8" hidden="1"/>
    <cellStyle name="Hipervínculo" xfId="1826" builtinId="8" hidden="1"/>
    <cellStyle name="Hipervínculo" xfId="28425" builtinId="8" hidden="1"/>
    <cellStyle name="Hipervínculo" xfId="15017" builtinId="8" hidden="1"/>
    <cellStyle name="Hipervínculo" xfId="44239" builtinId="8" hidden="1"/>
    <cellStyle name="Hipervínculo" xfId="19905" builtinId="8" hidden="1"/>
    <cellStyle name="Hipervínculo" xfId="18619" builtinId="8" hidden="1"/>
    <cellStyle name="Hipervínculo" xfId="10789" builtinId="8" hidden="1"/>
    <cellStyle name="Hipervínculo" xfId="46224" builtinId="8" hidden="1"/>
    <cellStyle name="Hipervínculo" xfId="13691" builtinId="8" hidden="1"/>
    <cellStyle name="Hipervínculo" xfId="27361" builtinId="8" hidden="1"/>
    <cellStyle name="Hipervínculo" xfId="9441" builtinId="8" hidden="1"/>
    <cellStyle name="Hipervínculo" xfId="26752" builtinId="8" hidden="1"/>
    <cellStyle name="Hipervínculo" xfId="26155" builtinId="8" hidden="1"/>
    <cellStyle name="Hipervínculo" xfId="44109" builtinId="8" hidden="1"/>
    <cellStyle name="Hipervínculo" xfId="56144" builtinId="8" hidden="1"/>
    <cellStyle name="Hipervínculo" xfId="1007" builtinId="8" hidden="1"/>
    <cellStyle name="Hipervínculo" xfId="18308" builtinId="8" hidden="1"/>
    <cellStyle name="Hipervínculo" xfId="41517" builtinId="8" hidden="1"/>
    <cellStyle name="Hipervínculo" xfId="57429" builtinId="8" hidden="1"/>
    <cellStyle name="Hipervínculo" xfId="36841" builtinId="8" hidden="1"/>
    <cellStyle name="Hipervínculo" xfId="45883" builtinId="8" hidden="1"/>
    <cellStyle name="Hipervínculo" xfId="40077" builtinId="8" hidden="1"/>
    <cellStyle name="Hipervínculo" xfId="28322" builtinId="8" hidden="1"/>
    <cellStyle name="Hipervínculo" xfId="52402" builtinId="8" hidden="1"/>
    <cellStyle name="Hipervínculo" xfId="40978" builtinId="8" hidden="1"/>
    <cellStyle name="Hipervínculo" xfId="55112" builtinId="8" hidden="1"/>
    <cellStyle name="Hipervínculo" xfId="50116" builtinId="8" hidden="1"/>
    <cellStyle name="Hipervínculo" xfId="1192" builtinId="8" hidden="1"/>
    <cellStyle name="Hipervínculo" xfId="27395" builtinId="8" hidden="1"/>
    <cellStyle name="Hipervínculo" xfId="9044" builtinId="8" hidden="1"/>
    <cellStyle name="Hipervínculo" xfId="28934" builtinId="8" hidden="1"/>
    <cellStyle name="Hipervínculo" xfId="13519" builtinId="8" hidden="1"/>
    <cellStyle name="Hipervínculo" xfId="44651" builtinId="8" hidden="1"/>
    <cellStyle name="Hipervínculo" xfId="41885" builtinId="8" hidden="1"/>
    <cellStyle name="Hipervínculo" xfId="40313" builtinId="8" hidden="1"/>
    <cellStyle name="Hipervínculo" xfId="38176" builtinId="8" hidden="1"/>
    <cellStyle name="Hipervínculo" xfId="43161" builtinId="8" hidden="1"/>
    <cellStyle name="Hipervínculo" xfId="30507" builtinId="8" hidden="1"/>
    <cellStyle name="Hipervínculo" xfId="10057" builtinId="8" hidden="1"/>
    <cellStyle name="Hipervínculo" xfId="30803" builtinId="8" hidden="1"/>
    <cellStyle name="Hipervínculo" xfId="59345" builtinId="8" hidden="1"/>
    <cellStyle name="Hipervínculo" xfId="7983" builtinId="8" hidden="1"/>
    <cellStyle name="Hipervínculo" xfId="17965" builtinId="8" hidden="1"/>
    <cellStyle name="Hipervínculo" xfId="45361" builtinId="8" hidden="1"/>
    <cellStyle name="Hipervínculo" xfId="3514" builtinId="8" hidden="1"/>
    <cellStyle name="Hipervínculo" xfId="9170" builtinId="8" hidden="1"/>
    <cellStyle name="Hipervínculo" xfId="36900" builtinId="8" hidden="1"/>
    <cellStyle name="Hipervínculo" xfId="6343" builtinId="8" hidden="1"/>
    <cellStyle name="Hipervínculo" xfId="15996" builtinId="8" hidden="1"/>
    <cellStyle name="Hipervínculo" xfId="52299" builtinId="8" hidden="1"/>
    <cellStyle name="Hipervínculo" xfId="18314" builtinId="8" hidden="1"/>
    <cellStyle name="Hipervínculo" xfId="42793" builtinId="8" hidden="1"/>
    <cellStyle name="Hipervínculo" xfId="27371" builtinId="8" hidden="1"/>
    <cellStyle name="Hipervínculo" xfId="21125" builtinId="8" hidden="1"/>
    <cellStyle name="Hipervínculo" xfId="28025" builtinId="8" hidden="1"/>
    <cellStyle name="Hipervínculo" xfId="54166" builtinId="8" hidden="1"/>
    <cellStyle name="Hipervínculo" xfId="24574" builtinId="8" hidden="1"/>
    <cellStyle name="Hipervínculo" xfId="1646" builtinId="8" hidden="1"/>
    <cellStyle name="Hipervínculo" xfId="48286" builtinId="8" hidden="1"/>
    <cellStyle name="Hipervínculo" xfId="16461" builtinId="8" hidden="1"/>
    <cellStyle name="Hipervínculo" xfId="48763" builtinId="8" hidden="1"/>
    <cellStyle name="Hipervínculo" xfId="11539" builtinId="8" hidden="1"/>
    <cellStyle name="Hipervínculo" xfId="35568" builtinId="8" hidden="1"/>
    <cellStyle name="Hipervínculo" xfId="58368" builtinId="8" hidden="1"/>
    <cellStyle name="Hipervínculo" xfId="36132" builtinId="8" hidden="1"/>
    <cellStyle name="Hipervínculo" xfId="33691" builtinId="8" hidden="1"/>
    <cellStyle name="Hipervínculo" xfId="4146" builtinId="8" hidden="1"/>
    <cellStyle name="Hipervínculo" xfId="14248" builtinId="8" hidden="1"/>
    <cellStyle name="Hipervínculo" xfId="16030" builtinId="8" hidden="1"/>
    <cellStyle name="Hipervínculo" xfId="42371" builtinId="8" hidden="1"/>
    <cellStyle name="Hipervínculo" xfId="54825" builtinId="8" hidden="1"/>
    <cellStyle name="Hipervínculo" xfId="58766" builtinId="8" hidden="1"/>
    <cellStyle name="Hipervínculo" xfId="40621" builtinId="8" hidden="1"/>
    <cellStyle name="Hipervínculo" xfId="2541" builtinId="8" hidden="1"/>
    <cellStyle name="Hipervínculo" xfId="21048" builtinId="8" hidden="1"/>
    <cellStyle name="Hipervínculo" xfId="27050" builtinId="8" hidden="1"/>
    <cellStyle name="Hipervínculo" xfId="49169" builtinId="8" hidden="1"/>
    <cellStyle name="Hipervínculo" xfId="47639" builtinId="8" hidden="1"/>
    <cellStyle name="Hipervínculo" xfId="55852" builtinId="8" hidden="1"/>
    <cellStyle name="Hipervínculo" xfId="4383" builtinId="8" hidden="1"/>
    <cellStyle name="Hipervínculo" xfId="4168" builtinId="8" hidden="1"/>
    <cellStyle name="Hipervínculo" xfId="27848" builtinId="8" hidden="1"/>
    <cellStyle name="Hipervínculo" xfId="29846" builtinId="8" hidden="1"/>
    <cellStyle name="Hipervínculo" xfId="55966" builtinId="8" hidden="1"/>
    <cellStyle name="Hipervínculo" xfId="40972" builtinId="8" hidden="1"/>
    <cellStyle name="Hipervínculo" xfId="25313" builtinId="8" hidden="1"/>
    <cellStyle name="Hipervínculo" xfId="9408" builtinId="8" hidden="1"/>
    <cellStyle name="Hipervínculo" xfId="9985" builtinId="8" hidden="1"/>
    <cellStyle name="Hipervínculo" xfId="34650" builtinId="8" hidden="1"/>
    <cellStyle name="Hipervínculo" xfId="36772" builtinId="8" hidden="1"/>
    <cellStyle name="Hipervínculo" xfId="49261" builtinId="8" hidden="1"/>
    <cellStyle name="Hipervínculo" xfId="34043" builtinId="8" hidden="1"/>
    <cellStyle name="Hipervínculo" xfId="37420" builtinId="8" hidden="1"/>
    <cellStyle name="Hipervínculo" xfId="6491" builtinId="8" hidden="1"/>
    <cellStyle name="Hipervínculo" xfId="22168" builtinId="8" hidden="1"/>
    <cellStyle name="Hipervínculo" xfId="41448" builtinId="8" hidden="1"/>
    <cellStyle name="Hipervínculo" xfId="43702" builtinId="8" hidden="1"/>
    <cellStyle name="Hipervínculo" xfId="27453" builtinId="8" hidden="1"/>
    <cellStyle name="Hipervínculo" xfId="24548" builtinId="8" hidden="1"/>
    <cellStyle name="Hipervínculo" xfId="20902" builtinId="8" hidden="1"/>
    <cellStyle name="Hipervínculo" xfId="28374" builtinId="8" hidden="1"/>
    <cellStyle name="Hipervínculo" xfId="26460" builtinId="8" hidden="1"/>
    <cellStyle name="Hipervínculo" xfId="12294" builtinId="8" hidden="1"/>
    <cellStyle name="Hipervínculo" xfId="48813" builtinId="8" hidden="1"/>
    <cellStyle name="Hipervínculo" xfId="42299" builtinId="8" hidden="1"/>
    <cellStyle name="Hipervínculo" xfId="17389" builtinId="8" hidden="1"/>
    <cellStyle name="Hipervínculo" xfId="14893" builtinId="8" hidden="1"/>
    <cellStyle name="Hipervínculo" xfId="11314" builtinId="8" hidden="1"/>
    <cellStyle name="Hipervínculo" xfId="30768" builtinId="8" hidden="1"/>
    <cellStyle name="Hipervínculo" xfId="10401" builtinId="8" hidden="1"/>
    <cellStyle name="Hipervínculo" xfId="59283" builtinId="8" hidden="1"/>
    <cellStyle name="Hipervínculo" xfId="34992" builtinId="8" hidden="1"/>
    <cellStyle name="Hipervínculo" xfId="13260" builtinId="8" hidden="1"/>
    <cellStyle name="Hipervínculo" xfId="11129" builtinId="8" hidden="1"/>
    <cellStyle name="Hipervínculo" xfId="15960" builtinId="8" hidden="1"/>
    <cellStyle name="Hipervínculo" xfId="37692" builtinId="8" hidden="1"/>
    <cellStyle name="Hipervínculo" xfId="34530" builtinId="8" hidden="1"/>
    <cellStyle name="Hipervínculo" xfId="57490" builtinId="8" hidden="1"/>
    <cellStyle name="Hipervínculo" xfId="49495" builtinId="8" hidden="1"/>
    <cellStyle name="Hipervínculo" xfId="6333" builtinId="8" hidden="1"/>
    <cellStyle name="Hipervínculo" xfId="46777" builtinId="8" hidden="1"/>
    <cellStyle name="Hipervínculo" xfId="22879" builtinId="8" hidden="1"/>
    <cellStyle name="Hipervínculo" xfId="24716" builtinId="8" hidden="1"/>
    <cellStyle name="Hipervínculo" xfId="50468" builtinId="8" hidden="1"/>
    <cellStyle name="Hipervínculo" xfId="40205" builtinId="8" hidden="1"/>
    <cellStyle name="Hipervínculo" xfId="21135" builtinId="8" hidden="1"/>
    <cellStyle name="Hipervínculo" xfId="4596" builtinId="8" hidden="1"/>
    <cellStyle name="Hipervínculo" xfId="18466" builtinId="8" hidden="1"/>
    <cellStyle name="Hipervínculo" xfId="1626" builtinId="8" hidden="1"/>
    <cellStyle name="Hipervínculo" xfId="51551" builtinId="8" hidden="1"/>
    <cellStyle name="Hipervínculo" xfId="43669" builtinId="8" hidden="1"/>
    <cellStyle name="Hipervínculo" xfId="896" builtinId="8" hidden="1"/>
    <cellStyle name="Hipervínculo" xfId="35622" builtinId="8" hidden="1"/>
    <cellStyle name="Hipervínculo" xfId="39" builtinId="8" hidden="1"/>
    <cellStyle name="Hipervínculo" xfId="38550" builtinId="8" hidden="1"/>
    <cellStyle name="Hipervínculo" xfId="16405" builtinId="8" hidden="1"/>
    <cellStyle name="Hipervínculo" xfId="58824" builtinId="8" hidden="1"/>
    <cellStyle name="Hipervínculo" xfId="36865" builtinId="8" hidden="1"/>
    <cellStyle name="Hipervínculo" xfId="32777" builtinId="8" hidden="1"/>
    <cellStyle name="Hipervínculo" xfId="30543" builtinId="8" hidden="1"/>
    <cellStyle name="Hipervínculo" xfId="15161" builtinId="8" hidden="1"/>
    <cellStyle name="Hipervínculo" xfId="24820" builtinId="8" hidden="1"/>
    <cellStyle name="Hipervínculo" xfId="43282" builtinId="8" hidden="1"/>
    <cellStyle name="Hipervínculo" xfId="17411" builtinId="8" hidden="1"/>
    <cellStyle name="Hipervínculo" xfId="50214" builtinId="8" hidden="1"/>
    <cellStyle name="Hipervínculo" xfId="33951" builtinId="8" hidden="1"/>
    <cellStyle name="Hipervínculo" xfId="2087" builtinId="8" hidden="1"/>
    <cellStyle name="Hipervínculo" xfId="26720" builtinId="8" hidden="1"/>
    <cellStyle name="Hipervínculo" xfId="44482" builtinId="8" hidden="1"/>
    <cellStyle name="Hipervínculo" xfId="50079" builtinId="8" hidden="1"/>
    <cellStyle name="Hipervínculo" xfId="47296" builtinId="8" hidden="1"/>
    <cellStyle name="Hipervínculo" xfId="23268" builtinId="8" hidden="1"/>
    <cellStyle name="Hipervínculo" xfId="52039" builtinId="8" hidden="1"/>
    <cellStyle name="Hipervínculo" xfId="4732" builtinId="8" hidden="1"/>
    <cellStyle name="Hipervínculo" xfId="28760" builtinId="8" hidden="1"/>
    <cellStyle name="Hipervínculo" xfId="32855" builtinId="8" hidden="1"/>
    <cellStyle name="Hipervínculo" xfId="56880" builtinId="8" hidden="1"/>
    <cellStyle name="Hipervínculo" xfId="40499" builtinId="8" hidden="1"/>
    <cellStyle name="Hipervínculo" xfId="16469" builtinId="8" hidden="1"/>
    <cellStyle name="Hipervínculo" xfId="12376" builtinId="8" hidden="1"/>
    <cellStyle name="Hipervínculo" xfId="5803" builtinId="8" hidden="1"/>
    <cellStyle name="Hipervínculo" xfId="55903" builtinId="8" hidden="1"/>
    <cellStyle name="Hipervínculo" xfId="17717" builtinId="8" hidden="1"/>
    <cellStyle name="Hipervínculo" xfId="17523" builtinId="8" hidden="1"/>
    <cellStyle name="Hipervínculo" xfId="16024" builtinId="8" hidden="1"/>
    <cellStyle name="Hipervínculo" xfId="3892" builtinId="8" hidden="1"/>
    <cellStyle name="Hipervínculo" xfId="5578" builtinId="8" hidden="1"/>
    <cellStyle name="Hipervínculo" xfId="16040" builtinId="8" hidden="1"/>
    <cellStyle name="Hipervínculo" xfId="42363" builtinId="8" hidden="1"/>
    <cellStyle name="Hipervínculo" xfId="46454" builtinId="8" hidden="1"/>
    <cellStyle name="Hipervínculo" xfId="49757" builtinId="8" hidden="1"/>
    <cellStyle name="Hipervínculo" xfId="26896" builtinId="8" hidden="1"/>
    <cellStyle name="Hipervínculo" xfId="8231" builtinId="8" hidden="1"/>
    <cellStyle name="Hipervínculo" xfId="1666" builtinId="8" hidden="1"/>
    <cellStyle name="Hipervínculo" xfId="21038" builtinId="8" hidden="1"/>
    <cellStyle name="Hipervínculo" xfId="49161" builtinId="8" hidden="1"/>
    <cellStyle name="Hipervínculo" xfId="3486" builtinId="8" hidden="1"/>
    <cellStyle name="Hipervínculo" xfId="53601" builtinId="8" hidden="1"/>
    <cellStyle name="Hipervínculo" xfId="14895" builtinId="8" hidden="1"/>
    <cellStyle name="Hipervínculo" xfId="7418" builtinId="8" hidden="1"/>
    <cellStyle name="Hipervínculo" xfId="8125" builtinId="8" hidden="1"/>
    <cellStyle name="Hipervínculo" xfId="29854" builtinId="8" hidden="1"/>
    <cellStyle name="Hipervínculo" xfId="55958" builtinId="8" hidden="1"/>
    <cellStyle name="Hipervínculo" xfId="59245" builtinId="8" hidden="1"/>
    <cellStyle name="Hipervínculo" xfId="35904" builtinId="8" hidden="1"/>
    <cellStyle name="Hipervínculo" xfId="13296" builtinId="8" hidden="1"/>
    <cellStyle name="Hipervínculo" xfId="1546" builtinId="8" hidden="1"/>
    <cellStyle name="Hipervínculo" xfId="20986" builtinId="8" hidden="1"/>
    <cellStyle name="Hipervínculo" xfId="36780" builtinId="8" hidden="1"/>
    <cellStyle name="Hipervínculo" xfId="4074" builtinId="8" hidden="1"/>
    <cellStyle name="Hipervínculo" xfId="45189" builtinId="8" hidden="1"/>
    <cellStyle name="Hipervínculo" xfId="27245" builtinId="8" hidden="1"/>
    <cellStyle name="Hipervínculo" xfId="6407" builtinId="8" hidden="1"/>
    <cellStyle name="Hipervínculo" xfId="24220" builtinId="8" hidden="1"/>
    <cellStyle name="Hipervínculo" xfId="21978" builtinId="8" hidden="1"/>
    <cellStyle name="Hipervínculo" xfId="27640" builtinId="8" hidden="1"/>
    <cellStyle name="Hipervínculo" xfId="7919" builtinId="8" hidden="1"/>
    <cellStyle name="Hipervínculo" xfId="43779" builtinId="8" hidden="1"/>
    <cellStyle name="Hipervínculo" xfId="22048" builtinId="8" hidden="1"/>
    <cellStyle name="Hipervínculo" xfId="1204" builtinId="8" hidden="1"/>
    <cellStyle name="Hipervínculo" xfId="12894" builtinId="8" hidden="1"/>
    <cellStyle name="Hipervínculo" xfId="28906" builtinId="8" hidden="1"/>
    <cellStyle name="Hipervínculo" xfId="50639" builtinId="8" hidden="1"/>
    <cellStyle name="Hipervínculo" xfId="59036" builtinId="8" hidden="1"/>
    <cellStyle name="Hipervínculo" xfId="5003" builtinId="8" hidden="1"/>
    <cellStyle name="Hipervínculo" xfId="15117" builtinId="8" hidden="1"/>
    <cellStyle name="Hipervínculo" xfId="9042" builtinId="8" hidden="1"/>
    <cellStyle name="Hipervínculo" xfId="28338" builtinId="8" hidden="1"/>
    <cellStyle name="Hipervínculo" xfId="35575" builtinId="8" hidden="1"/>
    <cellStyle name="Hipervínculo" xfId="59279" builtinId="8" hidden="1"/>
    <cellStyle name="Hipervínculo" xfId="34984" builtinId="8" hidden="1"/>
    <cellStyle name="Hipervínculo" xfId="50527" builtinId="8" hidden="1"/>
    <cellStyle name="Hipervínculo" xfId="7842" builtinId="8" hidden="1"/>
    <cellStyle name="Hipervínculo" xfId="48637" builtinId="8" hidden="1"/>
    <cellStyle name="Hipervínculo" xfId="45459" builtinId="8" hidden="1"/>
    <cellStyle name="Hipervínculo" xfId="2377" builtinId="8" hidden="1"/>
    <cellStyle name="Hipervínculo" xfId="27108" builtinId="8" hidden="1"/>
    <cellStyle name="Hipervínculo" xfId="2045" builtinId="8" hidden="1"/>
    <cellStyle name="Hipervínculo" xfId="29480" builtinId="8" hidden="1"/>
    <cellStyle name="Hipervínculo" xfId="916" builtinId="8" hidden="1"/>
    <cellStyle name="Hipervínculo" xfId="20892" builtinId="8" hidden="1"/>
    <cellStyle name="Hipervínculo" xfId="31671" builtinId="8" hidden="1"/>
    <cellStyle name="Hipervínculo" xfId="10997" builtinId="8" hidden="1"/>
    <cellStyle name="Hipervínculo" xfId="11177" builtinId="8" hidden="1"/>
    <cellStyle name="Hipervínculo" xfId="17815" builtinId="8" hidden="1"/>
    <cellStyle name="Hipervínculo" xfId="47969" builtinId="8" hidden="1"/>
    <cellStyle name="Hipervínculo" xfId="8827" builtinId="8" hidden="1"/>
    <cellStyle name="Hipervínculo" xfId="36284" builtinId="8" hidden="1"/>
    <cellStyle name="Hipervínculo" xfId="41244" builtinId="8" hidden="1"/>
    <cellStyle name="Hipervínculo" xfId="27287" builtinId="8" hidden="1"/>
    <cellStyle name="Hipervínculo" xfId="18599" builtinId="8" hidden="1"/>
    <cellStyle name="Hipervínculo" xfId="55266" builtinId="8" hidden="1"/>
    <cellStyle name="Hipervínculo" xfId="18312" builtinId="8" hidden="1"/>
    <cellStyle name="Hipervínculo" xfId="12445" builtinId="8" hidden="1"/>
    <cellStyle name="Hipervínculo" xfId="36471" builtinId="8" hidden="1"/>
    <cellStyle name="Hipervínculo" xfId="40567" builtinId="8" hidden="1"/>
    <cellStyle name="Hipervínculo" xfId="56812" builtinId="8" hidden="1"/>
    <cellStyle name="Hipervínculo" xfId="10423" builtinId="8" hidden="1"/>
    <cellStyle name="Hipervínculo" xfId="20279" builtinId="8" hidden="1"/>
    <cellStyle name="Hipervínculo" xfId="4664" builtinId="8" hidden="1"/>
    <cellStyle name="Hipervínculo" xfId="19245" builtinId="8" hidden="1"/>
    <cellStyle name="Hipervínculo" xfId="43274" builtinId="8" hidden="1"/>
    <cellStyle name="Hipervínculo" xfId="47366" builtinId="8" hidden="1"/>
    <cellStyle name="Hipervínculo" xfId="26462" builtinId="8" hidden="1"/>
    <cellStyle name="Hipervínculo" xfId="25984" builtinId="8" hidden="1"/>
    <cellStyle name="Hipervínculo" xfId="32445" builtinId="8" hidden="1"/>
    <cellStyle name="Hipervínculo" xfId="2121" builtinId="8" hidden="1"/>
    <cellStyle name="Hipervínculo" xfId="25185" builtinId="8" hidden="1"/>
    <cellStyle name="Hipervínculo" xfId="50071" builtinId="8" hidden="1"/>
    <cellStyle name="Hipervínculo" xfId="18564" builtinId="8" hidden="1"/>
    <cellStyle name="Hipervínculo" xfId="43213" builtinId="8" hidden="1"/>
    <cellStyle name="Hipervínculo" xfId="19187" builtinId="8" hidden="1"/>
    <cellStyle name="Hipervínculo" xfId="14189" builtinId="8" hidden="1"/>
    <cellStyle name="Hipervínculo" xfId="52191" builtinId="8" hidden="1"/>
    <cellStyle name="Hipervínculo" xfId="32847" builtinId="8" hidden="1"/>
    <cellStyle name="Hipervínculo" xfId="56872" builtinId="8" hidden="1"/>
    <cellStyle name="Hipervínculo" xfId="49653" builtinId="8" hidden="1"/>
    <cellStyle name="Hipervínculo" xfId="36413" builtinId="8" hidden="1"/>
    <cellStyle name="Hipervínculo" xfId="13060" builtinId="8" hidden="1"/>
    <cellStyle name="Hipervínculo" xfId="31399" builtinId="8" hidden="1"/>
    <cellStyle name="Hipervínculo" xfId="58408" builtinId="8" hidden="1"/>
    <cellStyle name="Hipervínculo" xfId="39645" builtinId="8" hidden="1"/>
    <cellStyle name="Hipervínculo" xfId="56678" builtinId="8" hidden="1"/>
    <cellStyle name="Hipervínculo" xfId="51621" builtinId="8" hidden="1"/>
    <cellStyle name="Hipervínculo" xfId="45742" builtinId="8" hidden="1"/>
    <cellStyle name="Hipervínculo" xfId="56692" builtinId="8" hidden="1"/>
    <cellStyle name="Hipervínculo" xfId="15159" builtinId="8" hidden="1"/>
    <cellStyle name="Hipervínculo" xfId="21067" builtinId="8" hidden="1"/>
    <cellStyle name="Hipervínculo" xfId="8789" builtinId="8" hidden="1"/>
    <cellStyle name="Hipervínculo" xfId="49749" builtinId="8" hidden="1"/>
    <cellStyle name="Hipervínculo" xfId="44691" builtinId="8" hidden="1"/>
    <cellStyle name="Hipervínculo" xfId="22811" builtinId="8" hidden="1"/>
    <cellStyle name="Hipervínculo" xfId="1662" builtinId="8" hidden="1"/>
    <cellStyle name="Hipervínculo" xfId="43869" builtinId="8" hidden="1"/>
    <cellStyle name="Hipervínculo" xfId="27993" builtinId="8" hidden="1"/>
    <cellStyle name="Hipervínculo" xfId="53244" builtinId="8" hidden="1"/>
    <cellStyle name="Hipervínculo" xfId="42825" builtinId="8" hidden="1"/>
    <cellStyle name="Hipervínculo" xfId="37762" builtinId="8" hidden="1"/>
    <cellStyle name="Hipervínculo" xfId="16010" builtinId="8" hidden="1"/>
    <cellStyle name="Hipervínculo" xfId="8759" builtinId="8" hidden="1"/>
    <cellStyle name="Hipervínculo" xfId="28148" builtinId="8" hidden="1"/>
    <cellStyle name="Hipervínculo" xfId="10085" builtinId="8" hidden="1"/>
    <cellStyle name="Hipervínculo" xfId="6505" builtinId="8" hidden="1"/>
    <cellStyle name="Hipervínculo" xfId="20715" builtinId="8" hidden="1"/>
    <cellStyle name="Hipervínculo" xfId="33619" builtinId="8" hidden="1"/>
    <cellStyle name="Hipervínculo" xfId="6700" builtinId="8" hidden="1"/>
    <cellStyle name="Hipervínculo" xfId="21516" builtinId="8" hidden="1"/>
    <cellStyle name="Hipervínculo" xfId="49957" builtinId="8" hidden="1"/>
    <cellStyle name="Hipervínculo" xfId="41853" builtinId="8" hidden="1"/>
    <cellStyle name="Hipervínculo" xfId="50701" builtinId="8" hidden="1"/>
    <cellStyle name="Hipervínculo" xfId="28260" builtinId="8" hidden="1"/>
    <cellStyle name="Hipervínculo" xfId="23905" builtinId="8" hidden="1"/>
    <cellStyle name="Hipervínculo" xfId="1176" builtinId="8" hidden="1"/>
    <cellStyle name="Hipervínculo" xfId="21986" builtinId="8" hidden="1"/>
    <cellStyle name="Hipervínculo" xfId="19095" builtinId="8" hidden="1"/>
    <cellStyle name="Hipervínculo" xfId="48779" builtinId="8" hidden="1"/>
    <cellStyle name="Hipervínculo" xfId="43771" builtinId="8" hidden="1"/>
    <cellStyle name="Hipervínculo" xfId="22040" builtinId="8" hidden="1"/>
    <cellStyle name="Hipervínculo" xfId="2051" builtinId="8" hidden="1"/>
    <cellStyle name="Hipervínculo" xfId="41756" builtinId="8" hidden="1"/>
    <cellStyle name="Hipervínculo" xfId="39719" builtinId="8" hidden="1"/>
    <cellStyle name="Hipervínculo" xfId="33621" builtinId="8" hidden="1"/>
    <cellStyle name="Hipervínculo" xfId="55706" builtinId="8" hidden="1"/>
    <cellStyle name="Hipervínculo" xfId="36839" builtinId="8" hidden="1"/>
    <cellStyle name="Hipervínculo" xfId="15109" builtinId="8" hidden="1"/>
    <cellStyle name="Hipervínculo" xfId="10051" builtinId="8" hidden="1"/>
    <cellStyle name="Hipervínculo" xfId="13358" builtinId="8" hidden="1"/>
    <cellStyle name="Hipervínculo" xfId="35842" builtinId="8" hidden="1"/>
    <cellStyle name="Hipervínculo" xfId="40903" builtinId="8" hidden="1"/>
    <cellStyle name="Hipervínculo" xfId="55899" builtinId="8" hidden="1"/>
    <cellStyle name="Hipervínculo" xfId="29915" builtinId="8" hidden="1"/>
    <cellStyle name="Hipervínculo" xfId="4497" builtinId="8" hidden="1"/>
    <cellStyle name="Hipervínculo" xfId="41740" builtinId="8" hidden="1"/>
    <cellStyle name="Hipervínculo" xfId="9987" builtinId="8" hidden="1"/>
    <cellStyle name="Hipervínculo" xfId="4771" builtinId="8" hidden="1"/>
    <cellStyle name="Hipervínculo" xfId="34294" builtinId="8" hidden="1"/>
    <cellStyle name="Hipervínculo" xfId="52733" builtinId="8" hidden="1"/>
    <cellStyle name="Hipervínculo" xfId="47572" builtinId="8" hidden="1"/>
    <cellStyle name="Hipervínculo" xfId="7014" builtinId="8" hidden="1"/>
    <cellStyle name="Hipervínculo" xfId="2576" builtinId="8" hidden="1"/>
    <cellStyle name="Hipervínculo" xfId="26956" builtinId="8" hidden="1"/>
    <cellStyle name="Hipervínculo" xfId="16631" builtinId="8" hidden="1"/>
    <cellStyle name="Hipervínculo" xfId="54759" builtinId="8" hidden="1"/>
    <cellStyle name="Hipervínculo" xfId="42303" builtinId="8" hidden="1"/>
    <cellStyle name="Hipervínculo" xfId="16058" builtinId="8" hidden="1"/>
    <cellStyle name="Hipervínculo" xfId="9076" builtinId="8" hidden="1"/>
    <cellStyle name="Hipervínculo" xfId="9730" builtinId="8" hidden="1"/>
    <cellStyle name="Hipervínculo" xfId="33759" builtinId="8" hidden="1"/>
    <cellStyle name="Hipervínculo" xfId="11067" builtinId="8" hidden="1"/>
    <cellStyle name="Hipervínculo" xfId="49099" builtinId="8" hidden="1"/>
    <cellStyle name="Hipervínculo" xfId="35502" builtinId="8" hidden="1"/>
    <cellStyle name="Hipervínculo" xfId="9164" builtinId="8" hidden="1"/>
    <cellStyle name="Hipervínculo" xfId="16807" builtinId="8" hidden="1"/>
    <cellStyle name="Hipervínculo" xfId="9581" builtinId="8" hidden="1"/>
    <cellStyle name="Hipervínculo" xfId="48435" builtinId="8" hidden="1"/>
    <cellStyle name="Hipervínculo" xfId="56820" builtinId="8" hidden="1"/>
    <cellStyle name="Hipervínculo" xfId="22242" builtinId="8" hidden="1"/>
    <cellStyle name="Hipervínculo" xfId="28698" builtinId="8" hidden="1"/>
    <cellStyle name="Hipervínculo" xfId="4672" builtinId="8" hidden="1"/>
    <cellStyle name="Hipervínculo" xfId="37500" builtinId="8" hidden="1"/>
    <cellStyle name="Hipervínculo" xfId="10415" builtinId="8" hidden="1"/>
    <cellStyle name="Hipervínculo" xfId="4475" builtinId="8" hidden="1"/>
    <cellStyle name="Hipervínculo" xfId="56526" builtinId="8" hidden="1"/>
    <cellStyle name="Hipervínculo" xfId="15942" builtinId="8" hidden="1"/>
    <cellStyle name="Hipervínculo" xfId="27098" builtinId="8" hidden="1"/>
    <cellStyle name="Hipervínculo" xfId="24436" builtinId="8" hidden="1"/>
    <cellStyle name="Hipervínculo" xfId="48106" builtinId="8" hidden="1"/>
    <cellStyle name="Hipervínculo" xfId="7705" builtinId="8" hidden="1"/>
    <cellStyle name="Hipervínculo" xfId="46136" builtinId="8" hidden="1"/>
    <cellStyle name="Hipervínculo" xfId="43222" builtinId="8" hidden="1"/>
    <cellStyle name="Hipervínculo" xfId="16050" builtinId="8" hidden="1"/>
    <cellStyle name="Hipervínculo" xfId="23770" builtinId="8" hidden="1"/>
    <cellStyle name="Hipervínculo" xfId="7221" builtinId="8" hidden="1"/>
    <cellStyle name="Hipervínculo" xfId="12280" builtinId="8" hidden="1"/>
    <cellStyle name="Hipervínculo" xfId="36928" builtinId="8" hidden="1"/>
    <cellStyle name="Hipervínculo" xfId="46414" builtinId="8" hidden="1"/>
    <cellStyle name="Hipervínculo" xfId="54691" builtinId="8" hidden="1"/>
    <cellStyle name="Hipervínculo" xfId="14395" builtinId="8" hidden="1"/>
    <cellStyle name="Hipervínculo" xfId="16201" builtinId="8" hidden="1"/>
    <cellStyle name="Hipervínculo" xfId="7483" builtinId="8" hidden="1"/>
    <cellStyle name="Hipervínculo" xfId="19207" builtinId="8" hidden="1"/>
    <cellStyle name="Hipervínculo" xfId="43728" builtinId="8" hidden="1"/>
    <cellStyle name="Hipervínculo" xfId="51613" builtinId="8" hidden="1"/>
    <cellStyle name="Hipervínculo" xfId="17929" builtinId="8" hidden="1"/>
    <cellStyle name="Hipervínculo" xfId="24818" builtinId="8" hidden="1"/>
    <cellStyle name="Hipervínculo" xfId="720" builtinId="8" hidden="1"/>
    <cellStyle name="Hipervínculo" xfId="40815" builtinId="8" hidden="1"/>
    <cellStyle name="Hipervínculo" xfId="26133" builtinId="8" hidden="1"/>
    <cellStyle name="Hipervínculo" xfId="5321" builtinId="8" hidden="1"/>
    <cellStyle name="Hipervínculo" xfId="44683" builtinId="8" hidden="1"/>
    <cellStyle name="Hipervínculo" xfId="19547" builtinId="8" hidden="1"/>
    <cellStyle name="Hipervínculo" xfId="17891" builtinId="8" hidden="1"/>
    <cellStyle name="Hipervínculo" xfId="1768" builtinId="8" hidden="1"/>
    <cellStyle name="Hipervínculo" xfId="33105" builtinId="8" hidden="1"/>
    <cellStyle name="Hipervínculo" xfId="2912" builtinId="8" hidden="1"/>
    <cellStyle name="Hipervínculo" xfId="57231" builtinId="8" hidden="1"/>
    <cellStyle name="Hipervínculo" xfId="37754" builtinId="8" hidden="1"/>
    <cellStyle name="Hipervínculo" xfId="27172" builtinId="8" hidden="1"/>
    <cellStyle name="Hipervínculo" xfId="10965" builtinId="8" hidden="1"/>
    <cellStyle name="Hipervínculo" xfId="13200" builtinId="8" hidden="1"/>
    <cellStyle name="Hipervínculo" xfId="34930" builtinId="8" hidden="1"/>
    <cellStyle name="Hipervínculo" xfId="9268" builtinId="8" hidden="1"/>
    <cellStyle name="Hipervínculo" xfId="54985" builtinId="8" hidden="1"/>
    <cellStyle name="Hipervínculo" xfId="30827" builtinId="8" hidden="1"/>
    <cellStyle name="Hipervínculo" xfId="40936" builtinId="8" hidden="1"/>
    <cellStyle name="Hipervínculo" xfId="35315" builtinId="8" hidden="1"/>
    <cellStyle name="Hipervínculo" xfId="20129" builtinId="8" hidden="1"/>
    <cellStyle name="Hipervínculo" xfId="41861" builtinId="8" hidden="1"/>
    <cellStyle name="Hipervínculo" xfId="46920" builtinId="8" hidden="1"/>
    <cellStyle name="Hipervínculo" xfId="24929" builtinId="8" hidden="1"/>
    <cellStyle name="Hipervínculo" xfId="23897" builtinId="8" hidden="1"/>
    <cellStyle name="Hipervínculo" xfId="14581" builtinId="8" hidden="1"/>
    <cellStyle name="Hipervínculo" xfId="3032" builtinId="8" hidden="1"/>
    <cellStyle name="Hipervínculo" xfId="27054" builtinId="8" hidden="1"/>
    <cellStyle name="Hipervínculo" xfId="31735" builtinId="8" hidden="1"/>
    <cellStyle name="Hipervínculo" xfId="53846" builtinId="8" hidden="1"/>
    <cellStyle name="Hipervínculo" xfId="41389" builtinId="8" hidden="1"/>
    <cellStyle name="Hipervínculo" xfId="16972" builtinId="8" hidden="1"/>
    <cellStyle name="Hipervínculo" xfId="30306" builtinId="8" hidden="1"/>
    <cellStyle name="Hipervínculo" xfId="10643" builtinId="8" hidden="1"/>
    <cellStyle name="Hipervínculo" xfId="16064" builtinId="8" hidden="1"/>
    <cellStyle name="Hipervínculo" xfId="55714" builtinId="8" hidden="1"/>
    <cellStyle name="Hipervínculo" xfId="17231" builtinId="8" hidden="1"/>
    <cellStyle name="Hipervínculo" xfId="26868" builtinId="8" hidden="1"/>
    <cellStyle name="Hipervínculo" xfId="20087" builtinId="8" hidden="1"/>
    <cellStyle name="Hipervínculo" xfId="45574" builtinId="8" hidden="1"/>
    <cellStyle name="Hipervínculo" xfId="22054" builtinId="8" hidden="1"/>
    <cellStyle name="Hipervínculo" xfId="40911" builtinId="8" hidden="1"/>
    <cellStyle name="Hipervínculo" xfId="55907" builtinId="8" hidden="1"/>
    <cellStyle name="Hipervínculo" xfId="51819" builtinId="8" hidden="1"/>
    <cellStyle name="Hipervínculo" xfId="27788" builtinId="8" hidden="1"/>
    <cellStyle name="Hipervínculo" xfId="35988" builtinId="8" hidden="1"/>
    <cellStyle name="Hipervínculo" xfId="34166" builtinId="8" hidden="1"/>
    <cellStyle name="Hipervínculo" xfId="20872" builtinId="8" hidden="1"/>
    <cellStyle name="Hipervínculo" xfId="47839" builtinId="8" hidden="1"/>
    <cellStyle name="Hipervínculo" xfId="49107" builtinId="8" hidden="1"/>
    <cellStyle name="Hipervínculo" xfId="45017" builtinId="8" hidden="1"/>
    <cellStyle name="Hipervínculo" xfId="20990" builtinId="8" hidden="1"/>
    <cellStyle name="Hipervínculo" xfId="2572" builtinId="8" hidden="1"/>
    <cellStyle name="Hipervínculo" xfId="9104" builtinId="8" hidden="1"/>
    <cellStyle name="Hipervínculo" xfId="953" builtinId="8" hidden="1"/>
    <cellStyle name="Hipervínculo" xfId="54765" builtinId="8" hidden="1"/>
    <cellStyle name="Hipervínculo" xfId="42311" builtinId="8" hidden="1"/>
    <cellStyle name="Hipervínculo" xfId="38216" builtinId="8" hidden="1"/>
    <cellStyle name="Hipervínculo" xfId="3358" builtinId="8" hidden="1"/>
    <cellStyle name="Hipervínculo" xfId="9722" builtinId="8" hidden="1"/>
    <cellStyle name="Hipervínculo" xfId="35688" builtinId="8" hidden="1"/>
    <cellStyle name="Hipervínculo" xfId="37838" builtinId="8" hidden="1"/>
    <cellStyle name="Hipervínculo" xfId="7065" builtinId="8" hidden="1"/>
    <cellStyle name="Hipervínculo" xfId="35510" builtinId="8" hidden="1"/>
    <cellStyle name="Hipervínculo" xfId="31417" builtinId="8" hidden="1"/>
    <cellStyle name="Hipervínculo" xfId="7390" builtinId="8" hidden="1"/>
    <cellStyle name="Hipervínculo" xfId="16522" builtinId="8" hidden="1"/>
    <cellStyle name="Hipervínculo" xfId="11037" builtinId="8" hidden="1"/>
    <cellStyle name="Hipervínculo" xfId="49445" builtinId="8" hidden="1"/>
    <cellStyle name="Hipervínculo" xfId="27957" builtinId="8" hidden="1"/>
    <cellStyle name="Hipervínculo" xfId="35924" builtinId="8" hidden="1"/>
    <cellStyle name="Hipervínculo" xfId="7022" builtinId="8" hidden="1"/>
    <cellStyle name="Hipervínculo" xfId="906" builtinId="8" hidden="1"/>
    <cellStyle name="Hipervínculo" xfId="11032" builtinId="8" hidden="1"/>
    <cellStyle name="Hipervínculo" xfId="53348" builtinId="8" hidden="1"/>
    <cellStyle name="Hipervínculo" xfId="52333" builtinId="8" hidden="1"/>
    <cellStyle name="Hipervínculo" xfId="54659" builtinId="8" hidden="1"/>
    <cellStyle name="Hipervínculo" xfId="21910" builtinId="8" hidden="1"/>
    <cellStyle name="Hipervínculo" xfId="17819" builtinId="8" hidden="1"/>
    <cellStyle name="Hipervínculo" xfId="5359" builtinId="8" hidden="1"/>
    <cellStyle name="Hipervínculo" xfId="47955" builtinId="8" hidden="1"/>
    <cellStyle name="Hipervínculo" xfId="57451" builtinId="8" hidden="1"/>
    <cellStyle name="Hipervínculo" xfId="45405" builtinId="8" hidden="1"/>
    <cellStyle name="Hipervínculo" xfId="23290" builtinId="8" hidden="1"/>
    <cellStyle name="Hipervínculo" xfId="10893" builtinId="8" hidden="1"/>
    <cellStyle name="Hipervínculo" xfId="5108" builtinId="8" hidden="1"/>
    <cellStyle name="Hipervínculo" xfId="24808" builtinId="8" hidden="1"/>
    <cellStyle name="Hipervínculo" xfId="15099" builtinId="8" hidden="1"/>
    <cellStyle name="Hipervínculo" xfId="34463" builtinId="8" hidden="1"/>
    <cellStyle name="Hipervínculo" xfId="22805" builtinId="8" hidden="1"/>
    <cellStyle name="Hipervínculo" xfId="46392" builtinId="8" hidden="1"/>
    <cellStyle name="Hipervínculo" xfId="4761" builtinId="8" hidden="1"/>
    <cellStyle name="Hipervínculo" xfId="5447" builtinId="8" hidden="1"/>
    <cellStyle name="Hipervínculo" xfId="9617" builtinId="8" hidden="1"/>
    <cellStyle name="Hipervínculo" xfId="42885" builtinId="8" hidden="1"/>
    <cellStyle name="Hipervínculo" xfId="5487" builtinId="8" hidden="1"/>
    <cellStyle name="Hipervínculo" xfId="36491" builtinId="8" hidden="1"/>
    <cellStyle name="Hipervínculo" xfId="52143" builtinId="8" hidden="1"/>
    <cellStyle name="Hipervínculo" xfId="22078" builtinId="8" hidden="1"/>
    <cellStyle name="Hipervínculo" xfId="36944" builtinId="8" hidden="1"/>
    <cellStyle name="Hipervínculo" xfId="31866" builtinId="8" hidden="1"/>
    <cellStyle name="Hipervínculo" xfId="18009" builtinId="8" hidden="1"/>
    <cellStyle name="Hipervínculo" xfId="37196" builtinId="8" hidden="1"/>
    <cellStyle name="Hipervínculo" xfId="3604" builtinId="8" hidden="1"/>
    <cellStyle name="Hipervínculo" xfId="24712" builtinId="8" hidden="1"/>
    <cellStyle name="Hipervínculo" xfId="5913" builtinId="8" hidden="1"/>
    <cellStyle name="Hipervínculo" xfId="31107" builtinId="8" hidden="1"/>
    <cellStyle name="Hipervínculo" xfId="53918" builtinId="8" hidden="1"/>
    <cellStyle name="Hipervínculo" xfId="48319" builtinId="8" hidden="1"/>
    <cellStyle name="Hipervínculo" xfId="31930" builtinId="8" hidden="1"/>
    <cellStyle name="Hipervínculo" xfId="38663" builtinId="8" hidden="1"/>
    <cellStyle name="Hipervínculo" xfId="18709" builtinId="8" hidden="1"/>
    <cellStyle name="Hipervínculo" xfId="3126" builtinId="8" hidden="1"/>
    <cellStyle name="Hipervínculo" xfId="7647" builtinId="8" hidden="1"/>
    <cellStyle name="Hipervínculo" xfId="17549" builtinId="8" hidden="1"/>
    <cellStyle name="Hipervínculo" xfId="43913" builtinId="8" hidden="1"/>
    <cellStyle name="Hipervínculo" xfId="37390" builtinId="8" hidden="1"/>
    <cellStyle name="Hipervínculo" xfId="33585" builtinId="8" hidden="1"/>
    <cellStyle name="Hipervínculo" xfId="3680" builtinId="8" hidden="1"/>
    <cellStyle name="Hipervínculo" xfId="10487" builtinId="8" hidden="1"/>
    <cellStyle name="Hipervínculo" xfId="25149" builtinId="8" hidden="1"/>
    <cellStyle name="Hipervínculo" xfId="764" builtinId="8" hidden="1"/>
    <cellStyle name="Hipervínculo" xfId="50582" builtinId="8" hidden="1"/>
    <cellStyle name="Hipervínculo" xfId="41056" builtinId="8" hidden="1"/>
    <cellStyle name="Hipervínculo" xfId="18832" builtinId="8" hidden="1"/>
    <cellStyle name="Hipervínculo" xfId="45993" builtinId="8" hidden="1"/>
    <cellStyle name="Hipervínculo" xfId="5957" builtinId="8" hidden="1"/>
    <cellStyle name="Hipervínculo" xfId="31952" builtinId="8" hidden="1"/>
    <cellStyle name="Hipervínculo" xfId="50037" builtinId="8" hidden="1"/>
    <cellStyle name="Hipervínculo" xfId="32955" builtinId="8" hidden="1"/>
    <cellStyle name="Hipervínculo" xfId="37304" builtinId="8" hidden="1"/>
    <cellStyle name="Hipervínculo" xfId="18198" builtinId="8" hidden="1"/>
    <cellStyle name="Hipervínculo" xfId="10635" builtinId="8" hidden="1"/>
    <cellStyle name="Hipervínculo" xfId="14724" builtinId="8" hidden="1"/>
    <cellStyle name="Hipervínculo" xfId="38749" builtinId="8" hidden="1"/>
    <cellStyle name="Hipervínculo" xfId="57882" builtinId="8" hidden="1"/>
    <cellStyle name="Hipervínculo" xfId="15281" builtinId="8" hidden="1"/>
    <cellStyle name="Hipervínculo" xfId="30505" builtinId="8" hidden="1"/>
    <cellStyle name="Hipervínculo" xfId="4977" builtinId="8" hidden="1"/>
    <cellStyle name="Hipervínculo" xfId="17435" builtinId="8" hidden="1"/>
    <cellStyle name="Hipervínculo" xfId="31491" builtinId="8" hidden="1"/>
    <cellStyle name="Hipervínculo" xfId="45554" builtinId="8" hidden="1"/>
    <cellStyle name="Hipervínculo" xfId="51827" builtinId="8" hidden="1"/>
    <cellStyle name="Hipervínculo" xfId="54116" builtinId="8" hidden="1"/>
    <cellStyle name="Hipervínculo" xfId="3808" builtinId="8" hidden="1"/>
    <cellStyle name="Hipervínculo" xfId="194" builtinId="8" hidden="1"/>
    <cellStyle name="Hipervínculo" xfId="24232" builtinId="8" hidden="1"/>
    <cellStyle name="Hipervínculo" xfId="28324" builtinId="8" hidden="1"/>
    <cellStyle name="Hipervínculo" xfId="52353" builtinId="8" hidden="1"/>
    <cellStyle name="Hipervínculo" xfId="45025" builtinId="8" hidden="1"/>
    <cellStyle name="Hipervínculo" xfId="21350" builtinId="8" hidden="1"/>
    <cellStyle name="Hipervínculo" xfId="16907" builtinId="8" hidden="1"/>
    <cellStyle name="Hipervínculo" xfId="7004" builtinId="8" hidden="1"/>
    <cellStyle name="Hipervínculo" xfId="31035" builtinId="8" hidden="1"/>
    <cellStyle name="Hipervínculo" xfId="35126" builtinId="8" hidden="1"/>
    <cellStyle name="Hipervínculo" xfId="52031" builtinId="8" hidden="1"/>
    <cellStyle name="Hipervínculo" xfId="38224" builtinId="8" hidden="1"/>
    <cellStyle name="Hipervínculo" xfId="6870" builtinId="8" hidden="1"/>
    <cellStyle name="Hipervínculo" xfId="23082" builtinId="8" hidden="1"/>
    <cellStyle name="Hipervínculo" xfId="33421" builtinId="8" hidden="1"/>
    <cellStyle name="Hipervínculo" xfId="32252" builtinId="8" hidden="1"/>
    <cellStyle name="Hipervínculo" xfId="58454" builtinId="8" hidden="1"/>
    <cellStyle name="Hipervínculo" xfId="54384" builtinId="8" hidden="1"/>
    <cellStyle name="Hipervínculo" xfId="31425" builtinId="8" hidden="1"/>
    <cellStyle name="Hipervínculo" xfId="24852" builtinId="8" hidden="1"/>
    <cellStyle name="Hipervínculo" xfId="2765" builtinId="8" hidden="1"/>
    <cellStyle name="Hipervínculo" xfId="18362" builtinId="8" hidden="1"/>
    <cellStyle name="Hipervínculo" xfId="44635" builtinId="8" hidden="1"/>
    <cellStyle name="Hipervínculo" xfId="48725" builtinId="8" hidden="1"/>
    <cellStyle name="Hipervínculo" xfId="47454" builtinId="8" hidden="1"/>
    <cellStyle name="Hipervínculo" xfId="54931" builtinId="8" hidden="1"/>
    <cellStyle name="Hipervínculo" xfId="33975" builtinId="8" hidden="1"/>
    <cellStyle name="Hipervínculo" xfId="8491" builtinId="8" hidden="1"/>
    <cellStyle name="Hipervínculo" xfId="25195" builtinId="8" hidden="1"/>
    <cellStyle name="Hipervínculo" xfId="44795" builtinId="8" hidden="1"/>
    <cellStyle name="Hipervínculo" xfId="55522" builtinId="8" hidden="1"/>
    <cellStyle name="Hipervínculo" xfId="40529" builtinId="8" hidden="1"/>
    <cellStyle name="Hipervínculo" xfId="17827" builtinId="8" hidden="1"/>
    <cellStyle name="Hipervínculo" xfId="13479" builtinId="8" hidden="1"/>
    <cellStyle name="Hipervínculo" xfId="10429" builtinId="8" hidden="1"/>
    <cellStyle name="Hipervínculo" xfId="32158" builtinId="8" hidden="1"/>
    <cellStyle name="Hipervínculo" xfId="57685" builtinId="8" hidden="1"/>
    <cellStyle name="Hipervínculo" xfId="55330" builtinId="8" hidden="1"/>
    <cellStyle name="Hipervínculo" xfId="57778" builtinId="8" hidden="1"/>
    <cellStyle name="Hipervínculo" xfId="11025" builtinId="8" hidden="1"/>
    <cellStyle name="Hipervínculo" xfId="48457" builtinId="8" hidden="1"/>
    <cellStyle name="Hipervínculo" xfId="17357" builtinId="8" hidden="1"/>
    <cellStyle name="Hipervínculo" xfId="22284" builtinId="8" hidden="1"/>
    <cellStyle name="Hipervínculo" xfId="23458" builtinId="8" hidden="1"/>
    <cellStyle name="Hipervínculo" xfId="32897" builtinId="8" hidden="1"/>
    <cellStyle name="Hipervínculo" xfId="45928" builtinId="8" hidden="1"/>
    <cellStyle name="Hipervínculo" xfId="15615" builtinId="8" hidden="1"/>
    <cellStyle name="Hipervínculo" xfId="21990" builtinId="8" hidden="1"/>
    <cellStyle name="Hipervínculo" xfId="6810" builtinId="8" hidden="1"/>
    <cellStyle name="Hipervínculo" xfId="46013" builtinId="8" hidden="1"/>
    <cellStyle name="Hipervínculo" xfId="46534" builtinId="8" hidden="1"/>
    <cellStyle name="Hipervínculo" xfId="41475" builtinId="8" hidden="1"/>
    <cellStyle name="Hipervínculo" xfId="19745" builtinId="8" hidden="1"/>
    <cellStyle name="Hipervínculo" xfId="2588" builtinId="8" hidden="1"/>
    <cellStyle name="Hipervínculo" xfId="40743" builtinId="8" hidden="1"/>
    <cellStyle name="Hipervínculo" xfId="18661" builtinId="8" hidden="1"/>
    <cellStyle name="Hipervínculo" xfId="52944" builtinId="8" hidden="1"/>
    <cellStyle name="Hipervínculo" xfId="39609" builtinId="8" hidden="1"/>
    <cellStyle name="Hipervínculo" xfId="34545" builtinId="8" hidden="1"/>
    <cellStyle name="Hipervínculo" xfId="4660" builtinId="8" hidden="1"/>
    <cellStyle name="Hipervínculo" xfId="11346" builtinId="8" hidden="1"/>
    <cellStyle name="Hipervínculo" xfId="26918" builtinId="8" hidden="1"/>
    <cellStyle name="Hipervínculo" xfId="38136" builtinId="8" hidden="1"/>
    <cellStyle name="Hipervínculo" xfId="14641" builtinId="8" hidden="1"/>
    <cellStyle name="Hipervínculo" xfId="39396" builtinId="8" hidden="1"/>
    <cellStyle name="Hipervínculo" xfId="31934" builtinId="8" hidden="1"/>
    <cellStyle name="Hipervínculo" xfId="5889" builtinId="8" hidden="1"/>
    <cellStyle name="Hipervínculo" xfId="43396" builtinId="8" hidden="1"/>
    <cellStyle name="Hipervínculo" xfId="46544" builtinId="8" hidden="1"/>
    <cellStyle name="Hipervínculo" xfId="45069" builtinId="8" hidden="1"/>
    <cellStyle name="Hipervínculo" xfId="2692" builtinId="8" hidden="1"/>
    <cellStyle name="Hipervínculo" xfId="20932" builtinId="8" hidden="1"/>
    <cellStyle name="Hipervínculo" xfId="28286" builtinId="8" hidden="1"/>
    <cellStyle name="Hipervínculo" xfId="54376" builtinId="8" hidden="1"/>
    <cellStyle name="Hipervínculo" xfId="36202" builtinId="8" hidden="1"/>
    <cellStyle name="Hipervínculo" xfId="51917" builtinId="8" hidden="1"/>
    <cellStyle name="Hipervínculo" xfId="46560" builtinId="8" hidden="1"/>
    <cellStyle name="Hipervínculo" xfId="3920" builtinId="8" hidden="1"/>
    <cellStyle name="Hipervínculo" xfId="51103" builtinId="8" hidden="1"/>
    <cellStyle name="Hipervínculo" xfId="27717" builtinId="8" hidden="1"/>
    <cellStyle name="Hipervínculo" xfId="40065" builtinId="8" hidden="1"/>
    <cellStyle name="Hipervínculo" xfId="27838" builtinId="8" hidden="1"/>
    <cellStyle name="Hipervínculo" xfId="18200" builtinId="8" hidden="1"/>
    <cellStyle name="Hipervínculo" xfId="58600" builtinId="8" hidden="1"/>
    <cellStyle name="Hipervínculo" xfId="37312" builtinId="8" hidden="1"/>
    <cellStyle name="Hipervínculo" xfId="11894" builtinId="8" hidden="1"/>
    <cellStyle name="Hipervínculo" xfId="6882" builtinId="8" hidden="1"/>
    <cellStyle name="Hipervínculo" xfId="14716" builtinId="8" hidden="1"/>
    <cellStyle name="Hipervínculo" xfId="38743" builtinId="8" hidden="1"/>
    <cellStyle name="Hipervínculo" xfId="1906" builtinId="8" hidden="1"/>
    <cellStyle name="Hipervínculo" xfId="24445" builtinId="8" hidden="1"/>
    <cellStyle name="Hipervínculo" xfId="30513" builtinId="8" hidden="1"/>
    <cellStyle name="Hipervínculo" xfId="6822" builtinId="8" hidden="1"/>
    <cellStyle name="Hipervínculo" xfId="2307" builtinId="8" hidden="1"/>
    <cellStyle name="Hipervínculo" xfId="19551" builtinId="8" hidden="1"/>
    <cellStyle name="Hipervínculo" xfId="45546" builtinId="8" hidden="1"/>
    <cellStyle name="Hipervínculo" xfId="11977" builtinId="8" hidden="1"/>
    <cellStyle name="Hipervínculo" xfId="21880" builtinId="8" hidden="1"/>
    <cellStyle name="Hipervínculo" xfId="17665" builtinId="8" hidden="1"/>
    <cellStyle name="Hipervínculo" xfId="4038" builtinId="8" hidden="1"/>
    <cellStyle name="Hipervínculo" xfId="4401" builtinId="8" hidden="1"/>
    <cellStyle name="Hipervínculo" xfId="28316" builtinId="8" hidden="1"/>
    <cellStyle name="Hipervínculo" xfId="52345" builtinId="8" hidden="1"/>
    <cellStyle name="Hipervínculo" xfId="56434" builtinId="8" hidden="1"/>
    <cellStyle name="Hipervínculo" xfId="40355" builtinId="8" hidden="1"/>
    <cellStyle name="Hipervínculo" xfId="32463" builtinId="8" hidden="1"/>
    <cellStyle name="Hipervínculo" xfId="955" builtinId="8" hidden="1"/>
    <cellStyle name="Hipervínculo" xfId="24328" builtinId="8" hidden="1"/>
    <cellStyle name="Hipervínculo" xfId="35118" builtinId="8" hidden="1"/>
    <cellStyle name="Hipervínculo" xfId="13152" builtinId="8" hidden="1"/>
    <cellStyle name="Hipervínculo" xfId="47766" builtinId="8" hidden="1"/>
    <cellStyle name="Hipervínculo" xfId="28362" builtinId="8" hidden="1"/>
    <cellStyle name="Hipervínculo" xfId="29794" builtinId="8" hidden="1"/>
    <cellStyle name="Hipervínculo" xfId="2924" builtinId="8" hidden="1"/>
    <cellStyle name="Hipervínculo" xfId="16443" builtinId="8" hidden="1"/>
    <cellStyle name="Hipervínculo" xfId="32403" builtinId="8" hidden="1"/>
    <cellStyle name="Hipervínculo" xfId="5152" builtinId="8" hidden="1"/>
    <cellStyle name="Hipervínculo" xfId="49315" builtinId="8" hidden="1"/>
    <cellStyle name="Hipervínculo" xfId="27337" builtinId="8" hidden="1"/>
    <cellStyle name="Hipervínculo" xfId="2769" builtinId="8" hidden="1"/>
    <cellStyle name="Hipervínculo" xfId="16070" builtinId="8" hidden="1"/>
    <cellStyle name="Hipervínculo" xfId="23369" builtinId="8" hidden="1"/>
    <cellStyle name="Hipervínculo" xfId="48717" builtinId="8" hidden="1"/>
    <cellStyle name="Hipervínculo" xfId="57225" builtinId="8" hidden="1"/>
    <cellStyle name="Hipervínculo" xfId="27559" builtinId="8" hidden="1"/>
    <cellStyle name="Hipervínculo" xfId="20540" builtinId="8" hidden="1"/>
    <cellStyle name="Hipervínculo" xfId="3942" builtinId="8" hidden="1"/>
    <cellStyle name="Hipervínculo" xfId="4741" builtinId="8" hidden="1"/>
    <cellStyle name="Hipervínculo" xfId="30300" builtinId="8" hidden="1"/>
    <cellStyle name="Hipervínculo" xfId="55514" builtinId="8" hidden="1"/>
    <cellStyle name="Hipervínculo" xfId="40521" builtinId="8" hidden="1"/>
    <cellStyle name="Hipervínculo" xfId="50637" builtinId="8" hidden="1"/>
    <cellStyle name="Hipervínculo" xfId="4250" builtinId="8" hidden="1"/>
    <cellStyle name="Hipervínculo" xfId="34200" builtinId="8" hidden="1"/>
    <cellStyle name="Hipervínculo" xfId="47066" builtinId="8" hidden="1"/>
    <cellStyle name="Hipervínculo" xfId="49431" builtinId="8" hidden="1"/>
    <cellStyle name="Hipervínculo" xfId="37896" builtinId="8" hidden="1"/>
    <cellStyle name="Hipervínculo" xfId="44097" builtinId="8" hidden="1"/>
    <cellStyle name="Hipervínculo" xfId="28528" builtinId="8" hidden="1"/>
    <cellStyle name="Hipervínculo" xfId="6798" builtinId="8" hidden="1"/>
    <cellStyle name="Hipervínculo" xfId="17365" builtinId="8" hidden="1"/>
    <cellStyle name="Hipervínculo" xfId="7767" builtinId="8" hidden="1"/>
    <cellStyle name="Hipervínculo" xfId="44157" builtinId="8" hidden="1"/>
    <cellStyle name="Hipervínculo" xfId="48395" builtinId="8" hidden="1"/>
    <cellStyle name="Hipervínculo" xfId="18838" builtinId="8" hidden="1"/>
    <cellStyle name="Hipervínculo" xfId="21603" builtinId="8" hidden="1"/>
    <cellStyle name="Hipervínculo" xfId="983" builtinId="8" hidden="1"/>
    <cellStyle name="Hipervínculo" xfId="24290" builtinId="8" hidden="1"/>
    <cellStyle name="Hipervínculo" xfId="29350" builtinId="8" hidden="1"/>
    <cellStyle name="Hipervínculo" xfId="51083" builtinId="8" hidden="1"/>
    <cellStyle name="Hipervínculo" xfId="40561" builtinId="8" hidden="1"/>
    <cellStyle name="Hipervínculo" xfId="49959" builtinId="8" hidden="1"/>
    <cellStyle name="Hipervínculo" xfId="6067" builtinId="8" hidden="1"/>
    <cellStyle name="Hipervínculo" xfId="8831" builtinId="8" hidden="1"/>
    <cellStyle name="Hipervínculo" xfId="31221" builtinId="8" hidden="1"/>
    <cellStyle name="Hipervínculo" xfId="36280" builtinId="8" hidden="1"/>
    <cellStyle name="Hipervínculo" xfId="59056" builtinId="8" hidden="1"/>
    <cellStyle name="Hipervínculo" xfId="34537" builtinId="8" hidden="1"/>
    <cellStyle name="Hipervínculo" xfId="27890" builtinId="8" hidden="1"/>
    <cellStyle name="Hipervínculo" xfId="7749" builtinId="8" hidden="1"/>
    <cellStyle name="Hipervínculo" xfId="15629" builtinId="8" hidden="1"/>
    <cellStyle name="Hipervínculo" xfId="38144" builtinId="8" hidden="1"/>
    <cellStyle name="Hipervínculo" xfId="43207" builtinId="8" hidden="1"/>
    <cellStyle name="Hipervínculo" xfId="27949" builtinId="8" hidden="1"/>
    <cellStyle name="Hipervínculo" xfId="5532" builtinId="8" hidden="1"/>
    <cellStyle name="Hipervínculo" xfId="31443" builtinId="8" hidden="1"/>
    <cellStyle name="Hipervínculo" xfId="56472" builtinId="8" hidden="1"/>
    <cellStyle name="Hipervínculo" xfId="27904" builtinId="8" hidden="1"/>
    <cellStyle name="Hipervínculo" xfId="45077" builtinId="8" hidden="1"/>
    <cellStyle name="Hipervínculo" xfId="21304" builtinId="8" hidden="1"/>
    <cellStyle name="Hipervínculo" xfId="46828" builtinId="8" hidden="1"/>
    <cellStyle name="Hipervínculo" xfId="20681" builtinId="8" hidden="1"/>
    <cellStyle name="Hipervínculo" xfId="15383" builtinId="8" hidden="1"/>
    <cellStyle name="Hipervínculo" xfId="5201" builtinId="8" hidden="1"/>
    <cellStyle name="Hipervínculo" xfId="29228" builtinId="8" hidden="1"/>
    <cellStyle name="Hipervínculo" xfId="52005" builtinId="8" hidden="1"/>
    <cellStyle name="Hipervínculo" xfId="46309" builtinId="8" hidden="1"/>
    <cellStyle name="Hipervínculo" xfId="40031" builtinId="8" hidden="1"/>
    <cellStyle name="Hipervínculo" xfId="14419" builtinId="8" hidden="1"/>
    <cellStyle name="Hipervínculo" xfId="31207" builtinId="8" hidden="1"/>
    <cellStyle name="Hipervínculo" xfId="45991" builtinId="8" hidden="1"/>
    <cellStyle name="Hipervínculo" xfId="36028" builtinId="8" hidden="1"/>
    <cellStyle name="Hipervínculo" xfId="58596" builtinId="8" hidden="1"/>
    <cellStyle name="Hipervínculo" xfId="57151" builtinId="8" hidden="1"/>
    <cellStyle name="Hipervínculo" xfId="42977" builtinId="8" hidden="1"/>
    <cellStyle name="Hipervínculo" xfId="58844" builtinId="8" hidden="1"/>
    <cellStyle name="Hipervínculo" xfId="18290" builtinId="8" hidden="1"/>
    <cellStyle name="Hipervínculo" xfId="49795" builtinId="8" hidden="1"/>
    <cellStyle name="Hipervínculo" xfId="13432" builtinId="8" hidden="1"/>
    <cellStyle name="Hipervínculo" xfId="33495" builtinId="8" hidden="1"/>
    <cellStyle name="Hipervínculo" xfId="17953" builtinId="8" hidden="1"/>
    <cellStyle name="Hipervínculo" xfId="50288" builtinId="8" hidden="1"/>
    <cellStyle name="Hipervínculo" xfId="5269" builtinId="8" hidden="1"/>
    <cellStyle name="Hipervínculo" xfId="40917" builtinId="8" hidden="1"/>
    <cellStyle name="Hipervínculo" xfId="11681" builtinId="8" hidden="1"/>
    <cellStyle name="Hipervínculo" xfId="59104" builtinId="8" hidden="1"/>
    <cellStyle name="Hipervínculo" xfId="11368" builtinId="8" hidden="1"/>
    <cellStyle name="Hipervínculo" xfId="58274" builtinId="8" hidden="1"/>
    <cellStyle name="Hipervínculo" xfId="10447" builtinId="8" hidden="1"/>
    <cellStyle name="Hipervínculo" xfId="18058" builtinId="8" hidden="1"/>
    <cellStyle name="Hipervínculo" xfId="32146" builtinId="8" hidden="1"/>
    <cellStyle name="Hipervínculo" xfId="636" builtinId="8" hidden="1"/>
    <cellStyle name="Hipervínculo" xfId="20753" builtinId="8" hidden="1"/>
    <cellStyle name="Hipervínculo" xfId="56009" builtinId="8" hidden="1"/>
    <cellStyle name="Hipervínculo" xfId="35040" builtinId="8" hidden="1"/>
    <cellStyle name="Hipervínculo" xfId="12828" builtinId="8" hidden="1"/>
    <cellStyle name="Hipervínculo" xfId="13184" builtinId="8" hidden="1"/>
    <cellStyle name="Hipervínculo" xfId="35846" builtinId="8" hidden="1"/>
    <cellStyle name="Hipervínculo" xfId="39201" builtinId="8" hidden="1"/>
    <cellStyle name="Hipervínculo" xfId="56234" builtinId="8" hidden="1"/>
    <cellStyle name="Hipervínculo" xfId="24074" builtinId="8" hidden="1"/>
    <cellStyle name="Hipervínculo" xfId="13685" builtinId="8" hidden="1"/>
    <cellStyle name="Hipervínculo" xfId="6031" builtinId="8" hidden="1"/>
    <cellStyle name="Hipervínculo" xfId="16451" builtinId="8" hidden="1"/>
    <cellStyle name="Hipervínculo" xfId="22246" builtinId="8" hidden="1"/>
    <cellStyle name="Hipervínculo" xfId="45999" builtinId="8" hidden="1"/>
    <cellStyle name="Hipervínculo" xfId="49307" builtinId="8" hidden="1"/>
    <cellStyle name="Hipervínculo" xfId="27345" builtinId="8" hidden="1"/>
    <cellStyle name="Hipervínculo" xfId="47877" builtinId="8" hidden="1"/>
    <cellStyle name="Hipervínculo" xfId="43524" builtinId="8" hidden="1"/>
    <cellStyle name="Hipervínculo" xfId="38482" builtinId="8" hidden="1"/>
    <cellStyle name="Hipervínculo" xfId="31493" builtinId="8" hidden="1"/>
    <cellStyle name="Hipervínculo" xfId="52800" builtinId="8" hidden="1"/>
    <cellStyle name="Hipervínculo" xfId="42381" builtinId="8" hidden="1"/>
    <cellStyle name="Hipervínculo" xfId="20548" builtinId="8" hidden="1"/>
    <cellStyle name="Hipervínculo" xfId="18033" builtinId="8" hidden="1"/>
    <cellStyle name="Hipervínculo" xfId="27872" builtinId="8" hidden="1"/>
    <cellStyle name="Hipervínculo" xfId="30308" builtinId="8" hidden="1"/>
    <cellStyle name="Hipervínculo" xfId="35262" builtinId="8" hidden="1"/>
    <cellStyle name="Hipervínculo" xfId="59469" builtinId="8" hidden="1"/>
    <cellStyle name="Hipervínculo" xfId="35452" builtinId="8" hidden="1"/>
    <cellStyle name="Hipervínculo" xfId="13717" builtinId="8" hidden="1"/>
    <cellStyle name="Hipervínculo" xfId="8661" builtinId="8" hidden="1"/>
    <cellStyle name="Hipervínculo" xfId="49553" builtinId="8" hidden="1"/>
    <cellStyle name="Hipervínculo" xfId="20768" builtinId="8" hidden="1"/>
    <cellStyle name="Hipervínculo" xfId="39655" builtinId="8" hidden="1"/>
    <cellStyle name="Hipervínculo" xfId="37454" builtinId="8" hidden="1"/>
    <cellStyle name="Hipervínculo" xfId="44805" builtinId="8" hidden="1"/>
    <cellStyle name="Hipervínculo" xfId="5608" builtinId="8" hidden="1"/>
    <cellStyle name="Hipervínculo" xfId="1396" builtinId="8" hidden="1"/>
    <cellStyle name="Hipervínculo" xfId="22430" builtinId="8" hidden="1"/>
    <cellStyle name="Hipervínculo" xfId="46098" builtinId="8" hidden="1"/>
    <cellStyle name="Hipervínculo" xfId="49223" builtinId="8" hidden="1"/>
    <cellStyle name="Hipervínculo" xfId="45915" builtinId="8" hidden="1"/>
    <cellStyle name="Hipervínculo" xfId="21595" builtinId="8" hidden="1"/>
    <cellStyle name="Hipervínculo" xfId="1788" builtinId="8" hidden="1"/>
    <cellStyle name="Hipervínculo" xfId="6113" builtinId="8" hidden="1"/>
    <cellStyle name="Hipervínculo" xfId="29358" builtinId="8" hidden="1"/>
    <cellStyle name="Hipervínculo" xfId="40171" builtinId="8" hidden="1"/>
    <cellStyle name="Hipervínculo" xfId="46781" builtinId="8" hidden="1"/>
    <cellStyle name="Hipervínculo" xfId="39116" builtinId="8" hidden="1"/>
    <cellStyle name="Hipervínculo" xfId="14665" builtinId="8" hidden="1"/>
    <cellStyle name="Hipervínculo" xfId="9398" builtinId="8" hidden="1"/>
    <cellStyle name="Hipervínculo" xfId="13436" builtinId="8" hidden="1"/>
    <cellStyle name="Hipervínculo" xfId="38554" builtinId="8" hidden="1"/>
    <cellStyle name="Hipervínculo" xfId="21764" builtinId="8" hidden="1"/>
    <cellStyle name="Hipervínculo" xfId="39940" builtinId="8" hidden="1"/>
    <cellStyle name="Hipervínculo" xfId="30901" builtinId="8" hidden="1"/>
    <cellStyle name="Hipervínculo" xfId="26076" builtinId="8" hidden="1"/>
    <cellStyle name="Hipervínculo" xfId="2393" builtinId="8" hidden="1"/>
    <cellStyle name="Hipervínculo" xfId="19713" builtinId="8" hidden="1"/>
    <cellStyle name="Hipervínculo" xfId="43215" builtinId="8" hidden="1"/>
    <cellStyle name="Hipervínculo" xfId="17821" builtinId="8" hidden="1"/>
    <cellStyle name="Hipervínculo" xfId="49545" builtinId="8" hidden="1"/>
    <cellStyle name="Hipervínculo" xfId="25516" builtinId="8" hidden="1"/>
    <cellStyle name="Hipervínculo" xfId="1856" builtinId="8" hidden="1"/>
    <cellStyle name="Hipervínculo" xfId="7977" builtinId="8" hidden="1"/>
    <cellStyle name="Hipervínculo" xfId="26512" builtinId="8" hidden="1"/>
    <cellStyle name="Hipervínculo" xfId="50142" builtinId="8" hidden="1"/>
    <cellStyle name="Hipervínculo" xfId="46836" builtinId="8" hidden="1"/>
    <cellStyle name="Hipervínculo" xfId="19511" builtinId="8" hidden="1"/>
    <cellStyle name="Hipervínculo" xfId="12078" builtinId="8" hidden="1"/>
    <cellStyle name="Hipervínculo" xfId="5193" builtinId="8" hidden="1"/>
    <cellStyle name="Hipervínculo" xfId="4020" builtinId="8" hidden="1"/>
    <cellStyle name="Hipervínculo" xfId="33315" builtinId="8" hidden="1"/>
    <cellStyle name="Hipervínculo" xfId="41601" builtinId="8" hidden="1"/>
    <cellStyle name="Hipervínculo" xfId="56050" builtinId="8" hidden="1"/>
    <cellStyle name="Hipervínculo" xfId="18448" builtinId="8" hidden="1"/>
    <cellStyle name="Hipervínculo" xfId="11917" builtinId="8" hidden="1"/>
    <cellStyle name="Hipervínculo" xfId="39032" builtinId="8" hidden="1"/>
    <cellStyle name="Hipervínculo" xfId="9209" builtinId="8" hidden="1"/>
    <cellStyle name="Hipervínculo" xfId="40113" builtinId="8" hidden="1"/>
    <cellStyle name="Hipervínculo" xfId="57143" builtinId="8" hidden="1"/>
    <cellStyle name="Hipervínculo" xfId="33237" builtinId="8" hidden="1"/>
    <cellStyle name="Hipervínculo" xfId="29142" builtinId="8" hidden="1"/>
    <cellStyle name="Hipervínculo" xfId="11390" builtinId="8" hidden="1"/>
    <cellStyle name="Hipervínculo" xfId="42491" builtinId="8" hidden="1"/>
    <cellStyle name="Hipervínculo" xfId="40399" builtinId="8" hidden="1"/>
    <cellStyle name="Hipervínculo" xfId="2868" builtinId="8" hidden="1"/>
    <cellStyle name="Hipervínculo" xfId="50216" builtinId="8" hidden="1"/>
    <cellStyle name="Hipervínculo" xfId="12130" builtinId="8" hidden="1"/>
    <cellStyle name="Hipervínculo" xfId="22346" builtinId="8" hidden="1"/>
    <cellStyle name="Hipervínculo" xfId="4652" builtinId="8" hidden="1"/>
    <cellStyle name="Hipervínculo" xfId="25590" builtinId="8" hidden="1"/>
    <cellStyle name="Hipervínculo" xfId="27523" builtinId="8" hidden="1"/>
    <cellStyle name="Hipervínculo" xfId="53712" builtinId="8" hidden="1"/>
    <cellStyle name="Hipervínculo" xfId="43292" builtinId="8" hidden="1"/>
    <cellStyle name="Hipervínculo" xfId="24562" builtinId="8" hidden="1"/>
    <cellStyle name="Hipervínculo" xfId="15545" builtinId="8" hidden="1"/>
    <cellStyle name="Hipervínculo" xfId="7665" builtinId="8" hidden="1"/>
    <cellStyle name="Hipervínculo" xfId="32395" builtinId="8" hidden="1"/>
    <cellStyle name="Hipervínculo" xfId="28888" builtinId="8" hidden="1"/>
    <cellStyle name="Hipervínculo" xfId="59016" builtinId="8" hidden="1"/>
    <cellStyle name="Hipervínculo" xfId="36363" builtinId="8" hidden="1"/>
    <cellStyle name="Hipervínculo" xfId="38741" builtinId="8" hidden="1"/>
    <cellStyle name="Hipervínculo" xfId="32548" builtinId="8" hidden="1"/>
    <cellStyle name="Hipervínculo" xfId="14591" builtinId="8" hidden="1"/>
    <cellStyle name="Hipervínculo" xfId="39193" builtinId="8" hidden="1"/>
    <cellStyle name="Hipervínculo" xfId="41383" builtinId="8" hidden="1"/>
    <cellStyle name="Hipervínculo" xfId="25063" builtinId="8" hidden="1"/>
    <cellStyle name="Hipervínculo" xfId="29434" builtinId="8" hidden="1"/>
    <cellStyle name="Hipervínculo" xfId="19063" builtinId="8" hidden="1"/>
    <cellStyle name="Hipervínculo" xfId="46432" builtinId="8" hidden="1"/>
    <cellStyle name="Hipervínculo" xfId="23182" builtinId="8" hidden="1"/>
    <cellStyle name="Hipervínculo" xfId="34136" builtinId="8" hidden="1"/>
    <cellStyle name="Hipervínculo" xfId="29701" builtinId="8" hidden="1"/>
    <cellStyle name="Hipervínculo" xfId="11762" builtinId="8" hidden="1"/>
    <cellStyle name="Hipervínculo" xfId="43378" builtinId="8" hidden="1"/>
    <cellStyle name="Hipervínculo" xfId="27840" builtinId="8" hidden="1"/>
    <cellStyle name="Hipervínculo" xfId="38404" builtinId="8" hidden="1"/>
    <cellStyle name="Hipervínculo" xfId="34194" builtinId="8" hidden="1"/>
    <cellStyle name="Hipervínculo" xfId="15786" builtinId="8" hidden="1"/>
    <cellStyle name="Hipervínculo" xfId="22516" builtinId="8" hidden="1"/>
    <cellStyle name="Hipervínculo" xfId="37310" builtinId="8" hidden="1"/>
    <cellStyle name="Hipervínculo" xfId="50150" builtinId="8" hidden="1"/>
    <cellStyle name="Hipervínculo" xfId="11318" builtinId="8" hidden="1"/>
    <cellStyle name="Hipervínculo" xfId="13641" builtinId="8" hidden="1"/>
    <cellStyle name="Hipervínculo" xfId="35374" builtinId="8" hidden="1"/>
    <cellStyle name="Hipervínculo" xfId="59473" builtinId="8" hidden="1"/>
    <cellStyle name="Hipervínculo" xfId="55431" builtinId="8" hidden="1"/>
    <cellStyle name="Hipervínculo" xfId="30385" builtinId="8" hidden="1"/>
    <cellStyle name="Hipervínculo" xfId="20167" builtinId="8" hidden="1"/>
    <cellStyle name="Hipervínculo" xfId="42261" builtinId="8" hidden="1"/>
    <cellStyle name="Hipervínculo" xfId="16677" builtinId="8" hidden="1"/>
    <cellStyle name="Hipervínculo" xfId="42305" builtinId="8" hidden="1"/>
    <cellStyle name="Hipervínculo" xfId="52723" builtinId="8" hidden="1"/>
    <cellStyle name="Hipervínculo" xfId="48631" builtinId="8" hidden="1"/>
    <cellStyle name="Hipervínculo" xfId="23453" builtinId="8" hidden="1"/>
    <cellStyle name="Hipervínculo" xfId="1400" builtinId="8" hidden="1"/>
    <cellStyle name="Hipervínculo" xfId="9323" builtinId="8" hidden="1"/>
    <cellStyle name="Hipervínculo" xfId="1486" builtinId="8" hidden="1"/>
    <cellStyle name="Hipervínculo" xfId="49231" builtinId="8" hidden="1"/>
    <cellStyle name="Hipervínculo" xfId="45924" builtinId="8" hidden="1"/>
    <cellStyle name="Hipervínculo" xfId="41835" builtinId="8" hidden="1"/>
    <cellStyle name="Hipervínculo" xfId="6161" builtinId="8" hidden="1"/>
    <cellStyle name="Hipervínculo" xfId="6105" builtinId="8" hidden="1"/>
    <cellStyle name="Hipervínculo" xfId="40589" builtinId="8" hidden="1"/>
    <cellStyle name="Hipervínculo" xfId="59429" builtinId="8" hidden="1"/>
    <cellStyle name="Hipervínculo" xfId="15459" builtinId="8" hidden="1"/>
    <cellStyle name="Hipervínculo" xfId="39124" builtinId="8" hidden="1"/>
    <cellStyle name="Hipervínculo" xfId="35034" builtinId="8" hidden="1"/>
    <cellStyle name="Hipervínculo" xfId="9599" builtinId="8" hidden="1"/>
    <cellStyle name="Hipervínculo" xfId="12906" builtinId="8" hidden="1"/>
    <cellStyle name="Hipervínculo" xfId="25572" builtinId="8" hidden="1"/>
    <cellStyle name="Hipervínculo" xfId="44999" builtinId="8" hidden="1"/>
    <cellStyle name="Hipervínculo" xfId="56352" builtinId="8" hidden="1"/>
    <cellStyle name="Hipervínculo" xfId="36653" builtinId="8" hidden="1"/>
    <cellStyle name="Hipervínculo" xfId="11838" builtinId="8" hidden="1"/>
    <cellStyle name="Hipervínculo" xfId="9511" builtinId="8" hidden="1"/>
    <cellStyle name="Hipervínculo" xfId="8385" builtinId="8" hidden="1"/>
    <cellStyle name="Hipervínculo" xfId="56726" builtinId="8" hidden="1"/>
    <cellStyle name="Hipervínculo" xfId="54416" builtinId="8" hidden="1"/>
    <cellStyle name="Hipervínculo" xfId="3634" builtinId="8" hidden="1"/>
    <cellStyle name="Hipervínculo" xfId="25524" builtinId="8" hidden="1"/>
    <cellStyle name="Hipervínculo" xfId="21434" builtinId="8" hidden="1"/>
    <cellStyle name="Hipervínculo" xfId="2349" builtinId="8" hidden="1"/>
    <cellStyle name="Hipervínculo" xfId="26504" builtinId="8" hidden="1"/>
    <cellStyle name="Hipervínculo" xfId="30599" builtinId="8" hidden="1"/>
    <cellStyle name="Hipervínculo" xfId="54624" builtinId="8" hidden="1"/>
    <cellStyle name="Hipervínculo" xfId="56702" builtinId="8" hidden="1"/>
    <cellStyle name="Hipervínculo" xfId="18727" builtinId="8" hidden="1"/>
    <cellStyle name="Hipervínculo" xfId="14631" builtinId="8" hidden="1"/>
    <cellStyle name="Hipervínculo" xfId="9276" builtinId="8" hidden="1"/>
    <cellStyle name="Hipervínculo" xfId="57822" builtinId="8" hidden="1"/>
    <cellStyle name="Hipervínculo" xfId="42349" builtinId="8" hidden="1"/>
    <cellStyle name="Hipervínculo" xfId="28413" builtinId="8" hidden="1"/>
    <cellStyle name="Hipervínculo" xfId="47680" builtinId="8" hidden="1"/>
    <cellStyle name="Hipervínculo" xfId="33257" builtinId="8" hidden="1"/>
    <cellStyle name="Hipervínculo" xfId="38542" builtinId="8" hidden="1"/>
    <cellStyle name="Hipervínculo" xfId="11304" builtinId="8" hidden="1"/>
    <cellStyle name="Hipervínculo" xfId="40105" builtinId="8" hidden="1"/>
    <cellStyle name="Hipervínculo" xfId="44199" builtinId="8" hidden="1"/>
    <cellStyle name="Hipervínculo" xfId="52081" builtinId="8" hidden="1"/>
    <cellStyle name="Hipervínculo" xfId="29150" builtinId="8" hidden="1"/>
    <cellStyle name="Hipervínculo" xfId="7061" builtinId="8" hidden="1"/>
    <cellStyle name="Hipervínculo" xfId="485" builtinId="8" hidden="1"/>
    <cellStyle name="Hipervínculo" xfId="20653" builtinId="8" hidden="1"/>
    <cellStyle name="Hipervínculo" xfId="56060" builtinId="8" hidden="1"/>
    <cellStyle name="Hipervínculo" xfId="54993" builtinId="8" hidden="1"/>
    <cellStyle name="Hipervínculo" xfId="45151" builtinId="8" hidden="1"/>
    <cellStyle name="Hipervínculo" xfId="53834" builtinId="8" hidden="1"/>
    <cellStyle name="Hipervínculo" xfId="19831" builtinId="8" hidden="1"/>
    <cellStyle name="Hipervínculo" xfId="22408" builtinId="8" hidden="1"/>
    <cellStyle name="Hipervínculo" xfId="27531" builtinId="8" hidden="1"/>
    <cellStyle name="Hipervínculo" xfId="53704" builtinId="8" hidden="1"/>
    <cellStyle name="Hipervínculo" xfId="57466" builtinId="8" hidden="1"/>
    <cellStyle name="Hipervínculo" xfId="38222" builtinId="8" hidden="1"/>
    <cellStyle name="Hipervínculo" xfId="15553" builtinId="8" hidden="1"/>
    <cellStyle name="Hipervínculo" xfId="778" builtinId="8" hidden="1"/>
    <cellStyle name="Hipervínculo" xfId="37908" builtinId="8" hidden="1"/>
    <cellStyle name="Hipervínculo" xfId="26012" builtinId="8" hidden="1"/>
    <cellStyle name="Hipervínculo" xfId="46584" builtinId="8" hidden="1"/>
    <cellStyle name="Hipervínculo" xfId="58946" builtinId="8" hidden="1"/>
    <cellStyle name="Hipervínculo" xfId="54134" builtinId="8" hidden="1"/>
    <cellStyle name="Hipervínculo" xfId="24234" builtinId="8" hidden="1"/>
    <cellStyle name="Hipervínculo" xfId="21095" builtinId="8" hidden="1"/>
    <cellStyle name="Hipervínculo" xfId="55139" builtinId="8" hidden="1"/>
    <cellStyle name="Hipervínculo" xfId="49857" builtinId="8" hidden="1"/>
    <cellStyle name="Hipervínculo" xfId="14451" builtinId="8" hidden="1"/>
    <cellStyle name="Hipervínculo" xfId="10037" builtinId="8" hidden="1"/>
    <cellStyle name="Hipervínculo" xfId="42551" builtinId="8" hidden="1"/>
    <cellStyle name="Hipervínculo" xfId="41214" builtinId="8" hidden="1"/>
    <cellStyle name="Hipervínculo" xfId="56840" builtinId="8" hidden="1"/>
    <cellStyle name="Hipervínculo" xfId="39038" builtinId="8" hidden="1"/>
    <cellStyle name="Hipervínculo" xfId="29573" builtinId="8" hidden="1"/>
    <cellStyle name="Hipervínculo" xfId="36445" builtinId="8" hidden="1"/>
    <cellStyle name="Hipervínculo" xfId="3164" builtinId="8" hidden="1"/>
    <cellStyle name="Hipervínculo" xfId="12026" builtinId="8" hidden="1"/>
    <cellStyle name="Hipervínculo" xfId="10009" builtinId="8" hidden="1"/>
    <cellStyle name="Hipervínculo" xfId="58562" builtinId="8" hidden="1"/>
    <cellStyle name="Hipervínculo" xfId="11820" builtinId="8" hidden="1"/>
    <cellStyle name="Hipervínculo" xfId="14639" builtinId="8" hidden="1"/>
    <cellStyle name="Hipervínculo" xfId="10713" builtinId="8" hidden="1"/>
    <cellStyle name="Hipervínculo" xfId="30591" builtinId="8" hidden="1"/>
    <cellStyle name="Hipervínculo" xfId="16453" builtinId="8" hidden="1"/>
    <cellStyle name="Hipervínculo" xfId="24362" builtinId="8" hidden="1"/>
    <cellStyle name="Hipervínculo" xfId="34742" builtinId="8" hidden="1"/>
    <cellStyle name="Hipervínculo" xfId="22334" builtinId="8" hidden="1"/>
    <cellStyle name="Hipervínculo" xfId="22909" builtinId="8" hidden="1"/>
    <cellStyle name="Hipervínculo" xfId="7747" builtinId="8" hidden="1"/>
    <cellStyle name="Hipervínculo" xfId="8663" builtinId="8" hidden="1"/>
    <cellStyle name="Hipervínculo" xfId="58229" builtinId="8" hidden="1"/>
    <cellStyle name="Hipervínculo" xfId="18771" builtinId="8" hidden="1"/>
    <cellStyle name="Hipervínculo" xfId="32373" builtinId="8" hidden="1"/>
    <cellStyle name="Hipervínculo" xfId="45970" builtinId="8" hidden="1"/>
    <cellStyle name="Hipervínculo" xfId="49745" builtinId="8" hidden="1"/>
    <cellStyle name="Hipervínculo" xfId="7049" builtinId="8" hidden="1"/>
    <cellStyle name="Hipervínculo" xfId="22456" builtinId="8" hidden="1"/>
    <cellStyle name="Hipervínculo" xfId="28938" builtinId="8" hidden="1"/>
    <cellStyle name="Hipervínculo" xfId="48130" builtinId="8" hidden="1"/>
    <cellStyle name="Hipervínculo" xfId="8948" builtinId="8" hidden="1"/>
    <cellStyle name="Hipervínculo" xfId="16863" builtinId="8" hidden="1"/>
    <cellStyle name="Hipervínculo" xfId="2616" builtinId="8" hidden="1"/>
    <cellStyle name="Hipervínculo" xfId="7309" builtinId="8" hidden="1"/>
    <cellStyle name="Hipervínculo" xfId="24344" builtinId="8" hidden="1"/>
    <cellStyle name="Hipervínculo" xfId="45465" builtinId="8" hidden="1"/>
    <cellStyle name="Hipervínculo" xfId="32020" builtinId="8" hidden="1"/>
    <cellStyle name="Hipervínculo" xfId="53702" builtinId="8" hidden="1"/>
    <cellStyle name="Hipervínculo" xfId="53322" builtinId="8" hidden="1"/>
    <cellStyle name="Hipervínculo" xfId="50590" builtinId="8" hidden="1"/>
    <cellStyle name="Hipervínculo" xfId="25083" builtinId="8" hidden="1"/>
    <cellStyle name="Hipervínculo" xfId="33967" builtinId="8" hidden="1"/>
    <cellStyle name="Hipervínculo" xfId="42459" builtinId="8" hidden="1"/>
    <cellStyle name="Hipervínculo" xfId="16134" builtinId="8" hidden="1"/>
    <cellStyle name="Hipervínculo" xfId="49491" builtinId="8" hidden="1"/>
    <cellStyle name="Hipervínculo" xfId="2682" builtinId="8" hidden="1"/>
    <cellStyle name="Hipervínculo" xfId="23192" builtinId="8" hidden="1"/>
    <cellStyle name="Hipervínculo" xfId="53804" builtinId="8" hidden="1"/>
    <cellStyle name="Hipervínculo" xfId="2159" builtinId="8" hidden="1"/>
    <cellStyle name="Hipervínculo" xfId="30405" builtinId="8" hidden="1"/>
    <cellStyle name="Hipervínculo" xfId="20259" builtinId="8" hidden="1"/>
    <cellStyle name="Hipervínculo" xfId="26776" builtinId="8" hidden="1"/>
    <cellStyle name="Hipervínculo" xfId="15491" builtinId="8" hidden="1"/>
    <cellStyle name="Hipervínculo" xfId="26754" builtinId="8" hidden="1"/>
    <cellStyle name="Hipervínculo" xfId="21161" builtinId="8" hidden="1"/>
    <cellStyle name="Hipervínculo" xfId="42285" builtinId="8" hidden="1"/>
    <cellStyle name="Hipervínculo" xfId="16779" builtinId="8" hidden="1"/>
    <cellStyle name="Hipervínculo" xfId="59445" builtinId="8" hidden="1"/>
    <cellStyle name="Hipervínculo" xfId="53830" builtinId="8" hidden="1"/>
    <cellStyle name="Hipervínculo" xfId="24036" builtinId="8" hidden="1"/>
    <cellStyle name="Hipervínculo" xfId="9741" builtinId="8" hidden="1"/>
    <cellStyle name="Hipervínculo" xfId="1390" builtinId="8" hidden="1"/>
    <cellStyle name="Hipervínculo" xfId="1588" builtinId="8" hidden="1"/>
    <cellStyle name="Hipervínculo" xfId="4224" builtinId="8" hidden="1"/>
    <cellStyle name="Hipervínculo" xfId="27441" builtinId="8" hidden="1"/>
    <cellStyle name="Hipervínculo" xfId="36942" builtinId="8" hidden="1"/>
    <cellStyle name="Hipervínculo" xfId="31870" builtinId="8" hidden="1"/>
    <cellStyle name="Hipervínculo" xfId="23658" builtinId="8" hidden="1"/>
    <cellStyle name="Hipervínculo" xfId="24758" builtinId="8" hidden="1"/>
    <cellStyle name="Hipervínculo" xfId="8737" builtinId="8" hidden="1"/>
    <cellStyle name="Hipervínculo" xfId="44191" builtinId="8" hidden="1"/>
    <cellStyle name="Hipervínculo" xfId="52073" builtinId="8" hidden="1"/>
    <cellStyle name="Hipervínculo" xfId="47010" builtinId="8" hidden="1"/>
    <cellStyle name="Hipervínculo" xfId="48461" builtinId="8" hidden="1"/>
    <cellStyle name="Hipervínculo" xfId="6171" builtinId="8" hidden="1"/>
    <cellStyle name="Hipervínculo" xfId="42871" builtinId="8" hidden="1"/>
    <cellStyle name="Hipervínculo" xfId="20916" builtinId="8" hidden="1"/>
    <cellStyle name="Hipervínculo" xfId="50991" builtinId="8" hidden="1"/>
    <cellStyle name="Hipervínculo" xfId="44884" builtinId="8" hidden="1"/>
    <cellStyle name="Hipervínculo" xfId="40085" builtinId="8" hidden="1"/>
    <cellStyle name="Hipervínculo" xfId="23694" builtinId="8" hidden="1"/>
    <cellStyle name="Hipervínculo" xfId="5811" builtinId="8" hidden="1"/>
    <cellStyle name="Hipervínculo" xfId="28310" builtinId="8" hidden="1"/>
    <cellStyle name="Hipervínculo" xfId="32604" builtinId="8" hidden="1"/>
    <cellStyle name="Hipervínculo" xfId="11874" builtinId="8" hidden="1"/>
    <cellStyle name="Hipervínculo" xfId="33467" builtinId="8" hidden="1"/>
    <cellStyle name="Hipervínculo" xfId="13545" builtinId="8" hidden="1"/>
    <cellStyle name="Hipervínculo" xfId="8121" builtinId="8" hidden="1"/>
    <cellStyle name="Hipervínculo" xfId="58120" builtinId="8" hidden="1"/>
    <cellStyle name="Hipervínculo" xfId="32481" builtinId="8" hidden="1"/>
    <cellStyle name="Hipervínculo" xfId="21190" builtinId="8" hidden="1"/>
    <cellStyle name="Hipervínculo" xfId="53020" builtinId="8" hidden="1"/>
    <cellStyle name="Hipervínculo" xfId="31287" builtinId="8" hidden="1"/>
    <cellStyle name="Hipervínculo" xfId="47046" builtinId="8" hidden="1"/>
    <cellStyle name="Hipervínculo" xfId="3448" builtinId="8" hidden="1"/>
    <cellStyle name="Hipervínculo" xfId="19667" builtinId="8" hidden="1"/>
    <cellStyle name="Hipervínculo" xfId="19097" builtinId="8" hidden="1"/>
    <cellStyle name="Hipervínculo" xfId="46460" builtinId="8" hidden="1"/>
    <cellStyle name="Hipervínculo" xfId="46092" builtinId="8" hidden="1"/>
    <cellStyle name="Hipervínculo" xfId="24358" builtinId="8" hidden="1"/>
    <cellStyle name="Hipervínculo" xfId="19300" builtinId="8" hidden="1"/>
    <cellStyle name="Hipervínculo" xfId="38458" builtinId="8" hidden="1"/>
    <cellStyle name="Hipervínculo" xfId="32205" builtinId="8" hidden="1"/>
    <cellStyle name="Hipervínculo" xfId="54524" builtinId="8" hidden="1"/>
    <cellStyle name="Hipervínculo" xfId="53386" builtinId="8" hidden="1"/>
    <cellStyle name="Hipervínculo" xfId="39163" builtinId="8" hidden="1"/>
    <cellStyle name="Hipervínculo" xfId="17433" builtinId="8" hidden="1"/>
    <cellStyle name="Hipervínculo" xfId="12370" builtinId="8" hidden="1"/>
    <cellStyle name="Hipervínculo" xfId="11103" builtinId="8" hidden="1"/>
    <cellStyle name="Hipervínculo" xfId="33525" builtinId="8" hidden="1"/>
    <cellStyle name="Hipervínculo" xfId="38582" builtinId="8" hidden="1"/>
    <cellStyle name="Hipervínculo" xfId="57646" builtinId="8" hidden="1"/>
    <cellStyle name="Hipervínculo" xfId="32235" builtinId="8" hidden="1"/>
    <cellStyle name="Hipervínculo" xfId="10505" builtinId="8" hidden="1"/>
    <cellStyle name="Hipervínculo" xfId="5445" builtinId="8" hidden="1"/>
    <cellStyle name="Hipervínculo" xfId="18300" builtinId="8" hidden="1"/>
    <cellStyle name="Hipervínculo" xfId="40451" builtinId="8" hidden="1"/>
    <cellStyle name="Hipervínculo" xfId="59433" builtinId="8" hidden="1"/>
    <cellStyle name="Hipervínculo" xfId="56718" builtinId="8" hidden="1"/>
    <cellStyle name="Hipervínculo" xfId="26052" builtinId="8" hidden="1"/>
    <cellStyle name="Hipervínculo" xfId="1988" builtinId="8" hidden="1"/>
    <cellStyle name="Hipervínculo" xfId="304" builtinId="8" hidden="1"/>
    <cellStyle name="Hipervínculo" xfId="24700" builtinId="8" hidden="1"/>
    <cellStyle name="Hipervínculo" xfId="47380" builtinId="8" hidden="1"/>
    <cellStyle name="Hipervínculo" xfId="52440" builtinId="8" hidden="1"/>
    <cellStyle name="Hipervínculo" xfId="44557" builtinId="8" hidden="1"/>
    <cellStyle name="Hipervínculo" xfId="18378" builtinId="8" hidden="1"/>
    <cellStyle name="Hipervínculo" xfId="3780" builtinId="8" hidden="1"/>
    <cellStyle name="Hipervínculo" xfId="27158" builtinId="8" hidden="1"/>
    <cellStyle name="Hipervínculo" xfId="31503" builtinId="8" hidden="1"/>
    <cellStyle name="Hipervínculo" xfId="18522" builtinId="8" hidden="1"/>
    <cellStyle name="Hipervínculo" xfId="49125" builtinId="8" hidden="1"/>
    <cellStyle name="Hipervínculo" xfId="31711" builtinId="8" hidden="1"/>
    <cellStyle name="Hipervínculo" xfId="49129" builtinId="8" hidden="1"/>
    <cellStyle name="Hipervínculo" xfId="233" builtinId="8" hidden="1"/>
    <cellStyle name="Hipervínculo" xfId="14272" builtinId="8" hidden="1"/>
    <cellStyle name="Hipervínculo" xfId="36258" builtinId="8" hidden="1"/>
    <cellStyle name="Hipervínculo" xfId="2454" builtinId="8" hidden="1"/>
    <cellStyle name="Hipervínculo" xfId="54849" builtinId="8" hidden="1"/>
    <cellStyle name="Hipervínculo" xfId="30957" builtinId="8" hidden="1"/>
    <cellStyle name="Hipervínculo" xfId="4582" builtinId="8" hidden="1"/>
    <cellStyle name="Hipervínculo" xfId="29641" builtinId="8" hidden="1"/>
    <cellStyle name="Hipervínculo" xfId="21073" builtinId="8" hidden="1"/>
    <cellStyle name="Hipervínculo" xfId="45103" builtinId="8" hidden="1"/>
    <cellStyle name="Hipervínculo" xfId="38863" builtinId="8" hidden="1"/>
    <cellStyle name="Hipervínculo" xfId="11117" builtinId="8" hidden="1"/>
    <cellStyle name="Hipervínculo" xfId="4268" builtinId="8" hidden="1"/>
    <cellStyle name="Hipervínculo" xfId="12702" builtinId="8" hidden="1"/>
    <cellStyle name="Hipervínculo" xfId="18804" builtinId="8" hidden="1"/>
    <cellStyle name="Hipervínculo" xfId="55076" builtinId="8" hidden="1"/>
    <cellStyle name="Hipervínculo" xfId="25748" builtinId="8" hidden="1"/>
    <cellStyle name="Hipervínculo" xfId="29226" builtinId="8" hidden="1"/>
    <cellStyle name="Hipervínculo" xfId="20442" builtinId="8" hidden="1"/>
    <cellStyle name="Hipervínculo" xfId="52422" builtinId="8" hidden="1"/>
    <cellStyle name="Hipervínculo" xfId="54713" builtinId="8" hidden="1"/>
    <cellStyle name="Hipervínculo" xfId="9961" builtinId="8" hidden="1"/>
    <cellStyle name="Hipervínculo" xfId="45648" builtinId="8" hidden="1"/>
    <cellStyle name="Hipervínculo" xfId="57920" builtinId="8" hidden="1"/>
    <cellStyle name="Hipervínculo" xfId="58400" builtinId="8" hidden="1"/>
    <cellStyle name="Hipervínculo" xfId="34068" builtinId="8" hidden="1"/>
    <cellStyle name="Hipervínculo" xfId="10557" builtinId="8" hidden="1"/>
    <cellStyle name="Hipervínculo" xfId="11828" builtinId="8" hidden="1"/>
    <cellStyle name="Hipervínculo" xfId="3556" builtinId="8" hidden="1"/>
    <cellStyle name="Hipervínculo" xfId="17565" builtinId="8" hidden="1"/>
    <cellStyle name="Hipervínculo" xfId="8588" builtinId="8" hidden="1"/>
    <cellStyle name="Hipervínculo" xfId="31878" builtinId="8" hidden="1"/>
    <cellStyle name="Hipervínculo" xfId="27138" builtinId="8" hidden="1"/>
    <cellStyle name="Hipervínculo" xfId="2992" builtinId="8" hidden="1"/>
    <cellStyle name="Hipervínculo" xfId="18755" builtinId="8" hidden="1"/>
    <cellStyle name="Hipervínculo" xfId="23812" builtinId="8" hidden="1"/>
    <cellStyle name="Hipervínculo" xfId="48270" builtinId="8" hidden="1"/>
    <cellStyle name="Hipervínculo" xfId="26508" builtinId="8" hidden="1"/>
    <cellStyle name="Hipervínculo" xfId="57548" builtinId="8" hidden="1"/>
    <cellStyle name="Hipervínculo" xfId="9034" builtinId="8" hidden="1"/>
    <cellStyle name="Hipervínculo" xfId="3720" builtinId="8" hidden="1"/>
    <cellStyle name="Hipervínculo" xfId="25681" builtinId="8" hidden="1"/>
    <cellStyle name="Hipervínculo" xfId="30744" builtinId="8" hidden="1"/>
    <cellStyle name="Hipervínculo" xfId="55069" builtinId="8" hidden="1"/>
    <cellStyle name="Hipervínculo" xfId="45722" builtinId="8" hidden="1"/>
    <cellStyle name="Hipervínculo" xfId="49060" builtinId="8" hidden="1"/>
    <cellStyle name="Hipervínculo" xfId="13282" builtinId="8" hidden="1"/>
    <cellStyle name="Hipervínculo" xfId="10881" builtinId="8" hidden="1"/>
    <cellStyle name="Hipervínculo" xfId="32507" builtinId="8" hidden="1"/>
    <cellStyle name="Hipervínculo" xfId="37668" builtinId="8" hidden="1"/>
    <cellStyle name="Hipervínculo" xfId="32349" builtinId="8" hidden="1"/>
    <cellStyle name="Hipervínculo" xfId="33149" builtinId="8" hidden="1"/>
    <cellStyle name="Hipervínculo" xfId="43970" builtinId="8" hidden="1"/>
    <cellStyle name="Hipervínculo" xfId="6357" builtinId="8" hidden="1"/>
    <cellStyle name="Hipervínculo" xfId="30675" builtinId="8" hidden="1"/>
    <cellStyle name="Hipervínculo" xfId="39541" builtinId="8" hidden="1"/>
    <cellStyle name="Hipervínculo" xfId="24070" builtinId="8" hidden="1"/>
    <cellStyle name="Hipervínculo" xfId="50444" builtinId="8" hidden="1"/>
    <cellStyle name="Hipervínculo" xfId="26216" builtinId="8" hidden="1"/>
    <cellStyle name="Hipervínculo" xfId="13192" builtinId="8" hidden="1"/>
    <cellStyle name="Hipervínculo" xfId="54432" builtinId="8" hidden="1"/>
    <cellStyle name="Hipervínculo" xfId="24732" builtinId="8" hidden="1"/>
    <cellStyle name="Hipervínculo" xfId="46468" builtinId="8" hidden="1"/>
    <cellStyle name="Hipervínculo" xfId="41704" builtinId="8" hidden="1"/>
    <cellStyle name="Hipervínculo" xfId="43645" builtinId="8" hidden="1"/>
    <cellStyle name="Hipervínculo" xfId="18552" builtinId="8" hidden="1"/>
    <cellStyle name="Hipervínculo" xfId="35590" builtinId="8" hidden="1"/>
    <cellStyle name="Hipervínculo" xfId="54793" builtinId="8" hidden="1"/>
    <cellStyle name="Hipervínculo" xfId="31665" builtinId="8" hidden="1"/>
    <cellStyle name="Hipervínculo" xfId="53394" builtinId="8" hidden="1"/>
    <cellStyle name="Hipervínculo" xfId="58836" builtinId="8" hidden="1"/>
    <cellStyle name="Hipervínculo" xfId="37438" builtinId="8" hidden="1"/>
    <cellStyle name="Hipervínculo" xfId="57582" builtinId="8" hidden="1"/>
    <cellStyle name="Hipervínculo" xfId="7894" builtinId="8" hidden="1"/>
    <cellStyle name="Hipervínculo" xfId="46315" builtinId="8" hidden="1"/>
    <cellStyle name="Hipervínculo" xfId="12832" builtinId="8" hidden="1"/>
    <cellStyle name="Hipervínculo" xfId="6620" builtinId="8" hidden="1"/>
    <cellStyle name="Hipervínculo" xfId="43362" builtinId="8" hidden="1"/>
    <cellStyle name="Hipervínculo" xfId="30045" builtinId="8" hidden="1"/>
    <cellStyle name="Hipervínculo" xfId="5437" builtinId="8" hidden="1"/>
    <cellStyle name="Hipervínculo" xfId="50254" builtinId="8" hidden="1"/>
    <cellStyle name="Hipervínculo" xfId="21984" builtinId="8" hidden="1"/>
    <cellStyle name="Hipervínculo" xfId="45520" builtinId="8" hidden="1"/>
    <cellStyle name="Hipervínculo" xfId="51366" builtinId="8" hidden="1"/>
    <cellStyle name="Hipervínculo" xfId="47274" builtinId="8" hidden="1"/>
    <cellStyle name="Hipervínculo" xfId="23244" builtinId="8" hidden="1"/>
    <cellStyle name="Hipervínculo" xfId="4921" builtinId="8" hidden="1"/>
    <cellStyle name="Hipervínculo" xfId="19575" builtinId="8" hidden="1"/>
    <cellStyle name="Hipervínculo" xfId="51213" builtinId="8" hidden="1"/>
    <cellStyle name="Hipervínculo" xfId="24494" builtinId="8" hidden="1"/>
    <cellStyle name="Hipervínculo" xfId="9656" builtinId="8" hidden="1"/>
    <cellStyle name="Hipervínculo" xfId="40475" builtinId="8" hidden="1"/>
    <cellStyle name="Hipervínculo" xfId="16445" builtinId="8" hidden="1"/>
    <cellStyle name="Hipervínculo" xfId="4765" builtinId="8" hidden="1"/>
    <cellStyle name="Hipervínculo" xfId="38038" builtinId="8" hidden="1"/>
    <cellStyle name="Hipervínculo" xfId="35586" builtinId="8" hidden="1"/>
    <cellStyle name="Hipervínculo" xfId="58376" builtinId="8" hidden="1"/>
    <cellStyle name="Hipervínculo" xfId="33444" builtinId="8" hidden="1"/>
    <cellStyle name="Hipervínculo" xfId="33675" builtinId="8" hidden="1"/>
    <cellStyle name="Hipervínculo" xfId="9646" builtinId="8" hidden="1"/>
    <cellStyle name="Hipervínculo" xfId="14264" builtinId="8" hidden="1"/>
    <cellStyle name="Hipervínculo" xfId="24917" builtinId="8" hidden="1"/>
    <cellStyle name="Hipervínculo" xfId="42387" builtinId="8" hidden="1"/>
    <cellStyle name="Hipervínculo" xfId="54841" builtinId="8" hidden="1"/>
    <cellStyle name="Hipervínculo" xfId="39637" builtinId="8" hidden="1"/>
    <cellStyle name="Hipervínculo" xfId="7577" builtinId="8" hidden="1"/>
    <cellStyle name="Hipervínculo" xfId="49823" builtinId="8" hidden="1"/>
    <cellStyle name="Hipervínculo" xfId="34823" builtinId="8" hidden="1"/>
    <cellStyle name="Hipervínculo" xfId="29362" builtinId="8" hidden="1"/>
    <cellStyle name="Hipervínculo" xfId="49185" builtinId="8" hidden="1"/>
    <cellStyle name="Hipervínculo" xfId="47913" builtinId="8" hidden="1"/>
    <cellStyle name="Hipervínculo" xfId="24164" builtinId="8" hidden="1"/>
    <cellStyle name="Hipervínculo" xfId="20075" builtinId="8" hidden="1"/>
    <cellStyle name="Hipervínculo" xfId="4176" builtinId="8" hidden="1"/>
    <cellStyle name="Hipervínculo" xfId="27864" builtinId="8" hidden="1"/>
    <cellStyle name="Hipervínculo" xfId="29830" builtinId="8" hidden="1"/>
    <cellStyle name="Hipervínculo" xfId="55982" builtinId="8" hidden="1"/>
    <cellStyle name="Hipervínculo" xfId="40988" builtinId="8" hidden="1"/>
    <cellStyle name="Hipervínculo" xfId="17367" builtinId="8" hidden="1"/>
    <cellStyle name="Hipervínculo" xfId="13272" builtinId="8" hidden="1"/>
    <cellStyle name="Hipervínculo" xfId="37135" builtinId="8" hidden="1"/>
    <cellStyle name="Hipervínculo" xfId="16653" builtinId="8" hidden="1"/>
    <cellStyle name="Hipervínculo" xfId="42615" builtinId="8" hidden="1"/>
    <cellStyle name="Hipervínculo" xfId="22176" builtinId="8" hidden="1"/>
    <cellStyle name="Hipervínculo" xfId="42037" builtinId="8" hidden="1"/>
    <cellStyle name="Hipervínculo" xfId="3596" builtinId="8" hidden="1"/>
    <cellStyle name="Hipervínculo" xfId="16871" builtinId="8" hidden="1"/>
    <cellStyle name="Hipervínculo" xfId="41176" builtinId="8" hidden="1"/>
    <cellStyle name="Hipervínculo" xfId="44383" builtinId="8" hidden="1"/>
    <cellStyle name="Hipervínculo" xfId="56330" builtinId="8" hidden="1"/>
    <cellStyle name="Hipervínculo" xfId="52111" builtinId="8" hidden="1"/>
    <cellStyle name="Hipervínculo" xfId="50834" builtinId="8" hidden="1"/>
    <cellStyle name="Hipervínculo" xfId="32114" builtinId="8" hidden="1"/>
    <cellStyle name="Hipervínculo" xfId="2187" builtinId="8" hidden="1"/>
    <cellStyle name="Hipervínculo" xfId="52263" builtinId="8" hidden="1"/>
    <cellStyle name="Hipervínculo" xfId="36916" builtinId="8" hidden="1"/>
    <cellStyle name="Hipervínculo" xfId="25444" builtinId="8" hidden="1"/>
    <cellStyle name="Hipervínculo" xfId="3904" builtinId="8" hidden="1"/>
    <cellStyle name="Hipervínculo" xfId="50713" builtinId="8" hidden="1"/>
    <cellStyle name="Hipervínculo" xfId="33921" builtinId="8" hidden="1"/>
    <cellStyle name="Hipervínculo" xfId="38046" builtinId="8" hidden="1"/>
    <cellStyle name="Hipervínculo" xfId="31187" builtinId="8" hidden="1"/>
    <cellStyle name="Hipervínculo" xfId="58550" builtinId="8" hidden="1"/>
    <cellStyle name="Hipervínculo" xfId="7205" builtinId="8" hidden="1"/>
    <cellStyle name="Hipervínculo" xfId="48895" builtinId="8" hidden="1"/>
    <cellStyle name="Hipervínculo" xfId="13274" builtinId="8" hidden="1"/>
    <cellStyle name="Hipervínculo" xfId="644" builtinId="8" hidden="1"/>
    <cellStyle name="Hipervínculo" xfId="15944" builtinId="8" hidden="1"/>
    <cellStyle name="Hipervínculo" xfId="37676" builtinId="8" hidden="1"/>
    <cellStyle name="Hipervínculo" xfId="20077" builtinId="8" hidden="1"/>
    <cellStyle name="Hipervínculo" xfId="33288" builtinId="8" hidden="1"/>
    <cellStyle name="Hipervínculo" xfId="8075" builtinId="8" hidden="1"/>
    <cellStyle name="Hipervínculo" xfId="6349" builtinId="8" hidden="1"/>
    <cellStyle name="Hipervínculo" xfId="5959" builtinId="8" hidden="1"/>
    <cellStyle name="Hipervínculo" xfId="22873" builtinId="8" hidden="1"/>
    <cellStyle name="Hipervínculo" xfId="44609" builtinId="8" hidden="1"/>
    <cellStyle name="Hipervínculo" xfId="50452" builtinId="8" hidden="1"/>
    <cellStyle name="Hipervínculo" xfId="22819" builtinId="8" hidden="1"/>
    <cellStyle name="Hipervínculo" xfId="20157" builtinId="8" hidden="1"/>
    <cellStyle name="Hipervínculo" xfId="756" builtinId="8" hidden="1"/>
    <cellStyle name="Hipervínculo" xfId="4759" builtinId="8" hidden="1"/>
    <cellStyle name="Hipervínculo" xfId="29693" builtinId="8" hidden="1"/>
    <cellStyle name="Hipervínculo" xfId="40111" builtinId="8" hidden="1"/>
    <cellStyle name="Hipervínculo" xfId="59325" builtinId="8" hidden="1"/>
    <cellStyle name="Hipervínculo" xfId="21664" builtinId="8" hidden="1"/>
    <cellStyle name="Hipervínculo" xfId="5433" builtinId="8" hidden="1"/>
    <cellStyle name="Hipervínculo" xfId="51567" builtinId="8" hidden="1"/>
    <cellStyle name="Hipervínculo" xfId="12469" builtinId="8" hidden="1"/>
    <cellStyle name="Hipervínculo" xfId="36495" builtinId="8" hidden="1"/>
    <cellStyle name="Hipervínculo" xfId="58832" builtinId="8" hidden="1"/>
    <cellStyle name="Hipervínculo" xfId="36849" builtinId="8" hidden="1"/>
    <cellStyle name="Hipervínculo" xfId="32763" builtinId="8" hidden="1"/>
    <cellStyle name="Hipervínculo" xfId="7295" builtinId="8" hidden="1"/>
    <cellStyle name="Hipervínculo" xfId="24060" builtinId="8" hidden="1"/>
    <cellStyle name="Hipervínculo" xfId="19270" builtinId="8" hidden="1"/>
    <cellStyle name="Hipervínculo" xfId="79" builtinId="8" hidden="1"/>
    <cellStyle name="Hipervínculo" xfId="54082" builtinId="8" hidden="1"/>
    <cellStyle name="Hipervínculo" xfId="8515" builtinId="8" hidden="1"/>
    <cellStyle name="Hipervínculo" xfId="25960" builtinId="8" hidden="1"/>
    <cellStyle name="Hipervínculo" xfId="7743" builtinId="8" hidden="1"/>
    <cellStyle name="Hipervínculo" xfId="21976" builtinId="8" hidden="1"/>
    <cellStyle name="Hipervínculo" xfId="37864" builtinId="8" hidden="1"/>
    <cellStyle name="Hipervínculo" xfId="50096" builtinId="8" hidden="1"/>
    <cellStyle name="Hipervínculo" xfId="47280" builtinId="8" hidden="1"/>
    <cellStyle name="Hipervínculo" xfId="21414" builtinId="8" hidden="1"/>
    <cellStyle name="Hipervínculo" xfId="19163" builtinId="8" hidden="1"/>
    <cellStyle name="Hipervínculo" xfId="4749" builtinId="8" hidden="1"/>
    <cellStyle name="Hipervínculo" xfId="28776" builtinId="8" hidden="1"/>
    <cellStyle name="Hipervínculo" xfId="1892" builtinId="8" hidden="1"/>
    <cellStyle name="Hipervínculo" xfId="56894" builtinId="8" hidden="1"/>
    <cellStyle name="Hipervínculo" xfId="40483" builtinId="8" hidden="1"/>
    <cellStyle name="Hipervínculo" xfId="36549" builtinId="8" hidden="1"/>
    <cellStyle name="Hipervínculo" xfId="29790" builtinId="8" hidden="1"/>
    <cellStyle name="Hipervínculo" xfId="11547" builtinId="8" hidden="1"/>
    <cellStyle name="Hipervínculo" xfId="22815" builtinId="8" hidden="1"/>
    <cellStyle name="Hipervínculo" xfId="22128" builtinId="8" hidden="1"/>
    <cellStyle name="Hipervínculo" xfId="48308" builtinId="8" hidden="1"/>
    <cellStyle name="Hipervínculo" xfId="10305" builtinId="8" hidden="1"/>
    <cellStyle name="Hipervínculo" xfId="59136" builtinId="8" hidden="1"/>
    <cellStyle name="Hipervínculo" xfId="5562" builtinId="8" hidden="1"/>
    <cellStyle name="Hipervínculo" xfId="16036" builtinId="8" hidden="1"/>
    <cellStyle name="Hipervínculo" xfId="34712" builtinId="8" hidden="1"/>
    <cellStyle name="Hipervínculo" xfId="46470" builtinId="8" hidden="1"/>
    <cellStyle name="Hipervínculo" xfId="49775" builtinId="8" hidden="1"/>
    <cellStyle name="Hipervínculo" xfId="26878" builtinId="8" hidden="1"/>
    <cellStyle name="Hipervínculo" xfId="38485" builtinId="8" hidden="1"/>
    <cellStyle name="Hipervínculo" xfId="1672" builtinId="8" hidden="1"/>
    <cellStyle name="Hipervínculo" xfId="21547" builtinId="8" hidden="1"/>
    <cellStyle name="Hipervínculo" xfId="49177" builtinId="8" hidden="1"/>
    <cellStyle name="Hipervínculo" xfId="19749" builtinId="8" hidden="1"/>
    <cellStyle name="Hipervínculo" xfId="42849" builtinId="8" hidden="1"/>
    <cellStyle name="Hipervínculo" xfId="9074" builtinId="8" hidden="1"/>
    <cellStyle name="Hipervínculo" xfId="11555" builtinId="8" hidden="1"/>
    <cellStyle name="Hipervínculo" xfId="8107" builtinId="8" hidden="1"/>
    <cellStyle name="Hipervínculo" xfId="29838" builtinId="8" hidden="1"/>
    <cellStyle name="Hipervínculo" xfId="55974" builtinId="8" hidden="1"/>
    <cellStyle name="Hipervínculo" xfId="59237" builtinId="8" hidden="1"/>
    <cellStyle name="Hipervínculo" xfId="35920" builtinId="8" hidden="1"/>
    <cellStyle name="Hipervínculo" xfId="31477" builtinId="8" hidden="1"/>
    <cellStyle name="Hipervínculo" xfId="31846" builtinId="8" hidden="1"/>
    <cellStyle name="Hipervínculo" xfId="15315" builtinId="8" hidden="1"/>
    <cellStyle name="Hipervínculo" xfId="36763" builtinId="8" hidden="1"/>
    <cellStyle name="Hipervínculo" xfId="55782" builtinId="8" hidden="1"/>
    <cellStyle name="Hipervínculo" xfId="50725" builtinId="8" hidden="1"/>
    <cellStyle name="Hipervínculo" xfId="28988" builtinId="8" hidden="1"/>
    <cellStyle name="Hipervínculo" xfId="52600" builtinId="8" hidden="1"/>
    <cellStyle name="Hipervínculo" xfId="3096" builtinId="8" hidden="1"/>
    <cellStyle name="Hipervínculo" xfId="57069" builtinId="8" hidden="1"/>
    <cellStyle name="Hipervínculo" xfId="43694" builtinId="8" hidden="1"/>
    <cellStyle name="Hipervínculo" xfId="48855" builtinId="8" hidden="1"/>
    <cellStyle name="Hipervínculo" xfId="43797" builtinId="8" hidden="1"/>
    <cellStyle name="Hipervínculo" xfId="7392" builtinId="8" hidden="1"/>
    <cellStyle name="Hipervínculo" xfId="1212" builtinId="8" hidden="1"/>
    <cellStyle name="Hipervínculo" xfId="39237" builtinId="8" hidden="1"/>
    <cellStyle name="Hipervínculo" xfId="28890" builtinId="8" hidden="1"/>
    <cellStyle name="Hipervínculo" xfId="23814" builtinId="8" hidden="1"/>
    <cellStyle name="Hipervínculo" xfId="41927" builtinId="8" hidden="1"/>
    <cellStyle name="Hipervínculo" xfId="36863" builtinId="8" hidden="1"/>
    <cellStyle name="Hipervínculo" xfId="15133" builtinId="8" hidden="1"/>
    <cellStyle name="Hipervínculo" xfId="9026" builtinId="8" hidden="1"/>
    <cellStyle name="Hipervínculo" xfId="28756" builtinId="8" hidden="1"/>
    <cellStyle name="Hipervínculo" xfId="1972" builtinId="8" hidden="1"/>
    <cellStyle name="Hipervínculo" xfId="59287" builtinId="8" hidden="1"/>
    <cellStyle name="Hipervínculo" xfId="39412" builtinId="8" hidden="1"/>
    <cellStyle name="Hipervínculo" xfId="11533" builtinId="8" hidden="1"/>
    <cellStyle name="Hipervínculo" xfId="3834" builtinId="8" hidden="1"/>
    <cellStyle name="Hipervínculo" xfId="5299" builtinId="8" hidden="1"/>
    <cellStyle name="Hipervínculo" xfId="48162" builtinId="8" hidden="1"/>
    <cellStyle name="Hipervínculo" xfId="55229" builtinId="8" hidden="1"/>
    <cellStyle name="Hipervínculo" xfId="55413" builtinId="8" hidden="1"/>
    <cellStyle name="Hipervínculo" xfId="28068" builtinId="8" hidden="1"/>
    <cellStyle name="Hipervínculo" xfId="23007" builtinId="8" hidden="1"/>
    <cellStyle name="Hipervínculo" xfId="19441" builtinId="8" hidden="1"/>
    <cellStyle name="Hipervínculo" xfId="56898" builtinId="8" hidden="1"/>
    <cellStyle name="Hipervínculo" xfId="8845" builtinId="8" hidden="1"/>
    <cellStyle name="Hipervínculo" xfId="15123" builtinId="8" hidden="1"/>
    <cellStyle name="Hipervínculo" xfId="46120" builtinId="8" hidden="1"/>
    <cellStyle name="Hipervínculo" xfId="41698" builtinId="8" hidden="1"/>
    <cellStyle name="Hipervínculo" xfId="27114" builtinId="8" hidden="1"/>
    <cellStyle name="Hipervínculo" xfId="4688" builtinId="8" hidden="1"/>
    <cellStyle name="Hipervínculo" xfId="4785" builtinId="8" hidden="1"/>
    <cellStyle name="Hipervínculo" xfId="16992" builtinId="8" hidden="1"/>
    <cellStyle name="Hipervínculo" xfId="41969" builtinId="8" hidden="1"/>
    <cellStyle name="Hipervínculo" xfId="39571" builtinId="8" hidden="1"/>
    <cellStyle name="Hipervínculo" xfId="27736" builtinId="8" hidden="1"/>
    <cellStyle name="Hipervínculo" xfId="9218" builtinId="8" hidden="1"/>
    <cellStyle name="Hipervínculo" xfId="12461" builtinId="8" hidden="1"/>
    <cellStyle name="Hipervínculo" xfId="36487" builtinId="8" hidden="1"/>
    <cellStyle name="Hipervínculo" xfId="40581" builtinId="8" hidden="1"/>
    <cellStyle name="Hipervínculo" xfId="56796" builtinId="8" hidden="1"/>
    <cellStyle name="Hipervínculo" xfId="32769" builtinId="8" hidden="1"/>
    <cellStyle name="Hipervínculo" xfId="55443" builtinId="8" hidden="1"/>
    <cellStyle name="Hipervínculo" xfId="4648" builtinId="8" hidden="1"/>
    <cellStyle name="Hipervínculo" xfId="19262" builtinId="8" hidden="1"/>
    <cellStyle name="Hipervínculo" xfId="57759" builtinId="8" hidden="1"/>
    <cellStyle name="Hipervínculo" xfId="57642" builtinId="8" hidden="1"/>
    <cellStyle name="Hipervínculo" xfId="49997" builtinId="8" hidden="1"/>
    <cellStyle name="Hipervínculo" xfId="52147" builtinId="8" hidden="1"/>
    <cellStyle name="Hipervínculo" xfId="27537" builtinId="8" hidden="1"/>
    <cellStyle name="Hipervínculo" xfId="36867" builtinId="8" hidden="1"/>
    <cellStyle name="Hipervínculo" xfId="26058" builtinId="8" hidden="1"/>
    <cellStyle name="Hipervínculo" xfId="50088" builtinId="8" hidden="1"/>
    <cellStyle name="Hipervínculo" xfId="54180" builtinId="8" hidden="1"/>
    <cellStyle name="Hipervínculo" xfId="43197" builtinId="8" hidden="1"/>
    <cellStyle name="Hipervínculo" xfId="19171" builtinId="8" hidden="1"/>
    <cellStyle name="Hipervínculo" xfId="2554" builtinId="8" hidden="1"/>
    <cellStyle name="Hipervínculo" xfId="44446" builtinId="8" hidden="1"/>
    <cellStyle name="Hipervínculo" xfId="29780" builtinId="8" hidden="1"/>
    <cellStyle name="Hipervínculo" xfId="47510" builtinId="8" hidden="1"/>
    <cellStyle name="Hipervínculo" xfId="10013" builtinId="8" hidden="1"/>
    <cellStyle name="Hipervínculo" xfId="36397" builtinId="8" hidden="1"/>
    <cellStyle name="Hipervínculo" xfId="12368" builtinId="8" hidden="1"/>
    <cellStyle name="Hipervínculo" xfId="1300" builtinId="8" hidden="1"/>
    <cellStyle name="Hipervínculo" xfId="14123" builtinId="8" hidden="1"/>
    <cellStyle name="Hipervínculo" xfId="3208" builtinId="8" hidden="1"/>
    <cellStyle name="Hipervínculo" xfId="58106" builtinId="8" hidden="1"/>
    <cellStyle name="Hipervínculo" xfId="24304" builtinId="8" hidden="1"/>
    <cellStyle name="Hipervínculo" xfId="29593" builtinId="8" hidden="1"/>
    <cellStyle name="Hipervínculo" xfId="42401" builtinId="8" hidden="1"/>
    <cellStyle name="Hipervínculo" xfId="9140" builtinId="8" hidden="1"/>
    <cellStyle name="Hipervínculo" xfId="21050" builtinId="8" hidden="1"/>
    <cellStyle name="Hipervínculo" xfId="46462" builtinId="8" hidden="1"/>
    <cellStyle name="Hipervínculo" xfId="14453" builtinId="8" hidden="1"/>
    <cellStyle name="Hipervínculo" xfId="44707" builtinId="8" hidden="1"/>
    <cellStyle name="Hipervínculo" xfId="33481" builtinId="8" hidden="1"/>
    <cellStyle name="Hipervínculo" xfId="1409" builtinId="8" hidden="1"/>
    <cellStyle name="Hipervínculo" xfId="5975" builtinId="8" hidden="1"/>
    <cellStyle name="Hipervínculo" xfId="27977" builtinId="8" hidden="1"/>
    <cellStyle name="Hipervínculo" xfId="53262" builtinId="8" hidden="1"/>
    <cellStyle name="Hipervínculo" xfId="23992" builtinId="8" hidden="1"/>
    <cellStyle name="Hipervínculo" xfId="37778" builtinId="8" hidden="1"/>
    <cellStyle name="Hipervínculo" xfId="15994" builtinId="8" hidden="1"/>
    <cellStyle name="Hipervínculo" xfId="8115" builtinId="8" hidden="1"/>
    <cellStyle name="Hipervínculo" xfId="35104" builtinId="8" hidden="1"/>
    <cellStyle name="Hipervínculo" xfId="34906" builtinId="8" hidden="1"/>
    <cellStyle name="Hipervínculo" xfId="55516" builtinId="8" hidden="1"/>
    <cellStyle name="Hipervínculo" xfId="26916" builtinId="8" hidden="1"/>
    <cellStyle name="Hipervínculo" xfId="19344" builtinId="8" hidden="1"/>
    <cellStyle name="Hipervínculo" xfId="13713" builtinId="8" hidden="1"/>
    <cellStyle name="Hipervínculo" xfId="41935" builtinId="8" hidden="1"/>
    <cellStyle name="Hipervínculo" xfId="20105" builtinId="8" hidden="1"/>
    <cellStyle name="Hipervínculo" xfId="41837" builtinId="8" hidden="1"/>
    <cellStyle name="Hipervínculo" xfId="50717" builtinId="8" hidden="1"/>
    <cellStyle name="Hipervínculo" xfId="18086" builtinId="8" hidden="1"/>
    <cellStyle name="Hipervínculo" xfId="23921" builtinId="8" hidden="1"/>
    <cellStyle name="Hipervínculo" xfId="1168" builtinId="8" hidden="1"/>
    <cellStyle name="Hipervínculo" xfId="21970" builtinId="8" hidden="1"/>
    <cellStyle name="Hipervínculo" xfId="27028" builtinId="8" hidden="1"/>
    <cellStyle name="Hipervínculo" xfId="57896" builtinId="8" hidden="1"/>
    <cellStyle name="Hipervínculo" xfId="43787" builtinId="8" hidden="1"/>
    <cellStyle name="Hipervínculo" xfId="31996" builtinId="8" hidden="1"/>
    <cellStyle name="Hipervínculo" xfId="16996" builtinId="8" hidden="1"/>
    <cellStyle name="Hipervínculo" xfId="54737" builtinId="8" hidden="1"/>
    <cellStyle name="Hipervínculo" xfId="28898" builtinId="8" hidden="1"/>
    <cellStyle name="Hipervínculo" xfId="33961" builtinId="8" hidden="1"/>
    <cellStyle name="Hipervínculo" xfId="55688" builtinId="8" hidden="1"/>
    <cellStyle name="Hipervínculo" xfId="36855" builtinId="8" hidden="1"/>
    <cellStyle name="Hipervínculo" xfId="27140" builtinId="8" hidden="1"/>
    <cellStyle name="Hipervínculo" xfId="10067" builtinId="8" hidden="1"/>
    <cellStyle name="Hipervínculo" xfId="13374" builtinId="8" hidden="1"/>
    <cellStyle name="Hipervínculo" xfId="35828" builtinId="8" hidden="1"/>
    <cellStyle name="Hipervínculo" xfId="40887" builtinId="8" hidden="1"/>
    <cellStyle name="Hipervínculo" xfId="55883" builtinId="8" hidden="1"/>
    <cellStyle name="Hipervínculo" xfId="55165" builtinId="8" hidden="1"/>
    <cellStyle name="Hipervínculo" xfId="40934" builtinId="8" hidden="1"/>
    <cellStyle name="Hipervínculo" xfId="2139" builtinId="8" hidden="1"/>
    <cellStyle name="Hipervínculo" xfId="56760" builtinId="8" hidden="1"/>
    <cellStyle name="Hipervínculo" xfId="37573" builtinId="8" hidden="1"/>
    <cellStyle name="Hipervínculo" xfId="27211" builtinId="8" hidden="1"/>
    <cellStyle name="Hipervínculo" xfId="49084" builtinId="8" hidden="1"/>
    <cellStyle name="Hipervínculo" xfId="22999" builtinId="8" hidden="1"/>
    <cellStyle name="Hipervínculo" xfId="14069" builtinId="8" hidden="1"/>
    <cellStyle name="Hipervínculo" xfId="2584" builtinId="8" hidden="1"/>
    <cellStyle name="Hipervínculo" xfId="26972" builtinId="8" hidden="1"/>
    <cellStyle name="Hipervínculo" xfId="49683" builtinId="8" hidden="1"/>
    <cellStyle name="Hipervínculo" xfId="54743" builtinId="8" hidden="1"/>
    <cellStyle name="Hipervínculo" xfId="45040" builtinId="8" hidden="1"/>
    <cellStyle name="Hipervínculo" xfId="16046" builtinId="8" hidden="1"/>
    <cellStyle name="Hipervínculo" xfId="49095" builtinId="8" hidden="1"/>
    <cellStyle name="Hipervínculo" xfId="15976" builtinId="8" hidden="1"/>
    <cellStyle name="Hipervínculo" xfId="12522" builtinId="8" hidden="1"/>
    <cellStyle name="Hipervínculo" xfId="28023" builtinId="8" hidden="1"/>
    <cellStyle name="Hipervínculo" xfId="12588" builtinId="8" hidden="1"/>
    <cellStyle name="Hipervínculo" xfId="5281" builtinId="8" hidden="1"/>
    <cellStyle name="Hipervínculo" xfId="47628" builtinId="8" hidden="1"/>
    <cellStyle name="Hipervínculo" xfId="28044" builtinId="8" hidden="1"/>
    <cellStyle name="Hipervínculo" xfId="18037" builtinId="8" hidden="1"/>
    <cellStyle name="Hipervínculo" xfId="34168" builtinId="8" hidden="1"/>
    <cellStyle name="Hipervínculo" xfId="2519" builtinId="8" hidden="1"/>
    <cellStyle name="Hipervínculo" xfId="31225" builtinId="8" hidden="1"/>
    <cellStyle name="Hipervínculo" xfId="42413" builtinId="8" hidden="1"/>
    <cellStyle name="Hipervínculo" xfId="15173" builtinId="8" hidden="1"/>
    <cellStyle name="Hipervínculo" xfId="32689" builtinId="8" hidden="1"/>
    <cellStyle name="Hipervínculo" xfId="20370" builtinId="8" hidden="1"/>
    <cellStyle name="Hipervínculo" xfId="7579" builtinId="8" hidden="1"/>
    <cellStyle name="Hipervínculo" xfId="54046" builtinId="8" hidden="1"/>
    <cellStyle name="Hipervínculo" xfId="4981" builtinId="8" hidden="1"/>
    <cellStyle name="Hipervínculo" xfId="14157" builtinId="8" hidden="1"/>
    <cellStyle name="Hipervínculo" xfId="17695" builtinId="8" hidden="1"/>
    <cellStyle name="Hipervínculo" xfId="30849" builtinId="8" hidden="1"/>
    <cellStyle name="Hipervínculo" xfId="18546" builtinId="8" hidden="1"/>
    <cellStyle name="Hipervínculo" xfId="14256" builtinId="8" hidden="1"/>
    <cellStyle name="Hipervínculo" xfId="34592" builtinId="8" hidden="1"/>
    <cellStyle name="Hipervínculo" xfId="33299" builtinId="8" hidden="1"/>
    <cellStyle name="Hipervínculo" xfId="41712" builtinId="8" hidden="1"/>
    <cellStyle name="Hipervínculo" xfId="35184" builtinId="8" hidden="1"/>
    <cellStyle name="Hipervínculo" xfId="53494" builtinId="8" hidden="1"/>
    <cellStyle name="Hipervínculo" xfId="17629" builtinId="8" hidden="1"/>
    <cellStyle name="Hipervínculo" xfId="35170" builtinId="8" hidden="1"/>
    <cellStyle name="Hipervínculo" xfId="47524" builtinId="8" hidden="1"/>
    <cellStyle name="Hipervínculo" xfId="37938" builtinId="8" hidden="1"/>
    <cellStyle name="Hipervínculo" xfId="38180" builtinId="8" hidden="1"/>
    <cellStyle name="Hipervínculo" xfId="44701" builtinId="8" hidden="1"/>
    <cellStyle name="Hipervínculo" xfId="45083" builtinId="8" hidden="1"/>
    <cellStyle name="Hipervínculo" xfId="416" builtinId="8" hidden="1"/>
    <cellStyle name="Hipervínculo" xfId="16903" builtinId="8" hidden="1"/>
    <cellStyle name="Hipervínculo" xfId="10069" builtinId="8" hidden="1"/>
    <cellStyle name="Hipervínculo" xfId="24834" builtinId="8" hidden="1"/>
    <cellStyle name="Hipervínculo" xfId="34604" builtinId="8" hidden="1"/>
    <cellStyle name="Hipervínculo" xfId="32353" builtinId="8" hidden="1"/>
    <cellStyle name="Hipervínculo" xfId="25429" builtinId="8" hidden="1"/>
    <cellStyle name="Hipervínculo" xfId="50545" builtinId="8" hidden="1"/>
    <cellStyle name="Hipervínculo" xfId="44699" builtinId="8" hidden="1"/>
    <cellStyle name="Hipervínculo" xfId="22803" builtinId="8" hidden="1"/>
    <cellStyle name="Hipervínculo" xfId="17909" builtinId="8" hidden="1"/>
    <cellStyle name="Hipervínculo" xfId="6255" builtinId="8" hidden="1"/>
    <cellStyle name="Hipervínculo" xfId="27985" builtinId="8" hidden="1"/>
    <cellStyle name="Hipervínculo" xfId="25703" builtinId="8" hidden="1"/>
    <cellStyle name="Hipervínculo" xfId="9451" builtinId="8" hidden="1"/>
    <cellStyle name="Hipervínculo" xfId="37770" builtinId="8" hidden="1"/>
    <cellStyle name="Hipervínculo" xfId="16002" builtinId="8" hidden="1"/>
    <cellStyle name="Hipervínculo" xfId="10720" builtinId="8" hidden="1"/>
    <cellStyle name="Hipervínculo" xfId="15213" builtinId="8" hidden="1"/>
    <cellStyle name="Hipervínculo" xfId="34914" builtinId="8" hidden="1"/>
    <cellStyle name="Hipervínculo" xfId="38773" builtinId="8" hidden="1"/>
    <cellStyle name="Hipervínculo" xfId="16345" builtinId="8" hidden="1"/>
    <cellStyle name="Hipervínculo" xfId="21151" builtinId="8" hidden="1"/>
    <cellStyle name="Hipervínculo" xfId="961" builtinId="8" hidden="1"/>
    <cellStyle name="Hipervínculo" xfId="3668" builtinId="8" hidden="1"/>
    <cellStyle name="Hipervínculo" xfId="20113" builtinId="8" hidden="1"/>
    <cellStyle name="Hipervínculo" xfId="41845" builtinId="8" hidden="1"/>
    <cellStyle name="Hipervínculo" xfId="46904" builtinId="8" hidden="1"/>
    <cellStyle name="Hipervínculo" xfId="48170" builtinId="8" hidden="1"/>
    <cellStyle name="Hipervínculo" xfId="15011" builtinId="8" hidden="1"/>
    <cellStyle name="Hipervínculo" xfId="9638" builtinId="8" hidden="1"/>
    <cellStyle name="Hipervínculo" xfId="28992" builtinId="8" hidden="1"/>
    <cellStyle name="Hipervínculo" xfId="27036" builtinId="8" hidden="1"/>
    <cellStyle name="Hipervínculo" xfId="29134" builtinId="8" hidden="1"/>
    <cellStyle name="Hipervínculo" xfId="50498" builtinId="8" hidden="1"/>
    <cellStyle name="Hipervínculo" xfId="33857" builtinId="8" hidden="1"/>
    <cellStyle name="Hipervínculo" xfId="40849" builtinId="8" hidden="1"/>
    <cellStyle name="Hipervínculo" xfId="3076" builtinId="8" hidden="1"/>
    <cellStyle name="Hipervínculo" xfId="10659" builtinId="8" hidden="1"/>
    <cellStyle name="Hipervínculo" xfId="38713" builtinId="8" hidden="1"/>
    <cellStyle name="Hipervínculo" xfId="408" builtinId="8" hidden="1"/>
    <cellStyle name="Hipervínculo" xfId="57870" builtinId="8" hidden="1"/>
    <cellStyle name="Hipervínculo" xfId="44273" builtinId="8" hidden="1"/>
    <cellStyle name="Hipervínculo" xfId="24810" builtinId="8" hidden="1"/>
    <cellStyle name="Hipervínculo" xfId="29711" builtinId="8" hidden="1"/>
    <cellStyle name="Hipervínculo" xfId="13306" builtinId="8" hidden="1"/>
    <cellStyle name="Hipervínculo" xfId="27439" builtinId="8" hidden="1"/>
    <cellStyle name="Hipervínculo" xfId="52023" builtinId="8" hidden="1"/>
    <cellStyle name="Hipervínculo" xfId="25520" builtinId="8" hidden="1"/>
    <cellStyle name="Hipervínculo" xfId="27770" builtinId="8" hidden="1"/>
    <cellStyle name="Hipervínculo" xfId="4128" builtinId="8" hidden="1"/>
    <cellStyle name="Hipervínculo" xfId="10503" builtinId="8" hidden="1"/>
    <cellStyle name="Hipervínculo" xfId="24254" builtinId="8" hidden="1"/>
    <cellStyle name="Hipervínculo" xfId="47823" builtinId="8" hidden="1"/>
    <cellStyle name="Hipervínculo" xfId="49092" builtinId="8" hidden="1"/>
    <cellStyle name="Hipervínculo" xfId="45215" builtinId="8" hidden="1"/>
    <cellStyle name="Hipervínculo" xfId="748" builtinId="8" hidden="1"/>
    <cellStyle name="Hipervínculo" xfId="56520" builtinId="8" hidden="1"/>
    <cellStyle name="Hipervínculo" xfId="6551" builtinId="8" hidden="1"/>
    <cellStyle name="Hipervínculo" xfId="27796" builtinId="8" hidden="1"/>
    <cellStyle name="Hipervínculo" xfId="54751" builtinId="8" hidden="1"/>
    <cellStyle name="Hipervínculo" xfId="42911" builtinId="8" hidden="1"/>
    <cellStyle name="Hipervínculo" xfId="38200" builtinId="8" hidden="1"/>
    <cellStyle name="Hipervínculo" xfId="14171" builtinId="8" hidden="1"/>
    <cellStyle name="Hipervínculo" xfId="9737" builtinId="8" hidden="1"/>
    <cellStyle name="Hipervínculo" xfId="3186" builtinId="8" hidden="1"/>
    <cellStyle name="Hipervínculo" xfId="37854" builtinId="8" hidden="1"/>
    <cellStyle name="Hipervínculo" xfId="58330" builtinId="8" hidden="1"/>
    <cellStyle name="Hipervínculo" xfId="35494" builtinId="8" hidden="1"/>
    <cellStyle name="Hipervínculo" xfId="31403" builtinId="8" hidden="1"/>
    <cellStyle name="Hipervínculo" xfId="7374" builtinId="8" hidden="1"/>
    <cellStyle name="Hipervínculo" xfId="16538" builtinId="8" hidden="1"/>
    <cellStyle name="Hipervínculo" xfId="18318" builtinId="8" hidden="1"/>
    <cellStyle name="Hipervínculo" xfId="10383" builtinId="8" hidden="1"/>
    <cellStyle name="Hipervínculo" xfId="43861" builtinId="8" hidden="1"/>
    <cellStyle name="Hipervínculo" xfId="51987" builtinId="8" hidden="1"/>
    <cellStyle name="Hipervínculo" xfId="10395" builtinId="8" hidden="1"/>
    <cellStyle name="Hipervínculo" xfId="253" builtinId="8" hidden="1"/>
    <cellStyle name="Hipervínculo" xfId="23334" builtinId="8" hidden="1"/>
    <cellStyle name="Hipervínculo" xfId="25211" builtinId="8" hidden="1"/>
    <cellStyle name="Hipervínculo" xfId="51459" builtinId="8" hidden="1"/>
    <cellStyle name="Hipervínculo" xfId="45352" builtinId="8" hidden="1"/>
    <cellStyle name="Hipervínculo" xfId="21928" builtinId="8" hidden="1"/>
    <cellStyle name="Hipervínculo" xfId="17803" builtinId="8" hidden="1"/>
    <cellStyle name="Hipervínculo" xfId="5343" builtinId="8" hidden="1"/>
    <cellStyle name="Hipervínculo" xfId="30139" builtinId="8" hidden="1"/>
    <cellStyle name="Hipervínculo" xfId="32134" builtinId="8" hidden="1"/>
    <cellStyle name="Hipervínculo" xfId="35692" builtinId="8" hidden="1"/>
    <cellStyle name="Hipervínculo" xfId="38681" builtinId="8" hidden="1"/>
    <cellStyle name="Hipervínculo" xfId="54176" builtinId="8" hidden="1"/>
    <cellStyle name="Hipervínculo" xfId="11001" builtinId="8" hidden="1"/>
    <cellStyle name="Hipervínculo" xfId="34970" builtinId="8" hidden="1"/>
    <cellStyle name="Hipervínculo" xfId="36936" builtinId="8" hidden="1"/>
    <cellStyle name="Hipervínculo" xfId="26577" builtinId="8" hidden="1"/>
    <cellStyle name="Hipervínculo" xfId="53488" builtinId="8" hidden="1"/>
    <cellStyle name="Hipervínculo" xfId="31755" builtinId="8" hidden="1"/>
    <cellStyle name="Hipervínculo" xfId="23702" builtinId="8" hidden="1"/>
    <cellStyle name="Hipervínculo" xfId="3212" builtinId="8" hidden="1"/>
    <cellStyle name="Hipervínculo" xfId="19199" builtinId="8" hidden="1"/>
    <cellStyle name="Hipervínculo" xfId="43736" builtinId="8" hidden="1"/>
    <cellStyle name="Hipervínculo" xfId="48753" builtinId="8" hidden="1"/>
    <cellStyle name="Hipervínculo" xfId="21662" builtinId="8" hidden="1"/>
    <cellStyle name="Hipervínculo" xfId="10273" builtinId="8" hidden="1"/>
    <cellStyle name="Hipervínculo" xfId="21010" builtinId="8" hidden="1"/>
    <cellStyle name="Hipervínculo" xfId="27397" builtinId="8" hidden="1"/>
    <cellStyle name="Hipervínculo" xfId="41122" builtinId="8" hidden="1"/>
    <cellStyle name="Hipervínculo" xfId="26444" builtinId="8" hidden="1"/>
    <cellStyle name="Hipervínculo" xfId="46743" builtinId="8" hidden="1"/>
    <cellStyle name="Hipervínculo" xfId="41605" builtinId="8" hidden="1"/>
    <cellStyle name="Hipervínculo" xfId="26690" builtinId="8" hidden="1"/>
    <cellStyle name="Hipervínculo" xfId="13509" builtinId="8" hidden="1"/>
    <cellStyle name="Hipervínculo" xfId="11322" builtinId="8" hidden="1"/>
    <cellStyle name="Hipervínculo" xfId="36914" builtinId="8" hidden="1"/>
    <cellStyle name="Hipervínculo" xfId="57235" builtinId="8" hidden="1"/>
    <cellStyle name="Hipervínculo" xfId="57359" builtinId="8" hidden="1"/>
    <cellStyle name="Hipervínculo" xfId="32705" builtinId="8" hidden="1"/>
    <cellStyle name="Hipervínculo" xfId="10973" builtinId="8" hidden="1"/>
    <cellStyle name="Hipervínculo" xfId="51553" builtinId="8" hidden="1"/>
    <cellStyle name="Hipervínculo" xfId="18250" builtinId="8" hidden="1"/>
    <cellStyle name="Hipervínculo" xfId="13775" builtinId="8" hidden="1"/>
    <cellStyle name="Hipervínculo" xfId="48103" builtinId="8" hidden="1"/>
    <cellStyle name="Hipervínculo" xfId="50890" builtinId="8" hidden="1"/>
    <cellStyle name="Hipervínculo" xfId="25772" builtinId="8" hidden="1"/>
    <cellStyle name="Hipervínculo" xfId="6087" builtinId="8" hidden="1"/>
    <cellStyle name="Hipervínculo" xfId="15317" builtinId="8" hidden="1"/>
    <cellStyle name="Hipervínculo" xfId="58632" builtinId="8" hidden="1"/>
    <cellStyle name="Hipervínculo" xfId="25205" builtinId="8" hidden="1"/>
    <cellStyle name="Hipervínculo" xfId="15359" builtinId="8" hidden="1"/>
    <cellStyle name="Hipervínculo" xfId="44089" builtinId="8" hidden="1"/>
    <cellStyle name="Hipervínculo" xfId="18848" builtinId="8" hidden="1"/>
    <cellStyle name="Hipervínculo" xfId="3432" builtinId="8" hidden="1"/>
    <cellStyle name="Hipervínculo" xfId="40233" builtinId="8" hidden="1"/>
    <cellStyle name="Hipervínculo" xfId="31968" builtinId="8" hidden="1"/>
    <cellStyle name="Hipervínculo" xfId="53838" builtinId="8" hidden="1"/>
    <cellStyle name="Hipervínculo" xfId="48166" builtinId="8" hidden="1"/>
    <cellStyle name="Hipervínculo" xfId="37816" builtinId="8" hidden="1"/>
    <cellStyle name="Hipervínculo" xfId="11919" builtinId="8" hidden="1"/>
    <cellStyle name="Hipervínculo" xfId="10651" builtinId="8" hidden="1"/>
    <cellStyle name="Hipervínculo" xfId="26310" builtinId="8" hidden="1"/>
    <cellStyle name="Hipervínculo" xfId="38765" builtinId="8" hidden="1"/>
    <cellStyle name="Hipervínculo" xfId="57874" builtinId="8" hidden="1"/>
    <cellStyle name="Hipervínculo" xfId="34579" builtinId="8" hidden="1"/>
    <cellStyle name="Hipervínculo" xfId="40027" builtinId="8" hidden="1"/>
    <cellStyle name="Hipervínculo" xfId="48069" builtinId="8" hidden="1"/>
    <cellStyle name="Hipervínculo" xfId="44679" builtinId="8" hidden="1"/>
    <cellStyle name="Hipervínculo" xfId="27106" builtinId="8" hidden="1"/>
    <cellStyle name="Hipervínculo" xfId="45570" builtinId="8" hidden="1"/>
    <cellStyle name="Hipervínculo" xfId="51811" builtinId="8" hidden="1"/>
    <cellStyle name="Hipervínculo" xfId="27780" builtinId="8" hidden="1"/>
    <cellStyle name="Hipervínculo" xfId="23688" builtinId="8" hidden="1"/>
    <cellStyle name="Hipervínculo" xfId="32284" builtinId="8" hidden="1"/>
    <cellStyle name="Hipervínculo" xfId="24246" builtinId="8" hidden="1"/>
    <cellStyle name="Hipervínculo" xfId="17095" builtinId="8" hidden="1"/>
    <cellStyle name="Hipervínculo" xfId="52369" builtinId="8" hidden="1"/>
    <cellStyle name="Hipervínculo" xfId="45009" builtinId="8" hidden="1"/>
    <cellStyle name="Hipervínculo" xfId="20982" builtinId="8" hidden="1"/>
    <cellStyle name="Hipervínculo" xfId="16891" builtinId="8" hidden="1"/>
    <cellStyle name="Hipervínculo" xfId="55336" builtinId="8" hidden="1"/>
    <cellStyle name="Hipervínculo" xfId="15289" builtinId="8" hidden="1"/>
    <cellStyle name="Hipervínculo" xfId="41000" builtinId="8" hidden="1"/>
    <cellStyle name="Hipervínculo" xfId="6844" builtinId="8" hidden="1"/>
    <cellStyle name="Hipervínculo" xfId="39269" builtinId="8" hidden="1"/>
    <cellStyle name="Hipervínculo" xfId="14179" builtinId="8" hidden="1"/>
    <cellStyle name="Hipervínculo" xfId="29717" builtinId="8" hidden="1"/>
    <cellStyle name="Hipervínculo" xfId="276" builtinId="8" hidden="1"/>
    <cellStyle name="Hipervínculo" xfId="28584" builtinId="8" hidden="1"/>
    <cellStyle name="Hipervínculo" xfId="34710" builtinId="8" hidden="1"/>
    <cellStyle name="Hipervínculo" xfId="10967" builtinId="8" hidden="1"/>
    <cellStyle name="Hipervínculo" xfId="31411" builtinId="8" hidden="1"/>
    <cellStyle name="Hipervínculo" xfId="372" builtinId="8" hidden="1"/>
    <cellStyle name="Hipervínculo" xfId="2756" builtinId="8" hidden="1"/>
    <cellStyle name="Hipervínculo" xfId="18328" builtinId="8" hidden="1"/>
    <cellStyle name="Hipervínculo" xfId="43785" builtinId="8" hidden="1"/>
    <cellStyle name="Hipervínculo" xfId="41887" builtinId="8" hidden="1"/>
    <cellStyle name="Hipervínculo" xfId="47470" builtinId="8" hidden="1"/>
    <cellStyle name="Hipervínculo" xfId="24608" builtinId="8" hidden="1"/>
    <cellStyle name="Hipervínculo" xfId="26530" builtinId="8" hidden="1"/>
    <cellStyle name="Hipervínculo" xfId="17521" builtinId="8" hidden="1"/>
    <cellStyle name="Hipervínculo" xfId="45173" builtinId="8" hidden="1"/>
    <cellStyle name="Hipervínculo" xfId="51451" builtinId="8" hidden="1"/>
    <cellStyle name="Hipervínculo" xfId="8637" builtinId="8" hidden="1"/>
    <cellStyle name="Hipervínculo" xfId="40545" builtinId="8" hidden="1"/>
    <cellStyle name="Hipervínculo" xfId="17811" builtinId="8" hidden="1"/>
    <cellStyle name="Hipervínculo" xfId="2594" builtinId="8" hidden="1"/>
    <cellStyle name="Hipervínculo" xfId="10413" builtinId="8" hidden="1"/>
    <cellStyle name="Hipervínculo" xfId="32142" builtinId="8" hidden="1"/>
    <cellStyle name="Hipervínculo" xfId="22841" builtinId="8" hidden="1"/>
    <cellStyle name="Hipervínculo" xfId="47126" builtinId="8" hidden="1"/>
    <cellStyle name="Hipervínculo" xfId="33617" builtinId="8" hidden="1"/>
    <cellStyle name="Hipervínculo" xfId="11009" builtinId="8" hidden="1"/>
    <cellStyle name="Hipervínculo" xfId="3178" builtinId="8" hidden="1"/>
    <cellStyle name="Hipervínculo" xfId="17341" builtinId="8" hidden="1"/>
    <cellStyle name="Hipervínculo" xfId="39071" builtinId="8" hidden="1"/>
    <cellStyle name="Hipervínculo" xfId="53480" builtinId="8" hidden="1"/>
    <cellStyle name="Hipervínculo" xfId="15273" builtinId="8" hidden="1"/>
    <cellStyle name="Hipervínculo" xfId="8225" builtinId="8" hidden="1"/>
    <cellStyle name="Hipervínculo" xfId="22436" builtinId="8" hidden="1"/>
    <cellStyle name="Hipervínculo" xfId="9879" builtinId="8" hidden="1"/>
    <cellStyle name="Hipervínculo" xfId="24264" builtinId="8" hidden="1"/>
    <cellStyle name="Hipervínculo" xfId="38620" builtinId="8" hidden="1"/>
    <cellStyle name="Hipervínculo" xfId="55380" builtinId="8" hidden="1"/>
    <cellStyle name="Hipervínculo" xfId="24878" builtinId="8" hidden="1"/>
    <cellStyle name="Hipervínculo" xfId="19761" builtinId="8" hidden="1"/>
    <cellStyle name="Hipervínculo" xfId="34019" builtinId="8" hidden="1"/>
    <cellStyle name="Hipervínculo" xfId="5333" builtinId="8" hidden="1"/>
    <cellStyle name="Hipervínculo" xfId="31197" builtinId="8" hidden="1"/>
    <cellStyle name="Hipervínculo" xfId="52926" builtinId="8" hidden="1"/>
    <cellStyle name="Hipervínculo" xfId="39625" builtinId="8" hidden="1"/>
    <cellStyle name="Hipervínculo" xfId="34561" builtinId="8" hidden="1"/>
    <cellStyle name="Hipervínculo" xfId="12830" builtinId="8" hidden="1"/>
    <cellStyle name="Hipervínculo" xfId="13240" builtinId="8" hidden="1"/>
    <cellStyle name="Hipervínculo" xfId="15653" builtinId="8" hidden="1"/>
    <cellStyle name="Hipervínculo" xfId="2129" builtinId="8" hidden="1"/>
    <cellStyle name="Hipervínculo" xfId="57415" builtinId="8" hidden="1"/>
    <cellStyle name="Hipervínculo" xfId="3562" builtinId="8" hidden="1"/>
    <cellStyle name="Hipervínculo" xfId="27632" builtinId="8" hidden="1"/>
    <cellStyle name="Hipervínculo" xfId="6069" builtinId="8" hidden="1"/>
    <cellStyle name="Hipervínculo" xfId="11858" builtinId="8" hidden="1"/>
    <cellStyle name="Hipervínculo" xfId="39553" builtinId="8" hidden="1"/>
    <cellStyle name="Hipervínculo" xfId="24364" builtinId="8" hidden="1"/>
    <cellStyle name="Hipervínculo" xfId="18392" builtinId="8" hidden="1"/>
    <cellStyle name="Hipervínculo" xfId="55828" builtinId="8" hidden="1"/>
    <cellStyle name="Hipervínculo" xfId="24904" builtinId="8" hidden="1"/>
    <cellStyle name="Hipervínculo" xfId="43019" builtinId="8" hidden="1"/>
    <cellStyle name="Hipervínculo" xfId="12758" builtinId="8" hidden="1"/>
    <cellStyle name="Hipervínculo" xfId="10353" builtinId="8" hidden="1"/>
    <cellStyle name="Hipervínculo" xfId="27691" builtinId="8" hidden="1"/>
    <cellStyle name="Hipervínculo" xfId="53002" builtinId="8" hidden="1"/>
    <cellStyle name="Hipervínculo" xfId="54460" builtinId="8" hidden="1"/>
    <cellStyle name="Hipervínculo" xfId="9467" builtinId="8" hidden="1"/>
    <cellStyle name="Hipervínculo" xfId="13402" builtinId="8" hidden="1"/>
    <cellStyle name="Hipervínculo" xfId="45339" builtinId="8" hidden="1"/>
    <cellStyle name="Hipervínculo" xfId="54170" builtinId="8" hidden="1"/>
    <cellStyle name="Hipervínculo" xfId="14214" builtinId="8" hidden="1"/>
    <cellStyle name="Hipervínculo" xfId="18074" builtinId="8" hidden="1"/>
    <cellStyle name="Hipervínculo" xfId="25348" builtinId="8" hidden="1"/>
    <cellStyle name="Hipervínculo" xfId="6896" builtinId="8" hidden="1"/>
    <cellStyle name="Hipervínculo" xfId="14732" builtinId="8" hidden="1"/>
    <cellStyle name="Hipervínculo" xfId="39575" builtinId="8" hidden="1"/>
    <cellStyle name="Hipervínculo" xfId="42855" builtinId="8" hidden="1"/>
    <cellStyle name="Hipervínculo" xfId="664" builtinId="8" hidden="1"/>
    <cellStyle name="Hipervínculo" xfId="30497" builtinId="8" hidden="1"/>
    <cellStyle name="Hipervínculo" xfId="35980" builtinId="8" hidden="1"/>
    <cellStyle name="Hipervínculo" xfId="2299" builtinId="8" hidden="1"/>
    <cellStyle name="Hipervínculo" xfId="24624" builtinId="8" hidden="1"/>
    <cellStyle name="Hipervínculo" xfId="45562" builtinId="8" hidden="1"/>
    <cellStyle name="Hipervínculo" xfId="17595" builtinId="8" hidden="1"/>
    <cellStyle name="Hipervínculo" xfId="47726" builtinId="8" hidden="1"/>
    <cellStyle name="Hipervínculo" xfId="47316" builtinId="8" hidden="1"/>
    <cellStyle name="Hipervínculo" xfId="15892" builtinId="8" hidden="1"/>
    <cellStyle name="Hipervínculo" xfId="4409" builtinId="8" hidden="1"/>
    <cellStyle name="Hipervínculo" xfId="28332" builtinId="8" hidden="1"/>
    <cellStyle name="Hipervínculo" xfId="52361" builtinId="8" hidden="1"/>
    <cellStyle name="Hipervínculo" xfId="56450" builtinId="8" hidden="1"/>
    <cellStyle name="Hipervínculo" xfId="40925" builtinId="8" hidden="1"/>
    <cellStyle name="Hipervínculo" xfId="57390" builtinId="8" hidden="1"/>
    <cellStyle name="Hipervínculo" xfId="45355" builtinId="8" hidden="1"/>
    <cellStyle name="Hipervínculo" xfId="13639" builtinId="8" hidden="1"/>
    <cellStyle name="Hipervínculo" xfId="35134" builtinId="8" hidden="1"/>
    <cellStyle name="Hipervínculo" xfId="58149" builtinId="8" hidden="1"/>
    <cellStyle name="Hipervínculo" xfId="56258" builtinId="8" hidden="1"/>
    <cellStyle name="Hipervínculo" xfId="34126" builtinId="8" hidden="1"/>
    <cellStyle name="Hipervínculo" xfId="10098" builtinId="8" hidden="1"/>
    <cellStyle name="Hipervínculo" xfId="14859" builtinId="8" hidden="1"/>
    <cellStyle name="Hipervínculo" xfId="7434" builtinId="8" hidden="1"/>
    <cellStyle name="Hipervínculo" xfId="41933" builtinId="8" hidden="1"/>
    <cellStyle name="Hipervínculo" xfId="54392" builtinId="8" hidden="1"/>
    <cellStyle name="Hipervínculo" xfId="49331" builtinId="8" hidden="1"/>
    <cellStyle name="Hipervínculo" xfId="11724" builtinId="8" hidden="1"/>
    <cellStyle name="Hipervínculo" xfId="2761" builtinId="8" hidden="1"/>
    <cellStyle name="Hipervínculo" xfId="44817" builtinId="8" hidden="1"/>
    <cellStyle name="Hipervínculo" xfId="49825" builtinId="8" hidden="1"/>
    <cellStyle name="Hipervínculo" xfId="30740" builtinId="8" hidden="1"/>
    <cellStyle name="Hipervínculo" xfId="47462" builtinId="8" hidden="1"/>
    <cellStyle name="Hipervínculo" xfId="42403" builtinId="8" hidden="1"/>
    <cellStyle name="Hipervínculo" xfId="20524" builtinId="8" hidden="1"/>
    <cellStyle name="Hipervínculo" xfId="3950" builtinId="8" hidden="1"/>
    <cellStyle name="Hipervínculo" xfId="27299" builtinId="8" hidden="1"/>
    <cellStyle name="Hipervínculo" xfId="44452" builtinId="8" hidden="1"/>
    <cellStyle name="Hipervínculo" xfId="55530" builtinId="8" hidden="1"/>
    <cellStyle name="Hipervínculo" xfId="44537" builtinId="8" hidden="1"/>
    <cellStyle name="Hipervínculo" xfId="16477" builtinId="8" hidden="1"/>
    <cellStyle name="Hipervínculo" xfId="17273" builtinId="8" hidden="1"/>
    <cellStyle name="Hipervínculo" xfId="2151" builtinId="8" hidden="1"/>
    <cellStyle name="Hipervínculo" xfId="1132" builtinId="8" hidden="1"/>
    <cellStyle name="Hipervínculo" xfId="49743" builtinId="8" hidden="1"/>
    <cellStyle name="Hipervínculo" xfId="20764" builtinId="8" hidden="1"/>
    <cellStyle name="Hipervínculo" xfId="22476" builtinId="8" hidden="1"/>
    <cellStyle name="Hipervínculo" xfId="27413" builtinId="8" hidden="1"/>
    <cellStyle name="Hipervínculo" xfId="6814" builtinId="8" hidden="1"/>
    <cellStyle name="Hipervínculo" xfId="17349" builtinId="8" hidden="1"/>
    <cellStyle name="Hipervínculo" xfId="22851" builtinId="8" hidden="1"/>
    <cellStyle name="Hipervínculo" xfId="44141" builtinId="8" hidden="1"/>
    <cellStyle name="Hipervínculo" xfId="58610" builtinId="8" hidden="1"/>
    <cellStyle name="Hipervínculo" xfId="26678" builtinId="8" hidden="1"/>
    <cellStyle name="Hipervínculo" xfId="21619" builtinId="8" hidden="1"/>
    <cellStyle name="Hipervínculo" xfId="991" builtinId="8" hidden="1"/>
    <cellStyle name="Hipervínculo" xfId="41758" builtinId="8" hidden="1"/>
    <cellStyle name="Hipervínculo" xfId="15743" builtinId="8" hidden="1"/>
    <cellStyle name="Hipervínculo" xfId="40163" builtinId="8" hidden="1"/>
    <cellStyle name="Hipervínculo" xfId="41483" builtinId="8" hidden="1"/>
    <cellStyle name="Hipervínculo" xfId="49629" builtinId="8" hidden="1"/>
    <cellStyle name="Hipervínculo" xfId="14690" builtinId="8" hidden="1"/>
    <cellStyle name="Hipervínculo" xfId="8847" builtinId="8" hidden="1"/>
    <cellStyle name="Hipervínculo" xfId="31205" builtinId="8" hidden="1"/>
    <cellStyle name="Hipervínculo" xfId="36264" builtinId="8" hidden="1"/>
    <cellStyle name="Hipervínculo" xfId="59064" builtinId="8" hidden="1"/>
    <cellStyle name="Hipervínculo" xfId="34553" builtinId="8" hidden="1"/>
    <cellStyle name="Hipervínculo" xfId="12822" builtinId="8" hidden="1"/>
    <cellStyle name="Hipervínculo" xfId="7763" builtinId="8" hidden="1"/>
    <cellStyle name="Hipervínculo" xfId="15645" builtinId="8" hidden="1"/>
    <cellStyle name="Hipervínculo" xfId="58922" builtinId="8" hidden="1"/>
    <cellStyle name="Hipervínculo" xfId="58588" builtinId="8" hidden="1"/>
    <cellStyle name="Hipervínculo" xfId="53613" builtinId="8" hidden="1"/>
    <cellStyle name="Hipervínculo" xfId="34437" builtinId="8" hidden="1"/>
    <cellStyle name="Hipervínculo" xfId="49101" builtinId="8" hidden="1"/>
    <cellStyle name="Hipervínculo" xfId="53208" builtinId="8" hidden="1"/>
    <cellStyle name="Hipervínculo" xfId="12206" builtinId="8" hidden="1"/>
    <cellStyle name="Hipervínculo" xfId="12518" builtinId="8" hidden="1"/>
    <cellStyle name="Hipervínculo" xfId="37982" builtinId="8" hidden="1"/>
    <cellStyle name="Hipervínculo" xfId="34419" builtinId="8" hidden="1"/>
    <cellStyle name="Hipervínculo" xfId="23582" builtinId="8" hidden="1"/>
    <cellStyle name="Hipervínculo" xfId="18862" builtinId="8" hidden="1"/>
    <cellStyle name="Hipervínculo" xfId="31820" builtinId="8" hidden="1"/>
    <cellStyle name="Hipervínculo" xfId="50380" builtinId="8" hidden="1"/>
    <cellStyle name="Hipervínculo" xfId="36475" builtinId="8" hidden="1"/>
    <cellStyle name="Hipervínculo" xfId="3180" builtinId="8" hidden="1"/>
    <cellStyle name="Hipervínculo" xfId="25936" builtinId="8" hidden="1"/>
    <cellStyle name="Hipervínculo" xfId="55013" builtinId="8" hidden="1"/>
    <cellStyle name="Hipervínculo" xfId="43803" builtinId="8" hidden="1"/>
    <cellStyle name="Hipervínculo" xfId="11061" builtinId="8" hidden="1"/>
    <cellStyle name="Hipervínculo" xfId="9066" builtinId="8" hidden="1"/>
    <cellStyle name="Hipervínculo" xfId="44737" builtinId="8" hidden="1"/>
    <cellStyle name="Hipervínculo" xfId="55304" builtinId="8" hidden="1"/>
    <cellStyle name="Hipervínculo" xfId="20155" builtinId="8" hidden="1"/>
    <cellStyle name="Hipervínculo" xfId="59411" builtinId="8" hidden="1"/>
    <cellStyle name="Hipervínculo" xfId="30201" builtinId="8" hidden="1"/>
    <cellStyle name="Hipervínculo" xfId="27971" builtinId="8" hidden="1"/>
    <cellStyle name="Hipervínculo" xfId="10166" builtinId="8" hidden="1"/>
    <cellStyle name="Hipervínculo" xfId="9907" builtinId="8" hidden="1"/>
    <cellStyle name="Hipervínculo" xfId="33503" builtinId="8" hidden="1"/>
    <cellStyle name="Hipervínculo" xfId="37228" builtinId="8" hidden="1"/>
    <cellStyle name="Hipervínculo" xfId="18691" builtinId="8" hidden="1"/>
    <cellStyle name="Hipervínculo" xfId="45375" builtinId="8" hidden="1"/>
    <cellStyle name="Hipervínculo" xfId="9887" builtinId="8" hidden="1"/>
    <cellStyle name="Hipervínculo" xfId="43252" builtinId="8" hidden="1"/>
    <cellStyle name="Hipervínculo" xfId="55700" builtinId="8" hidden="1"/>
    <cellStyle name="Hipervínculo" xfId="37356" builtinId="8" hidden="1"/>
    <cellStyle name="Hipervínculo" xfId="56844" builtinId="8" hidden="1"/>
    <cellStyle name="Hipervínculo" xfId="26570" builtinId="8" hidden="1"/>
    <cellStyle name="Hipervínculo" xfId="57267" builtinId="8" hidden="1"/>
    <cellStyle name="Hipervínculo" xfId="22635" builtinId="8" hidden="1"/>
    <cellStyle name="Hipervínculo" xfId="6523" builtinId="8" hidden="1"/>
    <cellStyle name="Hipervínculo" xfId="38348" builtinId="8" hidden="1"/>
    <cellStyle name="Hipervínculo" xfId="48180" builtinId="8" hidden="1"/>
    <cellStyle name="Hipervínculo" xfId="34013" builtinId="8" hidden="1"/>
    <cellStyle name="Hipervínculo" xfId="54178" builtinId="8" hidden="1"/>
    <cellStyle name="Hipervínculo" xfId="21392" builtinId="8" hidden="1"/>
    <cellStyle name="Hipervínculo" xfId="36804" builtinId="8" hidden="1"/>
    <cellStyle name="Hipervínculo" xfId="50192" builtinId="8" hidden="1"/>
    <cellStyle name="Hipervínculo" xfId="19320" builtinId="8" hidden="1"/>
    <cellStyle name="Hipervínculo" xfId="13400" builtinId="8" hidden="1"/>
    <cellStyle name="Hipervínculo" xfId="50826" builtinId="8" hidden="1"/>
    <cellStyle name="Hipervínculo" xfId="51296" builtinId="8" hidden="1"/>
    <cellStyle name="Hipervínculo" xfId="24116" builtinId="8" hidden="1"/>
    <cellStyle name="Hipervínculo" xfId="22971" builtinId="8" hidden="1"/>
    <cellStyle name="Hipervínculo" xfId="17071" builtinId="8" hidden="1"/>
    <cellStyle name="Hipervínculo" xfId="34461" builtinId="8" hidden="1"/>
    <cellStyle name="Hipervínculo" xfId="25111" builtinId="8" hidden="1"/>
    <cellStyle name="Hipervínculo" xfId="103" builtinId="8" hidden="1"/>
    <cellStyle name="Hipervínculo" xfId="53008" builtinId="8" hidden="1"/>
    <cellStyle name="Hipervínculo" xfId="17911" builtinId="8" hidden="1"/>
    <cellStyle name="Hipervínculo" xfId="57439" builtinId="8" hidden="1"/>
    <cellStyle name="Hipervínculo" xfId="30095" builtinId="8" hidden="1"/>
    <cellStyle name="Hipervínculo" xfId="18911" builtinId="8" hidden="1"/>
    <cellStyle name="Hipervínculo" xfId="34387" builtinId="8" hidden="1"/>
    <cellStyle name="Hipervínculo" xfId="12740" builtinId="8" hidden="1"/>
    <cellStyle name="Hipervínculo" xfId="36479" builtinId="8" hidden="1"/>
    <cellStyle name="Hipervínculo" xfId="7537" builtinId="8" hidden="1"/>
    <cellStyle name="Hipervínculo" xfId="22947" builtinId="8" hidden="1"/>
    <cellStyle name="Hipervínculo" xfId="53776" builtinId="8" hidden="1"/>
    <cellStyle name="Hipervínculo" xfId="24660" builtinId="8" hidden="1"/>
    <cellStyle name="Hipervínculo" xfId="2558" builtinId="8" hidden="1"/>
    <cellStyle name="Hipervínculo" xfId="55600" builtinId="8" hidden="1"/>
    <cellStyle name="Hipervínculo" xfId="53840" builtinId="8" hidden="1"/>
    <cellStyle name="Hipervínculo" xfId="50777" builtinId="8" hidden="1"/>
    <cellStyle name="Hipervínculo" xfId="22540" builtinId="8" hidden="1"/>
    <cellStyle name="Hipervínculo" xfId="9696" builtinId="8" hidden="1"/>
    <cellStyle name="Hipervínculo" xfId="9955" builtinId="8" hidden="1"/>
    <cellStyle name="Hipervínculo" xfId="47664" builtinId="8" hidden="1"/>
    <cellStyle name="Hipervínculo" xfId="9979" builtinId="8" hidden="1"/>
    <cellStyle name="Hipervínculo" xfId="42519" builtinId="8" hidden="1"/>
    <cellStyle name="Hipervínculo" xfId="3112" builtinId="8" hidden="1"/>
    <cellStyle name="Hipervínculo" xfId="11573" builtinId="8" hidden="1"/>
    <cellStyle name="Hipervínculo" xfId="58440" builtinId="8" hidden="1"/>
    <cellStyle name="Hipervínculo" xfId="31627" builtinId="8" hidden="1"/>
    <cellStyle name="Hipervínculo" xfId="16313" builtinId="8" hidden="1"/>
    <cellStyle name="Hipervínculo" xfId="44434" builtinId="8" hidden="1"/>
    <cellStyle name="Hipervínculo" xfId="17481" builtinId="8" hidden="1"/>
    <cellStyle name="Hipervínculo" xfId="37862" builtinId="8" hidden="1"/>
    <cellStyle name="Hipervínculo" xfId="25427" builtinId="8" hidden="1"/>
    <cellStyle name="Hipervínculo" xfId="37870" builtinId="8" hidden="1"/>
    <cellStyle name="Hipervínculo" xfId="33729" builtinId="8" hidden="1"/>
    <cellStyle name="Hipervínculo" xfId="46301" builtinId="8" hidden="1"/>
    <cellStyle name="Hipervínculo" xfId="57586" builtinId="8" hidden="1"/>
    <cellStyle name="Hipervínculo" xfId="29848" builtinId="8" hidden="1"/>
    <cellStyle name="Hipervínculo" xfId="21288" builtinId="8" hidden="1"/>
    <cellStyle name="Hipervínculo" xfId="58444" builtinId="8" hidden="1"/>
    <cellStyle name="Hipervínculo" xfId="10745" builtinId="8" hidden="1"/>
    <cellStyle name="Hipervínculo" xfId="51999" builtinId="8" hidden="1"/>
    <cellStyle name="Hipervínculo" xfId="41202" builtinId="8" hidden="1"/>
    <cellStyle name="Hipervínculo" xfId="46335" builtinId="8" hidden="1"/>
    <cellStyle name="Hipervínculo" xfId="14997" builtinId="8" hidden="1"/>
    <cellStyle name="Hipervínculo" xfId="26350" builtinId="8" hidden="1"/>
    <cellStyle name="Hipervínculo" xfId="31335" builtinId="8" hidden="1"/>
    <cellStyle name="Hipervínculo" xfId="29256" builtinId="8" hidden="1"/>
    <cellStyle name="Hipervínculo" xfId="12234" builtinId="8" hidden="1"/>
    <cellStyle name="Hipervínculo" xfId="59461" builtinId="8" hidden="1"/>
    <cellStyle name="Hipervínculo" xfId="14173" builtinId="8" hidden="1"/>
    <cellStyle name="Hipervínculo" xfId="46019" builtinId="8" hidden="1"/>
    <cellStyle name="Hipervínculo" xfId="20237" builtinId="8" hidden="1"/>
    <cellStyle name="Hipervínculo" xfId="36527" builtinId="8" hidden="1"/>
    <cellStyle name="Hipervínculo" xfId="15305" builtinId="8" hidden="1"/>
    <cellStyle name="Hipervínculo" xfId="59050" builtinId="8" hidden="1"/>
    <cellStyle name="Hipervínculo" xfId="15601" builtinId="8" hidden="1"/>
    <cellStyle name="Hipervínculo" xfId="29645" builtinId="8" hidden="1"/>
    <cellStyle name="Hipervínculo" xfId="47837" builtinId="8" hidden="1"/>
    <cellStyle name="Hipervínculo" xfId="3070" builtinId="8" hidden="1"/>
    <cellStyle name="Hipervínculo" xfId="20616" builtinId="8" hidden="1"/>
    <cellStyle name="Hipervínculo" xfId="38996" builtinId="8" hidden="1"/>
    <cellStyle name="Hipervínculo" xfId="2570" builtinId="8" hidden="1"/>
    <cellStyle name="Hipervínculo" xfId="28421" builtinId="8" hidden="1"/>
    <cellStyle name="Hipervínculo" xfId="46410" builtinId="8" hidden="1"/>
    <cellStyle name="Hipervínculo" xfId="2355" builtinId="8" hidden="1"/>
    <cellStyle name="Hipervínculo" xfId="41312" builtinId="8" hidden="1"/>
    <cellStyle name="Hipervínculo" xfId="22789" builtinId="8" hidden="1"/>
    <cellStyle name="Hipervínculo" xfId="6235" builtinId="8" hidden="1"/>
    <cellStyle name="Hipervínculo" xfId="50152" builtinId="8" hidden="1"/>
    <cellStyle name="Hipervínculo" xfId="29308" builtinId="8" hidden="1"/>
    <cellStyle name="Hipervínculo" xfId="14103" builtinId="8" hidden="1"/>
    <cellStyle name="Hipervínculo" xfId="58268" builtinId="8" hidden="1"/>
    <cellStyle name="Hipervínculo" xfId="33907" builtinId="8" hidden="1"/>
    <cellStyle name="Hipervínculo" xfId="14401" builtinId="8" hidden="1"/>
    <cellStyle name="Hipervínculo" xfId="49253" builtinId="8" hidden="1"/>
    <cellStyle name="Hipervínculo" xfId="3650" builtinId="8" hidden="1"/>
    <cellStyle name="Hipervínculo" xfId="47252" builtinId="8" hidden="1"/>
    <cellStyle name="Hipervínculo" xfId="42279" builtinId="8" hidden="1"/>
    <cellStyle name="Hipervínculo" xfId="820" builtinId="8" hidden="1"/>
    <cellStyle name="Hipervínculo" xfId="36174" builtinId="8" hidden="1"/>
    <cellStyle name="Hipervínculo" xfId="36898" builtinId="8" hidden="1"/>
    <cellStyle name="Hipervínculo" xfId="930" builtinId="8" hidden="1"/>
    <cellStyle name="Hipervínculo" xfId="53044" builtinId="8" hidden="1"/>
    <cellStyle name="Hipervínculo" xfId="20691" builtinId="8" hidden="1"/>
    <cellStyle name="Hipervínculo" xfId="25842" builtinId="8" hidden="1"/>
    <cellStyle name="Hipervínculo" xfId="48405" builtinId="8" hidden="1"/>
    <cellStyle name="Hipervínculo" xfId="19577" builtinId="8" hidden="1"/>
    <cellStyle name="Hipervínculo" xfId="41668" builtinId="8" hidden="1"/>
    <cellStyle name="Hipervínculo" xfId="40325" builtinId="8" hidden="1"/>
    <cellStyle name="Hipervínculo" xfId="34377" builtinId="8" hidden="1"/>
    <cellStyle name="Hipervínculo" xfId="28536" builtinId="8" hidden="1"/>
    <cellStyle name="Hipervínculo" xfId="18814" builtinId="8" hidden="1"/>
    <cellStyle name="Hipervínculo" xfId="52699" builtinId="8" hidden="1"/>
    <cellStyle name="Hipervínculo" xfId="5098" builtinId="8" hidden="1"/>
    <cellStyle name="Hipervínculo" xfId="6527" builtinId="8" hidden="1"/>
    <cellStyle name="Hipervínculo" xfId="43250" builtinId="8" hidden="1"/>
    <cellStyle name="Hipervínculo" xfId="9803" builtinId="8" hidden="1"/>
    <cellStyle name="Hipervínculo" xfId="37828" builtinId="8" hidden="1"/>
    <cellStyle name="Hipervínculo" xfId="53720" builtinId="8" hidden="1"/>
    <cellStyle name="Hipervínculo" xfId="27038" builtinId="8" hidden="1"/>
    <cellStyle name="Hipervínculo" xfId="48998" builtinId="8" hidden="1"/>
    <cellStyle name="Hipervínculo" xfId="1428" builtinId="8" hidden="1"/>
    <cellStyle name="Hipervínculo" xfId="17503" builtinId="8" hidden="1"/>
    <cellStyle name="Hipervínculo" xfId="32365" builtinId="8" hidden="1"/>
    <cellStyle name="Hipervínculo" xfId="35430" builtinId="8" hidden="1"/>
    <cellStyle name="Hipervínculo" xfId="13122" builtinId="8" hidden="1"/>
    <cellStyle name="Hipervínculo" xfId="25279" builtinId="8" hidden="1"/>
    <cellStyle name="Hipervínculo" xfId="15537" builtinId="8" hidden="1"/>
    <cellStyle name="Hipervínculo" xfId="35978" builtinId="8" hidden="1"/>
    <cellStyle name="Hipervínculo" xfId="4429" builtinId="8" hidden="1"/>
    <cellStyle name="Hipervínculo" xfId="57824" builtinId="8" hidden="1"/>
    <cellStyle name="Hipervínculo" xfId="39727" builtinId="8" hidden="1"/>
    <cellStyle name="Hipervínculo" xfId="10805" builtinId="8" hidden="1"/>
    <cellStyle name="Hipervínculo" xfId="51292" builtinId="8" hidden="1"/>
    <cellStyle name="Hipervínculo" xfId="30109" builtinId="8" hidden="1"/>
    <cellStyle name="Hipervínculo" xfId="24088" builtinId="8" hidden="1"/>
    <cellStyle name="Hipervínculo" xfId="26944" builtinId="8" hidden="1"/>
    <cellStyle name="Hipervínculo" xfId="21528" builtinId="8" hidden="1"/>
    <cellStyle name="Hipervínculo" xfId="39916" builtinId="8" hidden="1"/>
    <cellStyle name="Hipervínculo" xfId="31339" builtinId="8" hidden="1"/>
    <cellStyle name="Hipervínculo" xfId="12716" builtinId="8" hidden="1"/>
    <cellStyle name="Hipervínculo" xfId="35152" builtinId="8" hidden="1"/>
    <cellStyle name="Hipervínculo" xfId="8459" builtinId="8" hidden="1"/>
    <cellStyle name="Hipervínculo" xfId="57526" builtinId="8" hidden="1"/>
    <cellStyle name="Hipervínculo" xfId="25011" builtinId="8" hidden="1"/>
    <cellStyle name="Hipervínculo" xfId="6361" builtinId="8" hidden="1"/>
    <cellStyle name="Hipervínculo" xfId="16246" builtinId="8" hidden="1"/>
    <cellStyle name="Hipervínculo" xfId="57729" builtinId="8" hidden="1"/>
    <cellStyle name="Hipervínculo" xfId="17457" builtinId="8" hidden="1"/>
    <cellStyle name="Hipervínculo" xfId="29962" builtinId="8" hidden="1"/>
    <cellStyle name="Hipervínculo" xfId="50122" builtinId="8" hidden="1"/>
    <cellStyle name="Hipervínculo" xfId="17339" builtinId="8" hidden="1"/>
    <cellStyle name="Hipervínculo" xfId="38354" builtinId="8" hidden="1"/>
    <cellStyle name="Hipervínculo" xfId="36002" builtinId="8" hidden="1"/>
    <cellStyle name="Hipervínculo" xfId="23516" builtinId="8" hidden="1"/>
    <cellStyle name="Hipervínculo" xfId="20673" builtinId="8" hidden="1"/>
    <cellStyle name="Hipervínculo" xfId="49131" builtinId="8" hidden="1"/>
    <cellStyle name="Hipervínculo" xfId="5215" builtinId="8" hidden="1"/>
    <cellStyle name="Hipervínculo" xfId="36926" builtinId="8" hidden="1"/>
    <cellStyle name="Hipervínculo" xfId="22939" builtinId="8" hidden="1"/>
    <cellStyle name="Hipervínculo" xfId="7195" builtinId="8" hidden="1"/>
    <cellStyle name="Hipervínculo" xfId="25181" builtinId="8" hidden="1"/>
    <cellStyle name="Hipervínculo" xfId="47450" builtinId="8" hidden="1"/>
    <cellStyle name="Hipervínculo" xfId="15343" builtinId="8" hidden="1"/>
    <cellStyle name="Hipervínculo" xfId="32711" builtinId="8" hidden="1"/>
    <cellStyle name="Hipervínculo" xfId="18428" builtinId="8" hidden="1"/>
    <cellStyle name="Hipervínculo" xfId="37089" builtinId="8" hidden="1"/>
    <cellStyle name="Hipervínculo" xfId="52540" builtinId="8" hidden="1"/>
    <cellStyle name="Hipervínculo" xfId="39868" builtinId="8" hidden="1"/>
    <cellStyle name="Hipervínculo" xfId="15701" builtinId="8" hidden="1"/>
    <cellStyle name="Hipervínculo" xfId="27620" builtinId="8" hidden="1"/>
    <cellStyle name="Hipervínculo" xfId="2267" builtinId="8" hidden="1"/>
    <cellStyle name="Hipervínculo" xfId="47446" builtinId="8" hidden="1"/>
    <cellStyle name="Hipervínculo" xfId="39365" builtinId="8" hidden="1"/>
    <cellStyle name="Hipervínculo" xfId="59062" builtinId="8" hidden="1"/>
    <cellStyle name="Hipervínculo" xfId="7257" builtinId="8" hidden="1"/>
    <cellStyle name="Hipervínculo" xfId="14686" builtinId="8" hidden="1"/>
    <cellStyle name="Hipervínculo" xfId="52632" builtinId="8" hidden="1"/>
    <cellStyle name="Hipervínculo" xfId="34338" builtinId="8" hidden="1"/>
    <cellStyle name="Hipervínculo" xfId="35470" builtinId="8" hidden="1"/>
    <cellStyle name="Hipervínculo" xfId="41666" builtinId="8" hidden="1"/>
    <cellStyle name="Hipervínculo" xfId="34881" builtinId="8" hidden="1"/>
    <cellStyle name="Hipervínculo" xfId="14391" builtinId="8" hidden="1"/>
    <cellStyle name="Hipervínculo" xfId="28540" builtinId="8" hidden="1"/>
    <cellStyle name="Hipervínculo" xfId="55175" builtinId="8" hidden="1"/>
    <cellStyle name="Hipervínculo" xfId="15483" builtinId="8" hidden="1"/>
    <cellStyle name="Hipervínculo" xfId="7801" builtinId="8" hidden="1"/>
    <cellStyle name="Hipervínculo" xfId="59459" builtinId="8" hidden="1"/>
    <cellStyle name="Hipervínculo" xfId="30288" builtinId="8" hidden="1"/>
    <cellStyle name="Hipervínculo" xfId="9302" builtinId="8" hidden="1"/>
    <cellStyle name="Hipervínculo" xfId="50955" builtinId="8" hidden="1"/>
    <cellStyle name="Hipervínculo" xfId="48729" builtinId="8" hidden="1"/>
    <cellStyle name="Hipervínculo" xfId="13551" builtinId="8" hidden="1"/>
    <cellStyle name="Hipervínculo" xfId="21316" builtinId="8" hidden="1"/>
    <cellStyle name="Hipervínculo" xfId="19605" builtinId="8" hidden="1"/>
    <cellStyle name="Hipervínculo" xfId="55234" builtinId="8" hidden="1"/>
    <cellStyle name="Hipervínculo" xfId="43630" builtinId="8" hidden="1"/>
    <cellStyle name="Hipervínculo" xfId="34938" builtinId="8" hidden="1"/>
    <cellStyle name="Hipervínculo" xfId="12036" builtinId="8" hidden="1"/>
    <cellStyle name="Hipervínculo" xfId="4662" builtinId="8" hidden="1"/>
    <cellStyle name="Hipervínculo" xfId="53434" builtinId="8" hidden="1"/>
    <cellStyle name="Hipervínculo" xfId="44030" builtinId="8" hidden="1"/>
    <cellStyle name="Hipervínculo" xfId="7231" builtinId="8" hidden="1"/>
    <cellStyle name="Hipervínculo" xfId="37950" builtinId="8" hidden="1"/>
    <cellStyle name="Hipervínculo" xfId="30559" builtinId="8" hidden="1"/>
    <cellStyle name="Hipervínculo" xfId="28824" builtinId="8" hidden="1"/>
    <cellStyle name="Hipervínculo" xfId="10999" builtinId="8" hidden="1"/>
    <cellStyle name="Hipervínculo" xfId="12492" builtinId="8" hidden="1"/>
    <cellStyle name="Hipervínculo" xfId="24760" builtinId="8" hidden="1"/>
    <cellStyle name="Hipervínculo" xfId="34736" builtinId="8" hidden="1"/>
    <cellStyle name="Hipervínculo" xfId="43945" builtinId="8" hidden="1"/>
    <cellStyle name="Hipervínculo" xfId="15199" builtinId="8" hidden="1"/>
    <cellStyle name="Hipervínculo" xfId="52753" builtinId="8" hidden="1"/>
    <cellStyle name="Hipervínculo" xfId="33097" builtinId="8" hidden="1"/>
    <cellStyle name="Hipervínculo" xfId="28690" builtinId="8" hidden="1"/>
    <cellStyle name="Hipervínculo" xfId="56920" builtinId="8" hidden="1"/>
    <cellStyle name="Hipervínculo" xfId="41379" builtinId="8" hidden="1"/>
    <cellStyle name="Hipervínculo" xfId="59319" builtinId="8" hidden="1"/>
    <cellStyle name="Hipervínculo" xfId="50923" builtinId="8" hidden="1"/>
    <cellStyle name="Hipervínculo" xfId="3438" builtinId="8" hidden="1"/>
    <cellStyle name="Hipervínculo" xfId="54160" builtinId="8" hidden="1"/>
    <cellStyle name="Hipervínculo" xfId="52887" builtinId="8" hidden="1"/>
    <cellStyle name="Hipervínculo" xfId="31307" builtinId="8" hidden="1"/>
    <cellStyle name="Hipervínculo" xfId="15888" builtinId="8" hidden="1"/>
    <cellStyle name="Hipervínculo" xfId="24092" builtinId="8" hidden="1"/>
    <cellStyle name="Hipervínculo" xfId="39511" builtinId="8" hidden="1"/>
    <cellStyle name="Hipervínculo" xfId="42685" builtinId="8" hidden="1"/>
    <cellStyle name="Hipervínculo" xfId="12838" builtinId="8" hidden="1"/>
    <cellStyle name="Hipervínculo" xfId="12720" builtinId="8" hidden="1"/>
    <cellStyle name="Hipervínculo" xfId="28134" builtinId="8" hidden="1"/>
    <cellStyle name="Hipervínculo" xfId="48590" builtinId="8" hidden="1"/>
    <cellStyle name="Hipervínculo" xfId="34758" builtinId="8" hidden="1"/>
    <cellStyle name="Hipervínculo" xfId="28176" builtinId="8" hidden="1"/>
    <cellStyle name="Hipervínculo" xfId="38962" builtinId="8" hidden="1"/>
    <cellStyle name="Hipervínculo" xfId="57472" builtinId="8" hidden="1"/>
    <cellStyle name="Hipervínculo" xfId="48355" builtinId="8" hidden="1"/>
    <cellStyle name="Hipervínculo" xfId="6744" builtinId="8" hidden="1"/>
    <cellStyle name="Hipervínculo" xfId="949" builtinId="8" hidden="1"/>
    <cellStyle name="Hipervínculo" xfId="38296" builtinId="8" hidden="1"/>
    <cellStyle name="Hipervínculo" xfId="2855" builtinId="8" hidden="1"/>
    <cellStyle name="Hipervínculo" xfId="29402" builtinId="8" hidden="1"/>
    <cellStyle name="Hipervínculo" xfId="37372" builtinId="8" hidden="1"/>
    <cellStyle name="Hipervínculo" xfId="44769" builtinId="8" hidden="1"/>
    <cellStyle name="Hipervínculo" xfId="6456" builtinId="8" hidden="1"/>
    <cellStyle name="Hipervínculo" xfId="47686" builtinId="8" hidden="1"/>
    <cellStyle name="Hipervínculo" xfId="20456" builtinId="8" hidden="1"/>
    <cellStyle name="Hipervínculo" xfId="11133" builtinId="8" hidden="1"/>
    <cellStyle name="Hipervínculo" xfId="41132" builtinId="8" hidden="1"/>
    <cellStyle name="Hipervínculo" xfId="34664" builtinId="8" hidden="1"/>
    <cellStyle name="Hipervínculo" xfId="56993" builtinId="8" hidden="1"/>
    <cellStyle name="Hipervínculo" xfId="54965" builtinId="8" hidden="1"/>
    <cellStyle name="Hipervínculo" xfId="55712" builtinId="8" hidden="1"/>
    <cellStyle name="Hipervínculo" xfId="28140" builtinId="8" hidden="1"/>
    <cellStyle name="Hipervínculo" xfId="12524" builtinId="8" hidden="1"/>
    <cellStyle name="Hipervínculo" xfId="27589" builtinId="8" hidden="1"/>
    <cellStyle name="Hipervínculo" xfId="17277" builtinId="8" hidden="1"/>
    <cellStyle name="Hipervínculo" xfId="40647" builtinId="8" hidden="1"/>
    <cellStyle name="Hipervínculo" xfId="50033" builtinId="8" hidden="1"/>
    <cellStyle name="Hipervínculo" xfId="16088" builtinId="8" hidden="1"/>
    <cellStyle name="Hipervínculo" xfId="32707" builtinId="8" hidden="1"/>
    <cellStyle name="Hipervínculo" xfId="47644" builtinId="8" hidden="1"/>
    <cellStyle name="Hipervínculo" xfId="31850" builtinId="8" hidden="1"/>
    <cellStyle name="Hipervínculo" xfId="4547" builtinId="8" hidden="1"/>
    <cellStyle name="Hipervínculo" xfId="23172" builtinId="8" hidden="1"/>
    <cellStyle name="Hipervínculo" xfId="58554" builtinId="8" hidden="1"/>
    <cellStyle name="Hipervínculo" xfId="43352" builtinId="8" hidden="1"/>
    <cellStyle name="Hipervínculo" xfId="13501" builtinId="8" hidden="1"/>
    <cellStyle name="Hipervínculo" xfId="53661" builtinId="8" hidden="1"/>
    <cellStyle name="Hipervínculo" xfId="49933" builtinId="8" hidden="1"/>
    <cellStyle name="Hipervínculo" xfId="46547" builtinId="8" hidden="1"/>
    <cellStyle name="Hipervínculo" xfId="14619" builtinId="8" hidden="1"/>
    <cellStyle name="Hipervínculo" xfId="7561" builtinId="8" hidden="1"/>
    <cellStyle name="Hipervínculo" xfId="507" builtinId="8" hidden="1"/>
    <cellStyle name="Hipervínculo" xfId="11804" builtinId="8" hidden="1"/>
    <cellStyle name="Hipervínculo" xfId="37404" builtinId="8" hidden="1"/>
    <cellStyle name="Hipervínculo" xfId="58556" builtinId="8" hidden="1"/>
    <cellStyle name="Hipervínculo" xfId="25731" builtinId="8" hidden="1"/>
    <cellStyle name="Hipervínculo" xfId="15503" builtinId="8" hidden="1"/>
    <cellStyle name="Hipervínculo" xfId="7826" builtinId="8" hidden="1"/>
    <cellStyle name="Hipervínculo" xfId="1612" builtinId="8" hidden="1"/>
    <cellStyle name="Hipervínculo" xfId="18731" builtinId="8" hidden="1"/>
    <cellStyle name="Hipervínculo" xfId="35836" builtinId="8" hidden="1"/>
    <cellStyle name="Hipervínculo" xfId="54022" builtinId="8" hidden="1"/>
    <cellStyle name="Hipervínculo" xfId="26954" builtinId="8" hidden="1"/>
    <cellStyle name="Hipervínculo" xfId="24626" builtinId="8" hidden="1"/>
    <cellStyle name="Hipervínculo" xfId="54036" builtinId="8" hidden="1"/>
    <cellStyle name="Hipervínculo" xfId="8519" builtinId="8" hidden="1"/>
    <cellStyle name="Hipervínculo" xfId="25657" builtinId="8" hidden="1"/>
    <cellStyle name="Hipervínculo" xfId="51007" builtinId="8" hidden="1"/>
    <cellStyle name="Hipervínculo" xfId="45159" builtinId="8" hidden="1"/>
    <cellStyle name="Hipervínculo" xfId="39684" builtinId="8" hidden="1"/>
    <cellStyle name="Hipervínculo" xfId="18252" builtinId="8" hidden="1"/>
    <cellStyle name="Hipervínculo" xfId="46062" builtinId="8" hidden="1"/>
    <cellStyle name="Hipervínculo" xfId="10855" builtinId="8" hidden="1"/>
    <cellStyle name="Hipervínculo" xfId="4178" builtinId="8" hidden="1"/>
    <cellStyle name="Hipervínculo" xfId="57470" builtinId="8" hidden="1"/>
    <cellStyle name="Hipervínculo" xfId="4507" builtinId="8" hidden="1"/>
    <cellStyle name="Hipervínculo" xfId="33173" builtinId="8" hidden="1"/>
    <cellStyle name="Hipervínculo" xfId="57554" builtinId="8" hidden="1"/>
    <cellStyle name="Hipervínculo" xfId="22755" builtinId="8" hidden="1"/>
    <cellStyle name="Hipervínculo" xfId="57522" builtinId="8" hidden="1"/>
    <cellStyle name="Hipervínculo" xfId="52904" builtinId="8" hidden="1"/>
    <cellStyle name="Hipervínculo" xfId="43300" builtinId="8" hidden="1"/>
    <cellStyle name="Hipervínculo" xfId="31303" builtinId="8" hidden="1"/>
    <cellStyle name="Hipervínculo" xfId="26240" builtinId="8" hidden="1"/>
    <cellStyle name="Hipervínculo" xfId="3440" builtinId="8" hidden="1"/>
    <cellStyle name="Hipervínculo" xfId="19653" builtinId="8" hidden="1"/>
    <cellStyle name="Hipervínculo" xfId="547" builtinId="8" hidden="1"/>
    <cellStyle name="Hipervínculo" xfId="46444" builtinId="8" hidden="1"/>
    <cellStyle name="Hipervínculo" xfId="46108" builtinId="8" hidden="1"/>
    <cellStyle name="Hipervínculo" xfId="58442" builtinId="8" hidden="1"/>
    <cellStyle name="Hipervínculo" xfId="28390" builtinId="8" hidden="1"/>
    <cellStyle name="Hipervínculo" xfId="3271" builtinId="8" hidden="1"/>
    <cellStyle name="Hipervínculo" xfId="26578" builtinId="8" hidden="1"/>
    <cellStyle name="Hipervínculo" xfId="31641" builtinId="8" hidden="1"/>
    <cellStyle name="Hipervínculo" xfId="8061" builtinId="8" hidden="1"/>
    <cellStyle name="Hipervínculo" xfId="39179" builtinId="8" hidden="1"/>
    <cellStyle name="Hipervínculo" xfId="23820" builtinId="8" hidden="1"/>
    <cellStyle name="Hipervínculo" xfId="12387" builtinId="8" hidden="1"/>
    <cellStyle name="Hipervínculo" xfId="11119" builtinId="8" hidden="1"/>
    <cellStyle name="Hipervínculo" xfId="42919" builtinId="8" hidden="1"/>
    <cellStyle name="Hipervínculo" xfId="38566" builtinId="8" hidden="1"/>
    <cellStyle name="Hipervínculo" xfId="57638" builtinId="8" hidden="1"/>
    <cellStyle name="Hipervínculo" xfId="32250" builtinId="8" hidden="1"/>
    <cellStyle name="Hipervínculo" xfId="33469" builtinId="8" hidden="1"/>
    <cellStyle name="Hipervínculo" xfId="5461" builtinId="8" hidden="1"/>
    <cellStyle name="Hipervínculo" xfId="27082" builtinId="8" hidden="1"/>
    <cellStyle name="Hipervínculo" xfId="40435" builtinId="8" hidden="1"/>
    <cellStyle name="Hipervínculo" xfId="15784" builtinId="8" hidden="1"/>
    <cellStyle name="Hipervínculo" xfId="5481" builtinId="8" hidden="1"/>
    <cellStyle name="Hipervínculo" xfId="35046" builtinId="8" hidden="1"/>
    <cellStyle name="Hipervínculo" xfId="55206" builtinId="8" hidden="1"/>
    <cellStyle name="Hipervínculo" xfId="312" builtinId="8" hidden="1"/>
    <cellStyle name="Hipervínculo" xfId="24714" builtinId="8" hidden="1"/>
    <cellStyle name="Hipervínculo" xfId="47364" builtinId="8" hidden="1"/>
    <cellStyle name="Hipervínculo" xfId="52424" builtinId="8" hidden="1"/>
    <cellStyle name="Hipervínculo" xfId="44541" builtinId="8" hidden="1"/>
    <cellStyle name="Hipervínculo" xfId="26962" builtinId="8" hidden="1"/>
    <cellStyle name="Hipervínculo" xfId="35076" builtinId="8" hidden="1"/>
    <cellStyle name="Hipervínculo" xfId="10427" builtinId="8" hidden="1"/>
    <cellStyle name="Hipervínculo" xfId="31519" builtinId="8" hidden="1"/>
    <cellStyle name="Hipervínculo" xfId="54292" builtinId="8" hidden="1"/>
    <cellStyle name="Hipervínculo" xfId="58388" builtinId="8" hidden="1"/>
    <cellStyle name="Hipervínculo" xfId="37740" builtinId="8" hidden="1"/>
    <cellStyle name="Hipervínculo" xfId="11492" builtinId="8" hidden="1"/>
    <cellStyle name="Hipervínculo" xfId="16339" builtinId="8" hidden="1"/>
    <cellStyle name="Hipervínculo" xfId="10267" builtinId="8" hidden="1"/>
    <cellStyle name="Hipervínculo" xfId="38314" builtinId="8" hidden="1"/>
    <cellStyle name="Hipervínculo" xfId="58098" builtinId="8" hidden="1"/>
    <cellStyle name="Hipervínculo" xfId="54865" builtinId="8" hidden="1"/>
    <cellStyle name="Hipervínculo" xfId="14811" builtinId="8" hidden="1"/>
    <cellStyle name="Hipervínculo" xfId="18769" builtinId="8" hidden="1"/>
    <cellStyle name="Hipervínculo" xfId="48911" builtinId="8" hidden="1"/>
    <cellStyle name="Hipervínculo" xfId="58914" builtinId="8" hidden="1"/>
    <cellStyle name="Hipervínculo" xfId="9232" builtinId="8" hidden="1"/>
    <cellStyle name="Hipervínculo" xfId="15205" builtinId="8" hidden="1"/>
    <cellStyle name="Hipervínculo" xfId="47468" builtinId="8" hidden="1"/>
    <cellStyle name="Hipervínculo" xfId="29418" builtinId="8" hidden="1"/>
    <cellStyle name="Hipervínculo" xfId="20139" builtinId="8" hidden="1"/>
    <cellStyle name="Hipervínculo" xfId="37109" builtinId="8" hidden="1"/>
    <cellStyle name="Hipervínculo" xfId="58518" builtinId="8" hidden="1"/>
    <cellStyle name="Hipervínculo" xfId="2026" builtinId="8" hidden="1"/>
    <cellStyle name="Hipervínculo" xfId="29637" builtinId="8" hidden="1"/>
    <cellStyle name="Hipervínculo" xfId="57423" builtinId="8" hidden="1"/>
    <cellStyle name="Hipervínculo" xfId="33133" builtinId="8" hidden="1"/>
    <cellStyle name="Hipervínculo" xfId="18170" builtinId="8" hidden="1"/>
    <cellStyle name="Hipervínculo" xfId="12477" builtinId="8" hidden="1"/>
    <cellStyle name="Hipervínculo" xfId="5871" builtinId="8" hidden="1"/>
    <cellStyle name="Hipervínculo" xfId="22981" builtinId="8" hidden="1"/>
    <cellStyle name="Hipervínculo" xfId="26562" builtinId="8" hidden="1"/>
    <cellStyle name="Hipervínculo" xfId="34084" builtinId="8" hidden="1"/>
    <cellStyle name="Hipervínculo" xfId="10541" builtinId="8" hidden="1"/>
    <cellStyle name="Hipervínculo" xfId="11812" builtinId="8" hidden="1"/>
    <cellStyle name="Hipervínculo" xfId="24310" builtinId="8" hidden="1"/>
    <cellStyle name="Hipervínculo" xfId="41489" builtinId="8" hidden="1"/>
    <cellStyle name="Hipervínculo" xfId="6906" builtinId="8" hidden="1"/>
    <cellStyle name="Hipervínculo" xfId="31862" builtinId="8" hidden="1"/>
    <cellStyle name="Hipervínculo" xfId="27152" builtinId="8" hidden="1"/>
    <cellStyle name="Hipervínculo" xfId="2984" builtinId="8" hidden="1"/>
    <cellStyle name="Hipervínculo" xfId="34128" builtinId="8" hidden="1"/>
    <cellStyle name="Hipervínculo" xfId="17553" builtinId="8" hidden="1"/>
    <cellStyle name="Hipervínculo" xfId="34634" builtinId="8" hidden="1"/>
    <cellStyle name="Hipervínculo" xfId="47020" builtinId="8" hidden="1"/>
    <cellStyle name="Hipervínculo" xfId="33275" builtinId="8" hidden="1"/>
    <cellStyle name="Hipervínculo" xfId="20229" builtinId="8" hidden="1"/>
    <cellStyle name="Hipervínculo" xfId="3728" builtinId="8" hidden="1"/>
    <cellStyle name="Hipervínculo" xfId="25665" builtinId="8" hidden="1"/>
    <cellStyle name="Hipervínculo" xfId="30728" builtinId="8" hidden="1"/>
    <cellStyle name="Hipervínculo" xfId="55086" builtinId="8" hidden="1"/>
    <cellStyle name="Hipervínculo" xfId="40093" builtinId="8" hidden="1"/>
    <cellStyle name="Hipervínculo" xfId="40367" builtinId="8" hidden="1"/>
    <cellStyle name="Hipervínculo" xfId="1420" builtinId="8" hidden="1"/>
    <cellStyle name="Hipervínculo" xfId="10863" builtinId="8" hidden="1"/>
    <cellStyle name="Hipervínculo" xfId="56026" builtinId="8" hidden="1"/>
    <cellStyle name="Hipervínculo" xfId="56888" builtinId="8" hidden="1"/>
    <cellStyle name="Hipervínculo" xfId="54935" builtinId="8" hidden="1"/>
    <cellStyle name="Hipervínculo" xfId="46482" builtinId="8" hidden="1"/>
    <cellStyle name="Hipervínculo" xfId="27571" builtinId="8" hidden="1"/>
    <cellStyle name="Hipervínculo" xfId="42407" builtinId="8" hidden="1"/>
    <cellStyle name="Hipervínculo" xfId="17793" builtinId="8" hidden="1"/>
    <cellStyle name="Hipervínculo" xfId="39523" builtinId="8" hidden="1"/>
    <cellStyle name="Hipervínculo" xfId="44585" builtinId="8" hidden="1"/>
    <cellStyle name="Hipervínculo" xfId="50428" builtinId="8" hidden="1"/>
    <cellStyle name="Hipervínculo" xfId="26232" builtinId="8" hidden="1"/>
    <cellStyle name="Hipervínculo" xfId="8902" builtinId="8" hidden="1"/>
    <cellStyle name="Hipervínculo" xfId="39118" builtinId="8" hidden="1"/>
    <cellStyle name="Hipervínculo" xfId="21686" builtinId="8" hidden="1"/>
    <cellStyle name="Hipervínculo" xfId="46452" builtinId="8" hidden="1"/>
    <cellStyle name="Hipervínculo" xfId="6043" builtinId="8" hidden="1"/>
    <cellStyle name="Hipervínculo" xfId="43628" builtinId="8" hidden="1"/>
    <cellStyle name="Hipervínculo" xfId="19308" builtinId="8" hidden="1"/>
    <cellStyle name="Hipervínculo" xfId="1780" builtinId="8" hidden="1"/>
    <cellStyle name="Hipervínculo" xfId="8401" builtinId="8" hidden="1"/>
    <cellStyle name="Hipervínculo" xfId="7810" builtinId="8" hidden="1"/>
    <cellStyle name="Hipervínculo" xfId="56664" builtinId="8" hidden="1"/>
    <cellStyle name="Hipervínculo" xfId="7555" builtinId="8" hidden="1"/>
    <cellStyle name="Hipervínculo" xfId="36825" builtinId="8" hidden="1"/>
    <cellStyle name="Hipervínculo" xfId="36252" builtinId="8" hidden="1"/>
    <cellStyle name="Hipervínculo" xfId="364" builtinId="8" hidden="1"/>
    <cellStyle name="Hipervínculo" xfId="45634" builtinId="8" hidden="1"/>
    <cellStyle name="Hipervínculo" xfId="8211" builtinId="8" hidden="1"/>
    <cellStyle name="Hipervínculo" xfId="31253" builtinId="8" hidden="1"/>
    <cellStyle name="Hipervínculo" xfId="52822" builtinId="8" hidden="1"/>
    <cellStyle name="Hipervínculo" xfId="21062" builtinId="8" hidden="1"/>
    <cellStyle name="Hipervínculo" xfId="5453" builtinId="8" hidden="1"/>
    <cellStyle name="Hipervínculo" xfId="5991" builtinId="8" hidden="1"/>
    <cellStyle name="Hipervínculo" xfId="22000" builtinId="8" hidden="1"/>
    <cellStyle name="Hipervínculo" xfId="45503" builtinId="8" hidden="1"/>
    <cellStyle name="Hipervínculo" xfId="27605" builtinId="8" hidden="1"/>
    <cellStyle name="Hipervínculo" xfId="47258" builtinId="8" hidden="1"/>
    <cellStyle name="Hipervínculo" xfId="23228" builtinId="8" hidden="1"/>
    <cellStyle name="Hipervínculo" xfId="308" builtinId="8" hidden="1"/>
    <cellStyle name="Hipervínculo" xfId="36792" builtinId="8" hidden="1"/>
    <cellStyle name="Hipervínculo" xfId="28800" builtinId="8" hidden="1"/>
    <cellStyle name="Hipervínculo" xfId="52432" builtinId="8" hidden="1"/>
    <cellStyle name="Hipervínculo" xfId="59369" builtinId="8" hidden="1"/>
    <cellStyle name="Hipervínculo" xfId="15848" builtinId="8" hidden="1"/>
    <cellStyle name="Hipervínculo" xfId="16431" builtinId="8" hidden="1"/>
    <cellStyle name="Hipervínculo" xfId="7481" builtinId="8" hidden="1"/>
    <cellStyle name="Hipervínculo" xfId="11571" builtinId="8" hidden="1"/>
    <cellStyle name="Hipervínculo" xfId="35602" builtinId="8" hidden="1"/>
    <cellStyle name="Hipervínculo" xfId="58384" builtinId="8" hidden="1"/>
    <cellStyle name="Hipervínculo" xfId="37748" builtinId="8" hidden="1"/>
    <cellStyle name="Hipervínculo" xfId="33659" builtinId="8" hidden="1"/>
    <cellStyle name="Hipervínculo" xfId="9630" builtinId="8" hidden="1"/>
    <cellStyle name="Hipervínculo" xfId="14280" builtinId="8" hidden="1"/>
    <cellStyle name="Hipervínculo" xfId="16020" builtinId="8" hidden="1"/>
    <cellStyle name="Hipervínculo" xfId="55037" builtinId="8" hidden="1"/>
    <cellStyle name="Hipervínculo" xfId="54857" builtinId="8" hidden="1"/>
    <cellStyle name="Hipervínculo" xfId="57461" builtinId="8" hidden="1"/>
    <cellStyle name="Hipervínculo" xfId="38230" builtinId="8" hidden="1"/>
    <cellStyle name="Hipervínculo" xfId="36334" builtinId="8" hidden="1"/>
    <cellStyle name="Hipervínculo" xfId="24308" builtinId="8" hidden="1"/>
    <cellStyle name="Hipervínculo" xfId="22945" builtinId="8" hidden="1"/>
    <cellStyle name="Hipervínculo" xfId="49201" builtinId="8" hidden="1"/>
    <cellStyle name="Hipervínculo" xfId="47929" builtinId="8" hidden="1"/>
    <cellStyle name="Hipervínculo" xfId="20804" builtinId="8" hidden="1"/>
    <cellStyle name="Hipervínculo" xfId="20059" builtinId="8" hidden="1"/>
    <cellStyle name="Hipervínculo" xfId="4184" builtinId="8" hidden="1"/>
    <cellStyle name="Hipervínculo" xfId="27878" builtinId="8" hidden="1"/>
    <cellStyle name="Hipervínculo" xfId="29814" builtinId="8" hidden="1"/>
    <cellStyle name="Hipervínculo" xfId="55998" builtinId="8" hidden="1"/>
    <cellStyle name="Hipervínculo" xfId="58472" builtinId="8" hidden="1"/>
    <cellStyle name="Hipervínculo" xfId="42168" builtinId="8" hidden="1"/>
    <cellStyle name="Hipervínculo" xfId="2917" builtinId="8" hidden="1"/>
    <cellStyle name="Hipervínculo" xfId="9953" builtinId="8" hidden="1"/>
    <cellStyle name="Hipervínculo" xfId="50947" builtinId="8" hidden="1"/>
    <cellStyle name="Hipervínculo" xfId="36739" builtinId="8" hidden="1"/>
    <cellStyle name="Hipervínculo" xfId="55804" builtinId="8" hidden="1"/>
    <cellStyle name="Hipervínculo" xfId="34076" builtinId="8" hidden="1"/>
    <cellStyle name="Hipervínculo" xfId="28342" builtinId="8" hidden="1"/>
    <cellStyle name="Hipervínculo" xfId="6459" builtinId="8" hidden="1"/>
    <cellStyle name="Hipervínculo" xfId="16881" builtinId="8" hidden="1"/>
    <cellStyle name="Hipervínculo" xfId="41481" builtinId="8" hidden="1"/>
    <cellStyle name="Hipervínculo" xfId="43671" builtinId="8" hidden="1"/>
    <cellStyle name="Hipervínculo" xfId="29478" builtinId="8" hidden="1"/>
    <cellStyle name="Hipervínculo" xfId="27146" builtinId="8" hidden="1"/>
    <cellStyle name="Hipervínculo" xfId="20857" builtinId="8" hidden="1"/>
    <cellStyle name="Hipervínculo" xfId="22743" builtinId="8" hidden="1"/>
    <cellStyle name="Hipervínculo" xfId="55810" builtinId="8" hidden="1"/>
    <cellStyle name="Hipervínculo" xfId="49563" builtinId="8" hidden="1"/>
    <cellStyle name="Hipervínculo" xfId="26157" builtinId="8" hidden="1"/>
    <cellStyle name="Hipervínculo" xfId="54596" builtinId="8" hidden="1"/>
    <cellStyle name="Hipervínculo" xfId="59403" builtinId="8" hidden="1"/>
    <cellStyle name="Hipervínculo" xfId="33375" builtinId="8" hidden="1"/>
    <cellStyle name="Hipervínculo" xfId="37581" builtinId="8" hidden="1"/>
    <cellStyle name="Hipervínculo" xfId="30736" builtinId="8" hidden="1"/>
    <cellStyle name="Hipervínculo" xfId="55078" builtinId="8" hidden="1"/>
    <cellStyle name="Hipervínculo" xfId="59299" builtinId="8" hidden="1"/>
    <cellStyle name="Hipervínculo" xfId="35024" builtinId="8" hidden="1"/>
    <cellStyle name="Hipervínculo" xfId="11780" builtinId="8" hidden="1"/>
    <cellStyle name="Hipervínculo" xfId="30373" builtinId="8" hidden="1"/>
    <cellStyle name="Hipervínculo" xfId="27679" builtinId="8" hidden="1"/>
    <cellStyle name="Hipervínculo" xfId="37660" builtinId="8" hidden="1"/>
    <cellStyle name="Hipervínculo" xfId="54925" builtinId="8" hidden="1"/>
    <cellStyle name="Hipervínculo" xfId="53145" builtinId="8" hidden="1"/>
    <cellStyle name="Hipervínculo" xfId="38998" builtinId="8" hidden="1"/>
    <cellStyle name="Hipervínculo" xfId="6365" builtinId="8" hidden="1"/>
    <cellStyle name="Hipervínculo" xfId="14135" builtinId="8" hidden="1"/>
    <cellStyle name="Hipervínculo" xfId="22857" builtinId="8" hidden="1"/>
    <cellStyle name="Hipervínculo" xfId="6075" builtinId="8" hidden="1"/>
    <cellStyle name="Hipervínculo" xfId="8837" builtinId="8" hidden="1"/>
    <cellStyle name="Hipervínculo" xfId="20143" builtinId="8" hidden="1"/>
    <cellStyle name="Hipervínculo" xfId="21167" builtinId="8" hidden="1"/>
    <cellStyle name="Hipervínculo" xfId="50629" builtinId="8" hidden="1"/>
    <cellStyle name="Hipervínculo" xfId="34441" builtinId="8" hidden="1"/>
    <cellStyle name="Hipervínculo" xfId="29709" builtinId="8" hidden="1"/>
    <cellStyle name="Hipervínculo" xfId="51521" builtinId="8" hidden="1"/>
    <cellStyle name="Hipervínculo" xfId="43637" builtinId="8" hidden="1"/>
    <cellStyle name="Hipervínculo" xfId="37988" builtinId="8" hidden="1"/>
    <cellStyle name="Hipervínculo" xfId="14238" builtinId="8" hidden="1"/>
    <cellStyle name="Hipervínculo" xfId="47782" builtinId="8" hidden="1"/>
    <cellStyle name="Hipervínculo" xfId="51955" builtinId="8" hidden="1"/>
    <cellStyle name="Hipervínculo" xfId="36511" builtinId="8" hidden="1"/>
    <cellStyle name="Hipervínculo" xfId="58840" builtinId="8" hidden="1"/>
    <cellStyle name="Hipervínculo" xfId="36833" builtinId="8" hidden="1"/>
    <cellStyle name="Hipervínculo" xfId="32747" builtinId="8" hidden="1"/>
    <cellStyle name="Hipervínculo" xfId="28270" builtinId="8" hidden="1"/>
    <cellStyle name="Hipervínculo" xfId="37886" builtinId="8" hidden="1"/>
    <cellStyle name="Hipervínculo" xfId="28162" builtinId="8" hidden="1"/>
    <cellStyle name="Hipervínculo" xfId="43314" builtinId="8" hidden="1"/>
    <cellStyle name="Hipervínculo" xfId="54066" builtinId="8" hidden="1"/>
    <cellStyle name="Hipervínculo" xfId="30037" builtinId="8" hidden="1"/>
    <cellStyle name="Hipervínculo" xfId="25942" builtinId="8" hidden="1"/>
    <cellStyle name="Hipervínculo" xfId="2071" builtinId="8" hidden="1"/>
    <cellStyle name="Hipervínculo" xfId="21992" builtinId="8" hidden="1"/>
    <cellStyle name="Hipervínculo" xfId="6435" builtinId="8" hidden="1"/>
    <cellStyle name="Hipervínculo" xfId="20488" builtinId="8" hidden="1"/>
    <cellStyle name="Hipervínculo" xfId="47266" builtinId="8" hidden="1"/>
    <cellStyle name="Hipervínculo" xfId="23236" builtinId="8" hidden="1"/>
    <cellStyle name="Hipervínculo" xfId="19147" builtinId="8" hidden="1"/>
    <cellStyle name="Hipervínculo" xfId="7249" builtinId="8" hidden="1"/>
    <cellStyle name="Hipervínculo" xfId="28792" builtinId="8" hidden="1"/>
    <cellStyle name="Hipervínculo" xfId="34011" builtinId="8" hidden="1"/>
    <cellStyle name="Hipervínculo" xfId="3530" builtinId="8" hidden="1"/>
    <cellStyle name="Hipervínculo" xfId="25661" builtinId="8" hidden="1"/>
    <cellStyle name="Hipervínculo" xfId="5832" builtinId="8" hidden="1"/>
    <cellStyle name="Hipervínculo" xfId="12344" builtinId="8" hidden="1"/>
    <cellStyle name="Hipervínculo" xfId="11563" builtinId="8" hidden="1"/>
    <cellStyle name="Hipervínculo" xfId="35594" builtinId="8" hidden="1"/>
    <cellStyle name="Hipervínculo" xfId="4306" builtinId="8" hidden="1"/>
    <cellStyle name="Hipervínculo" xfId="24172" builtinId="8" hidden="1"/>
    <cellStyle name="Hipervínculo" xfId="1104" builtinId="8" hidden="1"/>
    <cellStyle name="Hipervínculo" xfId="38330" builtinId="8" hidden="1"/>
    <cellStyle name="Hipervínculo" xfId="11242" builtinId="8" hidden="1"/>
    <cellStyle name="Hipervínculo" xfId="16026" builtinId="8" hidden="1"/>
    <cellStyle name="Hipervínculo" xfId="20622" builtinId="8" hidden="1"/>
    <cellStyle name="Hipervínculo" xfId="57962" builtinId="8" hidden="1"/>
    <cellStyle name="Hipervínculo" xfId="36627" builtinId="8" hidden="1"/>
    <cellStyle name="Hipervínculo" xfId="45149" builtinId="8" hidden="1"/>
    <cellStyle name="Hipervínculo" xfId="8201" builtinId="8" hidden="1"/>
    <cellStyle name="Hipervínculo" xfId="1680" builtinId="8" hidden="1"/>
    <cellStyle name="Hipervínculo" xfId="41232" builtinId="8" hidden="1"/>
    <cellStyle name="Hipervínculo" xfId="3568" builtinId="8" hidden="1"/>
    <cellStyle name="Hipervínculo" xfId="53286" builtinId="8" hidden="1"/>
    <cellStyle name="Hipervínculo" xfId="42863" builtinId="8" hidden="1"/>
    <cellStyle name="Hipervínculo" xfId="20067" builtinId="8" hidden="1"/>
    <cellStyle name="Hipervínculo" xfId="28724" builtinId="8" hidden="1"/>
    <cellStyle name="Hipervínculo" xfId="8091" builtinId="8" hidden="1"/>
    <cellStyle name="Hipervínculo" xfId="29822" builtinId="8" hidden="1"/>
    <cellStyle name="Hipervínculo" xfId="46934" builtinId="8" hidden="1"/>
    <cellStyle name="Hipervínculo" xfId="21394" builtinId="8" hidden="1"/>
    <cellStyle name="Hipervínculo" xfId="35936" builtinId="8" hidden="1"/>
    <cellStyle name="Hipervínculo" xfId="13266" builtinId="8" hidden="1"/>
    <cellStyle name="Hipervínculo" xfId="1538" builtinId="8" hidden="1"/>
    <cellStyle name="Hipervínculo" xfId="15019" builtinId="8" hidden="1"/>
    <cellStyle name="Hipervínculo" xfId="36747" builtinId="8" hidden="1"/>
    <cellStyle name="Hipervínculo" xfId="55798" builtinId="8" hidden="1"/>
    <cellStyle name="Hipervínculo" xfId="38012" builtinId="8" hidden="1"/>
    <cellStyle name="Hipervínculo" xfId="5491" builtinId="8" hidden="1"/>
    <cellStyle name="Hipervínculo" xfId="58179" builtinId="8" hidden="1"/>
    <cellStyle name="Hipervínculo" xfId="46690" builtinId="8" hidden="1"/>
    <cellStyle name="Hipervínculo" xfId="28001" builtinId="8" hidden="1"/>
    <cellStyle name="Hipervínculo" xfId="2351" builtinId="8" hidden="1"/>
    <cellStyle name="Hipervínculo" xfId="43280" builtinId="8" hidden="1"/>
    <cellStyle name="Hipervínculo" xfId="43813" builtinId="8" hidden="1"/>
    <cellStyle name="Hipervínculo" xfId="22080" builtinId="8" hidden="1"/>
    <cellStyle name="Hipervínculo" xfId="1220" builtinId="8" hidden="1"/>
    <cellStyle name="Hipervínculo" xfId="1484" builtinId="8" hidden="1"/>
    <cellStyle name="Hipervínculo" xfId="28874" builtinId="8" hidden="1"/>
    <cellStyle name="Hipervínculo" xfId="50607" builtinId="8" hidden="1"/>
    <cellStyle name="Hipervínculo" xfId="41943" builtinId="8" hidden="1"/>
    <cellStyle name="Hipervínculo" xfId="36880" builtinId="8" hidden="1"/>
    <cellStyle name="Hipervínculo" xfId="53155" builtinId="8" hidden="1"/>
    <cellStyle name="Hipervínculo" xfId="20263" builtinId="8" hidden="1"/>
    <cellStyle name="Hipervínculo" xfId="42367" builtinId="8" hidden="1"/>
    <cellStyle name="Hipervínculo" xfId="30081" builtinId="8" hidden="1"/>
    <cellStyle name="Hipervínculo" xfId="17355" builtinId="8" hidden="1"/>
    <cellStyle name="Hipervínculo" xfId="13970" builtinId="8" hidden="1"/>
    <cellStyle name="Hipervínculo" xfId="19685" builtinId="8" hidden="1"/>
    <cellStyle name="Hipervínculo" xfId="8285" builtinId="8" hidden="1"/>
    <cellStyle name="Hipervínculo" xfId="49275" builtinId="8" hidden="1"/>
    <cellStyle name="Hipervínculo" xfId="15609" builtinId="8" hidden="1"/>
    <cellStyle name="Hipervínculo" xfId="20169" builtinId="8" hidden="1"/>
    <cellStyle name="Hipervínculo" xfId="27766" builtinId="8" hidden="1"/>
    <cellStyle name="Hipervínculo" xfId="55887" builtinId="8" hidden="1"/>
    <cellStyle name="Hipervínculo" xfId="8673" builtinId="8" hidden="1"/>
    <cellStyle name="Hipervínculo" xfId="56332" builtinId="8" hidden="1"/>
    <cellStyle name="Hipervínculo" xfId="26722" builtinId="8" hidden="1"/>
    <cellStyle name="Hipervínculo" xfId="50840" builtinId="8" hidden="1"/>
    <cellStyle name="Hipervínculo" xfId="29513" builtinId="8" hidden="1"/>
    <cellStyle name="Hipervínculo" xfId="3315" builtinId="8" hidden="1"/>
    <cellStyle name="Hipervínculo" xfId="135" builtinId="8" hidden="1"/>
    <cellStyle name="Hipervínculo" xfId="14764" builtinId="8" hidden="1"/>
    <cellStyle name="Hipervínculo" xfId="57119" builtinId="8" hidden="1"/>
    <cellStyle name="Hipervínculo" xfId="51247" builtinId="8" hidden="1"/>
    <cellStyle name="Hipervínculo" xfId="652" builtinId="8" hidden="1"/>
    <cellStyle name="Hipervínculo" xfId="4004" builtinId="8" hidden="1"/>
    <cellStyle name="Hipervínculo" xfId="51243" builtinId="8" hidden="1"/>
    <cellStyle name="Hipervínculo" xfId="54490" builtinId="8" hidden="1"/>
    <cellStyle name="Hipervínculo" xfId="46102" builtinId="8" hidden="1"/>
    <cellStyle name="Hipervínculo" xfId="9999" builtinId="8" hidden="1"/>
    <cellStyle name="Hipervínculo" xfId="39495" builtinId="8" hidden="1"/>
    <cellStyle name="Hipervínculo" xfId="48049" builtinId="8" hidden="1"/>
    <cellStyle name="Hipervínculo" xfId="6065" builtinId="8" hidden="1"/>
    <cellStyle name="Hipervínculo" xfId="11667" builtinId="8" hidden="1"/>
    <cellStyle name="Hipervínculo" xfId="12928" builtinId="8" hidden="1"/>
    <cellStyle name="Hipervínculo" xfId="13424" builtinId="8" hidden="1"/>
    <cellStyle name="Hipervínculo" xfId="33" builtinId="8" hidden="1"/>
    <cellStyle name="Hipervínculo" xfId="57155" builtinId="8" hidden="1"/>
    <cellStyle name="Hipervínculo" xfId="50739" builtinId="8" hidden="1"/>
    <cellStyle name="Hipervínculo" xfId="34092" builtinId="8" hidden="1"/>
    <cellStyle name="Hipervínculo" xfId="49889" builtinId="8" hidden="1"/>
    <cellStyle name="Hipervínculo" xfId="11622" builtinId="8" hidden="1"/>
    <cellStyle name="Hipervínculo" xfId="1877" builtinId="8" hidden="1"/>
    <cellStyle name="Hipervínculo" xfId="33303" builtinId="8" hidden="1"/>
    <cellStyle name="Hipervínculo" xfId="50104" builtinId="8" hidden="1"/>
    <cellStyle name="Hipervínculo" xfId="54198" builtinId="8" hidden="1"/>
    <cellStyle name="Hipervínculo" xfId="43181" builtinId="8" hidden="1"/>
    <cellStyle name="Hipervínculo" xfId="19155" builtinId="8" hidden="1"/>
    <cellStyle name="Hipervínculo" xfId="46124" builtinId="8" hidden="1"/>
    <cellStyle name="Hipervínculo" xfId="7179" builtinId="8" hidden="1"/>
    <cellStyle name="Hipervínculo" xfId="22917" builtinId="8" hidden="1"/>
    <cellStyle name="Hipervínculo" xfId="22795" builtinId="8" hidden="1"/>
    <cellStyle name="Hipervínculo" xfId="58774" builtinId="8" hidden="1"/>
    <cellStyle name="Hipervínculo" xfId="36381" builtinId="8" hidden="1"/>
    <cellStyle name="Hipervínculo" xfId="12022" builtinId="8" hidden="1"/>
    <cellStyle name="Hipervínculo" xfId="10041" builtinId="8" hidden="1"/>
    <cellStyle name="Hipervínculo" xfId="43372" builtinId="8" hidden="1"/>
    <cellStyle name="Hipervínculo" xfId="33085" builtinId="8" hidden="1"/>
    <cellStyle name="Hipervínculo" xfId="9825" builtinId="8" hidden="1"/>
    <cellStyle name="Hipervínculo" xfId="51653" builtinId="8" hidden="1"/>
    <cellStyle name="Hipervínculo" xfId="29579" builtinId="8" hidden="1"/>
    <cellStyle name="Hipervínculo" xfId="19809" builtinId="8" hidden="1"/>
    <cellStyle name="Hipervínculo" xfId="33529" builtinId="8" hidden="1"/>
    <cellStyle name="Hipervínculo" xfId="19316" builtinId="8" hidden="1"/>
    <cellStyle name="Hipervínculo" xfId="46478" builtinId="8" hidden="1"/>
    <cellStyle name="Hipervínculo" xfId="29098" builtinId="8" hidden="1"/>
    <cellStyle name="Hipervínculo" xfId="16665" builtinId="8" hidden="1"/>
    <cellStyle name="Hipervínculo" xfId="22779" builtinId="8" hidden="1"/>
    <cellStyle name="Hipervínculo" xfId="1676" builtinId="8" hidden="1"/>
    <cellStyle name="Hipervínculo" xfId="22787" builtinId="8" hidden="1"/>
    <cellStyle name="Hipervínculo" xfId="27961" builtinId="8" hidden="1"/>
    <cellStyle name="Hipervínculo" xfId="53278" builtinId="8" hidden="1"/>
    <cellStyle name="Hipervínculo" xfId="42596" builtinId="8" hidden="1"/>
    <cellStyle name="Hipervínculo" xfId="4933" builtinId="8" hidden="1"/>
    <cellStyle name="Hipervínculo" xfId="55021" builtinId="8" hidden="1"/>
    <cellStyle name="Hipervínculo" xfId="55891" builtinId="8" hidden="1"/>
    <cellStyle name="Hipervínculo" xfId="37232" builtinId="8" hidden="1"/>
    <cellStyle name="Hipervínculo" xfId="34891" builtinId="8" hidden="1"/>
    <cellStyle name="Hipervínculo" xfId="32721" builtinId="8" hidden="1"/>
    <cellStyle name="Hipervínculo" xfId="5905" builtinId="8" hidden="1"/>
    <cellStyle name="Hipervínculo" xfId="57514" builtinId="8" hidden="1"/>
    <cellStyle name="Hipervínculo" xfId="1786" builtinId="8" hidden="1"/>
    <cellStyle name="Hipervínculo" xfId="21934" builtinId="8" hidden="1"/>
    <cellStyle name="Hipervínculo" xfId="26141" builtinId="8" hidden="1"/>
    <cellStyle name="Hipervínculo" xfId="41821" builtinId="8" hidden="1"/>
    <cellStyle name="Hipervínculo" xfId="50733" builtinId="8" hidden="1"/>
    <cellStyle name="Hipervínculo" xfId="28996" builtinId="8" hidden="1"/>
    <cellStyle name="Hipervínculo" xfId="23936" builtinId="8" hidden="1"/>
    <cellStyle name="Hipervínculo" xfId="57928" builtinId="8" hidden="1"/>
    <cellStyle name="Hipervínculo" xfId="10451" builtinId="8" hidden="1"/>
    <cellStyle name="Hipervínculo" xfId="37780" builtinId="8" hidden="1"/>
    <cellStyle name="Hipervínculo" xfId="46178" builtinId="8" hidden="1"/>
    <cellStyle name="Hipervínculo" xfId="35400" builtinId="8" hidden="1"/>
    <cellStyle name="Hipervínculo" xfId="22072" builtinId="8" hidden="1"/>
    <cellStyle name="Hipervínculo" xfId="17012" builtinId="8" hidden="1"/>
    <cellStyle name="Hipervínculo" xfId="6589" builtinId="8" hidden="1"/>
    <cellStyle name="Hipervínculo" xfId="40575" builtinId="8" hidden="1"/>
    <cellStyle name="Hipervínculo" xfId="33945" builtinId="8" hidden="1"/>
    <cellStyle name="Hipervínculo" xfId="55672" builtinId="8" hidden="1"/>
    <cellStyle name="Hipervínculo" xfId="36872" builtinId="8" hidden="1"/>
    <cellStyle name="Hipervínculo" xfId="2602" builtinId="8" hidden="1"/>
    <cellStyle name="Hipervínculo" xfId="10083" builtinId="8" hidden="1"/>
    <cellStyle name="Hipervínculo" xfId="13390" builtinId="8" hidden="1"/>
    <cellStyle name="Hipervínculo" xfId="46420" builtinId="8" hidden="1"/>
    <cellStyle name="Hipervínculo" xfId="48331" builtinId="8" hidden="1"/>
    <cellStyle name="Hipervínculo" xfId="55867" builtinId="8" hidden="1"/>
    <cellStyle name="Hipervínculo" xfId="29947" builtinId="8" hidden="1"/>
    <cellStyle name="Hipervínculo" xfId="19417" builtinId="8" hidden="1"/>
    <cellStyle name="Hipervínculo" xfId="1656" builtinId="8" hidden="1"/>
    <cellStyle name="Hipervínculo" xfId="28419" builtinId="8" hidden="1"/>
    <cellStyle name="Hipervínculo" xfId="53099" builtinId="8" hidden="1"/>
    <cellStyle name="Hipervínculo" xfId="43624" builtinId="8" hidden="1"/>
    <cellStyle name="Hipervínculo" xfId="14939" builtinId="8" hidden="1"/>
    <cellStyle name="Hipervínculo" xfId="23015" builtinId="8" hidden="1"/>
    <cellStyle name="Hipervínculo" xfId="6982" builtinId="8" hidden="1"/>
    <cellStyle name="Hipervínculo" xfId="2592" builtinId="8" hidden="1"/>
    <cellStyle name="Hipervínculo" xfId="26988" builtinId="8" hidden="1"/>
    <cellStyle name="Hipervínculo" xfId="27056" builtinId="8" hidden="1"/>
    <cellStyle name="Hipervínculo" xfId="52998" builtinId="8" hidden="1"/>
    <cellStyle name="Hipervínculo" xfId="42269" builtinId="8" hidden="1"/>
    <cellStyle name="Hipervínculo" xfId="16090" builtinId="8" hidden="1"/>
    <cellStyle name="Hipervínculo" xfId="2819" builtinId="8" hidden="1"/>
    <cellStyle name="Hipervínculo" xfId="9761" builtinId="8" hidden="1"/>
    <cellStyle name="Hipervínculo" xfId="33791" builtinId="8" hidden="1"/>
    <cellStyle name="Hipervínculo" xfId="56592" builtinId="8" hidden="1"/>
    <cellStyle name="Hipervínculo" xfId="25764" builtinId="8" hidden="1"/>
    <cellStyle name="Hipervínculo" xfId="3534" builtinId="8" hidden="1"/>
    <cellStyle name="Hipervínculo" xfId="9216" builtinId="8" hidden="1"/>
    <cellStyle name="Hipervínculo" xfId="1050" builtinId="8" hidden="1"/>
    <cellStyle name="Hipervínculo" xfId="16562" builtinId="8" hidden="1"/>
    <cellStyle name="Hipervínculo" xfId="32751" builtinId="8" hidden="1"/>
    <cellStyle name="Hipervínculo" xfId="52598" builtinId="8" hidden="1"/>
    <cellStyle name="Hipervínculo" xfId="26048" builtinId="8" hidden="1"/>
    <cellStyle name="Hipervínculo" xfId="28666" builtinId="8" hidden="1"/>
    <cellStyle name="Hipervínculo" xfId="28455" builtinId="8" hidden="1"/>
    <cellStyle name="Hipervínculo" xfId="7319" builtinId="8" hidden="1"/>
    <cellStyle name="Hipervínculo" xfId="23359" builtinId="8" hidden="1"/>
    <cellStyle name="Hipervínculo" xfId="48198" builtinId="8" hidden="1"/>
    <cellStyle name="Hipervínculo" xfId="31922" builtinId="8" hidden="1"/>
    <cellStyle name="Hipervínculo" xfId="14877" builtinId="8" hidden="1"/>
    <cellStyle name="Hipervínculo" xfId="8988" builtinId="8" hidden="1"/>
    <cellStyle name="Hipervínculo" xfId="52011" builtinId="8" hidden="1"/>
    <cellStyle name="Hipervínculo" xfId="51087" builtinId="8" hidden="1"/>
    <cellStyle name="Hipervínculo" xfId="15731" builtinId="8" hidden="1"/>
    <cellStyle name="Hipervínculo" xfId="27541" builtinId="8" hidden="1"/>
    <cellStyle name="Hipervínculo" xfId="57679" builtinId="8" hidden="1"/>
    <cellStyle name="Hipervínculo" xfId="38705" builtinId="8" hidden="1"/>
    <cellStyle name="Hipervínculo" xfId="14781" builtinId="8" hidden="1"/>
    <cellStyle name="Hipervínculo" xfId="7189" builtinId="8" hidden="1"/>
    <cellStyle name="Hipervínculo" xfId="12248" builtinId="8" hidden="1"/>
    <cellStyle name="Hipervínculo" xfId="36960" builtinId="8" hidden="1"/>
    <cellStyle name="Hipervínculo" xfId="58778" builtinId="8" hidden="1"/>
    <cellStyle name="Hipervínculo" xfId="36389" builtinId="8" hidden="1"/>
    <cellStyle name="Hipervínculo" xfId="31780" builtinId="8" hidden="1"/>
    <cellStyle name="Hipervínculo" xfId="8269" builtinId="8" hidden="1"/>
    <cellStyle name="Hipervínculo" xfId="14115" builtinId="8" hidden="1"/>
    <cellStyle name="Hipervínculo" xfId="58076" builtinId="8" hidden="1"/>
    <cellStyle name="Hipervínculo" xfId="43761" builtinId="8" hidden="1"/>
    <cellStyle name="Hipervínculo" xfId="51645" builtinId="8" hidden="1"/>
    <cellStyle name="Hipervínculo" xfId="50836" builtinId="8" hidden="1"/>
    <cellStyle name="Hipervínculo" xfId="26584" builtinId="8" hidden="1"/>
    <cellStyle name="Hipervínculo" xfId="704" builtinId="8" hidden="1"/>
    <cellStyle name="Hipervínculo" xfId="21042" builtinId="8" hidden="1"/>
    <cellStyle name="Hipervínculo" xfId="26100" builtinId="8" hidden="1"/>
    <cellStyle name="Hipervínculo" xfId="13993" builtinId="8" hidden="1"/>
    <cellStyle name="Hipervínculo" xfId="44715" builtinId="8" hidden="1"/>
    <cellStyle name="Hipervínculo" xfId="22536" builtinId="8" hidden="1"/>
    <cellStyle name="Hipervínculo" xfId="17925" builtinId="8" hidden="1"/>
    <cellStyle name="Hipervínculo" xfId="6241" builtinId="8" hidden="1"/>
    <cellStyle name="Hipervínculo" xfId="45748" builtinId="8" hidden="1"/>
    <cellStyle name="Hipervínculo" xfId="33032" builtinId="8" hidden="1"/>
    <cellStyle name="Hipervínculo" xfId="14013" builtinId="8" hidden="1"/>
    <cellStyle name="Hipervínculo" xfId="58096" builtinId="8" hidden="1"/>
    <cellStyle name="Hipervínculo" xfId="49257" builtinId="8" hidden="1"/>
    <cellStyle name="Hipervínculo" xfId="10995" builtinId="8" hidden="1"/>
    <cellStyle name="Hipervínculo" xfId="28238" builtinId="8" hidden="1"/>
    <cellStyle name="Hipervínculo" xfId="34794" builtinId="8" hidden="1"/>
    <cellStyle name="Hipervínculo" xfId="13491" builtinId="8" hidden="1"/>
    <cellStyle name="Hipervínculo" xfId="52644" builtinId="8" hidden="1"/>
    <cellStyle name="Hipervínculo" xfId="44167" builtinId="8" hidden="1"/>
    <cellStyle name="Hipervínculo" xfId="26147" builtinId="8" hidden="1"/>
    <cellStyle name="Hipervínculo" xfId="3660" builtinId="8" hidden="1"/>
    <cellStyle name="Hipervínculo" xfId="20097" builtinId="8" hidden="1"/>
    <cellStyle name="Hipervínculo" xfId="41829" builtinId="8" hidden="1"/>
    <cellStyle name="Hipervínculo" xfId="46888" builtinId="8" hidden="1"/>
    <cellStyle name="Hipervínculo" xfId="48154" builtinId="8" hidden="1"/>
    <cellStyle name="Hipervínculo" xfId="14853" builtinId="8" hidden="1"/>
    <cellStyle name="Hipervínculo" xfId="33625" builtinId="8" hidden="1"/>
    <cellStyle name="Hipervínculo" xfId="7211" builtinId="8" hidden="1"/>
    <cellStyle name="Hipervínculo" xfId="27020" builtinId="8" hidden="1"/>
    <cellStyle name="Hipervínculo" xfId="48755" builtinId="8" hidden="1"/>
    <cellStyle name="Hipervínculo" xfId="53816" builtinId="8" hidden="1"/>
    <cellStyle name="Hipervínculo" xfId="41357" builtinId="8" hidden="1"/>
    <cellStyle name="Hipervínculo" xfId="17004" builtinId="8" hidden="1"/>
    <cellStyle name="Hipervínculo" xfId="20396" builtinId="8" hidden="1"/>
    <cellStyle name="Hipervínculo" xfId="13348" builtinId="8" hidden="1"/>
    <cellStyle name="Hipervínculo" xfId="33953" builtinId="8" hidden="1"/>
    <cellStyle name="Hipervínculo" xfId="55680" builtinId="8" hidden="1"/>
    <cellStyle name="Hipervínculo" xfId="57862" builtinId="8" hidden="1"/>
    <cellStyle name="Hipervínculo" xfId="18156" builtinId="8" hidden="1"/>
    <cellStyle name="Hipervínculo" xfId="10929" builtinId="8" hidden="1"/>
    <cellStyle name="Hipervínculo" xfId="18232" builtinId="8" hidden="1"/>
    <cellStyle name="Hipervínculo" xfId="22855" builtinId="8" hidden="1"/>
    <cellStyle name="Hipervínculo" xfId="4451" builtinId="8" hidden="1"/>
    <cellStyle name="Hipervínculo" xfId="55875" builtinId="8" hidden="1"/>
    <cellStyle name="Hipervínculo" xfId="51787" builtinId="8" hidden="1"/>
    <cellStyle name="Hipervínculo" xfId="27754" builtinId="8" hidden="1"/>
    <cellStyle name="Hipervínculo" xfId="4120" builtinId="8" hidden="1"/>
    <cellStyle name="Hipervínculo" xfId="15828" builtinId="8" hidden="1"/>
    <cellStyle name="Hipervínculo" xfId="38956" builtinId="8" hidden="1"/>
    <cellStyle name="Hipervínculo" xfId="47807" builtinId="8" hidden="1"/>
    <cellStyle name="Hipervínculo" xfId="50198" builtinId="8" hidden="1"/>
    <cellStyle name="Hipervínculo" xfId="21117" builtinId="8" hidden="1"/>
    <cellStyle name="Hipervínculo" xfId="32552" builtinId="8" hidden="1"/>
    <cellStyle name="Hipervínculo" xfId="3166" builtinId="8" hidden="1"/>
    <cellStyle name="Hipervínculo" xfId="39721" builtinId="8" hidden="1"/>
    <cellStyle name="Hipervínculo" xfId="54428" builtinId="8" hidden="1"/>
    <cellStyle name="Hipervínculo" xfId="28866" builtinId="8" hidden="1"/>
    <cellStyle name="Hipervínculo" xfId="42277" builtinId="8" hidden="1"/>
    <cellStyle name="Hipervínculo" xfId="38184" builtinId="8" hidden="1"/>
    <cellStyle name="Hipervínculo" xfId="14155" builtinId="8" hidden="1"/>
    <cellStyle name="Hipervínculo" xfId="9753" builtinId="8" hidden="1"/>
    <cellStyle name="Hipervínculo" xfId="25733" builtinId="8" hidden="1"/>
    <cellStyle name="Hipervínculo" xfId="37872" builtinId="8" hidden="1"/>
    <cellStyle name="Hipervínculo" xfId="53370" builtinId="8" hidden="1"/>
    <cellStyle name="Hipervínculo" xfId="35478" builtinId="8" hidden="1"/>
    <cellStyle name="Hipervínculo" xfId="31387" builtinId="8" hidden="1"/>
    <cellStyle name="Hipervínculo" xfId="7358" builtinId="8" hidden="1"/>
    <cellStyle name="Hipervínculo" xfId="23052" builtinId="8" hidden="1"/>
    <cellStyle name="Hipervínculo" xfId="19361" builtinId="8" hidden="1"/>
    <cellStyle name="Hipervínculo" xfId="33917" builtinId="8" hidden="1"/>
    <cellStyle name="Hipervínculo" xfId="38604" builtinId="8" hidden="1"/>
    <cellStyle name="Hipervínculo" xfId="22478" builtinId="8" hidden="1"/>
    <cellStyle name="Hipervínculo" xfId="31595" builtinId="8" hidden="1"/>
    <cellStyle name="Hipervínculo" xfId="245" builtinId="8" hidden="1"/>
    <cellStyle name="Hipervínculo" xfId="23350" builtinId="8" hidden="1"/>
    <cellStyle name="Hipervínculo" xfId="16487" builtinId="8" hidden="1"/>
    <cellStyle name="Hipervínculo" xfId="51475" builtinId="8" hidden="1"/>
    <cellStyle name="Hipervínculo" xfId="45626" builtinId="8" hidden="1"/>
    <cellStyle name="Hipervínculo" xfId="21878" builtinId="8" hidden="1"/>
    <cellStyle name="Hipervínculo" xfId="17787" builtinId="8" hidden="1"/>
    <cellStyle name="Hipervínculo" xfId="5327" builtinId="8" hidden="1"/>
    <cellStyle name="Hipervínculo" xfId="54026" builtinId="8" hidden="1"/>
    <cellStyle name="Hipervínculo" xfId="53738" builtinId="8" hidden="1"/>
    <cellStyle name="Hipervínculo" xfId="57705" builtinId="8" hidden="1"/>
    <cellStyle name="Hipervínculo" xfId="42045" builtinId="8" hidden="1"/>
    <cellStyle name="Hipervínculo" xfId="38645" builtinId="8" hidden="1"/>
    <cellStyle name="Hipervínculo" xfId="29456" builtinId="8" hidden="1"/>
    <cellStyle name="Hipervínculo" xfId="12256" builtinId="8" hidden="1"/>
    <cellStyle name="Hipervínculo" xfId="36952" builtinId="8" hidden="1"/>
    <cellStyle name="Hipervínculo" xfId="39046" builtinId="8" hidden="1"/>
    <cellStyle name="Hipervínculo" xfId="53504" builtinId="8" hidden="1"/>
    <cellStyle name="Hipervínculo" xfId="31771" builtinId="8" hidden="1"/>
    <cellStyle name="Hipervínculo" xfId="14829" builtinId="8" hidden="1"/>
    <cellStyle name="Hipervínculo" xfId="8175" builtinId="8" hidden="1"/>
    <cellStyle name="Hipervínculo" xfId="19863" builtinId="8" hidden="1"/>
    <cellStyle name="Hipervínculo" xfId="42951" builtinId="8" hidden="1"/>
    <cellStyle name="Hipervínculo" xfId="40709" builtinId="8" hidden="1"/>
    <cellStyle name="Hipervínculo" xfId="27092" builtinId="8" hidden="1"/>
    <cellStyle name="Hipervínculo" xfId="33739" builtinId="8" hidden="1"/>
    <cellStyle name="Hipervínculo" xfId="24404" builtinId="8" hidden="1"/>
    <cellStyle name="Hipervínculo" xfId="24300" builtinId="8" hidden="1"/>
    <cellStyle name="Hipervínculo" xfId="22426" builtinId="8" hidden="1"/>
    <cellStyle name="Hipervínculo" xfId="53408" builtinId="8" hidden="1"/>
    <cellStyle name="Hipervínculo" xfId="16449" builtinId="8" hidden="1"/>
    <cellStyle name="Hipervínculo" xfId="44529" builtinId="8" hidden="1"/>
    <cellStyle name="Hipervínculo" xfId="6888" builtinId="8" hidden="1"/>
    <cellStyle name="Hipervínculo" xfId="43550" builtinId="8" hidden="1"/>
    <cellStyle name="Hipervínculo" xfId="21121" builtinId="8" hidden="1"/>
    <cellStyle name="Hipervínculo" xfId="38218" builtinId="8" hidden="1"/>
    <cellStyle name="Hipervínculo" xfId="12884" builtinId="8" hidden="1"/>
    <cellStyle name="Hipervínculo" xfId="52231" builtinId="8" hidden="1"/>
    <cellStyle name="Hipervínculo" xfId="58147" builtinId="8" hidden="1"/>
    <cellStyle name="Hipervínculo" xfId="10987" builtinId="8" hidden="1"/>
    <cellStyle name="Hipervínculo" xfId="3436" builtinId="8" hidden="1"/>
    <cellStyle name="Hipervínculo" xfId="18234" builtinId="8" hidden="1"/>
    <cellStyle name="Hipervínculo" xfId="39967" builtinId="8" hidden="1"/>
    <cellStyle name="Hipervínculo" xfId="8683" builtinId="8" hidden="1"/>
    <cellStyle name="Hipervínculo" xfId="50874" builtinId="8" hidden="1"/>
    <cellStyle name="Hipervínculo" xfId="25788" builtinId="8" hidden="1"/>
    <cellStyle name="Hipervínculo" xfId="3664" builtinId="8" hidden="1"/>
    <cellStyle name="Hipervínculo" xfId="39565" builtinId="8" hidden="1"/>
    <cellStyle name="Hipervínculo" xfId="25159" builtinId="8" hidden="1"/>
    <cellStyle name="Hipervínculo" xfId="46896" builtinId="8" hidden="1"/>
    <cellStyle name="Hipervínculo" xfId="56022" builtinId="8" hidden="1"/>
    <cellStyle name="Hipervínculo" xfId="5503" builtinId="8" hidden="1"/>
    <cellStyle name="Hipervínculo" xfId="18864" builtinId="8" hidden="1"/>
    <cellStyle name="Hipervínculo" xfId="3044" builtinId="8" hidden="1"/>
    <cellStyle name="Hipervínculo" xfId="5941" builtinId="8" hidden="1"/>
    <cellStyle name="Hipervínculo" xfId="31984" builtinId="8" hidden="1"/>
    <cellStyle name="Hipervínculo" xfId="53824" builtinId="8" hidden="1"/>
    <cellStyle name="Hipervínculo" xfId="41365" builtinId="8" hidden="1"/>
    <cellStyle name="Hipervínculo" xfId="55842" builtinId="8" hidden="1"/>
    <cellStyle name="Hipervínculo" xfId="44811" builtinId="8" hidden="1"/>
    <cellStyle name="Hipervínculo" xfId="10667" builtinId="8" hidden="1"/>
    <cellStyle name="Hipervínculo" xfId="14756" builtinId="8" hidden="1"/>
    <cellStyle name="Hipervínculo" xfId="53232" builtinId="8" hidden="1"/>
    <cellStyle name="Hipervínculo" xfId="57866" builtinId="8" hidden="1"/>
    <cellStyle name="Hipervínculo" xfId="55978" builtinId="8" hidden="1"/>
    <cellStyle name="Hipervínculo" xfId="30475" builtinId="8" hidden="1"/>
    <cellStyle name="Hipervínculo" xfId="5317" builtinId="8" hidden="1"/>
    <cellStyle name="Hipervínculo" xfId="17467" builtinId="8" hidden="1"/>
    <cellStyle name="Hipervínculo" xfId="21557" builtinId="8" hidden="1"/>
    <cellStyle name="Hipervínculo" xfId="45586" builtinId="8" hidden="1"/>
    <cellStyle name="Hipervínculo" xfId="51795" builtinId="8" hidden="1"/>
    <cellStyle name="Hipervínculo" xfId="16713" builtinId="8" hidden="1"/>
    <cellStyle name="Hipervínculo" xfId="23672" builtinId="8" hidden="1"/>
    <cellStyle name="Hipervínculo" xfId="8773" builtinId="8" hidden="1"/>
    <cellStyle name="Hipervínculo" xfId="17491" builtinId="8" hidden="1"/>
    <cellStyle name="Hipervínculo" xfId="28354" builtinId="8" hidden="1"/>
    <cellStyle name="Hipervínculo" xfId="52386" builtinId="8" hidden="1"/>
    <cellStyle name="Hipervínculo" xfId="56716" builtinId="8" hidden="1"/>
    <cellStyle name="Hipervínculo" xfId="52021" builtinId="8" hidden="1"/>
    <cellStyle name="Hipervínculo" xfId="6397" builtinId="8" hidden="1"/>
    <cellStyle name="Hipervínculo" xfId="7037" builtinId="8" hidden="1"/>
    <cellStyle name="Hipervínculo" xfId="2419" builtinId="8" hidden="1"/>
    <cellStyle name="Hipervínculo" xfId="35158" builtinId="8" hidden="1"/>
    <cellStyle name="Hipervínculo" xfId="58161" builtinId="8" hidden="1"/>
    <cellStyle name="Hipervínculo" xfId="38192" builtinId="8" hidden="1"/>
    <cellStyle name="Hipervínculo" xfId="25924" builtinId="8" hidden="1"/>
    <cellStyle name="Hipervínculo" xfId="10073" builtinId="8" hidden="1"/>
    <cellStyle name="Hipervínculo" xfId="41793" builtinId="8" hidden="1"/>
    <cellStyle name="Hipervínculo" xfId="30671" builtinId="8" hidden="1"/>
    <cellStyle name="Hipervínculo" xfId="52390" builtinId="8" hidden="1"/>
    <cellStyle name="Hipervínculo" xfId="45610" builtinId="8" hidden="1"/>
    <cellStyle name="Hipervínculo" xfId="31395" builtinId="8" hidden="1"/>
    <cellStyle name="Hipervínculo" xfId="42523" builtinId="8" hidden="1"/>
    <cellStyle name="Hipervínculo" xfId="2748" builtinId="8" hidden="1"/>
    <cellStyle name="Hipervínculo" xfId="8877" builtinId="8" hidden="1"/>
    <cellStyle name="Hipervínculo" xfId="44667" builtinId="8" hidden="1"/>
    <cellStyle name="Hipervínculo" xfId="7652" builtinId="8" hidden="1"/>
    <cellStyle name="Hipervínculo" xfId="47488" builtinId="8" hidden="1"/>
    <cellStyle name="Hipervínculo" xfId="57161" builtinId="8" hidden="1"/>
    <cellStyle name="Hipervínculo" xfId="24214" builtinId="8" hidden="1"/>
    <cellStyle name="Hipervínculo" xfId="16556" builtinId="8" hidden="1"/>
    <cellStyle name="Hipervínculo" xfId="25217" builtinId="8" hidden="1"/>
    <cellStyle name="Hipervínculo" xfId="51467" builtinId="8" hidden="1"/>
    <cellStyle name="Hipervínculo" xfId="55556" builtinId="8" hidden="1"/>
    <cellStyle name="Hipervínculo" xfId="53643" builtinId="8" hidden="1"/>
    <cellStyle name="Hipervínculo" xfId="16489" builtinId="8" hidden="1"/>
    <cellStyle name="Hipervínculo" xfId="29784" builtinId="8" hidden="1"/>
    <cellStyle name="Hipervínculo" xfId="29939" builtinId="8" hidden="1"/>
    <cellStyle name="Hipervínculo" xfId="32126" builtinId="8" hidden="1"/>
    <cellStyle name="Hipervínculo" xfId="57701" builtinId="8" hidden="1"/>
    <cellStyle name="Hipervínculo" xfId="55360" builtinId="8" hidden="1"/>
    <cellStyle name="Hipervínculo" xfId="20223" builtinId="8" hidden="1"/>
    <cellStyle name="Hipervínculo" xfId="10993" builtinId="8" hidden="1"/>
    <cellStyle name="Hipervínculo" xfId="13190" builtinId="8" hidden="1"/>
    <cellStyle name="Hipervínculo" xfId="17325" builtinId="8" hidden="1"/>
    <cellStyle name="Hipervínculo" xfId="3245" builtinId="8" hidden="1"/>
    <cellStyle name="Hipervínculo" xfId="7" builtinId="8" hidden="1"/>
    <cellStyle name="Hipervínculo" xfId="17199" builtinId="8" hidden="1"/>
    <cellStyle name="Hipervínculo" xfId="21656" builtinId="8" hidden="1"/>
    <cellStyle name="Hipervínculo" xfId="47298" builtinId="8" hidden="1"/>
    <cellStyle name="Hipervínculo" xfId="46088" builtinId="8" hidden="1"/>
    <cellStyle name="Hipervínculo" xfId="24248" builtinId="8" hidden="1"/>
    <cellStyle name="Hipervínculo" xfId="45981" builtinId="8" hidden="1"/>
    <cellStyle name="Hipervínculo" xfId="46568" builtinId="8" hidden="1"/>
    <cellStyle name="Hipervínculo" xfId="36467" builtinId="8" hidden="1"/>
    <cellStyle name="Hipervínculo" xfId="19777" builtinId="8" hidden="1"/>
    <cellStyle name="Hipervínculo" xfId="3500" builtinId="8" hidden="1"/>
    <cellStyle name="Hipervínculo" xfId="25508" builtinId="8" hidden="1"/>
    <cellStyle name="Hipervínculo" xfId="31181" builtinId="8" hidden="1"/>
    <cellStyle name="Hipervínculo" xfId="52910" builtinId="8" hidden="1"/>
    <cellStyle name="Hipervínculo" xfId="39639" builtinId="8" hidden="1"/>
    <cellStyle name="Hipervínculo" xfId="34577" builtinId="8" hidden="1"/>
    <cellStyle name="Hipervínculo" xfId="27369" builtinId="8" hidden="1"/>
    <cellStyle name="Hipervínculo" xfId="39216" builtinId="8" hidden="1"/>
    <cellStyle name="Hipervínculo" xfId="55550" builtinId="8" hidden="1"/>
    <cellStyle name="Hipervínculo" xfId="38106" builtinId="8" hidden="1"/>
    <cellStyle name="Hipervínculo" xfId="57408" builtinId="8" hidden="1"/>
    <cellStyle name="Hipervínculo" xfId="32713" builtinId="8" hidden="1"/>
    <cellStyle name="Hipervínculo" xfId="27648" builtinId="8" hidden="1"/>
    <cellStyle name="Hipervínculo" xfId="5921" builtinId="8" hidden="1"/>
    <cellStyle name="Hipervínculo" xfId="18242" builtinId="8" hidden="1"/>
    <cellStyle name="Hipervínculo" xfId="22310" builtinId="8" hidden="1"/>
    <cellStyle name="Hipervínculo" xfId="45035" builtinId="8" hidden="1"/>
    <cellStyle name="Hipervínculo" xfId="50882" builtinId="8" hidden="1"/>
    <cellStyle name="Hipervínculo" xfId="25780" builtinId="8" hidden="1"/>
    <cellStyle name="Hipervínculo" xfId="14501" builtinId="8" hidden="1"/>
    <cellStyle name="Hipervínculo" xfId="53374" builtinId="8" hidden="1"/>
    <cellStyle name="Hipervínculo" xfId="15826" builtinId="8" hidden="1"/>
    <cellStyle name="Hipervínculo" xfId="25251" builtinId="8" hidden="1"/>
    <cellStyle name="Hipervínculo" xfId="48741" builtinId="8" hidden="1"/>
    <cellStyle name="Hipervínculo" xfId="26994" builtinId="8" hidden="1"/>
    <cellStyle name="Hipervínculo" xfId="45766" builtinId="8" hidden="1"/>
    <cellStyle name="Hipervínculo" xfId="22991" builtinId="8" hidden="1"/>
    <cellStyle name="Hipervínculo" xfId="16546" builtinId="8" hidden="1"/>
    <cellStyle name="Hipervínculo" xfId="31976" builtinId="8" hidden="1"/>
    <cellStyle name="Hipervínculo" xfId="36070" builtinId="8" hidden="1"/>
    <cellStyle name="Hipervínculo" xfId="58618" builtinId="8" hidden="1"/>
    <cellStyle name="Hipervínculo" xfId="37280" builtinId="8" hidden="1"/>
    <cellStyle name="Hipervínculo" xfId="11927" builtinId="8" hidden="1"/>
    <cellStyle name="Hipervínculo" xfId="37736" builtinId="8" hidden="1"/>
    <cellStyle name="Hipervínculo" xfId="14748" builtinId="8" hidden="1"/>
    <cellStyle name="Hipervínculo" xfId="19292" builtinId="8" hidden="1"/>
    <cellStyle name="Hipervínculo" xfId="58302" builtinId="8" hidden="1"/>
    <cellStyle name="Hipervínculo" xfId="42031" builtinId="8" hidden="1"/>
    <cellStyle name="Hipervínculo" xfId="33853" builtinId="8" hidden="1"/>
    <cellStyle name="Hipervínculo" xfId="6806" builtinId="8" hidden="1"/>
    <cellStyle name="Hipervínculo" xfId="2291" builtinId="8" hidden="1"/>
    <cellStyle name="Hipervínculo" xfId="46321" builtinId="8" hidden="1"/>
    <cellStyle name="Hipervínculo" xfId="6716" builtinId="8" hidden="1"/>
    <cellStyle name="Hipervínculo" xfId="49669" builtinId="8" hidden="1"/>
    <cellStyle name="Hipervínculo" xfId="47710" builtinId="8" hidden="1"/>
    <cellStyle name="Hipervínculo" xfId="23680" builtinId="8" hidden="1"/>
    <cellStyle name="Hipervínculo" xfId="45137" builtinId="8" hidden="1"/>
    <cellStyle name="Hipervínculo" xfId="4417" builtinId="8" hidden="1"/>
    <cellStyle name="Hipervínculo" xfId="28346" builtinId="8" hidden="1"/>
    <cellStyle name="Hipervínculo" xfId="43716" builtinId="8" hidden="1"/>
    <cellStyle name="Hipervínculo" xfId="19073" builtinId="8" hidden="1"/>
    <cellStyle name="Hipervínculo" xfId="40909" builtinId="8" hidden="1"/>
    <cellStyle name="Hipervínculo" xfId="16883" builtinId="8" hidden="1"/>
    <cellStyle name="Hipervínculo" xfId="43067" builtinId="8" hidden="1"/>
    <cellStyle name="Hipervínculo" xfId="4820" builtinId="8" hidden="1"/>
    <cellStyle name="Hipervínculo" xfId="35150" builtinId="8" hidden="1"/>
    <cellStyle name="Hipervínculo" xfId="58157" builtinId="8" hidden="1"/>
    <cellStyle name="Hipervínculo" xfId="35246" builtinId="8" hidden="1"/>
    <cellStyle name="Hipervínculo" xfId="7237" builtinId="8" hidden="1"/>
    <cellStyle name="Hipervínculo" xfId="56997" builtinId="8" hidden="1"/>
    <cellStyle name="Hipervínculo" xfId="2906" builtinId="8" hidden="1"/>
    <cellStyle name="Hipervínculo" xfId="42253" builtinId="8" hidden="1"/>
    <cellStyle name="Hipervínculo" xfId="41949" builtinId="8" hidden="1"/>
    <cellStyle name="Hipervínculo" xfId="45536" builtinId="8" hidden="1"/>
    <cellStyle name="Hipervínculo" xfId="49347" builtinId="8" hidden="1"/>
    <cellStyle name="Hipervínculo" xfId="27305" builtinId="8" hidden="1"/>
    <cellStyle name="Hipervínculo" xfId="2752" builtinId="8" hidden="1"/>
    <cellStyle name="Hipervínculo" xfId="2811" builtinId="8" hidden="1"/>
    <cellStyle name="Hipervínculo" xfId="23262" builtinId="8" hidden="1"/>
    <cellStyle name="Hipervínculo" xfId="69" builtinId="8" hidden="1"/>
    <cellStyle name="Hipervínculo" xfId="47478" builtinId="8" hidden="1"/>
    <cellStyle name="Hipervínculo" xfId="42419" builtinId="8" hidden="1"/>
    <cellStyle name="Hipervínculo" xfId="20508" builtinId="8" hidden="1"/>
    <cellStyle name="Hipervínculo" xfId="3697" builtinId="8" hidden="1"/>
    <cellStyle name="Hipervínculo" xfId="4724" builtinId="8" hidden="1"/>
    <cellStyle name="Hipervínculo" xfId="30268" builtinId="8" hidden="1"/>
    <cellStyle name="Hipervínculo" xfId="32623" builtinId="8" hidden="1"/>
    <cellStyle name="Hipervínculo" xfId="54943" builtinId="8" hidden="1"/>
    <cellStyle name="Hipervínculo" xfId="19731" builtinId="8" hidden="1"/>
    <cellStyle name="Hipervínculo" xfId="13707" builtinId="8" hidden="1"/>
    <cellStyle name="Hipervínculo" xfId="10403" builtinId="8" hidden="1"/>
    <cellStyle name="Hipervínculo" xfId="15463" builtinId="8" hidden="1"/>
    <cellStyle name="Hipervínculo" xfId="58235" builtinId="8" hidden="1"/>
    <cellStyle name="Hipervínculo" xfId="46739" builtinId="8" hidden="1"/>
    <cellStyle name="Hipervínculo" xfId="19549" builtinId="8" hidden="1"/>
    <cellStyle name="Hipervínculo" xfId="48215" builtinId="8" hidden="1"/>
    <cellStyle name="Hipervínculo" xfId="6830" builtinId="8" hidden="1"/>
    <cellStyle name="Hipervínculo" xfId="17333" builtinId="8" hidden="1"/>
    <cellStyle name="Hipervínculo" xfId="22392" builtinId="8" hidden="1"/>
    <cellStyle name="Hipervínculo" xfId="44125" builtinId="8" hidden="1"/>
    <cellStyle name="Hipervínculo" xfId="48427" builtinId="8" hidden="1"/>
    <cellStyle name="Hipervínculo" xfId="46767" builtinId="8" hidden="1"/>
    <cellStyle name="Hipervínculo" xfId="21635" builtinId="8" hidden="1"/>
    <cellStyle name="Hipervínculo" xfId="39701" builtinId="8" hidden="1"/>
    <cellStyle name="Hipervínculo" xfId="24256" builtinId="8" hidden="1"/>
    <cellStyle name="Hipervínculo" xfId="35317" builtinId="8" hidden="1"/>
    <cellStyle name="Hipervínculo" xfId="51053" builtinId="8" hidden="1"/>
    <cellStyle name="Hipervínculo" xfId="41499" builtinId="8" hidden="1"/>
    <cellStyle name="Hipervínculo" xfId="23379" builtinId="8" hidden="1"/>
    <cellStyle name="Hipervínculo" xfId="38651" builtinId="8" hidden="1"/>
    <cellStyle name="Hipervínculo" xfId="8861" builtinId="8" hidden="1"/>
    <cellStyle name="Hipervínculo" xfId="31189" builtinId="8" hidden="1"/>
    <cellStyle name="Hipervínculo" xfId="32903" builtinId="8" hidden="1"/>
    <cellStyle name="Hipervínculo" xfId="59072" builtinId="8" hidden="1"/>
    <cellStyle name="Hipervínculo" xfId="34569" builtinId="8" hidden="1"/>
    <cellStyle name="Hipervínculo" xfId="38036" builtinId="8" hidden="1"/>
    <cellStyle name="Hipervínculo" xfId="45658" builtinId="8" hidden="1"/>
    <cellStyle name="Hipervínculo" xfId="36765" builtinId="8" hidden="1"/>
    <cellStyle name="Hipervínculo" xfId="40893" builtinId="8" hidden="1"/>
    <cellStyle name="Hipervínculo" xfId="30539" builtinId="8" hidden="1"/>
    <cellStyle name="Hipervínculo" xfId="32369" builtinId="8" hidden="1"/>
    <cellStyle name="Hipervínculo" xfId="13537" builtinId="8" hidden="1"/>
    <cellStyle name="Hipervínculo" xfId="19897" builtinId="8" hidden="1"/>
    <cellStyle name="Hipervínculo" xfId="56248" builtinId="8" hidden="1"/>
    <cellStyle name="Hipervínculo" xfId="42711" builtinId="8" hidden="1"/>
    <cellStyle name="Hipervínculo" xfId="28644" builtinId="8" hidden="1"/>
    <cellStyle name="Hipervínculo" xfId="40321" builtinId="8" hidden="1"/>
    <cellStyle name="Hipervínculo" xfId="15707" builtinId="8" hidden="1"/>
    <cellStyle name="Hipervínculo" xfId="44705" builtinId="8" hidden="1"/>
    <cellStyle name="Hipervínculo" xfId="41720" builtinId="8" hidden="1"/>
    <cellStyle name="Hipervínculo" xfId="9266" builtinId="8" hidden="1"/>
    <cellStyle name="Hipervínculo" xfId="16586" builtinId="8" hidden="1"/>
    <cellStyle name="Hipervínculo" xfId="3840" builtinId="8" hidden="1"/>
    <cellStyle name="Hipervínculo" xfId="46158" builtinId="8" hidden="1"/>
    <cellStyle name="Hipervínculo" xfId="55395" builtinId="8" hidden="1"/>
    <cellStyle name="Hipervínculo" xfId="13248" builtinId="8" hidden="1"/>
    <cellStyle name="Hipervínculo" xfId="15972" builtinId="8" hidden="1"/>
    <cellStyle name="Hipervínculo" xfId="17417" builtinId="8" hidden="1"/>
    <cellStyle name="Hipervínculo" xfId="50460" builtinId="8" hidden="1"/>
    <cellStyle name="Hipervínculo" xfId="17617" builtinId="8" hidden="1"/>
    <cellStyle name="Hipervínculo" xfId="44637" builtinId="8" hidden="1"/>
    <cellStyle name="Hipervínculo" xfId="29896" builtinId="8" hidden="1"/>
    <cellStyle name="Hipervínculo" xfId="18939" builtinId="8" hidden="1"/>
    <cellStyle name="Hipervínculo" xfId="8295" builtinId="8" hidden="1"/>
    <cellStyle name="Hipervínculo" xfId="52456" builtinId="8" hidden="1"/>
    <cellStyle name="Hipervínculo" xfId="5235" builtinId="8" hidden="1"/>
    <cellStyle name="Hipervínculo" xfId="8815" builtinId="8" hidden="1"/>
    <cellStyle name="Hipervínculo" xfId="1904" builtinId="8" hidden="1"/>
    <cellStyle name="Hipervínculo" xfId="5911" builtinId="8" hidden="1"/>
    <cellStyle name="Hipervínculo" xfId="5275" builtinId="8" hidden="1"/>
    <cellStyle name="Hipervínculo" xfId="11561" builtinId="8" hidden="1"/>
    <cellStyle name="Hipervínculo" xfId="3632" builtinId="8" hidden="1"/>
    <cellStyle name="Hipervínculo" xfId="39999" builtinId="8" hidden="1"/>
    <cellStyle name="Hipervínculo" xfId="58498" builtinId="8" hidden="1"/>
    <cellStyle name="Hipervínculo" xfId="14385" builtinId="8" hidden="1"/>
    <cellStyle name="Hipervínculo" xfId="53248" builtinId="8" hidden="1"/>
    <cellStyle name="Hipervínculo" xfId="25385" builtinId="8" hidden="1"/>
    <cellStyle name="Hipervínculo" xfId="52442" builtinId="8" hidden="1"/>
    <cellStyle name="Hipervínculo" xfId="36336" builtinId="8" hidden="1"/>
    <cellStyle name="Hipervínculo" xfId="33479" builtinId="8" hidden="1"/>
    <cellStyle name="Hipervínculo" xfId="30685" builtinId="8" hidden="1"/>
    <cellStyle name="Hipervínculo" xfId="2105" builtinId="8" hidden="1"/>
    <cellStyle name="Hipervínculo" xfId="45469" builtinId="8" hidden="1"/>
    <cellStyle name="Hipervínculo" xfId="47334" builtinId="8" hidden="1"/>
    <cellStyle name="Hipervínculo" xfId="46986" builtinId="8" hidden="1"/>
    <cellStyle name="Hipervínculo" xfId="34451" builtinId="8" hidden="1"/>
    <cellStyle name="Hipervínculo" xfId="25600" builtinId="8" hidden="1"/>
    <cellStyle name="Hipervínculo" xfId="15399" builtinId="8" hidden="1"/>
    <cellStyle name="Hipervínculo" xfId="43434" builtinId="8" hidden="1"/>
    <cellStyle name="Hipervínculo" xfId="16250" builtinId="8" hidden="1"/>
    <cellStyle name="Hipervínculo" xfId="1968" builtinId="8" hidden="1"/>
    <cellStyle name="Hipervínculo" xfId="35834" builtinId="8" hidden="1"/>
    <cellStyle name="Hipervínculo" xfId="48723" builtinId="8" hidden="1"/>
    <cellStyle name="Hipervínculo" xfId="25806" builtinId="8" hidden="1"/>
    <cellStyle name="Hipervínculo" xfId="1160" builtinId="8" hidden="1"/>
    <cellStyle name="Hipervínculo" xfId="54216" builtinId="8" hidden="1"/>
    <cellStyle name="Hipervínculo" xfId="129" builtinId="8" hidden="1"/>
    <cellStyle name="Hipervínculo" xfId="11846" builtinId="8" hidden="1"/>
    <cellStyle name="Hipervínculo" xfId="6383" builtinId="8" hidden="1"/>
    <cellStyle name="Hipervínculo" xfId="40381" builtinId="8" hidden="1"/>
    <cellStyle name="Hipervínculo" xfId="41022" builtinId="8" hidden="1"/>
    <cellStyle name="Hipervínculo" xfId="34152" builtinId="8" hidden="1"/>
    <cellStyle name="Hipervínculo" xfId="45744" builtinId="8" hidden="1"/>
    <cellStyle name="Hipervínculo" xfId="52267" builtinId="8" hidden="1"/>
    <cellStyle name="Hipervínculo" xfId="32164" builtinId="8" hidden="1"/>
    <cellStyle name="Hipervínculo" xfId="39142" builtinId="8" hidden="1"/>
    <cellStyle name="Hipervínculo" xfId="35198" builtinId="8" hidden="1"/>
    <cellStyle name="Hipervínculo" xfId="7350" builtinId="8" hidden="1"/>
    <cellStyle name="Hipervínculo" xfId="30314" builtinId="8" hidden="1"/>
    <cellStyle name="Hipervínculo" xfId="23790" builtinId="8" hidden="1"/>
    <cellStyle name="Hipervínculo" xfId="36018" builtinId="8" hidden="1"/>
    <cellStyle name="Hipervínculo" xfId="54444" builtinId="8" hidden="1"/>
    <cellStyle name="Hipervínculo" xfId="49557" builtinId="8" hidden="1"/>
    <cellStyle name="Hipervínculo" xfId="50346" builtinId="8" hidden="1"/>
    <cellStyle name="Hipervínculo" xfId="28554" builtinId="8" hidden="1"/>
    <cellStyle name="Hipervínculo" xfId="5592" builtinId="8" hidden="1"/>
    <cellStyle name="Hipervínculo" xfId="1380" builtinId="8" hidden="1"/>
    <cellStyle name="Hipervínculo" xfId="22400" builtinId="8" hidden="1"/>
    <cellStyle name="Hipervínculo" xfId="29376" builtinId="8" hidden="1"/>
    <cellStyle name="Hipervínculo" xfId="42339" builtinId="8" hidden="1"/>
    <cellStyle name="Hipervínculo" xfId="17475" builtinId="8" hidden="1"/>
    <cellStyle name="Hipervínculo" xfId="21627" builtinId="8" hidden="1"/>
    <cellStyle name="Hipervínculo" xfId="7991" builtinId="8" hidden="1"/>
    <cellStyle name="Hipervínculo" xfId="6147" builtinId="8" hidden="1"/>
    <cellStyle name="Hipervínculo" xfId="29324" builtinId="8" hidden="1"/>
    <cellStyle name="Hipervínculo" xfId="51061" builtinId="8" hidden="1"/>
    <cellStyle name="Hipervínculo" xfId="28532" builtinId="8" hidden="1"/>
    <cellStyle name="Hipervínculo" xfId="9969" builtinId="8" hidden="1"/>
    <cellStyle name="Hipervínculo" xfId="14698" builtinId="8" hidden="1"/>
    <cellStyle name="Hipervínculo" xfId="1452" builtinId="8" hidden="1"/>
    <cellStyle name="Hipervínculo" xfId="12946" builtinId="8" hidden="1"/>
    <cellStyle name="Hipervínculo" xfId="27547" builtinId="8" hidden="1"/>
    <cellStyle name="Hipervínculo" xfId="49509" builtinId="8" hidden="1"/>
    <cellStyle name="Hipervínculo" xfId="23460" builtinId="8" hidden="1"/>
    <cellStyle name="Hipervínculo" xfId="42507" builtinId="8" hidden="1"/>
    <cellStyle name="Hipervínculo" xfId="27463" builtinId="8" hidden="1"/>
    <cellStyle name="Hipervínculo" xfId="54186" builtinId="8" hidden="1"/>
    <cellStyle name="Hipervínculo" xfId="19747" builtinId="8" hidden="1"/>
    <cellStyle name="Hipervínculo" xfId="43183" builtinId="8" hidden="1"/>
    <cellStyle name="Hipervínculo" xfId="53605" builtinId="8" hidden="1"/>
    <cellStyle name="Hipervínculo" xfId="49513" builtinId="8" hidden="1"/>
    <cellStyle name="Hipervínculo" xfId="25482" builtinId="8" hidden="1"/>
    <cellStyle name="Hipervínculo" xfId="51601" builtinId="8" hidden="1"/>
    <cellStyle name="Hipervínculo" xfId="7993" builtinId="8" hidden="1"/>
    <cellStyle name="Hipervínculo" xfId="8571" builtinId="8" hidden="1"/>
    <cellStyle name="Hipervínculo" xfId="50110" builtinId="8" hidden="1"/>
    <cellStyle name="Hipervínculo" xfId="13442" builtinId="8" hidden="1"/>
    <cellStyle name="Hipervínculo" xfId="42713" builtinId="8" hidden="1"/>
    <cellStyle name="Hipervínculo" xfId="16270" builtinId="8" hidden="1"/>
    <cellStyle name="Hipervínculo" xfId="5227" builtinId="8" hidden="1"/>
    <cellStyle name="Hipervínculo" xfId="21113" builtinId="8" hidden="1"/>
    <cellStyle name="Hipervínculo" xfId="33347" builtinId="8" hidden="1"/>
    <cellStyle name="Hipervínculo" xfId="57037" builtinId="8" hidden="1"/>
    <cellStyle name="Hipervínculo" xfId="40007" builtinId="8" hidden="1"/>
    <cellStyle name="Hipervínculo" xfId="35914" builtinId="8" hidden="1"/>
    <cellStyle name="Hipervínculo" xfId="11884" builtinId="8" hidden="1"/>
    <cellStyle name="Hipervínculo" xfId="12024" builtinId="8" hidden="1"/>
    <cellStyle name="Hipervínculo" xfId="2297" builtinId="8" hidden="1"/>
    <cellStyle name="Hipervínculo" xfId="40145" builtinId="8" hidden="1"/>
    <cellStyle name="Hipervínculo" xfId="57175" builtinId="8" hidden="1"/>
    <cellStyle name="Hipervínculo" xfId="51477" builtinId="8" hidden="1"/>
    <cellStyle name="Hipervínculo" xfId="24776" builtinId="8" hidden="1"/>
    <cellStyle name="Hipervínculo" xfId="5086" builtinId="8" hidden="1"/>
    <cellStyle name="Hipervínculo" xfId="18826" builtinId="8" hidden="1"/>
    <cellStyle name="Hipervínculo" xfId="30835" builtinId="8" hidden="1"/>
    <cellStyle name="Hipervínculo" xfId="18991" builtinId="8" hidden="1"/>
    <cellStyle name="Hipervínculo" xfId="50248" builtinId="8" hidden="1"/>
    <cellStyle name="Hipervínculo" xfId="20055" builtinId="8" hidden="1"/>
    <cellStyle name="Hipervínculo" xfId="22312" builtinId="8" hidden="1"/>
    <cellStyle name="Hipervínculo" xfId="1912" builtinId="8" hidden="1"/>
    <cellStyle name="Hipervínculo" xfId="47016" builtinId="8" hidden="1"/>
    <cellStyle name="Hipervínculo" xfId="27499" builtinId="8" hidden="1"/>
    <cellStyle name="Hipervínculo" xfId="53746" builtinId="8" hidden="1"/>
    <cellStyle name="Hipervínculo" xfId="43064" builtinId="8" hidden="1"/>
    <cellStyle name="Hipervínculo" xfId="46747" builtinId="8" hidden="1"/>
    <cellStyle name="Hipervínculo" xfId="15513" builtinId="8" hidden="1"/>
    <cellStyle name="Hipervínculo" xfId="26558" builtinId="8" hidden="1"/>
    <cellStyle name="Hipervínculo" xfId="32427" builtinId="8" hidden="1"/>
    <cellStyle name="Hipervínculo" xfId="10122" builtinId="8" hidden="1"/>
    <cellStyle name="Hipervínculo" xfId="59000" builtinId="8" hidden="1"/>
    <cellStyle name="Hipervínculo" xfId="57392" builtinId="8" hidden="1"/>
    <cellStyle name="Hipervínculo" xfId="29138" builtinId="8" hidden="1"/>
    <cellStyle name="Hipervínculo" xfId="8713" builtinId="8" hidden="1"/>
    <cellStyle name="Hipervínculo" xfId="14559" builtinId="8" hidden="1"/>
    <cellStyle name="Hipervínculo" xfId="39227" builtinId="8" hidden="1"/>
    <cellStyle name="Hipervínculo" xfId="41351" builtinId="8" hidden="1"/>
    <cellStyle name="Hipervínculo" xfId="51201" builtinId="8" hidden="1"/>
    <cellStyle name="Hipervínculo" xfId="22807" builtinId="8" hidden="1"/>
    <cellStyle name="Hipervínculo" xfId="42295" builtinId="8" hidden="1"/>
    <cellStyle name="Hipervínculo" xfId="4316" builtinId="8" hidden="1"/>
    <cellStyle name="Hipervínculo" xfId="21486" builtinId="8" hidden="1"/>
    <cellStyle name="Hipervínculo" xfId="45287" builtinId="8" hidden="1"/>
    <cellStyle name="Hipervínculo" xfId="39177" builtinId="8" hidden="1"/>
    <cellStyle name="Hipervínculo" xfId="14439" builtinId="8" hidden="1"/>
    <cellStyle name="Hipervínculo" xfId="5761" builtinId="8" hidden="1"/>
    <cellStyle name="Hipervínculo" xfId="21111" builtinId="8" hidden="1"/>
    <cellStyle name="Hipervínculo" xfId="4459" builtinId="8" hidden="1"/>
    <cellStyle name="Hipervínculo" xfId="4260" builtinId="8" hidden="1"/>
    <cellStyle name="Hipervínculo" xfId="58642" builtinId="8" hidden="1"/>
    <cellStyle name="Hipervínculo" xfId="25319" builtinId="8" hidden="1"/>
    <cellStyle name="Hipervínculo" xfId="19953" builtinId="8" hidden="1"/>
    <cellStyle name="Hipervínculo" xfId="15611" builtinId="8" hidden="1"/>
    <cellStyle name="Hipervínculo" xfId="49735" builtinId="8" hidden="1"/>
    <cellStyle name="Hipervínculo" xfId="13609" builtinId="8" hidden="1"/>
    <cellStyle name="Hipervínculo" xfId="57087" builtinId="8" hidden="1"/>
    <cellStyle name="Hipervínculo" xfId="59457" builtinId="8" hidden="1"/>
    <cellStyle name="Hipervínculo" xfId="55399" builtinId="8" hidden="1"/>
    <cellStyle name="Hipervínculo" xfId="30417" builtinId="8" hidden="1"/>
    <cellStyle name="Hipervínculo" xfId="8685" builtinId="8" hidden="1"/>
    <cellStyle name="Hipervínculo" xfId="13064" builtinId="8" hidden="1"/>
    <cellStyle name="Hipervínculo" xfId="7527" builtinId="8" hidden="1"/>
    <cellStyle name="Hipervínculo" xfId="42271" builtinId="8" hidden="1"/>
    <cellStyle name="Hipervínculo" xfId="51205" builtinId="8" hidden="1"/>
    <cellStyle name="Hipervínculo" xfId="23946" builtinId="8" hidden="1"/>
    <cellStyle name="Hipervínculo" xfId="43332" builtinId="8" hidden="1"/>
    <cellStyle name="Hipervínculo" xfId="6419" builtinId="8" hidden="1"/>
    <cellStyle name="Hipervínculo" xfId="40681" builtinId="8" hidden="1"/>
    <cellStyle name="Hipervínculo" xfId="55913" builtinId="8" hidden="1"/>
    <cellStyle name="Hipervínculo" xfId="49477" builtinId="8" hidden="1"/>
    <cellStyle name="Hipervínculo" xfId="45891" builtinId="8" hidden="1"/>
    <cellStyle name="Hipervínculo" xfId="41801" builtinId="8" hidden="1"/>
    <cellStyle name="Hipervínculo" xfId="16560" builtinId="8" hidden="1"/>
    <cellStyle name="Hipervínculo" xfId="6137" builtinId="8" hidden="1"/>
    <cellStyle name="Hipervínculo" xfId="28980" builtinId="8" hidden="1"/>
    <cellStyle name="Hipervínculo" xfId="34256" builtinId="8" hidden="1"/>
    <cellStyle name="Hipervínculo" xfId="39000" builtinId="8" hidden="1"/>
    <cellStyle name="Hipervínculo" xfId="25338" builtinId="8" hidden="1"/>
    <cellStyle name="Hipervínculo" xfId="35002" builtinId="8" hidden="1"/>
    <cellStyle name="Hipervínculo" xfId="9632" builtinId="8" hidden="1"/>
    <cellStyle name="Hipervínculo" xfId="17775" builtinId="8" hidden="1"/>
    <cellStyle name="Hipervínculo" xfId="21169" builtinId="8" hidden="1"/>
    <cellStyle name="Hipervínculo" xfId="31147" builtinId="8" hidden="1"/>
    <cellStyle name="Hipervínculo" xfId="56318" builtinId="8" hidden="1"/>
    <cellStyle name="Hipervínculo" xfId="42611" builtinId="8" hidden="1"/>
    <cellStyle name="Hipervínculo" xfId="28198" builtinId="8" hidden="1"/>
    <cellStyle name="Hipervínculo" xfId="4343" builtinId="8" hidden="1"/>
    <cellStyle name="Hipervínculo" xfId="19739" builtinId="8" hidden="1"/>
    <cellStyle name="Hipervínculo" xfId="21028" builtinId="8" hidden="1"/>
    <cellStyle name="Hipervínculo" xfId="47857" builtinId="8" hidden="1"/>
    <cellStyle name="Hipervínculo" xfId="49521" builtinId="8" hidden="1"/>
    <cellStyle name="Hipervínculo" xfId="49319" builtinId="8" hidden="1"/>
    <cellStyle name="Hipervínculo" xfId="21402" builtinId="8" hidden="1"/>
    <cellStyle name="Hipervínculo" xfId="2365" builtinId="8" hidden="1"/>
    <cellStyle name="Hipervínculo" xfId="51773" builtinId="8" hidden="1"/>
    <cellStyle name="Hipervínculo" xfId="50521" builtinId="8" hidden="1"/>
    <cellStyle name="Hipervínculo" xfId="54656" builtinId="8" hidden="1"/>
    <cellStyle name="Hipervínculo" xfId="39277" builtinId="8" hidden="1"/>
    <cellStyle name="Hipervínculo" xfId="46388" builtinId="8" hidden="1"/>
    <cellStyle name="Hipervínculo" xfId="47941" builtinId="8" hidden="1"/>
    <cellStyle name="Hipervínculo" xfId="9308" builtinId="8" hidden="1"/>
    <cellStyle name="Hipervínculo" xfId="33339" builtinId="8" hidden="1"/>
    <cellStyle name="Hipervínculo" xfId="37428" builtinId="8" hidden="1"/>
    <cellStyle name="Hipervínculo" xfId="58544" builtinId="8" hidden="1"/>
    <cellStyle name="Hipervínculo" xfId="35922" builtinId="8" hidden="1"/>
    <cellStyle name="Hipervínculo" xfId="8972" builtinId="8" hidden="1"/>
    <cellStyle name="Hipervínculo" xfId="4626" builtinId="8" hidden="1"/>
    <cellStyle name="Hipervínculo" xfId="26806" builtinId="8" hidden="1"/>
    <cellStyle name="Hipervínculo" xfId="38108" builtinId="8" hidden="1"/>
    <cellStyle name="Hipervínculo" xfId="22791" builtinId="8" hidden="1"/>
    <cellStyle name="Hipervínculo" xfId="52113" builtinId="8" hidden="1"/>
    <cellStyle name="Hipervínculo" xfId="29120" builtinId="8" hidden="1"/>
    <cellStyle name="Hipervínculo" xfId="7077" builtinId="8" hidden="1"/>
    <cellStyle name="Hipervínculo" xfId="468" builtinId="8" hidden="1"/>
    <cellStyle name="Hipervínculo" xfId="9204" builtinId="8" hidden="1"/>
    <cellStyle name="Hipervínculo" xfId="48419" builtinId="8" hidden="1"/>
    <cellStyle name="Hipervínculo" xfId="6946" builtinId="8" hidden="1"/>
    <cellStyle name="Hipervínculo" xfId="45183" builtinId="8" hidden="1"/>
    <cellStyle name="Hipervínculo" xfId="30716" builtinId="8" hidden="1"/>
    <cellStyle name="Hipervínculo" xfId="6630" builtinId="8" hidden="1"/>
    <cellStyle name="Hipervínculo" xfId="5773" builtinId="8" hidden="1"/>
    <cellStyle name="Hipervínculo" xfId="27493" builtinId="8" hidden="1"/>
    <cellStyle name="Hipervínculo" xfId="9206" builtinId="8" hidden="1"/>
    <cellStyle name="Hipervínculo" xfId="50420" builtinId="8" hidden="1"/>
    <cellStyle name="Hipervínculo" xfId="52727" builtinId="8" hidden="1"/>
    <cellStyle name="Hipervínculo" xfId="15521" builtinId="8" hidden="1"/>
    <cellStyle name="Hipervínculo" xfId="788" builtinId="8" hidden="1"/>
    <cellStyle name="Hipervínculo" xfId="12700" builtinId="8" hidden="1"/>
    <cellStyle name="Hipervínculo" xfId="34429" builtinId="8" hidden="1"/>
    <cellStyle name="Hipervínculo" xfId="30565" builtinId="8" hidden="1"/>
    <cellStyle name="Hipervínculo" xfId="53058" builtinId="8" hidden="1"/>
    <cellStyle name="Hipervínculo" xfId="31329" builtinId="8" hidden="1"/>
    <cellStyle name="Hipervínculo" xfId="8721" builtinId="8" hidden="1"/>
    <cellStyle name="Hipervínculo" xfId="42333" builtinId="8" hidden="1"/>
    <cellStyle name="Hipervínculo" xfId="19629" builtinId="8" hidden="1"/>
    <cellStyle name="Hipervínculo" xfId="41359" builtinId="8" hidden="1"/>
    <cellStyle name="Hipervínculo" xfId="48491" builtinId="8" hidden="1"/>
    <cellStyle name="Hipervínculo" xfId="11569" builtinId="8" hidden="1"/>
    <cellStyle name="Hipervínculo" xfId="24396" builtinId="8" hidden="1"/>
    <cellStyle name="Hipervínculo" xfId="928" builtinId="8" hidden="1"/>
    <cellStyle name="Hipervínculo" xfId="9108" builtinId="8" hidden="1"/>
    <cellStyle name="Hipervínculo" xfId="26552" builtinId="8" hidden="1"/>
    <cellStyle name="Hipervínculo" xfId="48284" builtinId="8" hidden="1"/>
    <cellStyle name="Hipervínculo" xfId="44265" builtinId="8" hidden="1"/>
    <cellStyle name="Hipervínculo" xfId="39203" builtinId="8" hidden="1"/>
    <cellStyle name="Hipervínculo" xfId="17473" builtinId="8" hidden="1"/>
    <cellStyle name="Hipervínculo" xfId="6692" builtinId="8" hidden="1"/>
    <cellStyle name="Hipervínculo" xfId="11141" builtinId="8" hidden="1"/>
    <cellStyle name="Hipervínculo" xfId="51425" builtinId="8" hidden="1"/>
    <cellStyle name="Hipervínculo" xfId="55212" builtinId="8" hidden="1"/>
    <cellStyle name="Hipervínculo" xfId="54172" builtinId="8" hidden="1"/>
    <cellStyle name="Hipervínculo" xfId="32274" builtinId="8" hidden="1"/>
    <cellStyle name="Hipervínculo" xfId="54939" builtinId="8" hidden="1"/>
    <cellStyle name="Hipervínculo" xfId="13617" builtinId="8" hidden="1"/>
    <cellStyle name="Hipervínculo" xfId="17943" builtinId="8" hidden="1"/>
    <cellStyle name="Hipervínculo" xfId="40152" builtinId="8" hidden="1"/>
    <cellStyle name="Hipervínculo" xfId="55407" builtinId="8" hidden="1"/>
    <cellStyle name="Hipervínculo" xfId="30409" builtinId="8" hidden="1"/>
    <cellStyle name="Hipervínculo" xfId="47564" builtinId="8" hidden="1"/>
    <cellStyle name="Hipervínculo" xfId="8017" builtinId="8" hidden="1"/>
    <cellStyle name="Hipervínculo" xfId="43270" builtinId="8" hidden="1"/>
    <cellStyle name="Hipervínculo" xfId="20057" builtinId="8" hidden="1"/>
    <cellStyle name="Hipervínculo" xfId="9290" builtinId="8" hidden="1"/>
    <cellStyle name="Hipervínculo" xfId="40597" builtinId="8" hidden="1"/>
    <cellStyle name="Hipervínculo" xfId="16809" builtinId="8" hidden="1"/>
    <cellStyle name="Hipervínculo" xfId="50436" builtinId="8" hidden="1"/>
    <cellStyle name="Hipervínculo" xfId="26836" builtinId="8" hidden="1"/>
    <cellStyle name="Hipervínculo" xfId="27026" builtinId="8" hidden="1"/>
    <cellStyle name="Hipervínculo" xfId="43532" builtinId="8" hidden="1"/>
    <cellStyle name="Hipervínculo" xfId="46257" builtinId="8" hidden="1"/>
    <cellStyle name="Hipervínculo" xfId="25466" builtinId="8" hidden="1"/>
    <cellStyle name="Hipervínculo" xfId="57610" builtinId="8" hidden="1"/>
    <cellStyle name="Hipervínculo" xfId="50340" builtinId="8" hidden="1"/>
    <cellStyle name="Hipervínculo" xfId="54835" builtinId="8" hidden="1"/>
    <cellStyle name="Hipervínculo" xfId="45768" builtinId="8" hidden="1"/>
    <cellStyle name="Hipervínculo" xfId="57964" builtinId="8" hidden="1"/>
    <cellStyle name="Hipervínculo" xfId="18513" builtinId="8" hidden="1"/>
    <cellStyle name="Hipervínculo" xfId="35010" builtinId="8" hidden="1"/>
    <cellStyle name="Hipervínculo" xfId="44587" builtinId="8" hidden="1"/>
    <cellStyle name="Hipervínculo" xfId="4608" builtinId="8" hidden="1"/>
    <cellStyle name="Hipervínculo" xfId="5534" builtinId="8" hidden="1"/>
    <cellStyle name="Hipervínculo" xfId="41048" builtinId="8" hidden="1"/>
    <cellStyle name="Hipervínculo" xfId="17763" builtinId="8" hidden="1"/>
    <cellStyle name="Hipervínculo" xfId="52239" builtinId="8" hidden="1"/>
    <cellStyle name="Hipervínculo" xfId="39797" builtinId="8" hidden="1"/>
    <cellStyle name="Hipervínculo" xfId="20468" builtinId="8" hidden="1"/>
    <cellStyle name="Hipervínculo" xfId="22092" builtinId="8" hidden="1"/>
    <cellStyle name="Hipervínculo" xfId="23818" builtinId="8" hidden="1"/>
    <cellStyle name="Hipervínculo" xfId="47849" builtinId="8" hidden="1"/>
    <cellStyle name="Hipervínculo" xfId="51943" builtinId="8" hidden="1"/>
    <cellStyle name="Hipervínculo" xfId="45439" builtinId="8" hidden="1"/>
    <cellStyle name="Hipervínculo" xfId="19705" builtinId="8" hidden="1"/>
    <cellStyle name="Hipervínculo" xfId="34628" builtinId="8" hidden="1"/>
    <cellStyle name="Hipervínculo" xfId="34682" builtinId="8" hidden="1"/>
    <cellStyle name="Hipervínculo" xfId="30623" builtinId="8" hidden="1"/>
    <cellStyle name="Hipervínculo" xfId="54648" builtinId="8" hidden="1"/>
    <cellStyle name="Hipervínculo" xfId="57938" builtinId="8" hidden="1"/>
    <cellStyle name="Hipervínculo" xfId="54600" builtinId="8" hidden="1"/>
    <cellStyle name="Hipervínculo" xfId="42881" builtinId="8" hidden="1"/>
    <cellStyle name="Hipervínculo" xfId="11350" builtinId="8" hidden="1"/>
    <cellStyle name="Hipervínculo" xfId="11788" builtinId="8" hidden="1"/>
    <cellStyle name="Hipervínculo" xfId="1198" builtinId="8" hidden="1"/>
    <cellStyle name="Hipervínculo" xfId="8875" builtinId="8" hidden="1"/>
    <cellStyle name="Hipervínculo" xfId="15389" builtinId="8" hidden="1"/>
    <cellStyle name="Hipervínculo" xfId="31838" builtinId="8" hidden="1"/>
    <cellStyle name="Hipervínculo" xfId="58644" builtinId="8" hidden="1"/>
    <cellStyle name="Hipervínculo" xfId="33139" builtinId="8" hidden="1"/>
    <cellStyle name="Hipervínculo" xfId="18717" builtinId="8" hidden="1"/>
    <cellStyle name="Hipervínculo" xfId="44221" builtinId="8" hidden="1"/>
    <cellStyle name="Hipervínculo" xfId="52105" builtinId="8" hidden="1"/>
    <cellStyle name="Hipervínculo" xfId="33639" builtinId="8" hidden="1"/>
    <cellStyle name="Hipervínculo" xfId="25033" builtinId="8" hidden="1"/>
    <cellStyle name="Hipervínculo" xfId="24006" builtinId="8" hidden="1"/>
    <cellStyle name="Hipervínculo" xfId="18276" builtinId="8" hidden="1"/>
    <cellStyle name="Hipervínculo" xfId="25641" builtinId="8" hidden="1"/>
    <cellStyle name="Hipervínculo" xfId="51023" builtinId="8" hidden="1"/>
    <cellStyle name="Hipervínculo" xfId="45175" builtinId="8" hidden="1"/>
    <cellStyle name="Hipervínculo" xfId="40115" builtinId="8" hidden="1"/>
    <cellStyle name="Hipervínculo" xfId="24782" builtinId="8" hidden="1"/>
    <cellStyle name="Hipervínculo" xfId="42399" builtinId="8" hidden="1"/>
    <cellStyle name="Hipervínculo" xfId="33701" builtinId="8" hidden="1"/>
    <cellStyle name="Hipervínculo" xfId="32572" builtinId="8" hidden="1"/>
    <cellStyle name="Hipervínculo" xfId="57478" builtinId="8" hidden="1"/>
    <cellStyle name="Hipervínculo" xfId="38246" builtinId="8" hidden="1"/>
    <cellStyle name="Hipervínculo" xfId="33189" builtinId="8" hidden="1"/>
    <cellStyle name="Hipervínculo" xfId="11436" builtinId="8" hidden="1"/>
    <cellStyle name="Hipervínculo" xfId="7951" builtinId="8" hidden="1"/>
    <cellStyle name="Hipervínculo" xfId="11218" builtinId="8" hidden="1"/>
    <cellStyle name="Hipervínculo" xfId="43823" builtinId="8" hidden="1"/>
    <cellStyle name="Hipervínculo" xfId="18350" builtinId="8" hidden="1"/>
    <cellStyle name="Hipervínculo" xfId="31321" builtinId="8" hidden="1"/>
    <cellStyle name="Hipervínculo" xfId="26256" builtinId="8" hidden="1"/>
    <cellStyle name="Hipervínculo" xfId="3560" builtinId="8" hidden="1"/>
    <cellStyle name="Hipervínculo" xfId="19637" builtinId="8" hidden="1"/>
    <cellStyle name="Hipervínculo" xfId="29112" builtinId="8" hidden="1"/>
    <cellStyle name="Hipervínculo" xfId="5737" builtinId="8" hidden="1"/>
    <cellStyle name="Hipervínculo" xfId="30175" builtinId="8" hidden="1"/>
    <cellStyle name="Hipervínculo" xfId="13074" builtinId="8" hidden="1"/>
    <cellStyle name="Hipervínculo" xfId="19332" builtinId="8" hidden="1"/>
    <cellStyle name="Hipervínculo" xfId="3279" builtinId="8" hidden="1"/>
    <cellStyle name="Hipervínculo" xfId="26560" builtinId="8" hidden="1"/>
    <cellStyle name="Hipervínculo" xfId="31625" builtinId="8" hidden="1"/>
    <cellStyle name="Hipervínculo" xfId="53356" builtinId="8" hidden="1"/>
    <cellStyle name="Hipervínculo" xfId="30292" builtinId="8" hidden="1"/>
    <cellStyle name="Hipervínculo" xfId="17465" builtinId="8" hidden="1"/>
    <cellStyle name="Hipervínculo" xfId="41080" builtinId="8" hidden="1"/>
    <cellStyle name="Hipervínculo" xfId="11135" builtinId="8" hidden="1"/>
    <cellStyle name="Hipervínculo" xfId="17933" builtinId="8" hidden="1"/>
    <cellStyle name="Hipervínculo" xfId="56310" builtinId="8" hidden="1"/>
    <cellStyle name="Hipervínculo" xfId="45119" builtinId="8" hidden="1"/>
    <cellStyle name="Hipervínculo" xfId="48765" builtinId="8" hidden="1"/>
    <cellStyle name="Hipervínculo" xfId="10535" builtinId="8" hidden="1"/>
    <cellStyle name="Hipervínculo" xfId="5475" builtinId="8" hidden="1"/>
    <cellStyle name="Hipervínculo" xfId="49153" builtinId="8" hidden="1"/>
    <cellStyle name="Hipervínculo" xfId="8527" builtinId="8" hidden="1"/>
    <cellStyle name="Hipervínculo" xfId="45479" builtinId="8" hidden="1"/>
    <cellStyle name="Hipervínculo" xfId="51326" builtinId="8" hidden="1"/>
    <cellStyle name="Hipervínculo" xfId="54462" builtinId="8" hidden="1"/>
    <cellStyle name="Hipervínculo" xfId="59166" builtinId="8" hidden="1"/>
    <cellStyle name="Hipervínculo" xfId="322" builtinId="8" hidden="1"/>
    <cellStyle name="Hipervínculo" xfId="24730" builtinId="8" hidden="1"/>
    <cellStyle name="Hipervínculo" xfId="47348" builtinId="8" hidden="1"/>
    <cellStyle name="Hipervínculo" xfId="17265" builtinId="8" hidden="1"/>
    <cellStyle name="Hipervínculo" xfId="44525" builtinId="8" hidden="1"/>
    <cellStyle name="Hipervínculo" xfId="18410" builtinId="8" hidden="1"/>
    <cellStyle name="Hipervínculo" xfId="3748" builtinId="8" hidden="1"/>
    <cellStyle name="Hipervínculo" xfId="7507" builtinId="8" hidden="1"/>
    <cellStyle name="Hipervínculo" xfId="31535" builtinId="8" hidden="1"/>
    <cellStyle name="Hipervínculo" xfId="54276" builtinId="8" hidden="1"/>
    <cellStyle name="Hipervínculo" xfId="32479" builtinId="8" hidden="1"/>
    <cellStyle name="Hipervínculo" xfId="12648" builtinId="8" hidden="1"/>
    <cellStyle name="Hipervínculo" xfId="54232" builtinId="8" hidden="1"/>
    <cellStyle name="Hipervínculo" xfId="348" builtinId="8" hidden="1"/>
    <cellStyle name="Hipervínculo" xfId="22024" builtinId="8" hidden="1"/>
    <cellStyle name="Hipervínculo" xfId="38332" builtinId="8" hidden="1"/>
    <cellStyle name="Hipervínculo" xfId="47790" builtinId="8" hidden="1"/>
    <cellStyle name="Hipervínculo" xfId="44551" builtinId="8" hidden="1"/>
    <cellStyle name="Hipervínculo" xfId="30927" builtinId="8" hidden="1"/>
    <cellStyle name="Hipervínculo" xfId="4588" builtinId="8" hidden="1"/>
    <cellStyle name="Hipervínculo" xfId="5223" builtinId="8" hidden="1"/>
    <cellStyle name="Hipervínculo" xfId="21105" builtinId="8" hidden="1"/>
    <cellStyle name="Hipervínculo" xfId="45135" builtinId="8" hidden="1"/>
    <cellStyle name="Hipervínculo" xfId="52247" builtinId="8" hidden="1"/>
    <cellStyle name="Hipervínculo" xfId="47953" builtinId="8" hidden="1"/>
    <cellStyle name="Hipervínculo" xfId="26292" builtinId="8" hidden="1"/>
    <cellStyle name="Hipervínculo" xfId="30561" builtinId="8" hidden="1"/>
    <cellStyle name="Hipervínculo" xfId="36609" builtinId="8" hidden="1"/>
    <cellStyle name="Hipervínculo" xfId="41385" builtinId="8" hidden="1"/>
    <cellStyle name="Hipervínculo" xfId="17008" builtinId="8" hidden="1"/>
    <cellStyle name="Hipervínculo" xfId="30173" builtinId="8" hidden="1"/>
    <cellStyle name="Hipervínculo" xfId="23948" builtinId="8" hidden="1"/>
    <cellStyle name="Hipervínculo" xfId="5558" builtinId="8" hidden="1"/>
    <cellStyle name="Hipervínculo" xfId="414" builtinId="8" hidden="1"/>
    <cellStyle name="Hipervínculo" xfId="9927" builtinId="8" hidden="1"/>
    <cellStyle name="Hipervínculo" xfId="34706" builtinId="8" hidden="1"/>
    <cellStyle name="Hipervínculo" xfId="57934" builtinId="8" hidden="1"/>
    <cellStyle name="Hipervínculo" xfId="38643" builtinId="8" hidden="1"/>
    <cellStyle name="Hipervínculo" xfId="34100" builtinId="8" hidden="1"/>
    <cellStyle name="Hipervínculo" xfId="10525" builtinId="8" hidden="1"/>
    <cellStyle name="Hipervínculo" xfId="11796" builtinId="8" hidden="1"/>
    <cellStyle name="Hipervínculo" xfId="16857" builtinId="8" hidden="1"/>
    <cellStyle name="Hipervínculo" xfId="41507" builtinId="8" hidden="1"/>
    <cellStyle name="Hipervínculo" xfId="53964" builtinId="8" hidden="1"/>
    <cellStyle name="Hipervínculo" xfId="57421" builtinId="8" hidden="1"/>
    <cellStyle name="Hipervínculo" xfId="27168" builtinId="8" hidden="1"/>
    <cellStyle name="Hipervínculo" xfId="42469" builtinId="8" hidden="1"/>
    <cellStyle name="Hipervínculo" xfId="18725" builtinId="8" hidden="1"/>
    <cellStyle name="Hipervínculo" xfId="36621" builtinId="8" hidden="1"/>
    <cellStyle name="Hipervínculo" xfId="48302" builtinId="8" hidden="1"/>
    <cellStyle name="Hipervínculo" xfId="47036" builtinId="8" hidden="1"/>
    <cellStyle name="Hipervínculo" xfId="18713" builtinId="8" hidden="1"/>
    <cellStyle name="Hipervínculo" xfId="20245" builtinId="8" hidden="1"/>
    <cellStyle name="Hipervínculo" xfId="3736" builtinId="8" hidden="1"/>
    <cellStyle name="Hipervínculo" xfId="25649" builtinId="8" hidden="1"/>
    <cellStyle name="Hipervínculo" xfId="27652" builtinId="8" hidden="1"/>
    <cellStyle name="Hipervínculo" xfId="55102" builtinId="8" hidden="1"/>
    <cellStyle name="Hipervínculo" xfId="40107" builtinId="8" hidden="1"/>
    <cellStyle name="Hipervínculo" xfId="44295" builtinId="8" hidden="1"/>
    <cellStyle name="Hipervínculo" xfId="16463" builtinId="8" hidden="1"/>
    <cellStyle name="Hipervínculo" xfId="58780" builtinId="8" hidden="1"/>
    <cellStyle name="Hipervínculo" xfId="32580" builtinId="8" hidden="1"/>
    <cellStyle name="Hipervínculo" xfId="37637" builtinId="8" hidden="1"/>
    <cellStyle name="Hipervínculo" xfId="29036" builtinId="8" hidden="1"/>
    <cellStyle name="Hipervínculo" xfId="44107" builtinId="8" hidden="1"/>
    <cellStyle name="Hipervínculo" xfId="27924" builtinId="8" hidden="1"/>
    <cellStyle name="Hipervínculo" xfId="6389" builtinId="8" hidden="1"/>
    <cellStyle name="Hipervínculo" xfId="19383" builtinId="8" hidden="1"/>
    <cellStyle name="Hipervínculo" xfId="39507" builtinId="8" hidden="1"/>
    <cellStyle name="Hipervínculo" xfId="44567" builtinId="8" hidden="1"/>
    <cellStyle name="Hipervínculo" xfId="50412" builtinId="8" hidden="1"/>
    <cellStyle name="Hipervínculo" xfId="26248" builtinId="8" hidden="1"/>
    <cellStyle name="Hipervínculo" xfId="45107" builtinId="8" hidden="1"/>
    <cellStyle name="Hipervínculo" xfId="776" builtinId="8" hidden="1"/>
    <cellStyle name="Hipervínculo" xfId="8803" builtinId="8" hidden="1"/>
    <cellStyle name="Hipervínculo" xfId="46436" builtinId="8" hidden="1"/>
    <cellStyle name="Hipervínculo" xfId="51497" builtinId="8" hidden="1"/>
    <cellStyle name="Hipervínculo" xfId="43612" builtinId="8" hidden="1"/>
    <cellStyle name="Hipervínculo" xfId="20327" builtinId="8" hidden="1"/>
    <cellStyle name="Hipervínculo" xfId="15063" builtinId="8" hidden="1"/>
    <cellStyle name="Hipervínculo" xfId="26620" builtinId="8" hidden="1"/>
    <cellStyle name="Hipervínculo" xfId="38030" builtinId="8" hidden="1"/>
    <cellStyle name="Hipervínculo" xfId="7165" builtinId="8" hidden="1"/>
    <cellStyle name="Hipervínculo" xfId="58852" builtinId="8" hidden="1"/>
    <cellStyle name="Hipervínculo" xfId="36810" builtinId="8" hidden="1"/>
    <cellStyle name="Hipervínculo" xfId="35086" builtinId="8" hidden="1"/>
    <cellStyle name="Hipervínculo" xfId="30821" builtinId="8" hidden="1"/>
    <cellStyle name="Hipervínculo" xfId="15575" builtinId="8" hidden="1"/>
    <cellStyle name="Hipervínculo" xfId="25614" builtinId="8" hidden="1"/>
    <cellStyle name="Hipervínculo" xfId="50631" builtinId="8" hidden="1"/>
    <cellStyle name="Hipervínculo" xfId="1566" builtinId="8" hidden="1"/>
    <cellStyle name="Hipervínculo" xfId="36102" builtinId="8" hidden="1"/>
    <cellStyle name="Hipervínculo" xfId="5208" builtinId="8" hidden="1"/>
    <cellStyle name="Hipervínculo" xfId="16132" builtinId="8" hidden="1"/>
    <cellStyle name="Hipervínculo" xfId="22018" builtinId="8" hidden="1"/>
    <cellStyle name="Hipervínculo" xfId="45487" builtinId="8" hidden="1"/>
    <cellStyle name="Hipervínculo" xfId="51334" builtinId="8" hidden="1"/>
    <cellStyle name="Hipervínculo" xfId="26862" builtinId="8" hidden="1"/>
    <cellStyle name="Hipervínculo" xfId="59437" builtinId="8" hidden="1"/>
    <cellStyle name="Hipervínculo" xfId="52378" builtinId="8" hidden="1"/>
    <cellStyle name="Hipervínculo" xfId="40259" builtinId="8" hidden="1"/>
    <cellStyle name="Hipervínculo" xfId="28814" builtinId="8" hidden="1"/>
    <cellStyle name="Hipervínculo" xfId="29499" builtinId="8" hidden="1"/>
    <cellStyle name="Hipervínculo" xfId="44533" builtinId="8" hidden="1"/>
    <cellStyle name="Hipervínculo" xfId="40441" builtinId="8" hidden="1"/>
    <cellStyle name="Hipervínculo" xfId="49036" builtinId="8" hidden="1"/>
    <cellStyle name="Hipervínculo" xfId="7499" builtinId="8" hidden="1"/>
    <cellStyle name="Hipervínculo" xfId="29557" builtinId="8" hidden="1"/>
    <cellStyle name="Hipervínculo" xfId="35618" builtinId="8" hidden="1"/>
    <cellStyle name="Hipervínculo" xfId="58392" builtinId="8" hidden="1"/>
    <cellStyle name="Hipervínculo" xfId="37732" builtinId="8" hidden="1"/>
    <cellStyle name="Hipervínculo" xfId="33643" builtinId="8" hidden="1"/>
    <cellStyle name="Hipervínculo" xfId="54735" builtinId="8" hidden="1"/>
    <cellStyle name="Hipervínculo" xfId="4266" builtinId="8" hidden="1"/>
    <cellStyle name="Hipervínculo" xfId="48675" builtinId="8" hidden="1"/>
    <cellStyle name="Hipervínculo" xfId="50818" builtinId="8" hidden="1"/>
    <cellStyle name="Hipervínculo" xfId="31786" builtinId="8" hidden="1"/>
    <cellStyle name="Hipervínculo" xfId="30935" builtinId="8" hidden="1"/>
    <cellStyle name="Hipervínculo" xfId="26838" builtinId="8" hidden="1"/>
    <cellStyle name="Hipervínculo" xfId="37830" builtinId="8" hidden="1"/>
    <cellStyle name="Hipervínculo" xfId="41406" builtinId="8" hidden="1"/>
    <cellStyle name="Hipervínculo" xfId="20311" builtinId="8" hidden="1"/>
    <cellStyle name="Hipervínculo" xfId="49217" builtinId="8" hidden="1"/>
    <cellStyle name="Hipervínculo" xfId="47945" builtinId="8" hidden="1"/>
    <cellStyle name="Hipervínculo" xfId="10471" builtinId="8" hidden="1"/>
    <cellStyle name="Hipervínculo" xfId="20043" builtinId="8" hidden="1"/>
    <cellStyle name="Hipervínculo" xfId="4192" builtinId="8" hidden="1"/>
    <cellStyle name="Hipervínculo" xfId="56918" builtinId="8" hidden="1"/>
    <cellStyle name="Hipervínculo" xfId="40237" builtinId="8" hidden="1"/>
    <cellStyle name="Hipervínculo" xfId="56016" builtinId="8" hidden="1"/>
    <cellStyle name="Hipervínculo" xfId="41020" builtinId="8" hidden="1"/>
    <cellStyle name="Hipervínculo" xfId="28622" builtinId="8" hidden="1"/>
    <cellStyle name="Hipervínculo" xfId="47054" builtinId="8" hidden="1"/>
    <cellStyle name="Hipervínculo" xfId="40535" builtinId="8" hidden="1"/>
    <cellStyle name="Hipervínculo" xfId="13727" builtinId="8" hidden="1"/>
    <cellStyle name="Hipervínculo" xfId="21036" builtinId="8" hidden="1"/>
    <cellStyle name="Hipervínculo" xfId="32817" builtinId="8" hidden="1"/>
    <cellStyle name="Hipervínculo" xfId="15401" builtinId="8" hidden="1"/>
    <cellStyle name="Hipervínculo" xfId="1966" builtinId="8" hidden="1"/>
    <cellStyle name="Hipervínculo" xfId="4696" builtinId="8" hidden="1"/>
    <cellStyle name="Hipervínculo" xfId="4110" builtinId="8" hidden="1"/>
    <cellStyle name="Hipervínculo" xfId="39677" builtinId="8" hidden="1"/>
    <cellStyle name="Hipervínculo" xfId="6786" builtinId="8" hidden="1"/>
    <cellStyle name="Hipervínculo" xfId="33579" builtinId="8" hidden="1"/>
    <cellStyle name="Hipervínculo" xfId="39063" builtinId="8" hidden="1"/>
    <cellStyle name="Hipervínculo" xfId="31804" builtinId="8" hidden="1"/>
    <cellStyle name="Hipervínculo" xfId="17757" builtinId="8" hidden="1"/>
    <cellStyle name="Hipervínculo" xfId="11418" builtinId="8" hidden="1"/>
    <cellStyle name="Hipervínculo" xfId="37518" builtinId="8" hidden="1"/>
    <cellStyle name="Hipervínculo" xfId="17829" builtinId="8" hidden="1"/>
    <cellStyle name="Hipervínculo" xfId="57227" builtinId="8" hidden="1"/>
    <cellStyle name="Hipervínculo" xfId="15912" builtinId="8" hidden="1"/>
    <cellStyle name="Hipervínculo" xfId="57419" builtinId="8" hidden="1"/>
    <cellStyle name="Hipervínculo" xfId="7964" builtinId="8" hidden="1"/>
    <cellStyle name="Hipervínculo" xfId="7812" builtinId="8" hidden="1"/>
    <cellStyle name="Hipervínculo" xfId="31359" builtinId="8" hidden="1"/>
    <cellStyle name="Hipervínculo" xfId="44169" builtinId="8" hidden="1"/>
    <cellStyle name="Hipervínculo" xfId="32241" builtinId="8" hidden="1"/>
    <cellStyle name="Hipervínculo" xfId="30185" builtinId="8" hidden="1"/>
    <cellStyle name="Hipervínculo" xfId="12988" builtinId="8" hidden="1"/>
    <cellStyle name="Hipervínculo" xfId="32653" builtinId="8" hidden="1"/>
    <cellStyle name="Hipervínculo" xfId="52962" builtinId="8" hidden="1"/>
    <cellStyle name="Hipervínculo" xfId="50021" builtinId="8" hidden="1"/>
    <cellStyle name="Hipervínculo" xfId="43306" builtinId="8" hidden="1"/>
    <cellStyle name="Hipervínculo" xfId="23218" builtinId="8" hidden="1"/>
    <cellStyle name="Hipervínculo" xfId="17109" builtinId="8" hidden="1"/>
    <cellStyle name="Hipervínculo" xfId="5637" builtinId="8" hidden="1"/>
    <cellStyle name="Hipervínculo" xfId="22675" builtinId="8" hidden="1"/>
    <cellStyle name="Hipervínculo" xfId="15467" builtinId="8" hidden="1"/>
    <cellStyle name="Hipervínculo" xfId="32755" builtinId="8" hidden="1"/>
    <cellStyle name="Hipervínculo" xfId="46329" builtinId="8" hidden="1"/>
    <cellStyle name="Hipervínculo" xfId="21406" builtinId="8" hidden="1"/>
    <cellStyle name="Hipervínculo" xfId="772" builtinId="8" hidden="1"/>
    <cellStyle name="Hipervínculo" xfId="4775" builtinId="8" hidden="1"/>
    <cellStyle name="Hipervínculo" xfId="29725" builtinId="8" hidden="1"/>
    <cellStyle name="Hipervínculo" xfId="51505" builtinId="8" hidden="1"/>
    <cellStyle name="Hipervínculo" xfId="43620" builtinId="8" hidden="1"/>
    <cellStyle name="Hipervínculo" xfId="39531" builtinId="8" hidden="1"/>
    <cellStyle name="Hipervínculo" xfId="14254" builtinId="8" hidden="1"/>
    <cellStyle name="Hipervínculo" xfId="8409" builtinId="8" hidden="1"/>
    <cellStyle name="Hipervínculo" xfId="14728" builtinId="8" hidden="1"/>
    <cellStyle name="Hipervínculo" xfId="24289" builtinId="8" hidden="1"/>
    <cellStyle name="Hipervínculo" xfId="58848" builtinId="8" hidden="1"/>
    <cellStyle name="Hipervínculo" xfId="52898" builtinId="8" hidden="1"/>
    <cellStyle name="Hipervínculo" xfId="22801" builtinId="8" hidden="1"/>
    <cellStyle name="Hipervínculo" xfId="7327" builtinId="8" hidden="1"/>
    <cellStyle name="Hipervínculo" xfId="15209" builtinId="8" hidden="1"/>
    <cellStyle name="Hipervínculo" xfId="19302" builtinId="8" hidden="1"/>
    <cellStyle name="Hipervínculo" xfId="8531" builtinId="8" hidden="1"/>
    <cellStyle name="Hipervínculo" xfId="54050" builtinId="8" hidden="1"/>
    <cellStyle name="Hipervínculo" xfId="30021" builtinId="8" hidden="1"/>
    <cellStyle name="Hipervínculo" xfId="25926" builtinId="8" hidden="1"/>
    <cellStyle name="Hipervínculo" xfId="2063" builtinId="8" hidden="1"/>
    <cellStyle name="Hipervínculo" xfId="48245" builtinId="8" hidden="1"/>
    <cellStyle name="Hipervínculo" xfId="26098" builtinId="8" hidden="1"/>
    <cellStyle name="Hipervínculo" xfId="7408" builtinId="8" hidden="1"/>
    <cellStyle name="Hipervínculo" xfId="47250" builtinId="8" hidden="1"/>
    <cellStyle name="Hipervínculo" xfId="44235" builtinId="8" hidden="1"/>
    <cellStyle name="Hipervínculo" xfId="19131" builtinId="8" hidden="1"/>
    <cellStyle name="Hipervínculo" xfId="17293" builtinId="8" hidden="1"/>
    <cellStyle name="Hipervínculo" xfId="28808" builtinId="8" hidden="1"/>
    <cellStyle name="Hipervínculo" xfId="8315" builtinId="8" hidden="1"/>
    <cellStyle name="Hipervínculo" xfId="56926" builtinId="8" hidden="1"/>
    <cellStyle name="Hipervínculo" xfId="46707" builtinId="8" hidden="1"/>
    <cellStyle name="Hipervínculo" xfId="25956" builtinId="8" hidden="1"/>
    <cellStyle name="Hipervínculo" xfId="12330" builtinId="8" hidden="1"/>
    <cellStyle name="Hipervínculo" xfId="11579" builtinId="8" hidden="1"/>
    <cellStyle name="Hipervínculo" xfId="35610" builtinId="8" hidden="1"/>
    <cellStyle name="Hipervínculo" xfId="39703" builtinId="8" hidden="1"/>
    <cellStyle name="Hipervínculo" xfId="43159" builtinId="8" hidden="1"/>
    <cellStyle name="Hipervínculo" xfId="17024" builtinId="8" hidden="1"/>
    <cellStyle name="Hipervínculo" xfId="7352" builtinId="8" hidden="1"/>
    <cellStyle name="Hipervínculo" xfId="29810" builtinId="8" hidden="1"/>
    <cellStyle name="Hipervínculo" xfId="18380" builtinId="8" hidden="1"/>
    <cellStyle name="Hipervínculo" xfId="42409" builtinId="8" hidden="1"/>
    <cellStyle name="Hipervínculo" xfId="46500" builtinId="8" hidden="1"/>
    <cellStyle name="Hipervínculo" xfId="49807" builtinId="8" hidden="1"/>
    <cellStyle name="Hipervínculo" xfId="26846" builtinId="8" hidden="1"/>
    <cellStyle name="Hipervínculo" xfId="24414" builtinId="8" hidden="1"/>
    <cellStyle name="Hipervínculo" xfId="16837" builtinId="8" hidden="1"/>
    <cellStyle name="Hipervínculo" xfId="22935" builtinId="8" hidden="1"/>
    <cellStyle name="Hipervínculo" xfId="49209" builtinId="8" hidden="1"/>
    <cellStyle name="Hipervínculo" xfId="53302" builtinId="8" hidden="1"/>
    <cellStyle name="Hipervínculo" xfId="21440" builtinId="8" hidden="1"/>
    <cellStyle name="Hipervínculo" xfId="20051" builtinId="8" hidden="1"/>
    <cellStyle name="Hipervínculo" xfId="29533" builtinId="8" hidden="1"/>
    <cellStyle name="Hipervínculo" xfId="54827" builtinId="8" hidden="1"/>
    <cellStyle name="Hipervínculo" xfId="52984" builtinId="8" hidden="1"/>
    <cellStyle name="Hipervínculo" xfId="56006" builtinId="8" hidden="1"/>
    <cellStyle name="Hipervínculo" xfId="59220" builtinId="8" hidden="1"/>
    <cellStyle name="Hipervínculo" xfId="35952" builtinId="8" hidden="1"/>
    <cellStyle name="Hipervínculo" xfId="13250" builtinId="8" hidden="1"/>
    <cellStyle name="Hipervínculo" xfId="9591" builtinId="8" hidden="1"/>
    <cellStyle name="Hipervínculo" xfId="37559" builtinId="8" hidden="1"/>
    <cellStyle name="Hipervínculo" xfId="36731" builtinId="8" hidden="1"/>
    <cellStyle name="Hipervínculo" xfId="55624" builtinId="8" hidden="1"/>
    <cellStyle name="Hipervínculo" xfId="23568" builtinId="8" hidden="1"/>
    <cellStyle name="Hipervínculo" xfId="50564" builtinId="8" hidden="1"/>
    <cellStyle name="Hipervínculo" xfId="7779" builtinId="8" hidden="1"/>
    <cellStyle name="Hipervínculo" xfId="32975" builtinId="8" hidden="1"/>
    <cellStyle name="Hipervínculo" xfId="32887" builtinId="8" hidden="1"/>
    <cellStyle name="Hipervínculo" xfId="10059" builtinId="8" hidden="1"/>
    <cellStyle name="Hipervínculo" xfId="48887" builtinId="8" hidden="1"/>
    <cellStyle name="Hipervínculo" xfId="43829" builtinId="8" hidden="1"/>
    <cellStyle name="Hipervínculo" xfId="22096" builtinId="8" hidden="1"/>
    <cellStyle name="Hipervínculo" xfId="1228" builtinId="8" hidden="1"/>
    <cellStyle name="Hipervínculo" xfId="20998" builtinId="8" hidden="1"/>
    <cellStyle name="Hipervínculo" xfId="28856" builtinId="8" hidden="1"/>
    <cellStyle name="Hipervínculo" xfId="46946" builtinId="8" hidden="1"/>
    <cellStyle name="Hipervínculo" xfId="41959" builtinId="8" hidden="1"/>
    <cellStyle name="Hipervínculo" xfId="36896" builtinId="8" hidden="1"/>
    <cellStyle name="Hipervínculo" xfId="15167" builtinId="8" hidden="1"/>
    <cellStyle name="Hipervínculo" xfId="7775" builtinId="8" hidden="1"/>
    <cellStyle name="Hipervínculo" xfId="22973" builtinId="8" hidden="1"/>
    <cellStyle name="Hipervínculo" xfId="29072" builtinId="8" hidden="1"/>
    <cellStyle name="Hipervínculo" xfId="59303" builtinId="8" hidden="1"/>
    <cellStyle name="Hipervínculo" xfId="32879" builtinId="8" hidden="1"/>
    <cellStyle name="Hipervínculo" xfId="29970" builtinId="8" hidden="1"/>
    <cellStyle name="Hipervínculo" xfId="8239" builtinId="8" hidden="1"/>
    <cellStyle name="Hipervínculo" xfId="15920" builtinId="8" hidden="1"/>
    <cellStyle name="Hipervínculo" xfId="24180" builtinId="8" hidden="1"/>
    <cellStyle name="Hipervínculo" xfId="42715" builtinId="8" hidden="1"/>
    <cellStyle name="Hipervínculo" xfId="53137" builtinId="8" hidden="1"/>
    <cellStyle name="Hipervínculo" xfId="28102" builtinId="8" hidden="1"/>
    <cellStyle name="Hipervínculo" xfId="23040" builtinId="8" hidden="1"/>
    <cellStyle name="Hipervínculo" xfId="1608" builtinId="8" hidden="1"/>
    <cellStyle name="Hipervínculo" xfId="32976" builtinId="8" hidden="1"/>
    <cellStyle name="Hipervínculo" xfId="57751" builtinId="8" hidden="1"/>
    <cellStyle name="Hipervínculo" xfId="54739" builtinId="8" hidden="1"/>
    <cellStyle name="Hipervínculo" xfId="9547" builtinId="8" hidden="1"/>
    <cellStyle name="Hipervínculo" xfId="56977" builtinId="8" hidden="1"/>
    <cellStyle name="Hipervínculo" xfId="44018" builtinId="8" hidden="1"/>
    <cellStyle name="Hipervínculo" xfId="7957" builtinId="8" hidden="1"/>
    <cellStyle name="Hipervínculo" xfId="16976" builtinId="8" hidden="1"/>
    <cellStyle name="Hipervínculo" xfId="26428" builtinId="8" hidden="1"/>
    <cellStyle name="Hipervínculo" xfId="8133" builtinId="8" hidden="1"/>
    <cellStyle name="Hipervínculo" xfId="39539" builtinId="8" hidden="1"/>
    <cellStyle name="Hipervínculo" xfId="14246" builtinId="8" hidden="1"/>
    <cellStyle name="Hipervínculo" xfId="9198" builtinId="8" hidden="1"/>
    <cellStyle name="Hipervínculo" xfId="14565" builtinId="8" hidden="1"/>
    <cellStyle name="Hipervínculo" xfId="36519" builtinId="8" hidden="1"/>
    <cellStyle name="Hipervínculo" xfId="37752" builtinId="8" hidden="1"/>
    <cellStyle name="Hipervínculo" xfId="56762" builtinId="8" hidden="1"/>
    <cellStyle name="Hipervínculo" xfId="32739" builtinId="8" hidden="1"/>
    <cellStyle name="Hipervínculo" xfId="4212" builtinId="8" hidden="1"/>
    <cellStyle name="Hipervínculo" xfId="4563" builtinId="8" hidden="1"/>
    <cellStyle name="Hipervínculo" xfId="14706" builtinId="8" hidden="1"/>
    <cellStyle name="Hipervínculo" xfId="46674" builtinId="8" hidden="1"/>
    <cellStyle name="Hipervínculo" xfId="18019" builtinId="8" hidden="1"/>
    <cellStyle name="Hipervínculo" xfId="49965" builtinId="8" hidden="1"/>
    <cellStyle name="Hipervínculo" xfId="25229" builtinId="8" hidden="1"/>
    <cellStyle name="Hipervínculo" xfId="7593" builtinId="8" hidden="1"/>
    <cellStyle name="Hipervínculo" xfId="2143" builtinId="8" hidden="1"/>
    <cellStyle name="Hipervínculo" xfId="26090" builtinId="8" hidden="1"/>
    <cellStyle name="Hipervínculo" xfId="27983" builtinId="8" hidden="1"/>
    <cellStyle name="Hipervínculo" xfId="53637" builtinId="8" hidden="1"/>
    <cellStyle name="Hipervínculo" xfId="6690" builtinId="8" hidden="1"/>
    <cellStyle name="Hipervínculo" xfId="19139" builtinId="8" hidden="1"/>
    <cellStyle name="Hipervínculo" xfId="2562" builtinId="8" hidden="1"/>
    <cellStyle name="Hipervínculo" xfId="7163" builtinId="8" hidden="1"/>
    <cellStyle name="Hipervínculo" xfId="32895" builtinId="8" hidden="1"/>
    <cellStyle name="Hipervínculo" xfId="44263" builtinId="8" hidden="1"/>
    <cellStyle name="Hipervínculo" xfId="10939" builtinId="8" hidden="1"/>
    <cellStyle name="Hipervínculo" xfId="36365" builtinId="8" hidden="1"/>
    <cellStyle name="Hipervínculo" xfId="12336" builtinId="8" hidden="1"/>
    <cellStyle name="Hipervínculo" xfId="45101" builtinId="8" hidden="1"/>
    <cellStyle name="Hipervínculo" xfId="14091" builtinId="8" hidden="1"/>
    <cellStyle name="Hipervínculo" xfId="39695" builtinId="8" hidden="1"/>
    <cellStyle name="Hipervínculo" xfId="52087" builtinId="8" hidden="1"/>
    <cellStyle name="Hipervínculo" xfId="12380" builtinId="8" hidden="1"/>
    <cellStyle name="Hipervínculo" xfId="29563" builtinId="8" hidden="1"/>
    <cellStyle name="Hipervínculo" xfId="5538" builtinId="8" hidden="1"/>
    <cellStyle name="Hipervínculo" xfId="9110" builtinId="8" hidden="1"/>
    <cellStyle name="Hipervínculo" xfId="21018" builtinId="8" hidden="1"/>
    <cellStyle name="Hipervínculo" xfId="46494" builtinId="8" hidden="1"/>
    <cellStyle name="Hipervínculo" xfId="49799" builtinId="8" hidden="1"/>
    <cellStyle name="Hipervínculo" xfId="26159" builtinId="8" hidden="1"/>
    <cellStyle name="Hipervínculo" xfId="22763" builtinId="8" hidden="1"/>
    <cellStyle name="Hipervínculo" xfId="1684" builtinId="8" hidden="1"/>
    <cellStyle name="Hipervínculo" xfId="5993" builtinId="8" hidden="1"/>
    <cellStyle name="Hipervínculo" xfId="47809" builtinId="8" hidden="1"/>
    <cellStyle name="Hipervínculo" xfId="53294" builtinId="8" hidden="1"/>
    <cellStyle name="Hipervínculo" xfId="52365" builtinId="8" hidden="1"/>
    <cellStyle name="Hipervínculo" xfId="37393" builtinId="8" hidden="1"/>
    <cellStyle name="Hipervínculo" xfId="24708" builtinId="8" hidden="1"/>
    <cellStyle name="Hipervínculo" xfId="8083" builtinId="8" hidden="1"/>
    <cellStyle name="Hipervínculo" xfId="13142" builtinId="8" hidden="1"/>
    <cellStyle name="Hipervínculo" xfId="34875" builtinId="8" hidden="1"/>
    <cellStyle name="Hipervínculo" xfId="59224" builtinId="8" hidden="1"/>
    <cellStyle name="Hipervínculo" xfId="35944" builtinId="8" hidden="1"/>
    <cellStyle name="Hipervínculo" xfId="39162" builtinId="8" hidden="1"/>
    <cellStyle name="Hipervínculo" xfId="32034" builtinId="8" hidden="1"/>
    <cellStyle name="Hipervínculo" xfId="51027" builtinId="8" hidden="1"/>
    <cellStyle name="Hipervínculo" xfId="49579" builtinId="8" hidden="1"/>
    <cellStyle name="Hipervínculo" xfId="41803" builtinId="8" hidden="1"/>
    <cellStyle name="Hipervínculo" xfId="48075" builtinId="8" hidden="1"/>
    <cellStyle name="Hipervínculo" xfId="52626" builtinId="8" hidden="1"/>
    <cellStyle name="Hipervínculo" xfId="9242" builtinId="8" hidden="1"/>
    <cellStyle name="Hipervínculo" xfId="1152" builtinId="8" hidden="1"/>
    <cellStyle name="Hipervínculo" xfId="5221" builtinId="8" hidden="1"/>
    <cellStyle name="Hipervínculo" xfId="26996" builtinId="8" hidden="1"/>
    <cellStyle name="Hipervínculo" xfId="48731" builtinId="8" hidden="1"/>
    <cellStyle name="Hipervínculo" xfId="43821" builtinId="8" hidden="1"/>
    <cellStyle name="Hipervínculo" xfId="22629" builtinId="8" hidden="1"/>
    <cellStyle name="Hipervínculo" xfId="17028" builtinId="8" hidden="1"/>
    <cellStyle name="Hipervínculo" xfId="6605" builtinId="8" hidden="1"/>
    <cellStyle name="Hipervínculo" xfId="12425" builtinId="8" hidden="1"/>
    <cellStyle name="Hipervínculo" xfId="37288" builtinId="8" hidden="1"/>
    <cellStyle name="Hipervínculo" xfId="3862" builtinId="8" hidden="1"/>
    <cellStyle name="Hipervínculo" xfId="36888" builtinId="8" hidden="1"/>
    <cellStyle name="Hipervínculo" xfId="29234" builtinId="8" hidden="1"/>
    <cellStyle name="Hipervínculo" xfId="10100" builtinId="8" hidden="1"/>
    <cellStyle name="Hipervínculo" xfId="2333" builtinId="8" hidden="1"/>
    <cellStyle name="Hipervínculo" xfId="35796" builtinId="8" hidden="1"/>
    <cellStyle name="Hipervínculo" xfId="23344" builtinId="8" hidden="1"/>
    <cellStyle name="Hipervínculo" xfId="55850" builtinId="8" hidden="1"/>
    <cellStyle name="Hipervínculo" xfId="37986" builtinId="8" hidden="1"/>
    <cellStyle name="Hipervínculo" xfId="13874" builtinId="8" hidden="1"/>
    <cellStyle name="Hipervínculo" xfId="24858" builtinId="8" hidden="1"/>
    <cellStyle name="Hipervínculo" xfId="20207" builtinId="8" hidden="1"/>
    <cellStyle name="Hipervínculo" xfId="42723" builtinId="8" hidden="1"/>
    <cellStyle name="Hipervínculo" xfId="14977" builtinId="8" hidden="1"/>
    <cellStyle name="Hipervínculo" xfId="25073" builtinId="8" hidden="1"/>
    <cellStyle name="Hipervínculo" xfId="22849" builtinId="8" hidden="1"/>
    <cellStyle name="Hipervínculo" xfId="36547" builtinId="8" hidden="1"/>
    <cellStyle name="Hipervínculo" xfId="37000" builtinId="8" hidden="1"/>
    <cellStyle name="Hipervínculo" xfId="27002" builtinId="8" hidden="1"/>
    <cellStyle name="Hipervínculo" xfId="49651" builtinId="8" hidden="1"/>
    <cellStyle name="Hipervínculo" xfId="54711" builtinId="8" hidden="1"/>
    <cellStyle name="Hipervínculo" xfId="11450" builtinId="8" hidden="1"/>
    <cellStyle name="Hipervínculo" xfId="16106" builtinId="8" hidden="1"/>
    <cellStyle name="Hipervínculo" xfId="12550" builtinId="8" hidden="1"/>
    <cellStyle name="Hipervínculo" xfId="9777" builtinId="8" hidden="1"/>
    <cellStyle name="Hipervínculo" xfId="730" builtinId="8" hidden="1"/>
    <cellStyle name="Hipervínculo" xfId="16675" builtinId="8" hidden="1"/>
    <cellStyle name="Hipervínculo" xfId="11531" builtinId="8" hidden="1"/>
    <cellStyle name="Hipervínculo" xfId="35454" builtinId="8" hidden="1"/>
    <cellStyle name="Hipervínculo" xfId="17957" builtinId="8" hidden="1"/>
    <cellStyle name="Hipervínculo" xfId="31842" builtinId="8" hidden="1"/>
    <cellStyle name="Hipervínculo" xfId="16578" builtinId="8" hidden="1"/>
    <cellStyle name="Hipervínculo" xfId="40605" builtinId="8" hidden="1"/>
    <cellStyle name="Hipervínculo" xfId="56770" builtinId="8" hidden="1"/>
    <cellStyle name="Hipervínculo" xfId="30294" builtinId="8" hidden="1"/>
    <cellStyle name="Hipervínculo" xfId="39144" builtinId="8" hidden="1"/>
    <cellStyle name="Hipervínculo" xfId="53082" builtinId="8" hidden="1"/>
    <cellStyle name="Hipervínculo" xfId="9525" builtinId="8" hidden="1"/>
    <cellStyle name="Hipervínculo" xfId="8795" builtinId="8" hidden="1"/>
    <cellStyle name="Hipervínculo" xfId="14469" builtinId="8" hidden="1"/>
    <cellStyle name="Hipervínculo" xfId="16295" builtinId="8" hidden="1"/>
    <cellStyle name="Hipervínculo" xfId="29671" builtinId="8" hidden="1"/>
    <cellStyle name="Hipervínculo" xfId="454" builtinId="8" hidden="1"/>
    <cellStyle name="Hipervínculo" xfId="35070" builtinId="8" hidden="1"/>
    <cellStyle name="Hipervínculo" xfId="52773" builtinId="8" hidden="1"/>
    <cellStyle name="Hipervínculo" xfId="40541" builtinId="8" hidden="1"/>
    <cellStyle name="Hipervínculo" xfId="8825" builtinId="8" hidden="1"/>
    <cellStyle name="Hipervínculo" xfId="7396" builtinId="8" hidden="1"/>
    <cellStyle name="Hipervínculo" xfId="39432" builtinId="8" hidden="1"/>
    <cellStyle name="Hipervínculo" xfId="47080" builtinId="8" hidden="1"/>
    <cellStyle name="Hipervínculo" xfId="50675" builtinId="8" hidden="1"/>
    <cellStyle name="Hipervínculo" xfId="2099" builtinId="8" hidden="1"/>
    <cellStyle name="Hipervínculo" xfId="20807" builtinId="8" hidden="1"/>
    <cellStyle name="Hipervínculo" xfId="15085" builtinId="8" hidden="1"/>
    <cellStyle name="Hipervínculo" xfId="36373" builtinId="8" hidden="1"/>
    <cellStyle name="Hipervínculo" xfId="31796" builtinId="8" hidden="1"/>
    <cellStyle name="Hipervínculo" xfId="742" builtinId="8" hidden="1"/>
    <cellStyle name="Hipervínculo" xfId="14099" builtinId="8" hidden="1"/>
    <cellStyle name="Hipervínculo" xfId="26792" builtinId="8" hidden="1"/>
    <cellStyle name="Hipervínculo" xfId="49631" builtinId="8" hidden="1"/>
    <cellStyle name="Hipervínculo" xfId="32943" builtinId="8" hidden="1"/>
    <cellStyle name="Hipervínculo" xfId="14881" builtinId="8" hidden="1"/>
    <cellStyle name="Hipervínculo" xfId="24864" builtinId="8" hidden="1"/>
    <cellStyle name="Hipervínculo" xfId="696" builtinId="8" hidden="1"/>
    <cellStyle name="Hipervínculo" xfId="21026" builtinId="8" hidden="1"/>
    <cellStyle name="Hipervínculo" xfId="18452" builtinId="8" hidden="1"/>
    <cellStyle name="Hipervínculo" xfId="50576" builtinId="8" hidden="1"/>
    <cellStyle name="Hipervínculo" xfId="44733" builtinId="8" hidden="1"/>
    <cellStyle name="Hipervínculo" xfId="22771" builtinId="8" hidden="1"/>
    <cellStyle name="Hipervínculo" xfId="43043" builtinId="8" hidden="1"/>
    <cellStyle name="Hipervínculo" xfId="6225" builtinId="8" hidden="1"/>
    <cellStyle name="Hipervínculo" xfId="15599" builtinId="8" hidden="1"/>
    <cellStyle name="Hipervínculo" xfId="53096" builtinId="8" hidden="1"/>
    <cellStyle name="Hipervínculo" xfId="59160" builtinId="8" hidden="1"/>
    <cellStyle name="Hipervínculo" xfId="6091" builtinId="8" hidden="1"/>
    <cellStyle name="Hipervínculo" xfId="6922" builtinId="8" hidden="1"/>
    <cellStyle name="Hipervínculo" xfId="11011" builtinId="8" hidden="1"/>
    <cellStyle name="Hipervínculo" xfId="52253" builtinId="8" hidden="1"/>
    <cellStyle name="Hipervínculo" xfId="10335" builtinId="8" hidden="1"/>
    <cellStyle name="Hipervínculo" xfId="39839" builtinId="8" hidden="1"/>
    <cellStyle name="Hipervínculo" xfId="52648" builtinId="8" hidden="1"/>
    <cellStyle name="Hipervínculo" xfId="30877" builtinId="8" hidden="1"/>
    <cellStyle name="Hipervínculo" xfId="57697" builtinId="8" hidden="1"/>
    <cellStyle name="Hipervínculo" xfId="3652" builtinId="8" hidden="1"/>
    <cellStyle name="Hipervínculo" xfId="20081" builtinId="8" hidden="1"/>
    <cellStyle name="Hipervínculo" xfId="41811" builtinId="8" hidden="1"/>
    <cellStyle name="Hipervínculo" xfId="14943" builtinId="8" hidden="1"/>
    <cellStyle name="Hipervínculo" xfId="48138" builtinId="8" hidden="1"/>
    <cellStyle name="Hipervínculo" xfId="23944" builtinId="8" hidden="1"/>
    <cellStyle name="Hipervínculo" xfId="36978" builtinId="8" hidden="1"/>
    <cellStyle name="Hipervínculo" xfId="3056" builtinId="8" hidden="1"/>
    <cellStyle name="Hipervínculo" xfId="27004" builtinId="8" hidden="1"/>
    <cellStyle name="Hipervínculo" xfId="48739" builtinId="8" hidden="1"/>
    <cellStyle name="Hipervínculo" xfId="30270" builtinId="8" hidden="1"/>
    <cellStyle name="Hipervínculo" xfId="15481" builtinId="8" hidden="1"/>
    <cellStyle name="Hipervínculo" xfId="51465" builtinId="8" hidden="1"/>
    <cellStyle name="Hipervínculo" xfId="3084" builtinId="8" hidden="1"/>
    <cellStyle name="Hipervínculo" xfId="25500" builtinId="8" hidden="1"/>
    <cellStyle name="Hipervínculo" xfId="33937" builtinId="8" hidden="1"/>
    <cellStyle name="Hipervínculo" xfId="49791" builtinId="8" hidden="1"/>
    <cellStyle name="Hipervínculo" xfId="45921" builtinId="8" hidden="1"/>
    <cellStyle name="Hipervínculo" xfId="34539" builtinId="8" hidden="1"/>
    <cellStyle name="Hipervínculo" xfId="10091" builtinId="8" hidden="1"/>
    <cellStyle name="Hipervínculo" xfId="21640" builtinId="8" hidden="1"/>
    <cellStyle name="Hipervínculo" xfId="28066" builtinId="8" hidden="1"/>
    <cellStyle name="Hipervínculo" xfId="20285" builtinId="8" hidden="1"/>
    <cellStyle name="Hipervínculo" xfId="54286" builtinId="8" hidden="1"/>
    <cellStyle name="Hipervínculo" xfId="51771" builtinId="8" hidden="1"/>
    <cellStyle name="Hipervínculo" xfId="27738" builtinId="8" hidden="1"/>
    <cellStyle name="Hipervínculo" xfId="3853" builtinId="8" hidden="1"/>
    <cellStyle name="Hipervínculo" xfId="10567" builtinId="8" hidden="1"/>
    <cellStyle name="Hipervínculo" xfId="24286" builtinId="8" hidden="1"/>
    <cellStyle name="Hipervínculo" xfId="38156" builtinId="8" hidden="1"/>
    <cellStyle name="Hipervínculo" xfId="56596" builtinId="8" hidden="1"/>
    <cellStyle name="Hipervínculo" xfId="24314" builtinId="8" hidden="1"/>
    <cellStyle name="Hipervínculo" xfId="20942" builtinId="8" hidden="1"/>
    <cellStyle name="Hipervínculo" xfId="2596" builtinId="8" hidden="1"/>
    <cellStyle name="Hipervínculo" xfId="6535" builtinId="8" hidden="1"/>
    <cellStyle name="Hipervínculo" xfId="31091" builtinId="8" hidden="1"/>
    <cellStyle name="Hipervínculo" xfId="7141" builtinId="8" hidden="1"/>
    <cellStyle name="Hipervínculo" xfId="14772" builtinId="8" hidden="1"/>
    <cellStyle name="Hipervínculo" xfId="38166" builtinId="8" hidden="1"/>
    <cellStyle name="Hipervínculo" xfId="14141" builtinId="8" hidden="1"/>
    <cellStyle name="Hipervínculo" xfId="9769" builtinId="8" hidden="1"/>
    <cellStyle name="Hipervínculo" xfId="13858" builtinId="8" hidden="1"/>
    <cellStyle name="Hipervínculo" xfId="37888" builtinId="8" hidden="1"/>
    <cellStyle name="Hipervínculo" xfId="58314" builtinId="8" hidden="1"/>
    <cellStyle name="Hipervínculo" xfId="55532" builtinId="8" hidden="1"/>
    <cellStyle name="Hipervínculo" xfId="31371" builtinId="8" hidden="1"/>
    <cellStyle name="Hipervínculo" xfId="45237" builtinId="8" hidden="1"/>
    <cellStyle name="Hipervínculo" xfId="16570" builtinId="8" hidden="1"/>
    <cellStyle name="Hipervínculo" xfId="39351" builtinId="8" hidden="1"/>
    <cellStyle name="Hipervínculo" xfId="44689" builtinId="8" hidden="1"/>
    <cellStyle name="Hipervínculo" xfId="52570" builtinId="8" hidden="1"/>
    <cellStyle name="Hipervínculo" xfId="32317" builtinId="8" hidden="1"/>
    <cellStyle name="Hipervínculo" xfId="51585" builtinId="8" hidden="1"/>
    <cellStyle name="Hipervínculo" xfId="237" builtinId="8" hidden="1"/>
    <cellStyle name="Hipervínculo" xfId="23367" builtinId="8" hidden="1"/>
    <cellStyle name="Hipervínculo" xfId="26422" builtinId="8" hidden="1"/>
    <cellStyle name="Hipervínculo" xfId="51491" builtinId="8" hidden="1"/>
    <cellStyle name="Hipervínculo" xfId="45642" builtinId="8" hidden="1"/>
    <cellStyle name="Hipervínculo" xfId="51449" builtinId="8" hidden="1"/>
    <cellStyle name="Hipervínculo" xfId="13901" builtinId="8" hidden="1"/>
    <cellStyle name="Hipervínculo" xfId="4896" builtinId="8" hidden="1"/>
    <cellStyle name="Hipervínculo" xfId="30169" builtinId="8" hidden="1"/>
    <cellStyle name="Hipervínculo" xfId="32102" builtinId="8" hidden="1"/>
    <cellStyle name="Hipervínculo" xfId="27227" builtinId="8" hidden="1"/>
    <cellStyle name="Hipervínculo" xfId="41272" builtinId="8" hidden="1"/>
    <cellStyle name="Hipervínculo" xfId="26532" builtinId="8" hidden="1"/>
    <cellStyle name="Hipervínculo" xfId="10971" builtinId="8" hidden="1"/>
    <cellStyle name="Hipervínculo" xfId="24066" builtinId="8" hidden="1"/>
    <cellStyle name="Hipervínculo" xfId="36968" builtinId="8" hidden="1"/>
    <cellStyle name="Hipervínculo" xfId="39030" builtinId="8" hidden="1"/>
    <cellStyle name="Hipervínculo" xfId="53518" builtinId="8" hidden="1"/>
    <cellStyle name="Hipervínculo" xfId="31788" builtinId="8" hidden="1"/>
    <cellStyle name="Hipervínculo" xfId="46914" builtinId="8" hidden="1"/>
    <cellStyle name="Hipervínculo" xfId="3196" builtinId="8" hidden="1"/>
    <cellStyle name="Hipervínculo" xfId="19169" builtinId="8" hidden="1"/>
    <cellStyle name="Hipervínculo" xfId="43769" builtinId="8" hidden="1"/>
    <cellStyle name="Hipervínculo" xfId="45958" builtinId="8" hidden="1"/>
    <cellStyle name="Hipervínculo" xfId="46592" builtinId="8" hidden="1"/>
    <cellStyle name="Hipervínculo" xfId="53022" builtinId="8" hidden="1"/>
    <cellStyle name="Hipervínculo" xfId="1154" builtinId="8" hidden="1"/>
    <cellStyle name="Hipervínculo" xfId="38729" builtinId="8" hidden="1"/>
    <cellStyle name="Hipervínculo" xfId="48703" builtinId="8" hidden="1"/>
    <cellStyle name="Hipervínculo" xfId="35708" builtinId="8" hidden="1"/>
    <cellStyle name="Hipervínculo" xfId="45229" builtinId="8" hidden="1"/>
    <cellStyle name="Hipervínculo" xfId="18723" builtinId="8" hidden="1"/>
    <cellStyle name="Hipervínculo" xfId="59323" builtinId="8" hidden="1"/>
    <cellStyle name="Hipervínculo" xfId="19181" builtinId="8" hidden="1"/>
    <cellStyle name="Hipervínculo" xfId="12360" builtinId="8" hidden="1"/>
    <cellStyle name="Hipervínculo" xfId="33024" builtinId="8" hidden="1"/>
    <cellStyle name="Hipervínculo" xfId="48981" builtinId="8" hidden="1"/>
    <cellStyle name="Hipervínculo" xfId="57396" builtinId="8" hidden="1"/>
    <cellStyle name="Hipervínculo" xfId="32737" builtinId="8" hidden="1"/>
    <cellStyle name="Hipervínculo" xfId="11003" builtinId="8" hidden="1"/>
    <cellStyle name="Hipervínculo" xfId="13667" builtinId="8" hidden="1"/>
    <cellStyle name="Hipervínculo" xfId="18218" builtinId="8" hidden="1"/>
    <cellStyle name="Hipervínculo" xfId="39951" builtinId="8" hidden="1"/>
    <cellStyle name="Hipervínculo" xfId="52638" builtinId="8" hidden="1"/>
    <cellStyle name="Hipervínculo" xfId="13651" builtinId="8" hidden="1"/>
    <cellStyle name="Hipervínculo" xfId="55500" builtinId="8" hidden="1"/>
    <cellStyle name="Hipervínculo" xfId="51737" builtinId="8" hidden="1"/>
    <cellStyle name="Hipervínculo" xfId="46900" builtinId="8" hidden="1"/>
    <cellStyle name="Hipervínculo" xfId="25143" builtinId="8" hidden="1"/>
    <cellStyle name="Hipervínculo" xfId="26410" builtinId="8" hidden="1"/>
    <cellStyle name="Hipervínculo" xfId="48146" builtinId="8" hidden="1"/>
    <cellStyle name="Hipervínculo" xfId="44057" builtinId="8" hidden="1"/>
    <cellStyle name="Hipervínculo" xfId="18880" builtinId="8" hidden="1"/>
    <cellStyle name="Hipervínculo" xfId="3052" builtinId="8" hidden="1"/>
    <cellStyle name="Hipervínculo" xfId="24342" builtinId="8" hidden="1"/>
    <cellStyle name="Hipervínculo" xfId="32000" builtinId="8" hidden="1"/>
    <cellStyle name="Hipervínculo" xfId="53808" builtinId="8" hidden="1"/>
    <cellStyle name="Hipervínculo" xfId="41349" builtinId="8" hidden="1"/>
    <cellStyle name="Hipervínculo" xfId="41985" builtinId="8" hidden="1"/>
    <cellStyle name="Hipervínculo" xfId="26736" builtinId="8" hidden="1"/>
    <cellStyle name="Hipervínculo" xfId="26702" builtinId="8" hidden="1"/>
    <cellStyle name="Hipervínculo" xfId="50681" builtinId="8" hidden="1"/>
    <cellStyle name="Hipervínculo" xfId="50400" builtinId="8" hidden="1"/>
    <cellStyle name="Hipervínculo" xfId="29521" builtinId="8" hidden="1"/>
    <cellStyle name="Hipervínculo" xfId="34547" builtinId="8" hidden="1"/>
    <cellStyle name="Hipervínculo" xfId="30459" builtinId="8" hidden="1"/>
    <cellStyle name="Hipervínculo" xfId="5023" builtinId="8" hidden="1"/>
    <cellStyle name="Hipervínculo" xfId="42985" builtinId="8" hidden="1"/>
    <cellStyle name="Hipervínculo" xfId="21736" builtinId="8" hidden="1"/>
    <cellStyle name="Hipervínculo" xfId="45602" builtinId="8" hidden="1"/>
    <cellStyle name="Hipervínculo" xfId="51779" builtinId="8" hidden="1"/>
    <cellStyle name="Hipervínculo" xfId="8998" builtinId="8" hidden="1"/>
    <cellStyle name="Hipervínculo" xfId="23654" builtinId="8" hidden="1"/>
    <cellStyle name="Hipervínculo" xfId="178" builtinId="8" hidden="1"/>
    <cellStyle name="Hipervínculo" xfId="12266" builtinId="8" hidden="1"/>
    <cellStyle name="Hipervínculo" xfId="28433" builtinId="8" hidden="1"/>
    <cellStyle name="Hipervínculo" xfId="1410" builtinId="8" hidden="1"/>
    <cellStyle name="Hipervínculo" xfId="35674" builtinId="8" hidden="1"/>
    <cellStyle name="Hipervínculo" xfId="55224" builtinId="8" hidden="1"/>
    <cellStyle name="Hipervínculo" xfId="39811" builtinId="8" hidden="1"/>
    <cellStyle name="Hipervínculo" xfId="56798" builtinId="8" hidden="1"/>
    <cellStyle name="Hipervínculo" xfId="15589" builtinId="8" hidden="1"/>
    <cellStyle name="Hipervínculo" xfId="50719" builtinId="8" hidden="1"/>
    <cellStyle name="Hipervínculo" xfId="6970" builtinId="8" hidden="1"/>
    <cellStyle name="Hipervínculo" xfId="24722" builtinId="8" hidden="1"/>
    <cellStyle name="Hipervínculo" xfId="12054" builtinId="8" hidden="1"/>
    <cellStyle name="Hipervínculo" xfId="59028" builtinId="8" hidden="1"/>
    <cellStyle name="Hipervínculo" xfId="28796" builtinId="8" hidden="1"/>
    <cellStyle name="Hipervínculo" xfId="25440" builtinId="8" hidden="1"/>
    <cellStyle name="Hipervínculo" xfId="48931" builtinId="8" hidden="1"/>
    <cellStyle name="Hipervínculo" xfId="44484" builtinId="8" hidden="1"/>
    <cellStyle name="Hipervínculo" xfId="51801" builtinId="8" hidden="1"/>
    <cellStyle name="Hipervínculo" xfId="26784" builtinId="8" hidden="1"/>
    <cellStyle name="Hipervínculo" xfId="50424" builtinId="8" hidden="1"/>
    <cellStyle name="Hipervínculo" xfId="19021" builtinId="8" hidden="1"/>
    <cellStyle name="Hipervínculo" xfId="1722" builtinId="8" hidden="1"/>
    <cellStyle name="Hipervínculo" xfId="42293" builtinId="8" hidden="1"/>
    <cellStyle name="Hipervínculo" xfId="8113" builtinId="8" hidden="1"/>
    <cellStyle name="Hipervínculo" xfId="49271" builtinId="8" hidden="1"/>
    <cellStyle name="Hipervínculo" xfId="28608" builtinId="8" hidden="1"/>
    <cellStyle name="Hipervínculo" xfId="29661" builtinId="8" hidden="1"/>
    <cellStyle name="Hipervínculo" xfId="42945" builtinId="8" hidden="1"/>
    <cellStyle name="Hipervínculo" xfId="9333" builtinId="8" hidden="1"/>
    <cellStyle name="Hipervínculo" xfId="37115" builtinId="8" hidden="1"/>
    <cellStyle name="Hipervínculo" xfId="33717" builtinId="8" hidden="1"/>
    <cellStyle name="Hipervínculo" xfId="42505" builtinId="8" hidden="1"/>
    <cellStyle name="Hipervínculo" xfId="434" builtinId="8" hidden="1"/>
    <cellStyle name="Hipervínculo" xfId="11408" builtinId="8" hidden="1"/>
    <cellStyle name="Hipervínculo" xfId="1182" builtinId="8" hidden="1"/>
    <cellStyle name="Hipervínculo" xfId="38859" builtinId="8" hidden="1"/>
    <cellStyle name="Hipervínculo" xfId="1043" builtinId="8" hidden="1"/>
    <cellStyle name="Hipervínculo" xfId="16540" builtinId="8" hidden="1"/>
    <cellStyle name="Hipervínculo" xfId="45495" builtinId="8" hidden="1"/>
    <cellStyle name="Hipervínculo" xfId="1253" builtinId="8" hidden="1"/>
    <cellStyle name="Hipervínculo" xfId="29677" builtinId="8" hidden="1"/>
    <cellStyle name="Hipervínculo" xfId="9869" builtinId="8" hidden="1"/>
    <cellStyle name="Hipervínculo" xfId="58394" builtinId="8" hidden="1"/>
    <cellStyle name="Hipervínculo" xfId="34160" builtinId="8" hidden="1"/>
    <cellStyle name="Hipervínculo" xfId="3020" builtinId="8" hidden="1"/>
    <cellStyle name="Hipervínculo" xfId="32651" builtinId="8" hidden="1"/>
    <cellStyle name="Hipervínculo" xfId="46188" builtinId="8" hidden="1"/>
    <cellStyle name="Hipervínculo" xfId="2946" builtinId="8" hidden="1"/>
    <cellStyle name="Hipervínculo" xfId="23722" builtinId="8" hidden="1"/>
    <cellStyle name="Hipervínculo" xfId="19318" builtinId="8" hidden="1"/>
    <cellStyle name="Hipervínculo" xfId="20303" builtinId="8" hidden="1"/>
    <cellStyle name="Hipervínculo" xfId="34431" builtinId="8" hidden="1"/>
    <cellStyle name="Hipervínculo" xfId="45089" builtinId="8" hidden="1"/>
    <cellStyle name="Hipervínculo" xfId="21310" builtinId="8" hidden="1"/>
    <cellStyle name="Hipervínculo" xfId="39908" builtinId="8" hidden="1"/>
    <cellStyle name="Hipervínculo" xfId="58241" builtinId="8" hidden="1"/>
    <cellStyle name="Hipervínculo" xfId="15423" builtinId="8" hidden="1"/>
    <cellStyle name="Hipervínculo" xfId="28832" builtinId="8" hidden="1"/>
    <cellStyle name="Hipervínculo" xfId="16715" builtinId="8" hidden="1"/>
    <cellStyle name="Hipervínculo" xfId="36120" builtinId="8" hidden="1"/>
    <cellStyle name="Hipervínculo" xfId="40379" builtinId="8" hidden="1"/>
    <cellStyle name="Hipervínculo" xfId="3968" builtinId="8" hidden="1"/>
    <cellStyle name="Hipervínculo" xfId="13995" builtinId="8" hidden="1"/>
    <cellStyle name="Hipervínculo" xfId="7493" builtinId="8" hidden="1"/>
    <cellStyle name="Hipervínculo" xfId="51463" builtinId="8" hidden="1"/>
    <cellStyle name="Hipervínculo" xfId="57709" builtinId="8" hidden="1"/>
    <cellStyle name="Hipervínculo" xfId="44426" builtinId="8" hidden="1"/>
    <cellStyle name="Hipervínculo" xfId="52185" builtinId="8" hidden="1"/>
    <cellStyle name="Hipervínculo" xfId="36808" builtinId="8" hidden="1"/>
    <cellStyle name="Hipervínculo" xfId="49893" builtinId="8" hidden="1"/>
    <cellStyle name="Hipervínculo" xfId="26432" builtinId="8" hidden="1"/>
    <cellStyle name="Hipervínculo" xfId="37698" builtinId="8" hidden="1"/>
    <cellStyle name="Hipervínculo" xfId="39225" builtinId="8" hidden="1"/>
    <cellStyle name="Hipervínculo" xfId="13621" builtinId="8" hidden="1"/>
    <cellStyle name="Hipervínculo" xfId="3554" builtinId="8" hidden="1"/>
    <cellStyle name="Hipervínculo" xfId="19223" builtinId="8" hidden="1"/>
    <cellStyle name="Hipervínculo" xfId="38793" builtinId="8" hidden="1"/>
    <cellStyle name="Hipervínculo" xfId="59463" builtinId="8" hidden="1"/>
    <cellStyle name="Hipervínculo" xfId="8219" builtinId="8" hidden="1"/>
    <cellStyle name="Hipervínculo" xfId="22482" builtinId="8" hidden="1"/>
    <cellStyle name="Hipervínculo" xfId="49363" builtinId="8" hidden="1"/>
    <cellStyle name="Hipervínculo" xfId="34662" builtinId="8" hidden="1"/>
    <cellStyle name="Hipervínculo" xfId="5797" builtinId="8" hidden="1"/>
    <cellStyle name="Hipervínculo" xfId="51117" builtinId="8" hidden="1"/>
    <cellStyle name="Hipervínculo" xfId="37260" builtinId="8" hidden="1"/>
    <cellStyle name="Hipervínculo" xfId="23403" builtinId="8" hidden="1"/>
    <cellStyle name="Hipervínculo" xfId="286" builtinId="8" hidden="1"/>
    <cellStyle name="Hipervínculo" xfId="31673" builtinId="8" hidden="1"/>
    <cellStyle name="Hipervínculo" xfId="19247" builtinId="8" hidden="1"/>
    <cellStyle name="Hipervínculo" xfId="38342" builtinId="8" hidden="1"/>
    <cellStyle name="Hipervínculo" xfId="3092" builtinId="8" hidden="1"/>
    <cellStyle name="Hipervínculo" xfId="30615" builtinId="8" hidden="1"/>
    <cellStyle name="Hipervínculo" xfId="6119" builtinId="8" hidden="1"/>
    <cellStyle name="Hipervínculo" xfId="56991" builtinId="8" hidden="1"/>
    <cellStyle name="Hipervínculo" xfId="20492" builtinId="8" hidden="1"/>
    <cellStyle name="Hipervínculo" xfId="24748" builtinId="8" hidden="1"/>
    <cellStyle name="Hipervínculo" xfId="5685" builtinId="8" hidden="1"/>
    <cellStyle name="Hipervínculo" xfId="48707" builtinId="8" hidden="1"/>
    <cellStyle name="Hipervínculo" xfId="23734" builtinId="8" hidden="1"/>
    <cellStyle name="Hipervínculo" xfId="37424" builtinId="8" hidden="1"/>
    <cellStyle name="Hipervínculo" xfId="27963" builtinId="8" hidden="1"/>
    <cellStyle name="Hipervínculo" xfId="23320" builtinId="8" hidden="1"/>
    <cellStyle name="Hipervínculo" xfId="48509" builtinId="8" hidden="1"/>
    <cellStyle name="Hipervínculo" xfId="7900" builtinId="8" hidden="1"/>
    <cellStyle name="Hipervínculo" xfId="19875" builtinId="8" hidden="1"/>
    <cellStyle name="Hipervínculo" xfId="30953" builtinId="8" hidden="1"/>
    <cellStyle name="Hipervínculo" xfId="25812" builtinId="8" hidden="1"/>
    <cellStyle name="Hipervínculo" xfId="49951" builtinId="8" hidden="1"/>
    <cellStyle name="Hipervínculo" xfId="28104" builtinId="8" hidden="1"/>
    <cellStyle name="Hipervínculo" xfId="24919" builtinId="8" hidden="1"/>
    <cellStyle name="Hipervínculo" xfId="24923" builtinId="8" hidden="1"/>
    <cellStyle name="Hipervínculo" xfId="33475" builtinId="8" hidden="1"/>
    <cellStyle name="Hipervínculo" xfId="39878" builtinId="8" hidden="1"/>
    <cellStyle name="Hipervínculo" xfId="11756" builtinId="8" hidden="1"/>
    <cellStyle name="Hipervínculo" xfId="16244" builtinId="8" hidden="1"/>
    <cellStyle name="Hipervínculo" xfId="29174" builtinId="8" hidden="1"/>
    <cellStyle name="Hipervínculo" xfId="760" builtinId="8" hidden="1"/>
    <cellStyle name="Hipervínculo" xfId="28052" builtinId="8" hidden="1"/>
    <cellStyle name="Hipervínculo" xfId="36709" builtinId="8" hidden="1"/>
    <cellStyle name="Hipervínculo" xfId="7317" builtinId="8" hidden="1"/>
    <cellStyle name="Hipervínculo" xfId="17969" builtinId="8" hidden="1"/>
    <cellStyle name="Hipervínculo" xfId="47418" builtinId="8" hidden="1"/>
    <cellStyle name="Hipervínculo" xfId="23260" builtinId="8" hidden="1"/>
    <cellStyle name="Hipervínculo" xfId="20053" builtinId="8" hidden="1"/>
    <cellStyle name="Hipervínculo" xfId="12415" builtinId="8" hidden="1"/>
    <cellStyle name="Hipervínculo" xfId="52806" builtinId="8" hidden="1"/>
    <cellStyle name="Hipervínculo" xfId="23190" builtinId="8" hidden="1"/>
    <cellStyle name="Hipervínculo" xfId="8675" builtinId="8" hidden="1"/>
    <cellStyle name="Hipervínculo" xfId="21968" builtinId="8" hidden="1"/>
    <cellStyle name="Hipervínculo" xfId="9759" builtinId="8" hidden="1"/>
    <cellStyle name="Hipervínculo" xfId="40413" builtinId="8" hidden="1"/>
    <cellStyle name="Hipervínculo" xfId="5421" builtinId="8" hidden="1"/>
    <cellStyle name="Hipervínculo" xfId="46628" builtinId="8" hidden="1"/>
    <cellStyle name="Hipervínculo" xfId="14159" builtinId="8" hidden="1"/>
    <cellStyle name="Hipervínculo" xfId="54090" builtinId="8" hidden="1"/>
    <cellStyle name="Hipervínculo" xfId="17235" builtinId="8" hidden="1"/>
    <cellStyle name="Hipervínculo" xfId="25167" builtinId="8" hidden="1"/>
    <cellStyle name="Hipervínculo" xfId="33673" builtinId="8" hidden="1"/>
    <cellStyle name="Hipervínculo" xfId="17805" builtinId="8" hidden="1"/>
    <cellStyle name="Hipervínculo" xfId="25103" builtinId="8" hidden="1"/>
    <cellStyle name="Hipervínculo" xfId="50338" builtinId="8" hidden="1"/>
    <cellStyle name="Hipervínculo" xfId="18943" builtinId="8" hidden="1"/>
    <cellStyle name="Hipervínculo" xfId="34813" builtinId="8" hidden="1"/>
    <cellStyle name="Hipervínculo" xfId="36857" builtinId="8" hidden="1"/>
    <cellStyle name="Hipervínculo" xfId="58754" builtinId="8" hidden="1"/>
    <cellStyle name="Hipervínculo" xfId="43199" builtinId="8" hidden="1"/>
    <cellStyle name="Hipervínculo" xfId="51167" builtinId="8" hidden="1"/>
    <cellStyle name="Hipervínculo" xfId="13100" builtinId="8" hidden="1"/>
    <cellStyle name="Hipervínculo" xfId="49529" builtinId="8" hidden="1"/>
    <cellStyle name="Hipervínculo" xfId="8371" builtinId="8" hidden="1"/>
    <cellStyle name="Hipervínculo" xfId="35386" builtinId="8" hidden="1"/>
    <cellStyle name="Hipervínculo" xfId="1848" builtinId="8" hidden="1"/>
    <cellStyle name="Hipervínculo" xfId="19276" builtinId="8" hidden="1"/>
    <cellStyle name="Hipervínculo" xfId="31173" builtinId="8" hidden="1"/>
    <cellStyle name="Hipervínculo" xfId="35305" builtinId="8" hidden="1"/>
    <cellStyle name="Hipervínculo" xfId="59082" builtinId="8" hidden="1"/>
    <cellStyle name="Hipervínculo" xfId="34586" builtinId="8" hidden="1"/>
    <cellStyle name="Hipervínculo" xfId="12856" builtinId="8" hidden="1"/>
    <cellStyle name="Hipervínculo" xfId="7795" builtinId="8" hidden="1"/>
    <cellStyle name="Hipervínculo" xfId="20253" builtinId="8" hidden="1"/>
    <cellStyle name="Hipervínculo" xfId="45578" builtinId="8" hidden="1"/>
    <cellStyle name="Hipervínculo" xfId="25832" builtinId="8" hidden="1"/>
    <cellStyle name="Hipervínculo" xfId="53581" builtinId="8" hidden="1"/>
    <cellStyle name="Hipervínculo" xfId="25647" builtinId="8" hidden="1"/>
    <cellStyle name="Hipervínculo" xfId="6185" builtinId="8" hidden="1"/>
    <cellStyle name="Hipervínculo" xfId="1828" builtinId="8" hidden="1"/>
    <cellStyle name="Hipervínculo" xfId="54008" builtinId="8" hidden="1"/>
    <cellStyle name="Hipervínculo" xfId="30817" builtinId="8" hidden="1"/>
    <cellStyle name="Hipervínculo" xfId="56786" builtinId="8" hidden="1"/>
    <cellStyle name="Hipervínculo" xfId="3297" builtinId="8" hidden="1"/>
    <cellStyle name="Hipervínculo" xfId="20729" builtinId="8" hidden="1"/>
    <cellStyle name="Hipervínculo" xfId="8276" builtinId="8" hidden="1"/>
    <cellStyle name="Hipervínculo" xfId="5251" builtinId="8" hidden="1"/>
    <cellStyle name="Hipervínculo" xfId="29276" builtinId="8" hidden="1"/>
    <cellStyle name="Hipervínculo" xfId="40745" builtinId="8" hidden="1"/>
    <cellStyle name="Hipervínculo" xfId="57013" builtinId="8" hidden="1"/>
    <cellStyle name="Hipervínculo" xfId="39981" builtinId="8" hidden="1"/>
    <cellStyle name="Hipervínculo" xfId="13800" builtinId="8" hidden="1"/>
    <cellStyle name="Hipervínculo" xfId="47867" builtinId="8" hidden="1"/>
    <cellStyle name="Hipervínculo" xfId="12048" builtinId="8" hidden="1"/>
    <cellStyle name="Hipervínculo" xfId="36078" builtinId="8" hidden="1"/>
    <cellStyle name="Hipervínculo" xfId="48869" builtinId="8" hidden="1"/>
    <cellStyle name="Hipervínculo" xfId="33731" builtinId="8" hidden="1"/>
    <cellStyle name="Hipervínculo" xfId="33183" builtinId="8" hidden="1"/>
    <cellStyle name="Hipervínculo" xfId="6928" builtinId="8" hidden="1"/>
    <cellStyle name="Hipervínculo" xfId="2644" builtinId="8" hidden="1"/>
    <cellStyle name="Hipervínculo" xfId="18850" builtinId="8" hidden="1"/>
    <cellStyle name="Hipervínculo" xfId="42877" builtinId="8" hidden="1"/>
    <cellStyle name="Hipervínculo" xfId="54500" builtinId="8" hidden="1"/>
    <cellStyle name="Hipervínculo" xfId="50272" builtinId="8" hidden="1"/>
    <cellStyle name="Hipervínculo" xfId="26378" builtinId="8" hidden="1"/>
    <cellStyle name="Hipervínculo" xfId="2287" builtinId="8" hidden="1"/>
    <cellStyle name="Hipervínculo" xfId="7400" builtinId="8" hidden="1"/>
    <cellStyle name="Hipervínculo" xfId="13597" builtinId="8" hidden="1"/>
    <cellStyle name="Hipervínculo" xfId="32594" builtinId="8" hidden="1"/>
    <cellStyle name="Hipervínculo" xfId="58614" builtinId="8" hidden="1"/>
    <cellStyle name="Hipervínculo" xfId="29188" builtinId="8" hidden="1"/>
    <cellStyle name="Hipervínculo" xfId="11226" builtinId="8" hidden="1"/>
    <cellStyle name="Hipervínculo" xfId="33789" builtinId="8" hidden="1"/>
    <cellStyle name="Hipervínculo" xfId="24274" builtinId="8" hidden="1"/>
    <cellStyle name="Hipervínculo" xfId="7169" builtinId="8" hidden="1"/>
    <cellStyle name="Hipervínculo" xfId="49759" builtinId="8" hidden="1"/>
    <cellStyle name="Hipervínculo" xfId="40901" builtinId="8" hidden="1"/>
    <cellStyle name="Hipervínculo" xfId="36419" builtinId="8" hidden="1"/>
    <cellStyle name="Hipervínculo" xfId="12782" builtinId="8" hidden="1"/>
    <cellStyle name="Hipervínculo" xfId="9477" builtinId="8" hidden="1"/>
    <cellStyle name="Hipervínculo" xfId="14535" builtinId="8" hidden="1"/>
    <cellStyle name="Hipervínculo" xfId="39251" builtinId="8" hidden="1"/>
    <cellStyle name="Hipervínculo" xfId="46624" builtinId="8" hidden="1"/>
    <cellStyle name="Hipervínculo" xfId="50900" builtinId="8" hidden="1"/>
    <cellStyle name="Hipervínculo" xfId="14577" builtinId="8" hidden="1"/>
    <cellStyle name="Hipervínculo" xfId="5981" builtinId="8" hidden="1"/>
    <cellStyle name="Hipervínculo" xfId="58500" builtinId="8" hidden="1"/>
    <cellStyle name="Hipervínculo" xfId="21464" builtinId="8" hidden="1"/>
    <cellStyle name="Hipervínculo" xfId="46048" builtinId="8" hidden="1"/>
    <cellStyle name="Hipervínculo" xfId="49355" builtinId="8" hidden="1"/>
    <cellStyle name="Hipervínculo" xfId="19479" builtinId="8" hidden="1"/>
    <cellStyle name="Hipervínculo" xfId="22564" builtinId="8" hidden="1"/>
    <cellStyle name="Hipervínculo" xfId="1464" builtinId="8" hidden="1"/>
    <cellStyle name="Hipervínculo" xfId="23328" builtinId="8" hidden="1"/>
    <cellStyle name="Hipervínculo" xfId="28388" builtinId="8" hidden="1"/>
    <cellStyle name="Hipervínculo" xfId="3954" builtinId="8" hidden="1"/>
    <cellStyle name="Hipervínculo" xfId="42427" builtinId="8" hidden="1"/>
    <cellStyle name="Hipervínculo" xfId="25896" builtinId="8" hidden="1"/>
    <cellStyle name="Hipervínculo" xfId="15635" builtinId="8" hidden="1"/>
    <cellStyle name="Hipervínculo" xfId="229" builtinId="8" hidden="1"/>
    <cellStyle name="Hipervínculo" xfId="202" builtinId="8" hidden="1"/>
    <cellStyle name="Hipervínculo" xfId="48172" builtinId="8" hidden="1"/>
    <cellStyle name="Hipervínculo" xfId="40409" builtinId="8" hidden="1"/>
    <cellStyle name="Hipervínculo" xfId="32231" builtinId="8" hidden="1"/>
    <cellStyle name="Hipervínculo" xfId="15223" builtinId="8" hidden="1"/>
    <cellStyle name="Hipervínculo" xfId="27295" builtinId="8" hidden="1"/>
    <cellStyle name="Hipervínculo" xfId="15455" builtinId="8" hidden="1"/>
    <cellStyle name="Hipervínculo" xfId="37080" builtinId="8" hidden="1"/>
    <cellStyle name="Hipervínculo" xfId="42247" builtinId="8" hidden="1"/>
    <cellStyle name="Hipervínculo" xfId="50356" builtinId="8" hidden="1"/>
    <cellStyle name="Hipervínculo" xfId="28570" builtinId="8" hidden="1"/>
    <cellStyle name="Hipervínculo" xfId="41781" builtinId="8" hidden="1"/>
    <cellStyle name="Hipervínculo" xfId="39321" builtinId="8" hidden="1"/>
    <cellStyle name="Hipervínculo" xfId="22384" builtinId="8" hidden="1"/>
    <cellStyle name="Hipervínculo" xfId="44117" builtinId="8" hidden="1"/>
    <cellStyle name="Hipervínculo" xfId="49175" builtinId="8" hidden="1"/>
    <cellStyle name="Hipervínculo" xfId="44723" builtinId="8" hidden="1"/>
    <cellStyle name="Hipervínculo" xfId="21642" builtinId="8" hidden="1"/>
    <cellStyle name="Hipervínculo" xfId="14839" builtinId="8" hidden="1"/>
    <cellStyle name="Hipervínculo" xfId="6163" builtinId="8" hidden="1"/>
    <cellStyle name="Hipervínculo" xfId="2777" builtinId="8" hidden="1"/>
    <cellStyle name="Hipervínculo" xfId="24154" builtinId="8" hidden="1"/>
    <cellStyle name="Hipervínculo" xfId="8353" builtinId="8" hidden="1"/>
    <cellStyle name="Hipervínculo" xfId="39069" builtinId="8" hidden="1"/>
    <cellStyle name="Hipervínculo" xfId="56768" builtinId="8" hidden="1"/>
    <cellStyle name="Hipervínculo" xfId="28441" builtinId="8" hidden="1"/>
    <cellStyle name="Hipervínculo" xfId="12960" builtinId="8" hidden="1"/>
    <cellStyle name="Hipervínculo" xfId="36240" builtinId="8" hidden="1"/>
    <cellStyle name="Hipervínculo" xfId="59078" builtinId="8" hidden="1"/>
    <cellStyle name="Hipervínculo" xfId="8841" builtinId="8" hidden="1"/>
    <cellStyle name="Hipervínculo" xfId="19669" builtinId="8" hidden="1"/>
    <cellStyle name="Hipervínculo" xfId="35060" builtinId="8" hidden="1"/>
    <cellStyle name="Hipervínculo" xfId="45185" builtinId="8" hidden="1"/>
    <cellStyle name="Hipervínculo" xfId="13889" builtinId="8" hidden="1"/>
    <cellStyle name="Hipervínculo" xfId="42908" builtinId="8" hidden="1"/>
    <cellStyle name="Hipervínculo" xfId="53589" builtinId="8" hidden="1"/>
    <cellStyle name="Hipervínculo" xfId="49497" builtinId="8" hidden="1"/>
    <cellStyle name="Hipervínculo" xfId="16479" builtinId="8" hidden="1"/>
    <cellStyle name="Hipervínculo" xfId="47933" builtinId="8" hidden="1"/>
    <cellStyle name="Hipervínculo" xfId="38568" builtinId="8" hidden="1"/>
    <cellStyle name="Hipervínculo" xfId="21826" builtinId="8" hidden="1"/>
    <cellStyle name="Hipervínculo" xfId="50094" builtinId="8" hidden="1"/>
    <cellStyle name="Hipervínculo" xfId="46789" builtinId="8" hidden="1"/>
    <cellStyle name="Hipervínculo" xfId="42699" builtinId="8" hidden="1"/>
    <cellStyle name="Hipervínculo" xfId="18671" builtinId="8" hidden="1"/>
    <cellStyle name="Hipervínculo" xfId="5243" builtinId="8" hidden="1"/>
    <cellStyle name="Hipervínculo" xfId="36994" builtinId="8" hidden="1"/>
    <cellStyle name="Hipervínculo" xfId="11210" builtinId="8" hidden="1"/>
    <cellStyle name="Hipervínculo" xfId="57021" builtinId="8" hidden="1"/>
    <cellStyle name="Hipervínculo" xfId="39989" builtinId="8" hidden="1"/>
    <cellStyle name="Hipervínculo" xfId="35898" builtinId="8" hidden="1"/>
    <cellStyle name="Hipervínculo" xfId="1824" builtinId="8" hidden="1"/>
    <cellStyle name="Hipervínculo" xfId="12040" builtinId="8" hidden="1"/>
    <cellStyle name="Hipervínculo" xfId="26406" builtinId="8" hidden="1"/>
    <cellStyle name="Hipervínculo" xfId="7143" builtinId="8" hidden="1"/>
    <cellStyle name="Hipervínculo" xfId="34688" builtinId="8" hidden="1"/>
    <cellStyle name="Hipervínculo" xfId="17883" builtinId="8" hidden="1"/>
    <cellStyle name="Hipervínculo" xfId="29096" builtinId="8" hidden="1"/>
    <cellStyle name="Hipervínculo" xfId="5070" builtinId="8" hidden="1"/>
    <cellStyle name="Hipervínculo" xfId="18842" builtinId="8" hidden="1"/>
    <cellStyle name="Hipervínculo" xfId="21605" builtinId="8" hidden="1"/>
    <cellStyle name="Hipervínculo" xfId="48608" builtinId="8" hidden="1"/>
    <cellStyle name="Hipervínculo" xfId="42891" builtinId="8" hidden="1"/>
    <cellStyle name="Hipervínculo" xfId="26386" builtinId="8" hidden="1"/>
    <cellStyle name="Hipervínculo" xfId="44277" builtinId="8" hidden="1"/>
    <cellStyle name="Hipervínculo" xfId="1920" builtinId="8" hidden="1"/>
    <cellStyle name="Hipervínculo" xfId="12385" builtinId="8" hidden="1"/>
    <cellStyle name="Hipervínculo" xfId="48451" builtinId="8" hidden="1"/>
    <cellStyle name="Hipervínculo" xfId="49133" builtinId="8" hidden="1"/>
    <cellStyle name="Hipervínculo" xfId="56124" builtinId="8" hidden="1"/>
    <cellStyle name="Hipervínculo" xfId="19591" builtinId="8" hidden="1"/>
    <cellStyle name="Hipervínculo" xfId="15497" builtinId="8" hidden="1"/>
    <cellStyle name="Hipervínculo" xfId="53994" builtinId="8" hidden="1"/>
    <cellStyle name="Hipervínculo" xfId="13946" builtinId="8" hidden="1"/>
    <cellStyle name="Hipervínculo" xfId="34405" builtinId="8" hidden="1"/>
    <cellStyle name="Hipervínculo" xfId="58992" builtinId="8" hidden="1"/>
    <cellStyle name="Hipervínculo" xfId="36411" builtinId="8" hidden="1"/>
    <cellStyle name="Hipervínculo" xfId="42839" builtinId="8" hidden="1"/>
    <cellStyle name="Hipervínculo" xfId="8697" builtinId="8" hidden="1"/>
    <cellStyle name="Hipervínculo" xfId="14543" builtinId="8" hidden="1"/>
    <cellStyle name="Hipervínculo" xfId="39243" builtinId="8" hidden="1"/>
    <cellStyle name="Hipervínculo" xfId="13136" builtinId="8" hidden="1"/>
    <cellStyle name="Hipervínculo" xfId="51217" builtinId="8" hidden="1"/>
    <cellStyle name="Hipervínculo" xfId="3404" builtinId="8" hidden="1"/>
    <cellStyle name="Hipervínculo" xfId="43119" builtinId="8" hidden="1"/>
    <cellStyle name="Hipervínculo" xfId="24044" builtinId="8" hidden="1"/>
    <cellStyle name="Hipervínculo" xfId="39872" builtinId="8" hidden="1"/>
    <cellStyle name="Hipervínculo" xfId="46192" builtinId="8" hidden="1"/>
    <cellStyle name="Hipervínculo" xfId="12316" builtinId="8" hidden="1"/>
    <cellStyle name="Hipervínculo" xfId="45954" builtinId="8" hidden="1"/>
    <cellStyle name="Hipervínculo" xfId="57259" builtinId="8" hidden="1"/>
    <cellStyle name="Hipervínculo" xfId="18483" builtinId="8" hidden="1"/>
    <cellStyle name="Hipervínculo" xfId="13571" builtinId="8" hidden="1"/>
    <cellStyle name="Hipervínculo" xfId="22618" builtinId="8" hidden="1"/>
    <cellStyle name="Hipervínculo" xfId="53218" builtinId="8" hidden="1"/>
    <cellStyle name="Hipervínculo" xfId="12542" builtinId="8" hidden="1"/>
    <cellStyle name="Hipervínculo" xfId="18673" builtinId="8" hidden="1"/>
    <cellStyle name="Hipervínculo" xfId="12230" builtinId="8" hidden="1"/>
    <cellStyle name="Hipervínculo" xfId="20514" builtinId="8" hidden="1"/>
    <cellStyle name="Hipervínculo" xfId="1446" builtinId="8" hidden="1"/>
    <cellStyle name="Hipervínculo" xfId="39561" builtinId="8" hidden="1"/>
    <cellStyle name="Hipervínculo" xfId="47306" builtinId="8" hidden="1"/>
    <cellStyle name="Hipervínculo" xfId="55382" builtinId="8" hidden="1"/>
    <cellStyle name="Hipervínculo" xfId="30433" builtinId="8" hidden="1"/>
    <cellStyle name="Hipervínculo" xfId="8699" builtinId="8" hidden="1"/>
    <cellStyle name="Hipervínculo" xfId="2123" builtinId="8" hidden="1"/>
    <cellStyle name="Hipervínculo" xfId="20522" builtinId="8" hidden="1"/>
    <cellStyle name="Hipervínculo" xfId="25065" builtinId="8" hidden="1"/>
    <cellStyle name="Hipervínculo" xfId="54661" builtinId="8" hidden="1"/>
    <cellStyle name="Hipervínculo" xfId="25673" builtinId="8" hidden="1"/>
    <cellStyle name="Hipervínculo" xfId="23500" builtinId="8" hidden="1"/>
    <cellStyle name="Hipervínculo" xfId="1376" builtinId="8" hidden="1"/>
    <cellStyle name="Hipervínculo" xfId="8617" builtinId="8" hidden="1"/>
    <cellStyle name="Hipervínculo" xfId="27447" builtinId="8" hidden="1"/>
    <cellStyle name="Hipervínculo" xfId="49183" builtinId="8" hidden="1"/>
    <cellStyle name="Hipervínculo" xfId="45875" builtinId="8" hidden="1"/>
    <cellStyle name="Hipervínculo" xfId="41785" builtinId="8" hidden="1"/>
    <cellStyle name="Hipervínculo" xfId="16576" builtinId="8" hidden="1"/>
    <cellStyle name="Hipervínculo" xfId="6155" builtinId="8" hidden="1"/>
    <cellStyle name="Hipervínculo" xfId="3700" builtinId="8" hidden="1"/>
    <cellStyle name="Hipervínculo" xfId="34272" builtinId="8" hidden="1"/>
    <cellStyle name="Hipervínculo" xfId="27455" builtinId="8" hidden="1"/>
    <cellStyle name="Hipervínculo" xfId="15878" builtinId="8" hidden="1"/>
    <cellStyle name="Hipervínculo" xfId="24430" builtinId="8" hidden="1"/>
    <cellStyle name="Hipervínculo" xfId="48001" builtinId="8" hidden="1"/>
    <cellStyle name="Hipervínculo" xfId="12954" builtinId="8" hidden="1"/>
    <cellStyle name="Hipervínculo" xfId="42119" builtinId="8" hidden="1"/>
    <cellStyle name="Hipervínculo" xfId="41072" builtinId="8" hidden="1"/>
    <cellStyle name="Hipervínculo" xfId="56302" builtinId="8" hidden="1"/>
    <cellStyle name="Hipervínculo" xfId="32276" builtinId="8" hidden="1"/>
    <cellStyle name="Hipervínculo" xfId="28184" builtinId="8" hidden="1"/>
    <cellStyle name="Hipervínculo" xfId="4335" builtinId="8" hidden="1"/>
    <cellStyle name="Hipervínculo" xfId="19755" builtinId="8" hidden="1"/>
    <cellStyle name="Hipervínculo" xfId="24678" builtinId="8" hidden="1"/>
    <cellStyle name="Hipervínculo" xfId="47873" builtinId="8" hidden="1"/>
    <cellStyle name="Hipervínculo" xfId="49505" builtinId="8" hidden="1"/>
    <cellStyle name="Hipervínculo" xfId="58748" builtinId="8" hidden="1"/>
    <cellStyle name="Hipervínculo" xfId="36966" builtinId="8" hidden="1"/>
    <cellStyle name="Hipervínculo" xfId="2373" builtinId="8" hidden="1"/>
    <cellStyle name="Hipervínculo" xfId="26550" builtinId="8" hidden="1"/>
    <cellStyle name="Hipervínculo" xfId="30645" builtinId="8" hidden="1"/>
    <cellStyle name="Hipervínculo" xfId="24925" builtinId="8" hidden="1"/>
    <cellStyle name="Hipervínculo" xfId="37072" builtinId="8" hidden="1"/>
    <cellStyle name="Hipervínculo" xfId="25139" builtinId="8" hidden="1"/>
    <cellStyle name="Hipervínculo" xfId="14585" builtinId="8" hidden="1"/>
    <cellStyle name="Hipervínculo" xfId="20774" builtinId="8" hidden="1"/>
    <cellStyle name="Hipervínculo" xfId="33355" builtinId="8" hidden="1"/>
    <cellStyle name="Hipervínculo" xfId="37444" builtinId="8" hidden="1"/>
    <cellStyle name="Hipervínculo" xfId="58536" builtinId="8" hidden="1"/>
    <cellStyle name="Hipervínculo" xfId="35906" builtinId="8" hidden="1"/>
    <cellStyle name="Hipervínculo" xfId="11553" builtinId="8" hidden="1"/>
    <cellStyle name="Hipervínculo" xfId="55171" builtinId="8" hidden="1"/>
    <cellStyle name="Hipervínculo" xfId="32669" builtinId="8" hidden="1"/>
    <cellStyle name="Hipervínculo" xfId="2385" builtinId="8" hidden="1"/>
    <cellStyle name="Hipervínculo" xfId="33405" builtinId="8" hidden="1"/>
    <cellStyle name="Hipervínculo" xfId="52129" builtinId="8" hidden="1"/>
    <cellStyle name="Hipervínculo" xfId="24484" builtinId="8" hidden="1"/>
    <cellStyle name="Hipervínculo" xfId="20215" builtinId="8" hidden="1"/>
    <cellStyle name="Hipervínculo" xfId="9871" builtinId="8" hidden="1"/>
    <cellStyle name="Hipervínculo" xfId="44175" builtinId="8" hidden="1"/>
    <cellStyle name="Hipervínculo" xfId="2886" builtinId="8" hidden="1"/>
    <cellStyle name="Hipervínculo" xfId="51047" builtinId="8" hidden="1"/>
    <cellStyle name="Hipervínculo" xfId="45201" builtinId="8" hidden="1"/>
    <cellStyle name="Hipervínculo" xfId="50386" builtinId="8" hidden="1"/>
    <cellStyle name="Hipervínculo" xfId="32194" builtinId="8" hidden="1"/>
    <cellStyle name="Hipervínculo" xfId="9272" builtinId="8" hidden="1"/>
    <cellStyle name="Hipervínculo" xfId="27505" builtinId="8" hidden="1"/>
    <cellStyle name="Hipervínculo" xfId="34964" builtinId="8" hidden="1"/>
    <cellStyle name="Hipervínculo" xfId="28966" builtinId="8" hidden="1"/>
    <cellStyle name="Hipervínculo" xfId="38270" builtinId="8" hidden="1"/>
    <cellStyle name="Hipervínculo" xfId="15505" builtinId="8" hidden="1"/>
    <cellStyle name="Hipervínculo" xfId="10839" builtinId="8" hidden="1"/>
    <cellStyle name="Hipervínculo" xfId="12682" builtinId="8" hidden="1"/>
    <cellStyle name="Hipervínculo" xfId="34413" builtinId="8" hidden="1"/>
    <cellStyle name="Hipervínculo" xfId="58996" builtinId="8" hidden="1"/>
    <cellStyle name="Hipervínculo" xfId="58752" builtinId="8" hidden="1"/>
    <cellStyle name="Hipervínculo" xfId="53760" builtinId="8" hidden="1"/>
    <cellStyle name="Hipervínculo" xfId="53544" builtinId="8" hidden="1"/>
    <cellStyle name="Hipervínculo" xfId="44261" builtinId="8" hidden="1"/>
    <cellStyle name="Hipervínculo" xfId="19613" builtinId="8" hidden="1"/>
    <cellStyle name="Hipervínculo" xfId="23066" builtinId="8" hidden="1"/>
    <cellStyle name="Hipervínculo" xfId="51209" builtinId="8" hidden="1"/>
    <cellStyle name="Hipervínculo" xfId="608" builtinId="8" hidden="1"/>
    <cellStyle name="Hipervínculo" xfId="44627" builtinId="8" hidden="1"/>
    <cellStyle name="Hipervínculo" xfId="920" builtinId="8" hidden="1"/>
    <cellStyle name="Hipervínculo" xfId="12998" builtinId="8" hidden="1"/>
    <cellStyle name="Hipervínculo" xfId="26536" builtinId="8" hidden="1"/>
    <cellStyle name="Hipervínculo" xfId="48268" builtinId="8" hidden="1"/>
    <cellStyle name="Hipervínculo" xfId="44281" builtinId="8" hidden="1"/>
    <cellStyle name="Hipervínculo" xfId="39221" builtinId="8" hidden="1"/>
    <cellStyle name="Hipervínculo" xfId="43663" builtinId="8" hidden="1"/>
    <cellStyle name="Hipervínculo" xfId="1052" builtinId="8" hidden="1"/>
    <cellStyle name="Hipervínculo" xfId="58570" builtinId="8" hidden="1"/>
    <cellStyle name="Hipervínculo" xfId="53115" builtinId="8" hidden="1"/>
    <cellStyle name="Hipervínculo" xfId="16986" builtinId="8" hidden="1"/>
    <cellStyle name="Hipervínculo" xfId="37348" builtinId="8" hidden="1"/>
    <cellStyle name="Hipervínculo" xfId="32290" builtinId="8" hidden="1"/>
    <cellStyle name="Hipervínculo" xfId="10559" builtinId="8" hidden="1"/>
    <cellStyle name="Hipervínculo" xfId="8303" builtinId="8" hidden="1"/>
    <cellStyle name="Hipervínculo" xfId="23123" builtinId="8" hidden="1"/>
    <cellStyle name="Hipervínculo" xfId="40397" builtinId="8" hidden="1"/>
    <cellStyle name="Hipervínculo" xfId="55391" builtinId="8" hidden="1"/>
    <cellStyle name="Hipervínculo" xfId="6201" builtinId="8" hidden="1"/>
    <cellStyle name="Hipervínculo" xfId="25360" builtinId="8" hidden="1"/>
    <cellStyle name="Hipervínculo" xfId="3880" builtinId="8" hidden="1"/>
    <cellStyle name="Hipervínculo" xfId="59004" builtinId="8" hidden="1"/>
    <cellStyle name="Hipervínculo" xfId="45261" builtinId="8" hidden="1"/>
    <cellStyle name="Hipervínculo" xfId="47322" builtinId="8" hidden="1"/>
    <cellStyle name="Hipervínculo" xfId="48592" builtinId="8" hidden="1"/>
    <cellStyle name="Hipervínculo" xfId="48208" builtinId="8" hidden="1"/>
    <cellStyle name="Hipervínculo" xfId="40099" builtinId="8" hidden="1"/>
    <cellStyle name="Hipervínculo" xfId="12352" builtinId="8" hidden="1"/>
    <cellStyle name="Hipervínculo" xfId="4851" builtinId="8" hidden="1"/>
    <cellStyle name="Hipervínculo" xfId="15427" builtinId="8" hidden="1"/>
    <cellStyle name="Hipervínculo" xfId="54612" builtinId="8" hidden="1"/>
    <cellStyle name="Hipervínculo" xfId="39097" builtinId="8" hidden="1"/>
    <cellStyle name="Hipervínculo" xfId="27130" builtinId="8" hidden="1"/>
    <cellStyle name="Hipervínculo" xfId="45071" builtinId="8" hidden="1"/>
    <cellStyle name="Hipervínculo" xfId="10237" builtinId="8" hidden="1"/>
    <cellStyle name="Hipervínculo" xfId="14147" builtinId="8" hidden="1"/>
    <cellStyle name="Hipervínculo" xfId="55670" builtinId="8" hidden="1"/>
    <cellStyle name="Hipervínculo" xfId="58080" builtinId="8" hidden="1"/>
    <cellStyle name="Hipervínculo" xfId="34994" builtinId="8" hidden="1"/>
    <cellStyle name="Hipervínculo" xfId="9640" builtinId="8" hidden="1"/>
    <cellStyle name="Hipervínculo" xfId="4642" builtinId="8" hidden="1"/>
    <cellStyle name="Hipervínculo" xfId="17038" builtinId="8" hidden="1"/>
    <cellStyle name="Hipervínculo" xfId="41064" builtinId="8" hidden="1"/>
    <cellStyle name="Hipervínculo" xfId="12136" builtinId="8" hidden="1"/>
    <cellStyle name="Hipervínculo" xfId="4533" builtinId="8" hidden="1"/>
    <cellStyle name="Hipervínculo" xfId="28190" builtinId="8" hidden="1"/>
    <cellStyle name="Hipervínculo" xfId="7703" builtinId="8" hidden="1"/>
    <cellStyle name="Hipervínculo" xfId="65" builtinId="8" hidden="1"/>
    <cellStyle name="Hipervínculo" xfId="22428" builtinId="8" hidden="1"/>
    <cellStyle name="Hipervínculo" xfId="47865" builtinId="8" hidden="1"/>
    <cellStyle name="Hipervínculo" xfId="7337" builtinId="8" hidden="1"/>
    <cellStyle name="Hipervínculo" xfId="45423" builtinId="8" hidden="1"/>
    <cellStyle name="Hipervínculo" xfId="17881" builtinId="8" hidden="1"/>
    <cellStyle name="Hipervínculo" xfId="4773" builtinId="8" hidden="1"/>
    <cellStyle name="Hipervínculo" xfId="4843" builtinId="8" hidden="1"/>
    <cellStyle name="Hipervínculo" xfId="30637" builtinId="8" hidden="1"/>
    <cellStyle name="Hipervínculo" xfId="54665" builtinId="8" hidden="1"/>
    <cellStyle name="Hipervínculo" xfId="57946" builtinId="8" hidden="1"/>
    <cellStyle name="Hipervínculo" xfId="41951" builtinId="8" hidden="1"/>
    <cellStyle name="Hipervínculo" xfId="58189" builtinId="8" hidden="1"/>
    <cellStyle name="Hipervínculo" xfId="4600" builtinId="8" hidden="1"/>
    <cellStyle name="Hipervínculo" xfId="15169" builtinId="8" hidden="1"/>
    <cellStyle name="Hipervínculo" xfId="37436" builtinId="8" hidden="1"/>
    <cellStyle name="Hipervínculo" xfId="38134" builtinId="8" hidden="1"/>
    <cellStyle name="Hipervínculo" xfId="43976" builtinId="8" hidden="1"/>
    <cellStyle name="Hipervínculo" xfId="27339" builtinId="8" hidden="1"/>
    <cellStyle name="Hipervínculo" xfId="7793" builtinId="8" hidden="1"/>
    <cellStyle name="Hipervínculo" xfId="1604" builtinId="8" hidden="1"/>
    <cellStyle name="Hipervínculo" xfId="18701" builtinId="8" hidden="1"/>
    <cellStyle name="Hipervínculo" xfId="44237" builtinId="8" hidden="1"/>
    <cellStyle name="Hipervínculo" xfId="52121" builtinId="8" hidden="1"/>
    <cellStyle name="Hipervínculo" xfId="47060" builtinId="8" hidden="1"/>
    <cellStyle name="Hipervínculo" xfId="25017" builtinId="8" hidden="1"/>
    <cellStyle name="Hipervínculo" xfId="464" builtinId="8" hidden="1"/>
    <cellStyle name="Hipervínculo" xfId="20534" builtinId="8" hidden="1"/>
    <cellStyle name="Hipervínculo" xfId="25624" builtinId="8" hidden="1"/>
    <cellStyle name="Hipervínculo" xfId="51039" builtinId="8" hidden="1"/>
    <cellStyle name="Hipervínculo" xfId="58762" builtinId="8" hidden="1"/>
    <cellStyle name="Hipervínculo" xfId="17267" builtinId="8" hidden="1"/>
    <cellStyle name="Hipervínculo" xfId="18220" builtinId="8" hidden="1"/>
    <cellStyle name="Hipervínculo" xfId="5765" builtinId="8" hidden="1"/>
    <cellStyle name="Hipervínculo" xfId="10564" builtinId="8" hidden="1"/>
    <cellStyle name="Hipervínculo" xfId="3570" builtinId="8" hidden="1"/>
    <cellStyle name="Hipervínculo" xfId="57486" builtinId="8" hidden="1"/>
    <cellStyle name="Hipervínculo" xfId="38262" builtinId="8" hidden="1"/>
    <cellStyle name="Hipervínculo" xfId="33205" builtinId="8" hidden="1"/>
    <cellStyle name="Hipervínculo" xfId="11420" builtinId="8" hidden="1"/>
    <cellStyle name="Hipervínculo" xfId="31167" builtinId="8" hidden="1"/>
    <cellStyle name="Hipervínculo" xfId="40685" builtinId="8" hidden="1"/>
    <cellStyle name="Hipervínculo" xfId="34031" builtinId="8" hidden="1"/>
    <cellStyle name="Hipervínculo" xfId="1208" builtinId="8" hidden="1"/>
    <cellStyle name="Hipervínculo" xfId="49737" builtinId="8" hidden="1"/>
    <cellStyle name="Hipervínculo" xfId="26274" builtinId="8" hidden="1"/>
    <cellStyle name="Hipervínculo" xfId="9811" builtinId="8" hidden="1"/>
    <cellStyle name="Hipervínculo" xfId="19621" builtinId="8" hidden="1"/>
    <cellStyle name="Hipervínculo" xfId="3462" builtinId="8" hidden="1"/>
    <cellStyle name="Hipervínculo" xfId="46412" builtinId="8" hidden="1"/>
    <cellStyle name="Hipervínculo" xfId="39882" builtinId="8" hidden="1"/>
    <cellStyle name="Hipervínculo" xfId="19288" builtinId="8" hidden="1"/>
    <cellStyle name="Hipervínculo" xfId="19348" builtinId="8" hidden="1"/>
    <cellStyle name="Hipervínculo" xfId="3287" builtinId="8" hidden="1"/>
    <cellStyle name="Hipervínculo" xfId="26544" builtinId="8" hidden="1"/>
    <cellStyle name="Hipervínculo" xfId="31607" builtinId="8" hidden="1"/>
    <cellStyle name="Hipervínculo" xfId="53340" builtinId="8" hidden="1"/>
    <cellStyle name="Hipervínculo" xfId="9156" builtinId="8" hidden="1"/>
    <cellStyle name="Hipervínculo" xfId="23348" builtinId="8" hidden="1"/>
    <cellStyle name="Hipervínculo" xfId="3754" builtinId="8" hidden="1"/>
    <cellStyle name="Hipervínculo" xfId="11149" builtinId="8" hidden="1"/>
    <cellStyle name="Hipervínculo" xfId="33477" builtinId="8" hidden="1"/>
    <cellStyle name="Hipervínculo" xfId="38534" builtinId="8" hidden="1"/>
    <cellStyle name="Hipervínculo" xfId="57622" builtinId="8" hidden="1"/>
    <cellStyle name="Hipervínculo" xfId="32282" builtinId="8" hidden="1"/>
    <cellStyle name="Hipervínculo" xfId="28031" builtinId="8" hidden="1"/>
    <cellStyle name="Hipervínculo" xfId="24184" builtinId="8" hidden="1"/>
    <cellStyle name="Hipervínculo" xfId="17951" builtinId="8" hidden="1"/>
    <cellStyle name="Hipervínculo" xfId="40405" builtinId="8" hidden="1"/>
    <cellStyle name="Hipervínculo" xfId="45463" builtinId="8" hidden="1"/>
    <cellStyle name="Hipervínculo" xfId="28475" builtinId="8" hidden="1"/>
    <cellStyle name="Hipervínculo" xfId="25352" builtinId="8" hidden="1"/>
    <cellStyle name="Hipervínculo" xfId="37208" builtinId="8" hidden="1"/>
    <cellStyle name="Hipervínculo" xfId="6287" builtinId="8" hidden="1"/>
    <cellStyle name="Hipervínculo" xfId="37700" builtinId="8" hidden="1"/>
    <cellStyle name="Hipervínculo" xfId="47332" builtinId="8" hidden="1"/>
    <cellStyle name="Hipervínculo" xfId="52392" builtinId="8" hidden="1"/>
    <cellStyle name="Hipervínculo" xfId="44510" builtinId="8" hidden="1"/>
    <cellStyle name="Hipervínculo" xfId="18426" builtinId="8" hidden="1"/>
    <cellStyle name="Hipervínculo" xfId="17030" builtinId="8" hidden="1"/>
    <cellStyle name="Hipervínculo" xfId="29168" builtinId="8" hidden="1"/>
    <cellStyle name="Hipervínculo" xfId="31551" builtinId="8" hidden="1"/>
    <cellStyle name="Hipervínculo" xfId="58628" builtinId="8" hidden="1"/>
    <cellStyle name="Hipervínculo" xfId="4606" builtinId="8" hidden="1"/>
    <cellStyle name="Hipervínculo" xfId="24961" builtinId="8" hidden="1"/>
    <cellStyle name="Hipervínculo" xfId="4584" builtinId="8" hidden="1"/>
    <cellStyle name="Hipervínculo" xfId="6379" builtinId="8" hidden="1"/>
    <cellStyle name="Hipervínculo" xfId="16974" builtinId="8" hidden="1"/>
    <cellStyle name="Hipervínculo" xfId="23336" builtinId="8" hidden="1"/>
    <cellStyle name="Hipervínculo" xfId="34156" builtinId="8" hidden="1"/>
    <cellStyle name="Hipervínculo" xfId="41607" builtinId="8" hidden="1"/>
    <cellStyle name="Hipervínculo" xfId="52271" builtinId="8" hidden="1"/>
    <cellStyle name="Hipervínculo" xfId="36641" builtinId="8" hidden="1"/>
    <cellStyle name="Hipervínculo" xfId="37639" builtinId="8" hidden="1"/>
    <cellStyle name="Hipervínculo" xfId="57091" builtinId="8" hidden="1"/>
    <cellStyle name="Hipervínculo" xfId="4298" builtinId="8" hidden="1"/>
    <cellStyle name="Hipervínculo" xfId="11969" builtinId="8" hidden="1"/>
    <cellStyle name="Hipervínculo" xfId="22322" builtinId="8" hidden="1"/>
    <cellStyle name="Hipervínculo" xfId="21575" builtinId="8" hidden="1"/>
    <cellStyle name="Hipervínculo" xfId="42927" builtinId="8" hidden="1"/>
    <cellStyle name="Hipervínculo" xfId="8563" builtinId="8" hidden="1"/>
    <cellStyle name="Hipervínculo" xfId="3394" builtinId="8" hidden="1"/>
    <cellStyle name="Hipervínculo" xfId="20199" builtinId="8" hidden="1"/>
    <cellStyle name="Hipervínculo" xfId="54430" builtinId="8" hidden="1"/>
    <cellStyle name="Hipervínculo" xfId="40191" builtinId="8" hidden="1"/>
    <cellStyle name="Hipervínculo" xfId="38691" builtinId="8" hidden="1"/>
    <cellStyle name="Hipervínculo" xfId="35996" builtinId="8" hidden="1"/>
    <cellStyle name="Hipervínculo" xfId="58380" builtinId="8" hidden="1"/>
    <cellStyle name="Hipervínculo" xfId="6443" builtinId="8" hidden="1"/>
    <cellStyle name="Hipervínculo" xfId="43117" builtinId="8" hidden="1"/>
    <cellStyle name="Hipervínculo" xfId="11424" builtinId="8" hidden="1"/>
    <cellStyle name="Hipervínculo" xfId="54969" builtinId="8" hidden="1"/>
    <cellStyle name="Hipervínculo" xfId="32560" builtinId="8" hidden="1"/>
    <cellStyle name="Hipervínculo" xfId="45849" builtinId="8" hidden="1"/>
    <cellStyle name="Hipervínculo" xfId="13114" builtinId="8" hidden="1"/>
    <cellStyle name="Hipervínculo" xfId="25478" builtinId="8" hidden="1"/>
    <cellStyle name="Hipervínculo" xfId="42752" builtinId="8" hidden="1"/>
    <cellStyle name="Hipervínculo" xfId="50276" builtinId="8" hidden="1"/>
    <cellStyle name="Hipervínculo" xfId="40729" builtinId="8" hidden="1"/>
    <cellStyle name="Hipervínculo" xfId="5273" builtinId="8" hidden="1"/>
    <cellStyle name="Hipervínculo" xfId="30913" builtinId="8" hidden="1"/>
    <cellStyle name="Hipervínculo" xfId="19751" builtinId="8" hidden="1"/>
    <cellStyle name="Hipervínculo" xfId="13939" builtinId="8" hidden="1"/>
    <cellStyle name="Hipervínculo" xfId="47052" builtinId="8" hidden="1"/>
    <cellStyle name="Hipervínculo" xfId="25025" builtinId="8" hidden="1"/>
    <cellStyle name="Hipervínculo" xfId="20261" builtinId="8" hidden="1"/>
    <cellStyle name="Hipervínculo" xfId="5669" builtinId="8" hidden="1"/>
    <cellStyle name="Hipervínculo" xfId="25632" builtinId="8" hidden="1"/>
    <cellStyle name="Hipervínculo" xfId="32986" builtinId="8" hidden="1"/>
    <cellStyle name="Hipervínculo" xfId="55118" builtinId="8" hidden="1"/>
    <cellStyle name="Hipervínculo" xfId="40123" builtinId="8" hidden="1"/>
    <cellStyle name="Hipervínculo" xfId="18228" builtinId="8" hidden="1"/>
    <cellStyle name="Hipervínculo" xfId="59144" builtinId="8" hidden="1"/>
    <cellStyle name="Hipervínculo" xfId="45934" builtinId="8" hidden="1"/>
    <cellStyle name="Hipervínculo" xfId="10529" builtinId="8" hidden="1"/>
    <cellStyle name="Hipervínculo" xfId="33301" builtinId="8" hidden="1"/>
    <cellStyle name="Hipervínculo" xfId="54971" builtinId="8" hidden="1"/>
    <cellStyle name="Hipervínculo" xfId="23839" builtinId="8" hidden="1"/>
    <cellStyle name="Hipervínculo" xfId="11428" builtinId="8" hidden="1"/>
    <cellStyle name="Hipervínculo" xfId="6144" builtinId="8" hidden="1"/>
    <cellStyle name="Hipervínculo" xfId="17761" builtinId="8" hidden="1"/>
    <cellStyle name="Hipervínculo" xfId="21932" builtinId="8" hidden="1"/>
    <cellStyle name="Hipervínculo" xfId="58540" builtinId="8" hidden="1"/>
    <cellStyle name="Hipervínculo" xfId="993" builtinId="8" hidden="1"/>
    <cellStyle name="Hipervínculo" xfId="26266" builtinId="8" hidden="1"/>
    <cellStyle name="Hipervínculo" xfId="8918" builtinId="8" hidden="1"/>
    <cellStyle name="Hipervínculo" xfId="786" builtinId="8" hidden="1"/>
    <cellStyle name="Hipervínculo" xfId="24686" builtinId="8" hidden="1"/>
    <cellStyle name="Hipervínculo" xfId="23353" builtinId="8" hidden="1"/>
    <cellStyle name="Hipervínculo" xfId="51481" builtinId="8" hidden="1"/>
    <cellStyle name="Hipervínculo" xfId="43596" builtinId="8" hidden="1"/>
    <cellStyle name="Hipervínculo" xfId="19340" builtinId="8" hidden="1"/>
    <cellStyle name="Hipervínculo" xfId="50047" builtinId="8" hidden="1"/>
    <cellStyle name="Hipervínculo" xfId="8435" builtinId="8" hidden="1"/>
    <cellStyle name="Hipervínculo" xfId="31615" builtinId="8" hidden="1"/>
    <cellStyle name="Hipervínculo" xfId="43506" builtinId="8" hidden="1"/>
    <cellStyle name="Hipervínculo" xfId="15469" builtinId="8" hidden="1"/>
    <cellStyle name="Hipervínculo" xfId="36794" builtinId="8" hidden="1"/>
    <cellStyle name="Hipervínculo" xfId="12411" builtinId="8" hidden="1"/>
    <cellStyle name="Hipervínculo" xfId="356" builtinId="8" hidden="1"/>
    <cellStyle name="Hipervínculo" xfId="15233" builtinId="8" hidden="1"/>
    <cellStyle name="Hipervínculo" xfId="47404" builtinId="8" hidden="1"/>
    <cellStyle name="Hipervínculo" xfId="24156" builtinId="8" hidden="1"/>
    <cellStyle name="Hipervínculo" xfId="33609" builtinId="8" hidden="1"/>
    <cellStyle name="Hipervínculo" xfId="48735" builtinId="8" hidden="1"/>
    <cellStyle name="Hipervínculo" xfId="52920" builtinId="8" hidden="1"/>
    <cellStyle name="Hipervínculo" xfId="6055" builtinId="8" hidden="1"/>
    <cellStyle name="Hipervínculo" xfId="42765" builtinId="8" hidden="1"/>
    <cellStyle name="Hipervínculo" xfId="45471" builtinId="8" hidden="1"/>
    <cellStyle name="Hipervínculo" xfId="47360" builtinId="8" hidden="1"/>
    <cellStyle name="Hipervínculo" xfId="47226" builtinId="8" hidden="1"/>
    <cellStyle name="Hipervínculo" xfId="39991" builtinId="8" hidden="1"/>
    <cellStyle name="Hipervínculo" xfId="326" builtinId="8" hidden="1"/>
    <cellStyle name="Hipervínculo" xfId="7271" builtinId="8" hidden="1"/>
    <cellStyle name="Hipervínculo" xfId="28830" builtinId="8" hidden="1"/>
    <cellStyle name="Hipervínculo" xfId="52400" builtinId="8" hidden="1"/>
    <cellStyle name="Hipervínculo" xfId="44518" builtinId="8" hidden="1"/>
    <cellStyle name="Hipervínculo" xfId="40425" builtinId="8" hidden="1"/>
    <cellStyle name="Hipervínculo" xfId="24050" builtinId="8" hidden="1"/>
    <cellStyle name="Hipervínculo" xfId="338" builtinId="8" hidden="1"/>
    <cellStyle name="Hipervínculo" xfId="11604" builtinId="8" hidden="1"/>
    <cellStyle name="Hipervínculo" xfId="35634" builtinId="8" hidden="1"/>
    <cellStyle name="Hipervínculo" xfId="45393" builtinId="8" hidden="1"/>
    <cellStyle name="Hipervínculo" xfId="55288" builtinId="8" hidden="1"/>
    <cellStyle name="Hipervínculo" xfId="17667" builtinId="8" hidden="1"/>
    <cellStyle name="Hipervínculo" xfId="9597" builtinId="8" hidden="1"/>
    <cellStyle name="Hipervínculo" xfId="10757" builtinId="8" hidden="1"/>
    <cellStyle name="Hipervínculo" xfId="18404" builtinId="8" hidden="1"/>
    <cellStyle name="Hipervínculo" xfId="42433" builtinId="8" hidden="1"/>
    <cellStyle name="Hipervínculo" xfId="54889" builtinId="8" hidden="1"/>
    <cellStyle name="Hipervínculo" xfId="30919" builtinId="8" hidden="1"/>
    <cellStyle name="Hipervínculo" xfId="26824" builtinId="8" hidden="1"/>
    <cellStyle name="Hipervínculo" xfId="2509" builtinId="8" hidden="1"/>
    <cellStyle name="Hipervínculo" xfId="49068" builtinId="8" hidden="1"/>
    <cellStyle name="Hipervínculo" xfId="43685" builtinId="8" hidden="1"/>
    <cellStyle name="Hipervínculo" xfId="1392" builtinId="8" hidden="1"/>
    <cellStyle name="Hipervínculo" xfId="47961" builtinId="8" hidden="1"/>
    <cellStyle name="Hipervínculo" xfId="28344" builtinId="8" hidden="1"/>
    <cellStyle name="Hipervínculo" xfId="20025" builtinId="8" hidden="1"/>
    <cellStyle name="Hipervínculo" xfId="3046" builtinId="8" hidden="1"/>
    <cellStyle name="Hipervínculo" xfId="27910" builtinId="8" hidden="1"/>
    <cellStyle name="Hipervínculo" xfId="41465" builtinId="8" hidden="1"/>
    <cellStyle name="Hipervínculo" xfId="56032" builtinId="8" hidden="1"/>
    <cellStyle name="Hipervínculo" xfId="32325" builtinId="8" hidden="1"/>
    <cellStyle name="Hipervínculo" xfId="14551" builtinId="8" hidden="1"/>
    <cellStyle name="Hipervínculo" xfId="30915" builtinId="8" hidden="1"/>
    <cellStyle name="Hipervínculo" xfId="9919" builtinId="8" hidden="1"/>
    <cellStyle name="Hipervínculo" xfId="34714" builtinId="8" hidden="1"/>
    <cellStyle name="Hipervínculo" xfId="36707" builtinId="8" hidden="1"/>
    <cellStyle name="Hipervínculo" xfId="46672" builtinId="8" hidden="1"/>
    <cellStyle name="Hipervínculo" xfId="34108" builtinId="8" hidden="1"/>
    <cellStyle name="Hipervínculo" xfId="39398" builtinId="8" hidden="1"/>
    <cellStyle name="Hipervínculo" xfId="41641" builtinId="8" hidden="1"/>
    <cellStyle name="Hipervínculo" xfId="16849" builtinId="8" hidden="1"/>
    <cellStyle name="Hipervínculo" xfId="41515" builtinId="8" hidden="1"/>
    <cellStyle name="Hipervínculo" xfId="43639" builtinId="8" hidden="1"/>
    <cellStyle name="Hipervínculo" xfId="9903" builtinId="8" hidden="1"/>
    <cellStyle name="Hipervínculo" xfId="27176" builtinId="8" hidden="1"/>
    <cellStyle name="Hipervínculo" xfId="12646" builtinId="8" hidden="1"/>
    <cellStyle name="Hipervínculo" xfId="1240" builtinId="8" hidden="1"/>
    <cellStyle name="Hipervínculo" xfId="34025" builtinId="8" hidden="1"/>
    <cellStyle name="Hipervínculo" xfId="470" builtinId="8" hidden="1"/>
    <cellStyle name="Hipervínculo" xfId="46660" builtinId="8" hidden="1"/>
    <cellStyle name="Hipervínculo" xfId="32849" builtinId="8" hidden="1"/>
    <cellStyle name="Hipervínculo" xfId="32064" builtinId="8" hidden="1"/>
    <cellStyle name="Hipervínculo" xfId="23788" builtinId="8" hidden="1"/>
    <cellStyle name="Hipervínculo" xfId="40461" builtinId="8" hidden="1"/>
    <cellStyle name="Hipervínculo" xfId="11732" builtinId="8" hidden="1"/>
    <cellStyle name="Hipervínculo" xfId="30246" builtinId="8" hidden="1"/>
    <cellStyle name="Hipervínculo" xfId="23940" builtinId="8" hidden="1"/>
    <cellStyle name="Hipervínculo" xfId="34639" builtinId="8" hidden="1"/>
    <cellStyle name="Hipervínculo" xfId="13324" builtinId="8" hidden="1"/>
    <cellStyle name="Hipervínculo" xfId="11159" builtinId="8" hidden="1"/>
    <cellStyle name="Hipervínculo" xfId="15896" builtinId="8" hidden="1"/>
    <cellStyle name="Hipervínculo" xfId="37629" builtinId="8" hidden="1"/>
    <cellStyle name="Hipervínculo" xfId="54977" builtinId="8" hidden="1"/>
    <cellStyle name="Hipervínculo" xfId="53113" builtinId="8" hidden="1"/>
    <cellStyle name="Hipervínculo" xfId="13751" builtinId="8" hidden="1"/>
    <cellStyle name="Hipervínculo" xfId="49679" builtinId="8" hidden="1"/>
    <cellStyle name="Hipervínculo" xfId="49341" builtinId="8" hidden="1"/>
    <cellStyle name="Hipervínculo" xfId="20466" builtinId="8" hidden="1"/>
    <cellStyle name="Hipervínculo" xfId="44559" builtinId="8" hidden="1"/>
    <cellStyle name="Hipervínculo" xfId="43529" builtinId="8" hidden="1"/>
    <cellStyle name="Hipervínculo" xfId="46313" builtinId="8" hidden="1"/>
    <cellStyle name="Hipervínculo" xfId="21198" builtinId="8" hidden="1"/>
    <cellStyle name="Hipervínculo" xfId="780" builtinId="8" hidden="1"/>
    <cellStyle name="Hipervínculo" xfId="19703" builtinId="8" hidden="1"/>
    <cellStyle name="Hipervínculo" xfId="29741" builtinId="8" hidden="1"/>
    <cellStyle name="Hipervínculo" xfId="51489" builtinId="8" hidden="1"/>
    <cellStyle name="Hipervínculo" xfId="43604" builtinId="8" hidden="1"/>
    <cellStyle name="Hipervínculo" xfId="39513" builtinId="8" hidden="1"/>
    <cellStyle name="Hipervínculo" xfId="4509" builtinId="8" hidden="1"/>
    <cellStyle name="Hipervínculo" xfId="8425" builtinId="8" hidden="1"/>
    <cellStyle name="Hipervínculo" xfId="43346" builtinId="8" hidden="1"/>
    <cellStyle name="Hipervínculo" xfId="40942" builtinId="8" hidden="1"/>
    <cellStyle name="Hipervínculo" xfId="38070" builtinId="8" hidden="1"/>
    <cellStyle name="Hipervínculo" xfId="18603" builtinId="8" hidden="1"/>
    <cellStyle name="Hipervínculo" xfId="32715" builtinId="8" hidden="1"/>
    <cellStyle name="Hipervínculo" xfId="7344" builtinId="8" hidden="1"/>
    <cellStyle name="Hipervínculo" xfId="15225" builtinId="8" hidden="1"/>
    <cellStyle name="Hipervínculo" xfId="24788" builtinId="8" hidden="1"/>
    <cellStyle name="Hipervínculo" xfId="43344" builtinId="8" hidden="1"/>
    <cellStyle name="Hipervínculo" xfId="54032" builtinId="8" hidden="1"/>
    <cellStyle name="Hipervínculo" xfId="30004" builtinId="8" hidden="1"/>
    <cellStyle name="Hipervínculo" xfId="48310" builtinId="8" hidden="1"/>
    <cellStyle name="Hipervínculo" xfId="2055" builtinId="8" hidden="1"/>
    <cellStyle name="Hipervínculo" xfId="6912" builtinId="8" hidden="1"/>
    <cellStyle name="Hipervínculo" xfId="58108" builtinId="8" hidden="1"/>
    <cellStyle name="Hipervínculo" xfId="50623" builtinId="8" hidden="1"/>
    <cellStyle name="Hipervínculo" xfId="22723" builtinId="8" hidden="1"/>
    <cellStyle name="Hipervínculo" xfId="23204" builtinId="8" hidden="1"/>
    <cellStyle name="Hipervínculo" xfId="19115" builtinId="8" hidden="1"/>
    <cellStyle name="Hipervínculo" xfId="55738" builtinId="8" hidden="1"/>
    <cellStyle name="Hipervínculo" xfId="13997" builtinId="8" hidden="1"/>
    <cellStyle name="Hipervínculo" xfId="32919" builtinId="8" hidden="1"/>
    <cellStyle name="Hipervínculo" xfId="56942" builtinId="8" hidden="1"/>
    <cellStyle name="Hipervínculo" xfId="40433" builtinId="8" hidden="1"/>
    <cellStyle name="Hipervínculo" xfId="54895" builtinId="8" hidden="1"/>
    <cellStyle name="Hipervínculo" xfId="12314" builtinId="8" hidden="1"/>
    <cellStyle name="Hipervínculo" xfId="11595" builtinId="8" hidden="1"/>
    <cellStyle name="Hipervínculo" xfId="35626" builtinId="8" hidden="1"/>
    <cellStyle name="Hipervínculo" xfId="10819" builtinId="8" hidden="1"/>
    <cellStyle name="Hipervínculo" xfId="50653" builtinId="8" hidden="1"/>
    <cellStyle name="Hipervínculo" xfId="4834" builtinId="8" hidden="1"/>
    <cellStyle name="Hipervínculo" xfId="29338" builtinId="8" hidden="1"/>
    <cellStyle name="Hipervínculo" xfId="21912" builtinId="8" hidden="1"/>
    <cellStyle name="Hipervínculo" xfId="41346" builtinId="8" hidden="1"/>
    <cellStyle name="Hipervínculo" xfId="42425" builtinId="8" hidden="1"/>
    <cellStyle name="Hipervínculo" xfId="26652" builtinId="8" hidden="1"/>
    <cellStyle name="Hipervínculo" xfId="19029" builtinId="8" hidden="1"/>
    <cellStyle name="Hipervínculo" xfId="47973" builtinId="8" hidden="1"/>
    <cellStyle name="Hipervínculo" xfId="8185" builtinId="8" hidden="1"/>
    <cellStyle name="Hipervínculo" xfId="7281" builtinId="8" hidden="1"/>
    <cellStyle name="Hipervínculo" xfId="22903" builtinId="8" hidden="1"/>
    <cellStyle name="Hipervínculo" xfId="54302" builtinId="8" hidden="1"/>
    <cellStyle name="Hipervínculo" xfId="54214" builtinId="8" hidden="1"/>
    <cellStyle name="Hipervínculo" xfId="42895" builtinId="8" hidden="1"/>
    <cellStyle name="Hipervínculo" xfId="20035" builtinId="8" hidden="1"/>
    <cellStyle name="Hipervínculo" xfId="5721" builtinId="8" hidden="1"/>
    <cellStyle name="Hipervínculo" xfId="41551" builtinId="8" hidden="1"/>
    <cellStyle name="Hipervínculo" xfId="16687" builtinId="8" hidden="1"/>
    <cellStyle name="Hipervínculo" xfId="56024" builtinId="8" hidden="1"/>
    <cellStyle name="Hipervínculo" xfId="59212" builtinId="8" hidden="1"/>
    <cellStyle name="Hipervínculo" xfId="35968" builtinId="8" hidden="1"/>
    <cellStyle name="Hipervínculo" xfId="13234" builtinId="8" hidden="1"/>
    <cellStyle name="Hipervínculo" xfId="1530" builtinId="8" hidden="1"/>
    <cellStyle name="Hipervínculo" xfId="14987" builtinId="8" hidden="1"/>
    <cellStyle name="Hipervínculo" xfId="43262" builtinId="8" hidden="1"/>
    <cellStyle name="Hipervínculo" xfId="51447" builtinId="8" hidden="1"/>
    <cellStyle name="Hipervínculo" xfId="24750" builtinId="8" hidden="1"/>
    <cellStyle name="Hipervínculo" xfId="29038" builtinId="8" hidden="1"/>
    <cellStyle name="Hipervínculo" xfId="6433" builtinId="8" hidden="1"/>
    <cellStyle name="Hipervínculo" xfId="7414" builtinId="8" hidden="1"/>
    <cellStyle name="Hipervínculo" xfId="21916" builtinId="8" hidden="1"/>
    <cellStyle name="Hipervínculo" xfId="21081" builtinId="8" hidden="1"/>
    <cellStyle name="Hipervínculo" xfId="4925" builtinId="8" hidden="1"/>
    <cellStyle name="Hipervínculo" xfId="43845" builtinId="8" hidden="1"/>
    <cellStyle name="Hipervínculo" xfId="22110" builtinId="8" hidden="1"/>
    <cellStyle name="Hipervínculo" xfId="1236" builtinId="8" hidden="1"/>
    <cellStyle name="Hipervínculo" xfId="5401" builtinId="8" hidden="1"/>
    <cellStyle name="Hipervínculo" xfId="28840" builtinId="8" hidden="1"/>
    <cellStyle name="Hipervínculo" xfId="50574" builtinId="8" hidden="1"/>
    <cellStyle name="Hipervínculo" xfId="52994" builtinId="8" hidden="1"/>
    <cellStyle name="Hipervínculo" xfId="36912" builtinId="8" hidden="1"/>
    <cellStyle name="Hipervínculo" xfId="49911" builtinId="8" hidden="1"/>
    <cellStyle name="Hipervínculo" xfId="8980" builtinId="8" hidden="1"/>
    <cellStyle name="Hipervínculo" xfId="47656" builtinId="8" hidden="1"/>
    <cellStyle name="Hipervínculo" xfId="35772" builtinId="8" hidden="1"/>
    <cellStyle name="Hipervínculo" xfId="59311" builtinId="8" hidden="1"/>
    <cellStyle name="Hipervínculo" xfId="35048" builtinId="8" hidden="1"/>
    <cellStyle name="Hipervínculo" xfId="28076" builtinId="8" hidden="1"/>
    <cellStyle name="Hipervínculo" xfId="8255" builtinId="8" hidden="1"/>
    <cellStyle name="Hipervínculo" xfId="15904" builtinId="8" hidden="1"/>
    <cellStyle name="Hipervínculo" xfId="22326" builtinId="8" hidden="1"/>
    <cellStyle name="Hipervínculo" xfId="42440" builtinId="8" hidden="1"/>
    <cellStyle name="Hipervínculo" xfId="53121" builtinId="8" hidden="1"/>
    <cellStyle name="Hipervínculo" xfId="43480" builtinId="8" hidden="1"/>
    <cellStyle name="Hipervínculo" xfId="12596" builtinId="8" hidden="1"/>
    <cellStyle name="Hipervínculo" xfId="56650" builtinId="8" hidden="1"/>
    <cellStyle name="Hipervínculo" xfId="44063" builtinId="8" hidden="1"/>
    <cellStyle name="Hipervínculo" xfId="40883" builtinId="8" hidden="1"/>
    <cellStyle name="Hipervínculo" xfId="39205" builtinId="8" hidden="1"/>
    <cellStyle name="Hipervínculo" xfId="42941" builtinId="8" hidden="1"/>
    <cellStyle name="Hipervínculo" xfId="25087" builtinId="8" hidden="1"/>
    <cellStyle name="Hipervínculo" xfId="49723" builtinId="8" hidden="1"/>
    <cellStyle name="Hipervínculo" xfId="6571" builtinId="8" hidden="1"/>
    <cellStyle name="Hipervínculo" xfId="21428" builtinId="8" hidden="1"/>
    <cellStyle name="Hipervínculo" xfId="26394" builtinId="8" hidden="1"/>
    <cellStyle name="Hipervínculo" xfId="7872" builtinId="8" hidden="1"/>
    <cellStyle name="Hipervínculo" xfId="19845" builtinId="8" hidden="1"/>
    <cellStyle name="Hipervínculo" xfId="47684" builtinId="8" hidden="1"/>
    <cellStyle name="Hipervínculo" xfId="50864" builtinId="8" hidden="1"/>
    <cellStyle name="Hipervínculo" xfId="49851" builtinId="8" hidden="1"/>
    <cellStyle name="Hipervínculo" xfId="32625" builtinId="8" hidden="1"/>
    <cellStyle name="Hipervínculo" xfId="18967" builtinId="8" hidden="1"/>
    <cellStyle name="Hipervínculo" xfId="56746" builtinId="8" hidden="1"/>
    <cellStyle name="Hipervínculo" xfId="28100" builtinId="8" hidden="1"/>
    <cellStyle name="Hipervínculo" xfId="25221" builtinId="8" hidden="1"/>
    <cellStyle name="Hipervínculo" xfId="1288" builtinId="8" hidden="1"/>
    <cellStyle name="Hipervínculo" xfId="47004" builtinId="8" hidden="1"/>
    <cellStyle name="Hipervínculo" xfId="19449" builtinId="8" hidden="1"/>
    <cellStyle name="Hipervínculo" xfId="47430" builtinId="8" hidden="1"/>
    <cellStyle name="Hipervínculo" xfId="49949" builtinId="8" hidden="1"/>
    <cellStyle name="Hipervínculo" xfId="58209" builtinId="8" hidden="1"/>
    <cellStyle name="Hipervínculo" xfId="37842" builtinId="8" hidden="1"/>
    <cellStyle name="Hipervínculo" xfId="5397" builtinId="8" hidden="1"/>
    <cellStyle name="Hipervínculo" xfId="26106" builtinId="8" hidden="1"/>
    <cellStyle name="Hipervínculo" xfId="55588" builtinId="8" hidden="1"/>
    <cellStyle name="Hipervínculo" xfId="54230" builtinId="8" hidden="1"/>
    <cellStyle name="Hipervínculo" xfId="43151" builtinId="8" hidden="1"/>
    <cellStyle name="Hipervínculo" xfId="19123" builtinId="8" hidden="1"/>
    <cellStyle name="Hipervínculo" xfId="12068" builtinId="8" hidden="1"/>
    <cellStyle name="Hipervínculo" xfId="7147" builtinId="8" hidden="1"/>
    <cellStyle name="Hipervínculo" xfId="32911" builtinId="8" hidden="1"/>
    <cellStyle name="Hipervínculo" xfId="6583" builtinId="8" hidden="1"/>
    <cellStyle name="Hipervínculo" xfId="5029" builtinId="8" hidden="1"/>
    <cellStyle name="Hipervínculo" xfId="4026" builtinId="8" hidden="1"/>
    <cellStyle name="Hipervínculo" xfId="55350" builtinId="8" hidden="1"/>
    <cellStyle name="Hipervínculo" xfId="50178" builtinId="8" hidden="1"/>
    <cellStyle name="Hipervínculo" xfId="14075" builtinId="8" hidden="1"/>
    <cellStyle name="Hipervínculo" xfId="18927" builtinId="8" hidden="1"/>
    <cellStyle name="Hipervínculo" xfId="56740" builtinId="8" hidden="1"/>
    <cellStyle name="Hipervínculo" xfId="51685" builtinId="8" hidden="1"/>
    <cellStyle name="Hipervínculo" xfId="29547" builtinId="8" hidden="1"/>
    <cellStyle name="Hipervínculo" xfId="5522" builtinId="8" hidden="1"/>
    <cellStyle name="Hipervínculo" xfId="15191" builtinId="8" hidden="1"/>
    <cellStyle name="Hipervínculo" xfId="21004" builtinId="8" hidden="1"/>
    <cellStyle name="Hipervínculo" xfId="46508" builtinId="8" hidden="1"/>
    <cellStyle name="Hipervínculo" xfId="49815" builtinId="8" hidden="1"/>
    <cellStyle name="Hipervínculo" xfId="44757" builtinId="8" hidden="1"/>
    <cellStyle name="Hipervínculo" xfId="53890" builtinId="8" hidden="1"/>
    <cellStyle name="Hipervínculo" xfId="3804" builtinId="8" hidden="1"/>
    <cellStyle name="Hipervínculo" xfId="53858" builtinId="8" hidden="1"/>
    <cellStyle name="Hipervínculo" xfId="54917" builtinId="8" hidden="1"/>
    <cellStyle name="Hipervínculo" xfId="23841" builtinId="8" hidden="1"/>
    <cellStyle name="Hipervínculo" xfId="42887" builtinId="8" hidden="1"/>
    <cellStyle name="Hipervínculo" xfId="37824" builtinId="8" hidden="1"/>
    <cellStyle name="Hipervínculo" xfId="15946" builtinId="8" hidden="1"/>
    <cellStyle name="Hipervínculo" xfId="47588" builtinId="8" hidden="1"/>
    <cellStyle name="Hipervínculo" xfId="28116" builtinId="8" hidden="1"/>
    <cellStyle name="Hipervínculo" xfId="34859" builtinId="8" hidden="1"/>
    <cellStyle name="Hipervínculo" xfId="59216" builtinId="8" hidden="1"/>
    <cellStyle name="Hipervínculo" xfId="4314" builtinId="8" hidden="1"/>
    <cellStyle name="Hipervínculo" xfId="19975" builtinId="8" hidden="1"/>
    <cellStyle name="Hipervínculo" xfId="27830" builtinId="8" hidden="1"/>
    <cellStyle name="Hipervínculo" xfId="41777" builtinId="8" hidden="1"/>
    <cellStyle name="Hipervínculo" xfId="33897" builtinId="8" hidden="1"/>
    <cellStyle name="Hipervínculo" xfId="23" builtinId="8" hidden="1"/>
    <cellStyle name="Hipervínculo" xfId="50763" builtinId="8" hidden="1"/>
    <cellStyle name="Hipervínculo" xfId="54538" builtinId="8" hidden="1"/>
    <cellStyle name="Hipervínculo" xfId="39535" builtinId="8" hidden="1"/>
    <cellStyle name="Hipervínculo" xfId="3378" builtinId="8" hidden="1"/>
    <cellStyle name="Hipervínculo" xfId="21924" builtinId="8" hidden="1"/>
    <cellStyle name="Hipervínculo" xfId="49383" builtinId="8" hidden="1"/>
    <cellStyle name="Hipervínculo" xfId="48715" builtinId="8" hidden="1"/>
    <cellStyle name="Hipervínculo" xfId="43837" builtinId="8" hidden="1"/>
    <cellStyle name="Hipervínculo" xfId="22104" builtinId="8" hidden="1"/>
    <cellStyle name="Hipervínculo" xfId="17044" builtinId="8" hidden="1"/>
    <cellStyle name="Hipervínculo" xfId="6622" builtinId="8" hidden="1"/>
    <cellStyle name="Hipervínculo" xfId="32363" builtinId="8" hidden="1"/>
    <cellStyle name="Hipervínculo" xfId="58112" builtinId="8" hidden="1"/>
    <cellStyle name="Hipervínculo" xfId="34224" builtinId="8" hidden="1"/>
    <cellStyle name="Hipervínculo" xfId="36904" builtinId="8" hidden="1"/>
    <cellStyle name="Hipervínculo" xfId="15175" builtinId="8" hidden="1"/>
    <cellStyle name="Hipervínculo" xfId="10116" builtinId="8" hidden="1"/>
    <cellStyle name="Hipervínculo" xfId="13422" builtinId="8" hidden="1"/>
    <cellStyle name="Hipervínculo" xfId="35780" builtinId="8" hidden="1"/>
    <cellStyle name="Hipervínculo" xfId="15986" builtinId="8" hidden="1"/>
    <cellStyle name="Hipervínculo" xfId="2815" builtinId="8" hidden="1"/>
    <cellStyle name="Hipervínculo" xfId="29978" builtinId="8" hidden="1"/>
    <cellStyle name="Hipervínculo" xfId="4521" builtinId="8" hidden="1"/>
    <cellStyle name="Hipervínculo" xfId="4102" builtinId="8" hidden="1"/>
    <cellStyle name="Hipervínculo" xfId="19085" builtinId="8" hidden="1"/>
    <cellStyle name="Hipervínculo" xfId="42707" builtinId="8" hidden="1"/>
    <cellStyle name="Hipervínculo" xfId="15187" builtinId="8" hidden="1"/>
    <cellStyle name="Hipervínculo" xfId="46116" builtinId="8" hidden="1"/>
    <cellStyle name="Hipervínculo" xfId="9100" builtinId="8" hidden="1"/>
    <cellStyle name="Hipervínculo" xfId="6966" builtinId="8" hidden="1"/>
    <cellStyle name="Hipervínculo" xfId="2610" builtinId="8" hidden="1"/>
    <cellStyle name="Hipervínculo" xfId="27018" builtinId="8" hidden="1"/>
    <cellStyle name="Hipervínculo" xfId="49635" builtinId="8" hidden="1"/>
    <cellStyle name="Hipervínculo" xfId="54695" builtinId="8" hidden="1"/>
    <cellStyle name="Hipervínculo" xfId="42237" builtinId="8" hidden="1"/>
    <cellStyle name="Hipervínculo" xfId="58826" builtinId="8" hidden="1"/>
    <cellStyle name="Hipervínculo" xfId="2827" builtinId="8" hidden="1"/>
    <cellStyle name="Hipervínculo" xfId="17597" builtinId="8" hidden="1"/>
    <cellStyle name="Hipervínculo" xfId="33823" builtinId="8" hidden="1"/>
    <cellStyle name="Hipervínculo" xfId="35818" builtinId="8" hidden="1"/>
    <cellStyle name="Hipervínculo" xfId="48483" builtinId="8" hidden="1"/>
    <cellStyle name="Hipervínculo" xfId="28574" builtinId="8" hidden="1"/>
    <cellStyle name="Hipervínculo" xfId="9194" builtinId="8" hidden="1"/>
    <cellStyle name="Hipervínculo" xfId="13585" builtinId="8" hidden="1"/>
    <cellStyle name="Hipervínculo" xfId="16594" builtinId="8" hidden="1"/>
    <cellStyle name="Hipervínculo" xfId="40623" builtinId="8" hidden="1"/>
    <cellStyle name="Hipervínculo" xfId="56754" builtinId="8" hidden="1"/>
    <cellStyle name="Hipervínculo" xfId="52594" builtinId="8" hidden="1"/>
    <cellStyle name="Hipervínculo" xfId="28636" builtinId="8" hidden="1"/>
    <cellStyle name="Hipervínculo" xfId="4559" builtinId="8" hidden="1"/>
    <cellStyle name="Hipervínculo" xfId="5126" builtinId="8" hidden="1"/>
    <cellStyle name="Hipervínculo" xfId="23391" builtinId="8" hidden="1"/>
    <cellStyle name="Hipervínculo" xfId="47422" builtinId="8" hidden="1"/>
    <cellStyle name="Hipervínculo" xfId="45367" builtinId="8" hidden="1"/>
    <cellStyle name="Hipervínculo" xfId="15790" builtinId="8" hidden="1"/>
    <cellStyle name="Hipervínculo" xfId="33959" builtinId="8" hidden="1"/>
    <cellStyle name="Hipervínculo" xfId="58650" builtinId="8" hidden="1"/>
    <cellStyle name="Hipervínculo" xfId="12463" builtinId="8" hidden="1"/>
    <cellStyle name="Hipervínculo" xfId="210" builtinId="8" hidden="1"/>
    <cellStyle name="Hipervínculo" xfId="6577" builtinId="8" hidden="1"/>
    <cellStyle name="Hipervínculo" xfId="40557" builtinId="8" hidden="1"/>
    <cellStyle name="Hipervínculo" xfId="8633" builtinId="8" hidden="1"/>
    <cellStyle name="Hipervínculo" xfId="42623" builtinId="8" hidden="1"/>
    <cellStyle name="Hipervínculo" xfId="58402" builtinId="8" hidden="1"/>
    <cellStyle name="Hipervínculo" xfId="12214" builtinId="8" hidden="1"/>
    <cellStyle name="Hipervínculo" xfId="36992" builtinId="8" hidden="1"/>
    <cellStyle name="Hipervínculo" xfId="58760" builtinId="8" hidden="1"/>
    <cellStyle name="Hipervínculo" xfId="52466" builtinId="8" hidden="1"/>
    <cellStyle name="Hipervínculo" xfId="31812" builtinId="8" hidden="1"/>
    <cellStyle name="Hipervínculo" xfId="1258" builtinId="8" hidden="1"/>
    <cellStyle name="Hipervínculo" xfId="14083" builtinId="8" hidden="1"/>
    <cellStyle name="Hipervínculo" xfId="390" builtinId="8" hidden="1"/>
    <cellStyle name="Hipervínculo" xfId="43795" builtinId="8" hidden="1"/>
    <cellStyle name="Hipervínculo" xfId="3822" builtinId="8" hidden="1"/>
    <cellStyle name="Hipervínculo" xfId="17897" builtinId="8" hidden="1"/>
    <cellStyle name="Hipervínculo" xfId="24880" builtinId="8" hidden="1"/>
    <cellStyle name="Hipervínculo" xfId="688" builtinId="8" hidden="1"/>
    <cellStyle name="Hipervínculo" xfId="21012" builtinId="8" hidden="1"/>
    <cellStyle name="Hipervínculo" xfId="26068" builtinId="8" hidden="1"/>
    <cellStyle name="Hipervínculo" xfId="50592" builtinId="8" hidden="1"/>
    <cellStyle name="Hipervínculo" xfId="13529" builtinId="8" hidden="1"/>
    <cellStyle name="Hipervínculo" xfId="53318" builtinId="8" hidden="1"/>
    <cellStyle name="Hipervínculo" xfId="5245" builtinId="8" hidden="1"/>
    <cellStyle name="Hipervínculo" xfId="6209" builtinId="8" hidden="1"/>
    <cellStyle name="Hipervínculo" xfId="27937" builtinId="8" hidden="1"/>
    <cellStyle name="Hipervínculo" xfId="33000" builtinId="8" hidden="1"/>
    <cellStyle name="Hipervínculo" xfId="57263" builtinId="8" hidden="1"/>
    <cellStyle name="Hipervínculo" xfId="43881" builtinId="8" hidden="1"/>
    <cellStyle name="Hipervínculo" xfId="12510" builtinId="8" hidden="1"/>
    <cellStyle name="Hipervínculo" xfId="52396" builtinId="8" hidden="1"/>
    <cellStyle name="Hipervínculo" xfId="13134" builtinId="8" hidden="1"/>
    <cellStyle name="Hipervínculo" xfId="34867" builtinId="8" hidden="1"/>
    <cellStyle name="Hipervínculo" xfId="39928" builtinId="8" hidden="1"/>
    <cellStyle name="Hipervínculo" xfId="31567" builtinId="8" hidden="1"/>
    <cellStyle name="Hipervínculo" xfId="30893" builtinId="8" hidden="1"/>
    <cellStyle name="Hipervínculo" xfId="43416" builtinId="8" hidden="1"/>
    <cellStyle name="Hipervínculo" xfId="3385" builtinId="8" hidden="1"/>
    <cellStyle name="Hipervínculo" xfId="30583" builtinId="8" hidden="1"/>
    <cellStyle name="Hipervínculo" xfId="41795" builtinId="8" hidden="1"/>
    <cellStyle name="Hipervínculo" xfId="46854" builtinId="8" hidden="1"/>
    <cellStyle name="Hipervínculo" xfId="48122" builtinId="8" hidden="1"/>
    <cellStyle name="Hipervínculo" xfId="23960" builtinId="8" hidden="1"/>
    <cellStyle name="Hipervínculo" xfId="14613" builtinId="8" hidden="1"/>
    <cellStyle name="Hipervínculo" xfId="13527" builtinId="8" hidden="1"/>
    <cellStyle name="Hipervínculo" xfId="26990" builtinId="8" hidden="1"/>
    <cellStyle name="Hipervínculo" xfId="56260" builtinId="8" hidden="1"/>
    <cellStyle name="Hipervínculo" xfId="1262" builtinId="8" hidden="1"/>
    <cellStyle name="Hipervínculo" xfId="44569" builtinId="8" hidden="1"/>
    <cellStyle name="Hipervínculo" xfId="17771" builtinId="8" hidden="1"/>
    <cellStyle name="Hipervínculo" xfId="30633" builtinId="8" hidden="1"/>
    <cellStyle name="Hipervínculo" xfId="27806" builtinId="8" hidden="1"/>
    <cellStyle name="Hipervínculo" xfId="34598" builtinId="8" hidden="1"/>
    <cellStyle name="Hipervínculo" xfId="55648" builtinId="8" hidden="1"/>
    <cellStyle name="Hipervínculo" xfId="57846" builtinId="8" hidden="1"/>
    <cellStyle name="Hipervínculo" xfId="34524" builtinId="8" hidden="1"/>
    <cellStyle name="Hipervínculo" xfId="10108" builtinId="8" hidden="1"/>
    <cellStyle name="Hipervínculo" xfId="2327" builtinId="8" hidden="1"/>
    <cellStyle name="Hipervínculo" xfId="32967" builtinId="8" hidden="1"/>
    <cellStyle name="Hipervínculo" xfId="1108" builtinId="8" hidden="1"/>
    <cellStyle name="Hipervínculo" xfId="39737" builtinId="8" hidden="1"/>
    <cellStyle name="Hipervínculo" xfId="17229" builtinId="8" hidden="1"/>
    <cellStyle name="Hipervínculo" xfId="27722" builtinId="8" hidden="1"/>
    <cellStyle name="Hipervínculo" xfId="14143" builtinId="8" hidden="1"/>
    <cellStyle name="Hipervínculo" xfId="11482" builtinId="8" hidden="1"/>
    <cellStyle name="Hipervínculo" xfId="19355" builtinId="8" hidden="1"/>
    <cellStyle name="Hipervínculo" xfId="47774" builtinId="8" hidden="1"/>
    <cellStyle name="Hipervínculo" xfId="48554" builtinId="8" hidden="1"/>
    <cellStyle name="Hipervínculo" xfId="44955" builtinId="8" hidden="1"/>
    <cellStyle name="Hipervínculo" xfId="20926" builtinId="8" hidden="1"/>
    <cellStyle name="Hipervínculo" xfId="2606" builtinId="8" hidden="1"/>
    <cellStyle name="Hipervínculo" xfId="24212" builtinId="8" hidden="1"/>
    <cellStyle name="Hipervínculo" xfId="31105" builtinId="8" hidden="1"/>
    <cellStyle name="Hipervínculo" xfId="54703" builtinId="8" hidden="1"/>
    <cellStyle name="Hipervínculo" xfId="44779" builtinId="8" hidden="1"/>
    <cellStyle name="Hipervínculo" xfId="38150" builtinId="8" hidden="1"/>
    <cellStyle name="Hipervínculo" xfId="14125" builtinId="8" hidden="1"/>
    <cellStyle name="Hipervínculo" xfId="9404" builtinId="8" hidden="1"/>
    <cellStyle name="Hipervínculo" xfId="37139" builtinId="8" hidden="1"/>
    <cellStyle name="Hipervínculo" xfId="37904" builtinId="8" hidden="1"/>
    <cellStyle name="Hipervínculo" xfId="27507" builtinId="8" hidden="1"/>
    <cellStyle name="Hipervínculo" xfId="40869" builtinId="8" hidden="1"/>
    <cellStyle name="Hipervínculo" xfId="42411" builtinId="8" hidden="1"/>
    <cellStyle name="Hipervínculo" xfId="49619" builtinId="8" hidden="1"/>
    <cellStyle name="Hipervínculo" xfId="8411" builtinId="8" hidden="1"/>
    <cellStyle name="Hipervínculo" xfId="15619" builtinId="8" hidden="1"/>
    <cellStyle name="Hipervínculo" xfId="2618" builtinId="8" hidden="1"/>
    <cellStyle name="Hipervínculo" xfId="24941" builtinId="8" hidden="1"/>
    <cellStyle name="Hipervínculo" xfId="10351" builtinId="8" hidden="1"/>
    <cellStyle name="Hipervínculo" xfId="56328" builtinId="8" hidden="1"/>
    <cellStyle name="Hipervínculo" xfId="34588" builtinId="8" hidden="1"/>
    <cellStyle name="Hipervínculo" xfId="59453" builtinId="8" hidden="1"/>
    <cellStyle name="Hipervínculo" xfId="16887" builtinId="8" hidden="1"/>
    <cellStyle name="Hipervínculo" xfId="23214" builtinId="8" hidden="1"/>
    <cellStyle name="Hipervínculo" xfId="33367" builtinId="8" hidden="1"/>
    <cellStyle name="Hipervínculo" xfId="20239" builtinId="8" hidden="1"/>
    <cellStyle name="Hipervínculo" xfId="8423" builtinId="8" hidden="1"/>
    <cellStyle name="Hipervínculo" xfId="20007" builtinId="8" hidden="1"/>
    <cellStyle name="Hipervínculo" xfId="35202" builtinId="8" hidden="1"/>
    <cellStyle name="Hipervínculo" xfId="49471" builtinId="8" hidden="1"/>
    <cellStyle name="Hipervínculo" xfId="27894" builtinId="8" hidden="1"/>
    <cellStyle name="Hipervínculo" xfId="24991" builtinId="8" hidden="1"/>
    <cellStyle name="Hipervínculo" xfId="3756" builtinId="8" hidden="1"/>
    <cellStyle name="Hipervínculo" xfId="27221" builtinId="8" hidden="1"/>
    <cellStyle name="Hipervínculo" xfId="17445" builtinId="8" hidden="1"/>
    <cellStyle name="Hipervínculo" xfId="48570" builtinId="8" hidden="1"/>
    <cellStyle name="Hipervínculo" xfId="1458" builtinId="8" hidden="1"/>
    <cellStyle name="Hipervínculo" xfId="58944" builtinId="8" hidden="1"/>
    <cellStyle name="Hipervínculo" xfId="5633" builtinId="8" hidden="1"/>
    <cellStyle name="Hipervínculo" xfId="55116" builtinId="8" hidden="1"/>
    <cellStyle name="Hipervínculo" xfId="1366" builtinId="8" hidden="1"/>
    <cellStyle name="Hipervínculo" xfId="54196" builtinId="8" hidden="1"/>
    <cellStyle name="Hipervínculo" xfId="10136" builtinId="8" hidden="1"/>
    <cellStyle name="Hipervínculo" xfId="52245" builtinId="8" hidden="1"/>
    <cellStyle name="Hipervínculo" xfId="24770" builtinId="8" hidden="1"/>
    <cellStyle name="Hipervínculo" xfId="48142" builtinId="8" hidden="1"/>
    <cellStyle name="Hipervínculo" xfId="16739" builtinId="8" hidden="1"/>
    <cellStyle name="Hipervínculo" xfId="2552" builtinId="8" hidden="1"/>
    <cellStyle name="Hipervínculo" xfId="19623" builtinId="8" hidden="1"/>
    <cellStyle name="Hipervínculo" xfId="54991" builtinId="8" hidden="1"/>
    <cellStyle name="Hipervínculo" xfId="10701" builtinId="8" hidden="1"/>
    <cellStyle name="Hipervínculo" xfId="36312" builtinId="8" hidden="1"/>
    <cellStyle name="Hipervínculo" xfId="16550" builtinId="8" hidden="1"/>
    <cellStyle name="Hipervínculo" xfId="37962" builtinId="8" hidden="1"/>
    <cellStyle name="Hipervínculo" xfId="51563" builtinId="8" hidden="1"/>
    <cellStyle name="Hipervínculo" xfId="53852" builtinId="8" hidden="1"/>
    <cellStyle name="Hipervínculo" xfId="4824" builtinId="8" hidden="1"/>
    <cellStyle name="Hipervínculo" xfId="38980" builtinId="8" hidden="1"/>
    <cellStyle name="Hipervínculo" xfId="57534" builtinId="8" hidden="1"/>
    <cellStyle name="Hipervínculo" xfId="57988" builtinId="8" hidden="1"/>
    <cellStyle name="Hipervínculo" xfId="17973" builtinId="8" hidden="1"/>
    <cellStyle name="Hipervínculo" xfId="3426" builtinId="8" hidden="1"/>
    <cellStyle name="Hipervínculo" xfId="6519" builtinId="8" hidden="1"/>
    <cellStyle name="Hipervínculo" xfId="12286" builtinId="8" hidden="1"/>
    <cellStyle name="Hipervínculo" xfId="1254" builtinId="8" hidden="1"/>
    <cellStyle name="Hipervínculo" xfId="34620" builtinId="8" hidden="1"/>
    <cellStyle name="Hipervínculo" xfId="43614" builtinId="8" hidden="1"/>
    <cellStyle name="Hipervínculo" xfId="5303" builtinId="8" hidden="1"/>
    <cellStyle name="Hipervínculo" xfId="29070" builtinId="8" hidden="1"/>
    <cellStyle name="Hipervínculo" xfId="14579" builtinId="8" hidden="1"/>
    <cellStyle name="Hipervínculo" xfId="19889" builtinId="8" hidden="1"/>
    <cellStyle name="Hipervínculo" xfId="10571" builtinId="8" hidden="1"/>
    <cellStyle name="Hipervínculo" xfId="31317" builtinId="8" hidden="1"/>
    <cellStyle name="Hipervínculo" xfId="24104" builtinId="8" hidden="1"/>
    <cellStyle name="Hipervínculo" xfId="27118" builtinId="8" hidden="1"/>
    <cellStyle name="Hipervínculo" xfId="59010" builtinId="8" hidden="1"/>
    <cellStyle name="Hipervínculo" xfId="46711" builtinId="8" hidden="1"/>
    <cellStyle name="Hipervínculo" xfId="53920" builtinId="8" hidden="1"/>
    <cellStyle name="Hipervínculo" xfId="37970" builtinId="8" hidden="1"/>
    <cellStyle name="Hipervínculo" xfId="19921" builtinId="8" hidden="1"/>
    <cellStyle name="Hipervínculo" xfId="24796" builtinId="8" hidden="1"/>
    <cellStyle name="Hipervínculo" xfId="30209" builtinId="8" hidden="1"/>
    <cellStyle name="Hipervínculo" xfId="54040" builtinId="8" hidden="1"/>
    <cellStyle name="Hipervínculo" xfId="18767" builtinId="8" hidden="1"/>
    <cellStyle name="Hipervínculo" xfId="44949" builtinId="8" hidden="1"/>
    <cellStyle name="Hipervínculo" xfId="43137" builtinId="8" hidden="1"/>
    <cellStyle name="Hipervínculo" xfId="48259" builtinId="8" hidden="1"/>
    <cellStyle name="Hipervínculo" xfId="27485" builtinId="8" hidden="1"/>
    <cellStyle name="Hipervínculo" xfId="20243" builtinId="8" hidden="1"/>
    <cellStyle name="Hipervínculo" xfId="1302" builtinId="8" hidden="1"/>
    <cellStyle name="Hipervínculo" xfId="51763" builtinId="8" hidden="1"/>
    <cellStyle name="Hipervínculo" xfId="30665" builtinId="8" hidden="1"/>
    <cellStyle name="Hipervínculo" xfId="23638" builtinId="8" hidden="1"/>
    <cellStyle name="Hipervínculo" xfId="6782" builtinId="8" hidden="1"/>
    <cellStyle name="Hipervínculo" xfId="24296" builtinId="8" hidden="1"/>
    <cellStyle name="Hipervínculo" xfId="7787" builtinId="8" hidden="1"/>
    <cellStyle name="Hipervínculo" xfId="52418" builtinId="8" hidden="1"/>
    <cellStyle name="Hipervínculo" xfId="30517" builtinId="8" hidden="1"/>
    <cellStyle name="Hipervínculo" xfId="13669" builtinId="8" hidden="1"/>
    <cellStyle name="Hipervínculo" xfId="32723" builtinId="8" hidden="1"/>
    <cellStyle name="Hipervínculo" xfId="7069" builtinId="8" hidden="1"/>
    <cellStyle name="Hipervínculo" xfId="31099" builtinId="8" hidden="1"/>
    <cellStyle name="Hipervínculo" xfId="35190" builtinId="8" hidden="1"/>
    <cellStyle name="Hipervínculo" xfId="58177" builtinId="8" hidden="1"/>
    <cellStyle name="Hipervínculo" xfId="38158" builtinId="8" hidden="1"/>
    <cellStyle name="Hipervínculo" xfId="37012" builtinId="8" hidden="1"/>
    <cellStyle name="Hipervínculo" xfId="43962" builtinId="8" hidden="1"/>
    <cellStyle name="Hipervínculo" xfId="13866" builtinId="8" hidden="1"/>
    <cellStyle name="Hipervínculo" xfId="14989" builtinId="8" hidden="1"/>
    <cellStyle name="Hipervínculo" xfId="6149" builtinId="8" hidden="1"/>
    <cellStyle name="Hipervínculo" xfId="49885" builtinId="8" hidden="1"/>
    <cellStyle name="Hipervínculo" xfId="15940" builtinId="8" hidden="1"/>
    <cellStyle name="Hipervínculo" xfId="33883" builtinId="8" hidden="1"/>
    <cellStyle name="Hipervínculo" xfId="2732" builtinId="8" hidden="1"/>
    <cellStyle name="Hipervínculo" xfId="6944" builtinId="8" hidden="1"/>
    <cellStyle name="Hipervínculo" xfId="39436" builtinId="8" hidden="1"/>
    <cellStyle name="Hipervínculo" xfId="3263" builtinId="8" hidden="1"/>
    <cellStyle name="Hipervínculo" xfId="47520" builtinId="8" hidden="1"/>
    <cellStyle name="Hipervínculo" xfId="51235" builtinId="8" hidden="1"/>
    <cellStyle name="Hipervínculo" xfId="31978" builtinId="8" hidden="1"/>
    <cellStyle name="Hipervínculo" xfId="3976" builtinId="8" hidden="1"/>
    <cellStyle name="Hipervínculo" xfId="25223" builtinId="8" hidden="1"/>
    <cellStyle name="Hipervínculo" xfId="51499" builtinId="8" hidden="1"/>
    <cellStyle name="Hipervínculo" xfId="22711" builtinId="8" hidden="1"/>
    <cellStyle name="Hipervínculo" xfId="40591" builtinId="8" hidden="1"/>
    <cellStyle name="Hipervínculo" xfId="4853" builtinId="8" hidden="1"/>
    <cellStyle name="Hipervínculo" xfId="13446" builtinId="8" hidden="1"/>
    <cellStyle name="Hipervínculo" xfId="10363" builtinId="8" hidden="1"/>
    <cellStyle name="Hipervínculo" xfId="32060" builtinId="8" hidden="1"/>
    <cellStyle name="Hipervínculo" xfId="57717" builtinId="8" hidden="1"/>
    <cellStyle name="Hipervínculo" xfId="55393" builtinId="8" hidden="1"/>
    <cellStyle name="Hipervínculo" xfId="12990" builtinId="8" hidden="1"/>
    <cellStyle name="Hipervínculo" xfId="52448" builtinId="8" hidden="1"/>
    <cellStyle name="Hipervínculo" xfId="42186" builtinId="8" hidden="1"/>
    <cellStyle name="Hipervínculo" xfId="17515" builtinId="8" hidden="1"/>
    <cellStyle name="Hipervínculo" xfId="39022" builtinId="8" hidden="1"/>
    <cellStyle name="Hipervínculo" xfId="53526" builtinId="8" hidden="1"/>
    <cellStyle name="Hipervínculo" xfId="48467" builtinId="8" hidden="1"/>
    <cellStyle name="Hipervínculo" xfId="26734" builtinId="8" hidden="1"/>
    <cellStyle name="Hipervínculo" xfId="3192" builtinId="8" hidden="1"/>
    <cellStyle name="Hipervínculo" xfId="53930" builtinId="8" hidden="1"/>
    <cellStyle name="Hipervínculo" xfId="43246" builtinId="8" hidden="1"/>
    <cellStyle name="Hipervínculo" xfId="45950" builtinId="8" hidden="1"/>
    <cellStyle name="Hipervínculo" xfId="46600" builtinId="8" hidden="1"/>
    <cellStyle name="Hipervínculo" xfId="41541" builtinId="8" hidden="1"/>
    <cellStyle name="Hipervínculo" xfId="7854" builtinId="8" hidden="1"/>
    <cellStyle name="Hipervínculo" xfId="3516" builtinId="8" hidden="1"/>
    <cellStyle name="Hipervínculo" xfId="43290" builtinId="8" hidden="1"/>
    <cellStyle name="Hipervínculo" xfId="5287" builtinId="8" hidden="1"/>
    <cellStyle name="Hipervínculo" xfId="39199" builtinId="8" hidden="1"/>
    <cellStyle name="Hipervínculo" xfId="21370" builtinId="8" hidden="1"/>
    <cellStyle name="Hipervínculo" xfId="34610" builtinId="8" hidden="1"/>
    <cellStyle name="Hipervínculo" xfId="12880" builtinId="8" hidden="1"/>
    <cellStyle name="Hipervínculo" xfId="11284" builtinId="8" hidden="1"/>
    <cellStyle name="Hipervínculo" xfId="26950" builtinId="8" hidden="1"/>
    <cellStyle name="Hipervínculo" xfId="38074" builtinId="8" hidden="1"/>
    <cellStyle name="Hipervínculo" xfId="41018" builtinId="8" hidden="1"/>
    <cellStyle name="Hipervínculo" xfId="32745" builtinId="8" hidden="1"/>
    <cellStyle name="Hipervínculo" xfId="51147" builtinId="8" hidden="1"/>
    <cellStyle name="Hipervínculo" xfId="5951" builtinId="8" hidden="1"/>
    <cellStyle name="Hipervínculo" xfId="5373" builtinId="8" hidden="1"/>
    <cellStyle name="Hipervínculo" xfId="52804" builtinId="8" hidden="1"/>
    <cellStyle name="Hipervínculo" xfId="55690" builtinId="8" hidden="1"/>
    <cellStyle name="Hipervínculo" xfId="58322" builtinId="8" hidden="1"/>
    <cellStyle name="Hipervínculo" xfId="25814" builtinId="8" hidden="1"/>
    <cellStyle name="Hipervínculo" xfId="20754" builtinId="8" hidden="1"/>
    <cellStyle name="Hipervínculo" xfId="10321" builtinId="8" hidden="1"/>
    <cellStyle name="Hipervínculo" xfId="11517" builtinId="8" hidden="1"/>
    <cellStyle name="Hipervínculo" xfId="33933" builtinId="8" hidden="1"/>
    <cellStyle name="Hipervínculo" xfId="59331" builtinId="8" hidden="1"/>
    <cellStyle name="Hipervínculo" xfId="1100" builtinId="8" hidden="1"/>
    <cellStyle name="Hipervínculo" xfId="34439" builtinId="8" hidden="1"/>
    <cellStyle name="Hipervínculo" xfId="38434" builtinId="8" hidden="1"/>
    <cellStyle name="Hipervínculo" xfId="39191" builtinId="8" hidden="1"/>
    <cellStyle name="Hipervínculo" xfId="16102" builtinId="8" hidden="1"/>
    <cellStyle name="Hipervínculo" xfId="43704" builtinId="8" hidden="1"/>
    <cellStyle name="Hipervínculo" xfId="58634" builtinId="8" hidden="1"/>
    <cellStyle name="Hipervínculo" xfId="37248" builtinId="8" hidden="1"/>
    <cellStyle name="Hipervínculo" xfId="11959" builtinId="8" hidden="1"/>
    <cellStyle name="Hipervínculo" xfId="6910" builtinId="8" hidden="1"/>
    <cellStyle name="Hipervínculo" xfId="14779" builtinId="8" hidden="1"/>
    <cellStyle name="Hipervínculo" xfId="38805" builtinId="8" hidden="1"/>
    <cellStyle name="Hipervínculo" xfId="22733" builtinId="8" hidden="1"/>
    <cellStyle name="Hipervínculo" xfId="20770" builtinId="8" hidden="1"/>
    <cellStyle name="Hipervínculo" xfId="45209" builtinId="8" hidden="1"/>
    <cellStyle name="Hipervínculo" xfId="6774" builtinId="8" hidden="1"/>
    <cellStyle name="Hipervínculo" xfId="17413" builtinId="8" hidden="1"/>
    <cellStyle name="Hipervínculo" xfId="21581" builtinId="8" hidden="1"/>
    <cellStyle name="Hipervínculo" xfId="56300" builtinId="8" hidden="1"/>
    <cellStyle name="Hipervínculo" xfId="57045" builtinId="8" hidden="1"/>
    <cellStyle name="Hipervínculo" xfId="47678" builtinId="8" hidden="1"/>
    <cellStyle name="Hipervínculo" xfId="23646" builtinId="8" hidden="1"/>
    <cellStyle name="Hipervínculo" xfId="4561" builtinId="8" hidden="1"/>
    <cellStyle name="Hipervínculo" xfId="4431" builtinId="8" hidden="1"/>
    <cellStyle name="Hipervínculo" xfId="28378" builtinId="8" hidden="1"/>
    <cellStyle name="Hipervínculo" xfId="52410" builtinId="8" hidden="1"/>
    <cellStyle name="Hipervínculo" xfId="56500" builtinId="8" hidden="1"/>
    <cellStyle name="Hipervínculo" xfId="40879" builtinId="8" hidden="1"/>
    <cellStyle name="Hipervínculo" xfId="16851" builtinId="8" hidden="1"/>
    <cellStyle name="Hipervínculo" xfId="971" builtinId="8" hidden="1"/>
    <cellStyle name="Hipervínculo" xfId="28429" builtinId="8" hidden="1"/>
    <cellStyle name="Hipervínculo" xfId="28578" builtinId="8" hidden="1"/>
    <cellStyle name="Hipervínculo" xfId="2317" builtinId="8" hidden="1"/>
    <cellStyle name="Hipervínculo" xfId="14523" builtinId="8" hidden="1"/>
    <cellStyle name="Hipervínculo" xfId="34078" builtinId="8" hidden="1"/>
    <cellStyle name="Hipervínculo" xfId="10049" builtinId="8" hidden="1"/>
    <cellStyle name="Hipervínculo" xfId="2898" builtinId="8" hidden="1"/>
    <cellStyle name="Hipervínculo" xfId="16381" builtinId="8" hidden="1"/>
    <cellStyle name="Hipervínculo" xfId="41983" builtinId="8" hidden="1"/>
    <cellStyle name="Hipervínculo" xfId="54440" builtinId="8" hidden="1"/>
    <cellStyle name="Hipervínculo" xfId="49379" builtinId="8" hidden="1"/>
    <cellStyle name="Hipervínculo" xfId="27275" builtinId="8" hidden="1"/>
    <cellStyle name="Hipervínculo" xfId="2736" builtinId="8" hidden="1"/>
    <cellStyle name="Hipervínculo" xfId="9236" builtinId="8" hidden="1"/>
    <cellStyle name="Hipervínculo" xfId="23304" builtinId="8" hidden="1"/>
    <cellStyle name="Hipervínculo" xfId="48781" builtinId="8" hidden="1"/>
    <cellStyle name="Hipervínculo" xfId="50204" builtinId="8" hidden="1"/>
    <cellStyle name="Hipervínculo" xfId="42453" builtinId="8" hidden="1"/>
    <cellStyle name="Hipervínculo" xfId="51493" builtinId="8" hidden="1"/>
    <cellStyle name="Hipervínculo" xfId="3972" builtinId="8" hidden="1"/>
    <cellStyle name="Hipervínculo" xfId="50258" builtinId="8" hidden="1"/>
    <cellStyle name="Hipervínculo" xfId="30236" builtinId="8" hidden="1"/>
    <cellStyle name="Hipervínculo" xfId="55580" builtinId="8" hidden="1"/>
    <cellStyle name="Hipervínculo" xfId="40583" builtinId="8" hidden="1"/>
    <cellStyle name="Hipervínculo" xfId="35107" builtinId="8" hidden="1"/>
    <cellStyle name="Hipervínculo" xfId="13675" builtinId="8" hidden="1"/>
    <cellStyle name="Hipervínculo" xfId="10371" builtinId="8" hidden="1"/>
    <cellStyle name="Hipervínculo" xfId="18983" builtinId="8" hidden="1"/>
    <cellStyle name="Hipervínculo" xfId="37161" builtinId="8" hidden="1"/>
    <cellStyle name="Hipervínculo" xfId="31549" builtinId="8" hidden="1"/>
    <cellStyle name="Hipervínculo" xfId="7473" builtinId="8" hidden="1"/>
    <cellStyle name="Hipervínculo" xfId="634" builtinId="8" hidden="1"/>
    <cellStyle name="Hipervínculo" xfId="15027" builtinId="8" hidden="1"/>
    <cellStyle name="Hipervínculo" xfId="48375" builtinId="8" hidden="1"/>
    <cellStyle name="Hipervínculo" xfId="22360" builtinId="8" hidden="1"/>
    <cellStyle name="Hipervínculo" xfId="19391" builtinId="8" hidden="1"/>
    <cellStyle name="Hipervínculo" xfId="34041" builtinId="8" hidden="1"/>
    <cellStyle name="Hipervínculo" xfId="18870" builtinId="8" hidden="1"/>
    <cellStyle name="Hipervínculo" xfId="21666" builtinId="8" hidden="1"/>
    <cellStyle name="Hipervínculo" xfId="25860" builtinId="8" hidden="1"/>
    <cellStyle name="Hipervínculo" xfId="24226" builtinId="8" hidden="1"/>
    <cellStyle name="Hipervínculo" xfId="29284" builtinId="8" hidden="1"/>
    <cellStyle name="Hipervínculo" xfId="51021" builtinId="8" hidden="1"/>
    <cellStyle name="Hipervínculo" xfId="41533" builtinId="8" hidden="1"/>
    <cellStyle name="Hipervínculo" xfId="34843" builtinId="8" hidden="1"/>
    <cellStyle name="Hipervínculo" xfId="14738" builtinId="8" hidden="1"/>
    <cellStyle name="Hipervínculo" xfId="8197" builtinId="8" hidden="1"/>
    <cellStyle name="Hipervínculo" xfId="31157" builtinId="8" hidden="1"/>
    <cellStyle name="Hipervínculo" xfId="36216" builtinId="8" hidden="1"/>
    <cellStyle name="Hipervínculo" xfId="59090" builtinId="8" hidden="1"/>
    <cellStyle name="Hipervínculo" xfId="29909" builtinId="8" hidden="1"/>
    <cellStyle name="Hipervínculo" xfId="27922" builtinId="8" hidden="1"/>
    <cellStyle name="Hipervínculo" xfId="4686" builtinId="8" hidden="1"/>
    <cellStyle name="Hipervínculo" xfId="49837" builtinId="8" hidden="1"/>
    <cellStyle name="Hipervínculo" xfId="1086" builtinId="8" hidden="1"/>
    <cellStyle name="Hipervínculo" xfId="43145" builtinId="8" hidden="1"/>
    <cellStyle name="Hipervínculo" xfId="53564" builtinId="8" hidden="1"/>
    <cellStyle name="Hipervínculo" xfId="54386" builtinId="8" hidden="1"/>
    <cellStyle name="Hipervínculo" xfId="41268" builtinId="8" hidden="1"/>
    <cellStyle name="Hipervínculo" xfId="3676" builtinId="8" hidden="1"/>
    <cellStyle name="Hipervínculo" xfId="22494" builtinId="8" hidden="1"/>
    <cellStyle name="Hipervínculo" xfId="4555" builtinId="8" hidden="1"/>
    <cellStyle name="Hipervínculo" xfId="25729" builtinId="8" hidden="1"/>
    <cellStyle name="Hipervínculo" xfId="46765" builtinId="8" hidden="1"/>
    <cellStyle name="Hipervínculo" xfId="20745" builtinId="8" hidden="1"/>
    <cellStyle name="Hipervínculo" xfId="15351" builtinId="8" hidden="1"/>
    <cellStyle name="Hipervínculo" xfId="5267" builtinId="8" hidden="1"/>
    <cellStyle name="Hipervínculo" xfId="29290" builtinId="8" hidden="1"/>
    <cellStyle name="Hipervínculo" xfId="51941" builtinId="8" hidden="1"/>
    <cellStyle name="Hipervínculo" xfId="27529" builtinId="8" hidden="1"/>
    <cellStyle name="Hipervínculo" xfId="49247" builtinId="8" hidden="1"/>
    <cellStyle name="Hipervínculo" xfId="56304" builtinId="8" hidden="1"/>
    <cellStyle name="Hipervínculo" xfId="50049" builtinId="8" hidden="1"/>
    <cellStyle name="Hipervínculo" xfId="12064" builtinId="8" hidden="1"/>
    <cellStyle name="Hipervínculo" xfId="17441" builtinId="8" hidden="1"/>
    <cellStyle name="Hipervínculo" xfId="58630" builtinId="8" hidden="1"/>
    <cellStyle name="Hipervínculo" xfId="57189" builtinId="8" hidden="1"/>
    <cellStyle name="Hipervínculo" xfId="55853" builtinId="8" hidden="1"/>
    <cellStyle name="Hipervínculo" xfId="6916" builtinId="8" hidden="1"/>
    <cellStyle name="Hipervínculo" xfId="12196" builtinId="8" hidden="1"/>
    <cellStyle name="Hipervínculo" xfId="18866" builtinId="8" hidden="1"/>
    <cellStyle name="Hipervínculo" xfId="42893" builtinId="8" hidden="1"/>
    <cellStyle name="Hipervínculo" xfId="54484" builtinId="8" hidden="1"/>
    <cellStyle name="Hipervínculo" xfId="40509" builtinId="8" hidden="1"/>
    <cellStyle name="Hipervínculo" xfId="52101" builtinId="8" hidden="1"/>
    <cellStyle name="Hipervínculo" xfId="29929" builtinId="8" hidden="1"/>
    <cellStyle name="Hipervínculo" xfId="56836" builtinId="8" hidden="1"/>
    <cellStyle name="Hipervínculo" xfId="49295" builtinId="8" hidden="1"/>
    <cellStyle name="Hipervínculo" xfId="10259" builtinId="8" hidden="1"/>
    <cellStyle name="Hipervínculo" xfId="23628" builtinId="8" hidden="1"/>
    <cellStyle name="Hipervínculo" xfId="20831" builtinId="8" hidden="1"/>
    <cellStyle name="Hipervínculo" xfId="8857" builtinId="8" hidden="1"/>
    <cellStyle name="Hipervínculo" xfId="45333" builtinId="8" hidden="1"/>
    <cellStyle name="Hipervínculo" xfId="34722" builtinId="8" hidden="1"/>
    <cellStyle name="Hipervínculo" xfId="31890" builtinId="8" hidden="1"/>
    <cellStyle name="Hipervínculo" xfId="3484" builtinId="8" hidden="1"/>
    <cellStyle name="Hipervínculo" xfId="1178" builtinId="8" hidden="1"/>
    <cellStyle name="Hipervínculo" xfId="39267" builtinId="8" hidden="1"/>
    <cellStyle name="Hipervínculo" xfId="33072" builtinId="8" hidden="1"/>
    <cellStyle name="Hipervínculo" xfId="17119" builtinId="8" hidden="1"/>
    <cellStyle name="Hipervínculo" xfId="52640" builtinId="8" hidden="1"/>
    <cellStyle name="Hipervínculo" xfId="16998" builtinId="8" hidden="1"/>
    <cellStyle name="Hipervínculo" xfId="56296" builtinId="8" hidden="1"/>
    <cellStyle name="Hipervínculo" xfId="44227" builtinId="8" hidden="1"/>
    <cellStyle name="Hipervínculo" xfId="47056" builtinId="8" hidden="1"/>
    <cellStyle name="Hipervínculo" xfId="7497" builtinId="8" hidden="1"/>
    <cellStyle name="Hipervínculo" xfId="16389" builtinId="8" hidden="1"/>
    <cellStyle name="Hipervínculo" xfId="16473" builtinId="8" hidden="1"/>
    <cellStyle name="Hipervínculo" xfId="46064" builtinId="8" hidden="1"/>
    <cellStyle name="Hipervínculo" xfId="49371" builtinId="8" hidden="1"/>
    <cellStyle name="Hipervínculo" xfId="27283" builtinId="8" hidden="1"/>
    <cellStyle name="Hipervínculo" xfId="22578" builtinId="8" hidden="1"/>
    <cellStyle name="Hipervínculo" xfId="1472" builtinId="8" hidden="1"/>
    <cellStyle name="Hipervínculo" xfId="49111" builtinId="8" hidden="1"/>
    <cellStyle name="Hipervínculo" xfId="51354" builtinId="8" hidden="1"/>
    <cellStyle name="Hipervínculo" xfId="52863" builtinId="8" hidden="1"/>
    <cellStyle name="Hipervínculo" xfId="42445" builtinId="8" hidden="1"/>
    <cellStyle name="Hipervínculo" xfId="20484" builtinId="8" hidden="1"/>
    <cellStyle name="Hipervínculo" xfId="15651" builtinId="8" hidden="1"/>
    <cellStyle name="Hipervínculo" xfId="8513" builtinId="8" hidden="1"/>
    <cellStyle name="Hipervínculo" xfId="30244" builtinId="8" hidden="1"/>
    <cellStyle name="Hipervínculo" xfId="31579" builtinId="8" hidden="1"/>
    <cellStyle name="Hipervínculo" xfId="24975" builtinId="8" hidden="1"/>
    <cellStyle name="Hipervínculo" xfId="15061" builtinId="8" hidden="1"/>
    <cellStyle name="Hipervínculo" xfId="13683" builtinId="8" hidden="1"/>
    <cellStyle name="Hipervínculo" xfId="8723" builtinId="8" hidden="1"/>
    <cellStyle name="Hipervínculo" xfId="13777" builtinId="8" hidden="1"/>
    <cellStyle name="Hipervínculo" xfId="37169" builtinId="8" hidden="1"/>
    <cellStyle name="Hipervínculo" xfId="24086" builtinId="8" hidden="1"/>
    <cellStyle name="Hipervínculo" xfId="50360" builtinId="8" hidden="1"/>
    <cellStyle name="Hipervínculo" xfId="11703" builtinId="8" hidden="1"/>
    <cellStyle name="Hipervínculo" xfId="5560" builtinId="8" hidden="1"/>
    <cellStyle name="Hipervínculo" xfId="1364" builtinId="8" hidden="1"/>
    <cellStyle name="Hipervínculo" xfId="22368" builtinId="8" hidden="1"/>
    <cellStyle name="Hipervínculo" xfId="44099" builtinId="8" hidden="1"/>
    <cellStyle name="Hipervínculo" xfId="49159" builtinId="8" hidden="1"/>
    <cellStyle name="Hipervínculo" xfId="45851" builtinId="8" hidden="1"/>
    <cellStyle name="Hipervínculo" xfId="45656" builtinId="8" hidden="1"/>
    <cellStyle name="Hipervínculo" xfId="7925" builtinId="8" hidden="1"/>
    <cellStyle name="Hipervínculo" xfId="28706" builtinId="8" hidden="1"/>
    <cellStyle name="Hipervínculo" xfId="29292" builtinId="8" hidden="1"/>
    <cellStyle name="Hipervínculo" xfId="32980" builtinId="8" hidden="1"/>
    <cellStyle name="Hipervínculo" xfId="51639" builtinId="8" hidden="1"/>
    <cellStyle name="Hipervínculo" xfId="30065" builtinId="8" hidden="1"/>
    <cellStyle name="Hipervínculo" xfId="14730" builtinId="8" hidden="1"/>
    <cellStyle name="Hipervínculo" xfId="1460" builtinId="8" hidden="1"/>
    <cellStyle name="Hipervínculo" xfId="12976" builtinId="8" hidden="1"/>
    <cellStyle name="Hipervínculo" xfId="36224" builtinId="8" hidden="1"/>
    <cellStyle name="Hipervínculo" xfId="59086" builtinId="8" hidden="1"/>
    <cellStyle name="Hipervínculo" xfId="56278" builtinId="8" hidden="1"/>
    <cellStyle name="Hipervínculo" xfId="55766" builtinId="8" hidden="1"/>
    <cellStyle name="Hipervínculo" xfId="50292" builtinId="8" hidden="1"/>
    <cellStyle name="Hipervínculo" xfId="57331" builtinId="8" hidden="1"/>
    <cellStyle name="Hipervínculo" xfId="527" builtinId="8" hidden="1"/>
    <cellStyle name="Hipervínculo" xfId="34132" builtinId="8" hidden="1"/>
    <cellStyle name="Hipervínculo" xfId="54020" builtinId="8" hidden="1"/>
    <cellStyle name="Hipervínculo" xfId="11730" builtinId="8" hidden="1"/>
    <cellStyle name="Hipervínculo" xfId="25450" builtinId="8" hidden="1"/>
    <cellStyle name="Hipervínculo" xfId="1565" builtinId="8" hidden="1"/>
    <cellStyle name="Hipervínculo" xfId="8009" builtinId="8" hidden="1"/>
    <cellStyle name="Hipervínculo" xfId="406" builtinId="8" hidden="1"/>
    <cellStyle name="Hipervínculo" xfId="50077" builtinId="8" hidden="1"/>
    <cellStyle name="Hipervínculo" xfId="46773" builtinId="8" hidden="1"/>
    <cellStyle name="Hipervínculo" xfId="42683" builtinId="8" hidden="1"/>
    <cellStyle name="Hipervínculo" xfId="18655" builtinId="8" hidden="1"/>
    <cellStyle name="Hipervínculo" xfId="58022" builtinId="8" hidden="1"/>
    <cellStyle name="Hipervínculo" xfId="3994" builtinId="8" hidden="1"/>
    <cellStyle name="Hipervínculo" xfId="25370" builtinId="8" hidden="1"/>
    <cellStyle name="Hipervínculo" xfId="57005" builtinId="8" hidden="1"/>
    <cellStyle name="Hipervínculo" xfId="52189" builtinId="8" hidden="1"/>
    <cellStyle name="Hipervínculo" xfId="35880" builtinId="8" hidden="1"/>
    <cellStyle name="Hipervínculo" xfId="2716" builtinId="8" hidden="1"/>
    <cellStyle name="Hipervínculo" xfId="12056" builtinId="8" hidden="1"/>
    <cellStyle name="Hipervínculo" xfId="1536" builtinId="8" hidden="1"/>
    <cellStyle name="Hipervínculo" xfId="40179" builtinId="8" hidden="1"/>
    <cellStyle name="Hipervínculo" xfId="36266" builtinId="8" hidden="1"/>
    <cellStyle name="Hipervínculo" xfId="33175" builtinId="8" hidden="1"/>
    <cellStyle name="Hipervínculo" xfId="29080" builtinId="8" hidden="1"/>
    <cellStyle name="Hipervínculo" xfId="5054" builtinId="8" hidden="1"/>
    <cellStyle name="Hipervínculo" xfId="18858" builtinId="8" hidden="1"/>
    <cellStyle name="Hipervínculo" xfId="16073" builtinId="8" hidden="1"/>
    <cellStyle name="Hipervínculo" xfId="46976" builtinId="8" hidden="1"/>
    <cellStyle name="Hipervínculo" xfId="19409" builtinId="8" hidden="1"/>
    <cellStyle name="Hipervínculo" xfId="21034" builtinId="8" hidden="1"/>
    <cellStyle name="Hipervínculo" xfId="9425" builtinId="8" hidden="1"/>
    <cellStyle name="Hipervínculo" xfId="1928" builtinId="8" hidden="1"/>
    <cellStyle name="Hipervínculo" xfId="25655" builtinId="8" hidden="1"/>
    <cellStyle name="Hipervínculo" xfId="27521" builtinId="8" hidden="1"/>
    <cellStyle name="Hipervínculo" xfId="53778" builtinId="8" hidden="1"/>
    <cellStyle name="Hipervínculo" xfId="43354" builtinId="8" hidden="1"/>
    <cellStyle name="Hipervínculo" xfId="30141" builtinId="8" hidden="1"/>
    <cellStyle name="Hipervínculo" xfId="28626" builtinId="8" hidden="1"/>
    <cellStyle name="Hipervínculo" xfId="7184" builtinId="8" hidden="1"/>
    <cellStyle name="Hipervínculo" xfId="32457" builtinId="8" hidden="1"/>
    <cellStyle name="Hipervínculo" xfId="34389" builtinId="8" hidden="1"/>
    <cellStyle name="Hipervínculo" xfId="33743" builtinId="8" hidden="1"/>
    <cellStyle name="Hipervínculo" xfId="36427" builtinId="8" hidden="1"/>
    <cellStyle name="Hipervínculo" xfId="18462" builtinId="8" hidden="1"/>
    <cellStyle name="Hipervínculo" xfId="43935" builtinId="8" hidden="1"/>
    <cellStyle name="Hipervínculo" xfId="22422" builtinId="8" hidden="1"/>
    <cellStyle name="Hipervínculo" xfId="39259" builtinId="8" hidden="1"/>
    <cellStyle name="Hipervínculo" xfId="41318" builtinId="8" hidden="1"/>
    <cellStyle name="Hipervínculo" xfId="51231" builtinId="8" hidden="1"/>
    <cellStyle name="Hipervínculo" xfId="29497" builtinId="8" hidden="1"/>
    <cellStyle name="Hipervínculo" xfId="19193" builtinId="8" hidden="1"/>
    <cellStyle name="Hipervínculo" xfId="23632" builtinId="8" hidden="1"/>
    <cellStyle name="Hipervínculo" xfId="21456" builtinId="8" hidden="1"/>
    <cellStyle name="Hipervínculo" xfId="54452" builtinId="8" hidden="1"/>
    <cellStyle name="Hipervínculo" xfId="52658" builtinId="8" hidden="1"/>
    <cellStyle name="Hipervínculo" xfId="43264" builtinId="8" hidden="1"/>
    <cellStyle name="Hipervínculo" xfId="87" builtinId="8" hidden="1"/>
    <cellStyle name="Hipervínculo" xfId="37880" builtinId="8" hidden="1"/>
    <cellStyle name="Hipervínculo" xfId="53454" builtinId="8" hidden="1"/>
    <cellStyle name="Hipervínculo" xfId="5777" builtinId="8" hidden="1"/>
    <cellStyle name="Hipervínculo" xfId="23901" builtinId="8" hidden="1"/>
    <cellStyle name="Hipervínculo" xfId="58171" builtinId="8" hidden="1"/>
    <cellStyle name="Hipervínculo" xfId="39521" builtinId="8" hidden="1"/>
    <cellStyle name="Hipervínculo" xfId="7122" builtinId="8" hidden="1"/>
    <cellStyle name="Hipervínculo" xfId="11288" builtinId="8" hidden="1"/>
    <cellStyle name="Hipervínculo" xfId="13319" builtinId="8" hidden="1"/>
    <cellStyle name="Hipervínculo" xfId="38090" builtinId="8" hidden="1"/>
    <cellStyle name="Hipervínculo" xfId="59441" builtinId="8" hidden="1"/>
    <cellStyle name="Hipervínculo" xfId="55366" builtinId="8" hidden="1"/>
    <cellStyle name="Hipervínculo" xfId="30449" builtinId="8" hidden="1"/>
    <cellStyle name="Hipervínculo" xfId="25129" builtinId="8" hidden="1"/>
    <cellStyle name="Hipervínculo" xfId="9018" builtinId="8" hidden="1"/>
    <cellStyle name="Hipervínculo" xfId="17987" builtinId="8" hidden="1"/>
    <cellStyle name="Hipervínculo" xfId="42239" builtinId="8" hidden="1"/>
    <cellStyle name="Hipervínculo" xfId="24702" builtinId="8" hidden="1"/>
    <cellStyle name="Hipervínculo" xfId="48568" builtinId="8" hidden="1"/>
    <cellStyle name="Hipervínculo" xfId="23518" builtinId="8" hidden="1"/>
    <cellStyle name="Hipervínculo" xfId="1368" builtinId="8" hidden="1"/>
    <cellStyle name="Hipervínculo" xfId="12382" builtinId="8" hidden="1"/>
    <cellStyle name="Hipervínculo" xfId="27431" builtinId="8" hidden="1"/>
    <cellStyle name="Hipervínculo" xfId="49167" builtinId="8" hidden="1"/>
    <cellStyle name="Hipervínculo" xfId="45859" builtinId="8" hidden="1"/>
    <cellStyle name="Hipervínculo" xfId="41769" builtinId="8" hidden="1"/>
    <cellStyle name="Hipervínculo" xfId="16592" builtinId="8" hidden="1"/>
    <cellStyle name="Hipervínculo" xfId="1054" builtinId="8" hidden="1"/>
    <cellStyle name="Hipervínculo" xfId="39525" builtinId="8" hidden="1"/>
    <cellStyle name="Hipervínculo" xfId="34288" builtinId="8" hidden="1"/>
    <cellStyle name="Hipervínculo" xfId="26762" builtinId="8" hidden="1"/>
    <cellStyle name="Hipervínculo" xfId="53928" builtinId="8" hidden="1"/>
    <cellStyle name="Hipervínculo" xfId="40155" builtinId="8" hidden="1"/>
    <cellStyle name="Hipervínculo" xfId="47082" builtinId="8" hidden="1"/>
    <cellStyle name="Hipervínculo" xfId="12968" builtinId="8" hidden="1"/>
    <cellStyle name="Hipervínculo" xfId="25540" builtinId="8" hidden="1"/>
    <cellStyle name="Hipervínculo" xfId="41088" builtinId="8" hidden="1"/>
    <cellStyle name="Hipervínculo" xfId="56286" builtinId="8" hidden="1"/>
    <cellStyle name="Hipervínculo" xfId="32260" builtinId="8" hidden="1"/>
    <cellStyle name="Hipervínculo" xfId="28168" builtinId="8" hidden="1"/>
    <cellStyle name="Hipervínculo" xfId="8217" builtinId="8" hidden="1"/>
    <cellStyle name="Hipervínculo" xfId="19771" builtinId="8" hidden="1"/>
    <cellStyle name="Hipervínculo" xfId="28088" builtinId="8" hidden="1"/>
    <cellStyle name="Hipervínculo" xfId="47889" builtinId="8" hidden="1"/>
    <cellStyle name="Hipervínculo" xfId="49489" builtinId="8" hidden="1"/>
    <cellStyle name="Hipervínculo" xfId="25458" builtinId="8" hidden="1"/>
    <cellStyle name="Hipervínculo" xfId="21368" builtinId="8" hidden="1"/>
    <cellStyle name="Hipervínculo" xfId="24566" builtinId="8" hidden="1"/>
    <cellStyle name="Hipervínculo" xfId="34883" builtinId="8" hidden="1"/>
    <cellStyle name="Hipervínculo" xfId="48578" builtinId="8" hidden="1"/>
    <cellStyle name="Hipervínculo" xfId="54689" builtinId="8" hidden="1"/>
    <cellStyle name="Hipervínculo" xfId="18202" builtinId="8" hidden="1"/>
    <cellStyle name="Hipervínculo" xfId="18663" builtinId="8" hidden="1"/>
    <cellStyle name="Hipervínculo" xfId="14569" builtinId="8" hidden="1"/>
    <cellStyle name="Hipervínculo" xfId="9341" builtinId="8" hidden="1"/>
    <cellStyle name="Hipervínculo" xfId="17537" builtinId="8" hidden="1"/>
    <cellStyle name="Hipervínculo" xfId="55094" builtinId="8" hidden="1"/>
    <cellStyle name="Hipervínculo" xfId="3750" builtinId="8" hidden="1"/>
    <cellStyle name="Hipervínculo" xfId="35890" builtinId="8" hidden="1"/>
    <cellStyle name="Hipervínculo" xfId="11862" builtinId="8" hidden="1"/>
    <cellStyle name="Hipervínculo" xfId="36148" builtinId="8" hidden="1"/>
    <cellStyle name="Hipervínculo" xfId="13541" builtinId="8" hidden="1"/>
    <cellStyle name="Hipervínculo" xfId="7969" builtinId="8" hidden="1"/>
    <cellStyle name="Hipervínculo" xfId="50098" builtinId="8" hidden="1"/>
    <cellStyle name="Hipervínculo" xfId="16371" builtinId="8" hidden="1"/>
    <cellStyle name="Hipervínculo" xfId="29088" builtinId="8" hidden="1"/>
    <cellStyle name="Hipervínculo" xfId="53665" builtinId="8" hidden="1"/>
    <cellStyle name="Hipervínculo" xfId="452" builtinId="8" hidden="1"/>
    <cellStyle name="Hipervínculo" xfId="20602" builtinId="8" hidden="1"/>
    <cellStyle name="Hipervínculo" xfId="46968" builtinId="8" hidden="1"/>
    <cellStyle name="Hipervínculo" xfId="17809" builtinId="8" hidden="1"/>
    <cellStyle name="Hipervínculo" xfId="45217" builtinId="8" hidden="1"/>
    <cellStyle name="Hipervínculo" xfId="22288" builtinId="8" hidden="1"/>
    <cellStyle name="Hipervínculo" xfId="6565" builtinId="8" hidden="1"/>
    <cellStyle name="Hipervínculo" xfId="5741" builtinId="8" hidden="1"/>
    <cellStyle name="Hipervínculo" xfId="27515" builtinId="8" hidden="1"/>
    <cellStyle name="Hipervínculo" xfId="53770" builtinId="8" hidden="1"/>
    <cellStyle name="Hipervínculo" xfId="42915" builtinId="8" hidden="1"/>
    <cellStyle name="Hipervínculo" xfId="38284" builtinId="8" hidden="1"/>
    <cellStyle name="Hipervínculo" xfId="15489" builtinId="8" hidden="1"/>
    <cellStyle name="Hipervínculo" xfId="796" builtinId="8" hidden="1"/>
    <cellStyle name="Hipervínculo" xfId="34457" builtinId="8" hidden="1"/>
    <cellStyle name="Hipervínculo" xfId="34397" builtinId="8" hidden="1"/>
    <cellStyle name="Hipervínculo" xfId="41825" builtinId="8" hidden="1"/>
    <cellStyle name="Hipervínculo" xfId="45907" builtinId="8" hidden="1"/>
    <cellStyle name="Hipervínculo" xfId="55270" builtinId="8" hidden="1"/>
    <cellStyle name="Hipervínculo" xfId="8691" builtinId="8" hidden="1"/>
    <cellStyle name="Hipervínculo" xfId="1858" builtinId="8" hidden="1"/>
    <cellStyle name="Hipervínculo" xfId="19597" builtinId="8" hidden="1"/>
    <cellStyle name="Hipervínculo" xfId="41326" builtinId="8" hidden="1"/>
    <cellStyle name="Hipervínculo" xfId="51225" builtinId="8" hidden="1"/>
    <cellStyle name="Hipervínculo" xfId="46164" builtinId="8" hidden="1"/>
    <cellStyle name="Hipervínculo" xfId="20659" builtinId="8" hidden="1"/>
    <cellStyle name="Hipervínculo" xfId="28268" builtinId="8" hidden="1"/>
    <cellStyle name="Hipervínculo" xfId="9092" builtinId="8" hidden="1"/>
    <cellStyle name="Hipervínculo" xfId="26522" builtinId="8" hidden="1"/>
    <cellStyle name="Hipervínculo" xfId="39965" builtinId="8" hidden="1"/>
    <cellStyle name="Hipervínculo" xfId="58476" builtinId="8" hidden="1"/>
    <cellStyle name="Hipervínculo" xfId="21674" builtinId="8" hidden="1"/>
    <cellStyle name="Hipervínculo" xfId="17505" builtinId="8" hidden="1"/>
    <cellStyle name="Hipervínculo" xfId="15751" builtinId="8" hidden="1"/>
    <cellStyle name="Hipervínculo" xfId="11173" builtinId="8" hidden="1"/>
    <cellStyle name="Hipervínculo" xfId="33453" builtinId="8" hidden="1"/>
    <cellStyle name="Hipervínculo" xfId="55180" builtinId="8" hidden="1"/>
    <cellStyle name="Hipervínculo" xfId="58340" builtinId="8" hidden="1"/>
    <cellStyle name="Hipervínculo" xfId="57693" builtinId="8" hidden="1"/>
    <cellStyle name="Hipervínculo" xfId="46222" builtinId="8" hidden="1"/>
    <cellStyle name="Hipervínculo" xfId="34879" builtinId="8" hidden="1"/>
    <cellStyle name="Hipervínculo" xfId="12222" builtinId="8" hidden="1"/>
    <cellStyle name="Hipervínculo" xfId="10023" builtinId="8" hidden="1"/>
    <cellStyle name="Hipervínculo" xfId="16933" builtinId="8" hidden="1"/>
    <cellStyle name="Hipervínculo" xfId="15045" builtinId="8" hidden="1"/>
    <cellStyle name="Hipervínculo" xfId="44213" builtinId="8" hidden="1"/>
    <cellStyle name="Hipervínculo" xfId="44639" builtinId="8" hidden="1"/>
    <cellStyle name="Hipervínculo" xfId="32150" builtinId="8" hidden="1"/>
    <cellStyle name="Hipervínculo" xfId="42627" builtinId="8" hidden="1"/>
    <cellStyle name="Hipervínculo" xfId="11017" builtinId="8" hidden="1"/>
    <cellStyle name="Hipervínculo" xfId="6219" builtinId="8" hidden="1"/>
    <cellStyle name="Hipervínculo" xfId="870" builtinId="8" hidden="1"/>
    <cellStyle name="Hipervínculo" xfId="46735" builtinId="8" hidden="1"/>
    <cellStyle name="Hipervínculo" xfId="26500" builtinId="8" hidden="1"/>
    <cellStyle name="Hipervínculo" xfId="11474" builtinId="8" hidden="1"/>
    <cellStyle name="Hipervínculo" xfId="39209" builtinId="8" hidden="1"/>
    <cellStyle name="Hipervínculo" xfId="11519" builtinId="8" hidden="1"/>
    <cellStyle name="Hipervínculo" xfId="24046" builtinId="8" hidden="1"/>
    <cellStyle name="Hipervínculo" xfId="32280" builtinId="8" hidden="1"/>
    <cellStyle name="Hipervínculo" xfId="22584" builtinId="8" hidden="1"/>
    <cellStyle name="Hipervínculo" xfId="49853" builtinId="8" hidden="1"/>
    <cellStyle name="Hipervínculo" xfId="31213" builtinId="8" hidden="1"/>
    <cellStyle name="Hipervínculo" xfId="51757" builtinId="8" hidden="1"/>
    <cellStyle name="Hipervínculo" xfId="22905" builtinId="8" hidden="1"/>
    <cellStyle name="Hipervínculo" xfId="36377" builtinId="8" hidden="1"/>
    <cellStyle name="Hipervínculo" xfId="56906" builtinId="8" hidden="1"/>
    <cellStyle name="Hipervínculo" xfId="37364" builtinId="8" hidden="1"/>
    <cellStyle name="Hipervínculo" xfId="21972" builtinId="8" hidden="1"/>
    <cellStyle name="Hipervínculo" xfId="28491" builtinId="8" hidden="1"/>
    <cellStyle name="Hipervínculo" xfId="10577" builtinId="8" hidden="1"/>
    <cellStyle name="Hipervínculo" xfId="8427" builtinId="8" hidden="1"/>
    <cellStyle name="Hipervínculo" xfId="35826" builtinId="8" hidden="1"/>
    <cellStyle name="Hipervínculo" xfId="29440" builtinId="8" hidden="1"/>
    <cellStyle name="Hipervínculo" xfId="32215" builtinId="8" hidden="1"/>
    <cellStyle name="Hipervínculo" xfId="47566" builtinId="8" hidden="1"/>
    <cellStyle name="Hipervínculo" xfId="47881" builtinId="8" hidden="1"/>
    <cellStyle name="Hipervínculo" xfId="19719" builtinId="8" hidden="1"/>
    <cellStyle name="Hipervínculo" xfId="45407" builtinId="8" hidden="1"/>
    <cellStyle name="Hipervínculo" xfId="21376" builtinId="8" hidden="1"/>
    <cellStyle name="Hipervínculo" xfId="16518" builtinId="8" hidden="1"/>
    <cellStyle name="Hipervínculo" xfId="4826" builtinId="8" hidden="1"/>
    <cellStyle name="Hipervínculo" xfId="30653" builtinId="8" hidden="1"/>
    <cellStyle name="Hipervínculo" xfId="54681" builtinId="8" hidden="1"/>
    <cellStyle name="Hipervínculo" xfId="57954" builtinId="8" hidden="1"/>
    <cellStyle name="Hipervínculo" xfId="10623" builtinId="8" hidden="1"/>
    <cellStyle name="Hipervínculo" xfId="15089" builtinId="8" hidden="1"/>
    <cellStyle name="Hipervínculo" xfId="42701" builtinId="8" hidden="1"/>
    <cellStyle name="Hipervínculo" xfId="56782" builtinId="8" hidden="1"/>
    <cellStyle name="Hipervínculo" xfId="37452" builtinId="8" hidden="1"/>
    <cellStyle name="Hipervínculo" xfId="58532" builtinId="8" hidden="1"/>
    <cellStyle name="Hipervínculo" xfId="54002" builtinId="8" hidden="1"/>
    <cellStyle name="Hipervínculo" xfId="31806" builtinId="8" hidden="1"/>
    <cellStyle name="Hipervínculo" xfId="7777" builtinId="8" hidden="1"/>
    <cellStyle name="Hipervínculo" xfId="17159" builtinId="8" hidden="1"/>
    <cellStyle name="Hipervínculo" xfId="18685" builtinId="8" hidden="1"/>
    <cellStyle name="Hipervínculo" xfId="44253" builtinId="8" hidden="1"/>
    <cellStyle name="Hipervínculo" xfId="52137" builtinId="8" hidden="1"/>
    <cellStyle name="Hipervínculo" xfId="47076" builtinId="8" hidden="1"/>
    <cellStyle name="Hipervínculo" xfId="10943" builtinId="8" hidden="1"/>
    <cellStyle name="Hipervínculo" xfId="456" builtinId="8" hidden="1"/>
    <cellStyle name="Hipervínculo" xfId="41154" builtinId="8" hidden="1"/>
    <cellStyle name="Hipervínculo" xfId="41535" builtinId="8" hidden="1"/>
    <cellStyle name="Hipervínculo" xfId="43724" builtinId="8" hidden="1"/>
    <cellStyle name="Hipervínculo" xfId="25968" builtinId="8" hidden="1"/>
    <cellStyle name="Hipervínculo" xfId="40147" builtinId="8" hidden="1"/>
    <cellStyle name="Hipervínculo" xfId="18204" builtinId="8" hidden="1"/>
    <cellStyle name="Hipervínculo" xfId="5749" builtinId="8" hidden="1"/>
    <cellStyle name="Hipervínculo" xfId="28372" builtinId="8" hidden="1"/>
    <cellStyle name="Hipervínculo" xfId="32540" builtinId="8" hidden="1"/>
    <cellStyle name="Hipervínculo" xfId="57494" builtinId="8" hidden="1"/>
    <cellStyle name="Hipervínculo" xfId="38017" builtinId="8" hidden="1"/>
    <cellStyle name="Hipervínculo" xfId="54488" builtinId="8" hidden="1"/>
    <cellStyle name="Hipervínculo" xfId="11404" builtinId="8" hidden="1"/>
    <cellStyle name="Hipervínculo" xfId="3688" builtinId="8" hidden="1"/>
    <cellStyle name="Hipervínculo" xfId="18609" builtinId="8" hidden="1"/>
    <cellStyle name="Hipervínculo" xfId="34391" builtinId="8" hidden="1"/>
    <cellStyle name="Hipervínculo" xfId="41090" builtinId="8" hidden="1"/>
    <cellStyle name="Hipervínculo" xfId="14712" builtinId="8" hidden="1"/>
    <cellStyle name="Hipervínculo" xfId="495" builtinId="8" hidden="1"/>
    <cellStyle name="Hipervínculo" xfId="56078" builtinId="8" hidden="1"/>
    <cellStyle name="Hipervínculo" xfId="19535" builtinId="8" hidden="1"/>
    <cellStyle name="Hipervínculo" xfId="19129" builtinId="8" hidden="1"/>
    <cellStyle name="Hipervínculo" xfId="46396" builtinId="8" hidden="1"/>
    <cellStyle name="Hipervínculo" xfId="46156" builtinId="8" hidden="1"/>
    <cellStyle name="Hipervínculo" xfId="56165" builtinId="8" hidden="1"/>
    <cellStyle name="Hipervínculo" xfId="19363" builtinId="8" hidden="1"/>
    <cellStyle name="Hipervínculo" xfId="3295" builtinId="8" hidden="1"/>
    <cellStyle name="Hipervínculo" xfId="26528" builtinId="8" hidden="1"/>
    <cellStyle name="Hipervínculo" xfId="43298" builtinId="8" hidden="1"/>
    <cellStyle name="Hipervínculo" xfId="53324" builtinId="8" hidden="1"/>
    <cellStyle name="Hipervínculo" xfId="39229" builtinId="8" hidden="1"/>
    <cellStyle name="Hipervínculo" xfId="8781" builtinId="8" hidden="1"/>
    <cellStyle name="Hipervínculo" xfId="12435" builtinId="8" hidden="1"/>
    <cellStyle name="Hipervínculo" xfId="11165" builtinId="8" hidden="1"/>
    <cellStyle name="Hipervínculo" xfId="33461" builtinId="8" hidden="1"/>
    <cellStyle name="Hipervínculo" xfId="19969" builtinId="8" hidden="1"/>
    <cellStyle name="Hipervínculo" xfId="25544" builtinId="8" hidden="1"/>
    <cellStyle name="Hipervínculo" xfId="42471" builtinId="8" hidden="1"/>
    <cellStyle name="Hipervínculo" xfId="10569" builtinId="8" hidden="1"/>
    <cellStyle name="Hipervínculo" xfId="7886" builtinId="8" hidden="1"/>
    <cellStyle name="Hipervínculo" xfId="17967" builtinId="8" hidden="1"/>
    <cellStyle name="Hipervínculo" xfId="58784" builtinId="8" hidden="1"/>
    <cellStyle name="Hipervínculo" xfId="58860" builtinId="8" hidden="1"/>
    <cellStyle name="Hipervínculo" xfId="51294" builtinId="8" hidden="1"/>
    <cellStyle name="Hipervínculo" xfId="25368" builtinId="8" hidden="1"/>
    <cellStyle name="Hipervínculo" xfId="9607" builtinId="8" hidden="1"/>
    <cellStyle name="Hipervínculo" xfId="26670" builtinId="8" hidden="1"/>
    <cellStyle name="Hipervínculo" xfId="22867" builtinId="8" hidden="1"/>
    <cellStyle name="Hipervínculo" xfId="47314" builtinId="8" hidden="1"/>
    <cellStyle name="Hipervínculo" xfId="52376" builtinId="8" hidden="1"/>
    <cellStyle name="Hipervínculo" xfId="44494" builtinId="8" hidden="1"/>
    <cellStyle name="Hipervínculo" xfId="18442" builtinId="8" hidden="1"/>
    <cellStyle name="Hipervínculo" xfId="3716" builtinId="8" hidden="1"/>
    <cellStyle name="Hipervínculo" xfId="7539" builtinId="8" hidden="1"/>
    <cellStyle name="Hipervínculo" xfId="46878" builtinId="8" hidden="1"/>
    <cellStyle name="Hipervínculo" xfId="44105" builtinId="8" hidden="1"/>
    <cellStyle name="Hipervínculo" xfId="8003" builtinId="8" hidden="1"/>
    <cellStyle name="Hipervínculo" xfId="37690" builtinId="8" hidden="1"/>
    <cellStyle name="Hipervínculo" xfId="11513" builtinId="8" hidden="1"/>
    <cellStyle name="Hipervínculo" xfId="340" builtinId="8" hidden="1"/>
    <cellStyle name="Hipervínculo" xfId="14335" builtinId="8" hidden="1"/>
    <cellStyle name="Hipervínculo" xfId="12952" builtinId="8" hidden="1"/>
    <cellStyle name="Hipervínculo" xfId="10551" builtinId="8" hidden="1"/>
    <cellStyle name="Hipervínculo" xfId="54913" builtinId="8" hidden="1"/>
    <cellStyle name="Hipervínculo" xfId="30895" builtinId="8" hidden="1"/>
    <cellStyle name="Hipervínculo" xfId="4640" builtinId="8" hidden="1"/>
    <cellStyle name="Hipervínculo" xfId="4387" builtinId="8" hidden="1"/>
    <cellStyle name="Hipervínculo" xfId="21137" builtinId="8" hidden="1"/>
    <cellStyle name="Hipervínculo" xfId="45165" builtinId="8" hidden="1"/>
    <cellStyle name="Hipervínculo" xfId="13262" builtinId="8" hidden="1"/>
    <cellStyle name="Hipervínculo" xfId="47985" builtinId="8" hidden="1"/>
    <cellStyle name="Hipervínculo" xfId="54260" builtinId="8" hidden="1"/>
    <cellStyle name="Hipervínculo" xfId="44002" builtinId="8" hidden="1"/>
    <cellStyle name="Hipervínculo" xfId="4467" builtinId="8" hidden="1"/>
    <cellStyle name="Hipervínculo" xfId="23216" builtinId="8" hidden="1"/>
    <cellStyle name="Hipervínculo" xfId="39505" builtinId="8" hidden="1"/>
    <cellStyle name="Hipervínculo" xfId="6601" builtinId="8" hidden="1"/>
    <cellStyle name="Hipervínculo" xfId="4911" builtinId="8" hidden="1"/>
    <cellStyle name="Hipervínculo" xfId="53252" builtinId="8" hidden="1"/>
    <cellStyle name="Hipervínculo" xfId="57488" builtinId="8" hidden="1"/>
    <cellStyle name="Hipervínculo" xfId="6728" builtinId="8" hidden="1"/>
    <cellStyle name="Hipervínculo" xfId="42973" builtinId="8" hidden="1"/>
    <cellStyle name="Hipervínculo" xfId="57950" builtinId="8" hidden="1"/>
    <cellStyle name="Hipervínculo" xfId="55863" builtinId="8" hidden="1"/>
    <cellStyle name="Hipervínculo" xfId="360" builtinId="8" hidden="1"/>
    <cellStyle name="Hipervínculo" xfId="10495" builtinId="8" hidden="1"/>
    <cellStyle name="Hipervínculo" xfId="11764" builtinId="8" hidden="1"/>
    <cellStyle name="Hipervínculo" xfId="16825" builtinId="8" hidden="1"/>
    <cellStyle name="Hipervínculo" xfId="16623" builtinId="8" hidden="1"/>
    <cellStyle name="Hipervínculo" xfId="31211" builtinId="8" hidden="1"/>
    <cellStyle name="Hipervínculo" xfId="31814" builtinId="8" hidden="1"/>
    <cellStyle name="Hipervínculo" xfId="27201" builtinId="8" hidden="1"/>
    <cellStyle name="Hipervínculo" xfId="33515" builtinId="8" hidden="1"/>
    <cellStyle name="Hipervínculo" xfId="18693" builtinId="8" hidden="1"/>
    <cellStyle name="Hipervínculo" xfId="23750" builtinId="8" hidden="1"/>
    <cellStyle name="Hipervínculo" xfId="48335" builtinId="8" hidden="1"/>
    <cellStyle name="Hipervínculo" xfId="47068" builtinId="8" hidden="1"/>
    <cellStyle name="Hipervínculo" xfId="37609" builtinId="8" hidden="1"/>
    <cellStyle name="Hipervínculo" xfId="20277" builtinId="8" hidden="1"/>
    <cellStyle name="Hipervínculo" xfId="3752" builtinId="8" hidden="1"/>
    <cellStyle name="Hipervínculo" xfId="25616" builtinId="8" hidden="1"/>
    <cellStyle name="Hipervínculo" xfId="30679" builtinId="8" hidden="1"/>
    <cellStyle name="Hipervínculo" xfId="55133" builtinId="8" hidden="1"/>
    <cellStyle name="Hipervínculo" xfId="30073" builtinId="8" hidden="1"/>
    <cellStyle name="Hipervínculo" xfId="23286" builtinId="8" hidden="1"/>
    <cellStyle name="Hipervínculo" xfId="15757" builtinId="8" hidden="1"/>
    <cellStyle name="Hipervínculo" xfId="18936" builtinId="8" hidden="1"/>
    <cellStyle name="Hipervínculo" xfId="29330" builtinId="8" hidden="1"/>
    <cellStyle name="Hipervínculo" xfId="39247" builtinId="8" hidden="1"/>
    <cellStyle name="Hipervínculo" xfId="54961" builtinId="8" hidden="1"/>
    <cellStyle name="Hipervínculo" xfId="56682" builtinId="8" hidden="1"/>
    <cellStyle name="Hipervínculo" xfId="36661" builtinId="8" hidden="1"/>
    <cellStyle name="Hipervínculo" xfId="989" builtinId="8" hidden="1"/>
    <cellStyle name="Hipervínculo" xfId="17745" builtinId="8" hidden="1"/>
    <cellStyle name="Hipervínculo" xfId="58390" builtinId="8" hidden="1"/>
    <cellStyle name="Hipervínculo" xfId="44535" builtinId="8" hidden="1"/>
    <cellStyle name="Hipervínculo" xfId="48067" builtinId="8" hidden="1"/>
    <cellStyle name="Hipervínculo" xfId="26282" builtinId="8" hidden="1"/>
    <cellStyle name="Hipervínculo" xfId="13158" builtinId="8" hidden="1"/>
    <cellStyle name="Hipervínculo" xfId="794" builtinId="8" hidden="1"/>
    <cellStyle name="Hipervínculo" xfId="24670" builtinId="8" hidden="1"/>
    <cellStyle name="Hipervínculo" xfId="46404" builtinId="8" hidden="1"/>
    <cellStyle name="Hipervínculo" xfId="20884" builtinId="8" hidden="1"/>
    <cellStyle name="Hipervínculo" xfId="46480" builtinId="8" hidden="1"/>
    <cellStyle name="Hipervínculo" xfId="58526" builtinId="8" hidden="1"/>
    <cellStyle name="Hipervínculo" xfId="44133" builtinId="8" hidden="1"/>
    <cellStyle name="Hipervínculo" xfId="8451" builtinId="8" hidden="1"/>
    <cellStyle name="Hipervínculo" xfId="15836" builtinId="8" hidden="1"/>
    <cellStyle name="Hipervínculo" xfId="53332" builtinId="8" hidden="1"/>
    <cellStyle name="Hipervínculo" xfId="58868" builtinId="8" hidden="1"/>
    <cellStyle name="Hipervínculo" xfId="36778" builtinId="8" hidden="1"/>
    <cellStyle name="Hipervínculo" xfId="12427" builtinId="8" hidden="1"/>
    <cellStyle name="Hipervínculo" xfId="10711" builtinId="8" hidden="1"/>
    <cellStyle name="Hipervínculo" xfId="8889" builtinId="8" hidden="1"/>
    <cellStyle name="Hipervínculo" xfId="25669" builtinId="8" hidden="1"/>
    <cellStyle name="Hipervínculo" xfId="41537" builtinId="8" hidden="1"/>
    <cellStyle name="Hipervínculo" xfId="19334" builtinId="8" hidden="1"/>
    <cellStyle name="Hipervínculo" xfId="58354" builtinId="8" hidden="1"/>
    <cellStyle name="Hipervínculo" xfId="33341" builtinId="8" hidden="1"/>
    <cellStyle name="Hipervínculo" xfId="7360" builtinId="8" hidden="1"/>
    <cellStyle name="Hipervínculo" xfId="31449" builtinId="8" hidden="1"/>
    <cellStyle name="Hipervínculo" xfId="42575" builtinId="8" hidden="1"/>
    <cellStyle name="Hipervínculo" xfId="21780" builtinId="8" hidden="1"/>
    <cellStyle name="Hipervínculo" xfId="25448" builtinId="8" hidden="1"/>
    <cellStyle name="Hipervínculo" xfId="14949" builtinId="8" hidden="1"/>
    <cellStyle name="Hipervínculo" xfId="27902" builtinId="8" hidden="1"/>
    <cellStyle name="Hipervínculo" xfId="44611" builtinId="8" hidden="1"/>
    <cellStyle name="Hipervínculo" xfId="30113" builtinId="8" hidden="1"/>
    <cellStyle name="Hipervínculo" xfId="8443" builtinId="8" hidden="1"/>
    <cellStyle name="Hipervínculo" xfId="28740" builtinId="8" hidden="1"/>
    <cellStyle name="Hipervínculo" xfId="59371" builtinId="8" hidden="1"/>
    <cellStyle name="Hipervínculo" xfId="39497" builtinId="8" hidden="1"/>
    <cellStyle name="Hipervínculo" xfId="278" builtinId="8" hidden="1"/>
    <cellStyle name="Hipervínculo" xfId="13553" builtinId="8" hidden="1"/>
    <cellStyle name="Hipervínculo" xfId="51473" builtinId="8" hidden="1"/>
    <cellStyle name="Hipervínculo" xfId="838" builtinId="8" hidden="1"/>
    <cellStyle name="Hipervínculo" xfId="15307" builtinId="8" hidden="1"/>
    <cellStyle name="Hipervínculo" xfId="4738" builtinId="8" hidden="1"/>
    <cellStyle name="Hipervínculo" xfId="45564" builtinId="8" hidden="1"/>
    <cellStyle name="Hipervínculo" xfId="4329" builtinId="8" hidden="1"/>
    <cellStyle name="Hipervínculo" xfId="21214" builtinId="8" hidden="1"/>
    <cellStyle name="Hipervínculo" xfId="17849" builtinId="8" hidden="1"/>
    <cellStyle name="Hipervínculo" xfId="30017" builtinId="8" hidden="1"/>
    <cellStyle name="Hipervínculo" xfId="48063" builtinId="8" hidden="1"/>
    <cellStyle name="Hipervínculo" xfId="30091" builtinId="8" hidden="1"/>
    <cellStyle name="Hipervínculo" xfId="4678" builtinId="8" hidden="1"/>
    <cellStyle name="Hipervínculo" xfId="45105" builtinId="8" hidden="1"/>
    <cellStyle name="Hipervínculo" xfId="33074" builtinId="8" hidden="1"/>
    <cellStyle name="Hipervínculo" xfId="43968" builtinId="8" hidden="1"/>
    <cellStyle name="Hipervínculo" xfId="6411" builtinId="8" hidden="1"/>
    <cellStyle name="Hipervínculo" xfId="15141" builtinId="8" hidden="1"/>
    <cellStyle name="Hipervínculo" xfId="43508" builtinId="8" hidden="1"/>
    <cellStyle name="Hipervínculo" xfId="46372" builtinId="8" hidden="1"/>
    <cellStyle name="Hipervínculo" xfId="12320" builtinId="8" hidden="1"/>
    <cellStyle name="Hipervínculo" xfId="1076" builtinId="8" hidden="1"/>
    <cellStyle name="Hipervínculo" xfId="46072" builtinId="8" hidden="1"/>
    <cellStyle name="Hipervínculo" xfId="5169" builtinId="8" hidden="1"/>
    <cellStyle name="Hipervínculo" xfId="33785" builtinId="8" hidden="1"/>
    <cellStyle name="Hipervínculo" xfId="16481" builtinId="8" hidden="1"/>
    <cellStyle name="Hipervínculo" xfId="34978" builtinId="8" hidden="1"/>
    <cellStyle name="Hipervínculo" xfId="34401" builtinId="8" hidden="1"/>
    <cellStyle name="Hipervínculo" xfId="10829" builtinId="8" hidden="1"/>
    <cellStyle name="Hipervínculo" xfId="49048" builtinId="8" hidden="1"/>
    <cellStyle name="Hipervínculo" xfId="29605" builtinId="8" hidden="1"/>
    <cellStyle name="Hipervínculo" xfId="31261" builtinId="8" hidden="1"/>
    <cellStyle name="Hipervínculo" xfId="53183" builtinId="8" hidden="1"/>
    <cellStyle name="Hipervínculo" xfId="28493" builtinId="8" hidden="1"/>
    <cellStyle name="Hipervínculo" xfId="15627" builtinId="8" hidden="1"/>
    <cellStyle name="Hipervínculo" xfId="13786" builtinId="8" hidden="1"/>
    <cellStyle name="Hipervínculo" xfId="29154" builtinId="8" hidden="1"/>
    <cellStyle name="Hipervínculo" xfId="21790" builtinId="8" hidden="1"/>
    <cellStyle name="Hipervínculo" xfId="58420" builtinId="8" hidden="1"/>
    <cellStyle name="Hipervínculo" xfId="37730" builtinId="8" hidden="1"/>
    <cellStyle name="Hipervínculo" xfId="10043" builtinId="8" hidden="1"/>
    <cellStyle name="Hipervínculo" xfId="52514" builtinId="8" hidden="1"/>
    <cellStyle name="Hipervínculo" xfId="9082" builtinId="8" hidden="1"/>
    <cellStyle name="Hipervínculo" xfId="51789" builtinId="8" hidden="1"/>
    <cellStyle name="Hipervínculo" xfId="56804" builtinId="8" hidden="1"/>
    <cellStyle name="Hipervínculo" xfId="2002" builtinId="8" hidden="1"/>
    <cellStyle name="Hipervínculo" xfId="8761" builtinId="8" hidden="1"/>
    <cellStyle name="Hipervínculo" xfId="33997" builtinId="8" hidden="1"/>
    <cellStyle name="Hipervínculo" xfId="55481" builtinId="8" hidden="1"/>
    <cellStyle name="Hipervínculo" xfId="8159" builtinId="8" hidden="1"/>
    <cellStyle name="Hipervínculo" xfId="52767" builtinId="8" hidden="1"/>
    <cellStyle name="Hipervínculo" xfId="1760" builtinId="8" hidden="1"/>
    <cellStyle name="Hipervínculo" xfId="41531" builtinId="8" hidden="1"/>
    <cellStyle name="Hipervínculo" xfId="12802" builtinId="8" hidden="1"/>
    <cellStyle name="Hipervínculo" xfId="26706" builtinId="8" hidden="1"/>
    <cellStyle name="Hipervínculo" xfId="6409" builtinId="8" hidden="1"/>
    <cellStyle name="Hipervínculo" xfId="57982" builtinId="8" hidden="1"/>
    <cellStyle name="Hipervínculo" xfId="46642" builtinId="8" hidden="1"/>
    <cellStyle name="Hipervínculo" xfId="48853" builtinId="8" hidden="1"/>
    <cellStyle name="Hipervínculo" xfId="54809" builtinId="8" hidden="1"/>
    <cellStyle name="Hipervínculo" xfId="40393" builtinId="8" hidden="1"/>
    <cellStyle name="Hipervínculo" xfId="36725" builtinId="8" hidden="1"/>
    <cellStyle name="Hipervínculo" xfId="40033" builtinId="8" hidden="1"/>
    <cellStyle name="Hipervínculo" xfId="29416" builtinId="8" hidden="1"/>
    <cellStyle name="Hipervínculo" xfId="12272" builtinId="8" hidden="1"/>
    <cellStyle name="Hipervínculo" xfId="50937" builtinId="8" hidden="1"/>
    <cellStyle name="Hipervínculo" xfId="56874" builtinId="8" hidden="1"/>
    <cellStyle name="Hipervínculo" xfId="17303" builtinId="8" hidden="1"/>
    <cellStyle name="Hipervínculo" xfId="51267" builtinId="8" hidden="1"/>
    <cellStyle name="Hipervínculo" xfId="36232" builtinId="8" hidden="1"/>
    <cellStyle name="Hipervínculo" xfId="5999" builtinId="8" hidden="1"/>
    <cellStyle name="Hipervínculo" xfId="25117" builtinId="8" hidden="1"/>
    <cellStyle name="Hipervínculo" xfId="12188" builtinId="8" hidden="1"/>
    <cellStyle name="Hipervínculo" xfId="27926" builtinId="8" hidden="1"/>
    <cellStyle name="Hipervínculo" xfId="41629" builtinId="8" hidden="1"/>
    <cellStyle name="Hipervínculo" xfId="40311" builtinId="8" hidden="1"/>
    <cellStyle name="Hipervínculo" xfId="20009" builtinId="8" hidden="1"/>
    <cellStyle name="Hipervínculo" xfId="18800" builtinId="8" hidden="1"/>
    <cellStyle name="Hipervínculo" xfId="33042" builtinId="8" hidden="1"/>
    <cellStyle name="Hipervínculo" xfId="47977" builtinId="8" hidden="1"/>
    <cellStyle name="Hipervínculo" xfId="21583" builtinId="8" hidden="1"/>
    <cellStyle name="Hipervínculo" xfId="23248" builtinId="8" hidden="1"/>
    <cellStyle name="Hipervínculo" xfId="23984" builtinId="8" hidden="1"/>
    <cellStyle name="Hipervínculo" xfId="2642" builtinId="8" hidden="1"/>
    <cellStyle name="Hipervínculo" xfId="43017" builtinId="8" hidden="1"/>
    <cellStyle name="Hipervínculo" xfId="2501" builtinId="8" hidden="1"/>
    <cellStyle name="Hipervínculo" xfId="37336" builtinId="8" hidden="1"/>
    <cellStyle name="Hipervínculo" xfId="4995" builtinId="8" hidden="1"/>
    <cellStyle name="Hipervínculo" xfId="30903" builtinId="8" hidden="1"/>
    <cellStyle name="Hipervínculo" xfId="10603" builtinId="8" hidden="1"/>
    <cellStyle name="Hipervínculo" xfId="39563" builtinId="8" hidden="1"/>
    <cellStyle name="Hipervínculo" xfId="42451" builtinId="8" hidden="1"/>
    <cellStyle name="Hipervínculo" xfId="38719" builtinId="8" hidden="1"/>
    <cellStyle name="Hipervínculo" xfId="2853" builtinId="8" hidden="1"/>
    <cellStyle name="Hipervínculo" xfId="14327" builtinId="8" hidden="1"/>
    <cellStyle name="Hipervínculo" xfId="53992" builtinId="8" hidden="1"/>
    <cellStyle name="Hipervínculo" xfId="53910" builtinId="8" hidden="1"/>
    <cellStyle name="Hipervínculo" xfId="56282" builtinId="8" hidden="1"/>
    <cellStyle name="Hipervínculo" xfId="4945" builtinId="8" hidden="1"/>
    <cellStyle name="Hipervínculo" xfId="19443" builtinId="8" hidden="1"/>
    <cellStyle name="Hipervínculo" xfId="58406" builtinId="8" hidden="1"/>
    <cellStyle name="Hipervínculo" xfId="21492" builtinId="8" hidden="1"/>
    <cellStyle name="Hipervínculo" xfId="7467" builtinId="8" hidden="1"/>
    <cellStyle name="Hipervínculo" xfId="38926" builtinId="8" hidden="1"/>
    <cellStyle name="Hipervínculo" xfId="7213" builtinId="8" hidden="1"/>
    <cellStyle name="Hipervínculo" xfId="56614" builtinId="8" hidden="1"/>
    <cellStyle name="Hipervínculo" xfId="16383" builtinId="8" hidden="1"/>
    <cellStyle name="Hipervínculo" xfId="38190" builtinId="8" hidden="1"/>
    <cellStyle name="Hipervínculo" xfId="36557" builtinId="8" hidden="1"/>
    <cellStyle name="Hipervínculo" xfId="15077" builtinId="8" hidden="1"/>
    <cellStyle name="Hipervínculo" xfId="58792" builtinId="8" hidden="1"/>
    <cellStyle name="Hipervínculo" xfId="31527" builtinId="8" hidden="1"/>
    <cellStyle name="Hipervínculo" xfId="28846" builtinId="8" hidden="1"/>
    <cellStyle name="Hipervínculo" xfId="52321" builtinId="8" hidden="1"/>
    <cellStyle name="Hipervínculo" xfId="39390" builtinId="8" hidden="1"/>
    <cellStyle name="Hipervínculo" xfId="51207" builtinId="8" hidden="1"/>
    <cellStyle name="Hipervínculo" xfId="27359" builtinId="8" hidden="1"/>
    <cellStyle name="Hipervínculo" xfId="51364" builtinId="8" hidden="1"/>
    <cellStyle name="Hipervínculo" xfId="47210" builtinId="8" hidden="1"/>
    <cellStyle name="Hipervínculo" xfId="7445" builtinId="8" hidden="1"/>
    <cellStyle name="Hipervínculo" xfId="5843" builtinId="8" hidden="1"/>
    <cellStyle name="Hipervínculo" xfId="39122" builtinId="8" hidden="1"/>
    <cellStyle name="Hipervínculo" xfId="35092" builtinId="8" hidden="1"/>
    <cellStyle name="Hipervínculo" xfId="21324" builtinId="8" hidden="1"/>
    <cellStyle name="Hipervínculo" xfId="18027" builtinId="8" hidden="1"/>
    <cellStyle name="Hipervínculo" xfId="23604" builtinId="8" hidden="1"/>
    <cellStyle name="Hipervínculo" xfId="11286" builtinId="8" hidden="1"/>
    <cellStyle name="Hipervínculo" xfId="34102" builtinId="8" hidden="1"/>
    <cellStyle name="Hipervínculo" xfId="37316" builtinId="8" hidden="1"/>
    <cellStyle name="Hipervínculo" xfId="37087" builtinId="8" hidden="1"/>
    <cellStyle name="Hipervínculo" xfId="1648" builtinId="8" hidden="1"/>
    <cellStyle name="Hipervínculo" xfId="37800" builtinId="8" hidden="1"/>
    <cellStyle name="Hipervínculo" xfId="34951" builtinId="8" hidden="1"/>
    <cellStyle name="Hipervínculo" xfId="15247" builtinId="8" hidden="1"/>
    <cellStyle name="Hipervínculo" xfId="44075" builtinId="8" hidden="1"/>
    <cellStyle name="Hipervínculo" xfId="30989" builtinId="8" hidden="1"/>
    <cellStyle name="Hipervínculo" xfId="13737" builtinId="8" hidden="1"/>
    <cellStyle name="Hipervínculo" xfId="36509" builtinId="8" hidden="1"/>
    <cellStyle name="Hipervínculo" xfId="28208" builtinId="8" hidden="1"/>
    <cellStyle name="Hipervínculo" xfId="14119" builtinId="8" hidden="1"/>
    <cellStyle name="Hipervínculo" xfId="40599" builtinId="8" hidden="1"/>
    <cellStyle name="Hipervínculo" xfId="30220" builtinId="8" hidden="1"/>
    <cellStyle name="Hipervínculo" xfId="3980" builtinId="8" hidden="1"/>
    <cellStyle name="Hipervínculo" xfId="5058" builtinId="8" hidden="1"/>
    <cellStyle name="Hipervínculo" xfId="22498" builtinId="8" hidden="1"/>
    <cellStyle name="Hipervínculo" xfId="32629" builtinId="8" hidden="1"/>
    <cellStyle name="Hipervínculo" xfId="27259" builtinId="8" hidden="1"/>
    <cellStyle name="Hipervínculo" xfId="54454" builtinId="8" hidden="1"/>
    <cellStyle name="Hipervínculo" xfId="16365" builtinId="8" hidden="1"/>
    <cellStyle name="Hipervínculo" xfId="10035" builtinId="8" hidden="1"/>
    <cellStyle name="Hipervínculo" xfId="55419" builtinId="8" hidden="1"/>
    <cellStyle name="Hipervínculo" xfId="5695" builtinId="8" hidden="1"/>
    <cellStyle name="Hipervínculo" xfId="6251" builtinId="8" hidden="1"/>
    <cellStyle name="Hipervínculo" xfId="40863" builtinId="8" hidden="1"/>
    <cellStyle name="Hipervínculo" xfId="52426" builtinId="8" hidden="1"/>
    <cellStyle name="Hipervínculo" xfId="4439" builtinId="8" hidden="1"/>
    <cellStyle name="Hipervínculo" xfId="23630" builtinId="8" hidden="1"/>
    <cellStyle name="Hipervínculo" xfId="49717" builtinId="8" hidden="1"/>
    <cellStyle name="Hipervínculo" xfId="24294" builtinId="8" hidden="1"/>
    <cellStyle name="Hipervínculo" xfId="39335" builtinId="8" hidden="1"/>
    <cellStyle name="Hipervínculo" xfId="20584" builtinId="8" hidden="1"/>
    <cellStyle name="Hipervínculo" xfId="40763" builtinId="8" hidden="1"/>
    <cellStyle name="Hipervínculo" xfId="19965" builtinId="8" hidden="1"/>
    <cellStyle name="Hipervínculo" xfId="26872" builtinId="8" hidden="1"/>
    <cellStyle name="Hipervínculo" xfId="30089" builtinId="8" hidden="1"/>
    <cellStyle name="Hipervínculo" xfId="58756" builtinId="8" hidden="1"/>
    <cellStyle name="Hipervínculo" xfId="24746" builtinId="8" hidden="1"/>
    <cellStyle name="Hipervínculo" xfId="55728" builtinId="8" hidden="1"/>
    <cellStyle name="Hipervínculo" xfId="50747" builtinId="8" hidden="1"/>
    <cellStyle name="Hipervínculo" xfId="19089" builtinId="8" hidden="1"/>
    <cellStyle name="Hipervínculo" xfId="25438" builtinId="8" hidden="1"/>
    <cellStyle name="Hipervínculo" xfId="22518" builtinId="8" hidden="1"/>
    <cellStyle name="Hipervínculo" xfId="5967" builtinId="8" hidden="1"/>
    <cellStyle name="Hipervínculo" xfId="27569" builtinId="8" hidden="1"/>
    <cellStyle name="Hipervínculo" xfId="38058" builtinId="8" hidden="1"/>
    <cellStyle name="Hipervínculo" xfId="11268" builtinId="8" hidden="1"/>
    <cellStyle name="Hipervínculo" xfId="34626" builtinId="8" hidden="1"/>
    <cellStyle name="Hipervínculo" xfId="31427" builtinId="8" hidden="1"/>
    <cellStyle name="Hipervínculo" xfId="4941" builtinId="8" hidden="1"/>
    <cellStyle name="Hipervínculo" xfId="15699" builtinId="8" hidden="1"/>
    <cellStyle name="Hipervínculo" xfId="38974" builtinId="8" hidden="1"/>
    <cellStyle name="Hipervínculo" xfId="5165" builtinId="8" hidden="1"/>
    <cellStyle name="Hipervínculo" xfId="50757" builtinId="8" hidden="1"/>
    <cellStyle name="Hipervínculo" xfId="48481" builtinId="8" hidden="1"/>
    <cellStyle name="Hipervínculo" xfId="39006" builtinId="8" hidden="1"/>
    <cellStyle name="Hipervínculo" xfId="39140" builtinId="8" hidden="1"/>
    <cellStyle name="Hipervínculo" xfId="16939" builtinId="8" hidden="1"/>
    <cellStyle name="Hipervínculo" xfId="28640" builtinId="8" hidden="1"/>
    <cellStyle name="Hipervínculo" xfId="13882" builtinId="8" hidden="1"/>
    <cellStyle name="Hipervínculo" xfId="26230" builtinId="8" hidden="1"/>
    <cellStyle name="Hipervínculo" xfId="43964" builtinId="8" hidden="1"/>
    <cellStyle name="Hipervínculo" xfId="52177" builtinId="8" hidden="1"/>
    <cellStyle name="Hipervínculo" xfId="6591" builtinId="8" hidden="1"/>
    <cellStyle name="Hipervínculo" xfId="25685" builtinId="8" hidden="1"/>
    <cellStyle name="Hipervínculo" xfId="3237" builtinId="8" hidden="1"/>
    <cellStyle name="Hipervínculo" xfId="45572" builtinId="8" hidden="1"/>
    <cellStyle name="Hipervínculo" xfId="14049" builtinId="8" hidden="1"/>
    <cellStyle name="Hipervínculo" xfId="21204" builtinId="8" hidden="1"/>
    <cellStyle name="Hipervínculo" xfId="49447" builtinId="8" hidden="1"/>
    <cellStyle name="Hipervínculo" xfId="15691" builtinId="8" hidden="1"/>
    <cellStyle name="Hipervínculo" xfId="32245" builtinId="8" hidden="1"/>
    <cellStyle name="Hipervínculo" xfId="53444" builtinId="8" hidden="1"/>
    <cellStyle name="Hipervínculo" xfId="30923" builtinId="8" hidden="1"/>
    <cellStyle name="Hipervínculo" xfId="4493" builtinId="8" hidden="1"/>
    <cellStyle name="Hipervínculo" xfId="41660" builtinId="8" hidden="1"/>
    <cellStyle name="Hipervínculo" xfId="39671" builtinId="8" hidden="1"/>
    <cellStyle name="Hipervínculo" xfId="13826" builtinId="8" hidden="1"/>
    <cellStyle name="Hipervínculo" xfId="51851" builtinId="8" hidden="1"/>
    <cellStyle name="Hipervínculo" xfId="38424" builtinId="8" hidden="1"/>
    <cellStyle name="Hipervínculo" xfId="10903" builtinId="8" hidden="1"/>
    <cellStyle name="Hipervínculo" xfId="6447" builtinId="8" hidden="1"/>
    <cellStyle name="Hipervínculo" xfId="31029" builtinId="8" hidden="1"/>
    <cellStyle name="Hipervínculo" xfId="8960" builtinId="8" hidden="1"/>
    <cellStyle name="Hipervínculo" xfId="35230" builtinId="8" hidden="1"/>
    <cellStyle name="Hipervínculo" xfId="24208" builtinId="8" hidden="1"/>
    <cellStyle name="Hipervínculo" xfId="37123" builtinId="8" hidden="1"/>
    <cellStyle name="Hipervínculo" xfId="55604" builtinId="8" hidden="1"/>
    <cellStyle name="Hipervínculo" xfId="55258" builtinId="8" hidden="1"/>
    <cellStyle name="Hipervínculo" xfId="28019" builtinId="8" hidden="1"/>
    <cellStyle name="Hipervínculo" xfId="50554" builtinId="8" hidden="1"/>
    <cellStyle name="Hipervínculo" xfId="30371" builtinId="8" hidden="1"/>
    <cellStyle name="Hipervínculo" xfId="24764" builtinId="8" hidden="1"/>
    <cellStyle name="Hipervínculo" xfId="4108" builtinId="8" hidden="1"/>
    <cellStyle name="Hipervínculo" xfId="10349" builtinId="8" hidden="1"/>
    <cellStyle name="Hipervínculo" xfId="15655" builtinId="8" hidden="1"/>
    <cellStyle name="Hipervínculo" xfId="43805" builtinId="8" hidden="1"/>
    <cellStyle name="Hipervínculo" xfId="22130" builtinId="8" hidden="1"/>
    <cellStyle name="Hipervínculo" xfId="26131" builtinId="8" hidden="1"/>
    <cellStyle name="Hipervínculo" xfId="11091" builtinId="8" hidden="1"/>
    <cellStyle name="Hipervínculo" xfId="6309" builtinId="8" hidden="1"/>
    <cellStyle name="Hipervínculo" xfId="33681" builtinId="8" hidden="1"/>
    <cellStyle name="Hipervínculo" xfId="46196" builtinId="8" hidden="1"/>
    <cellStyle name="Hipervínculo" xfId="6271" builtinId="8" hidden="1"/>
    <cellStyle name="Hipervínculo" xfId="22502" builtinId="8" hidden="1"/>
    <cellStyle name="Hipervínculo" xfId="48257" builtinId="8" hidden="1"/>
    <cellStyle name="Hipervínculo" xfId="57449" builtinId="8" hidden="1"/>
    <cellStyle name="Hipervínculo" xfId="57844" builtinId="8" hidden="1"/>
    <cellStyle name="Hipervínculo" xfId="11979" builtinId="8" hidden="1"/>
    <cellStyle name="Hipervínculo" xfId="32028" builtinId="8" hidden="1"/>
    <cellStyle name="Hipervínculo" xfId="6734" builtinId="8" hidden="1"/>
    <cellStyle name="Hipervínculo" xfId="569" builtinId="8" hidden="1"/>
    <cellStyle name="Hipervínculo" xfId="56961" builtinId="8" hidden="1"/>
    <cellStyle name="Hipervínculo" xfId="33213" builtinId="8" hidden="1"/>
    <cellStyle name="Hipervínculo" xfId="35984" builtinId="8" hidden="1"/>
    <cellStyle name="Hipervínculo" xfId="3692" builtinId="8" hidden="1"/>
    <cellStyle name="Hipervínculo" xfId="52494" builtinId="8" hidden="1"/>
    <cellStyle name="Hipervínculo" xfId="20159" builtinId="8" hidden="1"/>
    <cellStyle name="Hipervínculo" xfId="28736" builtinId="8" hidden="1"/>
    <cellStyle name="Hipervínculo" xfId="13392" builtinId="8" hidden="1"/>
    <cellStyle name="Hipervínculo" xfId="33151" builtinId="8" hidden="1"/>
    <cellStyle name="Hipervínculo" xfId="44947" builtinId="8" hidden="1"/>
    <cellStyle name="Hipervínculo" xfId="57311" builtinId="8" hidden="1"/>
    <cellStyle name="Hipervínculo" xfId="13549" builtinId="8" hidden="1"/>
    <cellStyle name="Hipervínculo" xfId="58696" builtinId="8" hidden="1"/>
    <cellStyle name="Hipervínculo" xfId="10243" builtinId="8" hidden="1"/>
    <cellStyle name="Hipervínculo" xfId="43514" builtinId="8" hidden="1"/>
    <cellStyle name="Hipervínculo" xfId="42913" builtinId="8" hidden="1"/>
    <cellStyle name="Hipervínculo" xfId="5731" builtinId="8" hidden="1"/>
    <cellStyle name="Hipervínculo" xfId="53334" builtinId="8" hidden="1"/>
    <cellStyle name="Hipervínculo" xfId="11981" builtinId="8" hidden="1"/>
    <cellStyle name="Hipervínculo" xfId="21938" builtinId="8" hidden="1"/>
    <cellStyle name="Hipervínculo" xfId="48817" builtinId="8" hidden="1"/>
    <cellStyle name="Hipervínculo" xfId="6894" builtinId="8" hidden="1"/>
    <cellStyle name="Hipervínculo" xfId="5925" builtinId="8" hidden="1"/>
    <cellStyle name="Hipervínculo" xfId="57616" builtinId="8" hidden="1"/>
    <cellStyle name="Hipervínculo" xfId="8407" builtinId="8" hidden="1"/>
    <cellStyle name="Hipervínculo" xfId="12690" builtinId="8" hidden="1"/>
    <cellStyle name="Hipervínculo" xfId="58248" builtinId="8" hidden="1"/>
    <cellStyle name="Hipervínculo" xfId="7356" builtinId="8" hidden="1"/>
    <cellStyle name="Hipervínculo" xfId="36699" builtinId="8" hidden="1"/>
    <cellStyle name="Hipervínculo" xfId="40025" builtinId="8" hidden="1"/>
    <cellStyle name="Hipervínculo" xfId="44448" builtinId="8" hidden="1"/>
    <cellStyle name="Hipervínculo" xfId="55017" builtinId="8" hidden="1"/>
    <cellStyle name="Hipervínculo" xfId="16494" builtinId="8" hidden="1"/>
    <cellStyle name="Hipervínculo" xfId="30795" builtinId="8" hidden="1"/>
    <cellStyle name="Hipervínculo" xfId="40523" builtinId="8" hidden="1"/>
    <cellStyle name="Hipervínculo" xfId="26276" builtinId="8" hidden="1"/>
    <cellStyle name="Hipervínculo" xfId="39002" builtinId="8" hidden="1"/>
    <cellStyle name="Hipervínculo" xfId="5056" builtinId="8" hidden="1"/>
    <cellStyle name="Hipervínculo" xfId="25089" builtinId="8" hidden="1"/>
    <cellStyle name="Hipervínculo" xfId="46243" builtinId="8" hidden="1"/>
    <cellStyle name="Hipervínculo" xfId="13573" builtinId="8" hidden="1"/>
    <cellStyle name="Hipervínculo" xfId="14678" builtinId="8" hidden="1"/>
    <cellStyle name="Hipervínculo" xfId="10299" builtinId="8" hidden="1"/>
    <cellStyle name="Hipervínculo" xfId="6417" builtinId="8" hidden="1"/>
    <cellStyle name="Hipervínculo" xfId="57215" builtinId="8" hidden="1"/>
    <cellStyle name="Hipervínculo" xfId="12210" builtinId="8" hidden="1"/>
    <cellStyle name="Hipervínculo" xfId="21900" builtinId="8" hidden="1"/>
    <cellStyle name="Hipervínculo" xfId="34516" builtinId="8" hidden="1"/>
    <cellStyle name="Hipervínculo" xfId="33721" builtinId="8" hidden="1"/>
    <cellStyle name="Hipervínculo" xfId="59359" builtinId="8" hidden="1"/>
    <cellStyle name="Hipervínculo" xfId="9694" builtinId="8" hidden="1"/>
    <cellStyle name="Hipervínculo" xfId="20878" builtinId="8" hidden="1"/>
    <cellStyle name="Hipervínculo" xfId="23176" builtinId="8" hidden="1"/>
    <cellStyle name="Hipervínculo" xfId="46634" builtinId="8" hidden="1"/>
    <cellStyle name="Hipervínculo" xfId="6918" builtinId="8" hidden="1"/>
    <cellStyle name="Hipervínculo" xfId="50727" builtinId="8" hidden="1"/>
    <cellStyle name="Hipervínculo" xfId="166" builtinId="8" hidden="1"/>
    <cellStyle name="Hipervínculo" xfId="45930" builtinId="8" hidden="1"/>
    <cellStyle name="Hipervínculo" xfId="23622" builtinId="8" hidden="1"/>
    <cellStyle name="Hipervínculo" xfId="24198" builtinId="8" hidden="1"/>
    <cellStyle name="Hipervínculo" xfId="27713" builtinId="8" hidden="1"/>
    <cellStyle name="Hipervínculo" xfId="19141" builtinId="8" hidden="1"/>
    <cellStyle name="Hipervínculo" xfId="51745" builtinId="8" hidden="1"/>
    <cellStyle name="Hipervínculo" xfId="34070" builtinId="8" hidden="1"/>
    <cellStyle name="Hipervínculo" xfId="55784" builtinId="8" hidden="1"/>
    <cellStyle name="Hipervínculo" xfId="21591" builtinId="8" hidden="1"/>
    <cellStyle name="Hipervínculo" xfId="46620" builtinId="8" hidden="1"/>
    <cellStyle name="Hipervínculo" xfId="23606" builtinId="8" hidden="1"/>
    <cellStyle name="Hipervínculo" xfId="43025" builtinId="8" hidden="1"/>
    <cellStyle name="Hipervínculo" xfId="15087" builtinId="8" hidden="1"/>
    <cellStyle name="Hipervínculo" xfId="49703" builtinId="8" hidden="1"/>
    <cellStyle name="Hipervínculo" xfId="58185" builtinId="8" hidden="1"/>
    <cellStyle name="Hipervínculo" xfId="12900" builtinId="8" hidden="1"/>
    <cellStyle name="Hipervínculo" xfId="32068" builtinId="8" hidden="1"/>
    <cellStyle name="Hipervínculo" xfId="45568" builtinId="8" hidden="1"/>
    <cellStyle name="Hipervínculo" xfId="3018" builtinId="8" hidden="1"/>
    <cellStyle name="Hipervínculo" xfId="51413" builtinId="8" hidden="1"/>
    <cellStyle name="Hipervínculo" xfId="23086" builtinId="8" hidden="1"/>
    <cellStyle name="Hipervínculo" xfId="20017" builtinId="8" hidden="1"/>
    <cellStyle name="Hipervínculo" xfId="44677" builtinId="8" hidden="1"/>
    <cellStyle name="Hipervínculo" xfId="11587" builtinId="8" hidden="1"/>
    <cellStyle name="Hipervínculo" xfId="3305" builtinId="8" hidden="1"/>
    <cellStyle name="Hipervínculo" xfId="35652" builtinId="8" hidden="1"/>
    <cellStyle name="Hipervínculo" xfId="38358" builtinId="8" hidden="1"/>
    <cellStyle name="Hipervínculo" xfId="54975" builtinId="8" hidden="1"/>
    <cellStyle name="Hipervínculo" xfId="2990" builtinId="8" hidden="1"/>
    <cellStyle name="Hipervínculo" xfId="9463" builtinId="8" hidden="1"/>
    <cellStyle name="Hipervínculo" xfId="57932" builtinId="8" hidden="1"/>
    <cellStyle name="Hipervínculo" xfId="24312" builtinId="8" hidden="1"/>
    <cellStyle name="Hipervínculo" xfId="39311" builtinId="8" hidden="1"/>
    <cellStyle name="Hipervínculo" xfId="32765" builtinId="8" hidden="1"/>
    <cellStyle name="Hipervínculo" xfId="54995" builtinId="8" hidden="1"/>
    <cellStyle name="Hipervínculo" xfId="17893" builtinId="8" hidden="1"/>
    <cellStyle name="Hipervínculo" xfId="51913" builtinId="8" hidden="1"/>
    <cellStyle name="Hipervínculo" xfId="10811" builtinId="8" hidden="1"/>
    <cellStyle name="Hipervínculo" xfId="37226" builtinId="8" hidden="1"/>
    <cellStyle name="Hipervínculo" xfId="38825" builtinId="8" hidden="1"/>
    <cellStyle name="Hipervínculo" xfId="7923" builtinId="8" hidden="1"/>
    <cellStyle name="Hipervínculo" xfId="57213" builtinId="8" hidden="1"/>
    <cellStyle name="Hipervínculo" xfId="21962" builtinId="8" hidden="1"/>
    <cellStyle name="Hipervínculo" xfId="12512" builtinId="8" hidden="1"/>
    <cellStyle name="Hipervínculo" xfId="43626" builtinId="8" hidden="1"/>
    <cellStyle name="Hipervínculo" xfId="41332" builtinId="8" hidden="1"/>
    <cellStyle name="Hipervínculo" xfId="42105" builtinId="8" hidden="1"/>
    <cellStyle name="Hipervínculo" xfId="48178" builtinId="8" hidden="1"/>
    <cellStyle name="Hipervínculo" xfId="17855" builtinId="8" hidden="1"/>
    <cellStyle name="Hipervínculo" xfId="31011" builtinId="8" hidden="1"/>
    <cellStyle name="Hipervínculo" xfId="50160" builtinId="8" hidden="1"/>
    <cellStyle name="Hipervínculo" xfId="1246" builtinId="8" hidden="1"/>
    <cellStyle name="Hipervínculo" xfId="37954" builtinId="8" hidden="1"/>
    <cellStyle name="Hipervínculo" xfId="53700" builtinId="8" hidden="1"/>
    <cellStyle name="Hipervínculo" xfId="10231" builtinId="8" hidden="1"/>
    <cellStyle name="Hipervínculo" xfId="26169" builtinId="8" hidden="1"/>
    <cellStyle name="Hipervínculo" xfId="45051" builtinId="8" hidden="1"/>
    <cellStyle name="Hipervínculo" xfId="4812" builtinId="8" hidden="1"/>
    <cellStyle name="Hipervínculo" xfId="41997" builtinId="8" hidden="1"/>
    <cellStyle name="Hipervínculo" xfId="34732" builtinId="8" hidden="1"/>
    <cellStyle name="Hipervínculo" xfId="9327" builtinId="8" hidden="1"/>
    <cellStyle name="Hipervínculo" xfId="51515" builtinId="8" hidden="1"/>
    <cellStyle name="Hipervínculo" xfId="26568" builtinId="8" hidden="1"/>
    <cellStyle name="Hipervínculo" xfId="15860" builtinId="8" hidden="1"/>
    <cellStyle name="Hipervínculo" xfId="40417" builtinId="8" hidden="1"/>
    <cellStyle name="Hipervínculo" xfId="30692" builtinId="8" hidden="1"/>
    <cellStyle name="Hipervínculo" xfId="6742" builtinId="8" hidden="1"/>
    <cellStyle name="Hipervínculo" xfId="35032" builtinId="8" hidden="1"/>
    <cellStyle name="Hipervínculo" xfId="24544" builtinId="8" hidden="1"/>
    <cellStyle name="Hipervínculo" xfId="1756" builtinId="8" hidden="1"/>
    <cellStyle name="Hipervínculo" xfId="55939" builtinId="8" hidden="1"/>
    <cellStyle name="Hipervínculo" xfId="35642" builtinId="8" hidden="1"/>
    <cellStyle name="Hipervínculo" xfId="13336" builtinId="8" hidden="1"/>
    <cellStyle name="Hipervínculo" xfId="50892" builtinId="8" hidden="1"/>
    <cellStyle name="Hipervínculo" xfId="19435" builtinId="8" hidden="1"/>
    <cellStyle name="Hipervínculo" xfId="20683" builtinId="8" hidden="1"/>
    <cellStyle name="Hipervínculo" xfId="51967" builtinId="8" hidden="1"/>
    <cellStyle name="Hipervínculo" xfId="7884" builtinId="8" hidden="1"/>
    <cellStyle name="Hipervínculo" xfId="31910" builtinId="8" hidden="1"/>
    <cellStyle name="Hipervínculo" xfId="20494" builtinId="8" hidden="1"/>
    <cellStyle name="Hipervínculo" xfId="54693" builtinId="8" hidden="1"/>
    <cellStyle name="Hipervínculo" xfId="37192" builtinId="8" hidden="1"/>
    <cellStyle name="Hipervínculo" xfId="54074" builtinId="8" hidden="1"/>
    <cellStyle name="Hipervínculo" xfId="49661" builtinId="8" hidden="1"/>
    <cellStyle name="Hipervínculo" xfId="32697" builtinId="8" hidden="1"/>
    <cellStyle name="Hipervínculo" xfId="17285" builtinId="8" hidden="1"/>
    <cellStyle name="Hipervínculo" xfId="1590" builtinId="8" hidden="1"/>
    <cellStyle name="Hipervínculo" xfId="22232" builtinId="8" hidden="1"/>
    <cellStyle name="Hipervínculo" xfId="30325" builtinId="8" hidden="1"/>
    <cellStyle name="Hipervínculo" xfId="10027" builtinId="8" hidden="1"/>
    <cellStyle name="Hipervínculo" xfId="52634" builtinId="8" hidden="1"/>
    <cellStyle name="Hipervínculo" xfId="14557" builtinId="8" hidden="1"/>
    <cellStyle name="Hipervínculo" xfId="46138" builtinId="8" hidden="1"/>
    <cellStyle name="Hipervínculo" xfId="47504" builtinId="8" hidden="1"/>
    <cellStyle name="Hipervínculo" xfId="34728" builtinId="8" hidden="1"/>
    <cellStyle name="Hipervínculo" xfId="48713" builtinId="8" hidden="1"/>
    <cellStyle name="Hipervínculo" xfId="28399" builtinId="8" hidden="1"/>
    <cellStyle name="Hipervínculo" xfId="44951" builtinId="8" hidden="1"/>
    <cellStyle name="Hipervínculo" xfId="16831" builtinId="8" hidden="1"/>
    <cellStyle name="Hipervínculo" xfId="37782" builtinId="8" hidden="1"/>
    <cellStyle name="Hipervínculo" xfId="58183" builtinId="8" hidden="1"/>
    <cellStyle name="Hipervínculo" xfId="34057" builtinId="8" hidden="1"/>
    <cellStyle name="Hipervínculo" xfId="39059" builtinId="8" hidden="1"/>
    <cellStyle name="Hipervínculo" xfId="42003" builtinId="8" hidden="1"/>
    <cellStyle name="Hipervínculo" xfId="31351" builtinId="8" hidden="1"/>
    <cellStyle name="Hipervínculo" xfId="27317" builtinId="8" hidden="1"/>
    <cellStyle name="Hipervínculo" xfId="49469" builtinId="8" hidden="1"/>
    <cellStyle name="Hipervínculo" xfId="32036" builtinId="8" hidden="1"/>
    <cellStyle name="Hipervínculo" xfId="22420" builtinId="8" hidden="1"/>
    <cellStyle name="Hipervínculo" xfId="11810" builtinId="8" hidden="1"/>
    <cellStyle name="Hipervínculo" xfId="54330" builtinId="8" hidden="1"/>
    <cellStyle name="Hipervínculo" xfId="53127" builtinId="8" hidden="1"/>
    <cellStyle name="Hipervínculo" xfId="11585" builtinId="8" hidden="1"/>
    <cellStyle name="Hipervínculo" xfId="48606" builtinId="8" hidden="1"/>
    <cellStyle name="Hipervínculo" xfId="23180" builtinId="8" hidden="1"/>
    <cellStyle name="Hipervínculo" xfId="6856" builtinId="8" hidden="1"/>
    <cellStyle name="Hipervínculo" xfId="39010" builtinId="8" hidden="1"/>
    <cellStyle name="Hipervínculo" xfId="34514" builtinId="8" hidden="1"/>
    <cellStyle name="Hipervínculo" xfId="9078" builtinId="8" hidden="1"/>
    <cellStyle name="Hipervínculo" xfId="43921" builtinId="8" hidden="1"/>
    <cellStyle name="Hipervínculo" xfId="5017" builtinId="8" hidden="1"/>
    <cellStyle name="Hipervínculo" xfId="51525" builtinId="8" hidden="1"/>
    <cellStyle name="Hipervínculo" xfId="8914" builtinId="8" hidden="1"/>
    <cellStyle name="Hipervínculo" xfId="52865" builtinId="8" hidden="1"/>
    <cellStyle name="Hipervínculo" xfId="34622" builtinId="8" hidden="1"/>
    <cellStyle name="Hipervínculo" xfId="33787" builtinId="8" hidden="1"/>
    <cellStyle name="Hipervínculo" xfId="38062" builtinId="8" hidden="1"/>
    <cellStyle name="Hipervínculo" xfId="45512" builtinId="8" hidden="1"/>
    <cellStyle name="Hipervínculo" xfId="5963" builtinId="8" hidden="1"/>
    <cellStyle name="Hipervínculo" xfId="22514" builtinId="8" hidden="1"/>
    <cellStyle name="Hipervínculo" xfId="50838" builtinId="8" hidden="1"/>
    <cellStyle name="Hipervínculo" xfId="20766" builtinId="8" hidden="1"/>
    <cellStyle name="Hipervínculo" xfId="45678" builtinId="8" hidden="1"/>
    <cellStyle name="Hipervínculo" xfId="51921" builtinId="8" hidden="1"/>
    <cellStyle name="Hipervínculo" xfId="59295" builtinId="8" hidden="1"/>
    <cellStyle name="Hipervínculo" xfId="7995" builtinId="8" hidden="1"/>
    <cellStyle name="Hipervínculo" xfId="11808" builtinId="8" hidden="1"/>
    <cellStyle name="Hipervínculo" xfId="37234" builtinId="8" hidden="1"/>
    <cellStyle name="Hipervínculo" xfId="6902" builtinId="8" hidden="1"/>
    <cellStyle name="Hipervínculo" xfId="1714" builtinId="8" hidden="1"/>
    <cellStyle name="Hipervínculo" xfId="23017" builtinId="8" hidden="1"/>
    <cellStyle name="Hipervínculo" xfId="26344" builtinId="8" hidden="1"/>
    <cellStyle name="Hipervínculo" xfId="5861" builtinId="8" hidden="1"/>
    <cellStyle name="Hipervínculo" xfId="10045" builtinId="8" hidden="1"/>
    <cellStyle name="Hipervínculo" xfId="46646" builtinId="8" hidden="1"/>
    <cellStyle name="Hipervínculo" xfId="34423" builtinId="8" hidden="1"/>
    <cellStyle name="Hipervínculo" xfId="13208" builtinId="8" hidden="1"/>
    <cellStyle name="Hipervínculo" xfId="29565" builtinId="8" hidden="1"/>
    <cellStyle name="Hipervínculo" xfId="10421" builtinId="8" hidden="1"/>
    <cellStyle name="Hipervínculo" xfId="13270" builtinId="8" hidden="1"/>
    <cellStyle name="Hipervínculo" xfId="5576" builtinId="8" hidden="1"/>
    <cellStyle name="Hipervínculo" xfId="54206" builtinId="8" hidden="1"/>
    <cellStyle name="Hipervínculo" xfId="51691" builtinId="8" hidden="1"/>
    <cellStyle name="Hipervínculo" xfId="25215" builtinId="8" hidden="1"/>
    <cellStyle name="Hipervínculo" xfId="47094" builtinId="8" hidden="1"/>
    <cellStyle name="Hipervínculo" xfId="2962" builtinId="8" hidden="1"/>
    <cellStyle name="Hipervínculo" xfId="32082" builtinId="8" hidden="1"/>
    <cellStyle name="Hipervínculo" xfId="965" builtinId="8" hidden="1"/>
    <cellStyle name="Hipervínculo" xfId="23754" builtinId="8" hidden="1"/>
    <cellStyle name="Hipervínculo" xfId="2345" builtinId="8" hidden="1"/>
    <cellStyle name="Hipervínculo" xfId="48909" builtinId="8" hidden="1"/>
    <cellStyle name="Hipervínculo" xfId="55059" builtinId="8" hidden="1"/>
    <cellStyle name="Hipervínculo" xfId="32124" builtinId="8" hidden="1"/>
    <cellStyle name="Hipervínculo" xfId="19717" builtinId="8" hidden="1"/>
    <cellStyle name="Hipervínculo" xfId="20273" builtinId="8" hidden="1"/>
    <cellStyle name="Hipervínculo" xfId="59150" builtinId="8" hidden="1"/>
    <cellStyle name="Hipervínculo" xfId="46506" builtinId="8" hidden="1"/>
    <cellStyle name="Hipervínculo" xfId="4999" builtinId="8" hidden="1"/>
    <cellStyle name="Hipervínculo" xfId="13106" builtinId="8" hidden="1"/>
    <cellStyle name="Hipervínculo" xfId="37097" builtinId="8" hidden="1"/>
    <cellStyle name="Hipervínculo" xfId="55129" builtinId="8" hidden="1"/>
    <cellStyle name="Hipervínculo" xfId="17261" builtinId="8" hidden="1"/>
    <cellStyle name="Hipervínculo" xfId="13840" builtinId="8" hidden="1"/>
    <cellStyle name="Hipervínculo" xfId="35074" builtinId="8" hidden="1"/>
    <cellStyle name="Hipervínculo" xfId="37814" builtinId="8" hidden="1"/>
    <cellStyle name="Hipervínculo" xfId="31705" builtinId="8" hidden="1"/>
    <cellStyle name="Hipervínculo" xfId="10821" builtinId="8" hidden="1"/>
    <cellStyle name="Hipervínculo" xfId="48116" builtinId="8" hidden="1"/>
    <cellStyle name="Hipervínculo" xfId="39114" builtinId="8" hidden="1"/>
    <cellStyle name="Hipervínculo" xfId="6281" builtinId="8" hidden="1"/>
    <cellStyle name="Hipervínculo" xfId="7671" builtinId="8" hidden="1"/>
    <cellStyle name="Hipervínculo" xfId="43556" builtinId="8" hidden="1"/>
    <cellStyle name="Hipervínculo" xfId="32820" builtinId="8" hidden="1"/>
    <cellStyle name="Hipervínculo" xfId="19947" builtinId="8" hidden="1"/>
    <cellStyle name="Hipervínculo" xfId="33571" builtinId="8" hidden="1"/>
    <cellStyle name="Hipervínculo" xfId="10575" builtinId="8" hidden="1"/>
    <cellStyle name="Hipervínculo" xfId="43972" builtinId="8" hidden="1"/>
    <cellStyle name="Hipervínculo" xfId="57670" builtinId="8" hidden="1"/>
    <cellStyle name="Hipervínculo" xfId="10190" builtinId="8" hidden="1"/>
    <cellStyle name="Hipervínculo" xfId="56072" builtinId="8" hidden="1"/>
    <cellStyle name="Hipervínculo" xfId="37204" builtinId="8" hidden="1"/>
    <cellStyle name="Hipervínculo" xfId="26900" builtinId="8" hidden="1"/>
    <cellStyle name="Hipervínculo" xfId="28714" builtinId="8" hidden="1"/>
    <cellStyle name="Hipervínculo" xfId="39831" builtinId="8" hidden="1"/>
    <cellStyle name="Hipervínculo" xfId="47538" builtinId="8" hidden="1"/>
    <cellStyle name="Hipervínculo" xfId="58668" builtinId="8" hidden="1"/>
    <cellStyle name="Hipervínculo" xfId="45560" builtinId="8" hidden="1"/>
    <cellStyle name="Hipervínculo" xfId="24674" builtinId="8" hidden="1"/>
    <cellStyle name="Hipervínculo" xfId="15311" builtinId="8" hidden="1"/>
    <cellStyle name="Hipervínculo" xfId="25255" builtinId="8" hidden="1"/>
    <cellStyle name="Hipervínculo" xfId="51469" builtinId="8" hidden="1"/>
    <cellStyle name="Hipervínculo" xfId="35876" builtinId="8" hidden="1"/>
    <cellStyle name="Hipervínculo" xfId="280" builtinId="8" hidden="1"/>
    <cellStyle name="Hipervínculo" xfId="49191" builtinId="8" hidden="1"/>
    <cellStyle name="Hipervínculo" xfId="59373" builtinId="8" hidden="1"/>
    <cellStyle name="Hipervínculo" xfId="30337" builtinId="8" hidden="1"/>
    <cellStyle name="Hipervínculo" xfId="8447" builtinId="8" hidden="1"/>
    <cellStyle name="Hipervínculo" xfId="30117" builtinId="8" hidden="1"/>
    <cellStyle name="Hipervínculo" xfId="16114" builtinId="8" hidden="1"/>
    <cellStyle name="Hipervínculo" xfId="36563" builtinId="8" hidden="1"/>
    <cellStyle name="Hipervínculo" xfId="15778" builtinId="8" hidden="1"/>
    <cellStyle name="Hipervínculo" xfId="18907" builtinId="8" hidden="1"/>
    <cellStyle name="Hipervínculo" xfId="36782" builtinId="8" hidden="1"/>
    <cellStyle name="Hipervínculo" xfId="42571" builtinId="8" hidden="1"/>
    <cellStyle name="Hipervínculo" xfId="15325" builtinId="8" hidden="1"/>
    <cellStyle name="Hipervínculo" xfId="7364" builtinId="8" hidden="1"/>
    <cellStyle name="Hipervínculo" xfId="12060" builtinId="8" hidden="1"/>
    <cellStyle name="Hipervínculo" xfId="54616" builtinId="8" hidden="1"/>
    <cellStyle name="Hipervínculo" xfId="53794" builtinId="8" hidden="1"/>
    <cellStyle name="Hipervínculo" xfId="1534" builtinId="8" hidden="1"/>
    <cellStyle name="Hipervínculo" xfId="11462" builtinId="8" hidden="1"/>
    <cellStyle name="Hipervínculo" xfId="54012" builtinId="8" hidden="1"/>
    <cellStyle name="Hipervínculo" xfId="27154" builtinId="8" hidden="1"/>
    <cellStyle name="Hipervínculo" xfId="14224" builtinId="8" hidden="1"/>
    <cellStyle name="Hipervínculo" xfId="35722" builtinId="8" hidden="1"/>
    <cellStyle name="Hipervínculo" xfId="43238" builtinId="8" hidden="1"/>
    <cellStyle name="Hipervínculo" xfId="3572" builtinId="8" hidden="1"/>
    <cellStyle name="Hipervínculo" xfId="17627" builtinId="8" hidden="1"/>
    <cellStyle name="Hipervínculo" xfId="37846" builtinId="8" hidden="1"/>
    <cellStyle name="Hipervínculo" xfId="52546" builtinId="8" hidden="1"/>
    <cellStyle name="Hipervínculo" xfId="21726" builtinId="8" hidden="1"/>
    <cellStyle name="Hipervínculo" xfId="1064" builtinId="8" hidden="1"/>
    <cellStyle name="Hipervínculo" xfId="14033" builtinId="8" hidden="1"/>
    <cellStyle name="Hipervínculo" xfId="43905" builtinId="8" hidden="1"/>
    <cellStyle name="Hipervínculo" xfId="6057" builtinId="8" hidden="1"/>
    <cellStyle name="Hipervínculo" xfId="3826" builtinId="8" hidden="1"/>
    <cellStyle name="Hipervínculo" xfId="5526" builtinId="8" hidden="1"/>
    <cellStyle name="Hipervínculo" xfId="40569" builtinId="8" hidden="1"/>
    <cellStyle name="Hipervínculo" xfId="54771" builtinId="8" hidden="1"/>
    <cellStyle name="Hipervínculo" xfId="47406" builtinId="8" hidden="1"/>
    <cellStyle name="Hipervínculo" xfId="19911" builtinId="8" hidden="1"/>
    <cellStyle name="Hipervínculo" xfId="52458" builtinId="8" hidden="1"/>
    <cellStyle name="Hipervínculo" xfId="17151" builtinId="8" hidden="1"/>
    <cellStyle name="Hipervínculo" xfId="57089" builtinId="8" hidden="1"/>
    <cellStyle name="Hipervínculo" xfId="53185" builtinId="8" hidden="1"/>
    <cellStyle name="Hipervínculo" xfId="13693" builtinId="8" hidden="1"/>
    <cellStyle name="Hipervínculo" xfId="33703" builtinId="8" hidden="1"/>
    <cellStyle name="Hipervínculo" xfId="29140" builtinId="8" hidden="1"/>
    <cellStyle name="Hipervínculo" xfId="10489" builtinId="8" hidden="1"/>
    <cellStyle name="Hipervínculo" xfId="54404" builtinId="8" hidden="1"/>
    <cellStyle name="Hipervínculo" xfId="45700" builtinId="8" hidden="1"/>
    <cellStyle name="Hipervínculo" xfId="50492" builtinId="8" hidden="1"/>
    <cellStyle name="Hipervínculo" xfId="4032" builtinId="8" hidden="1"/>
    <cellStyle name="Hipervínculo" xfId="10225" builtinId="8" hidden="1"/>
    <cellStyle name="Hipervínculo" xfId="9585" builtinId="8" hidden="1"/>
    <cellStyle name="Hipervínculo" xfId="49821" builtinId="8" hidden="1"/>
    <cellStyle name="Hipervínculo" xfId="7874" builtinId="8" hidden="1"/>
    <cellStyle name="Hipervínculo" xfId="18416" builtinId="8" hidden="1"/>
    <cellStyle name="Hipervínculo" xfId="37332" builtinId="8" hidden="1"/>
    <cellStyle name="Hipervínculo" xfId="37794" builtinId="8" hidden="1"/>
    <cellStyle name="Hipervínculo" xfId="54901" builtinId="8" hidden="1"/>
    <cellStyle name="Hipervínculo" xfId="26234" builtinId="8" hidden="1"/>
    <cellStyle name="Hipervínculo" xfId="10039" builtinId="8" hidden="1"/>
    <cellStyle name="Hipervínculo" xfId="9176" builtinId="8" hidden="1"/>
    <cellStyle name="Hipervínculo" xfId="54358" builtinId="8" hidden="1"/>
    <cellStyle name="Hipervínculo" xfId="41424" builtinId="8" hidden="1"/>
    <cellStyle name="Hipervínculo" xfId="39048" builtinId="8" hidden="1"/>
    <cellStyle name="Hipervínculo" xfId="18995" builtinId="8" hidden="1"/>
    <cellStyle name="Hipervínculo" xfId="31924" builtinId="8" hidden="1"/>
    <cellStyle name="Hipervínculo" xfId="45758" builtinId="8" hidden="1"/>
    <cellStyle name="Hipervínculo" xfId="7018" builtinId="8" hidden="1"/>
    <cellStyle name="Hipervínculo" xfId="3016" builtinId="8" hidden="1"/>
    <cellStyle name="Hipervínculo" xfId="42917" builtinId="8" hidden="1"/>
    <cellStyle name="Hipervínculo" xfId="57749" builtinId="8" hidden="1"/>
    <cellStyle name="Hipervínculo" xfId="58956" builtinId="8" hidden="1"/>
    <cellStyle name="Hipervínculo" xfId="4206" builtinId="8" hidden="1"/>
    <cellStyle name="Hipervínculo" xfId="36222" builtinId="8" hidden="1"/>
    <cellStyle name="Hipervínculo" xfId="46956" builtinId="8" hidden="1"/>
    <cellStyle name="Hipervínculo" xfId="29796" builtinId="8" hidden="1"/>
    <cellStyle name="Hipervínculo" xfId="27812" builtinId="8" hidden="1"/>
    <cellStyle name="Hipervínculo" xfId="20163" builtinId="8" hidden="1"/>
    <cellStyle name="Hipervínculo" xfId="41046" builtinId="8" hidden="1"/>
    <cellStyle name="Hipervínculo" xfId="39837" builtinId="8" hidden="1"/>
    <cellStyle name="Hipervínculo" xfId="39844" builtinId="8" hidden="1"/>
    <cellStyle name="Hipervínculo" xfId="7287" builtinId="8" hidden="1"/>
    <cellStyle name="Hipervínculo" xfId="35408" builtinId="8" hidden="1"/>
    <cellStyle name="Hipervínculo" xfId="28216" builtinId="8" hidden="1"/>
    <cellStyle name="Hipervínculo" xfId="35592" builtinId="8" hidden="1"/>
    <cellStyle name="Hipervínculo" xfId="5395" builtinId="8" hidden="1"/>
    <cellStyle name="Hipervínculo" xfId="18294" builtinId="8" hidden="1"/>
    <cellStyle name="Hipervínculo" xfId="55848" builtinId="8" hidden="1"/>
    <cellStyle name="Hipervínculo" xfId="20874" builtinId="8" hidden="1"/>
    <cellStyle name="Hipervínculo" xfId="13040" builtinId="8" hidden="1"/>
    <cellStyle name="Hipervínculo" xfId="29058" builtinId="8" hidden="1"/>
    <cellStyle name="Hipervínculo" xfId="49943" builtinId="8" hidden="1"/>
    <cellStyle name="Hipervínculo" xfId="34851" builtinId="8" hidden="1"/>
    <cellStyle name="Hipervínculo" xfId="26742" builtinId="8" hidden="1"/>
    <cellStyle name="Hipervínculo" xfId="21682" builtinId="8" hidden="1"/>
    <cellStyle name="Hipervínculo" xfId="1023" builtinId="8" hidden="1"/>
    <cellStyle name="Hipervínculo" xfId="9370" builtinId="8" hidden="1"/>
    <cellStyle name="Hipervínculo" xfId="52117" builtinId="8" hidden="1"/>
    <cellStyle name="Hipervínculo" xfId="8403" builtinId="8" hidden="1"/>
    <cellStyle name="Hipervínculo" xfId="41549" builtinId="8" hidden="1"/>
    <cellStyle name="Hipervínculo" xfId="19817" builtinId="8" hidden="1"/>
    <cellStyle name="Hipervínculo" xfId="14754" builtinId="8" hidden="1"/>
    <cellStyle name="Hipervínculo" xfId="8910" builtinId="8" hidden="1"/>
    <cellStyle name="Hipervínculo" xfId="57673" builtinId="8" hidden="1"/>
    <cellStyle name="Hipervínculo" xfId="36200" builtinId="8" hidden="1"/>
    <cellStyle name="Hipervínculo" xfId="59098" builtinId="8" hidden="1"/>
    <cellStyle name="Hipervínculo" xfId="34618" builtinId="8" hidden="1"/>
    <cellStyle name="Hipervínculo" xfId="57207" builtinId="8" hidden="1"/>
    <cellStyle name="Hipervínculo" xfId="7828" builtinId="8" hidden="1"/>
    <cellStyle name="Hipervínculo" xfId="15709" builtinId="8" hidden="1"/>
    <cellStyle name="Hipervínculo" xfId="38066" builtinId="8" hidden="1"/>
    <cellStyle name="Hipervínculo" xfId="20782" builtinId="8" hidden="1"/>
    <cellStyle name="Hipervínculo" xfId="53548" builtinId="8" hidden="1"/>
    <cellStyle name="Hipervínculo" xfId="27687" builtinId="8" hidden="1"/>
    <cellStyle name="Hipervínculo" xfId="6169" builtinId="8" hidden="1"/>
    <cellStyle name="Hipervínculo" xfId="57093" builtinId="8" hidden="1"/>
    <cellStyle name="Hipervínculo" xfId="22510" builtinId="8" hidden="1"/>
    <cellStyle name="Hipervínculo" xfId="44995" builtinId="8" hidden="1"/>
    <cellStyle name="Hipervínculo" xfId="32018" builtinId="8" hidden="1"/>
    <cellStyle name="Hipervínculo" xfId="28054" builtinId="8" hidden="1"/>
    <cellStyle name="Hipervínculo" xfId="20762" builtinId="8" hidden="1"/>
    <cellStyle name="Hipervínculo" xfId="8601" builtinId="8" hidden="1"/>
    <cellStyle name="Hipervínculo" xfId="31059" builtinId="8" hidden="1"/>
    <cellStyle name="Hipervínculo" xfId="29306" builtinId="8" hidden="1"/>
    <cellStyle name="Hipervínculo" xfId="39231" builtinId="8" hidden="1"/>
    <cellStyle name="Hipervínculo" xfId="52213" builtinId="8" hidden="1"/>
    <cellStyle name="Hipervínculo" xfId="43730" builtinId="8" hidden="1"/>
    <cellStyle name="Hipervínculo" xfId="13832" builtinId="8" hidden="1"/>
    <cellStyle name="Hipervínculo" xfId="1218" builtinId="8" hidden="1"/>
    <cellStyle name="Hipervínculo" xfId="12082" builtinId="8" hidden="1"/>
    <cellStyle name="Hipervínculo" xfId="36110" builtinId="8" hidden="1"/>
    <cellStyle name="Hipervínculo" xfId="58638" builtinId="8" hidden="1"/>
    <cellStyle name="Hipervínculo" xfId="57173" builtinId="8" hidden="1"/>
    <cellStyle name="Hipervínculo" xfId="33531" builtinId="8" hidden="1"/>
    <cellStyle name="Hipervínculo" xfId="8667" builtinId="8" hidden="1"/>
    <cellStyle name="Hipervínculo" xfId="2636" builtinId="8" hidden="1"/>
    <cellStyle name="Hipervínculo" xfId="18882" builtinId="8" hidden="1"/>
    <cellStyle name="Hipervínculo" xfId="32833" builtinId="8" hidden="1"/>
    <cellStyle name="Hipervínculo" xfId="53446" builtinId="8" hidden="1"/>
    <cellStyle name="Hipervínculo" xfId="28112" builtinId="8" hidden="1"/>
    <cellStyle name="Hipervínculo" xfId="26348" builtinId="8" hidden="1"/>
    <cellStyle name="Hipervínculo" xfId="19369" builtinId="8" hidden="1"/>
    <cellStyle name="Hipervínculo" xfId="7416" builtinId="8" hidden="1"/>
    <cellStyle name="Hipervínculo" xfId="25679" builtinId="8" hidden="1"/>
    <cellStyle name="Hipervínculo" xfId="42033" builtinId="8" hidden="1"/>
    <cellStyle name="Hipervínculo" xfId="9551" builtinId="8" hidden="1"/>
    <cellStyle name="Hipervínculo" xfId="54332" builtinId="8" hidden="1"/>
    <cellStyle name="Hipervínculo" xfId="12576" builtinId="8" hidden="1"/>
    <cellStyle name="Hipervínculo" xfId="30010" builtinId="8" hidden="1"/>
    <cellStyle name="Hipervínculo" xfId="56440" builtinId="8" hidden="1"/>
    <cellStyle name="Hipervínculo" xfId="11888" builtinId="8" hidden="1"/>
    <cellStyle name="Hipervínculo" xfId="20426" builtinId="8" hidden="1"/>
    <cellStyle name="Hipervínculo" xfId="12389" builtinId="8" hidden="1"/>
    <cellStyle name="Hipervínculo" xfId="41450" builtinId="8" hidden="1"/>
    <cellStyle name="Hipervínculo" xfId="14187" builtinId="8" hidden="1"/>
    <cellStyle name="Hipervínculo" xfId="9443" builtinId="8" hidden="1"/>
    <cellStyle name="Hipervínculo" xfId="45097" builtinId="8" hidden="1"/>
    <cellStyle name="Hipervínculo" xfId="39283" builtinId="8" hidden="1"/>
    <cellStyle name="Hipervínculo" xfId="23042" builtinId="8" hidden="1"/>
    <cellStyle name="Hipervínculo" xfId="11941" builtinId="8" hidden="1"/>
    <cellStyle name="Hipervínculo" xfId="40139" builtinId="8" hidden="1"/>
    <cellStyle name="Hipervínculo" xfId="5949" builtinId="8" hidden="1"/>
    <cellStyle name="Hipervínculo" xfId="16373" builtinId="8" hidden="1"/>
    <cellStyle name="Hipervínculo" xfId="21432" builtinId="8" hidden="1"/>
    <cellStyle name="Hipervínculo" xfId="38362" builtinId="8" hidden="1"/>
    <cellStyle name="Hipervínculo" xfId="49387" builtinId="8" hidden="1"/>
    <cellStyle name="Hipervínculo" xfId="55344" builtinId="8" hidden="1"/>
    <cellStyle name="Hipervínculo" xfId="51433" builtinId="8" hidden="1"/>
    <cellStyle name="Hipervínculo" xfId="1480" builtinId="8" hidden="1"/>
    <cellStyle name="Hipervínculo" xfId="23298" builtinId="8" hidden="1"/>
    <cellStyle name="Hipervínculo" xfId="28356" builtinId="8" hidden="1"/>
    <cellStyle name="Hipervínculo" xfId="2847" builtinId="8" hidden="1"/>
    <cellStyle name="Hipervínculo" xfId="42461" builtinId="8" hidden="1"/>
    <cellStyle name="Hipervínculo" xfId="24020" builtinId="8" hidden="1"/>
    <cellStyle name="Hipervínculo" xfId="15667" builtinId="8" hidden="1"/>
    <cellStyle name="Hipervínculo" xfId="15577" builtinId="8" hidden="1"/>
    <cellStyle name="Hipervínculo" xfId="54476" builtinId="8" hidden="1"/>
    <cellStyle name="Hipervínculo" xfId="5102" builtinId="8" hidden="1"/>
    <cellStyle name="Hipervínculo" xfId="11728" builtinId="8" hidden="1"/>
    <cellStyle name="Hipervínculo" xfId="36316" builtinId="8" hidden="1"/>
    <cellStyle name="Hipervínculo" xfId="37633" builtinId="8" hidden="1"/>
    <cellStyle name="Hipervínculo" xfId="8739" builtinId="8" hidden="1"/>
    <cellStyle name="Hipervínculo" xfId="15421" builtinId="8" hidden="1"/>
    <cellStyle name="Hipervínculo" xfId="37153" builtinId="8" hidden="1"/>
    <cellStyle name="Hipervínculo" xfId="11638" builtinId="8" hidden="1"/>
    <cellStyle name="Hipervínculo" xfId="50394" builtinId="8" hidden="1"/>
    <cellStyle name="Hipervínculo" xfId="28602" builtinId="8" hidden="1"/>
    <cellStyle name="Hipervínculo" xfId="21508" builtinId="8" hidden="1"/>
    <cellStyle name="Hipervínculo" xfId="1097" builtinId="8" hidden="1"/>
    <cellStyle name="Hipervínculo" xfId="22352" builtinId="8" hidden="1"/>
    <cellStyle name="Hipervínculo" xfId="44083" builtinId="8" hidden="1"/>
    <cellStyle name="Hipervínculo" xfId="49141" builtinId="8" hidden="1"/>
    <cellStyle name="Hipervínculo" xfId="4959" builtinId="8" hidden="1"/>
    <cellStyle name="Hipervínculo" xfId="58199" builtinId="8" hidden="1"/>
    <cellStyle name="Hipervínculo" xfId="40271" builtinId="8" hidden="1"/>
    <cellStyle name="Hipervínculo" xfId="8037" builtinId="8" hidden="1"/>
    <cellStyle name="Hipervínculo" xfId="29278" builtinId="8" hidden="1"/>
    <cellStyle name="Hipervínculo" xfId="51013" builtinId="8" hidden="1"/>
    <cellStyle name="Hipervínculo" xfId="56070" builtinId="8" hidden="1"/>
    <cellStyle name="Hipervínculo" xfId="39036" builtinId="8" hidden="1"/>
    <cellStyle name="Hipervínculo" xfId="14746" builtinId="8" hidden="1"/>
    <cellStyle name="Hipervínculo" xfId="9720" builtinId="8" hidden="1"/>
    <cellStyle name="Hipervínculo" xfId="12992" builtinId="8" hidden="1"/>
    <cellStyle name="Hipervínculo" xfId="36208" builtinId="8" hidden="1"/>
    <cellStyle name="Hipervínculo" xfId="59094" builtinId="8" hidden="1"/>
    <cellStyle name="Hipervínculo" xfId="56264" builtinId="8" hidden="1"/>
    <cellStyle name="Hipervínculo" xfId="14670" builtinId="8" hidden="1"/>
    <cellStyle name="Hipervínculo" xfId="49983" builtinId="8" hidden="1"/>
    <cellStyle name="Hipervínculo" xfId="40609" builtinId="8" hidden="1"/>
    <cellStyle name="Hipervínculo" xfId="55746" builtinId="8" hidden="1"/>
    <cellStyle name="Hipervínculo" xfId="11505" builtinId="8" hidden="1"/>
    <cellStyle name="Hipervínculo" xfId="32546" builtinId="8" hidden="1"/>
    <cellStyle name="Hipervínculo" xfId="49465" builtinId="8" hidden="1"/>
    <cellStyle name="Hipervínculo" xfId="25434" builtinId="8" hidden="1"/>
    <cellStyle name="Hipervínculo" xfId="1818" builtinId="8" hidden="1"/>
    <cellStyle name="Hipervínculo" xfId="11975" builtinId="8" hidden="1"/>
    <cellStyle name="Hipervínculo" xfId="26592" builtinId="8" hidden="1"/>
    <cellStyle name="Hipervínculo" xfId="50061" builtinId="8" hidden="1"/>
    <cellStyle name="Hipervínculo" xfId="46757" builtinId="8" hidden="1"/>
    <cellStyle name="Hipervínculo" xfId="58900" builtinId="8" hidden="1"/>
    <cellStyle name="Hipervínculo" xfId="18639" builtinId="8" hidden="1"/>
    <cellStyle name="Hipervínculo" xfId="1630" builtinId="8" hidden="1"/>
    <cellStyle name="Hipervínculo" xfId="40039" builtinId="8" hidden="1"/>
    <cellStyle name="Hipervínculo" xfId="56192" builtinId="8" hidden="1"/>
    <cellStyle name="Hipervínculo" xfId="16747" builtinId="8" hidden="1"/>
    <cellStyle name="Hipervínculo" xfId="39957" builtinId="8" hidden="1"/>
    <cellStyle name="Hipervínculo" xfId="35864" builtinId="8" hidden="1"/>
    <cellStyle name="Hipervínculo" xfId="51647" builtinId="8" hidden="1"/>
    <cellStyle name="Hipervínculo" xfId="25067" builtinId="8" hidden="1"/>
    <cellStyle name="Hipervínculo" xfId="26115" builtinId="8" hidden="1"/>
    <cellStyle name="Hipervínculo" xfId="40195" builtinId="8" hidden="1"/>
    <cellStyle name="Hipervínculo" xfId="57181" builtinId="8" hidden="1"/>
    <cellStyle name="Hipervínculo" xfId="55131" builtinId="8" hidden="1"/>
    <cellStyle name="Hipervínculo" xfId="29064" builtinId="8" hidden="1"/>
    <cellStyle name="Hipervínculo" xfId="5037" builtinId="8" hidden="1"/>
    <cellStyle name="Hipervínculo" xfId="18874" builtinId="8" hidden="1"/>
    <cellStyle name="Hipervínculo" xfId="38632" builtinId="8" hidden="1"/>
    <cellStyle name="Hipervínculo" xfId="46992" builtinId="8" hidden="1"/>
    <cellStyle name="Hipervínculo" xfId="50296" builtinId="8" hidden="1"/>
    <cellStyle name="Hipervínculo" xfId="58478" builtinId="8" hidden="1"/>
    <cellStyle name="Hipervínculo" xfId="1572" builtinId="8" hidden="1"/>
    <cellStyle name="Hipervínculo" xfId="1936" builtinId="8" hidden="1"/>
    <cellStyle name="Hipervínculo" xfId="25671" builtinId="8" hidden="1"/>
    <cellStyle name="Hipervínculo" xfId="11661" builtinId="8" hidden="1"/>
    <cellStyle name="Hipervínculo" xfId="31844" builtinId="8" hidden="1"/>
    <cellStyle name="Hipervínculo" xfId="38849" builtinId="8" hidden="1"/>
    <cellStyle name="Hipervínculo" xfId="19557" builtinId="8" hidden="1"/>
    <cellStyle name="Hipervínculo" xfId="24636" builtinId="8" hidden="1"/>
    <cellStyle name="Hipervínculo" xfId="7585" builtinId="8" hidden="1"/>
    <cellStyle name="Hipervínculo" xfId="56336" builtinId="8" hidden="1"/>
    <cellStyle name="Hipervínculo" xfId="53028" builtinId="8" hidden="1"/>
    <cellStyle name="Hipervínculo" xfId="6103" builtinId="8" hidden="1"/>
    <cellStyle name="Hipervínculo" xfId="24108" builtinId="8" hidden="1"/>
    <cellStyle name="Hipervínculo" xfId="53950" builtinId="8" hidden="1"/>
    <cellStyle name="Hipervínculo" xfId="38982" builtinId="8" hidden="1"/>
    <cellStyle name="Hipervínculo" xfId="50904" builtinId="8" hidden="1"/>
    <cellStyle name="Hipervínculo" xfId="1138" builtinId="8" hidden="1"/>
    <cellStyle name="Hipervínculo" xfId="37456" builtinId="8" hidden="1"/>
    <cellStyle name="Hipervínculo" xfId="19917" builtinId="8" hidden="1"/>
    <cellStyle name="Hipervínculo" xfId="27122" builtinId="8" hidden="1"/>
    <cellStyle name="Hipervínculo" xfId="15151" builtinId="8" hidden="1"/>
    <cellStyle name="Hipervínculo" xfId="13398" builtinId="8" hidden="1"/>
    <cellStyle name="Hipervínculo" xfId="32301" builtinId="8" hidden="1"/>
    <cellStyle name="Hipervínculo" xfId="16514" builtinId="8" hidden="1"/>
    <cellStyle name="Hipervínculo" xfId="22394" builtinId="8" hidden="1"/>
    <cellStyle name="Hipervínculo" xfId="29474" builtinId="8" hidden="1"/>
    <cellStyle name="Hipervínculo" xfId="23021" builtinId="8" hidden="1"/>
    <cellStyle name="Hipervínculo" xfId="36338" builtinId="8" hidden="1"/>
    <cellStyle name="Hipervínculo" xfId="49269" builtinId="8" hidden="1"/>
    <cellStyle name="Hipervínculo" xfId="3188" builtinId="8" hidden="1"/>
    <cellStyle name="Hipervínculo" xfId="12886" builtinId="8" hidden="1"/>
    <cellStyle name="Hipervínculo" xfId="4871" builtinId="8" hidden="1"/>
    <cellStyle name="Hipervínculo" xfId="33111" builtinId="8" hidden="1"/>
    <cellStyle name="Hipervínculo" xfId="30155" builtinId="8" hidden="1"/>
    <cellStyle name="Hipervínculo" xfId="24552" builtinId="8" hidden="1"/>
    <cellStyle name="Hipervínculo" xfId="25001" builtinId="8" hidden="1"/>
    <cellStyle name="Hipervínculo" xfId="57880" builtinId="8" hidden="1"/>
    <cellStyle name="Hipervínculo" xfId="49899" builtinId="8" hidden="1"/>
    <cellStyle name="Hipervínculo" xfId="3946" builtinId="8" hidden="1"/>
    <cellStyle name="Hipervínculo" xfId="49405" builtinId="8" hidden="1"/>
    <cellStyle name="Hipervínculo" xfId="25756" builtinId="8" hidden="1"/>
    <cellStyle name="Hipervínculo" xfId="27981" builtinId="8" hidden="1"/>
    <cellStyle name="Hipervínculo" xfId="38817" builtinId="8" hidden="1"/>
    <cellStyle name="Hipervínculo" xfId="51279" builtinId="8" hidden="1"/>
    <cellStyle name="Hipervínculo" xfId="47943" builtinId="8" hidden="1"/>
    <cellStyle name="Hipervínculo" xfId="54238" builtinId="8" hidden="1"/>
    <cellStyle name="Hipervínculo" xfId="33741" builtinId="8" hidden="1"/>
    <cellStyle name="Hipervínculo" xfId="10061" builtinId="8" hidden="1"/>
    <cellStyle name="Hipervínculo" xfId="2688" builtinId="8" hidden="1"/>
    <cellStyle name="Hipervínculo" xfId="27415" builtinId="8" hidden="1"/>
    <cellStyle name="Hipervínculo" xfId="49151" builtinId="8" hidden="1"/>
    <cellStyle name="Hipervínculo" xfId="58155" builtinId="8" hidden="1"/>
    <cellStyle name="Hipervínculo" xfId="17533" builtinId="8" hidden="1"/>
    <cellStyle name="Hipervínculo" xfId="16607" builtinId="8" hidden="1"/>
    <cellStyle name="Hipervínculo" xfId="6187" builtinId="8" hidden="1"/>
    <cellStyle name="Hipervínculo" xfId="3690" builtinId="8" hidden="1"/>
    <cellStyle name="Hipervínculo" xfId="14093" builtinId="8" hidden="1"/>
    <cellStyle name="Hipervínculo" xfId="23538" builtinId="8" hidden="1"/>
    <cellStyle name="Hipervínculo" xfId="39044" builtinId="8" hidden="1"/>
    <cellStyle name="Hipervínculo" xfId="31563" builtinId="8" hidden="1"/>
    <cellStyle name="Hipervínculo" xfId="36196" builtinId="8" hidden="1"/>
    <cellStyle name="Hipervínculo" xfId="12984" builtinId="8" hidden="1"/>
    <cellStyle name="Hipervínculo" xfId="17077" builtinId="8" hidden="1"/>
    <cellStyle name="Hipervínculo" xfId="41104" builtinId="8" hidden="1"/>
    <cellStyle name="Hipervínculo" xfId="56270" builtinId="8" hidden="1"/>
    <cellStyle name="Hipervínculo" xfId="31357" builtinId="8" hidden="1"/>
    <cellStyle name="Hipervínculo" xfId="28152" builtinId="8" hidden="1"/>
    <cellStyle name="Hipervínculo" xfId="4318" builtinId="8" hidden="1"/>
    <cellStyle name="Hipervínculo" xfId="19787" builtinId="8" hidden="1"/>
    <cellStyle name="Hipervínculo" xfId="23875" builtinId="8" hidden="1"/>
    <cellStyle name="Hipervínculo" xfId="47903" builtinId="8" hidden="1"/>
    <cellStyle name="Hipervínculo" xfId="38374" builtinId="8" hidden="1"/>
    <cellStyle name="Hipervínculo" xfId="20502" builtinId="8" hidden="1"/>
    <cellStyle name="Hipervínculo" xfId="31041" builtinId="8" hidden="1"/>
    <cellStyle name="Hipervínculo" xfId="55051" builtinId="8" hidden="1"/>
    <cellStyle name="Hipervínculo" xfId="25201" builtinId="8" hidden="1"/>
    <cellStyle name="Hipervínculo" xfId="30677" builtinId="8" hidden="1"/>
    <cellStyle name="Hipervínculo" xfId="54705" builtinId="8" hidden="1"/>
    <cellStyle name="Hipervínculo" xfId="57317" builtinId="8" hidden="1"/>
    <cellStyle name="Hipervínculo" xfId="47382" builtinId="8" hidden="1"/>
    <cellStyle name="Hipervínculo" xfId="4393" builtinId="8" hidden="1"/>
    <cellStyle name="Hipervínculo" xfId="9357" builtinId="8" hidden="1"/>
    <cellStyle name="Hipervínculo" xfId="52954" builtinId="8" hidden="1"/>
    <cellStyle name="Hipervínculo" xfId="37476" builtinId="8" hidden="1"/>
    <cellStyle name="Hipervínculo" xfId="58520" builtinId="8" hidden="1"/>
    <cellStyle name="Hipervínculo" xfId="35872" builtinId="8" hidden="1"/>
    <cellStyle name="Hipervínculo" xfId="29715" builtinId="8" hidden="1"/>
    <cellStyle name="Hipervínculo" xfId="7755" builtinId="8" hidden="1"/>
    <cellStyle name="Hipervínculo" xfId="50390" builtinId="8" hidden="1"/>
    <cellStyle name="Hipervínculo" xfId="17443" builtinId="8" hidden="1"/>
    <cellStyle name="Hipervínculo" xfId="23869" builtinId="8" hidden="1"/>
    <cellStyle name="Hipervínculo" xfId="54955" builtinId="8" hidden="1"/>
    <cellStyle name="Hipervínculo" xfId="41102" builtinId="8" hidden="1"/>
    <cellStyle name="Hipervínculo" xfId="40131" builtinId="8" hidden="1"/>
    <cellStyle name="Hipervínculo" xfId="444" builtinId="8" hidden="1"/>
    <cellStyle name="Hipervínculo" xfId="9662" builtinId="8" hidden="1"/>
    <cellStyle name="Hipervínculo" xfId="46984" builtinId="8" hidden="1"/>
    <cellStyle name="Hipervínculo" xfId="51077" builtinId="8" hidden="1"/>
    <cellStyle name="Hipervínculo" xfId="45233" builtinId="8" hidden="1"/>
    <cellStyle name="Hipervínculo" xfId="22272" builtinId="8" hidden="1"/>
    <cellStyle name="Hipervínculo" xfId="13781" builtinId="8" hidden="1"/>
    <cellStyle name="Hipervínculo" xfId="5725" builtinId="8" hidden="1"/>
    <cellStyle name="Hipervínculo" xfId="27511" builtinId="8" hidden="1"/>
    <cellStyle name="Hipervínculo" xfId="53786" builtinId="8" hidden="1"/>
    <cellStyle name="Hipervínculo" xfId="57506" builtinId="8" hidden="1"/>
    <cellStyle name="Hipervínculo" xfId="57568" builtinId="8" hidden="1"/>
    <cellStyle name="Hipervínculo" xfId="15705" builtinId="8" hidden="1"/>
    <cellStyle name="Hipervínculo" xfId="56118" builtinId="8" hidden="1"/>
    <cellStyle name="Hipervínculo" xfId="53597" builtinId="8" hidden="1"/>
    <cellStyle name="Hipervínculo" xfId="57427" builtinId="8" hidden="1"/>
    <cellStyle name="Hipervínculo" xfId="58980" builtinId="8" hidden="1"/>
    <cellStyle name="Hipervínculo" xfId="53107" builtinId="8" hidden="1"/>
    <cellStyle name="Hipervínculo" xfId="31377" builtinId="8" hidden="1"/>
    <cellStyle name="Hipervínculo" xfId="58932" builtinId="8" hidden="1"/>
    <cellStyle name="Hipervínculo" xfId="15954" builtinId="8" hidden="1"/>
    <cellStyle name="Hipervínculo" xfId="19581" builtinId="8" hidden="1"/>
    <cellStyle name="Hipervínculo" xfId="41310" builtinId="8" hidden="1"/>
    <cellStyle name="Hipervínculo" xfId="19945" builtinId="8" hidden="1"/>
    <cellStyle name="Hipervínculo" xfId="46180" builtinId="8" hidden="1"/>
    <cellStyle name="Hipervínculo" xfId="24446" builtinId="8" hidden="1"/>
    <cellStyle name="Hipervínculo" xfId="27100" builtinId="8" hidden="1"/>
    <cellStyle name="Hipervínculo" xfId="23504" builtinId="8" hidden="1"/>
    <cellStyle name="Hipervínculo" xfId="26506" builtinId="8" hidden="1"/>
    <cellStyle name="Hipervínculo" xfId="48237" builtinId="8" hidden="1"/>
    <cellStyle name="Hipervínculo" xfId="21032" builtinId="8" hidden="1"/>
    <cellStyle name="Hipervínculo" xfId="47740" builtinId="8" hidden="1"/>
    <cellStyle name="Hipervínculo" xfId="26004" builtinId="8" hidden="1"/>
    <cellStyle name="Hipervínculo" xfId="6644" builtinId="8" hidden="1"/>
    <cellStyle name="Hipervínculo" xfId="57725" builtinId="8" hidden="1"/>
    <cellStyle name="Hipervínculo" xfId="33435" builtinId="8" hidden="1"/>
    <cellStyle name="Hipervínculo" xfId="55163" builtinId="8" hidden="1"/>
    <cellStyle name="Hipervínculo" xfId="37380" builtinId="8" hidden="1"/>
    <cellStyle name="Hipervínculo" xfId="32323" builtinId="8" hidden="1"/>
    <cellStyle name="Hipervínculo" xfId="10593" builtinId="8" hidden="1"/>
    <cellStyle name="Hipervínculo" xfId="43988" builtinId="8" hidden="1"/>
    <cellStyle name="Hipervínculo" xfId="52796" builtinId="8" hidden="1"/>
    <cellStyle name="Hipervínculo" xfId="41457" builtinId="8" hidden="1"/>
    <cellStyle name="Hipervínculo" xfId="55358" builtinId="8" hidden="1"/>
    <cellStyle name="Hipervínculo" xfId="30457" builtinId="8" hidden="1"/>
    <cellStyle name="Hipervínculo" xfId="25391" builtinId="8" hidden="1"/>
    <cellStyle name="Hipervínculo" xfId="3864" builtinId="8" hidden="1"/>
    <cellStyle name="Hipervínculo" xfId="20498" builtinId="8" hidden="1"/>
    <cellStyle name="Hipervínculo" xfId="11256" builtinId="8" hidden="1"/>
    <cellStyle name="Hipervínculo" xfId="9613" builtinId="8" hidden="1"/>
    <cellStyle name="Hipervínculo" xfId="48560" builtinId="8" hidden="1"/>
    <cellStyle name="Hipervínculo" xfId="23526" builtinId="8" hidden="1"/>
    <cellStyle name="Hipervínculo" xfId="27539" builtinId="8" hidden="1"/>
    <cellStyle name="Hipervínculo" xfId="36934" builtinId="8" hidden="1"/>
    <cellStyle name="Hipervínculo" xfId="40419" builtinId="8" hidden="1"/>
    <cellStyle name="Hipervínculo" xfId="25175" builtinId="8" hidden="1"/>
    <cellStyle name="Hipervínculo" xfId="47262" builtinId="8" hidden="1"/>
    <cellStyle name="Hipervínculo" xfId="14309" builtinId="8" hidden="1"/>
    <cellStyle name="Hipervínculo" xfId="7471" builtinId="8" hidden="1"/>
    <cellStyle name="Hipervínculo" xfId="14107" builtinId="8" hidden="1"/>
    <cellStyle name="Hipervínculo" xfId="46576" builtinId="8" hidden="1"/>
    <cellStyle name="Hipervínculo" xfId="23326" builtinId="8" hidden="1"/>
    <cellStyle name="Hipervínculo" xfId="38388" builtinId="8" hidden="1"/>
    <cellStyle name="Hipervínculo" xfId="58064" builtinId="8" hidden="1"/>
    <cellStyle name="Hipervínculo" xfId="47378" builtinId="8" hidden="1"/>
    <cellStyle name="Hipervínculo" xfId="9672" builtinId="8" hidden="1"/>
    <cellStyle name="Hipervínculo" xfId="7303" builtinId="8" hidden="1"/>
    <cellStyle name="Hipervínculo" xfId="17069" builtinId="8" hidden="1"/>
    <cellStyle name="Hipervínculo" xfId="28594" builtinId="8" hidden="1"/>
    <cellStyle name="Hipervínculo" xfId="59148" builtinId="8" hidden="1"/>
    <cellStyle name="Hipervínculo" xfId="41134" builtinId="8" hidden="1"/>
    <cellStyle name="Hipervínculo" xfId="28160" builtinId="8" hidden="1"/>
    <cellStyle name="Hipervínculo" xfId="4435" builtinId="8" hidden="1"/>
    <cellStyle name="Hipervínculo" xfId="37" builtinId="8" hidden="1"/>
    <cellStyle name="Hipervínculo" xfId="23867" builtinId="8" hidden="1"/>
    <cellStyle name="Hipervínculo" xfId="47897" builtinId="8" hidden="1"/>
    <cellStyle name="Hipervínculo" xfId="51991" builtinId="8" hidden="1"/>
    <cellStyle name="Hipervínculo" xfId="45391" builtinId="8" hidden="1"/>
    <cellStyle name="Hipervínculo" xfId="21360" builtinId="8" hidden="1"/>
    <cellStyle name="Hipervínculo" xfId="18887" builtinId="8" hidden="1"/>
    <cellStyle name="Hipervínculo" xfId="4810" builtinId="8" hidden="1"/>
    <cellStyle name="Hipervínculo" xfId="30669" builtinId="8" hidden="1"/>
    <cellStyle name="Hipervínculo" xfId="44745" builtinId="8" hidden="1"/>
    <cellStyle name="Hipervínculo" xfId="48407" builtinId="8" hidden="1"/>
    <cellStyle name="Hipervínculo" xfId="38588" builtinId="8" hidden="1"/>
    <cellStyle name="Hipervínculo" xfId="14561" builtinId="8" hidden="1"/>
    <cellStyle name="Hipervínculo" xfId="52885" builtinId="8" hidden="1"/>
    <cellStyle name="Hipervínculo" xfId="35742" builtinId="8" hidden="1"/>
    <cellStyle name="Hipervínculo" xfId="37468" builtinId="8" hidden="1"/>
    <cellStyle name="Hipervínculo" xfId="58524" builtinId="8" hidden="1"/>
    <cellStyle name="Hipervínculo" xfId="54018" builtinId="8" hidden="1"/>
    <cellStyle name="Hipervínculo" xfId="31790" builtinId="8" hidden="1"/>
    <cellStyle name="Hipervínculo" xfId="7761" builtinId="8" hidden="1"/>
    <cellStyle name="Hipervínculo" xfId="3490" builtinId="8" hidden="1"/>
    <cellStyle name="Hipervínculo" xfId="18669" builtinId="8" hidden="1"/>
    <cellStyle name="Hipervínculo" xfId="44271" builtinId="8" hidden="1"/>
    <cellStyle name="Hipervínculo" xfId="41222" builtinId="8" hidden="1"/>
    <cellStyle name="Hipervínculo" xfId="47092" builtinId="8" hidden="1"/>
    <cellStyle name="Hipervínculo" xfId="19963" builtinId="8" hidden="1"/>
    <cellStyle name="Hipervínculo" xfId="448" builtinId="8" hidden="1"/>
    <cellStyle name="Hipervínculo" xfId="7709" builtinId="8" hidden="1"/>
    <cellStyle name="Hipervínculo" xfId="25592" builtinId="8" hidden="1"/>
    <cellStyle name="Hipervínculo" xfId="49417" builtinId="8" hidden="1"/>
    <cellStyle name="Hipervínculo" xfId="45225" builtinId="8" hidden="1"/>
    <cellStyle name="Hipervínculo" xfId="40165" builtinId="8" hidden="1"/>
    <cellStyle name="Hipervínculo" xfId="18188" builtinId="8" hidden="1"/>
    <cellStyle name="Hipervínculo" xfId="5733" builtinId="8" hidden="1"/>
    <cellStyle name="Hipervínculo" xfId="10793" builtinId="8" hidden="1"/>
    <cellStyle name="Hipervínculo" xfId="32524" builtinId="8" hidden="1"/>
    <cellStyle name="Hipervínculo" xfId="2982" builtinId="8" hidden="1"/>
    <cellStyle name="Hipervínculo" xfId="56438" builtinId="8" hidden="1"/>
    <cellStyle name="Hipervínculo" xfId="17677" builtinId="8" hidden="1"/>
    <cellStyle name="Hipervínculo" xfId="11388" builtinId="8" hidden="1"/>
    <cellStyle name="Hipervínculo" xfId="12658" builtinId="8" hidden="1"/>
    <cellStyle name="Hipervínculo" xfId="17719" builtinId="8" hidden="1"/>
    <cellStyle name="Hipervínculo" xfId="39420" builtinId="8" hidden="1"/>
    <cellStyle name="Hipervínculo" xfId="33699" builtinId="8" hidden="1"/>
    <cellStyle name="Hipervínculo" xfId="21480" builtinId="8" hidden="1"/>
    <cellStyle name="Hipervínculo" xfId="32691" builtinId="8" hidden="1"/>
    <cellStyle name="Hipervínculo" xfId="3894" builtinId="8" hidden="1"/>
    <cellStyle name="Hipervínculo" xfId="19589" builtinId="8" hidden="1"/>
    <cellStyle name="Hipervínculo" xfId="24646" builtinId="8" hidden="1"/>
    <cellStyle name="Hipervínculo" xfId="46378" builtinId="8" hidden="1"/>
    <cellStyle name="Hipervínculo" xfId="46172" builtinId="8" hidden="1"/>
    <cellStyle name="Hipervínculo" xfId="29368" builtinId="8" hidden="1"/>
    <cellStyle name="Hipervínculo" xfId="19379" builtinId="8" hidden="1"/>
    <cellStyle name="Hipervínculo" xfId="4355" builtinId="8" hidden="1"/>
    <cellStyle name="Hipervínculo" xfId="26514" builtinId="8" hidden="1"/>
    <cellStyle name="Hipervínculo" xfId="31575" builtinId="8" hidden="1"/>
    <cellStyle name="Hipervínculo" xfId="53308" builtinId="8" hidden="1"/>
    <cellStyle name="Hipervínculo" xfId="39245" builtinId="8" hidden="1"/>
    <cellStyle name="Hipervínculo" xfId="23893" builtinId="8" hidden="1"/>
    <cellStyle name="Hipervínculo" xfId="21172" builtinId="8" hidden="1"/>
    <cellStyle name="Hipervínculo" xfId="11181" builtinId="8" hidden="1"/>
    <cellStyle name="Hipervínculo" xfId="44313" builtinId="8" hidden="1"/>
    <cellStyle name="Hipervínculo" xfId="32564" builtinId="8" hidden="1"/>
    <cellStyle name="Hipervínculo" xfId="9541" builtinId="8" hidden="1"/>
    <cellStyle name="Hipervínculo" xfId="32315" builtinId="8" hidden="1"/>
    <cellStyle name="Hipervínculo" xfId="37141" builtinId="8" hidden="1"/>
    <cellStyle name="Hipervínculo" xfId="3104" builtinId="8" hidden="1"/>
    <cellStyle name="Hipervínculo" xfId="19001" builtinId="8" hidden="1"/>
    <cellStyle name="Hipervínculo" xfId="40373" builtinId="8" hidden="1"/>
    <cellStyle name="Hipervínculo" xfId="45433" builtinId="8" hidden="1"/>
    <cellStyle name="Hipervínculo" xfId="51277" builtinId="8" hidden="1"/>
    <cellStyle name="Hipervínculo" xfId="25383" builtinId="8" hidden="1"/>
    <cellStyle name="Hipervínculo" xfId="17833" builtinId="8" hidden="1"/>
    <cellStyle name="Hipervínculo" xfId="346" builtinId="8" hidden="1"/>
    <cellStyle name="Hipervínculo" xfId="21236" builtinId="8" hidden="1"/>
    <cellStyle name="Hipervínculo" xfId="42093" builtinId="8" hidden="1"/>
    <cellStyle name="Hipervínculo" xfId="52359" builtinId="8" hidden="1"/>
    <cellStyle name="Hipervínculo" xfId="44478" builtinId="8" hidden="1"/>
    <cellStyle name="Hipervínculo" xfId="49115" builtinId="8" hidden="1"/>
    <cellStyle name="Hipervínculo" xfId="8273" builtinId="8" hidden="1"/>
    <cellStyle name="Hipervínculo" xfId="7565" builtinId="8" hidden="1"/>
    <cellStyle name="Hipervínculo" xfId="31581" builtinId="8" hidden="1"/>
    <cellStyle name="Hipervínculo" xfId="55980" builtinId="8" hidden="1"/>
    <cellStyle name="Hipervínculo" xfId="58418" builtinId="8" hidden="1"/>
    <cellStyle name="Hipervínculo" xfId="37674" builtinId="8" hidden="1"/>
    <cellStyle name="Hipervínculo" xfId="11529" builtinId="8" hidden="1"/>
    <cellStyle name="Hipervínculo" xfId="11190" builtinId="8" hidden="1"/>
    <cellStyle name="Hipervínculo" xfId="14351" builtinId="8" hidden="1"/>
    <cellStyle name="Hipervínculo" xfId="38380" builtinId="8" hidden="1"/>
    <cellStyle name="Hipervínculo" xfId="35682" builtinId="8" hidden="1"/>
    <cellStyle name="Hipervínculo" xfId="54903" builtinId="8" hidden="1"/>
    <cellStyle name="Hipervínculo" xfId="30879" builtinId="8" hidden="1"/>
    <cellStyle name="Hipervínculo" xfId="23980" builtinId="8" hidden="1"/>
    <cellStyle name="Hipervínculo" xfId="34756" builtinId="8" hidden="1"/>
    <cellStyle name="Hipervínculo" xfId="19579" builtinId="8" hidden="1"/>
    <cellStyle name="Hipervínculo" xfId="57566" builtinId="8" hidden="1"/>
    <cellStyle name="Hipervínculo" xfId="47240" builtinId="8" hidden="1"/>
    <cellStyle name="Hipervínculo" xfId="42897" builtinId="8" hidden="1"/>
    <cellStyle name="Hipervínculo" xfId="31419" builtinId="8" hidden="1"/>
    <cellStyle name="Hipervínculo" xfId="14935" builtinId="8" hidden="1"/>
    <cellStyle name="Hipervínculo" xfId="30369" builtinId="8" hidden="1"/>
    <cellStyle name="Hipervínculo" xfId="42983" builtinId="8" hidden="1"/>
    <cellStyle name="Hipervínculo" xfId="5064" builtinId="8" hidden="1"/>
    <cellStyle name="Hipervínculo" xfId="48799" builtinId="8" hidden="1"/>
    <cellStyle name="Hipervínculo" xfId="36278" builtinId="8" hidden="1"/>
    <cellStyle name="Hipervínculo" xfId="42065" builtinId="8" hidden="1"/>
    <cellStyle name="Hipervínculo" xfId="16048" builtinId="8" hidden="1"/>
    <cellStyle name="Hipervínculo" xfId="52045" builtinId="8" hidden="1"/>
    <cellStyle name="Hipervínculo" xfId="50896" builtinId="8" hidden="1"/>
    <cellStyle name="Hipervínculo" xfId="13046" builtinId="8" hidden="1"/>
    <cellStyle name="Hipervínculo" xfId="59449" builtinId="8" hidden="1"/>
    <cellStyle name="Hipervínculo" xfId="36020" builtinId="8" hidden="1"/>
    <cellStyle name="Hipervínculo" xfId="33087" builtinId="8" hidden="1"/>
    <cellStyle name="Hipervínculo" xfId="13593" builtinId="8" hidden="1"/>
    <cellStyle name="Hipervínculo" xfId="7902" builtinId="8" hidden="1"/>
    <cellStyle name="Hipervínculo" xfId="41555" builtinId="8" hidden="1"/>
    <cellStyle name="Hipervínculo" xfId="7131" builtinId="8" hidden="1"/>
    <cellStyle name="Hipervínculo" xfId="31798" builtinId="8" hidden="1"/>
    <cellStyle name="Hipervínculo" xfId="27217" builtinId="8" hidden="1"/>
    <cellStyle name="Hipervínculo" xfId="2952" builtinId="8" hidden="1"/>
    <cellStyle name="Hipervínculo" xfId="28948" builtinId="8" hidden="1"/>
    <cellStyle name="Hipervínculo" xfId="59084" builtinId="8" hidden="1"/>
    <cellStyle name="Hipervínculo" xfId="10661" builtinId="8" hidden="1"/>
    <cellStyle name="Hipervínculo" xfId="47084" builtinId="8" hidden="1"/>
    <cellStyle name="Hipervínculo" xfId="24995" builtinId="8" hidden="1"/>
    <cellStyle name="Hipervínculo" xfId="20291" builtinId="8" hidden="1"/>
    <cellStyle name="Hipervínculo" xfId="3760" builtinId="8" hidden="1"/>
    <cellStyle name="Hipervínculo" xfId="56912" builtinId="8" hidden="1"/>
    <cellStyle name="Hipervínculo" xfId="30663" builtinId="8" hidden="1"/>
    <cellStyle name="Hipervínculo" xfId="55149" builtinId="8" hidden="1"/>
    <cellStyle name="Hipervínculo" xfId="40157" builtinId="8" hidden="1"/>
    <cellStyle name="Hipervínculo" xfId="59257" builtinId="8" hidden="1"/>
    <cellStyle name="Hipervínculo" xfId="13364" builtinId="8" hidden="1"/>
    <cellStyle name="Hipervínculo" xfId="10801" builtinId="8" hidden="1"/>
    <cellStyle name="Hipervínculo" xfId="38394" builtinId="8" hidden="1"/>
    <cellStyle name="Hipervínculo" xfId="2626" builtinId="8" hidden="1"/>
    <cellStyle name="Hipervínculo" xfId="54949" builtinId="8" hidden="1"/>
    <cellStyle name="Hipervínculo" xfId="33229" builtinId="8" hidden="1"/>
    <cellStyle name="Hipervínculo" xfId="11396" builtinId="8" hidden="1"/>
    <cellStyle name="Hipervínculo" xfId="58534" builtinId="8" hidden="1"/>
    <cellStyle name="Hipervínculo" xfId="17727" builtinId="8" hidden="1"/>
    <cellStyle name="Hipervínculo" xfId="39460" builtinId="8" hidden="1"/>
    <cellStyle name="Hipervínculo" xfId="44415" builtinId="8" hidden="1"/>
    <cellStyle name="Hipervínculo" xfId="48071" builtinId="8" hidden="1"/>
    <cellStyle name="Hipervínculo" xfId="26298" builtinId="8" hidden="1"/>
    <cellStyle name="Hipervínculo" xfId="8934" builtinId="8" hidden="1"/>
    <cellStyle name="Hipervínculo" xfId="29248" builtinId="8" hidden="1"/>
    <cellStyle name="Hipervínculo" xfId="24654" builtinId="8" hidden="1"/>
    <cellStyle name="Hipervínculo" xfId="48433" builtinId="8" hidden="1"/>
    <cellStyle name="Hipervínculo" xfId="54408" builtinId="8" hidden="1"/>
    <cellStyle name="Hipervínculo" xfId="39697" builtinId="8" hidden="1"/>
    <cellStyle name="Hipervínculo" xfId="19371" builtinId="8" hidden="1"/>
    <cellStyle name="Hipervínculo" xfId="1796" builtinId="8" hidden="1"/>
    <cellStyle name="Hipervínculo" xfId="8467" builtinId="8" hidden="1"/>
    <cellStyle name="Hipervínculo" xfId="31583" builtinId="8" hidden="1"/>
    <cellStyle name="Hipervínculo" xfId="53316" builtinId="8" hidden="1"/>
    <cellStyle name="Hipervínculo" xfId="58874" builtinId="8" hidden="1"/>
    <cellStyle name="Hipervínculo" xfId="36761" builtinId="8" hidden="1"/>
    <cellStyle name="Hipervínculo" xfId="12443" builtinId="8" hidden="1"/>
    <cellStyle name="Hipervínculo" xfId="610" builtinId="8" hidden="1"/>
    <cellStyle name="Hipervínculo" xfId="15263" builtinId="8" hidden="1"/>
    <cellStyle name="Hipervínculo" xfId="31345" builtinId="8" hidden="1"/>
    <cellStyle name="Hipervínculo" xfId="48081" builtinId="8" hidden="1"/>
    <cellStyle name="Hipervínculo" xfId="7410" builtinId="8" hidden="1"/>
    <cellStyle name="Hipervínculo" xfId="17817" builtinId="8" hidden="1"/>
    <cellStyle name="Hipervínculo" xfId="38256" builtinId="8" hidden="1"/>
    <cellStyle name="Hipervínculo" xfId="27042" builtinId="8" hidden="1"/>
    <cellStyle name="Hipervínculo" xfId="12820" builtinId="8" hidden="1"/>
    <cellStyle name="Hipervínculo" xfId="45441" builtinId="8" hidden="1"/>
    <cellStyle name="Hipervínculo" xfId="51286" builtinId="8" hidden="1"/>
    <cellStyle name="Hipervínculo" xfId="47194" builtinId="8" hidden="1"/>
    <cellStyle name="Hipervínculo" xfId="23162" builtinId="8" hidden="1"/>
    <cellStyle name="Hipervínculo" xfId="342" builtinId="8" hidden="1"/>
    <cellStyle name="Hipervínculo" xfId="7255" builtinId="8" hidden="1"/>
    <cellStyle name="Hipervínculo" xfId="13242" builtinId="8" hidden="1"/>
    <cellStyle name="Hipervínculo" xfId="52367" builtinId="8" hidden="1"/>
    <cellStyle name="Hipervínculo" xfId="22280" builtinId="8" hidden="1"/>
    <cellStyle name="Hipervínculo" xfId="40395" builtinId="8" hidden="1"/>
    <cellStyle name="Hipervínculo" xfId="17279" builtinId="8" hidden="1"/>
    <cellStyle name="Hipervínculo" xfId="7547" builtinId="8" hidden="1"/>
    <cellStyle name="Hipervínculo" xfId="473" builtinId="8" hidden="1"/>
    <cellStyle name="Hipervínculo" xfId="35666" builtinId="8" hidden="1"/>
    <cellStyle name="Hipervínculo" xfId="21238" builtinId="8" hidden="1"/>
    <cellStyle name="Hipervínculo" xfId="13767" builtinId="8" hidden="1"/>
    <cellStyle name="Hipervínculo" xfId="42909" builtinId="8" hidden="1"/>
    <cellStyle name="Hipervínculo" xfId="9567" builtinId="8" hidden="1"/>
    <cellStyle name="Hipervínculo" xfId="14343" builtinId="8" hidden="1"/>
    <cellStyle name="Hipervínculo" xfId="18436" builtinId="8" hidden="1"/>
    <cellStyle name="Hipervínculo" xfId="42467" builtinId="8" hidden="1"/>
    <cellStyle name="Hipervínculo" xfId="54911" builtinId="8" hidden="1"/>
    <cellStyle name="Hipervínculo" xfId="50715" builtinId="8" hidden="1"/>
    <cellStyle name="Hipervínculo" xfId="45497" builtinId="8" hidden="1"/>
    <cellStyle name="Hipervínculo" xfId="2494" builtinId="8" hidden="1"/>
    <cellStyle name="Hipervínculo" xfId="21145" builtinId="8" hidden="1"/>
    <cellStyle name="Hipervínculo" xfId="18361" builtinId="8" hidden="1"/>
    <cellStyle name="Hipervínculo" xfId="54052" builtinId="8" hidden="1"/>
    <cellStyle name="Hipervínculo" xfId="58386" builtinId="8" hidden="1"/>
    <cellStyle name="Hipervínculo" xfId="20835" builtinId="8" hidden="1"/>
    <cellStyle name="Hipervínculo" xfId="19993" builtinId="8" hidden="1"/>
    <cellStyle name="Hipervínculo" xfId="18272" builtinId="8" hidden="1"/>
    <cellStyle name="Hipervínculo" xfId="44289" builtinId="8" hidden="1"/>
    <cellStyle name="Hipervínculo" xfId="8958" builtinId="8" hidden="1"/>
    <cellStyle name="Hipervínculo" xfId="56064" builtinId="8" hidden="1"/>
    <cellStyle name="Hipervínculo" xfId="40889" builtinId="8" hidden="1"/>
    <cellStyle name="Hipervínculo" xfId="49377" builtinId="8" hidden="1"/>
    <cellStyle name="Hipervínculo" xfId="13194" builtinId="8" hidden="1"/>
    <cellStyle name="Hipervínculo" xfId="9472" builtinId="8" hidden="1"/>
    <cellStyle name="Hipervínculo" xfId="34744" builtinId="8" hidden="1"/>
    <cellStyle name="Hipervínculo" xfId="10409" builtinId="8" hidden="1"/>
    <cellStyle name="Hipervínculo" xfId="55869" builtinId="8" hidden="1"/>
    <cellStyle name="Hipervínculo" xfId="10182" builtinId="8" hidden="1"/>
    <cellStyle name="Hipervínculo" xfId="28469" builtinId="8" hidden="1"/>
    <cellStyle name="Hipervínculo" xfId="6395" builtinId="8" hidden="1"/>
    <cellStyle name="Hipervínculo" xfId="16817" builtinId="8" hidden="1"/>
    <cellStyle name="Hipervínculo" xfId="41547" builtinId="8" hidden="1"/>
    <cellStyle name="Hipervínculo" xfId="43606" builtinId="8" hidden="1"/>
    <cellStyle name="Hipervínculo" xfId="1664" builtinId="8" hidden="1"/>
    <cellStyle name="Hipervínculo" xfId="58736" builtinId="8" hidden="1"/>
    <cellStyle name="Hipervínculo" xfId="48977" builtinId="8" hidden="1"/>
    <cellStyle name="Hipervínculo" xfId="6549" builtinId="8" hidden="1"/>
    <cellStyle name="Hipervínculo" xfId="23742" builtinId="8" hidden="1"/>
    <cellStyle name="Hipervínculo" xfId="41905" builtinId="8" hidden="1"/>
    <cellStyle name="Hipervínculo" xfId="27808" builtinId="8" hidden="1"/>
    <cellStyle name="Hipervínculo" xfId="36062" builtinId="8" hidden="1"/>
    <cellStyle name="Hipervínculo" xfId="50100" builtinId="8" hidden="1"/>
    <cellStyle name="Hipervínculo" xfId="46448" builtinId="8" hidden="1"/>
    <cellStyle name="Hipervínculo" xfId="50274" builtinId="8" hidden="1"/>
    <cellStyle name="Hipervínculo" xfId="57974" builtinId="8" hidden="1"/>
    <cellStyle name="Hipervínculo" xfId="21530" builtinId="8" hidden="1"/>
    <cellStyle name="Hipervínculo" xfId="38721" builtinId="8" hidden="1"/>
    <cellStyle name="Hipervínculo" xfId="11260" builtinId="8" hidden="1"/>
    <cellStyle name="Hipervínculo" xfId="13356" builtinId="8" hidden="1"/>
    <cellStyle name="Hipervínculo" xfId="49155" builtinId="8" hidden="1"/>
    <cellStyle name="Hipervínculo" xfId="700" builtinId="8" hidden="1"/>
    <cellStyle name="Hipervínculo" xfId="48221" builtinId="8" hidden="1"/>
    <cellStyle name="Hipervínculo" xfId="33165" builtinId="8" hidden="1"/>
    <cellStyle name="Hipervínculo" xfId="53080" builtinId="8" hidden="1"/>
    <cellStyle name="Hipervínculo" xfId="28158" builtinId="8" hidden="1"/>
    <cellStyle name="Hipervínculo" xfId="6427" builtinId="8" hidden="1"/>
    <cellStyle name="Hipervínculo" xfId="14165" builtinId="8" hidden="1"/>
    <cellStyle name="Hipervínculo" xfId="22793" builtinId="8" hidden="1"/>
    <cellStyle name="Hipervínculo" xfId="48247" builtinId="8" hidden="1"/>
    <cellStyle name="Hipervínculo" xfId="48061" builtinId="8" hidden="1"/>
    <cellStyle name="Hipervínculo" xfId="57265" builtinId="8" hidden="1"/>
    <cellStyle name="Hipervínculo" xfId="21232" builtinId="8" hidden="1"/>
    <cellStyle name="Hipervínculo" xfId="4381" builtinId="8" hidden="1"/>
    <cellStyle name="Hipervínculo" xfId="42421" builtinId="8" hidden="1"/>
    <cellStyle name="Hipervínculo" xfId="53105" builtinId="8" hidden="1"/>
    <cellStyle name="Hipervínculo" xfId="46368" builtinId="8" hidden="1"/>
    <cellStyle name="Hipervínculo" xfId="43572" builtinId="8" hidden="1"/>
    <cellStyle name="Hipervínculo" xfId="39481" builtinId="8" hidden="1"/>
    <cellStyle name="Hipervínculo" xfId="48811" builtinId="8" hidden="1"/>
    <cellStyle name="Hipervínculo" xfId="27084" builtinId="8" hidden="1"/>
    <cellStyle name="Hipervínculo" xfId="29298" builtinId="8" hidden="1"/>
    <cellStyle name="Hipervínculo" xfId="36575" builtinId="8" hidden="1"/>
    <cellStyle name="Hipervínculo" xfId="21870" builtinId="8" hidden="1"/>
    <cellStyle name="Hipervínculo" xfId="36950" builtinId="8" hidden="1"/>
    <cellStyle name="Hipervínculo" xfId="32683" builtinId="8" hidden="1"/>
    <cellStyle name="Hipervínculo" xfId="7376" builtinId="8" hidden="1"/>
    <cellStyle name="Hipervínculo" xfId="15255" builtinId="8" hidden="1"/>
    <cellStyle name="Hipervínculo" xfId="35866" builtinId="8" hidden="1"/>
    <cellStyle name="Hipervínculo" xfId="43376" builtinId="8" hidden="1"/>
    <cellStyle name="Hipervínculo" xfId="54000" builtinId="8" hidden="1"/>
    <cellStyle name="Hipervínculo" xfId="29972" builtinId="8" hidden="1"/>
    <cellStyle name="Hipervínculo" xfId="25880" builtinId="8" hidden="1"/>
    <cellStyle name="Hipervínculo" xfId="2039" builtinId="8" hidden="1"/>
    <cellStyle name="Hipervínculo" xfId="22058" builtinId="8" hidden="1"/>
    <cellStyle name="Hipervínculo" xfId="11708" builtinId="8" hidden="1"/>
    <cellStyle name="Hipervínculo" xfId="33587" builtinId="8" hidden="1"/>
    <cellStyle name="Hipervínculo" xfId="36182" builtinId="8" hidden="1"/>
    <cellStyle name="Hipervínculo" xfId="23170" builtinId="8" hidden="1"/>
    <cellStyle name="Hipervínculo" xfId="46003" builtinId="8" hidden="1"/>
    <cellStyle name="Hipervínculo" xfId="4828" builtinId="8" hidden="1"/>
    <cellStyle name="Hipervínculo" xfId="53762" builtinId="8" hidden="1"/>
    <cellStyle name="Hipervínculo" xfId="51669" builtinId="8" hidden="1"/>
    <cellStyle name="Hipervínculo" xfId="56975" builtinId="8" hidden="1"/>
    <cellStyle name="Hipervínculo" xfId="40403" builtinId="8" hidden="1"/>
    <cellStyle name="Hipervínculo" xfId="20516" builtinId="8" hidden="1"/>
    <cellStyle name="Hipervínculo" xfId="12282" builtinId="8" hidden="1"/>
    <cellStyle name="Hipervínculo" xfId="11628" builtinId="8" hidden="1"/>
    <cellStyle name="Hipervínculo" xfId="35658" builtinId="8" hidden="1"/>
    <cellStyle name="Hipervínculo" xfId="39751" builtinId="8" hidden="1"/>
    <cellStyle name="Hipervínculo" xfId="56780" builtinId="8" hidden="1"/>
    <cellStyle name="Hipervínculo" xfId="33603" builtinId="8" hidden="1"/>
    <cellStyle name="Hipervínculo" xfId="6696" builtinId="8" hidden="1"/>
    <cellStyle name="Hipervínculo" xfId="32333" builtinId="8" hidden="1"/>
    <cellStyle name="Hipervínculo" xfId="37151" builtinId="8" hidden="1"/>
    <cellStyle name="Hipervínculo" xfId="41501" builtinId="8" hidden="1"/>
    <cellStyle name="Hipervínculo" xfId="19903" builtinId="8" hidden="1"/>
    <cellStyle name="Hipervínculo" xfId="49855" builtinId="8" hidden="1"/>
    <cellStyle name="Hipervínculo" xfId="26800" builtinId="8" hidden="1"/>
    <cellStyle name="Hipervínculo" xfId="8169" builtinId="8" hidden="1"/>
    <cellStyle name="Hipervínculo" xfId="1712" builtinId="8" hidden="1"/>
    <cellStyle name="Hipervínculo" xfId="22889" builtinId="8" hidden="1"/>
    <cellStyle name="Hipervínculo" xfId="49255" builtinId="8" hidden="1"/>
    <cellStyle name="Hipervínculo" xfId="53350" builtinId="8" hidden="1"/>
    <cellStyle name="Hipervínculo" xfId="42929" builtinId="8" hidden="1"/>
    <cellStyle name="Hipervínculo" xfId="20001" builtinId="8" hidden="1"/>
    <cellStyle name="Hipervínculo" xfId="2313" builtinId="8" hidden="1"/>
    <cellStyle name="Hipervínculo" xfId="8029" builtinId="8" hidden="1"/>
    <cellStyle name="Hipervínculo" xfId="29806" builtinId="8" hidden="1"/>
    <cellStyle name="Hipervínculo" xfId="39134" builtinId="8" hidden="1"/>
    <cellStyle name="Hipervínculo" xfId="49637" builtinId="8" hidden="1"/>
    <cellStyle name="Hipervínculo" xfId="58772" builtinId="8" hidden="1"/>
    <cellStyle name="Hipervínculo" xfId="13202" builtinId="8" hidden="1"/>
    <cellStyle name="Hipervínculo" xfId="59361" builtinId="8" hidden="1"/>
    <cellStyle name="Hipervínculo" xfId="14953" builtinId="8" hidden="1"/>
    <cellStyle name="Hipervínculo" xfId="36683" builtinId="8" hidden="1"/>
    <cellStyle name="Hipervínculo" xfId="55861" builtinId="8" hidden="1"/>
    <cellStyle name="Hipervínculo" xfId="29334" builtinId="8" hidden="1"/>
    <cellStyle name="Hipervínculo" xfId="16544" builtinId="8" hidden="1"/>
    <cellStyle name="Hipervínculo" xfId="43129" builtinId="8" hidden="1"/>
    <cellStyle name="Hipervínculo" xfId="16735" builtinId="8" hidden="1"/>
    <cellStyle name="Hipervínculo" xfId="692" builtinId="8" hidden="1"/>
    <cellStyle name="Hipervínculo" xfId="55108" builtinId="8" hidden="1"/>
    <cellStyle name="Hipervínculo" xfId="41152" builtinId="8" hidden="1"/>
    <cellStyle name="Hipervínculo" xfId="30260" builtinId="8" hidden="1"/>
    <cellStyle name="Hipervínculo" xfId="40469" builtinId="8" hidden="1"/>
    <cellStyle name="Hipervínculo" xfId="56456" builtinId="8" hidden="1"/>
    <cellStyle name="Hipervínculo" xfId="35018" builtinId="8" hidden="1"/>
    <cellStyle name="Hipervínculo" xfId="5429" builtinId="8" hidden="1"/>
    <cellStyle name="Hipervínculo" xfId="51387" builtinId="8" hidden="1"/>
    <cellStyle name="Hipervínculo" xfId="12922" builtinId="8" hidden="1"/>
    <cellStyle name="Hipervínculo" xfId="32219" builtinId="8" hidden="1"/>
    <cellStyle name="Hipervínculo" xfId="47562" builtinId="8" hidden="1"/>
    <cellStyle name="Hipervínculo" xfId="41040" builtinId="8" hidden="1"/>
    <cellStyle name="Hipervínculo" xfId="38596" builtinId="8" hidden="1"/>
    <cellStyle name="Hipervínculo" xfId="45724" builtinId="8" hidden="1"/>
    <cellStyle name="Hipervínculo" xfId="17571" builtinId="8" hidden="1"/>
    <cellStyle name="Hipervínculo" xfId="3309" builtinId="8" hidden="1"/>
    <cellStyle name="Hipervínculo" xfId="25884" builtinId="8" hidden="1"/>
    <cellStyle name="Hipervínculo" xfId="56896" builtinId="8" hidden="1"/>
    <cellStyle name="Hipervínculo" xfId="50172" builtinId="8" hidden="1"/>
    <cellStyle name="Hipervínculo" xfId="43115" builtinId="8" hidden="1"/>
    <cellStyle name="Hipervínculo" xfId="3666" builtinId="8" hidden="1"/>
    <cellStyle name="Hipervínculo" xfId="44787" builtinId="8" hidden="1"/>
    <cellStyle name="Hipervínculo" xfId="30149" builtinId="8" hidden="1"/>
    <cellStyle name="Hipervínculo" xfId="40189" builtinId="8" hidden="1"/>
    <cellStyle name="Hipervínculo" xfId="6193" builtinId="8" hidden="1"/>
    <cellStyle name="Hipervínculo" xfId="38540" builtinId="8" hidden="1"/>
    <cellStyle name="Hipervínculo" xfId="51791" builtinId="8" hidden="1"/>
    <cellStyle name="Hipervínculo" xfId="30975" builtinId="8" hidden="1"/>
    <cellStyle name="Hipervínculo" xfId="41849" builtinId="8" hidden="1"/>
    <cellStyle name="Hipervínculo" xfId="54262" builtinId="8" hidden="1"/>
    <cellStyle name="Hipervínculo" xfId="3820" builtinId="8" hidden="1"/>
    <cellStyle name="Hipervínculo" xfId="25651" builtinId="8" hidden="1"/>
    <cellStyle name="Hipervínculo" xfId="40891" builtinId="8" hidden="1"/>
    <cellStyle name="Hipervínculo" xfId="22200" builtinId="8" hidden="1"/>
    <cellStyle name="Hipervínculo" xfId="36276" builtinId="8" hidden="1"/>
    <cellStyle name="Hipervínculo" xfId="3776" builtinId="8" hidden="1"/>
    <cellStyle name="Hipervínculo" xfId="58153" builtinId="8" hidden="1"/>
    <cellStyle name="Hipervínculo" xfId="22548" builtinId="8" hidden="1"/>
    <cellStyle name="Hipervínculo" xfId="29665" builtinId="8" hidden="1"/>
    <cellStyle name="Hipervínculo" xfId="5247" builtinId="8" hidden="1"/>
    <cellStyle name="Hipervínculo" xfId="7521" builtinId="8" hidden="1"/>
    <cellStyle name="Hipervínculo" xfId="48475" builtinId="8" hidden="1"/>
    <cellStyle name="Hipervínculo" xfId="12162" builtinId="8" hidden="1"/>
    <cellStyle name="Hipervínculo" xfId="58434" builtinId="8" hidden="1"/>
    <cellStyle name="Hipervínculo" xfId="41216" builtinId="8" hidden="1"/>
    <cellStyle name="Hipervínculo" xfId="37430" builtinId="8" hidden="1"/>
    <cellStyle name="Hipervínculo" xfId="46797" builtinId="8" hidden="1"/>
    <cellStyle name="Hipervínculo" xfId="45045" builtinId="8" hidden="1"/>
    <cellStyle name="Hipervínculo" xfId="45155" builtinId="8" hidden="1"/>
    <cellStyle name="Hipervínculo" xfId="47959" builtinId="8" hidden="1"/>
    <cellStyle name="Hipervínculo" xfId="43175" builtinId="8" hidden="1"/>
    <cellStyle name="Hipervínculo" xfId="15661" builtinId="8" hidden="1"/>
    <cellStyle name="Hipervínculo" xfId="14063" builtinId="8" hidden="1"/>
    <cellStyle name="Hipervínculo" xfId="42259" builtinId="8" hidden="1"/>
    <cellStyle name="Hipervínculo" xfId="22588" builtinId="8" hidden="1"/>
    <cellStyle name="Hipervínculo" xfId="43815" builtinId="8" hidden="1"/>
    <cellStyle name="Hipervínculo" xfId="16347" builtinId="8" hidden="1"/>
    <cellStyle name="Hipervínculo" xfId="49975" builtinId="8" hidden="1"/>
    <cellStyle name="Hipervínculo" xfId="24772" builtinId="8" hidden="1"/>
    <cellStyle name="Hipervínculo" xfId="36058" builtinId="8" hidden="1"/>
    <cellStyle name="Hipervínculo" xfId="20841" builtinId="8" hidden="1"/>
    <cellStyle name="Hipervínculo" xfId="8853" builtinId="8" hidden="1"/>
    <cellStyle name="Hipervínculo" xfId="11880" builtinId="8" hidden="1"/>
    <cellStyle name="Hipervínculo" xfId="35726" builtinId="8" hidden="1"/>
    <cellStyle name="Hipervínculo" xfId="36998" builtinId="8" hidden="1"/>
    <cellStyle name="Hipervínculo" xfId="46142" builtinId="8" hidden="1"/>
    <cellStyle name="Hipervínculo" xfId="51845" builtinId="8" hidden="1"/>
    <cellStyle name="Hipervínculo" xfId="35600" builtinId="8" hidden="1"/>
    <cellStyle name="Hipervínculo" xfId="33351" builtinId="8" hidden="1"/>
    <cellStyle name="Hipervínculo" xfId="39870" builtinId="8" hidden="1"/>
    <cellStyle name="Hipervínculo" xfId="6279" builtinId="8" hidden="1"/>
    <cellStyle name="Hipervínculo" xfId="30955" builtinId="8" hidden="1"/>
    <cellStyle name="Hipervínculo" xfId="20972" builtinId="8" hidden="1"/>
    <cellStyle name="Hipervínculo" xfId="46540" builtinId="8" hidden="1"/>
    <cellStyle name="Hipervínculo" xfId="13665" builtinId="8" hidden="1"/>
    <cellStyle name="Hipervínculo" xfId="36637" builtinId="8" hidden="1"/>
    <cellStyle name="Hipervínculo" xfId="24196" builtinId="8" hidden="1"/>
    <cellStyle name="Hipervínculo" xfId="1708" builtinId="8" hidden="1"/>
    <cellStyle name="Hipervínculo" xfId="24354" builtinId="8" hidden="1"/>
    <cellStyle name="Hipervínculo" xfId="27896" builtinId="8" hidden="1"/>
    <cellStyle name="Hipervínculo" xfId="53342" builtinId="8" hidden="1"/>
    <cellStyle name="Hipervínculo" xfId="42921" builtinId="8" hidden="1"/>
    <cellStyle name="Hipervínculo" xfId="37856" builtinId="8" hidden="1"/>
    <cellStyle name="Hipervínculo" xfId="15914" builtinId="8" hidden="1"/>
    <cellStyle name="Hipervínculo" xfId="41732" builtinId="8" hidden="1"/>
    <cellStyle name="Hipervínculo" xfId="38162" builtinId="8" hidden="1"/>
    <cellStyle name="Hipervínculo" xfId="34827" builtinId="8" hidden="1"/>
    <cellStyle name="Hipervínculo" xfId="59200" builtinId="8" hidden="1"/>
    <cellStyle name="Hipervínculo" xfId="35731" builtinId="8" hidden="1"/>
    <cellStyle name="Hipervínculo" xfId="30933" builtinId="8" hidden="1"/>
    <cellStyle name="Hipervínculo" xfId="9116" builtinId="8" hidden="1"/>
    <cellStyle name="Hipervínculo" xfId="42441" builtinId="8" hidden="1"/>
    <cellStyle name="Hipervínculo" xfId="43254" builtinId="8" hidden="1"/>
    <cellStyle name="Hipervínculo" xfId="33211" builtinId="8" hidden="1"/>
    <cellStyle name="Hipervínculo" xfId="28648" builtinId="8" hidden="1"/>
    <cellStyle name="Hipervínculo" xfId="3014" builtinId="8" hidden="1"/>
    <cellStyle name="Hipervínculo" xfId="24002" builtinId="8" hidden="1"/>
    <cellStyle name="Hipervínculo" xfId="5679" builtinId="8" hidden="1"/>
    <cellStyle name="Hipervínculo" xfId="21892" builtinId="8" hidden="1"/>
    <cellStyle name="Hipervínculo" xfId="27695" builtinId="8" hidden="1"/>
    <cellStyle name="Hipervínculo" xfId="48683" builtinId="8" hidden="1"/>
    <cellStyle name="Hipervínculo" xfId="533" builtinId="8" hidden="1"/>
    <cellStyle name="Hipervínculo" xfId="22134" builtinId="8" hidden="1"/>
    <cellStyle name="Hipervínculo" xfId="17075" builtinId="8" hidden="1"/>
    <cellStyle name="Hipervínculo" xfId="6654" builtinId="8" hidden="1"/>
    <cellStyle name="Hipervínculo" xfId="28816" builtinId="8" hidden="1"/>
    <cellStyle name="Hipervínculo" xfId="33879" builtinId="8" hidden="1"/>
    <cellStyle name="Hipervínculo" xfId="55610" builtinId="8" hidden="1"/>
    <cellStyle name="Hipervínculo" xfId="21234" builtinId="8" hidden="1"/>
    <cellStyle name="Hipervínculo" xfId="15207" builtinId="8" hidden="1"/>
    <cellStyle name="Hipervínculo" xfId="16086" builtinId="8" hidden="1"/>
    <cellStyle name="Hipervínculo" xfId="13452" builtinId="8" hidden="1"/>
    <cellStyle name="Hipervínculo" xfId="28600" builtinId="8" hidden="1"/>
    <cellStyle name="Hipervínculo" xfId="55023" builtinId="8" hidden="1"/>
    <cellStyle name="Hipervínculo" xfId="42625" builtinId="8" hidden="1"/>
    <cellStyle name="Hipervínculo" xfId="30011" builtinId="8" hidden="1"/>
    <cellStyle name="Hipervínculo" xfId="4529" builtinId="8" hidden="1"/>
    <cellStyle name="Hipervínculo" xfId="4086" builtinId="8" hidden="1"/>
    <cellStyle name="Hipervínculo" xfId="20255" builtinId="8" hidden="1"/>
    <cellStyle name="Hipervínculo" xfId="42677" builtinId="8" hidden="1"/>
    <cellStyle name="Hipervínculo" xfId="47736" builtinId="8" hidden="1"/>
    <cellStyle name="Hipervínculo" xfId="49004" builtinId="8" hidden="1"/>
    <cellStyle name="Hipervínculo" xfId="23080" builtinId="8" hidden="1"/>
    <cellStyle name="Hipervínculo" xfId="2065" builtinId="8" hidden="1"/>
    <cellStyle name="Hipervínculo" xfId="5205" builtinId="8" hidden="1"/>
    <cellStyle name="Hipervínculo" xfId="27052" builtinId="8" hidden="1"/>
    <cellStyle name="Hipervínculo" xfId="49601" builtinId="8" hidden="1"/>
    <cellStyle name="Hipervínculo" xfId="51177" builtinId="8" hidden="1"/>
    <cellStyle name="Hipervínculo" xfId="42206" builtinId="8" hidden="1"/>
    <cellStyle name="Hipervínculo" xfId="16154" builtinId="8" hidden="1"/>
    <cellStyle name="Hipervínculo" xfId="2835" builtinId="8" hidden="1"/>
    <cellStyle name="Hipervínculo" xfId="13458" builtinId="8" hidden="1"/>
    <cellStyle name="Hipervínculo" xfId="33855" builtinId="8" hidden="1"/>
    <cellStyle name="Hipervínculo" xfId="56530" builtinId="8" hidden="1"/>
    <cellStyle name="Hipervínculo" xfId="58284" builtinId="8" hidden="1"/>
    <cellStyle name="Hipervínculo" xfId="35404" builtinId="8" hidden="1"/>
    <cellStyle name="Hipervínculo" xfId="9226" builtinId="8" hidden="1"/>
    <cellStyle name="Hipervínculo" xfId="1035" builtinId="8" hidden="1"/>
    <cellStyle name="Hipervínculo" xfId="33761" builtinId="8" hidden="1"/>
    <cellStyle name="Hipervínculo" xfId="40655" builtinId="8" hidden="1"/>
    <cellStyle name="Hipervínculo" xfId="43534" builtinId="8" hidden="1"/>
    <cellStyle name="Hipervínculo" xfId="43909" builtinId="8" hidden="1"/>
    <cellStyle name="Hipervínculo" xfId="23576" builtinId="8" hidden="1"/>
    <cellStyle name="Hipervínculo" xfId="4543" builtinId="8" hidden="1"/>
    <cellStyle name="Hipervínculo" xfId="10477" builtinId="8" hidden="1"/>
    <cellStyle name="Hipervínculo" xfId="23423" builtinId="8" hidden="1"/>
    <cellStyle name="Hipervínculo" xfId="25890" builtinId="8" hidden="1"/>
    <cellStyle name="Hipervínculo" xfId="49923" builtinId="8" hidden="1"/>
    <cellStyle name="Hipervínculo" xfId="45698" builtinId="8" hidden="1"/>
    <cellStyle name="Hipervínculo" xfId="43394" builtinId="8" hidden="1"/>
    <cellStyle name="Hipervínculo" xfId="6587" builtinId="8" hidden="1"/>
    <cellStyle name="Hipervínculo" xfId="14447" builtinId="8" hidden="1"/>
    <cellStyle name="Hipervínculo" xfId="34893" builtinId="8" hidden="1"/>
    <cellStyle name="Hipervínculo" xfId="31511" builtinId="8" hidden="1"/>
    <cellStyle name="Hipervínculo" xfId="19631" builtinId="8" hidden="1"/>
    <cellStyle name="Hipervínculo" xfId="57339" builtinId="8" hidden="1"/>
    <cellStyle name="Hipervínculo" xfId="47346" builtinId="8" hidden="1"/>
    <cellStyle name="Hipervínculo" xfId="15816" builtinId="8" hidden="1"/>
    <cellStyle name="Hipervínculo" xfId="52470" builtinId="8" hidden="1"/>
    <cellStyle name="Hipervínculo" xfId="37024" builtinId="8" hidden="1"/>
    <cellStyle name="Hipervínculo" xfId="58744" builtinId="8" hidden="1"/>
    <cellStyle name="Hipervínculo" xfId="41168" builtinId="8" hidden="1"/>
    <cellStyle name="Hipervínculo" xfId="40938" builtinId="8" hidden="1"/>
    <cellStyle name="Hipervínculo" xfId="8207" builtinId="8" hidden="1"/>
    <cellStyle name="Hipervínculo" xfId="14051" builtinId="8" hidden="1"/>
    <cellStyle name="Hipervínculo" xfId="19113" builtinId="8" hidden="1"/>
    <cellStyle name="Hipervínculo" xfId="43827" builtinId="8" hidden="1"/>
    <cellStyle name="Hipervínculo" xfId="51707" builtinId="8" hidden="1"/>
    <cellStyle name="Hipervínculo" xfId="13214" builtinId="8" hidden="1"/>
    <cellStyle name="Hipervínculo" xfId="38076" builtinId="8" hidden="1"/>
    <cellStyle name="Hipervínculo" xfId="555" builtinId="8" hidden="1"/>
    <cellStyle name="Hipervínculo" xfId="20980" builtinId="8" hidden="1"/>
    <cellStyle name="Hipervínculo" xfId="26038" builtinId="8" hidden="1"/>
    <cellStyle name="Hipervínculo" xfId="50625" builtinId="8" hidden="1"/>
    <cellStyle name="Hipervínculo" xfId="44781" builtinId="8" hidden="1"/>
    <cellStyle name="Hipervínculo" xfId="22504" builtinId="8" hidden="1"/>
    <cellStyle name="Hipervínculo" xfId="13577" builtinId="8" hidden="1"/>
    <cellStyle name="Hipervínculo" xfId="6177" builtinId="8" hidden="1"/>
    <cellStyle name="Hipervínculo" xfId="43364" builtinId="8" hidden="1"/>
    <cellStyle name="Hipervínculo" xfId="43322" builtinId="8" hidden="1"/>
    <cellStyle name="Hipervínculo" xfId="3028" builtinId="8" hidden="1"/>
    <cellStyle name="Hipervínculo" xfId="37848" builtinId="8" hidden="1"/>
    <cellStyle name="Hipervínculo" xfId="34952" builtinId="8" hidden="1"/>
    <cellStyle name="Hipervínculo" xfId="38867" builtinId="8" hidden="1"/>
    <cellStyle name="Hipervínculo" xfId="25336" builtinId="8" hidden="1"/>
    <cellStyle name="Hipervínculo" xfId="34835" builtinId="8" hidden="1"/>
    <cellStyle name="Hipervínculo" xfId="39896" builtinId="8" hidden="1"/>
    <cellStyle name="Hipervínculo" xfId="52674" builtinId="8" hidden="1"/>
    <cellStyle name="Hipervínculo" xfId="30925" builtinId="8" hidden="1"/>
    <cellStyle name="Hipervínculo" xfId="26020" builtinId="8" hidden="1"/>
    <cellStyle name="Hipervínculo" xfId="3630" builtinId="8" hidden="1"/>
    <cellStyle name="Hipervínculo" xfId="26574" builtinId="8" hidden="1"/>
    <cellStyle name="Hipervínculo" xfId="41659" builtinId="8" hidden="1"/>
    <cellStyle name="Hipervínculo" xfId="46822" builtinId="8" hidden="1"/>
    <cellStyle name="Hipervínculo" xfId="45780" builtinId="8" hidden="1"/>
    <cellStyle name="Hipervínculo" xfId="55774" builtinId="8" hidden="1"/>
    <cellStyle name="Hipervínculo" xfId="12506" builtinId="8" hidden="1"/>
    <cellStyle name="Hipervínculo" xfId="4794" builtinId="8" hidden="1"/>
    <cellStyle name="Hipervínculo" xfId="26958" builtinId="8" hidden="1"/>
    <cellStyle name="Hipervínculo" xfId="16124" builtinId="8" hidden="1"/>
    <cellStyle name="Hipervínculo" xfId="53752" builtinId="8" hidden="1"/>
    <cellStyle name="Hipervínculo" xfId="41292" builtinId="8" hidden="1"/>
    <cellStyle name="Hipervínculo" xfId="17067" builtinId="8" hidden="1"/>
    <cellStyle name="Hipervínculo" xfId="13062" builtinId="8" hidden="1"/>
    <cellStyle name="Hipervínculo" xfId="10739" builtinId="8" hidden="1"/>
    <cellStyle name="Hipervínculo" xfId="33887" builtinId="8" hidden="1"/>
    <cellStyle name="Hipervínculo" xfId="55618" builtinId="8" hidden="1"/>
    <cellStyle name="Hipervínculo" xfId="57830" builtinId="8" hidden="1"/>
    <cellStyle name="Hipervínculo" xfId="34492" builtinId="8" hidden="1"/>
    <cellStyle name="Hipervínculo" xfId="30577" builtinId="8" hidden="1"/>
    <cellStyle name="Hipervínculo" xfId="32180" builtinId="8" hidden="1"/>
    <cellStyle name="Hipervínculo" xfId="16363" builtinId="8" hidden="1"/>
    <cellStyle name="Hipervínculo" xfId="26540" builtinId="8" hidden="1"/>
    <cellStyle name="Hipervínculo" xfId="53472" builtinId="8" hidden="1"/>
    <cellStyle name="Hipervínculo" xfId="39679" builtinId="8" hidden="1"/>
    <cellStyle name="Hipervínculo" xfId="39955" builtinId="8" hidden="1"/>
    <cellStyle name="Hipervínculo" xfId="21064" builtinId="8" hidden="1"/>
    <cellStyle name="Hipervínculo" xfId="15796" builtinId="8" hidden="1"/>
    <cellStyle name="Hipervínculo" xfId="24336" builtinId="8" hidden="1"/>
    <cellStyle name="Hipervínculo" xfId="47483" builtinId="8" hidden="1"/>
    <cellStyle name="Hipervínculo" xfId="49012" builtinId="8" hidden="1"/>
    <cellStyle name="Hipervínculo" xfId="44923" builtinId="8" hidden="1"/>
    <cellStyle name="Hipervínculo" xfId="32391" builtinId="8" hidden="1"/>
    <cellStyle name="Hipervínculo" xfId="2622" builtinId="8" hidden="1"/>
    <cellStyle name="Hipervínculo" xfId="42393" builtinId="8" hidden="1"/>
    <cellStyle name="Hipervínculo" xfId="31137" builtinId="8" hidden="1"/>
    <cellStyle name="Hipervínculo" xfId="30286" builtinId="8" hidden="1"/>
    <cellStyle name="Hipervínculo" xfId="42214" builtinId="8" hidden="1"/>
    <cellStyle name="Hipervínculo" xfId="38120" builtinId="8" hidden="1"/>
    <cellStyle name="Hipervínculo" xfId="29986" builtinId="8" hidden="1"/>
    <cellStyle name="Hipervínculo" xfId="25992" builtinId="8" hidden="1"/>
    <cellStyle name="Hipervínculo" xfId="53538" builtinId="8" hidden="1"/>
    <cellStyle name="Hipervínculo" xfId="37936" builtinId="8" hidden="1"/>
    <cellStyle name="Hipervínculo" xfId="7088" builtinId="8" hidden="1"/>
    <cellStyle name="Hipervínculo" xfId="35412" builtinId="8" hidden="1"/>
    <cellStyle name="Hipervínculo" xfId="31323" builtinId="8" hidden="1"/>
    <cellStyle name="Hipervínculo" xfId="7293" builtinId="8" hidden="1"/>
    <cellStyle name="Hipervínculo" xfId="6652" builtinId="8" hidden="1"/>
    <cellStyle name="Hipervínculo" xfId="51511" builtinId="8" hidden="1"/>
    <cellStyle name="Hipervínculo" xfId="12916" builtinId="8" hidden="1"/>
    <cellStyle name="Hipervínculo" xfId="52618" builtinId="8" hidden="1"/>
    <cellStyle name="Hipervínculo" xfId="28612" builtinId="8" hidden="1"/>
    <cellStyle name="Hipervínculo" xfId="24520" builtinId="8" hidden="1"/>
    <cellStyle name="Hipervínculo" xfId="213" builtinId="8" hidden="1"/>
    <cellStyle name="Hipervínculo" xfId="29012" builtinId="8" hidden="1"/>
    <cellStyle name="Hipervínculo" xfId="810" builtinId="8" hidden="1"/>
    <cellStyle name="Hipervínculo" xfId="51539" builtinId="8" hidden="1"/>
    <cellStyle name="Hipervínculo" xfId="45690" builtinId="8" hidden="1"/>
    <cellStyle name="Hipervínculo" xfId="56412" builtinId="8" hidden="1"/>
    <cellStyle name="Hipervínculo" xfId="17721" builtinId="8" hidden="1"/>
    <cellStyle name="Hipervínculo" xfId="5265" builtinId="8" hidden="1"/>
    <cellStyle name="Hipervínculo" xfId="30217" builtinId="8" hidden="1"/>
    <cellStyle name="Hipervínculo" xfId="26044" builtinId="8" hidden="1"/>
    <cellStyle name="Hipervínculo" xfId="57737" builtinId="8" hidden="1"/>
    <cellStyle name="Hipervínculo" xfId="38759" builtinId="8" hidden="1"/>
    <cellStyle name="Hipervínculo" xfId="15013" builtinId="8" hidden="1"/>
    <cellStyle name="Hipervínculo" xfId="57634" builtinId="8" hidden="1"/>
    <cellStyle name="Hipervínculo" xfId="12190" builtinId="8" hidden="1"/>
    <cellStyle name="Hipervínculo" xfId="37016" builtinId="8" hidden="1"/>
    <cellStyle name="Hipervínculo" xfId="48249" builtinId="8" hidden="1"/>
    <cellStyle name="Hipervínculo" xfId="53567" builtinId="8" hidden="1"/>
    <cellStyle name="Hipervínculo" xfId="31836" builtinId="8" hidden="1"/>
    <cellStyle name="Hipervínculo" xfId="5767" builtinId="8" hidden="1"/>
    <cellStyle name="Hipervínculo" xfId="27437" builtinId="8" hidden="1"/>
    <cellStyle name="Hipervínculo" xfId="19121" builtinId="8" hidden="1"/>
    <cellStyle name="Hipervínculo" xfId="27060" builtinId="8" hidden="1"/>
    <cellStyle name="Hipervínculo" xfId="40487" builtinId="8" hidden="1"/>
    <cellStyle name="Hipervínculo" xfId="19599" builtinId="8" hidden="1"/>
    <cellStyle name="Hipervínculo" xfId="58810" builtinId="8" hidden="1"/>
    <cellStyle name="Hipervínculo" xfId="19407" builtinId="8" hidden="1"/>
    <cellStyle name="Hipervínculo" xfId="29569" builtinId="8" hidden="1"/>
    <cellStyle name="Hipervínculo" xfId="56362" builtinId="8" hidden="1"/>
    <cellStyle name="Hipervínculo" xfId="41981" builtinId="8" hidden="1"/>
    <cellStyle name="Hipervínculo" xfId="26938" builtinId="8" hidden="1"/>
    <cellStyle name="Hipervínculo" xfId="14861" builtinId="8" hidden="1"/>
    <cellStyle name="Hipervínculo" xfId="11476" builtinId="8" hidden="1"/>
    <cellStyle name="Hipervínculo" xfId="40948" builtinId="8" hidden="1"/>
    <cellStyle name="Hipervínculo" xfId="37524" builtinId="8" hidden="1"/>
    <cellStyle name="Hipervínculo" xfId="21014" builtinId="8" hidden="1"/>
    <cellStyle name="Hipervínculo" xfId="26682" builtinId="8" hidden="1"/>
    <cellStyle name="Hipervínculo" xfId="5719" builtinId="8" hidden="1"/>
    <cellStyle name="Hipervínculo" xfId="2263" builtinId="8" hidden="1"/>
    <cellStyle name="Hipervínculo" xfId="14493" builtinId="8" hidden="1"/>
    <cellStyle name="Hipervínculo" xfId="31319" builtinId="8" hidden="1"/>
    <cellStyle name="Hipervínculo" xfId="25695" builtinId="8" hidden="1"/>
    <cellStyle name="Hipervínculo" xfId="39904" builtinId="8" hidden="1"/>
    <cellStyle name="Hipervínculo" xfId="52678" builtinId="8" hidden="1"/>
    <cellStyle name="Hipervínculo" xfId="50809" builtinId="8" hidden="1"/>
    <cellStyle name="Hipervínculo" xfId="25854" builtinId="8" hidden="1"/>
    <cellStyle name="Hipervínculo" xfId="4361" builtinId="8" hidden="1"/>
    <cellStyle name="Hipervínculo" xfId="18330" builtinId="8" hidden="1"/>
    <cellStyle name="Hipervínculo" xfId="15968" builtinId="8" hidden="1"/>
    <cellStyle name="Hipervínculo" xfId="46830" builtinId="8" hidden="1"/>
    <cellStyle name="Hipervínculo" xfId="12419" builtinId="8" hidden="1"/>
    <cellStyle name="Hipervínculo" xfId="44010" builtinId="8" hidden="1"/>
    <cellStyle name="Hipervínculo" xfId="20574" builtinId="8" hidden="1"/>
    <cellStyle name="Hipervínculo" xfId="3078" builtinId="8" hidden="1"/>
    <cellStyle name="Hipervínculo" xfId="17993" builtinId="8" hidden="1"/>
    <cellStyle name="Hipervínculo" xfId="32026" builtinId="8" hidden="1"/>
    <cellStyle name="Hipervínculo" xfId="16951" builtinId="8" hidden="1"/>
    <cellStyle name="Hipervínculo" xfId="15381" builtinId="8" hidden="1"/>
    <cellStyle name="Hipervínculo" xfId="47666" builtinId="8" hidden="1"/>
    <cellStyle name="Hipervínculo" xfId="11999" builtinId="8" hidden="1"/>
    <cellStyle name="Hipervínculo" xfId="10731" builtinId="8" hidden="1"/>
    <cellStyle name="Hipervínculo" xfId="48278" builtinId="8" hidden="1"/>
    <cellStyle name="Hipervínculo" xfId="11718" builtinId="8" hidden="1"/>
    <cellStyle name="Hipervínculo" xfId="57834" builtinId="8" hidden="1"/>
    <cellStyle name="Hipervínculo" xfId="53864" builtinId="8" hidden="1"/>
    <cellStyle name="Hipervínculo" xfId="28744" builtinId="8" hidden="1"/>
    <cellStyle name="Hipervínculo" xfId="5072" builtinId="8" hidden="1"/>
    <cellStyle name="Hipervínculo" xfId="17531" builtinId="8" hidden="1"/>
    <cellStyle name="Hipervínculo" xfId="21621" builtinId="8" hidden="1"/>
    <cellStyle name="Hipervínculo" xfId="133" builtinId="8" hidden="1"/>
    <cellStyle name="Hipervínculo" xfId="51729" builtinId="8" hidden="1"/>
    <cellStyle name="Hipervínculo" xfId="16649" builtinId="8" hidden="1"/>
    <cellStyle name="Hipervínculo" xfId="23608" builtinId="8" hidden="1"/>
    <cellStyle name="Hipervínculo" xfId="20083" builtinId="8" hidden="1"/>
    <cellStyle name="Hipervínculo" xfId="37724" builtinId="8" hidden="1"/>
    <cellStyle name="Hipervínculo" xfId="10767" builtinId="8" hidden="1"/>
    <cellStyle name="Hipervínculo" xfId="52450" builtinId="8" hidden="1"/>
    <cellStyle name="Hipervínculo" xfId="15035" builtinId="8" hidden="1"/>
    <cellStyle name="Hipervínculo" xfId="47312" builtinId="8" hidden="1"/>
    <cellStyle name="Hipervínculo" xfId="16811" builtinId="8" hidden="1"/>
    <cellStyle name="Hipervínculo" xfId="7100" builtinId="8" hidden="1"/>
    <cellStyle name="Hipervínculo" xfId="31129" builtinId="8" hidden="1"/>
    <cellStyle name="Hipervínculo" xfId="4804" builtinId="8" hidden="1"/>
    <cellStyle name="Hipervínculo" xfId="58193" builtinId="8" hidden="1"/>
    <cellStyle name="Hipervínculo" xfId="38126" builtinId="8" hidden="1"/>
    <cellStyle name="Hipervínculo" xfId="25894" builtinId="8" hidden="1"/>
    <cellStyle name="Hipervínculo" xfId="10011" builtinId="8" hidden="1"/>
    <cellStyle name="Hipervínculo" xfId="13899" builtinId="8" hidden="1"/>
    <cellStyle name="Hipervínculo" xfId="37928" builtinId="8" hidden="1"/>
    <cellStyle name="Hipervínculo" xfId="42023" builtinId="8" hidden="1"/>
    <cellStyle name="Hipervínculo" xfId="2435" builtinId="8" hidden="1"/>
    <cellStyle name="Hipervínculo" xfId="22074" builtinId="8" hidden="1"/>
    <cellStyle name="Hipervínculo" xfId="1732" builtinId="8" hidden="1"/>
    <cellStyle name="Hipervínculo" xfId="23035" builtinId="8" hidden="1"/>
    <cellStyle name="Hipervínculo" xfId="26111" builtinId="8" hidden="1"/>
    <cellStyle name="Hipervínculo" xfId="44731" builtinId="8" hidden="1"/>
    <cellStyle name="Hipervínculo" xfId="48819" builtinId="8" hidden="1"/>
    <cellStyle name="Hipervínculo" xfId="47552" builtinId="8" hidden="1"/>
    <cellStyle name="Hipervínculo" xfId="24528" builtinId="8" hidden="1"/>
    <cellStyle name="Hipervínculo" xfId="15669" builtinId="8" hidden="1"/>
    <cellStyle name="Hipervínculo" xfId="3992" builtinId="8" hidden="1"/>
    <cellStyle name="Hipervínculo" xfId="25187" builtinId="8" hidden="1"/>
    <cellStyle name="Hipervínculo" xfId="51531" builtinId="8" hidden="1"/>
    <cellStyle name="Hipervínculo" xfId="55620" builtinId="8" hidden="1"/>
    <cellStyle name="Hipervínculo" xfId="21262" builtinId="8" hidden="1"/>
    <cellStyle name="Hipervínculo" xfId="17729" builtinId="8" hidden="1"/>
    <cellStyle name="Hipervínculo" xfId="46132" builtinId="8" hidden="1"/>
    <cellStyle name="Hipervínculo" xfId="34300" builtinId="8" hidden="1"/>
    <cellStyle name="Hipervínculo" xfId="53006" builtinId="8" hidden="1"/>
    <cellStyle name="Hipervínculo" xfId="37054" builtinId="8" hidden="1"/>
    <cellStyle name="Hipervínculo" xfId="55425" builtinId="8" hidden="1"/>
    <cellStyle name="Hipervínculo" xfId="33697" builtinId="8" hidden="1"/>
    <cellStyle name="Hipervínculo" xfId="10931" builtinId="8" hidden="1"/>
    <cellStyle name="Hipervínculo" xfId="13156" builtinId="8" hidden="1"/>
    <cellStyle name="Hipervínculo" xfId="17259" builtinId="8" hidden="1"/>
    <cellStyle name="Hipervínculo" xfId="38990" builtinId="8" hidden="1"/>
    <cellStyle name="Hipervínculo" xfId="53558" builtinId="8" hidden="1"/>
    <cellStyle name="Hipervínculo" xfId="53496" builtinId="8" hidden="1"/>
    <cellStyle name="Hipervínculo" xfId="26766" builtinId="8" hidden="1"/>
    <cellStyle name="Hipervínculo" xfId="7465" builtinId="8" hidden="1"/>
    <cellStyle name="Hipervínculo" xfId="33143" builtinId="8" hidden="1"/>
    <cellStyle name="Hipervínculo" xfId="41248" builtinId="8" hidden="1"/>
    <cellStyle name="Hipervínculo" xfId="5167" builtinId="8" hidden="1"/>
    <cellStyle name="Hipervínculo" xfId="25914" builtinId="8" hidden="1"/>
    <cellStyle name="Hipervínculo" xfId="41573" builtinId="8" hidden="1"/>
    <cellStyle name="Hipervínculo" xfId="45979" builtinId="8" hidden="1"/>
    <cellStyle name="Hipervínculo" xfId="30702" builtinId="8" hidden="1"/>
    <cellStyle name="Hipervínculo" xfId="25634" builtinId="8" hidden="1"/>
    <cellStyle name="Hipervínculo" xfId="31115" builtinId="8" hidden="1"/>
    <cellStyle name="Hipervínculo" xfId="52845" builtinId="8" hidden="1"/>
    <cellStyle name="Hipervínculo" xfId="53647" builtinId="8" hidden="1"/>
    <cellStyle name="Hipervínculo" xfId="34644" builtinId="8" hidden="1"/>
    <cellStyle name="Hipervínculo" xfId="12912" builtinId="8" hidden="1"/>
    <cellStyle name="Hipervínculo" xfId="11252" builtinId="8" hidden="1"/>
    <cellStyle name="Hipervínculo" xfId="33099" builtinId="8" hidden="1"/>
    <cellStyle name="Hipervínculo" xfId="38042" builtinId="8" hidden="1"/>
    <cellStyle name="Hipervínculo" xfId="57376" builtinId="8" hidden="1"/>
    <cellStyle name="Hipervínculo" xfId="24058" builtinId="8" hidden="1"/>
    <cellStyle name="Hipervínculo" xfId="27711" builtinId="8" hidden="1"/>
    <cellStyle name="Hipervínculo" xfId="5983" builtinId="8" hidden="1"/>
    <cellStyle name="Hipervínculo" xfId="18178" builtinId="8" hidden="1"/>
    <cellStyle name="Hipervínculo" xfId="9901" builtinId="8" hidden="1"/>
    <cellStyle name="Hipervínculo" xfId="34352" builtinId="8" hidden="1"/>
    <cellStyle name="Hipervínculo" xfId="33191" builtinId="8" hidden="1"/>
    <cellStyle name="Hipervínculo" xfId="25846" builtinId="8" hidden="1"/>
    <cellStyle name="Hipervínculo" xfId="40992" builtinId="8" hidden="1"/>
    <cellStyle name="Hipervínculo" xfId="575" builtinId="8" hidden="1"/>
    <cellStyle name="Hipervínculo" xfId="51443" builtinId="8" hidden="1"/>
    <cellStyle name="Hipervínculo" xfId="11336" builtinId="8" hidden="1"/>
    <cellStyle name="Hipervínculo" xfId="58510" builtinId="8" hidden="1"/>
    <cellStyle name="Hipervínculo" xfId="12980" builtinId="8" hidden="1"/>
    <cellStyle name="Hipervínculo" xfId="40603" builtinId="8" hidden="1"/>
    <cellStyle name="Hipervínculo" xfId="7106" builtinId="8" hidden="1"/>
    <cellStyle name="Hipervínculo" xfId="22775" builtinId="8" hidden="1"/>
    <cellStyle name="Hipervínculo" xfId="50977" builtinId="8" hidden="1"/>
    <cellStyle name="Hipervínculo" xfId="54582" builtinId="8" hidden="1"/>
    <cellStyle name="Hipervínculo" xfId="53372" builtinId="8" hidden="1"/>
    <cellStyle name="Hipervínculo" xfId="21518" builtinId="8" hidden="1"/>
    <cellStyle name="Hipervínculo" xfId="11991" builtinId="8" hidden="1"/>
    <cellStyle name="Hipervínculo" xfId="6890" builtinId="8" hidden="1"/>
    <cellStyle name="Hipervínculo" xfId="53440" builtinId="8" hidden="1"/>
    <cellStyle name="Hipervínculo" xfId="38837" builtinId="8" hidden="1"/>
    <cellStyle name="Hipervínculo" xfId="37490" builtinId="8" hidden="1"/>
    <cellStyle name="Hipervínculo" xfId="54446" builtinId="8" hidden="1"/>
    <cellStyle name="Hipervínculo" xfId="30419" builtinId="8" hidden="1"/>
    <cellStyle name="Hipervínculo" xfId="6758" builtinId="8" hidden="1"/>
    <cellStyle name="Hipervínculo" xfId="2259" builtinId="8" hidden="1"/>
    <cellStyle name="Hipervínculo" xfId="21750" builtinId="8" hidden="1"/>
    <cellStyle name="Hipervínculo" xfId="12038" builtinId="8" hidden="1"/>
    <cellStyle name="Hipervínculo" xfId="49731" builtinId="8" hidden="1"/>
    <cellStyle name="Hipervínculo" xfId="47646" builtinId="8" hidden="1"/>
    <cellStyle name="Hipervínculo" xfId="23614" builtinId="8" hidden="1"/>
    <cellStyle name="Hipervínculo" xfId="4579" builtinId="8" hidden="1"/>
    <cellStyle name="Hipervínculo" xfId="4447" builtinId="8" hidden="1"/>
    <cellStyle name="Hipervínculo" xfId="28411" builtinId="8" hidden="1"/>
    <cellStyle name="Hipervínculo" xfId="53629" builtinId="8" hidden="1"/>
    <cellStyle name="Hipervínculo" xfId="52408" builtinId="8" hidden="1"/>
    <cellStyle name="Hipervínculo" xfId="55812" builtinId="8" hidden="1"/>
    <cellStyle name="Hipervínculo" xfId="16819" builtinId="8" hidden="1"/>
    <cellStyle name="Hipervínculo" xfId="56200" builtinId="8" hidden="1"/>
    <cellStyle name="Hipervínculo" xfId="9419" builtinId="8" hidden="1"/>
    <cellStyle name="Hipervínculo" xfId="35212" builtinId="8" hidden="1"/>
    <cellStyle name="Hipervínculo" xfId="54252" builtinId="8" hidden="1"/>
    <cellStyle name="Hipervínculo" xfId="34833" builtinId="8" hidden="1"/>
    <cellStyle name="Hipervínculo" xfId="34045" builtinId="8" hidden="1"/>
    <cellStyle name="Hipervínculo" xfId="10019" builtinId="8" hidden="1"/>
    <cellStyle name="Hipervínculo" xfId="4694" builtinId="8" hidden="1"/>
    <cellStyle name="Hipervínculo" xfId="16349" builtinId="8" hidden="1"/>
    <cellStyle name="Hipervínculo" xfId="42015" builtinId="8" hidden="1"/>
    <cellStyle name="Hipervínculo" xfId="52867" builtinId="8" hidden="1"/>
    <cellStyle name="Hipervínculo" xfId="23294" builtinId="8" hidden="1"/>
    <cellStyle name="Hipervínculo" xfId="27243" builtinId="8" hidden="1"/>
    <cellStyle name="Hipervínculo" xfId="2720" builtinId="8" hidden="1"/>
    <cellStyle name="Hipervínculo" xfId="6880" builtinId="8" hidden="1"/>
    <cellStyle name="Hipervínculo" xfId="10479" builtinId="8" hidden="1"/>
    <cellStyle name="Hipervínculo" xfId="20123" builtinId="8" hidden="1"/>
    <cellStyle name="Hipervínculo" xfId="47544" builtinId="8" hidden="1"/>
    <cellStyle name="Hipervínculo" xfId="42485" builtinId="8" hidden="1"/>
    <cellStyle name="Hipervínculo" xfId="38212" builtinId="8" hidden="1"/>
    <cellStyle name="Hipervínculo" xfId="3988" builtinId="8" hidden="1"/>
    <cellStyle name="Hipervínculo" xfId="4676" builtinId="8" hidden="1"/>
    <cellStyle name="Hipervínculo" xfId="30203" builtinId="8" hidden="1"/>
    <cellStyle name="Hipervínculo" xfId="55612" builtinId="8" hidden="1"/>
    <cellStyle name="Hipervínculo" xfId="11053" builtinId="8" hidden="1"/>
    <cellStyle name="Hipervínculo" xfId="35554" builtinId="8" hidden="1"/>
    <cellStyle name="Hipervínculo" xfId="13643" builtinId="8" hidden="1"/>
    <cellStyle name="Hipervínculo" xfId="10341" builtinId="8" hidden="1"/>
    <cellStyle name="Hipervínculo" xfId="15138" builtinId="8" hidden="1"/>
    <cellStyle name="Hipervínculo" xfId="37129" builtinId="8" hidden="1"/>
    <cellStyle name="Hipervínculo" xfId="44853" builtinId="8" hidden="1"/>
    <cellStyle name="Hipervínculo" xfId="33689" builtinId="8" hidden="1"/>
    <cellStyle name="Hipervínculo" xfId="17623" builtinId="8" hidden="1"/>
    <cellStyle name="Hipervínculo" xfId="24128" builtinId="8" hidden="1"/>
    <cellStyle name="Hipervínculo" xfId="36940" builtinId="8" hidden="1"/>
    <cellStyle name="Hipervínculo" xfId="21416" builtinId="8" hidden="1"/>
    <cellStyle name="Hipervínculo" xfId="46464" builtinId="8" hidden="1"/>
    <cellStyle name="Hipervínculo" xfId="51905" builtinId="8" hidden="1"/>
    <cellStyle name="Hipervínculo" xfId="57135" builtinId="8" hidden="1"/>
    <cellStyle name="Hipervínculo" xfId="10579" builtinId="8" hidden="1"/>
    <cellStyle name="Hipervínculo" xfId="1031" builtinId="8" hidden="1"/>
    <cellStyle name="Hipervínculo" xfId="47044" builtinId="8" hidden="1"/>
    <cellStyle name="Hipervínculo" xfId="29254" builtinId="8" hidden="1"/>
    <cellStyle name="Hipervínculo" xfId="50989" builtinId="8" hidden="1"/>
    <cellStyle name="Hipervínculo" xfId="41565" builtinId="8" hidden="1"/>
    <cellStyle name="Hipervínculo" xfId="23411" builtinId="8" hidden="1"/>
    <cellStyle name="Hipervínculo" xfId="14770" builtinId="8" hidden="1"/>
    <cellStyle name="Hipervínculo" xfId="8926" builtinId="8" hidden="1"/>
    <cellStyle name="Hipervínculo" xfId="31123" builtinId="8" hidden="1"/>
    <cellStyle name="Hipervínculo" xfId="29094" builtinId="8" hidden="1"/>
    <cellStyle name="Hipervínculo" xfId="38476" builtinId="8" hidden="1"/>
    <cellStyle name="Hipervínculo" xfId="53380" builtinId="8" hidden="1"/>
    <cellStyle name="Hipervínculo" xfId="38258" builtinId="8" hidden="1"/>
    <cellStyle name="Hipervínculo" xfId="7844" builtinId="8" hidden="1"/>
    <cellStyle name="Hipervínculo" xfId="3872" builtinId="8" hidden="1"/>
    <cellStyle name="Hipervínculo" xfId="38050" builtinId="8" hidden="1"/>
    <cellStyle name="Hipervínculo" xfId="43113" builtinId="8" hidden="1"/>
    <cellStyle name="Hipervínculo" xfId="53532" builtinId="8" hidden="1"/>
    <cellStyle name="Hipervínculo" xfId="27703" builtinId="8" hidden="1"/>
    <cellStyle name="Hipervínculo" xfId="22472" builtinId="8" hidden="1"/>
    <cellStyle name="Hipervínculo" xfId="1806" builtinId="8" hidden="1"/>
    <cellStyle name="Hipervínculo" xfId="22526" builtinId="8" hidden="1"/>
    <cellStyle name="Hipervínculo" xfId="44981" builtinId="8" hidden="1"/>
    <cellStyle name="Hipervínculo" xfId="26700" builtinId="8" hidden="1"/>
    <cellStyle name="Hipervínculo" xfId="58690" builtinId="8" hidden="1"/>
    <cellStyle name="Hipervínculo" xfId="43456" builtinId="8" hidden="1"/>
    <cellStyle name="Hipervínculo" xfId="59401" builtinId="8" hidden="1"/>
    <cellStyle name="Hipervínculo" xfId="49981" builtinId="8" hidden="1"/>
    <cellStyle name="Hipervínculo" xfId="44601" builtinId="8" hidden="1"/>
    <cellStyle name="Hipervínculo" xfId="51909" builtinId="8" hidden="1"/>
    <cellStyle name="Hipervínculo" xfId="56965" builtinId="8" hidden="1"/>
    <cellStyle name="Hipervínculo" xfId="39934" builtinId="8" hidden="1"/>
    <cellStyle name="Hipervínculo" xfId="57061" builtinId="8" hidden="1"/>
    <cellStyle name="Hipervínculo" xfId="10168" builtinId="8" hidden="1"/>
    <cellStyle name="Hipervínculo" xfId="12098" builtinId="8" hidden="1"/>
    <cellStyle name="Hipervínculo" xfId="36126" builtinId="8" hidden="1"/>
    <cellStyle name="Hipervínculo" xfId="26726" builtinId="8" hidden="1"/>
    <cellStyle name="Hipervínculo" xfId="29472" builtinId="8" hidden="1"/>
    <cellStyle name="Hipervínculo" xfId="6059" builtinId="8" hidden="1"/>
    <cellStyle name="Hipervínculo" xfId="8289" builtinId="8" hidden="1"/>
    <cellStyle name="Hipervínculo" xfId="7235" builtinId="8" hidden="1"/>
    <cellStyle name="Hipervínculo" xfId="9182" builtinId="8" hidden="1"/>
    <cellStyle name="Hipervínculo" xfId="29639" builtinId="8" hidden="1"/>
    <cellStyle name="Hipervínculo" xfId="49008" builtinId="8" hidden="1"/>
    <cellStyle name="Hipervínculo" xfId="58292" builtinId="8" hidden="1"/>
    <cellStyle name="Hipervínculo" xfId="51173" builtinId="8" hidden="1"/>
    <cellStyle name="Hipervínculo" xfId="29860" builtinId="8" hidden="1"/>
    <cellStyle name="Hipervínculo" xfId="50393" builtinId="8" hidden="1"/>
    <cellStyle name="Hipervínculo" xfId="54897" builtinId="8" hidden="1"/>
    <cellStyle name="Hipervínculo" xfId="4539" builtinId="8" hidden="1"/>
    <cellStyle name="Hipervínculo" xfId="53536" builtinId="8" hidden="1"/>
    <cellStyle name="Hipervínculo" xfId="5769" builtinId="8" hidden="1"/>
    <cellStyle name="Hipervínculo" xfId="39581" builtinId="8" hidden="1"/>
    <cellStyle name="Hipervínculo" xfId="52834" builtinId="8" hidden="1"/>
    <cellStyle name="Hipervínculo" xfId="16645" builtinId="8" hidden="1"/>
    <cellStyle name="Hipervínculo" xfId="29890" builtinId="8" hidden="1"/>
    <cellStyle name="Hipervínculo" xfId="4624" builtinId="8" hidden="1"/>
    <cellStyle name="Hipervínculo" xfId="4636" builtinId="8" hidden="1"/>
    <cellStyle name="Hipervínculo" xfId="52203" builtinId="8" hidden="1"/>
    <cellStyle name="Hipervínculo" xfId="5485" builtinId="8" hidden="1"/>
    <cellStyle name="Hipervínculo" xfId="4397" builtinId="8" hidden="1"/>
    <cellStyle name="Hipervínculo" xfId="59008" builtinId="8" hidden="1"/>
    <cellStyle name="Hipervínculo" xfId="38560" builtinId="8" hidden="1"/>
    <cellStyle name="Hipervínculo" xfId="8605" builtinId="8" hidden="1"/>
    <cellStyle name="Hipervínculo" xfId="41395" builtinId="8" hidden="1"/>
    <cellStyle name="Hipervínculo" xfId="27096" builtinId="8" hidden="1"/>
    <cellStyle name="Hipervínculo" xfId="874" builtinId="8" hidden="1"/>
    <cellStyle name="Hipervínculo" xfId="3446" builtinId="8" hidden="1"/>
    <cellStyle name="Hipervínculo" xfId="20839" builtinId="8" hidden="1"/>
    <cellStyle name="Hipervínculo" xfId="38498" builtinId="8" hidden="1"/>
    <cellStyle name="Hipervínculo" xfId="17785" builtinId="8" hidden="1"/>
    <cellStyle name="Hipervínculo" xfId="48959" builtinId="8" hidden="1"/>
    <cellStyle name="Hipervínculo" xfId="53982" builtinId="8" hidden="1"/>
    <cellStyle name="Hipervínculo" xfId="43191" builtinId="8" hidden="1"/>
    <cellStyle name="Hipervínculo" xfId="23282" builtinId="8" hidden="1"/>
    <cellStyle name="Hipervínculo" xfId="17671" builtinId="8" hidden="1"/>
    <cellStyle name="Hipervínculo" xfId="52896" builtinId="8" hidden="1"/>
    <cellStyle name="Hipervínculo" xfId="43195" builtinId="8" hidden="1"/>
    <cellStyle name="Hipervínculo" xfId="20452" builtinId="8" hidden="1"/>
    <cellStyle name="Hipervínculo" xfId="34998" builtinId="8" hidden="1"/>
    <cellStyle name="Hipervínculo" xfId="8481" builtinId="8" hidden="1"/>
    <cellStyle name="Hipervínculo" xfId="26151" builtinId="8" hidden="1"/>
    <cellStyle name="Hipervínculo" xfId="53667" builtinId="8" hidden="1"/>
    <cellStyle name="Hipervínculo" xfId="43857" builtinId="8" hidden="1"/>
    <cellStyle name="Hipervínculo" xfId="38044" builtinId="8" hidden="1"/>
    <cellStyle name="Hipervínculo" xfId="36124" builtinId="8" hidden="1"/>
    <cellStyle name="Hipervínculo" xfId="8757" builtinId="8" hidden="1"/>
    <cellStyle name="Hipervínculo" xfId="15405" builtinId="8" hidden="1"/>
    <cellStyle name="Hipervínculo" xfId="37137" builtinId="8" hidden="1"/>
    <cellStyle name="Hipervínculo" xfId="42200" builtinId="8" hidden="1"/>
    <cellStyle name="Hipervínculo" xfId="50398" builtinId="8" hidden="1"/>
    <cellStyle name="Hipervínculo" xfId="28618" builtinId="8" hidden="1"/>
    <cellStyle name="Hipervínculo" xfId="24420" builtinId="8" hidden="1"/>
    <cellStyle name="Hipervínculo" xfId="1350" builtinId="8" hidden="1"/>
    <cellStyle name="Hipervínculo" xfId="22336" builtinId="8" hidden="1"/>
    <cellStyle name="Hipervínculo" xfId="44067" builtinId="8" hidden="1"/>
    <cellStyle name="Hipervínculo" xfId="53944" builtinId="8" hidden="1"/>
    <cellStyle name="Hipervínculo" xfId="43482" builtinId="8" hidden="1"/>
    <cellStyle name="Hipervínculo" xfId="21692" builtinId="8" hidden="1"/>
    <cellStyle name="Hipervínculo" xfId="7862" builtinId="8" hidden="1"/>
    <cellStyle name="Hipervínculo" xfId="12926" builtinId="8" hidden="1"/>
    <cellStyle name="Hipervínculo" xfId="29262" builtinId="8" hidden="1"/>
    <cellStyle name="Hipervínculo" xfId="50997" builtinId="8" hidden="1"/>
    <cellStyle name="Hipervínculo" xfId="56054" builtinId="8" hidden="1"/>
    <cellStyle name="Hipervínculo" xfId="39020" builtinId="8" hidden="1"/>
    <cellStyle name="Hipervínculo" xfId="14762" builtinId="8" hidden="1"/>
    <cellStyle name="Hipervínculo" xfId="1468" builtinId="8" hidden="1"/>
    <cellStyle name="Hipervínculo" xfId="13010" builtinId="8" hidden="1"/>
    <cellStyle name="Hipervínculo" xfId="36190" builtinId="8" hidden="1"/>
    <cellStyle name="Hipervínculo" xfId="45784" builtinId="8" hidden="1"/>
    <cellStyle name="Hipervínculo" xfId="47062" builtinId="8" hidden="1"/>
    <cellStyle name="Hipervínculo" xfId="36853" builtinId="8" hidden="1"/>
    <cellStyle name="Hipervínculo" xfId="7836" builtinId="8" hidden="1"/>
    <cellStyle name="Hipervínculo" xfId="27616" builtinId="8" hidden="1"/>
    <cellStyle name="Hipervínculo" xfId="37258" builtinId="8" hidden="1"/>
    <cellStyle name="Hipervínculo" xfId="25701" builtinId="8" hidden="1"/>
    <cellStyle name="Hipervínculo" xfId="28122" builtinId="8" hidden="1"/>
    <cellStyle name="Hipervínculo" xfId="31970" builtinId="8" hidden="1"/>
    <cellStyle name="Hipervínculo" xfId="25417" builtinId="8" hidden="1"/>
    <cellStyle name="Hipervínculo" xfId="1810" builtinId="8" hidden="1"/>
    <cellStyle name="Hipervínculo" xfId="8041" builtinId="8" hidden="1"/>
    <cellStyle name="Hipervínculo" xfId="26608" builtinId="8" hidden="1"/>
    <cellStyle name="Hipervínculo" xfId="1506" builtinId="8" hidden="1"/>
    <cellStyle name="Hipervínculo" xfId="57868" builtinId="8" hidden="1"/>
    <cellStyle name="Hipervínculo" xfId="22957" builtinId="8" hidden="1"/>
    <cellStyle name="Hipervínculo" xfId="18621" builtinId="8" hidden="1"/>
    <cellStyle name="Hipervínculo" xfId="5291" builtinId="8" hidden="1"/>
    <cellStyle name="Hipervínculo" xfId="3986" builtinId="8" hidden="1"/>
    <cellStyle name="Hipervínculo" xfId="33409" builtinId="8" hidden="1"/>
    <cellStyle name="Hipervínculo" xfId="56973" builtinId="8" hidden="1"/>
    <cellStyle name="Hipervínculo" xfId="39773" builtinId="8" hidden="1"/>
    <cellStyle name="Hipervínculo" xfId="43187" builtinId="8" hidden="1"/>
    <cellStyle name="Hipervínculo" xfId="11822" builtinId="8" hidden="1"/>
    <cellStyle name="Hipervínculo" xfId="12090" builtinId="8" hidden="1"/>
    <cellStyle name="Hipervínculo" xfId="16181" builtinId="8" hidden="1"/>
    <cellStyle name="Hipervínculo" xfId="40211" builtinId="8" hidden="1"/>
    <cellStyle name="Hipervínculo" xfId="57165" builtinId="8" hidden="1"/>
    <cellStyle name="Hipervínculo" xfId="34138" builtinId="8" hidden="1"/>
    <cellStyle name="Hipervínculo" xfId="29048" builtinId="8" hidden="1"/>
    <cellStyle name="Hipervínculo" xfId="9284" builtinId="8" hidden="1"/>
    <cellStyle name="Hipervínculo" xfId="18889" builtinId="8" hidden="1"/>
    <cellStyle name="Hipervínculo" xfId="22977" builtinId="8" hidden="1"/>
    <cellStyle name="Hipervínculo" xfId="47008" builtinId="8" hidden="1"/>
    <cellStyle name="Hipervínculo" xfId="50312" builtinId="8" hidden="1"/>
    <cellStyle name="Hipervínculo" xfId="1578" builtinId="8" hidden="1"/>
    <cellStyle name="Hipervínculo" xfId="29862" builtinId="8" hidden="1"/>
    <cellStyle name="Hipervínculo" xfId="59066" builtinId="8" hidden="1"/>
    <cellStyle name="Hipervínculo" xfId="39509" builtinId="8" hidden="1"/>
    <cellStyle name="Hipervínculo" xfId="50552" builtinId="8" hidden="1"/>
    <cellStyle name="Hipervínculo" xfId="5570" builtinId="8" hidden="1"/>
    <cellStyle name="Hipervínculo" xfId="43386" builtinId="8" hidden="1"/>
    <cellStyle name="Hipervínculo" xfId="46936" builtinId="8" hidden="1"/>
    <cellStyle name="Hipervínculo" xfId="20462" builtinId="8" hidden="1"/>
    <cellStyle name="Hipervínculo" xfId="23090" builtinId="8" hidden="1"/>
    <cellStyle name="Hipervínculo" xfId="32489" builtinId="8" hidden="1"/>
    <cellStyle name="Hipervínculo" xfId="34364" builtinId="8" hidden="1"/>
    <cellStyle name="Hipervínculo" xfId="58968" builtinId="8" hidden="1"/>
    <cellStyle name="Hipervínculo" xfId="36199" builtinId="8" hidden="1"/>
    <cellStyle name="Hipervínculo" xfId="29170" builtinId="8" hidden="1"/>
    <cellStyle name="Hipervínculo" xfId="8651" builtinId="8" hidden="1"/>
    <cellStyle name="Hipervínculo" xfId="30135" builtinId="8" hidden="1"/>
    <cellStyle name="Hipervínculo" xfId="39291" builtinId="8" hidden="1"/>
    <cellStyle name="Hipervínculo" xfId="41286" builtinId="8" hidden="1"/>
    <cellStyle name="Hipervínculo" xfId="51263" builtinId="8" hidden="1"/>
    <cellStyle name="Hipervínculo" xfId="54298" builtinId="8" hidden="1"/>
    <cellStyle name="Hipervínculo" xfId="9739" builtinId="8" hidden="1"/>
    <cellStyle name="Hipervínculo" xfId="3656" builtinId="8" hidden="1"/>
    <cellStyle name="Hipervínculo" xfId="21424" builtinId="8" hidden="1"/>
    <cellStyle name="Hipervínculo" xfId="50446" builtinId="8" hidden="1"/>
    <cellStyle name="Hipervínculo" xfId="48213" builtinId="8" hidden="1"/>
    <cellStyle name="Hipervínculo" xfId="44337" builtinId="8" hidden="1"/>
    <cellStyle name="Hipervínculo" xfId="44131" builtinId="8" hidden="1"/>
    <cellStyle name="Hipervínculo" xfId="26189" builtinId="8" hidden="1"/>
    <cellStyle name="Hipervínculo" xfId="21980" builtinId="8" hidden="1"/>
    <cellStyle name="Hipervínculo" xfId="31775" builtinId="8" hidden="1"/>
    <cellStyle name="Hipervínculo" xfId="32959" builtinId="8" hidden="1"/>
    <cellStyle name="Hipervínculo" xfId="38544" builtinId="8" hidden="1"/>
    <cellStyle name="Hipervínculo" xfId="14081" builtinId="8" hidden="1"/>
    <cellStyle name="Hipervínculo" xfId="13372" builtinId="8" hidden="1"/>
    <cellStyle name="Hipervínculo" xfId="24534" builtinId="8" hidden="1"/>
    <cellStyle name="Hipervínculo" xfId="16148" builtinId="8" hidden="1"/>
    <cellStyle name="Hipervínculo" xfId="12202" builtinId="8" hidden="1"/>
    <cellStyle name="Hipervínculo" xfId="7404" builtinId="8" hidden="1"/>
    <cellStyle name="Hipervínculo" xfId="52388" builtinId="8" hidden="1"/>
    <cellStyle name="Hipervínculo" xfId="30064" builtinId="8" hidden="1"/>
    <cellStyle name="Hipervínculo" xfId="8749" builtinId="8" hidden="1"/>
    <cellStyle name="Hipervínculo" xfId="12806" builtinId="8" hidden="1"/>
    <cellStyle name="Hipervínculo" xfId="20474" builtinId="8" hidden="1"/>
    <cellStyle name="Hipervínculo" xfId="42208" builtinId="8" hidden="1"/>
    <cellStyle name="Hipervínculo" xfId="50404" builtinId="8" hidden="1"/>
    <cellStyle name="Hipervínculo" xfId="44605" builtinId="8" hidden="1"/>
    <cellStyle name="Hipervínculo" xfId="1762" builtinId="8" hidden="1"/>
    <cellStyle name="Hipervínculo" xfId="1354" builtinId="8" hidden="1"/>
    <cellStyle name="Hipervínculo" xfId="40203" builtinId="8" hidden="1"/>
    <cellStyle name="Hipervínculo" xfId="27399" builtinId="8" hidden="1"/>
    <cellStyle name="Hipervínculo" xfId="25436" builtinId="8" hidden="1"/>
    <cellStyle name="Hipervínculo" xfId="38953" builtinId="8" hidden="1"/>
    <cellStyle name="Hipervínculo" xfId="41738" builtinId="8" hidden="1"/>
    <cellStyle name="Hipervínculo" xfId="35530" builtinId="8" hidden="1"/>
    <cellStyle name="Hipervínculo" xfId="23158" builtinId="8" hidden="1"/>
    <cellStyle name="Hipervínculo" xfId="54184" builtinId="8" hidden="1"/>
    <cellStyle name="Hipervínculo" xfId="34320" builtinId="8" hidden="1"/>
    <cellStyle name="Hipervínculo" xfId="2849" builtinId="8" hidden="1"/>
    <cellStyle name="Hipervínculo" xfId="39028" builtinId="8" hidden="1"/>
    <cellStyle name="Hipervínculo" xfId="34936" builtinId="8" hidden="1"/>
    <cellStyle name="Hipervínculo" xfId="18402" builtinId="8" hidden="1"/>
    <cellStyle name="Hipervínculo" xfId="38286" builtinId="8" hidden="1"/>
    <cellStyle name="Hipervínculo" xfId="36294" builtinId="8" hidden="1"/>
    <cellStyle name="Hipervínculo" xfId="15171" builtinId="8" hidden="1"/>
    <cellStyle name="Hipervínculo" xfId="56256" builtinId="8" hidden="1"/>
    <cellStyle name="Hipervínculo" xfId="32229" builtinId="8" hidden="1"/>
    <cellStyle name="Hipervínculo" xfId="28136" builtinId="8" hidden="1"/>
    <cellStyle name="Hipervínculo" xfId="4310" builtinId="8" hidden="1"/>
    <cellStyle name="Hipervínculo" xfId="58714" builtinId="8" hidden="1"/>
    <cellStyle name="Hipervínculo" xfId="20966" builtinId="8" hidden="1"/>
    <cellStyle name="Hipervínculo" xfId="47919" builtinId="8" hidden="1"/>
    <cellStyle name="Hipervínculo" xfId="49455" builtinId="8" hidden="1"/>
    <cellStyle name="Hipervínculo" xfId="54606" builtinId="8" hidden="1"/>
    <cellStyle name="Hipervínculo" xfId="21336" builtinId="8" hidden="1"/>
    <cellStyle name="Hipervínculo" xfId="2397" builtinId="8" hidden="1"/>
    <cellStyle name="Hipervínculo" xfId="26600" builtinId="8" hidden="1"/>
    <cellStyle name="Hipervínculo" xfId="22332" builtinId="8" hidden="1"/>
    <cellStyle name="Hipervínculo" xfId="54721" builtinId="8" hidden="1"/>
    <cellStyle name="Hipervínculo" xfId="42659" builtinId="8" hidden="1"/>
    <cellStyle name="Hipervínculo" xfId="18631" builtinId="8" hidden="1"/>
    <cellStyle name="Hipervínculo" xfId="52757" builtinId="8" hidden="1"/>
    <cellStyle name="Hipervínculo" xfId="9372" builtinId="8" hidden="1"/>
    <cellStyle name="Hipervínculo" xfId="33401" builtinId="8" hidden="1"/>
    <cellStyle name="Hipervínculo" xfId="37492" builtinId="8" hidden="1"/>
    <cellStyle name="Hipervínculo" xfId="58512" builtinId="8" hidden="1"/>
    <cellStyle name="Hipervínculo" xfId="35856" builtinId="8" hidden="1"/>
    <cellStyle name="Hipervínculo" xfId="11830" builtinId="8" hidden="1"/>
    <cellStyle name="Hipervínculo" xfId="21948" builtinId="8" hidden="1"/>
    <cellStyle name="Hipervínculo" xfId="16172" builtinId="8" hidden="1"/>
    <cellStyle name="Hipervínculo" xfId="53810" builtinId="8" hidden="1"/>
    <cellStyle name="Hipervínculo" xfId="13258" builtinId="8" hidden="1"/>
    <cellStyle name="Hipervínculo" xfId="54480" builtinId="8" hidden="1"/>
    <cellStyle name="Hipervínculo" xfId="19149" builtinId="8" hidden="1"/>
    <cellStyle name="Hipervínculo" xfId="2700" builtinId="8" hidden="1"/>
    <cellStyle name="Hipervínculo" xfId="436" builtinId="8" hidden="1"/>
    <cellStyle name="Hipervínculo" xfId="22969" builtinId="8" hidden="1"/>
    <cellStyle name="Hipervínculo" xfId="47000" builtinId="8" hidden="1"/>
    <cellStyle name="Hipervínculo" xfId="51093" builtinId="8" hidden="1"/>
    <cellStyle name="Hipervínculo" xfId="45249" builtinId="8" hidden="1"/>
    <cellStyle name="Hipervínculo" xfId="22258" builtinId="8" hidden="1"/>
    <cellStyle name="Hipervínculo" xfId="6503" builtinId="8" hidden="1"/>
    <cellStyle name="Hipervínculo" xfId="5709" builtinId="8" hidden="1"/>
    <cellStyle name="Hipervínculo" xfId="26300" builtinId="8" hidden="1"/>
    <cellStyle name="Hipervínculo" xfId="45319" builtinId="8" hidden="1"/>
    <cellStyle name="Hipervínculo" xfId="6706" builtinId="8" hidden="1"/>
    <cellStyle name="Hipervínculo" xfId="38316" builtinId="8" hidden="1"/>
    <cellStyle name="Hipervínculo" xfId="43111" builtinId="8" hidden="1"/>
    <cellStyle name="Hipervínculo" xfId="804" builtinId="8" hidden="1"/>
    <cellStyle name="Hipervínculo" xfId="12636" builtinId="8" hidden="1"/>
    <cellStyle name="Hipervínculo" xfId="34358" builtinId="8" hidden="1"/>
    <cellStyle name="Hipervínculo" xfId="58972" builtinId="8" hidden="1"/>
    <cellStyle name="Hipervínculo" xfId="53123" builtinId="8" hidden="1"/>
    <cellStyle name="Hipervínculo" xfId="31393" builtinId="8" hidden="1"/>
    <cellStyle name="Hipervínculo" xfId="8659" builtinId="8" hidden="1"/>
    <cellStyle name="Hipervínculo" xfId="1850" builtinId="8" hidden="1"/>
    <cellStyle name="Hipervínculo" xfId="17205" builtinId="8" hidden="1"/>
    <cellStyle name="Hipervínculo" xfId="41294" builtinId="8" hidden="1"/>
    <cellStyle name="Hipervínculo" xfId="5530" builtinId="8" hidden="1"/>
    <cellStyle name="Hipervínculo" xfId="46194" builtinId="8" hidden="1"/>
    <cellStyle name="Hipervínculo" xfId="22064" builtinId="8" hidden="1"/>
    <cellStyle name="Hipervínculo" xfId="6740" builtinId="8" hidden="1"/>
    <cellStyle name="Hipervínculo" xfId="50828" builtinId="8" hidden="1"/>
    <cellStyle name="Hipervínculo" xfId="25123" builtinId="8" hidden="1"/>
    <cellStyle name="Hipervínculo" xfId="14181" builtinId="8" hidden="1"/>
    <cellStyle name="Hipervínculo" xfId="17511" builtinId="8" hidden="1"/>
    <cellStyle name="Hipervínculo" xfId="49473" builtinId="8" hidden="1"/>
    <cellStyle name="Hipervínculo" xfId="17535" builtinId="8" hidden="1"/>
    <cellStyle name="Hipervínculo" xfId="6628" builtinId="8" hidden="1"/>
    <cellStyle name="Hipervínculo" xfId="11206" builtinId="8" hidden="1"/>
    <cellStyle name="Hipervínculo" xfId="33419" builtinId="8" hidden="1"/>
    <cellStyle name="Hipervínculo" xfId="55147" builtinId="8" hidden="1"/>
    <cellStyle name="Hipervínculo" xfId="57077" builtinId="8" hidden="1"/>
    <cellStyle name="Hipervínculo" xfId="11993" builtinId="8" hidden="1"/>
    <cellStyle name="Hipervínculo" xfId="10609" builtinId="8" hidden="1"/>
    <cellStyle name="Hipervínculo" xfId="13555" builtinId="8" hidden="1"/>
    <cellStyle name="Hipervínculo" xfId="18005" builtinId="8" hidden="1"/>
    <cellStyle name="Hipervínculo" xfId="18828" builtinId="8" hidden="1"/>
    <cellStyle name="Hipervínculo" xfId="55342" builtinId="8" hidden="1"/>
    <cellStyle name="Hipervínculo" xfId="30473" builtinId="8" hidden="1"/>
    <cellStyle name="Hipervínculo" xfId="25407" builtinId="8" hidden="1"/>
    <cellStyle name="Hipervínculo" xfId="21890" builtinId="8" hidden="1"/>
    <cellStyle name="Hipervínculo" xfId="29004" builtinId="8" hidden="1"/>
    <cellStyle name="Hipervínculo" xfId="4917" builtinId="8" hidden="1"/>
    <cellStyle name="Hipervínculo" xfId="24999" builtinId="8" hidden="1"/>
    <cellStyle name="Hipervínculo" xfId="28524" builtinId="8" hidden="1"/>
    <cellStyle name="Hipervínculo" xfId="3512" builtinId="8" hidden="1"/>
    <cellStyle name="Hipervínculo" xfId="52141" builtinId="8" hidden="1"/>
    <cellStyle name="Hipervínculo" xfId="8765" builtinId="8" hidden="1"/>
    <cellStyle name="Hipervínculo" xfId="55320" builtinId="8" hidden="1"/>
    <cellStyle name="Hipervínculo" xfId="35868" builtinId="8" hidden="1"/>
    <cellStyle name="Hipervínculo" xfId="4881" builtinId="8" hidden="1"/>
    <cellStyle name="Hipervínculo" xfId="18577" builtinId="8" hidden="1"/>
    <cellStyle name="Hipervínculo" xfId="31489" builtinId="8" hidden="1"/>
    <cellStyle name="Hipervínculo" xfId="45251" builtinId="8" hidden="1"/>
    <cellStyle name="Hipervínculo" xfId="15493" builtinId="8" hidden="1"/>
    <cellStyle name="Hipervínculo" xfId="45307" builtinId="8" hidden="1"/>
    <cellStyle name="Hipervínculo" xfId="16262" builtinId="8" hidden="1"/>
    <cellStyle name="Hipervínculo" xfId="25317" builtinId="8" hidden="1"/>
    <cellStyle name="Hipervínculo" xfId="31293" builtinId="8" hidden="1"/>
    <cellStyle name="Hipervínculo" xfId="29026" builtinId="8" hidden="1"/>
    <cellStyle name="Hipervínculo" xfId="53442" builtinId="8" hidden="1"/>
    <cellStyle name="Hipervínculo" xfId="17085" builtinId="8" hidden="1"/>
    <cellStyle name="Hipervínculo" xfId="41112" builtinId="8" hidden="1"/>
    <cellStyle name="Hipervínculo" xfId="45207" builtinId="8" hidden="1"/>
    <cellStyle name="Hipervínculo" xfId="52173" builtinId="8" hidden="1"/>
    <cellStyle name="Hipervínculo" xfId="28144" builtinId="8" hidden="1"/>
    <cellStyle name="Hipervínculo" xfId="46727" builtinId="8" hidden="1"/>
    <cellStyle name="Hipervínculo" xfId="678" builtinId="8" hidden="1"/>
    <cellStyle name="Hipervínculo" xfId="23883" builtinId="8" hidden="1"/>
    <cellStyle name="Hipervínculo" xfId="47911" builtinId="8" hidden="1"/>
    <cellStyle name="Hipervínculo" xfId="52007" builtinId="8" hidden="1"/>
    <cellStyle name="Hipervínculo" xfId="24604" builtinId="8" hidden="1"/>
    <cellStyle name="Hipervínculo" xfId="21344" builtinId="8" hidden="1"/>
    <cellStyle name="Hipervínculo" xfId="46007" builtinId="8" hidden="1"/>
    <cellStyle name="Hipervínculo" xfId="2458" builtinId="8" hidden="1"/>
    <cellStyle name="Hipervínculo" xfId="55834" builtinId="8" hidden="1"/>
    <cellStyle name="Hipervínculo" xfId="36649" builtinId="8" hidden="1"/>
    <cellStyle name="Hipervínculo" xfId="57970" builtinId="8" hidden="1"/>
    <cellStyle name="Hipervínculo" xfId="38572" builtinId="8" hidden="1"/>
    <cellStyle name="Hipervínculo" xfId="14545" builtinId="8" hidden="1"/>
    <cellStyle name="Hipervínculo" xfId="11095" builtinId="8" hidden="1"/>
    <cellStyle name="Hipervínculo" xfId="33905" builtinId="8" hidden="1"/>
    <cellStyle name="Hipervínculo" xfId="10561" builtinId="8" hidden="1"/>
    <cellStyle name="Hipervínculo" xfId="58516" builtinId="8" hidden="1"/>
    <cellStyle name="Hipervínculo" xfId="51753" builtinId="8" hidden="1"/>
    <cellStyle name="Hipervínculo" xfId="31773" builtinId="8" hidden="1"/>
    <cellStyle name="Hipervínculo" xfId="10553" builtinId="8" hidden="1"/>
    <cellStyle name="Hipervínculo" xfId="35206" builtinId="8" hidden="1"/>
    <cellStyle name="Hipervínculo" xfId="50797" builtinId="8" hidden="1"/>
    <cellStyle name="Hipervínculo" xfId="42755" builtinId="8" hidden="1"/>
    <cellStyle name="Hipervínculo" xfId="52167" builtinId="8" hidden="1"/>
    <cellStyle name="Hipervínculo" xfId="47108" builtinId="8" hidden="1"/>
    <cellStyle name="Hipervínculo" xfId="42284" builtinId="8" hidden="1"/>
    <cellStyle name="Hipervínculo" xfId="32510" builtinId="8" hidden="1"/>
    <cellStyle name="Hipervínculo" xfId="18214" builtinId="8" hidden="1"/>
    <cellStyle name="Hipervínculo" xfId="25578" builtinId="8" hidden="1"/>
    <cellStyle name="Hipervínculo" xfId="51085" builtinId="8" hidden="1"/>
    <cellStyle name="Hipervínculo" xfId="11559" builtinId="8" hidden="1"/>
    <cellStyle name="Hipervínculo" xfId="40181" builtinId="8" hidden="1"/>
    <cellStyle name="Hipervínculo" xfId="18172" builtinId="8" hidden="1"/>
    <cellStyle name="Hipervínculo" xfId="5717" builtinId="8" hidden="1"/>
    <cellStyle name="Hipervínculo" xfId="39953" builtinId="8" hidden="1"/>
    <cellStyle name="Hipervínculo" xfId="32508" builtinId="8" hidden="1"/>
    <cellStyle name="Hipervínculo" xfId="57510" builtinId="8" hidden="1"/>
    <cellStyle name="Hipervínculo" xfId="38308" builtinId="8" hidden="1"/>
    <cellStyle name="Hipervínculo" xfId="33251" builtinId="8" hidden="1"/>
    <cellStyle name="Hipervínculo" xfId="11372" builtinId="8" hidden="1"/>
    <cellStyle name="Hipervínculo" xfId="12227" builtinId="8" hidden="1"/>
    <cellStyle name="Hipervínculo" xfId="6285" builtinId="8" hidden="1"/>
    <cellStyle name="Hipervínculo" xfId="39466" builtinId="8" hidden="1"/>
    <cellStyle name="Hipervínculo" xfId="58205" builtinId="8" hidden="1"/>
    <cellStyle name="Hipervínculo" xfId="39623" builtinId="8" hidden="1"/>
    <cellStyle name="Hipervínculo" xfId="13824" builtinId="8" hidden="1"/>
    <cellStyle name="Hipervínculo" xfId="30455" builtinId="8" hidden="1"/>
    <cellStyle name="Hipervínculo" xfId="9682" builtinId="8" hidden="1"/>
    <cellStyle name="Hipervínculo" xfId="58187" builtinId="8" hidden="1"/>
    <cellStyle name="Hipervínculo" xfId="46362" builtinId="8" hidden="1"/>
    <cellStyle name="Hipervínculo" xfId="46186" builtinId="8" hidden="1"/>
    <cellStyle name="Hipervínculo" xfId="23652" builtinId="8" hidden="1"/>
    <cellStyle name="Hipervínculo" xfId="19395" builtinId="8" hidden="1"/>
    <cellStyle name="Hipervínculo" xfId="3311" builtinId="8" hidden="1"/>
    <cellStyle name="Hipervínculo" xfId="26498" builtinId="8" hidden="1"/>
    <cellStyle name="Hipervínculo" xfId="31561" builtinId="8" hidden="1"/>
    <cellStyle name="Hipervínculo" xfId="53292" builtinId="8" hidden="1"/>
    <cellStyle name="Hipervínculo" xfId="39261" builtinId="8" hidden="1"/>
    <cellStyle name="Hipervínculo" xfId="17529" builtinId="8" hidden="1"/>
    <cellStyle name="Hipervínculo" xfId="12467" builtinId="8" hidden="1"/>
    <cellStyle name="Hipervínculo" xfId="8319" builtinId="8" hidden="1"/>
    <cellStyle name="Hipervínculo" xfId="33427" builtinId="8" hidden="1"/>
    <cellStyle name="Hipervínculo" xfId="35234" builtinId="8" hidden="1"/>
    <cellStyle name="Hipervínculo" xfId="57600" builtinId="8" hidden="1"/>
    <cellStyle name="Hipervínculo" xfId="32331" builtinId="8" hidden="1"/>
    <cellStyle name="Hipervínculo" xfId="10601" builtinId="8" hidden="1"/>
    <cellStyle name="Hipervínculo" xfId="5540" builtinId="8" hidden="1"/>
    <cellStyle name="Hipervínculo" xfId="17999" builtinId="8" hidden="1"/>
    <cellStyle name="Hipervínculo" xfId="40357" builtinId="8" hidden="1"/>
    <cellStyle name="Hipervínculo" xfId="45417" builtinId="8" hidden="1"/>
    <cellStyle name="Hipervínculo" xfId="51261" builtinId="8" hidden="1"/>
    <cellStyle name="Hipervínculo" xfId="25399" builtinId="8" hidden="1"/>
    <cellStyle name="Hipervínculo" xfId="8343" builtinId="8" hidden="1"/>
    <cellStyle name="Hipervínculo" xfId="354" builtinId="8" hidden="1"/>
    <cellStyle name="Hipervínculo" xfId="42739" builtinId="8" hidden="1"/>
    <cellStyle name="Hipervínculo" xfId="1490" builtinId="8" hidden="1"/>
    <cellStyle name="Hipervínculo" xfId="7683" builtinId="8" hidden="1"/>
    <cellStyle name="Hipervínculo" xfId="52889" builtinId="8" hidden="1"/>
    <cellStyle name="Hipervínculo" xfId="18475" builtinId="8" hidden="1"/>
    <cellStyle name="Hipervínculo" xfId="54394" builtinId="8" hidden="1"/>
    <cellStyle name="Hipervínculo" xfId="7571" builtinId="8" hidden="1"/>
    <cellStyle name="Hipervínculo" xfId="31597" builtinId="8" hidden="1"/>
    <cellStyle name="Hipervínculo" xfId="54212" builtinId="8" hidden="1"/>
    <cellStyle name="Hipervínculo" xfId="58426" builtinId="8" hidden="1"/>
    <cellStyle name="Hipervínculo" xfId="37658" builtinId="8" hidden="1"/>
    <cellStyle name="Hipervínculo" xfId="11545" builtinId="8" hidden="1"/>
    <cellStyle name="Hipervínculo" xfId="7799" builtinId="8" hidden="1"/>
    <cellStyle name="Hipervínculo" xfId="14369" builtinId="8" hidden="1"/>
    <cellStyle name="Hipervínculo" xfId="38396" builtinId="8" hidden="1"/>
    <cellStyle name="Hipervínculo" xfId="48743" builtinId="8" hidden="1"/>
    <cellStyle name="Hipervínculo" xfId="22296" builtinId="8" hidden="1"/>
    <cellStyle name="Hipervínculo" xfId="30863" builtinId="8" hidden="1"/>
    <cellStyle name="Hipervínculo" xfId="4618" builtinId="8" hidden="1"/>
    <cellStyle name="Hipervínculo" xfId="4419" builtinId="8" hidden="1"/>
    <cellStyle name="Hipervínculo" xfId="6860" builtinId="8" hidden="1"/>
    <cellStyle name="Hipervínculo" xfId="17291" builtinId="8" hidden="1"/>
    <cellStyle name="Hipervínculo" xfId="52181" builtinId="8" hidden="1"/>
    <cellStyle name="Hipervínculo" xfId="48017" builtinId="8" hidden="1"/>
    <cellStyle name="Hipervínculo" xfId="15956" builtinId="8" hidden="1"/>
    <cellStyle name="Hipervínculo" xfId="29" builtinId="8" hidden="1"/>
    <cellStyle name="Hipervínculo" xfId="7846" builtinId="8" hidden="1"/>
    <cellStyle name="Hipervínculo" xfId="52934" builtinId="8" hidden="1"/>
    <cellStyle name="Hipervínculo" xfId="6648" builtinId="8" hidden="1"/>
    <cellStyle name="Hipervínculo" xfId="45117" builtinId="8" hidden="1"/>
    <cellStyle name="Hipervínculo" xfId="33899" builtinId="8" hidden="1"/>
    <cellStyle name="Hipervínculo" xfId="4739" builtinId="8" hidden="1"/>
    <cellStyle name="Hipervínculo" xfId="18593" builtinId="8" hidden="1"/>
    <cellStyle name="Hipervínculo" xfId="26790" builtinId="8" hidden="1"/>
    <cellStyle name="Hipervínculo" xfId="20864" builtinId="8" hidden="1"/>
    <cellStyle name="Hipervínculo" xfId="14863" builtinId="8" hidden="1"/>
    <cellStyle name="Hipervínculo" xfId="790" builtinId="8" hidden="1"/>
    <cellStyle name="Hipervínculo" xfId="57019" builtinId="8" hidden="1"/>
    <cellStyle name="Hipervínculo" xfId="54815" builtinId="8" hidden="1"/>
    <cellStyle name="Hipervínculo" xfId="17633" builtinId="8" hidden="1"/>
    <cellStyle name="Hipervínculo" xfId="16791" builtinId="8" hidden="1"/>
    <cellStyle name="Hipervínculo" xfId="41571" builtinId="8" hidden="1"/>
    <cellStyle name="Hipervínculo" xfId="50266" builtinId="8" hidden="1"/>
    <cellStyle name="Hipervínculo" xfId="51290" builtinId="8" hidden="1"/>
    <cellStyle name="Hipervínculo" xfId="13673" builtinId="8" hidden="1"/>
    <cellStyle name="Hipervínculo" xfId="2944" builtinId="8" hidden="1"/>
    <cellStyle name="Hipervínculo" xfId="45011" builtinId="8" hidden="1"/>
    <cellStyle name="Hipervínculo" xfId="41108" builtinId="8" hidden="1"/>
    <cellStyle name="Hipervínculo" xfId="48369" builtinId="8" hidden="1"/>
    <cellStyle name="Hipervínculo" xfId="47100" builtinId="8" hidden="1"/>
    <cellStyle name="Hipervínculo" xfId="18649" builtinId="8" hidden="1"/>
    <cellStyle name="Hipervínculo" xfId="20307" builtinId="8" hidden="1"/>
    <cellStyle name="Hipervínculo" xfId="3768" builtinId="8" hidden="1"/>
    <cellStyle name="Hipervínculo" xfId="25586" builtinId="8" hidden="1"/>
    <cellStyle name="Hipervínculo" xfId="48544" builtinId="8" hidden="1"/>
    <cellStyle name="Hipervínculo" xfId="35710" builtinId="8" hidden="1"/>
    <cellStyle name="Hipervínculo" xfId="52343" builtinId="8" hidden="1"/>
    <cellStyle name="Hipervínculo" xfId="24850" builtinId="8" hidden="1"/>
    <cellStyle name="Hipervínculo" xfId="13380" builtinId="8" hidden="1"/>
    <cellStyle name="Hipervínculo" xfId="1184" builtinId="8" hidden="1"/>
    <cellStyle name="Hipervínculo" xfId="32516" builtinId="8" hidden="1"/>
    <cellStyle name="Hipervínculo" xfId="32104" builtinId="8" hidden="1"/>
    <cellStyle name="Hipervínculo" xfId="58582" builtinId="8" hidden="1"/>
    <cellStyle name="Hipervínculo" xfId="33243" builtinId="8" hidden="1"/>
    <cellStyle name="Hipervínculo" xfId="27892" builtinId="8" hidden="1"/>
    <cellStyle name="Hipervínculo" xfId="6451" builtinId="8" hidden="1"/>
    <cellStyle name="Hipervínculo" xfId="17711" builtinId="8" hidden="1"/>
    <cellStyle name="Hipervínculo" xfId="39444" builtinId="8" hidden="1"/>
    <cellStyle name="Hipervínculo" xfId="44504" builtinId="8" hidden="1"/>
    <cellStyle name="Hipervínculo" xfId="22899" builtinId="8" hidden="1"/>
    <cellStyle name="Hipervínculo" xfId="20600" builtinId="8" hidden="1"/>
    <cellStyle name="Hipervínculo" xfId="58028" builtinId="8" hidden="1"/>
    <cellStyle name="Hipervínculo" xfId="47148" builtinId="8" hidden="1"/>
    <cellStyle name="Hipervínculo" xfId="37412" builtinId="8" hidden="1"/>
    <cellStyle name="Hipervínculo" xfId="46370" builtinId="8" hidden="1"/>
    <cellStyle name="Hipervínculo" xfId="51431" builtinId="8" hidden="1"/>
    <cellStyle name="Hipervínculo" xfId="10723" builtinId="8" hidden="1"/>
    <cellStyle name="Hipervínculo" xfId="51881" builtinId="8" hidden="1"/>
    <cellStyle name="Hipervínculo" xfId="40079" builtinId="8" hidden="1"/>
    <cellStyle name="Hipervínculo" xfId="55634" builtinId="8" hidden="1"/>
    <cellStyle name="Hipervínculo" xfId="40976" builtinId="8" hidden="1"/>
    <cellStyle name="Hipervínculo" xfId="8245" builtinId="8" hidden="1"/>
    <cellStyle name="Hipervínculo" xfId="34508" builtinId="8" hidden="1"/>
    <cellStyle name="Hipervínculo" xfId="13256" builtinId="8" hidden="1"/>
    <cellStyle name="Hipervínculo" xfId="7882" builtinId="8" hidden="1"/>
    <cellStyle name="Hipervínculo" xfId="2018" builtinId="8" hidden="1"/>
    <cellStyle name="Hipervínculo" xfId="34654" builtinId="8" hidden="1"/>
    <cellStyle name="Hipervínculo" xfId="3924" builtinId="8" hidden="1"/>
    <cellStyle name="Hipervínculo" xfId="15043" builtinId="8" hidden="1"/>
    <cellStyle name="Hipervínculo" xfId="56308" builtinId="8" hidden="1"/>
    <cellStyle name="Hipervínculo" xfId="18340" builtinId="8" hidden="1"/>
    <cellStyle name="Hipervínculo" xfId="798" builtinId="8" hidden="1"/>
    <cellStyle name="Hipervínculo" xfId="57620" builtinId="8" hidden="1"/>
    <cellStyle name="Hipervínculo" xfId="10089" builtinId="8" hidden="1"/>
    <cellStyle name="Hipervínculo" xfId="4098" builtinId="8" hidden="1"/>
    <cellStyle name="Hipervínculo" xfId="44113" builtinId="8" hidden="1"/>
    <cellStyle name="Hipervínculo" xfId="49381" builtinId="8" hidden="1"/>
    <cellStyle name="Hipervínculo" xfId="24320" builtinId="8" hidden="1"/>
    <cellStyle name="Hipervínculo" xfId="53912" builtinId="8" hidden="1"/>
    <cellStyle name="Hipervínculo" xfId="32415" builtinId="8" hidden="1"/>
    <cellStyle name="Hipervínculo" xfId="49028" builtinId="8" hidden="1"/>
    <cellStyle name="Hipervínculo" xfId="44143" builtinId="8" hidden="1"/>
    <cellStyle name="Hipervínculo" xfId="2425" builtinId="8" hidden="1"/>
    <cellStyle name="Hipervínculo" xfId="20908" builtinId="8" hidden="1"/>
    <cellStyle name="Hipervínculo" xfId="14549" builtinId="8" hidden="1"/>
    <cellStyle name="Hipervínculo" xfId="43312" builtinId="8" hidden="1"/>
    <cellStyle name="Hipervínculo" xfId="12374" builtinId="8" hidden="1"/>
    <cellStyle name="Hipervínculo" xfId="48251" builtinId="8" hidden="1"/>
    <cellStyle name="Hipervínculo" xfId="49641" builtinId="8" hidden="1"/>
    <cellStyle name="Hipervínculo" xfId="54687" builtinId="8" hidden="1"/>
    <cellStyle name="Hipervínculo" xfId="41923" builtinId="8" hidden="1"/>
    <cellStyle name="Hipervínculo" xfId="14220" builtinId="8" hidden="1"/>
    <cellStyle name="Hipervínculo" xfId="2724" builtinId="8" hidden="1"/>
    <cellStyle name="Hipervínculo" xfId="768" builtinId="8" hidden="1"/>
    <cellStyle name="Hipervínculo" xfId="26414" builtinId="8" hidden="1"/>
    <cellStyle name="Hipervínculo" xfId="59391" builtinId="8" hidden="1"/>
    <cellStyle name="Hipervínculo" xfId="38420" builtinId="8" hidden="1"/>
    <cellStyle name="Hipervínculo" xfId="15741" builtinId="8" hidden="1"/>
    <cellStyle name="Hipervínculo" xfId="42537" builtinId="8" hidden="1"/>
    <cellStyle name="Hipervínculo" xfId="28282" builtinId="8" hidden="1"/>
    <cellStyle name="Hipervínculo" xfId="1516" builtinId="8" hidden="1"/>
    <cellStyle name="Hipervínculo" xfId="46422" builtinId="8" hidden="1"/>
    <cellStyle name="Hipervínculo" xfId="39515" builtinId="8" hidden="1"/>
    <cellStyle name="Hipervínculo" xfId="45133" builtinId="8" hidden="1"/>
    <cellStyle name="Hipervínculo" xfId="18130" builtinId="8" hidden="1"/>
    <cellStyle name="Hipervínculo" xfId="56390" builtinId="8" hidden="1"/>
    <cellStyle name="Hipervínculo" xfId="9162" builtinId="8" hidden="1"/>
    <cellStyle name="Hipervínculo" xfId="37188" builtinId="8" hidden="1"/>
    <cellStyle name="Hipervínculo" xfId="26201" builtinId="8" hidden="1"/>
    <cellStyle name="Hipervínculo" xfId="24262" builtinId="8" hidden="1"/>
    <cellStyle name="Hipervínculo" xfId="515" builtinId="8" hidden="1"/>
    <cellStyle name="Hipervínculo" xfId="21099" builtinId="8" hidden="1"/>
    <cellStyle name="Hipervínculo" xfId="21418" builtinId="8" hidden="1"/>
    <cellStyle name="Hipervínculo" xfId="670" builtinId="8" hidden="1"/>
    <cellStyle name="Hipervínculo" xfId="28405" builtinId="8" hidden="1"/>
    <cellStyle name="Hipervínculo" xfId="46484" builtinId="8" hidden="1"/>
    <cellStyle name="Hipervínculo" xfId="479" builtinId="8" hidden="1"/>
    <cellStyle name="Hipervínculo" xfId="40387" builtinId="8" hidden="1"/>
    <cellStyle name="Hipervínculo" xfId="22843" builtinId="8" hidden="1"/>
    <cellStyle name="Hipervínculo" xfId="38777" builtinId="8" hidden="1"/>
    <cellStyle name="Hipervínculo" xfId="46074" builtinId="8" hidden="1"/>
    <cellStyle name="Hipervínculo" xfId="7333" builtinId="8" hidden="1"/>
    <cellStyle name="Hipervínculo" xfId="7735" builtinId="8" hidden="1"/>
    <cellStyle name="Hipervínculo" xfId="2281" builtinId="8" hidden="1"/>
    <cellStyle name="Hipervínculo" xfId="3796" builtinId="8" hidden="1"/>
    <cellStyle name="Hipervínculo" xfId="23810" builtinId="8" hidden="1"/>
    <cellStyle name="Hipervínculo" xfId="37666" builtinId="8" hidden="1"/>
    <cellStyle name="Hipervínculo" xfId="4913" builtinId="8" hidden="1"/>
    <cellStyle name="Hipervínculo" xfId="10785" builtinId="8" hidden="1"/>
    <cellStyle name="Hipervínculo" xfId="12354" builtinId="8" hidden="1"/>
    <cellStyle name="Hipervínculo" xfId="19941" builtinId="8" hidden="1"/>
    <cellStyle name="Hipervínculo" xfId="52544" builtinId="8" hidden="1"/>
    <cellStyle name="Hipervínculo" xfId="5933" builtinId="8" hidden="1"/>
    <cellStyle name="Hipervínculo" xfId="33649" builtinId="8" hidden="1"/>
    <cellStyle name="Hipervínculo" xfId="23312" builtinId="8" hidden="1"/>
    <cellStyle name="Hipervínculo" xfId="4351" builtinId="8" hidden="1"/>
    <cellStyle name="Hipervínculo" xfId="41371" builtinId="8" hidden="1"/>
    <cellStyle name="Hipervínculo" xfId="27768" builtinId="8" hidden="1"/>
    <cellStyle name="Hipervínculo" xfId="46880" builtinId="8" hidden="1"/>
    <cellStyle name="Hipervínculo" xfId="33331" builtinId="8" hidden="1"/>
    <cellStyle name="Hipervínculo" xfId="47186" builtinId="8" hidden="1"/>
    <cellStyle name="Hipervínculo" xfId="58750" builtinId="8" hidden="1"/>
    <cellStyle name="Hipervínculo" xfId="54588" builtinId="8" hidden="1"/>
    <cellStyle name="Hipervínculo" xfId="31423" builtinId="8" hidden="1"/>
    <cellStyle name="Hipervínculo" xfId="32558" builtinId="8" hidden="1"/>
    <cellStyle name="Hipervínculo" xfId="12672" builtinId="8" hidden="1"/>
    <cellStyle name="Hipervínculo" xfId="54727" builtinId="8" hidden="1"/>
    <cellStyle name="Hipervínculo" xfId="22995" builtinId="8" hidden="1"/>
    <cellStyle name="Hipervínculo" xfId="1322" builtinId="8" hidden="1"/>
    <cellStyle name="Hipervínculo" xfId="24830" builtinId="8" hidden="1"/>
    <cellStyle name="Hipervínculo" xfId="16351" builtinId="8" hidden="1"/>
    <cellStyle name="Hipervínculo" xfId="59138" builtinId="8" hidden="1"/>
    <cellStyle name="Hipervínculo" xfId="20862" builtinId="8" hidden="1"/>
    <cellStyle name="Hipervínculo" xfId="33895" builtinId="8" hidden="1"/>
    <cellStyle name="Hipervínculo" xfId="812" builtinId="8" hidden="1"/>
    <cellStyle name="Hipervínculo" xfId="40485" builtinId="8" hidden="1"/>
    <cellStyle name="Hipervínculo" xfId="54805" builtinId="8" hidden="1"/>
    <cellStyle name="Hipervínculo" xfId="58422" builtinId="8" hidden="1"/>
    <cellStyle name="Hipervínculo" xfId="52351" builtinId="8" hidden="1"/>
    <cellStyle name="Hipervínculo" xfId="42935" builtinId="8" hidden="1"/>
    <cellStyle name="Hipervínculo" xfId="23146" builtinId="8" hidden="1"/>
    <cellStyle name="Hipervínculo" xfId="51269" builtinId="8" hidden="1"/>
    <cellStyle name="Hipervínculo" xfId="20510" builtinId="8" hidden="1"/>
    <cellStyle name="Hipervínculo" xfId="11374" builtinId="8" hidden="1"/>
    <cellStyle name="Hipervínculo" xfId="21388" builtinId="8" hidden="1"/>
    <cellStyle name="Hipervínculo" xfId="38494" builtinId="8" hidden="1"/>
    <cellStyle name="Hipervínculo" xfId="29210" builtinId="8" hidden="1"/>
    <cellStyle name="Hipervínculo" xfId="36745" builtinId="8" hidden="1"/>
    <cellStyle name="Hipervínculo" xfId="28483" builtinId="8" hidden="1"/>
    <cellStyle name="Hipervínculo" xfId="8483" builtinId="8" hidden="1"/>
    <cellStyle name="Hipervínculo" xfId="57864" builtinId="8" hidden="1"/>
    <cellStyle name="Hipervínculo" xfId="30569" builtinId="8" hidden="1"/>
    <cellStyle name="Hipervínculo" xfId="16761" builtinId="8" hidden="1"/>
    <cellStyle name="Hipervínculo" xfId="34606" builtinId="8" hidden="1"/>
    <cellStyle name="Hipervínculo" xfId="33793" builtinId="8" hidden="1"/>
    <cellStyle name="Hipervínculo" xfId="13812" builtinId="8" hidden="1"/>
    <cellStyle name="Hipervínculo" xfId="39470" builtinId="8" hidden="1"/>
    <cellStyle name="Hipervínculo" xfId="57780" builtinId="8" hidden="1"/>
    <cellStyle name="Hipervínculo" xfId="34459" builtinId="8" hidden="1"/>
    <cellStyle name="Hipervínculo" xfId="51445" builtinId="8" hidden="1"/>
    <cellStyle name="Hipervínculo" xfId="10235" builtinId="8" hidden="1"/>
    <cellStyle name="Hipervínculo" xfId="46922" builtinId="8" hidden="1"/>
    <cellStyle name="Hipervínculo" xfId="5763" builtinId="8" hidden="1"/>
    <cellStyle name="Hipervínculo" xfId="17635" builtinId="8" hidden="1"/>
    <cellStyle name="Hipervínculo" xfId="52538" builtinId="8" hidden="1"/>
    <cellStyle name="Hipervínculo" xfId="21244" builtinId="8" hidden="1"/>
    <cellStyle name="Hipervínculo" xfId="55716" builtinId="8" hidden="1"/>
    <cellStyle name="Hipervínculo" xfId="24856" builtinId="8" hidden="1"/>
    <cellStyle name="Hipervínculo" xfId="56466" builtinId="8" hidden="1"/>
    <cellStyle name="Hipervínculo" xfId="13517" builtinId="8" hidden="1"/>
    <cellStyle name="Hipervínculo" xfId="38725" builtinId="8" hidden="1"/>
    <cellStyle name="Hipervínculo" xfId="22781" builtinId="8" hidden="1"/>
    <cellStyle name="Hipervínculo" xfId="46988" builtinId="8" hidden="1"/>
    <cellStyle name="Hipervínculo" xfId="11663" builtinId="8" hidden="1"/>
    <cellStyle name="Hipervínculo" xfId="19161" builtinId="8" hidden="1"/>
    <cellStyle name="Hipervínculo" xfId="4753" builtinId="8" hidden="1"/>
    <cellStyle name="Hipervínculo" xfId="48445" builtinId="8" hidden="1"/>
    <cellStyle name="Hipervínculo" xfId="52741" builtinId="8" hidden="1"/>
    <cellStyle name="Hipervínculo" xfId="1140" builtinId="8" hidden="1"/>
    <cellStyle name="Hipervínculo" xfId="58552" builtinId="8" hidden="1"/>
    <cellStyle name="Hipervínculo" xfId="37585" builtinId="8" hidden="1"/>
    <cellStyle name="Hipervínculo" xfId="2670" builtinId="8" hidden="1"/>
    <cellStyle name="Hipervínculo" xfId="33323" builtinId="8" hidden="1"/>
    <cellStyle name="Hipervínculo" xfId="8309" builtinId="8" hidden="1"/>
    <cellStyle name="Hipervínculo" xfId="31235" builtinId="8" hidden="1"/>
    <cellStyle name="Hipervínculo" xfId="14617" builtinId="8" hidden="1"/>
    <cellStyle name="Hipervínculo" xfId="44217" builtinId="8" hidden="1"/>
    <cellStyle name="Hipervínculo" xfId="42117" builtinId="8" hidden="1"/>
    <cellStyle name="Hipervínculo" xfId="42737" builtinId="8" hidden="1"/>
    <cellStyle name="Hipervínculo" xfId="35560" builtinId="8" hidden="1"/>
    <cellStyle name="Hipervínculo" xfId="13186" builtinId="8" hidden="1"/>
    <cellStyle name="Hipervínculo" xfId="9623" builtinId="8" hidden="1"/>
    <cellStyle name="Hipervínculo" xfId="14937" builtinId="8" hidden="1"/>
    <cellStyle name="Hipervínculo" xfId="36635" builtinId="8" hidden="1"/>
    <cellStyle name="Hipervínculo" xfId="55877" builtinId="8" hidden="1"/>
    <cellStyle name="Hipervínculo" xfId="50820" builtinId="8" hidden="1"/>
    <cellStyle name="Hipervínculo" xfId="49139" builtinId="8" hidden="1"/>
    <cellStyle name="Hipervínculo" xfId="6387" builtinId="8" hidden="1"/>
    <cellStyle name="Hipervínculo" xfId="47288" builtinId="8" hidden="1"/>
    <cellStyle name="Hipervínculo" xfId="21868" builtinId="8" hidden="1"/>
    <cellStyle name="Hipervínculo" xfId="24206" builtinId="8" hidden="1"/>
    <cellStyle name="Hipervínculo" xfId="48949" builtinId="8" hidden="1"/>
    <cellStyle name="Hipervínculo" xfId="42559" builtinId="8" hidden="1"/>
    <cellStyle name="Hipervínculo" xfId="54468" builtinId="8" hidden="1"/>
    <cellStyle name="Hipervínculo" xfId="27279" builtinId="8" hidden="1"/>
    <cellStyle name="Hipervínculo" xfId="50212" builtinId="8" hidden="1"/>
    <cellStyle name="Hipervínculo" xfId="28794" builtinId="8" hidden="1"/>
    <cellStyle name="Hipervínculo" xfId="802" builtinId="8" hidden="1"/>
    <cellStyle name="Hipervínculo" xfId="42025" builtinId="8" hidden="1"/>
    <cellStyle name="Hipervínculo" xfId="36962" builtinId="8" hidden="1"/>
    <cellStyle name="Hipervínculo" xfId="15231" builtinId="8" hidden="1"/>
    <cellStyle name="Hipervínculo" xfId="362" builtinId="8" hidden="1"/>
    <cellStyle name="Hipervínculo" xfId="38675" builtinId="8" hidden="1"/>
    <cellStyle name="Hipervínculo" xfId="17429" builtinId="8" hidden="1"/>
    <cellStyle name="Hipervínculo" xfId="59335" builtinId="8" hidden="1"/>
    <cellStyle name="Hipervínculo" xfId="35094" builtinId="8" hidden="1"/>
    <cellStyle name="Hipervínculo" xfId="30035" builtinId="8" hidden="1"/>
    <cellStyle name="Hipervínculo" xfId="8305" builtinId="8" hidden="1"/>
    <cellStyle name="Hipervínculo" xfId="29689" builtinId="8" hidden="1"/>
    <cellStyle name="Hipervínculo" xfId="24148" builtinId="8" hidden="1"/>
    <cellStyle name="Hipervínculo" xfId="42653" builtinId="8" hidden="1"/>
    <cellStyle name="Hipervínculo" xfId="53072" builtinId="8" hidden="1"/>
    <cellStyle name="Hipervínculo" xfId="52464" builtinId="8" hidden="1"/>
    <cellStyle name="Hipervínculo" xfId="23103" builtinId="8" hidden="1"/>
    <cellStyle name="Hipervínculo" xfId="1576" builtinId="8" hidden="1"/>
    <cellStyle name="Hipervínculo" xfId="22785" builtinId="8" hidden="1"/>
    <cellStyle name="Hipervínculo" xfId="29130" builtinId="8" hidden="1"/>
    <cellStyle name="Hipervínculo" xfId="49577" builtinId="8" hidden="1"/>
    <cellStyle name="Hipervínculo" xfId="46273" builtinId="8" hidden="1"/>
    <cellStyle name="Hipervínculo" xfId="10192" builtinId="8" hidden="1"/>
    <cellStyle name="Hipervínculo" xfId="59190" builtinId="8" hidden="1"/>
    <cellStyle name="Hipervínculo" xfId="52792" builtinId="8" hidden="1"/>
    <cellStyle name="Hipervínculo" xfId="31079" builtinId="8" hidden="1"/>
    <cellStyle name="Hipervínculo" xfId="56602" builtinId="8" hidden="1"/>
    <cellStyle name="Hipervínculo" xfId="5681" builtinId="8" hidden="1"/>
    <cellStyle name="Hipervínculo" xfId="34455" builtinId="8" hidden="1"/>
    <cellStyle name="Hipervínculo" xfId="16421" builtinId="8" hidden="1"/>
    <cellStyle name="Hipervínculo" xfId="49973" builtinId="8" hidden="1"/>
    <cellStyle name="Hipervínculo" xfId="22881" builtinId="8" hidden="1"/>
    <cellStyle name="Hipervínculo" xfId="24448" builtinId="8" hidden="1"/>
    <cellStyle name="Hipervínculo" xfId="55664" builtinId="8" hidden="1"/>
    <cellStyle name="Hipervínculo" xfId="13172" builtinId="8" hidden="1"/>
    <cellStyle name="Hipervínculo" xfId="32675" builtinId="8" hidden="1"/>
    <cellStyle name="Hipervínculo" xfId="4236" builtinId="8" hidden="1"/>
    <cellStyle name="Hipervínculo" xfId="4531" builtinId="8" hidden="1"/>
    <cellStyle name="Hipervínculo" xfId="19357" builtinId="8" hidden="1"/>
    <cellStyle name="Hipervínculo" xfId="43384" builtinId="8" hidden="1"/>
    <cellStyle name="Hipervínculo" xfId="47476" builtinId="8" hidden="1"/>
    <cellStyle name="Hipervínculo" xfId="39331" builtinId="8" hidden="1"/>
    <cellStyle name="Hipervínculo" xfId="13856" builtinId="8" hidden="1"/>
    <cellStyle name="Hipervínculo" xfId="7545" builtinId="8" hidden="1"/>
    <cellStyle name="Hipervínculo" xfId="2175" builtinId="8" hidden="1"/>
    <cellStyle name="Hipervínculo" xfId="23212" builtinId="8" hidden="1"/>
    <cellStyle name="Hipervínculo" xfId="50184" builtinId="8" hidden="1"/>
    <cellStyle name="Hipervínculo" xfId="2460" builtinId="8" hidden="1"/>
    <cellStyle name="Hipervínculo" xfId="43103" builtinId="8" hidden="1"/>
    <cellStyle name="Hipervínculo" xfId="26034" builtinId="8" hidden="1"/>
    <cellStyle name="Hipervínculo" xfId="2578" builtinId="8" hidden="1"/>
    <cellStyle name="Hipervínculo" xfId="7098" builtinId="8" hidden="1"/>
    <cellStyle name="Hipervínculo" xfId="32957" builtinId="8" hidden="1"/>
    <cellStyle name="Hipervínculo" xfId="56983" builtinId="8" hidden="1"/>
    <cellStyle name="Hipervínculo" xfId="58732" builtinId="8" hidden="1"/>
    <cellStyle name="Hipervínculo" xfId="36302" builtinId="8" hidden="1"/>
    <cellStyle name="Hipervínculo" xfId="17823" builtinId="8" hidden="1"/>
    <cellStyle name="Hipervínculo" xfId="12391" builtinId="8" hidden="1"/>
    <cellStyle name="Hipervínculo" xfId="18434" builtinId="8" hidden="1"/>
    <cellStyle name="Hipervínculo" xfId="39759" builtinId="8" hidden="1"/>
    <cellStyle name="Hipervínculo" xfId="3048" builtinId="8" hidden="1"/>
    <cellStyle name="Hipervínculo" xfId="44486" builtinId="8" hidden="1"/>
    <cellStyle name="Hipervínculo" xfId="23550" builtinId="8" hidden="1"/>
    <cellStyle name="Hipervínculo" xfId="5473" builtinId="8" hidden="1"/>
    <cellStyle name="Hipervínculo" xfId="29044" builtinId="8" hidden="1"/>
    <cellStyle name="Hipervínculo" xfId="20956" builtinId="8" hidden="1"/>
    <cellStyle name="Hipervínculo" xfId="11454" builtinId="8" hidden="1"/>
    <cellStyle name="Hipervínculo" xfId="22598" builtinId="8" hidden="1"/>
    <cellStyle name="Hipervínculo" xfId="51282" builtinId="8" hidden="1"/>
    <cellStyle name="Hipervínculo" xfId="22701" builtinId="8" hidden="1"/>
    <cellStyle name="Hipervínculo" xfId="1716" builtinId="8" hidden="1"/>
    <cellStyle name="Hipervínculo" xfId="6041" builtinId="8" hidden="1"/>
    <cellStyle name="Hipervínculo" xfId="20594" builtinId="8" hidden="1"/>
    <cellStyle name="Hipervínculo" xfId="53358" builtinId="8" hidden="1"/>
    <cellStyle name="Hipervínculo" xfId="58686" builtinId="8" hidden="1"/>
    <cellStyle name="Hipervínculo" xfId="4575" builtinId="8" hidden="1"/>
    <cellStyle name="Hipervínculo" xfId="15898" builtinId="8" hidden="1"/>
    <cellStyle name="Hipervínculo" xfId="8021" builtinId="8" hidden="1"/>
    <cellStyle name="Hipervínculo" xfId="13080" builtinId="8" hidden="1"/>
    <cellStyle name="Hipervínculo" xfId="2533" builtinId="8" hidden="1"/>
    <cellStyle name="Hipervínculo" xfId="59192" builtinId="8" hidden="1"/>
    <cellStyle name="Hipervínculo" xfId="36006" builtinId="8" hidden="1"/>
    <cellStyle name="Hipervínculo" xfId="30532" builtinId="8" hidden="1"/>
    <cellStyle name="Hipervínculo" xfId="23696" builtinId="8" hidden="1"/>
    <cellStyle name="Hipervínculo" xfId="20974" builtinId="8" hidden="1"/>
    <cellStyle name="Hipervínculo" xfId="53346" builtinId="8" hidden="1"/>
    <cellStyle name="Hipervínculo" xfId="10154" builtinId="8" hidden="1"/>
    <cellStyle name="Hipervínculo" xfId="25598" builtinId="8" hidden="1"/>
    <cellStyle name="Hipervínculo" xfId="50136" builtinId="8" hidden="1"/>
    <cellStyle name="Hipervínculo" xfId="47827" builtinId="8" hidden="1"/>
    <cellStyle name="Hipervínculo" xfId="1120" builtinId="8" hidden="1"/>
    <cellStyle name="Hipervínculo" xfId="21876" builtinId="8" hidden="1"/>
    <cellStyle name="Hipervínculo" xfId="8297" builtinId="8" hidden="1"/>
    <cellStyle name="Hipervínculo" xfId="48665" builtinId="8" hidden="1"/>
    <cellStyle name="Hipervínculo" xfId="43885" builtinId="8" hidden="1"/>
    <cellStyle name="Hipervínculo" xfId="22693" builtinId="8" hidden="1"/>
    <cellStyle name="Hipervínculo" xfId="17091" builtinId="8" hidden="1"/>
    <cellStyle name="Hipervínculo" xfId="6670" builtinId="8" hidden="1"/>
    <cellStyle name="Hipervínculo" xfId="28802" builtinId="8" hidden="1"/>
    <cellStyle name="Hipervínculo" xfId="33863" builtinId="8" hidden="1"/>
    <cellStyle name="Hipervínculo" xfId="5441" builtinId="8" hidden="1"/>
    <cellStyle name="Hipervínculo" xfId="51372" builtinId="8" hidden="1"/>
    <cellStyle name="Hipervínculo" xfId="32590" builtinId="8" hidden="1"/>
    <cellStyle name="Hipervínculo" xfId="2215" builtinId="8" hidden="1"/>
    <cellStyle name="Hipervínculo" xfId="13468" builtinId="8" hidden="1"/>
    <cellStyle name="Hipervínculo" xfId="35732" builtinId="8" hidden="1"/>
    <cellStyle name="Hipervínculo" xfId="40793" builtinId="8" hidden="1"/>
    <cellStyle name="Hipervínculo" xfId="55788" builtinId="8" hidden="1"/>
    <cellStyle name="Hipervínculo" xfId="30027" builtinId="8" hidden="1"/>
    <cellStyle name="Hipervínculo" xfId="27110" builtinId="8" hidden="1"/>
    <cellStyle name="Hipervínculo" xfId="4078" builtinId="8" hidden="1"/>
    <cellStyle name="Hipervínculo" xfId="20271" builtinId="8" hidden="1"/>
    <cellStyle name="Hipervínculo" xfId="42661" builtinId="8" hidden="1"/>
    <cellStyle name="Hipervínculo" xfId="47720" builtinId="8" hidden="1"/>
    <cellStyle name="Hipervínculo" xfId="27229" builtinId="8" hidden="1"/>
    <cellStyle name="Hipervínculo" xfId="23095" builtinId="8" hidden="1"/>
    <cellStyle name="Hipervínculo" xfId="26854" builtinId="8" hidden="1"/>
    <cellStyle name="Hipervínculo" xfId="24188" builtinId="8" hidden="1"/>
    <cellStyle name="Hipervínculo" xfId="49797" builtinId="8" hidden="1"/>
    <cellStyle name="Hipervínculo" xfId="42721" builtinId="8" hidden="1"/>
    <cellStyle name="Hipervínculo" xfId="54646" builtinId="8" hidden="1"/>
    <cellStyle name="Hipervínculo" xfId="42190" builtinId="8" hidden="1"/>
    <cellStyle name="Hipervínculo" xfId="16170" builtinId="8" hidden="1"/>
    <cellStyle name="Hipervínculo" xfId="12582" builtinId="8" hidden="1"/>
    <cellStyle name="Hipervínculo" xfId="9843" builtinId="8" hidden="1"/>
    <cellStyle name="Hipervínculo" xfId="33869" builtinId="8" hidden="1"/>
    <cellStyle name="Hipervínculo" xfId="56514" builtinId="8" hidden="1"/>
    <cellStyle name="Hipervínculo" xfId="50164" builtinId="8" hidden="1"/>
    <cellStyle name="Hipervínculo" xfId="35388" builtinId="8" hidden="1"/>
    <cellStyle name="Hipervínculo" xfId="13697" builtinId="8" hidden="1"/>
    <cellStyle name="Hipervínculo" xfId="30887" builtinId="8" hidden="1"/>
    <cellStyle name="Hipervínculo" xfId="43390" builtinId="8" hidden="1"/>
    <cellStyle name="Hipervínculo" xfId="10293" builtinId="8" hidden="1"/>
    <cellStyle name="Hipervínculo" xfId="56708" builtinId="8" hidden="1"/>
    <cellStyle name="Hipervínculo" xfId="52616" builtinId="8" hidden="1"/>
    <cellStyle name="Hipervínculo" xfId="40801" builtinId="8" hidden="1"/>
    <cellStyle name="Hipervínculo" xfId="32094" builtinId="8" hidden="1"/>
    <cellStyle name="Hipervínculo" xfId="15733" builtinId="8" hidden="1"/>
    <cellStyle name="Hipervínculo" xfId="40255" builtinId="8" hidden="1"/>
    <cellStyle name="Hipervínculo" xfId="55692" builtinId="8" hidden="1"/>
    <cellStyle name="Hipervínculo" xfId="55405" builtinId="8" hidden="1"/>
    <cellStyle name="Hipervínculo" xfId="52229" builtinId="8" hidden="1"/>
    <cellStyle name="Hipervínculo" xfId="34567" builtinId="8" hidden="1"/>
    <cellStyle name="Hipervínculo" xfId="350" builtinId="8" hidden="1"/>
    <cellStyle name="Hipervínculo" xfId="53879" builtinId="8" hidden="1"/>
    <cellStyle name="Hipervínculo" xfId="22713" builtinId="8" hidden="1"/>
    <cellStyle name="Hipervínculo" xfId="44163" builtinId="8" hidden="1"/>
    <cellStyle name="Hipervínculo" xfId="18737" builtinId="8" hidden="1"/>
    <cellStyle name="Hipervínculo" xfId="33549" builtinId="8" hidden="1"/>
    <cellStyle name="Hipervínculo" xfId="10150" builtinId="8" hidden="1"/>
    <cellStyle name="Hipervínculo" xfId="46608" builtinId="8" hidden="1"/>
    <cellStyle name="Hipervínculo" xfId="49843" builtinId="8" hidden="1"/>
    <cellStyle name="Hipervínculo" xfId="42325" builtinId="8" hidden="1"/>
    <cellStyle name="Hipervínculo" xfId="12730" builtinId="8" hidden="1"/>
    <cellStyle name="Hipervínculo" xfId="56396" builtinId="8" hidden="1"/>
    <cellStyle name="Hipervínculo" xfId="23125" builtinId="8" hidden="1"/>
    <cellStyle name="Hipervínculo" xfId="34248" builtinId="8" hidden="1"/>
    <cellStyle name="Hipervínculo" xfId="22208" builtinId="8" hidden="1"/>
    <cellStyle name="Hipervínculo" xfId="48679" builtinId="8" hidden="1"/>
    <cellStyle name="Hipervínculo" xfId="43843" builtinId="8" hidden="1"/>
    <cellStyle name="Hipervínculo" xfId="51723" builtinId="8" hidden="1"/>
    <cellStyle name="Hipervínculo" xfId="27746" builtinId="8" hidden="1"/>
    <cellStyle name="Hipervínculo" xfId="57719" builtinId="8" hidden="1"/>
    <cellStyle name="Hipervínculo" xfId="33437" builtinId="8" hidden="1"/>
    <cellStyle name="Hipervínculo" xfId="20964" builtinId="8" hidden="1"/>
    <cellStyle name="Hipervínculo" xfId="18388" builtinId="8" hidden="1"/>
    <cellStyle name="Hipervínculo" xfId="50641" builtinId="8" hidden="1"/>
    <cellStyle name="Hipervínculo" xfId="44797" builtinId="8" hidden="1"/>
    <cellStyle name="Hipervínculo" xfId="22709" builtinId="8" hidden="1"/>
    <cellStyle name="Hipervínculo" xfId="18003" builtinId="8" hidden="1"/>
    <cellStyle name="Hipervínculo" xfId="58574" builtinId="8" hidden="1"/>
    <cellStyle name="Hipervínculo" xfId="27888" builtinId="8" hidden="1"/>
    <cellStyle name="Hipervínculo" xfId="33107" builtinId="8" hidden="1"/>
    <cellStyle name="Hipervínculo" xfId="57287" builtinId="8" hidden="1"/>
    <cellStyle name="Hipervínculo" xfId="37866" builtinId="8" hidden="1"/>
    <cellStyle name="Hipervínculo" xfId="15906" builtinId="8" hidden="1"/>
    <cellStyle name="Hipervínculo" xfId="11077" builtinId="8" hidden="1"/>
    <cellStyle name="Hipervínculo" xfId="33319" builtinId="8" hidden="1"/>
    <cellStyle name="Hipervínculo" xfId="47869" builtinId="8" hidden="1"/>
    <cellStyle name="Hipervínculo" xfId="39880" builtinId="8" hidden="1"/>
    <cellStyle name="Hipervínculo" xfId="52662" builtinId="8" hidden="1"/>
    <cellStyle name="Hipervínculo" xfId="30941" builtinId="8" hidden="1"/>
    <cellStyle name="Hipervínculo" xfId="5173" builtinId="8" hidden="1"/>
    <cellStyle name="Hipervínculo" xfId="3622" builtinId="8" hidden="1"/>
    <cellStyle name="Hipervínculo" xfId="20015" builtinId="8" hidden="1"/>
    <cellStyle name="Hipervínculo" xfId="59106" builtinId="8" hidden="1"/>
    <cellStyle name="Hipervínculo" xfId="55254" builtinId="8" hidden="1"/>
    <cellStyle name="Hipervínculo" xfId="52327" builtinId="8" hidden="1"/>
    <cellStyle name="Hipervínculo" xfId="24010" builtinId="8" hidden="1"/>
    <cellStyle name="Hipervínculo" xfId="52584" builtinId="8" hidden="1"/>
    <cellStyle name="Hipervínculo" xfId="3090" builtinId="8" hidden="1"/>
    <cellStyle name="Hipervínculo" xfId="26942" builtinId="8" hidden="1"/>
    <cellStyle name="Hipervínculo" xfId="48673" builtinId="8" hidden="1"/>
    <cellStyle name="Hipervínculo" xfId="5150" builtinId="8" hidden="1"/>
    <cellStyle name="Hipervínculo" xfId="41276" builtinId="8" hidden="1"/>
    <cellStyle name="Hipervínculo" xfId="17083" builtinId="8" hidden="1"/>
    <cellStyle name="Hipervínculo" xfId="7193" builtinId="8" hidden="1"/>
    <cellStyle name="Hipervínculo" xfId="10755" builtinId="8" hidden="1"/>
    <cellStyle name="Hipervínculo" xfId="33871" builtinId="8" hidden="1"/>
    <cellStyle name="Hipervínculo" xfId="47318" builtinId="8" hidden="1"/>
    <cellStyle name="Hipervínculo" xfId="34284" builtinId="8" hidden="1"/>
    <cellStyle name="Hipervínculo" xfId="34475" builtinId="8" hidden="1"/>
    <cellStyle name="Hipervínculo" xfId="10156" builtinId="8" hidden="1"/>
    <cellStyle name="Hipervínculo" xfId="2083" builtinId="8" hidden="1"/>
    <cellStyle name="Hipervínculo" xfId="3640" builtinId="8" hidden="1"/>
    <cellStyle name="Hipervínculo" xfId="14457" builtinId="8" hidden="1"/>
    <cellStyle name="Hipervínculo" xfId="50162" builtinId="8" hidden="1"/>
    <cellStyle name="Hipervínculo" xfId="59273" builtinId="8" hidden="1"/>
    <cellStyle name="Hipervínculo" xfId="45197" builtinId="8" hidden="1"/>
    <cellStyle name="Hipervínculo" xfId="25953" builtinId="8" hidden="1"/>
    <cellStyle name="Hipervínculo" xfId="9801" builtinId="8" hidden="1"/>
    <cellStyle name="Hipervínculo" xfId="24352" builtinId="8" hidden="1"/>
    <cellStyle name="Hipervínculo" xfId="47728" builtinId="8" hidden="1"/>
    <cellStyle name="Hipervínculo" xfId="15561" builtinId="8" hidden="1"/>
    <cellStyle name="Hipervínculo" xfId="44907" builtinId="8" hidden="1"/>
    <cellStyle name="Hipervínculo" xfId="20876" builtinId="8" hidden="1"/>
    <cellStyle name="Hipervínculo" xfId="2630" builtinId="8" hidden="1"/>
    <cellStyle name="Hipervínculo" xfId="6487" builtinId="8" hidden="1"/>
    <cellStyle name="Hipervínculo" xfId="31153" builtinId="8" hidden="1"/>
    <cellStyle name="Hipervínculo" xfId="48469" builtinId="8" hidden="1"/>
    <cellStyle name="Hipervínculo" xfId="42198" builtinId="8" hidden="1"/>
    <cellStyle name="Hipervínculo" xfId="52654" builtinId="8" hidden="1"/>
    <cellStyle name="Hipervínculo" xfId="50961" builtinId="8" hidden="1"/>
    <cellStyle name="Hipervínculo" xfId="29828" builtinId="8" hidden="1"/>
    <cellStyle name="Hipervínculo" xfId="13923" builtinId="8" hidden="1"/>
    <cellStyle name="Hipervínculo" xfId="37952" builtinId="8" hidden="1"/>
    <cellStyle name="Hipervínculo" xfId="46926" builtinId="8" hidden="1"/>
    <cellStyle name="Hipervínculo" xfId="54506" builtinId="8" hidden="1"/>
    <cellStyle name="Hipervínculo" xfId="15163" builtinId="8" hidden="1"/>
    <cellStyle name="Hipervínculo" xfId="7279" builtinId="8" hidden="1"/>
    <cellStyle name="Hipervínculo" xfId="42889" builtinId="8" hidden="1"/>
    <cellStyle name="Hipervínculo" xfId="20723" builtinId="8" hidden="1"/>
    <cellStyle name="Hipervínculo" xfId="44755" builtinId="8" hidden="1"/>
    <cellStyle name="Hipervínculo" xfId="52624" builtinId="8" hidden="1"/>
    <cellStyle name="Hipervínculo" xfId="17255" builtinId="8" hidden="1"/>
    <cellStyle name="Hipervínculo" xfId="24504" builtinId="8" hidden="1"/>
    <cellStyle name="Hipervínculo" xfId="206" builtinId="8" hidden="1"/>
    <cellStyle name="Hipervínculo" xfId="274" builtinId="8" hidden="1"/>
    <cellStyle name="Hipervínculo" xfId="14244" builtinId="8" hidden="1"/>
    <cellStyle name="Hipervínculo" xfId="29647" builtinId="8" hidden="1"/>
    <cellStyle name="Hipervínculo" xfId="49573" builtinId="8" hidden="1"/>
    <cellStyle name="Hipervínculo" xfId="26978" builtinId="8" hidden="1"/>
    <cellStyle name="Hipervínculo" xfId="17705" builtinId="8" hidden="1"/>
    <cellStyle name="Hipervínculo" xfId="1512" builtinId="8" hidden="1"/>
    <cellStyle name="Hipervínculo" xfId="30234" builtinId="8" hidden="1"/>
    <cellStyle name="Hipervínculo" xfId="32100" builtinId="8" hidden="1"/>
    <cellStyle name="Hipervínculo" xfId="57745" builtinId="8" hidden="1"/>
    <cellStyle name="Hipervínculo" xfId="38775" builtinId="8" hidden="1"/>
    <cellStyle name="Hipervínculo" xfId="26502" builtinId="8" hidden="1"/>
    <cellStyle name="Hipervínculo" xfId="10907" builtinId="8" hidden="1"/>
    <cellStyle name="Hipervínculo" xfId="11759" builtinId="8" hidden="1"/>
    <cellStyle name="Hipervínculo" xfId="37030" builtinId="8" hidden="1"/>
    <cellStyle name="Hipervínculo" xfId="38966" builtinId="8" hidden="1"/>
    <cellStyle name="Hipervínculo" xfId="49917" builtinId="8" hidden="1"/>
    <cellStyle name="Hipervínculo" xfId="31852" builtinId="8" hidden="1"/>
    <cellStyle name="Hipervínculo" xfId="57105" builtinId="8" hidden="1"/>
    <cellStyle name="Hipervínculo" xfId="45341" builtinId="8" hidden="1"/>
    <cellStyle name="Hipervínculo" xfId="29316" builtinId="8" hidden="1"/>
    <cellStyle name="Hipervínculo" xfId="43835" builtinId="8" hidden="1"/>
    <cellStyle name="Hipervínculo" xfId="45893" builtinId="8" hidden="1"/>
    <cellStyle name="Hipervínculo" xfId="46654" builtinId="8" hidden="1"/>
    <cellStyle name="Hipervínculo" xfId="51813" builtinId="8" hidden="1"/>
    <cellStyle name="Hipervínculo" xfId="15157" builtinId="8" hidden="1"/>
    <cellStyle name="Hipervínculo" xfId="3546" builtinId="8" hidden="1"/>
    <cellStyle name="Hipervínculo" xfId="45493" builtinId="8" hidden="1"/>
    <cellStyle name="Hipervínculo" xfId="27365" builtinId="8" hidden="1"/>
    <cellStyle name="Hipervínculo" xfId="54156" builtinId="8" hidden="1"/>
    <cellStyle name="Hipervínculo" xfId="29258" builtinId="8" hidden="1"/>
    <cellStyle name="Hipervínculo" xfId="47388" builtinId="8" hidden="1"/>
    <cellStyle name="Hipervínculo" xfId="25374" builtinId="8" hidden="1"/>
    <cellStyle name="Hipervínculo" xfId="35822" builtinId="8" hidden="1"/>
    <cellStyle name="Hipervínculo" xfId="12734" builtinId="8" hidden="1"/>
    <cellStyle name="Hipervínculo" xfId="33485" builtinId="8" hidden="1"/>
    <cellStyle name="Hipervínculo" xfId="32008" builtinId="8" hidden="1"/>
    <cellStyle name="Hipervínculo" xfId="15079" builtinId="8" hidden="1"/>
    <cellStyle name="Hipervínculo" xfId="11069" builtinId="8" hidden="1"/>
    <cellStyle name="Hipervínculo" xfId="32439" builtinId="8" hidden="1"/>
    <cellStyle name="Hipervínculo" xfId="17896" builtinId="8" hidden="1"/>
    <cellStyle name="Hipervínculo" xfId="39888" builtinId="8" hidden="1"/>
    <cellStyle name="Hipervínculo" xfId="52668" builtinId="8" hidden="1"/>
    <cellStyle name="Hipervínculo" xfId="50793" builtinId="8" hidden="1"/>
    <cellStyle name="Hipervínculo" xfId="25870" builtinId="8" hidden="1"/>
    <cellStyle name="Hipervínculo" xfId="35476" builtinId="8" hidden="1"/>
    <cellStyle name="Hipervínculo" xfId="45566" builtinId="8" hidden="1"/>
    <cellStyle name="Hipervínculo" xfId="49707" builtinId="8" hidden="1"/>
    <cellStyle name="Hipervínculo" xfId="46814" builtinId="8" hidden="1"/>
    <cellStyle name="Hipervínculo" xfId="45774" builtinId="8" hidden="1"/>
    <cellStyle name="Hipervínculo" xfId="43994" builtinId="8" hidden="1"/>
    <cellStyle name="Hipervínculo" xfId="18945" builtinId="8" hidden="1"/>
    <cellStyle name="Hipervínculo" xfId="3086" builtinId="8" hidden="1"/>
    <cellStyle name="Hipervínculo" xfId="12455" builtinId="8" hidden="1"/>
    <cellStyle name="Hipervínculo" xfId="17489" builtinId="8" hidden="1"/>
    <cellStyle name="Hipervínculo" xfId="53744" builtinId="8" hidden="1"/>
    <cellStyle name="Hipervínculo" xfId="41284" builtinId="8" hidden="1"/>
    <cellStyle name="Hipervínculo" xfId="37190" builtinId="8" hidden="1"/>
    <cellStyle name="Hipervínculo" xfId="2976" builtinId="8" hidden="1"/>
    <cellStyle name="Hipervínculo" xfId="10747" builtinId="8" hidden="1"/>
    <cellStyle name="Hipervínculo" xfId="33881" builtinId="8" hidden="1"/>
    <cellStyle name="Hipervínculo" xfId="17437" builtinId="8" hidden="1"/>
    <cellStyle name="Hipervínculo" xfId="35918" builtinId="8" hidden="1"/>
    <cellStyle name="Hipervínculo" xfId="34484" builtinId="8" hidden="1"/>
    <cellStyle name="Hipervínculo" xfId="30395" builtinId="8" hidden="1"/>
    <cellStyle name="Hipervínculo" xfId="5088" builtinId="8" hidden="1"/>
    <cellStyle name="Hipervínculo" xfId="17545" builtinId="8" hidden="1"/>
    <cellStyle name="Hipervínculo" xfId="21768" builtinId="8" hidden="1"/>
    <cellStyle name="Hipervínculo" xfId="45664" builtinId="8" hidden="1"/>
    <cellStyle name="Hipervínculo" xfId="37656" builtinId="8" hidden="1"/>
    <cellStyle name="Hipervínculo" xfId="27681" builtinId="8" hidden="1"/>
    <cellStyle name="Hipervínculo" xfId="52355" builtinId="8" hidden="1"/>
    <cellStyle name="Hipervínculo" xfId="153" builtinId="8" hidden="1"/>
    <cellStyle name="Hipervínculo" xfId="28214" builtinId="8" hidden="1"/>
    <cellStyle name="Hipervínculo" xfId="54442" builtinId="8" hidden="1"/>
    <cellStyle name="Hipervínculo" xfId="51565" builtinId="8" hidden="1"/>
    <cellStyle name="Hipervínculo" xfId="44915" builtinId="8" hidden="1"/>
    <cellStyle name="Hipervínculo" xfId="12274" builtinId="8" hidden="1"/>
    <cellStyle name="Hipervínculo" xfId="16793" builtinId="8" hidden="1"/>
    <cellStyle name="Hipervínculo" xfId="7116" builtinId="8" hidden="1"/>
    <cellStyle name="Hipervínculo" xfId="31145" builtinId="8" hidden="1"/>
    <cellStyle name="Hipervínculo" xfId="35236" builtinId="8" hidden="1"/>
    <cellStyle name="Hipervínculo" xfId="58201" builtinId="8" hidden="1"/>
    <cellStyle name="Hipervínculo" xfId="38112" builtinId="8" hidden="1"/>
    <cellStyle name="Hipervínculo" xfId="29539" builtinId="8" hidden="1"/>
    <cellStyle name="Hipervínculo" xfId="9995" builtinId="8" hidden="1"/>
    <cellStyle name="Hipervínculo" xfId="13915" builtinId="8" hidden="1"/>
    <cellStyle name="Hipervínculo" xfId="37944" builtinId="8" hidden="1"/>
    <cellStyle name="Hipervínculo" xfId="58324" builtinId="8" hidden="1"/>
    <cellStyle name="Hipervínculo" xfId="54494" builtinId="8" hidden="1"/>
    <cellStyle name="Hipervínculo" xfId="34465" builtinId="8" hidden="1"/>
    <cellStyle name="Hipervínculo" xfId="54204" builtinId="8" hidden="1"/>
    <cellStyle name="Hipervínculo" xfId="17753" builtinId="8" hidden="1"/>
    <cellStyle name="Hipervínculo" xfId="43807" builtinId="8" hidden="1"/>
    <cellStyle name="Hipervínculo" xfId="6618" builtinId="8" hidden="1"/>
    <cellStyle name="Hipervínculo" xfId="48837" builtinId="8" hidden="1"/>
    <cellStyle name="Hipervínculo" xfId="47568" builtinId="8" hidden="1"/>
    <cellStyle name="Hipervínculo" xfId="24512" builtinId="8" hidden="1"/>
    <cellStyle name="Hipervínculo" xfId="10919" builtinId="8" hidden="1"/>
    <cellStyle name="Hipervínculo" xfId="4000" builtinId="8" hidden="1"/>
    <cellStyle name="Hipervínculo" xfId="25177" builtinId="8" hidden="1"/>
    <cellStyle name="Hipervínculo" xfId="52974" builtinId="8" hidden="1"/>
    <cellStyle name="Hipervínculo" xfId="51833" builtinId="8" hidden="1"/>
    <cellStyle name="Hipervínculo" xfId="34407" builtinId="8" hidden="1"/>
    <cellStyle name="Hipervínculo" xfId="17713" builtinId="8" hidden="1"/>
    <cellStyle name="Hipervínculo" xfId="16733" builtinId="8" hidden="1"/>
    <cellStyle name="Hipervínculo" xfId="10317" builtinId="8" hidden="1"/>
    <cellStyle name="Hipervínculo" xfId="14131" builtinId="8" hidden="1"/>
    <cellStyle name="Hipervínculo" xfId="57741" builtinId="8" hidden="1"/>
    <cellStyle name="Hipervínculo" xfId="55441" builtinId="8" hidden="1"/>
    <cellStyle name="Hipervínculo" xfId="33711" builtinId="8" hidden="1"/>
    <cellStyle name="Hipervínculo" xfId="10915" builtinId="8" hidden="1"/>
    <cellStyle name="Hipervínculo" xfId="3148" builtinId="8" hidden="1"/>
    <cellStyle name="Hipervínculo" xfId="17243" builtinId="8" hidden="1"/>
    <cellStyle name="Hipervínculo" xfId="6029" builtinId="8" hidden="1"/>
    <cellStyle name="Hipervínculo" xfId="50745" builtinId="8" hidden="1"/>
    <cellStyle name="Hipervínculo" xfId="29264" builtinId="8" hidden="1"/>
    <cellStyle name="Hipervínculo" xfId="26782" builtinId="8" hidden="1"/>
    <cellStyle name="Hipervínculo" xfId="3170" builtinId="8" hidden="1"/>
    <cellStyle name="Hipervínculo" xfId="9815" builtinId="8" hidden="1"/>
    <cellStyle name="Hipervínculo" xfId="24170" builtinId="8" hidden="1"/>
    <cellStyle name="Hipervínculo" xfId="35301" builtinId="8" hidden="1"/>
    <cellStyle name="Hipervínculo" xfId="27790" builtinId="8" hidden="1"/>
    <cellStyle name="Hipervínculo" xfId="58712" builtinId="8" hidden="1"/>
    <cellStyle name="Hipervínculo" xfId="19855" builtinId="8" hidden="1"/>
    <cellStyle name="Hipervínculo" xfId="3542" builtinId="8" hidden="1"/>
    <cellStyle name="Hipervínculo" xfId="5271" builtinId="8" hidden="1"/>
    <cellStyle name="Hipervínculo" xfId="31101" builtinId="8" hidden="1"/>
    <cellStyle name="Hipervínculo" xfId="52830" builtinId="8" hidden="1"/>
    <cellStyle name="Hipervínculo" xfId="38895" builtinId="8" hidden="1"/>
    <cellStyle name="Hipervínculo" xfId="34660" builtinId="8" hidden="1"/>
    <cellStyle name="Hipervínculo" xfId="16375" builtinId="8" hidden="1"/>
    <cellStyle name="Hipervínculo" xfId="11236" builtinId="8" hidden="1"/>
    <cellStyle name="Hipervínculo" xfId="15747" builtinId="8" hidden="1"/>
    <cellStyle name="Hipervínculo" xfId="36751" builtinId="8" hidden="1"/>
    <cellStyle name="Hipervínculo" xfId="57183" builtinId="8" hidden="1"/>
    <cellStyle name="Hipervínculo" xfId="46488" builtinId="8" hidden="1"/>
    <cellStyle name="Hipervínculo" xfId="14722" builtinId="8" hidden="1"/>
    <cellStyle name="Hipervínculo" xfId="36288" builtinId="8" hidden="1"/>
    <cellStyle name="Hipervínculo" xfId="55378" builtinId="8" hidden="1"/>
    <cellStyle name="Hipervínculo" xfId="5289" builtinId="8" hidden="1"/>
    <cellStyle name="Hipervínculo" xfId="10095" builtinId="8" hidden="1"/>
    <cellStyle name="Hipervínculo" xfId="5357" builtinId="8" hidden="1"/>
    <cellStyle name="Hipervínculo" xfId="58976" builtinId="8" hidden="1"/>
    <cellStyle name="Hipervínculo" xfId="17175" builtinId="8" hidden="1"/>
    <cellStyle name="Hipervínculo" xfId="24142" builtinId="8" hidden="1"/>
    <cellStyle name="Hipervínculo" xfId="37645" builtinId="8" hidden="1"/>
    <cellStyle name="Hipervínculo" xfId="10981" builtinId="8" hidden="1"/>
    <cellStyle name="Hipervínculo" xfId="41523" builtinId="8" hidden="1"/>
    <cellStyle name="Hipervínculo" xfId="7329" builtinId="8" hidden="1"/>
    <cellStyle name="Hipervínculo" xfId="58114" builtinId="8" hidden="1"/>
    <cellStyle name="Hipervínculo" xfId="10063" builtinId="8" hidden="1"/>
    <cellStyle name="Hipervínculo" xfId="38306" builtinId="8" hidden="1"/>
    <cellStyle name="Hipervínculo" xfId="11426" builtinId="8" hidden="1"/>
    <cellStyle name="Hipervínculo" xfId="5751" builtinId="8" hidden="1"/>
    <cellStyle name="Hipervínculo" xfId="17247" builtinId="8" hidden="1"/>
    <cellStyle name="Hipervínculo" xfId="38562" builtinId="8" hidden="1"/>
    <cellStyle name="Hipervínculo" xfId="27664" builtinId="8" hidden="1"/>
    <cellStyle name="Hipervínculo" xfId="51821" builtinId="8" hidden="1"/>
    <cellStyle name="Hipervínculo" xfId="3488" builtinId="8" hidden="1"/>
    <cellStyle name="Hipervínculo" xfId="44149" builtinId="8" hidden="1"/>
    <cellStyle name="Hipervínculo" xfId="30529" builtinId="8" hidden="1"/>
    <cellStyle name="Hipervínculo" xfId="41690" builtinId="8" hidden="1"/>
    <cellStyle name="Hipervínculo" xfId="22923" builtinId="8" hidden="1"/>
    <cellStyle name="Hipervínculo" xfId="41881" builtinId="8" hidden="1"/>
    <cellStyle name="Hipervínculo" xfId="44393" builtinId="8" hidden="1"/>
    <cellStyle name="Hipervínculo" xfId="33135" builtinId="8" hidden="1"/>
    <cellStyle name="Hipervínculo" xfId="14826" builtinId="8" hidden="1"/>
    <cellStyle name="Hipervínculo" xfId="44375" builtinId="8" hidden="1"/>
    <cellStyle name="Hipervínculo" xfId="27671" builtinId="8" hidden="1"/>
    <cellStyle name="Hipervínculo" xfId="13334" builtinId="8" hidden="1"/>
    <cellStyle name="Hipervínculo" xfId="23598" builtinId="8" hidden="1"/>
    <cellStyle name="Hipervínculo" xfId="9128" builtinId="8" hidden="1"/>
    <cellStyle name="Hipervínculo" xfId="8715" builtinId="8" hidden="1"/>
    <cellStyle name="Hipervínculo" xfId="23324" builtinId="8" hidden="1"/>
    <cellStyle name="Hipervínculo" xfId="41314" builtinId="8" hidden="1"/>
    <cellStyle name="Hipervínculo" xfId="40831" builtinId="8" hidden="1"/>
    <cellStyle name="Hipervínculo" xfId="16801" builtinId="8" hidden="1"/>
    <cellStyle name="Hipervínculo" xfId="10649" builtinId="8" hidden="1"/>
    <cellStyle name="Hipervínculo" xfId="9402" builtinId="8" hidden="1"/>
    <cellStyle name="Hipervínculo" xfId="35228" builtinId="8" hidden="1"/>
    <cellStyle name="Hipervínculo" xfId="58197" builtinId="8" hidden="1"/>
    <cellStyle name="Hipervínculo" xfId="29834" builtinId="8" hidden="1"/>
    <cellStyle name="Hipervínculo" xfId="37038" builtinId="8" hidden="1"/>
    <cellStyle name="Hipervínculo" xfId="10003" builtinId="8" hidden="1"/>
    <cellStyle name="Hipervínculo" xfId="48967" builtinId="8" hidden="1"/>
    <cellStyle name="Hipervínculo" xfId="16331" builtinId="8" hidden="1"/>
    <cellStyle name="Hipervínculo" xfId="22719" builtinId="8" hidden="1"/>
    <cellStyle name="Hipervínculo" xfId="54486" builtinId="8" hidden="1"/>
    <cellStyle name="Hipervínculo" xfId="49425" builtinId="8" hidden="1"/>
    <cellStyle name="Hipervínculo" xfId="41066" builtinId="8" hidden="1"/>
    <cellStyle name="Hipervínculo" xfId="17859" builtinId="8" hidden="1"/>
    <cellStyle name="Hipervínculo" xfId="38164" builtinId="8" hidden="1"/>
    <cellStyle name="Hipervínculo" xfId="23258" builtinId="8" hidden="1"/>
    <cellStyle name="Hipervínculo" xfId="1126" builtinId="8" hidden="1"/>
    <cellStyle name="Hipervínculo" xfId="47560" builtinId="8" hidden="1"/>
    <cellStyle name="Hipervínculo" xfId="42501" builtinId="8" hidden="1"/>
    <cellStyle name="Hipervínculo" xfId="20430" builtinId="8" hidden="1"/>
    <cellStyle name="Hipervínculo" xfId="18056" builtinId="8" hidden="1"/>
    <cellStyle name="Hipervínculo" xfId="41060" builtinId="8" hidden="1"/>
    <cellStyle name="Hipervínculo" xfId="19173" builtinId="8" hidden="1"/>
    <cellStyle name="Hipervínculo" xfId="55628" builtinId="8" hidden="1"/>
    <cellStyle name="Hipervínculo" xfId="40633" builtinId="8" hidden="1"/>
    <cellStyle name="Hipervínculo" xfId="35570" builtinId="8" hidden="1"/>
    <cellStyle name="Hipervínculo" xfId="13627" builtinId="8" hidden="1"/>
    <cellStyle name="Hipervínculo" xfId="53159" builtinId="8" hidden="1"/>
    <cellStyle name="Hipervínculo" xfId="27329" builtinId="8" hidden="1"/>
    <cellStyle name="Hipervínculo" xfId="37113" builtinId="8" hidden="1"/>
    <cellStyle name="Hipervínculo" xfId="55433" builtinId="8" hidden="1"/>
    <cellStyle name="Hipervínculo" xfId="49695" builtinId="8" hidden="1"/>
    <cellStyle name="Hipervínculo" xfId="28642" builtinId="8" hidden="1"/>
    <cellStyle name="Hipervínculo" xfId="3301" builtinId="8" hidden="1"/>
    <cellStyle name="Hipervínculo" xfId="18808" builtinId="8" hidden="1"/>
    <cellStyle name="Hipervínculo" xfId="53068" builtinId="8" hidden="1"/>
    <cellStyle name="Hipervínculo" xfId="9923" builtinId="8" hidden="1"/>
    <cellStyle name="Hipervínculo" xfId="21615" builtinId="8" hidden="1"/>
    <cellStyle name="Hipervínculo" xfId="26774" builtinId="8" hidden="1"/>
    <cellStyle name="Hipervínculo" xfId="49783" builtinId="8" hidden="1"/>
    <cellStyle name="Hipervínculo" xfId="1039" builtinId="8" hidden="1"/>
    <cellStyle name="Hipervínculo" xfId="24178" builtinId="8" hidden="1"/>
    <cellStyle name="Hipervínculo" xfId="18244" builtinId="8" hidden="1"/>
    <cellStyle name="Hipervínculo" xfId="50973" builtinId="8" hidden="1"/>
    <cellStyle name="Hipervínculo" xfId="41581" builtinId="8" hidden="1"/>
    <cellStyle name="Hipervínculo" xfId="19847" builtinId="8" hidden="1"/>
    <cellStyle name="Hipervínculo" xfId="16413" builtinId="8" hidden="1"/>
    <cellStyle name="Hipervínculo" xfId="8942" builtinId="8" hidden="1"/>
    <cellStyle name="Hipervínculo" xfId="26254" builtinId="8" hidden="1"/>
    <cellStyle name="Hipervínculo" xfId="54244" builtinId="8" hidden="1"/>
    <cellStyle name="Hipervínculo" xfId="24412" builtinId="8" hidden="1"/>
    <cellStyle name="Hipervínculo" xfId="34652" builtinId="8" hidden="1"/>
    <cellStyle name="Hipervínculo" xfId="12920" builtinId="8" hidden="1"/>
    <cellStyle name="Hipervínculo" xfId="7860" builtinId="8" hidden="1"/>
    <cellStyle name="Hipervínculo" xfId="15739" builtinId="8" hidden="1"/>
    <cellStyle name="Hipervínculo" xfId="38034" builtinId="8" hidden="1"/>
    <cellStyle name="Hipervínculo" xfId="43097" builtinId="8" hidden="1"/>
    <cellStyle name="Hipervínculo" xfId="53516" builtinId="8" hidden="1"/>
    <cellStyle name="Hipervínculo" xfId="27720" builtinId="8" hidden="1"/>
    <cellStyle name="Hipervínculo" xfId="6135" builtinId="8" hidden="1"/>
    <cellStyle name="Hipervínculo" xfId="1798" builtinId="8" hidden="1"/>
    <cellStyle name="Hipervínculo" xfId="18624" builtinId="8" hidden="1"/>
    <cellStyle name="Hipervínculo" xfId="44965" builtinId="8" hidden="1"/>
    <cellStyle name="Hipervínculo" xfId="10675" builtinId="8" hidden="1"/>
    <cellStyle name="Hipervínculo" xfId="30254" builtinId="8" hidden="1"/>
    <cellStyle name="Hipervínculo" xfId="46148" builtinId="8" hidden="1"/>
    <cellStyle name="Hipervínculo" xfId="42781" builtinId="8" hidden="1"/>
    <cellStyle name="Hipervínculo" xfId="5313" builtinId="8" hidden="1"/>
    <cellStyle name="Hipervínculo" xfId="29340" builtinId="8" hidden="1"/>
    <cellStyle name="Hipervínculo" xfId="51891" builtinId="8" hidden="1"/>
    <cellStyle name="Hipervínculo" xfId="56949" builtinId="8" hidden="1"/>
    <cellStyle name="Hipervínculo" xfId="39918" builtinId="8" hidden="1"/>
    <cellStyle name="Hipervínculo" xfId="13864" builtinId="8" hidden="1"/>
    <cellStyle name="Hipervínculo" xfId="1226" builtinId="8" hidden="1"/>
    <cellStyle name="Hipervínculo" xfId="23302" builtinId="8" hidden="1"/>
    <cellStyle name="Hipervínculo" xfId="36142" builtinId="8" hidden="1"/>
    <cellStyle name="Hipervínculo" xfId="9501" builtinId="8" hidden="1"/>
    <cellStyle name="Hipervínculo" xfId="47702" builtinId="8" hidden="1"/>
    <cellStyle name="Hipervínculo" xfId="27852" builtinId="8" hidden="1"/>
    <cellStyle name="Hipervínculo" xfId="6938" builtinId="8" hidden="1"/>
    <cellStyle name="Hipervínculo" xfId="8393" builtinId="8" hidden="1"/>
    <cellStyle name="Hipervínculo" xfId="18913" builtinId="8" hidden="1"/>
    <cellStyle name="Hipervínculo" xfId="10695" builtinId="8" hidden="1"/>
    <cellStyle name="Hipervínculo" xfId="26084" builtinId="8" hidden="1"/>
    <cellStyle name="Hipervínculo" xfId="52676" builtinId="8" hidden="1"/>
    <cellStyle name="Hipervínculo" xfId="26316" builtinId="8" hidden="1"/>
    <cellStyle name="Hipervínculo" xfId="2255" builtinId="8" hidden="1"/>
    <cellStyle name="Hipervínculo" xfId="7432" builtinId="8" hidden="1"/>
    <cellStyle name="Hipervínculo" xfId="25711" builtinId="8" hidden="1"/>
    <cellStyle name="Hipervínculo" xfId="49739" builtinId="8" hidden="1"/>
    <cellStyle name="Hipervínculo" xfId="57580" builtinId="8" hidden="1"/>
    <cellStyle name="Hipervínculo" xfId="22586" builtinId="8" hidden="1"/>
    <cellStyle name="Hipervínculo" xfId="27391" builtinId="8" hidden="1"/>
    <cellStyle name="Hipervínculo" xfId="54314" builtinId="8" hidden="1"/>
    <cellStyle name="Hipervínculo" xfId="49753" builtinId="8" hidden="1"/>
    <cellStyle name="Hipervínculo" xfId="31629" builtinId="8" hidden="1"/>
    <cellStyle name="Hipervínculo" xfId="22933" builtinId="8" hidden="1"/>
    <cellStyle name="Hipervínculo" xfId="36044" builtinId="8" hidden="1"/>
    <cellStyle name="Hipervínculo" xfId="22230" builtinId="8" hidden="1"/>
    <cellStyle name="Hipervínculo" xfId="55917" builtinId="8" hidden="1"/>
    <cellStyle name="Hipervínculo" xfId="53230" builtinId="8" hidden="1"/>
    <cellStyle name="Hipervínculo" xfId="16337" builtinId="8" hidden="1"/>
    <cellStyle name="Hipervínculo" xfId="39315" builtinId="8" hidden="1"/>
    <cellStyle name="Hipervínculo" xfId="27750" builtinId="8" hidden="1"/>
    <cellStyle name="Hipervínculo" xfId="41120" builtinId="8" hidden="1"/>
    <cellStyle name="Hipervínculo" xfId="29553" builtinId="8" hidden="1"/>
    <cellStyle name="Hipervínculo" xfId="5919" builtinId="8" hidden="1"/>
    <cellStyle name="Hipervínculo" xfId="16341" builtinId="8" hidden="1"/>
    <cellStyle name="Hipervínculo" xfId="10311" builtinId="8" hidden="1"/>
    <cellStyle name="Hipervínculo" xfId="46114" builtinId="8" hidden="1"/>
    <cellStyle name="Hipervínculo" xfId="1580" builtinId="8" hidden="1"/>
    <cellStyle name="Hipervínculo" xfId="19509" builtinId="8" hidden="1"/>
    <cellStyle name="Hipervínculo" xfId="22627" builtinId="8" hidden="1"/>
    <cellStyle name="Hipervínculo" xfId="1496" builtinId="8" hidden="1"/>
    <cellStyle name="Hipervínculo" xfId="23266" builtinId="8" hidden="1"/>
    <cellStyle name="Hipervínculo" xfId="28326" builtinId="8" hidden="1"/>
    <cellStyle name="Hipervínculo" xfId="8209" builtinId="8" hidden="1"/>
    <cellStyle name="Hipervínculo" xfId="48602" builtinId="8" hidden="1"/>
    <cellStyle name="Hipervínculo" xfId="55558" builtinId="8" hidden="1"/>
    <cellStyle name="Hipervínculo" xfId="5427" builtinId="8" hidden="1"/>
    <cellStyle name="Hipervínculo" xfId="8465" builtinId="8" hidden="1"/>
    <cellStyle name="Hipervínculo" xfId="30195" builtinId="8" hidden="1"/>
    <cellStyle name="Hipervínculo" xfId="35254" builtinId="8" hidden="1"/>
    <cellStyle name="Hipervínculo" xfId="59413" builtinId="8" hidden="1"/>
    <cellStyle name="Hipervínculo" xfId="35562" builtinId="8" hidden="1"/>
    <cellStyle name="Hipervínculo" xfId="46614" builtinId="8" hidden="1"/>
    <cellStyle name="Hipervínculo" xfId="23642" builtinId="8" hidden="1"/>
    <cellStyle name="Hipervínculo" xfId="15391" builtinId="8" hidden="1"/>
    <cellStyle name="Hipervínculo" xfId="37121" builtinId="8" hidden="1"/>
    <cellStyle name="Hipervínculo" xfId="42184" builtinId="8" hidden="1"/>
    <cellStyle name="Hipervínculo" xfId="28718" builtinId="8" hidden="1"/>
    <cellStyle name="Hipervínculo" xfId="28634" builtinId="8" hidden="1"/>
    <cellStyle name="Hipervínculo" xfId="39107" builtinId="8" hidden="1"/>
    <cellStyle name="Hipervínculo" xfId="8679" builtinId="8" hidden="1"/>
    <cellStyle name="Hipervínculo" xfId="59032" builtinId="8" hidden="1"/>
    <cellStyle name="Hipervínculo" xfId="44957" builtinId="8" hidden="1"/>
    <cellStyle name="Hipervínculo" xfId="49109" builtinId="8" hidden="1"/>
    <cellStyle name="Hipervínculo" xfId="43492" builtinId="8" hidden="1"/>
    <cellStyle name="Hipervínculo" xfId="21708" builtinId="8" hidden="1"/>
    <cellStyle name="Hipervínculo" xfId="14669" builtinId="8" hidden="1"/>
    <cellStyle name="Hipervínculo" xfId="6227" builtinId="8" hidden="1"/>
    <cellStyle name="Hipervínculo" xfId="53432" builtinId="8" hidden="1"/>
    <cellStyle name="Hipervínculo" xfId="50981" builtinId="8" hidden="1"/>
    <cellStyle name="Hipervínculo" xfId="46820" builtinId="8" hidden="1"/>
    <cellStyle name="Hipervínculo" xfId="39004" builtinId="8" hidden="1"/>
    <cellStyle name="Hipervínculo" xfId="15059" builtinId="8" hidden="1"/>
    <cellStyle name="Hipervínculo" xfId="31719" builtinId="8" hidden="1"/>
    <cellStyle name="Hipervínculo" xfId="32319" builtinId="8" hidden="1"/>
    <cellStyle name="Hipervínculo" xfId="38665" builtinId="8" hidden="1"/>
    <cellStyle name="Hipervínculo" xfId="59110" builtinId="8" hidden="1"/>
    <cellStyle name="Hipervínculo" xfId="56232" builtinId="8" hidden="1"/>
    <cellStyle name="Hipervínculo" xfId="38745" builtinId="8" hidden="1"/>
    <cellStyle name="Hipervínculo" xfId="34815" builtinId="8" hidden="1"/>
    <cellStyle name="Hipervínculo" xfId="11683" builtinId="8" hidden="1"/>
    <cellStyle name="Hipervínculo" xfId="19280" builtinId="8" hidden="1"/>
    <cellStyle name="Hipervínculo" xfId="58660" builtinId="8" hidden="1"/>
    <cellStyle name="Hipervínculo" xfId="4058" builtinId="8" hidden="1"/>
    <cellStyle name="Hipervínculo" xfId="30673" builtinId="8" hidden="1"/>
    <cellStyle name="Hipervínculo" xfId="39410" builtinId="8" hidden="1"/>
    <cellStyle name="Hipervínculo" xfId="1802" builtinId="8" hidden="1"/>
    <cellStyle name="Hipervínculo" xfId="44081" builtinId="8" hidden="1"/>
    <cellStyle name="Hipervínculo" xfId="26624" builtinId="8" hidden="1"/>
    <cellStyle name="Hipervínculo" xfId="49770" builtinId="8" hidden="1"/>
    <cellStyle name="Hipervínculo" xfId="46725" builtinId="8" hidden="1"/>
    <cellStyle name="Hipervínculo" xfId="42635" builtinId="8" hidden="1"/>
    <cellStyle name="Hipervínculo" xfId="18605" builtinId="8" hidden="1"/>
    <cellStyle name="Hipervínculo" xfId="5307" builtinId="8" hidden="1"/>
    <cellStyle name="Hipervínculo" xfId="1304" builtinId="8" hidden="1"/>
    <cellStyle name="Hipervínculo" xfId="45381" builtinId="8" hidden="1"/>
    <cellStyle name="Hipervínculo" xfId="25715" builtinId="8" hidden="1"/>
    <cellStyle name="Hipervínculo" xfId="39926" builtinId="8" hidden="1"/>
    <cellStyle name="Hipervínculo" xfId="54310" builtinId="8" hidden="1"/>
    <cellStyle name="Hipervínculo" xfId="11806" builtinId="8" hidden="1"/>
    <cellStyle name="Hipervínculo" xfId="14043" builtinId="8" hidden="1"/>
    <cellStyle name="Hipervínculo" xfId="36423" builtinId="8" hidden="1"/>
    <cellStyle name="Hipervínculo" xfId="40227" builtinId="8" hidden="1"/>
    <cellStyle name="Hipervínculo" xfId="57149" builtinId="8" hidden="1"/>
    <cellStyle name="Hipervínculo" xfId="31095" builtinId="8" hidden="1"/>
    <cellStyle name="Hipervínculo" xfId="29032" builtinId="8" hidden="1"/>
    <cellStyle name="Hipervínculo" xfId="5005" builtinId="8" hidden="1"/>
    <cellStyle name="Hipervínculo" xfId="18905" builtinId="8" hidden="1"/>
    <cellStyle name="Hipervínculo" xfId="21573" builtinId="8" hidden="1"/>
    <cellStyle name="Hipervínculo" xfId="47026" builtinId="8" hidden="1"/>
    <cellStyle name="Hipervínculo" xfId="50328" builtinId="8" hidden="1"/>
    <cellStyle name="Hipervínculo" xfId="26324" builtinId="8" hidden="1"/>
    <cellStyle name="Hipervínculo" xfId="39085" builtinId="8" hidden="1"/>
    <cellStyle name="Hipervínculo" xfId="13298" builtinId="8" hidden="1"/>
    <cellStyle name="Hipervínculo" xfId="11983" builtinId="8" hidden="1"/>
    <cellStyle name="Hipervínculo" xfId="30853" builtinId="8" hidden="1"/>
    <cellStyle name="Hipervínculo" xfId="53826" builtinId="8" hidden="1"/>
    <cellStyle name="Hipervínculo" xfId="43402" builtinId="8" hidden="1"/>
    <cellStyle name="Hipervínculo" xfId="19525" builtinId="8" hidden="1"/>
    <cellStyle name="Hipervínculo" xfId="15431" builtinId="8" hidden="1"/>
    <cellStyle name="Hipervínculo" xfId="7553" builtinId="8" hidden="1"/>
    <cellStyle name="Hipervínculo" xfId="32505" builtinId="8" hidden="1"/>
    <cellStyle name="Hipervínculo" xfId="34374" builtinId="8" hidden="1"/>
    <cellStyle name="Hipervínculo" xfId="58960" builtinId="8" hidden="1"/>
    <cellStyle name="Hipervínculo" xfId="36473" builtinId="8" hidden="1"/>
    <cellStyle name="Hipervínculo" xfId="12726" builtinId="8" hidden="1"/>
    <cellStyle name="Hipervínculo" xfId="8635" builtinId="8" hidden="1"/>
    <cellStyle name="Hipervínculo" xfId="14477" builtinId="8" hidden="1"/>
    <cellStyle name="Hipervínculo" xfId="23853" builtinId="8" hidden="1"/>
    <cellStyle name="Hipervínculo" xfId="59228" builtinId="8" hidden="1"/>
    <cellStyle name="Hipervínculo" xfId="49559" builtinId="8" hidden="1"/>
    <cellStyle name="Hipervínculo" xfId="29545" builtinId="8" hidden="1"/>
    <cellStyle name="Hipervínculo" xfId="47138" builtinId="8" hidden="1"/>
    <cellStyle name="Hipervínculo" xfId="886" builtinId="8" hidden="1"/>
    <cellStyle name="Hipervínculo" xfId="43710" builtinId="8" hidden="1"/>
    <cellStyle name="Hipervínculo" xfId="4602" builtinId="8" hidden="1"/>
    <cellStyle name="Hipervínculo" xfId="25055" builtinId="8" hidden="1"/>
    <cellStyle name="Hipervínculo" xfId="47795" builtinId="8" hidden="1"/>
    <cellStyle name="Hipervínculo" xfId="5639" builtinId="8" hidden="1"/>
    <cellStyle name="Hipervínculo" xfId="28822" builtinId="8" hidden="1"/>
    <cellStyle name="Hipervínculo" xfId="34148" builtinId="8" hidden="1"/>
    <cellStyle name="Hipervínculo" xfId="9296" builtinId="8" hidden="1"/>
    <cellStyle name="Hipervínculo" xfId="6762" builtinId="8" hidden="1"/>
    <cellStyle name="Hipervínculo" xfId="35912" builtinId="8" hidden="1"/>
    <cellStyle name="Hipervínculo" xfId="58026" builtinId="8" hidden="1"/>
    <cellStyle name="Hipervínculo" xfId="57594" builtinId="8" hidden="1"/>
    <cellStyle name="Hipervínculo" xfId="1342" builtinId="8" hidden="1"/>
    <cellStyle name="Hipervínculo" xfId="55844" builtinId="8" hidden="1"/>
    <cellStyle name="Hipervínculo" xfId="50226" builtinId="8" hidden="1"/>
    <cellStyle name="Hipervínculo" xfId="28652" builtinId="8" hidden="1"/>
    <cellStyle name="Hipervínculo" xfId="35744" builtinId="8" hidden="1"/>
    <cellStyle name="Hipervínculo" xfId="7832" builtinId="8" hidden="1"/>
    <cellStyle name="Hipervínculo" xfId="15703" builtinId="8" hidden="1"/>
    <cellStyle name="Hipervínculo" xfId="2107" builtinId="8" hidden="1"/>
    <cellStyle name="Hipervínculo" xfId="20458" builtinId="8" hidden="1"/>
    <cellStyle name="Hipervínculo" xfId="42192" builtinId="8" hidden="1"/>
    <cellStyle name="Hipervínculo" xfId="18288" builtinId="8" hidden="1"/>
    <cellStyle name="Hipervínculo" xfId="48519" builtinId="8" hidden="1"/>
    <cellStyle name="Hipervínculo" xfId="23472" builtinId="8" hidden="1"/>
    <cellStyle name="Hipervínculo" xfId="1346" builtinId="8" hidden="1"/>
    <cellStyle name="Hipervínculo" xfId="8649" builtinId="8" hidden="1"/>
    <cellStyle name="Hipervínculo" xfId="27383" builtinId="8" hidden="1"/>
    <cellStyle name="Hipervínculo" xfId="50888" builtinId="8" hidden="1"/>
    <cellStyle name="Hipervínculo" xfId="43488" builtinId="8" hidden="1"/>
    <cellStyle name="Hipervínculo" xfId="47632" builtinId="8" hidden="1"/>
    <cellStyle name="Hipervínculo" xfId="48126" builtinId="8" hidden="1"/>
    <cellStyle name="Hipervínculo" xfId="22604" builtinId="8" hidden="1"/>
    <cellStyle name="Hipervínculo" xfId="3674" builtinId="8" hidden="1"/>
    <cellStyle name="Hipervínculo" xfId="34314" builtinId="8" hidden="1"/>
    <cellStyle name="Hipervínculo" xfId="43839" builtinId="8" hidden="1"/>
    <cellStyle name="Hipervínculo" xfId="56752" builtinId="8" hidden="1"/>
    <cellStyle name="Hipervínculo" xfId="16524" builtinId="8" hidden="1"/>
    <cellStyle name="Hipervínculo" xfId="9712" builtinId="8" hidden="1"/>
    <cellStyle name="Hipervínculo" xfId="39874" builtinId="8" hidden="1"/>
    <cellStyle name="Hipervínculo" xfId="19350" builtinId="8" hidden="1"/>
    <cellStyle name="Hipervínculo" xfId="41136" builtinId="8" hidden="1"/>
    <cellStyle name="Hipervínculo" xfId="56240" builtinId="8" hidden="1"/>
    <cellStyle name="Hipervínculo" xfId="32213" builtinId="8" hidden="1"/>
    <cellStyle name="Hipervínculo" xfId="28120" builtinId="8" hidden="1"/>
    <cellStyle name="Hipervínculo" xfId="4302" builtinId="8" hidden="1"/>
    <cellStyle name="Hipervínculo" xfId="19819" builtinId="8" hidden="1"/>
    <cellStyle name="Hipervínculo" xfId="14714" builtinId="8" hidden="1"/>
    <cellStyle name="Hipervínculo" xfId="31201" builtinId="8" hidden="1"/>
    <cellStyle name="Hipervínculo" xfId="46702" builtinId="8" hidden="1"/>
    <cellStyle name="Hipervínculo" xfId="29106" builtinId="8" hidden="1"/>
    <cellStyle name="Hipervínculo" xfId="21322" builtinId="8" hidden="1"/>
    <cellStyle name="Hipervínculo" xfId="4200" builtinId="8" hidden="1"/>
    <cellStyle name="Hipervínculo" xfId="26616" builtinId="8" hidden="1"/>
    <cellStyle name="Hipervínculo" xfId="30710" builtinId="8" hidden="1"/>
    <cellStyle name="Hipervínculo" xfId="38861" builtinId="8" hidden="1"/>
    <cellStyle name="Hipervínculo" xfId="42643" builtinId="8" hidden="1"/>
    <cellStyle name="Hipervínculo" xfId="25075" builtinId="8" hidden="1"/>
    <cellStyle name="Hipervínculo" xfId="14521" builtinId="8" hidden="1"/>
    <cellStyle name="Hipervínculo" xfId="9388" builtinId="8" hidden="1"/>
    <cellStyle name="Hipervínculo" xfId="33417" builtinId="8" hidden="1"/>
    <cellStyle name="Hipervínculo" xfId="37506" builtinId="8" hidden="1"/>
    <cellStyle name="Hipervínculo" xfId="21597" builtinId="8" hidden="1"/>
    <cellStyle name="Hipervínculo" xfId="35840" builtinId="8" hidden="1"/>
    <cellStyle name="Hipervínculo" xfId="54536" builtinId="8" hidden="1"/>
    <cellStyle name="Hipervínculo" xfId="43422" builtinId="8" hidden="1"/>
    <cellStyle name="Hipervínculo" xfId="13783" builtinId="8" hidden="1"/>
    <cellStyle name="Hipervínculo" xfId="40219" builtinId="8" hidden="1"/>
    <cellStyle name="Hipervínculo" xfId="37167" builtinId="8" hidden="1"/>
    <cellStyle name="Hipervínculo" xfId="46017" builtinId="8" hidden="1"/>
    <cellStyle name="Hipervínculo" xfId="58227" builtinId="8" hidden="1"/>
    <cellStyle name="Hipervínculo" xfId="13557" builtinId="8" hidden="1"/>
    <cellStyle name="Hipervínculo" xfId="56947" builtinId="8" hidden="1"/>
    <cellStyle name="Hipervínculo" xfId="22985" builtinId="8" hidden="1"/>
    <cellStyle name="Hipervínculo" xfId="33993" builtinId="8" hidden="1"/>
    <cellStyle name="Hipervínculo" xfId="51109" builtinId="8" hidden="1"/>
    <cellStyle name="Hipervínculo" xfId="45265" builtinId="8" hidden="1"/>
    <cellStyle name="Hipervínculo" xfId="30981" builtinId="8" hidden="1"/>
    <cellStyle name="Hipervínculo" xfId="32112" builtinId="8" hidden="1"/>
    <cellStyle name="Hipervínculo" xfId="5693" builtinId="8" hidden="1"/>
    <cellStyle name="Hipervínculo" xfId="27475" builtinId="8" hidden="1"/>
    <cellStyle name="Hipervínculo" xfId="19324" builtinId="8" hidden="1"/>
    <cellStyle name="Hipervínculo" xfId="6107" builtinId="8" hidden="1"/>
    <cellStyle name="Hipervínculo" xfId="13110" builtinId="8" hidden="1"/>
    <cellStyle name="Hipervínculo" xfId="15439" builtinId="8" hidden="1"/>
    <cellStyle name="Hipervínculo" xfId="33227" builtinId="8" hidden="1"/>
    <cellStyle name="Hipervínculo" xfId="12620" builtinId="8" hidden="1"/>
    <cellStyle name="Hipervínculo" xfId="34370" builtinId="8" hidden="1"/>
    <cellStyle name="Hipervínculo" xfId="58964" builtinId="8" hidden="1"/>
    <cellStyle name="Hipervínculo" xfId="53139" builtinId="8" hidden="1"/>
    <cellStyle name="Hipervínculo" xfId="31409" builtinId="8" hidden="1"/>
    <cellStyle name="Hipervínculo" xfId="33221" builtinId="8" hidden="1"/>
    <cellStyle name="Hipervínculo" xfId="35716" builtinId="8" hidden="1"/>
    <cellStyle name="Hipervínculo" xfId="16076" builtinId="8" hidden="1"/>
    <cellStyle name="Hipervínculo" xfId="41278" builtinId="8" hidden="1"/>
    <cellStyle name="Hipervínculo" xfId="51271" builtinId="8" hidden="1"/>
    <cellStyle name="Hipervínculo" xfId="46210" builtinId="8" hidden="1"/>
    <cellStyle name="Hipervínculo" xfId="24478" builtinId="8" hidden="1"/>
    <cellStyle name="Hipervínculo" xfId="629" builtinId="8" hidden="1"/>
    <cellStyle name="Hipervínculo" xfId="46912" builtinId="8" hidden="1"/>
    <cellStyle name="Hipervínculo" xfId="40653" builtinId="8" hidden="1"/>
    <cellStyle name="Hipervínculo" xfId="10969" builtinId="8" hidden="1"/>
    <cellStyle name="Hipervínculo" xfId="44345" builtinId="8" hidden="1"/>
    <cellStyle name="Hipervínculo" xfId="39285" builtinId="8" hidden="1"/>
    <cellStyle name="Hipervínculo" xfId="6672" builtinId="8" hidden="1"/>
    <cellStyle name="Hipervínculo" xfId="6612" builtinId="8" hidden="1"/>
    <cellStyle name="Hipervínculo" xfId="41220" builtinId="8" hidden="1"/>
    <cellStyle name="Hipervínculo" xfId="33403" builtinId="8" hidden="1"/>
    <cellStyle name="Hipervínculo" xfId="14537" builtinId="8" hidden="1"/>
    <cellStyle name="Hipervínculo" xfId="37414" builtinId="8" hidden="1"/>
    <cellStyle name="Hipervínculo" xfId="32357" builtinId="8" hidden="1"/>
    <cellStyle name="Hipervínculo" xfId="10625" builtinId="8" hidden="1"/>
    <cellStyle name="Hipervínculo" xfId="13539" builtinId="8" hidden="1"/>
    <cellStyle name="Hipervínculo" xfId="23156" builtinId="8" hidden="1"/>
    <cellStyle name="Hipervínculo" xfId="40333" builtinId="8" hidden="1"/>
    <cellStyle name="Hipervínculo" xfId="33167" builtinId="8" hidden="1"/>
    <cellStyle name="Hipervínculo" xfId="30487" builtinId="8" hidden="1"/>
    <cellStyle name="Hipervínculo" xfId="36152" builtinId="8" hidden="1"/>
    <cellStyle name="Hipervínculo" xfId="3846" builtinId="8" hidden="1"/>
    <cellStyle name="Hipervínculo" xfId="44841" builtinId="8" hidden="1"/>
    <cellStyle name="Hipervínculo" xfId="57289" builtinId="8" hidden="1"/>
    <cellStyle name="Hipervínculo" xfId="54907" builtinId="8" hidden="1"/>
    <cellStyle name="Hipervínculo" xfId="48528" builtinId="8" hidden="1"/>
    <cellStyle name="Hipervínculo" xfId="23558" builtinId="8" hidden="1"/>
    <cellStyle name="Hipervínculo" xfId="18499" builtinId="8" hidden="1"/>
    <cellStyle name="Hipervínculo" xfId="2863" builtinId="8" hidden="1"/>
    <cellStyle name="Hipervínculo" xfId="11778" builtinId="8" hidden="1"/>
    <cellStyle name="Hipervínculo" xfId="10923" builtinId="8" hidden="1"/>
    <cellStyle name="Hipervínculo" xfId="52952" builtinId="8" hidden="1"/>
    <cellStyle name="Hipervínculo" xfId="35748" builtinId="8" hidden="1"/>
    <cellStyle name="Hipervínculo" xfId="56930" builtinId="8" hidden="1"/>
    <cellStyle name="Hipervínculo" xfId="14847" builtinId="8" hidden="1"/>
    <cellStyle name="Hipervínculo" xfId="34680" builtinId="8" hidden="1"/>
    <cellStyle name="Hipervínculo" xfId="45085" builtinId="8" hidden="1"/>
    <cellStyle name="Hipervínculo" xfId="28459" builtinId="8" hidden="1"/>
    <cellStyle name="Hipervínculo" xfId="7368" builtinId="8" hidden="1"/>
    <cellStyle name="Hipervínculo" xfId="34928" builtinId="8" hidden="1"/>
    <cellStyle name="Hipervínculo" xfId="9704" builtinId="8" hidden="1"/>
    <cellStyle name="Hipervínculo" xfId="23202" builtinId="8" hidden="1"/>
    <cellStyle name="Hipervínculo" xfId="17101" builtinId="8" hidden="1"/>
    <cellStyle name="Hipervínculo" xfId="41128" builtinId="8" hidden="1"/>
    <cellStyle name="Hipervínculo" xfId="45223" builtinId="8" hidden="1"/>
    <cellStyle name="Hipervínculo" xfId="52159" builtinId="8" hidden="1"/>
    <cellStyle name="Hipervínculo" xfId="28128" builtinId="8" hidden="1"/>
    <cellStyle name="Hipervínculo" xfId="7751" builtinId="8" hidden="1"/>
    <cellStyle name="Hipervínculo" xfId="42125" builtinId="8" hidden="1"/>
    <cellStyle name="Hipervínculo" xfId="23899" builtinId="8" hidden="1"/>
    <cellStyle name="Hipervínculo" xfId="55292" builtinId="8" hidden="1"/>
    <cellStyle name="Hipervínculo" xfId="53256" builtinId="8" hidden="1"/>
    <cellStyle name="Hipervínculo" xfId="29752" builtinId="8" hidden="1"/>
    <cellStyle name="Hipervínculo" xfId="21328" builtinId="8" hidden="1"/>
    <cellStyle name="Hipervínculo" xfId="19501" builtinId="8" hidden="1"/>
    <cellStyle name="Hipervínculo" xfId="4779" builtinId="8" hidden="1"/>
    <cellStyle name="Hipervínculo" xfId="19513" builtinId="8" hidden="1"/>
    <cellStyle name="Hipervínculo" xfId="54729" builtinId="8" hidden="1"/>
    <cellStyle name="Hipervínculo" xfId="57978" builtinId="8" hidden="1"/>
    <cellStyle name="Hipervínculo" xfId="38556" builtinId="8" hidden="1"/>
    <cellStyle name="Hipervínculo" xfId="14529" builtinId="8" hidden="1"/>
    <cellStyle name="Hipervínculo" xfId="290" builtinId="8" hidden="1"/>
    <cellStyle name="Hipervínculo" xfId="11706" builtinId="8" hidden="1"/>
    <cellStyle name="Hipervínculo" xfId="18096" builtinId="8" hidden="1"/>
    <cellStyle name="Hipervínculo" xfId="21386" builtinId="8" hidden="1"/>
    <cellStyle name="Hipervínculo" xfId="19037" builtinId="8" hidden="1"/>
    <cellStyle name="Hipervínculo" xfId="31757" builtinId="8" hidden="1"/>
    <cellStyle name="Hipervínculo" xfId="7731" builtinId="8" hidden="1"/>
    <cellStyle name="Hipervínculo" xfId="3522" builtinId="8" hidden="1"/>
    <cellStyle name="Hipervínculo" xfId="18637" builtinId="8" hidden="1"/>
    <cellStyle name="Hipervínculo" xfId="44303" builtinId="8" hidden="1"/>
    <cellStyle name="Hipervínculo" xfId="48401" builtinId="8" hidden="1"/>
    <cellStyle name="Hipervínculo" xfId="51003" builtinId="8" hidden="1"/>
    <cellStyle name="Hipervínculo" xfId="24955" builtinId="8" hidden="1"/>
    <cellStyle name="Hipervínculo" xfId="432" builtinId="8" hidden="1"/>
    <cellStyle name="Hipervínculo" xfId="8455" builtinId="8" hidden="1"/>
    <cellStyle name="Hipervínculo" xfId="25562" builtinId="8" hidden="1"/>
    <cellStyle name="Hipervínculo" xfId="51101" builtinId="8" hidden="1"/>
    <cellStyle name="Hipervínculo" xfId="3966" builtinId="8" hidden="1"/>
    <cellStyle name="Hipervínculo" xfId="21326" builtinId="8" hidden="1"/>
    <cellStyle name="Hipervínculo" xfId="24454" builtinId="8" hidden="1"/>
    <cellStyle name="Hipervínculo" xfId="5701" builtinId="8" hidden="1"/>
    <cellStyle name="Hipervínculo" xfId="10761" builtinId="8" hidden="1"/>
    <cellStyle name="Hipervínculo" xfId="32491" builtinId="8" hidden="1"/>
    <cellStyle name="Hipervínculo" xfId="57520" builtinId="8" hidden="1"/>
    <cellStyle name="Hipervínculo" xfId="38324" builtinId="8" hidden="1"/>
    <cellStyle name="Hipervínculo" xfId="4284" builtinId="8" hidden="1"/>
    <cellStyle name="Hipervínculo" xfId="11356" builtinId="8" hidden="1"/>
    <cellStyle name="Hipervínculo" xfId="31800" builtinId="8" hidden="1"/>
    <cellStyle name="Hipervínculo" xfId="44583" builtinId="8" hidden="1"/>
    <cellStyle name="Hipervínculo" xfId="27656" builtinId="8" hidden="1"/>
    <cellStyle name="Hipervínculo" xfId="53131" builtinId="8" hidden="1"/>
    <cellStyle name="Hipervínculo" xfId="54709" builtinId="8" hidden="1"/>
    <cellStyle name="Hipervínculo" xfId="42273" builtinId="8" hidden="1"/>
    <cellStyle name="Hipervínculo" xfId="12622" builtinId="8" hidden="1"/>
    <cellStyle name="Hipervínculo" xfId="10515" builtinId="8" hidden="1"/>
    <cellStyle name="Hipervínculo" xfId="25653" builtinId="8" hidden="1"/>
    <cellStyle name="Hipervínculo" xfId="46346" builtinId="8" hidden="1"/>
    <cellStyle name="Hipervínculo" xfId="46202" builtinId="8" hidden="1"/>
    <cellStyle name="Hipervínculo" xfId="19256" builtinId="8" hidden="1"/>
    <cellStyle name="Hipervínculo" xfId="19413" builtinId="8" hidden="1"/>
    <cellStyle name="Hipervínculo" xfId="11738" builtinId="8" hidden="1"/>
    <cellStyle name="Hipervínculo" xfId="26482" builtinId="8" hidden="1"/>
    <cellStyle name="Hipervínculo" xfId="31545" builtinId="8" hidden="1"/>
    <cellStyle name="Hipervínculo" xfId="53276" builtinId="8" hidden="1"/>
    <cellStyle name="Hipervínculo" xfId="27945" builtinId="8" hidden="1"/>
    <cellStyle name="Hipervínculo" xfId="18763" builtinId="8" hidden="1"/>
    <cellStyle name="Hipervínculo" xfId="4413" builtinId="8" hidden="1"/>
    <cellStyle name="Hipervínculo" xfId="11214" builtinId="8" hidden="1"/>
    <cellStyle name="Hipervínculo" xfId="8893" builtinId="8" hidden="1"/>
    <cellStyle name="Hipervínculo" xfId="38468" builtinId="8" hidden="1"/>
    <cellStyle name="Hipervínculo" xfId="57592" builtinId="8" hidden="1"/>
    <cellStyle name="Hipervínculo" xfId="32347" builtinId="8" hidden="1"/>
    <cellStyle name="Hipervínculo" xfId="28396" builtinId="8" hidden="1"/>
    <cellStyle name="Hipervínculo" xfId="5556" builtinId="8" hidden="1"/>
    <cellStyle name="Hipervínculo" xfId="18013" builtinId="8" hidden="1"/>
    <cellStyle name="Hipervínculo" xfId="8475" builtinId="8" hidden="1"/>
    <cellStyle name="Hipervínculo" xfId="44209" builtinId="8" hidden="1"/>
    <cellStyle name="Hipervínculo" xfId="12100" builtinId="8" hidden="1"/>
    <cellStyle name="Hipervínculo" xfId="36591" builtinId="8" hidden="1"/>
    <cellStyle name="Hipervínculo" xfId="30252" builtinId="8" hidden="1"/>
    <cellStyle name="Hipervínculo" xfId="38944" builtinId="8" hidden="1"/>
    <cellStyle name="Hipervínculo" xfId="51793" builtinId="8" hidden="1"/>
    <cellStyle name="Hipervínculo" xfId="25155" builtinId="8" hidden="1"/>
    <cellStyle name="Hipervínculo" xfId="53540" builtinId="8" hidden="1"/>
    <cellStyle name="Hipervínculo" xfId="5142" builtinId="8" hidden="1"/>
    <cellStyle name="Hipervínculo" xfId="1874" builtinId="8" hidden="1"/>
    <cellStyle name="Hipervínculo" xfId="3128" builtinId="8" hidden="1"/>
    <cellStyle name="Hipervínculo" xfId="19365" builtinId="8" hidden="1"/>
    <cellStyle name="Hipervínculo" xfId="31295" builtinId="8" hidden="1"/>
    <cellStyle name="Hipervínculo" xfId="34336" builtinId="8" hidden="1"/>
    <cellStyle name="Hipervínculo" xfId="53984" builtinId="8" hidden="1"/>
    <cellStyle name="Hipervínculo" xfId="50023" builtinId="8" hidden="1"/>
    <cellStyle name="Hipervínculo" xfId="46731" builtinId="8" hidden="1"/>
    <cellStyle name="Hipervínculo" xfId="8357" builtinId="8" hidden="1"/>
    <cellStyle name="Hipervínculo" xfId="12732" builtinId="8" hidden="1"/>
    <cellStyle name="Hipervínculo" xfId="23602" builtinId="8" hidden="1"/>
    <cellStyle name="Hipervínculo" xfId="22290" builtinId="8" hidden="1"/>
    <cellStyle name="Hipervínculo" xfId="49082" builtinId="8" hidden="1"/>
    <cellStyle name="Hipervínculo" xfId="53742" builtinId="8" hidden="1"/>
    <cellStyle name="Hipervínculo" xfId="7275" builtinId="8" hidden="1"/>
    <cellStyle name="Hipervínculo" xfId="22376" builtinId="8" hidden="1"/>
    <cellStyle name="Hipervínculo" xfId="50043" builtinId="8" hidden="1"/>
    <cellStyle name="Hipervínculo" xfId="58072" builtinId="8" hidden="1"/>
    <cellStyle name="Hipervínculo" xfId="56314" builtinId="8" hidden="1"/>
    <cellStyle name="Hipervínculo" xfId="17701" builtinId="8" hidden="1"/>
    <cellStyle name="Hipervínculo" xfId="33451" builtinId="8" hidden="1"/>
    <cellStyle name="Hipervínculo" xfId="52394" builtinId="8" hidden="1"/>
    <cellStyle name="Hipervínculo" xfId="12986" builtinId="8" hidden="1"/>
    <cellStyle name="Hipervínculo" xfId="23977" builtinId="8" hidden="1"/>
    <cellStyle name="Hipervínculo" xfId="37836" builtinId="8" hidden="1"/>
    <cellStyle name="Hipervínculo" xfId="51441" builtinId="8" hidden="1"/>
    <cellStyle name="Hipervínculo" xfId="27313" builtinId="8" hidden="1"/>
    <cellStyle name="Hipervínculo" xfId="35740" builtinId="8" hidden="1"/>
    <cellStyle name="Hipervínculo" xfId="37068" builtinId="8" hidden="1"/>
    <cellStyle name="Hipervínculo" xfId="34244" builtinId="8" hidden="1"/>
    <cellStyle name="Hipervínculo" xfId="46456" builtinId="8" hidden="1"/>
    <cellStyle name="Hipervínculo" xfId="27030" builtinId="8" hidden="1"/>
    <cellStyle name="Hipervínculo" xfId="13178" builtinId="8" hidden="1"/>
    <cellStyle name="Hipervínculo" xfId="57733" builtinId="8" hidden="1"/>
    <cellStyle name="Hipervínculo" xfId="3060" builtinId="8" hidden="1"/>
    <cellStyle name="Hipervínculo" xfId="9124" builtinId="8" hidden="1"/>
    <cellStyle name="Hipervínculo" xfId="21844" builtinId="8" hidden="1"/>
    <cellStyle name="Hipervínculo" xfId="25606" builtinId="8" hidden="1"/>
    <cellStyle name="Hipervínculo" xfId="56957" builtinId="8" hidden="1"/>
    <cellStyle name="Hipervínculo" xfId="29260" builtinId="8" hidden="1"/>
    <cellStyle name="Hipervínculo" xfId="32514" builtinId="8" hidden="1"/>
    <cellStyle name="Hipervínculo" xfId="20281" builtinId="8" hidden="1"/>
    <cellStyle name="Hipervínculo" xfId="2549" builtinId="8" hidden="1"/>
    <cellStyle name="Hipervínculo" xfId="170" builtinId="8" hidden="1"/>
    <cellStyle name="Hipervínculo" xfId="42355" builtinId="8" hidden="1"/>
    <cellStyle name="Hipervínculo" xfId="14232" builtinId="8" hidden="1"/>
    <cellStyle name="Hipervínculo" xfId="33705" builtinId="8" hidden="1"/>
    <cellStyle name="Hipervínculo" xfId="53669" builtinId="8" hidden="1"/>
    <cellStyle name="Hipervínculo" xfId="27503" builtinId="8" hidden="1"/>
    <cellStyle name="Hipervínculo" xfId="39932" builtinId="8" hidden="1"/>
    <cellStyle name="Hipervínculo" xfId="53577" builtinId="8" hidden="1"/>
    <cellStyle name="Hipervínculo" xfId="20293" builtinId="8" hidden="1"/>
    <cellStyle name="Hipervínculo" xfId="52251" builtinId="8" hidden="1"/>
    <cellStyle name="Hipervínculo" xfId="38094" builtinId="8" hidden="1"/>
    <cellStyle name="Hipervínculo" xfId="4718" builtinId="8" hidden="1"/>
    <cellStyle name="Hipervínculo" xfId="3646" builtinId="8" hidden="1"/>
    <cellStyle name="Hipervínculo" xfId="7110" builtinId="8" hidden="1"/>
    <cellStyle name="Hipervínculo" xfId="31741" builtinId="8" hidden="1"/>
    <cellStyle name="Hipervínculo" xfId="52808" builtinId="8" hidden="1"/>
    <cellStyle name="Hipervínculo" xfId="59487" builtinId="8" hidden="1"/>
    <cellStyle name="Hipervínculo" xfId="44837" builtinId="8" hidden="1"/>
    <cellStyle name="Hipervínculo" xfId="19789" builtinId="8" hidden="1"/>
    <cellStyle name="Hipervínculo" xfId="50910" builtinId="8" hidden="1"/>
    <cellStyle name="Hipervínculo" xfId="11689" builtinId="8" hidden="1"/>
    <cellStyle name="Hipervínculo" xfId="18899" builtinId="8" hidden="1"/>
    <cellStyle name="Hipervínculo" xfId="14290" builtinId="8" hidden="1"/>
    <cellStyle name="Hipervínculo" xfId="14511" builtinId="8" hidden="1"/>
    <cellStyle name="Hipervínculo" xfId="8966" builtinId="8" hidden="1"/>
    <cellStyle name="Hipervínculo" xfId="818" builtinId="8" hidden="1"/>
    <cellStyle name="Hipervínculo" xfId="24622" builtinId="8" hidden="1"/>
    <cellStyle name="Hipervínculo" xfId="46354" builtinId="8" hidden="1"/>
    <cellStyle name="Hipervínculo" xfId="51415" builtinId="8" hidden="1"/>
    <cellStyle name="Hipervínculo" xfId="41194" builtinId="8" hidden="1"/>
    <cellStyle name="Hipervínculo" xfId="20962" builtinId="8" hidden="1"/>
    <cellStyle name="Hipervínculo" xfId="4148" builtinId="8" hidden="1"/>
    <cellStyle name="Hipervínculo" xfId="26648" builtinId="8" hidden="1"/>
    <cellStyle name="Hipervínculo" xfId="31553" builtinId="8" hidden="1"/>
    <cellStyle name="Hipervínculo" xfId="20570" builtinId="8" hidden="1"/>
    <cellStyle name="Hipervínculo" xfId="49831" builtinId="8" hidden="1"/>
    <cellStyle name="Hipervínculo" xfId="30943" builtinId="8" hidden="1"/>
    <cellStyle name="Hipervínculo" xfId="12475" builtinId="8" hidden="1"/>
    <cellStyle name="Hipervínculo" xfId="9168" builtinId="8" hidden="1"/>
    <cellStyle name="Hipervínculo" xfId="15297" builtinId="8" hidden="1"/>
    <cellStyle name="Hipervínculo" xfId="4411" builtinId="8" hidden="1"/>
    <cellStyle name="Hipervínculo" xfId="29587" builtinId="8" hidden="1"/>
    <cellStyle name="Hipervínculo" xfId="55417" builtinId="8" hidden="1"/>
    <cellStyle name="Hipervínculo" xfId="29933" builtinId="8" hidden="1"/>
    <cellStyle name="Hipervínculo" xfId="50584" builtinId="8" hidden="1"/>
    <cellStyle name="Hipervínculo" xfId="53978" builtinId="8" hidden="1"/>
    <cellStyle name="Hipervínculo" xfId="11194" builtinId="8" hidden="1"/>
    <cellStyle name="Hipervínculo" xfId="27626" builtinId="8" hidden="1"/>
    <cellStyle name="Hipervínculo" xfId="31453" builtinId="8" hidden="1"/>
    <cellStyle name="Hipervínculo" xfId="28350" builtinId="8" hidden="1"/>
    <cellStyle name="Hipervínculo" xfId="23129" builtinId="8" hidden="1"/>
    <cellStyle name="Hipervínculo" xfId="358" builtinId="8" hidden="1"/>
    <cellStyle name="Hipervínculo" xfId="7239" builtinId="8" hidden="1"/>
    <cellStyle name="Hipervínculo" xfId="9020" builtinId="8" hidden="1"/>
    <cellStyle name="Hipervínculo" xfId="52335" builtinId="8" hidden="1"/>
    <cellStyle name="Hipervínculo" xfId="44454" builtinId="8" hidden="1"/>
    <cellStyle name="Hipervínculo" xfId="40363" builtinId="8" hidden="1"/>
    <cellStyle name="Hipervínculo" xfId="28090" builtinId="8" hidden="1"/>
    <cellStyle name="Hipervínculo" xfId="4367" builtinId="8" hidden="1"/>
    <cellStyle name="Hipervínculo" xfId="21854" builtinId="8" hidden="1"/>
    <cellStyle name="Hipervínculo" xfId="35696" builtinId="8" hidden="1"/>
    <cellStyle name="Hipervínculo" xfId="25546" builtinId="8" hidden="1"/>
    <cellStyle name="Hipervínculo" xfId="58538" builtinId="8" hidden="1"/>
    <cellStyle name="Hipervínculo" xfId="33561" builtinId="8" hidden="1"/>
    <cellStyle name="Hipervínculo" xfId="9535" builtinId="8" hidden="1"/>
    <cellStyle name="Hipervínculo" xfId="14377" builtinId="8" hidden="1"/>
    <cellStyle name="Hipervínculo" xfId="4068" builtinId="8" hidden="1"/>
    <cellStyle name="Hipervínculo" xfId="42499" builtinId="8" hidden="1"/>
    <cellStyle name="Hipervínculo" xfId="54879" builtinId="8" hidden="1"/>
    <cellStyle name="Hipervínculo" xfId="30855" builtinId="8" hidden="1"/>
    <cellStyle name="Hipervínculo" xfId="26760" builtinId="8" hidden="1"/>
    <cellStyle name="Hipervínculo" xfId="2478" builtinId="8" hidden="1"/>
    <cellStyle name="Hipervínculo" xfId="21176" builtinId="8" hidden="1"/>
    <cellStyle name="Hipervínculo" xfId="25265" builtinId="8" hidden="1"/>
    <cellStyle name="Hipervínculo" xfId="11675" builtinId="8" hidden="1"/>
    <cellStyle name="Hipervínculo" xfId="27014" builtinId="8" hidden="1"/>
    <cellStyle name="Hipervínculo" xfId="25946" builtinId="8" hidden="1"/>
    <cellStyle name="Hipervínculo" xfId="40035" builtinId="8" hidden="1"/>
    <cellStyle name="Hipervínculo" xfId="4232" builtinId="8" hidden="1"/>
    <cellStyle name="Hipervínculo" xfId="27975" builtinId="8" hidden="1"/>
    <cellStyle name="Hipervínculo" xfId="29758" builtinId="8" hidden="1"/>
    <cellStyle name="Hipervínculo" xfId="56096" builtinId="8" hidden="1"/>
    <cellStyle name="Hipervínculo" xfId="41098" builtinId="8" hidden="1"/>
    <cellStyle name="Hipervínculo" xfId="25409" builtinId="8" hidden="1"/>
    <cellStyle name="Hipervínculo" xfId="13160" builtinId="8" hidden="1"/>
    <cellStyle name="Hipervínculo" xfId="9857" builtinId="8" hidden="1"/>
    <cellStyle name="Hipervínculo" xfId="34776" builtinId="8" hidden="1"/>
    <cellStyle name="Hipervínculo" xfId="36651" builtinId="8" hidden="1"/>
    <cellStyle name="Hipervínculo" xfId="29951" builtinId="8" hidden="1"/>
    <cellStyle name="Hipervínculo" xfId="33912" builtinId="8" hidden="1"/>
    <cellStyle name="Hipervínculo" xfId="41619" builtinId="8" hidden="1"/>
    <cellStyle name="Hipervínculo" xfId="23278" builtinId="8" hidden="1"/>
    <cellStyle name="Hipervínculo" xfId="55290" builtinId="8" hidden="1"/>
    <cellStyle name="Hipervínculo" xfId="47724" builtinId="8" hidden="1"/>
    <cellStyle name="Hipervínculo" xfId="43574" builtinId="8" hidden="1"/>
    <cellStyle name="Hipervínculo" xfId="48973" builtinId="8" hidden="1"/>
    <cellStyle name="Hipervínculo" xfId="27241" builtinId="8" hidden="1"/>
    <cellStyle name="Hipervínculo" xfId="12616" builtinId="8" hidden="1"/>
    <cellStyle name="Hipervínculo" xfId="1274" builtinId="8" hidden="1"/>
    <cellStyle name="Hipervínculo" xfId="23710" builtinId="8" hidden="1"/>
    <cellStyle name="Hipervínculo" xfId="48377" builtinId="8" hidden="1"/>
    <cellStyle name="Hipervínculo" xfId="43990" builtinId="8" hidden="1"/>
    <cellStyle name="Hipervínculo" xfId="51129" builtinId="8" hidden="1"/>
    <cellStyle name="Hipervínculo" xfId="12888" builtinId="8" hidden="1"/>
    <cellStyle name="Hipervínculo" xfId="18677" builtinId="8" hidden="1"/>
    <cellStyle name="Hipervínculo" xfId="39761" builtinId="8" hidden="1"/>
    <cellStyle name="Hipervínculo" xfId="45909" builtinId="8" hidden="1"/>
    <cellStyle name="Hipervínculo" xfId="25918" builtinId="8" hidden="1"/>
    <cellStyle name="Hipervínculo" xfId="56850" builtinId="8" hidden="1"/>
    <cellStyle name="Hipervínculo" xfId="9234" builtinId="8" hidden="1"/>
    <cellStyle name="Hipervínculo" xfId="26580" builtinId="8" hidden="1"/>
    <cellStyle name="Hipervínculo" xfId="11192" builtinId="8" hidden="1"/>
    <cellStyle name="Hipervínculo" xfId="15834" builtinId="8" hidden="1"/>
    <cellStyle name="Hipervínculo" xfId="37565" builtinId="8" hidden="1"/>
    <cellStyle name="Hipervínculo" xfId="46668" builtinId="8" hidden="1"/>
    <cellStyle name="Hipervínculo" xfId="53048" builtinId="8" hidden="1"/>
    <cellStyle name="Hipervínculo" xfId="27773" builtinId="8" hidden="1"/>
    <cellStyle name="Hipervínculo" xfId="6461" builtinId="8" hidden="1"/>
    <cellStyle name="Hipervínculo" xfId="49913" builtinId="8" hidden="1"/>
    <cellStyle name="Hipervínculo" xfId="22761" builtinId="8" hidden="1"/>
    <cellStyle name="Hipervínculo" xfId="44496" builtinId="8" hidden="1"/>
    <cellStyle name="Hipervínculo" xfId="24826" builtinId="8" hidden="1"/>
    <cellStyle name="Hipervínculo" xfId="46249" builtinId="8" hidden="1"/>
    <cellStyle name="Hipervínculo" xfId="21264" builtinId="8" hidden="1"/>
    <cellStyle name="Hipervínculo" xfId="814" builtinId="8" hidden="1"/>
    <cellStyle name="Hipervínculo" xfId="2672" builtinId="8" hidden="1"/>
    <cellStyle name="Hipervínculo" xfId="47122" builtinId="8" hidden="1"/>
    <cellStyle name="Hipervínculo" xfId="23907" builtinId="8" hidden="1"/>
    <cellStyle name="Hipervínculo" xfId="38899" builtinId="8" hidden="1"/>
    <cellStyle name="Hipervínculo" xfId="46512" builtinId="8" hidden="1"/>
    <cellStyle name="Hipervínculo" xfId="14333" builtinId="8" hidden="1"/>
    <cellStyle name="Hipervínculo" xfId="6812" builtinId="8" hidden="1"/>
    <cellStyle name="Hipervínculo" xfId="38612" builtinId="8" hidden="1"/>
    <cellStyle name="Hipervínculo" xfId="36607" builtinId="8" hidden="1"/>
    <cellStyle name="Hipervínculo" xfId="58886" builtinId="8" hidden="1"/>
    <cellStyle name="Hipervínculo" xfId="33927" builtinId="8" hidden="1"/>
    <cellStyle name="Hipervínculo" xfId="36876" builtinId="8" hidden="1"/>
    <cellStyle name="Hipervínculo" xfId="23972" builtinId="8" hidden="1"/>
    <cellStyle name="Hipervínculo" xfId="15287" builtinId="8" hidden="1"/>
    <cellStyle name="Hipervínculo" xfId="24754" builtinId="8" hidden="1"/>
    <cellStyle name="Hipervínculo" xfId="43408" builtinId="8" hidden="1"/>
    <cellStyle name="Hipervínculo" xfId="53970" builtinId="8" hidden="1"/>
    <cellStyle name="Hipervínculo" xfId="29941" builtinId="8" hidden="1"/>
    <cellStyle name="Hipervínculo" xfId="25848" builtinId="8" hidden="1"/>
    <cellStyle name="Hipervínculo" xfId="56634" builtinId="8" hidden="1"/>
    <cellStyle name="Hipervínculo" xfId="22090" builtinId="8" hidden="1"/>
    <cellStyle name="Hipervínculo" xfId="28722" builtinId="8" hidden="1"/>
    <cellStyle name="Hipervínculo" xfId="50206" builtinId="8" hidden="1"/>
    <cellStyle name="Hipervínculo" xfId="47168" builtinId="8" hidden="1"/>
    <cellStyle name="Hipervínculo" xfId="23137" builtinId="8" hidden="1"/>
    <cellStyle name="Hipervínculo" xfId="19049" builtinId="8" hidden="1"/>
    <cellStyle name="Hipervínculo" xfId="38500" builtinId="8" hidden="1"/>
    <cellStyle name="Hipervínculo" xfId="28564" builtinId="8" hidden="1"/>
    <cellStyle name="Hipervínculo" xfId="32982" builtinId="8" hidden="1"/>
    <cellStyle name="Hipervínculo" xfId="57007" builtinId="8" hidden="1"/>
    <cellStyle name="Hipervínculo" xfId="40371" builtinId="8" hidden="1"/>
    <cellStyle name="Hipervínculo" xfId="16343" builtinId="8" hidden="1"/>
    <cellStyle name="Hipervínculo" xfId="12250" builtinId="8" hidden="1"/>
    <cellStyle name="Hipervínculo" xfId="11659" builtinId="8" hidden="1"/>
    <cellStyle name="Hipervínculo" xfId="49755" builtinId="8" hidden="1"/>
    <cellStyle name="Hipervínculo" xfId="56242" builtinId="8" hidden="1"/>
    <cellStyle name="Hipervínculo" xfId="46791" builtinId="8" hidden="1"/>
    <cellStyle name="Hipervínculo" xfId="33569" builtinId="8" hidden="1"/>
    <cellStyle name="Hipervínculo" xfId="44371" builtinId="8" hidden="1"/>
    <cellStyle name="Hipervínculo" xfId="5451" builtinId="8" hidden="1"/>
    <cellStyle name="Hipervínculo" xfId="13499" builtinId="8" hidden="1"/>
    <cellStyle name="Hipervínculo" xfId="14813" builtinId="8" hidden="1"/>
    <cellStyle name="Hipervínculo" xfId="19555" builtinId="8" hidden="1"/>
    <cellStyle name="Hipervínculo" xfId="45169" builtinId="8" hidden="1"/>
    <cellStyle name="Hipervínculo" xfId="1640" builtinId="8" hidden="1"/>
    <cellStyle name="Hipervínculo" xfId="3251" builtinId="8" hidden="1"/>
    <cellStyle name="Hipervínculo" xfId="1730" builtinId="8" hidden="1"/>
    <cellStyle name="Hipervínculo" xfId="25257" builtinId="8" hidden="1"/>
    <cellStyle name="Hipervínculo" xfId="49287" builtinId="8" hidden="1"/>
    <cellStyle name="Hipervínculo" xfId="49647" builtinId="8" hidden="1"/>
    <cellStyle name="Hipervínculo" xfId="42961" builtinId="8" hidden="1"/>
    <cellStyle name="Hipervínculo" xfId="19971" builtinId="8" hidden="1"/>
    <cellStyle name="Hipervínculo" xfId="2321" builtinId="8" hidden="1"/>
    <cellStyle name="Hipervínculo" xfId="336" builtinId="8" hidden="1"/>
    <cellStyle name="Hipervínculo" xfId="8259" builtinId="8" hidden="1"/>
    <cellStyle name="Hipervínculo" xfId="56088" builtinId="8" hidden="1"/>
    <cellStyle name="Hipervínculo" xfId="58921" builtinId="8" hidden="1"/>
    <cellStyle name="Hipervínculo" xfId="49689" builtinId="8" hidden="1"/>
    <cellStyle name="Hipervínculo" xfId="13170" builtinId="8" hidden="1"/>
    <cellStyle name="Hipervínculo" xfId="1514" builtinId="8" hidden="1"/>
    <cellStyle name="Hipervínculo" xfId="14923" builtinId="8" hidden="1"/>
    <cellStyle name="Hipervínculo" xfId="36645" builtinId="8" hidden="1"/>
    <cellStyle name="Hipervínculo" xfId="20586" builtinId="8" hidden="1"/>
    <cellStyle name="Hipervínculo" xfId="45127" builtinId="8" hidden="1"/>
    <cellStyle name="Hipervínculo" xfId="29102" builtinId="8" hidden="1"/>
    <cellStyle name="Hipervínculo" xfId="6371" builtinId="8" hidden="1"/>
    <cellStyle name="Hipervínculo" xfId="7543" builtinId="8" hidden="1"/>
    <cellStyle name="Hipervínculo" xfId="21852" builtinId="8" hidden="1"/>
    <cellStyle name="Hipervínculo" xfId="53655" builtinId="8" hidden="1"/>
    <cellStyle name="Hipervínculo" xfId="48965" builtinId="8" hidden="1"/>
    <cellStyle name="Hipervínculo" xfId="37402" builtinId="8" hidden="1"/>
    <cellStyle name="Hipervínculo" xfId="25518" builtinId="8" hidden="1"/>
    <cellStyle name="Hipervínculo" xfId="17673" builtinId="8" hidden="1"/>
    <cellStyle name="Hipervínculo" xfId="20992" builtinId="8" hidden="1"/>
    <cellStyle name="Hipervínculo" xfId="28778" builtinId="8" hidden="1"/>
    <cellStyle name="Hipervínculo" xfId="39343" builtinId="8" hidden="1"/>
    <cellStyle name="Hipervínculo" xfId="58974" builtinId="8" hidden="1"/>
    <cellStyle name="Hipervínculo" xfId="21024" builtinId="8" hidden="1"/>
    <cellStyle name="Hipervínculo" xfId="15245" builtinId="8" hidden="1"/>
    <cellStyle name="Hipervínculo" xfId="34740" builtinId="8" hidden="1"/>
    <cellStyle name="Hipervínculo" xfId="13493" builtinId="8" hidden="1"/>
    <cellStyle name="Hipervínculo" xfId="35706" builtinId="8" hidden="1"/>
    <cellStyle name="Hipervínculo" xfId="59341" builtinId="8" hidden="1"/>
    <cellStyle name="Hipervínculo" xfId="35112" builtinId="8" hidden="1"/>
    <cellStyle name="Hipervínculo" xfId="30051" builtinId="8" hidden="1"/>
    <cellStyle name="Hipervínculo" xfId="8321" builtinId="8" hidden="1"/>
    <cellStyle name="Hipervínculo" xfId="15842" builtinId="8" hidden="1"/>
    <cellStyle name="Hipervínculo" xfId="37635" builtinId="8" hidden="1"/>
    <cellStyle name="Hipervínculo" xfId="29452" builtinId="8" hidden="1"/>
    <cellStyle name="Hipervínculo" xfId="46550" builtinId="8" hidden="1"/>
    <cellStyle name="Hipervínculo" xfId="31365" builtinId="8" hidden="1"/>
    <cellStyle name="Hipervínculo" xfId="23119" builtinId="8" hidden="1"/>
    <cellStyle name="Hipervínculo" xfId="6972" builtinId="8" hidden="1"/>
    <cellStyle name="Hipervínculo" xfId="11499" builtinId="8" hidden="1"/>
    <cellStyle name="Hipervínculo" xfId="53016" builtinId="8" hidden="1"/>
    <cellStyle name="Hipervínculo" xfId="25958" builtinId="8" hidden="1"/>
    <cellStyle name="Hipervínculo" xfId="34216" builtinId="8" hidden="1"/>
    <cellStyle name="Hipervínculo" xfId="28366" builtinId="8" hidden="1"/>
    <cellStyle name="Hipervínculo" xfId="15880" builtinId="8" hidden="1"/>
    <cellStyle name="Hipervínculo" xfId="58348" builtinId="8" hidden="1"/>
    <cellStyle name="Hipervínculo" xfId="16006" builtinId="8" hidden="1"/>
    <cellStyle name="Hipervínculo" xfId="56394" builtinId="8" hidden="1"/>
    <cellStyle name="Hipervínculo" xfId="34912" builtinId="8" hidden="1"/>
    <cellStyle name="Hipervínculo" xfId="19215" builtinId="8" hidden="1"/>
    <cellStyle name="Hipervínculo" xfId="9058" builtinId="8" hidden="1"/>
    <cellStyle name="Hipervínculo" xfId="14210" builtinId="8" hidden="1"/>
    <cellStyle name="Hipervínculo" xfId="27660" builtinId="8" hidden="1"/>
    <cellStyle name="Hipervínculo" xfId="422" builtinId="8" hidden="1"/>
    <cellStyle name="Hipervínculo" xfId="4947" builtinId="8" hidden="1"/>
    <cellStyle name="Hipervínculo" xfId="3476" builtinId="8" hidden="1"/>
    <cellStyle name="Hipervínculo" xfId="22250" builtinId="8" hidden="1"/>
    <cellStyle name="Hipervínculo" xfId="52261" builtinId="8" hidden="1"/>
    <cellStyle name="Hipervínculo" xfId="4523" builtinId="8" hidden="1"/>
    <cellStyle name="Hipervínculo" xfId="19373" builtinId="8" hidden="1"/>
    <cellStyle name="Hipervínculo" xfId="35222" builtinId="8" hidden="1"/>
    <cellStyle name="Hipervínculo" xfId="47494" builtinId="8" hidden="1"/>
    <cellStyle name="Hipervínculo" xfId="49883" builtinId="8" hidden="1"/>
    <cellStyle name="Hipervínculo" xfId="50753" builtinId="8" hidden="1"/>
    <cellStyle name="Hipervínculo" xfId="38234" builtinId="8" hidden="1"/>
    <cellStyle name="Hipervínculo" xfId="2183" builtinId="8" hidden="1"/>
    <cellStyle name="Hipervínculo" xfId="26171" builtinId="8" hidden="1"/>
    <cellStyle name="Hipervínculo" xfId="29104" builtinId="8" hidden="1"/>
    <cellStyle name="Hipervínculo" xfId="1996" builtinId="8" hidden="1"/>
    <cellStyle name="Hipervínculo" xfId="4028" builtinId="8" hidden="1"/>
    <cellStyle name="Hipervínculo" xfId="19057" builtinId="8" hidden="1"/>
    <cellStyle name="Hipervínculo" xfId="43320" builtinId="8" hidden="1"/>
    <cellStyle name="Hipervínculo" xfId="7082" builtinId="8" hidden="1"/>
    <cellStyle name="Hipervínculo" xfId="32973" builtinId="8" hidden="1"/>
    <cellStyle name="Hipervínculo" xfId="56999" builtinId="8" hidden="1"/>
    <cellStyle name="Hipervínculo" xfId="58724" builtinId="8" hidden="1"/>
    <cellStyle name="Hipervínculo" xfId="36286" builtinId="8" hidden="1"/>
    <cellStyle name="Hipervínculo" xfId="30963" builtinId="8" hidden="1"/>
    <cellStyle name="Hipervínculo" xfId="44203" builtinId="8" hidden="1"/>
    <cellStyle name="Hipervínculo" xfId="10671" builtinId="8" hidden="1"/>
    <cellStyle name="Hipervínculo" xfId="39775" builtinId="8" hidden="1"/>
    <cellStyle name="Hipervínculo" xfId="56806" builtinId="8" hidden="1"/>
    <cellStyle name="Hipervínculo" xfId="51749" builtinId="8" hidden="1"/>
    <cellStyle name="Hipervínculo" xfId="29482" builtinId="8" hidden="1"/>
    <cellStyle name="Hipervínculo" xfId="5459" builtinId="8" hidden="1"/>
    <cellStyle name="Hipervínculo" xfId="25892" builtinId="8" hidden="1"/>
    <cellStyle name="Hipervínculo" xfId="22747" builtinId="8" hidden="1"/>
    <cellStyle name="Hipervínculo" xfId="46574" builtinId="8" hidden="1"/>
    <cellStyle name="Hipervínculo" xfId="49877" builtinId="8" hidden="1"/>
    <cellStyle name="Hipervínculo" xfId="44821" builtinId="8" hidden="1"/>
    <cellStyle name="Hipervínculo" xfId="8161" builtinId="8" hidden="1"/>
    <cellStyle name="Hipervínculo" xfId="1726" builtinId="8" hidden="1"/>
    <cellStyle name="Hipervínculo" xfId="41369" builtinId="8" hidden="1"/>
    <cellStyle name="Hipervínculo" xfId="43817" builtinId="8" hidden="1"/>
    <cellStyle name="Hipervínculo" xfId="29748" builtinId="8" hidden="1"/>
    <cellStyle name="Hipervínculo" xfId="42953" builtinId="8" hidden="1"/>
    <cellStyle name="Hipervínculo" xfId="37890" builtinId="8" hidden="1"/>
    <cellStyle name="Hipervínculo" xfId="15882" builtinId="8" hidden="1"/>
    <cellStyle name="Hipervínculo" xfId="8005" builtinId="8" hidden="1"/>
    <cellStyle name="Hipervínculo" xfId="28050" builtinId="8" hidden="1"/>
    <cellStyle name="Hipervínculo" xfId="34795" builtinId="8" hidden="1"/>
    <cellStyle name="Hipervínculo" xfId="32122" builtinId="8" hidden="1"/>
    <cellStyle name="Hipervínculo" xfId="36022" builtinId="8" hidden="1"/>
    <cellStyle name="Hipervínculo" xfId="19401" builtinId="8" hidden="1"/>
    <cellStyle name="Hipervínculo" xfId="9084" builtinId="8" hidden="1"/>
    <cellStyle name="Hipervínculo" xfId="42005" builtinId="8" hidden="1"/>
    <cellStyle name="Hipervínculo" xfId="50210" builtinId="8" hidden="1"/>
    <cellStyle name="Hipervínculo" xfId="3982" builtinId="8" hidden="1"/>
    <cellStyle name="Hipervínculo" xfId="52785" builtinId="8" hidden="1"/>
    <cellStyle name="Hipervínculo" xfId="29501" builtinId="8" hidden="1"/>
    <cellStyle name="Hipervínculo" xfId="45845" builtinId="8" hidden="1"/>
    <cellStyle name="Hipervínculo" xfId="23232" builtinId="8" hidden="1"/>
    <cellStyle name="Hipervínculo" xfId="21860" builtinId="8" hidden="1"/>
    <cellStyle name="Hipervínculo" xfId="18999" builtinId="8" hidden="1"/>
    <cellStyle name="Hipervínculo" xfId="48649" builtinId="8" hidden="1"/>
    <cellStyle name="Hipervínculo" xfId="43899" builtinId="8" hidden="1"/>
    <cellStyle name="Hipervínculo" xfId="36770" builtinId="8" hidden="1"/>
    <cellStyle name="Hipervínculo" xfId="17107" builtinId="8" hidden="1"/>
    <cellStyle name="Hipervínculo" xfId="6686" builtinId="8" hidden="1"/>
    <cellStyle name="Hipervínculo" xfId="28786" builtinId="8" hidden="1"/>
    <cellStyle name="Hipervínculo" xfId="56128" builtinId="8" hidden="1"/>
    <cellStyle name="Hipervínculo" xfId="55578" builtinId="8" hidden="1"/>
    <cellStyle name="Hipervínculo" xfId="36970" builtinId="8" hidden="1"/>
    <cellStyle name="Hipervínculo" xfId="15239" builtinId="8" hidden="1"/>
    <cellStyle name="Hipervínculo" xfId="18446" builtinId="8" hidden="1"/>
    <cellStyle name="Hipervínculo" xfId="13485" builtinId="8" hidden="1"/>
    <cellStyle name="Hipervínculo" xfId="35714" builtinId="8" hidden="1"/>
    <cellStyle name="Hipervínculo" xfId="40777" builtinId="8" hidden="1"/>
    <cellStyle name="Hipervínculo" xfId="55772" builtinId="8" hidden="1"/>
    <cellStyle name="Hipervínculo" xfId="30043" builtinId="8" hidden="1"/>
    <cellStyle name="Hipervínculo" xfId="4537" builtinId="8" hidden="1"/>
    <cellStyle name="Hipervínculo" xfId="4070" builtinId="8" hidden="1"/>
    <cellStyle name="Hipervínculo" xfId="20287" builtinId="8" hidden="1"/>
    <cellStyle name="Hipervínculo" xfId="57502" builtinId="8" hidden="1"/>
    <cellStyle name="Hipervínculo" xfId="57321" builtinId="8" hidden="1"/>
    <cellStyle name="Hipervínculo" xfId="31944" builtinId="8" hidden="1"/>
    <cellStyle name="Hipervínculo" xfId="23111" builtinId="8" hidden="1"/>
    <cellStyle name="Hipervínculo" xfId="23264" builtinId="8" hidden="1"/>
    <cellStyle name="Hipervínculo" xfId="44659" builtinId="8" hidden="1"/>
    <cellStyle name="Hipervínculo" xfId="11456" builtinId="8" hidden="1"/>
    <cellStyle name="Hipervínculo" xfId="6501" builtinId="8" hidden="1"/>
    <cellStyle name="Hipervínculo" xfId="54630" builtinId="8" hidden="1"/>
    <cellStyle name="Hipervínculo" xfId="42174" builtinId="8" hidden="1"/>
    <cellStyle name="Hipervínculo" xfId="16187" builtinId="8" hidden="1"/>
    <cellStyle name="Hipervínculo" xfId="2843" builtinId="8" hidden="1"/>
    <cellStyle name="Hipervínculo" xfId="9859" builtinId="8" hidden="1"/>
    <cellStyle name="Hipervínculo" xfId="57059" builtinId="8" hidden="1"/>
    <cellStyle name="Hipervínculo" xfId="47895" builtinId="8" hidden="1"/>
    <cellStyle name="Hipervínculo" xfId="12642" builtinId="8" hidden="1"/>
    <cellStyle name="Hipervínculo" xfId="35372" builtinId="8" hidden="1"/>
    <cellStyle name="Hipervínculo" xfId="9258" builtinId="8" hidden="1"/>
    <cellStyle name="Hipervínculo" xfId="1027" builtinId="8" hidden="1"/>
    <cellStyle name="Hipervínculo" xfId="16659" builtinId="8" hidden="1"/>
    <cellStyle name="Hipervínculo" xfId="40687" builtinId="8" hidden="1"/>
    <cellStyle name="Hipervínculo" xfId="49841" builtinId="8" hidden="1"/>
    <cellStyle name="Hipervínculo" xfId="54855" builtinId="8" hidden="1"/>
    <cellStyle name="Hipervínculo" xfId="28572" builtinId="8" hidden="1"/>
    <cellStyle name="Hipervínculo" xfId="4527" builtinId="8" hidden="1"/>
    <cellStyle name="Hipervínculo" xfId="7126" builtinId="8" hidden="1"/>
    <cellStyle name="Hipervínculo" xfId="23455" builtinId="8" hidden="1"/>
    <cellStyle name="Hipervínculo" xfId="47486" builtinId="8" hidden="1"/>
    <cellStyle name="Hipervínculo" xfId="9184" builtinId="8" hidden="1"/>
    <cellStyle name="Hipervínculo" xfId="45730" builtinId="8" hidden="1"/>
    <cellStyle name="Hipervínculo" xfId="33125" builtinId="8" hidden="1"/>
    <cellStyle name="Hipervínculo" xfId="2179" builtinId="8" hidden="1"/>
    <cellStyle name="Hipervínculo" xfId="21820" builtinId="8" hidden="1"/>
    <cellStyle name="Hipervínculo" xfId="26030" builtinId="8" hidden="1"/>
    <cellStyle name="Hipervínculo" xfId="44147" builtinId="8" hidden="1"/>
    <cellStyle name="Hipervínculo" xfId="57" builtinId="8" hidden="1"/>
    <cellStyle name="Hipervínculo" xfId="30264" builtinId="8" hidden="1"/>
    <cellStyle name="Hipervínculo" xfId="58453" builtinId="8" hidden="1"/>
    <cellStyle name="Hipervínculo" xfId="22214" builtinId="8" hidden="1"/>
    <cellStyle name="Hipervínculo" xfId="58270" builtinId="8" hidden="1"/>
    <cellStyle name="Hipervínculo" xfId="29300" builtinId="8" hidden="1"/>
    <cellStyle name="Hipervínculo" xfId="58728" builtinId="8" hidden="1"/>
    <cellStyle name="Hipervínculo" xfId="54755" builtinId="8" hidden="1"/>
    <cellStyle name="Hipervínculo" xfId="52745" builtinId="8" hidden="1"/>
    <cellStyle name="Hipervínculo" xfId="25249" builtinId="8" hidden="1"/>
    <cellStyle name="Hipervínculo" xfId="14017" builtinId="8" hidden="1"/>
    <cellStyle name="Hipervínculo" xfId="19079" builtinId="8" hidden="1"/>
    <cellStyle name="Hipervínculo" xfId="43859" builtinId="8" hidden="1"/>
    <cellStyle name="Hipervínculo" xfId="51739" builtinId="8" hidden="1"/>
    <cellStyle name="Hipervínculo" xfId="17863" builtinId="8" hidden="1"/>
    <cellStyle name="Hipervínculo" xfId="24945" builtinId="8" hidden="1"/>
    <cellStyle name="Hipervínculo" xfId="3908" builtinId="8" hidden="1"/>
    <cellStyle name="Hipervínculo" xfId="20948" builtinId="8" hidden="1"/>
    <cellStyle name="Hipervínculo" xfId="26006" builtinId="8" hidden="1"/>
    <cellStyle name="Hipervínculo" xfId="50659" builtinId="8" hidden="1"/>
    <cellStyle name="Hipervínculo" xfId="22034" builtinId="8" hidden="1"/>
    <cellStyle name="Hipervínculo" xfId="16028" builtinId="8" hidden="1"/>
    <cellStyle name="Hipervínculo" xfId="8171" builtinId="8" hidden="1"/>
    <cellStyle name="Hipervínculo" xfId="6145" builtinId="8" hidden="1"/>
    <cellStyle name="Hipervínculo" xfId="40705" builtinId="8" hidden="1"/>
    <cellStyle name="Hipervínculo" xfId="32935" builtinId="8" hidden="1"/>
    <cellStyle name="Hipervínculo" xfId="57295" builtinId="8" hidden="1"/>
    <cellStyle name="Hipervínculo" xfId="37882" builtinId="8" hidden="1"/>
    <cellStyle name="Hipervínculo" xfId="27078" builtinId="8" hidden="1"/>
    <cellStyle name="Hipervínculo" xfId="11093" builtinId="8" hidden="1"/>
    <cellStyle name="Hipervínculo" xfId="13072" builtinId="8" hidden="1"/>
    <cellStyle name="Hipervínculo" xfId="4638" builtinId="8" hidden="1"/>
    <cellStyle name="Hipervínculo" xfId="22292" builtinId="8" hidden="1"/>
    <cellStyle name="Hipervínculo" xfId="52652" builtinId="8" hidden="1"/>
    <cellStyle name="Hipervínculo" xfId="52890" builtinId="8" hidden="1"/>
    <cellStyle name="Hipervínculo" xfId="40873" builtinId="8" hidden="1"/>
    <cellStyle name="Hipervínculo" xfId="2523" builtinId="8" hidden="1"/>
    <cellStyle name="Hipervínculo" xfId="2057" builtinId="8" hidden="1"/>
    <cellStyle name="Hipervínculo" xfId="18816" builtinId="8" hidden="1"/>
    <cellStyle name="Hipervínculo" xfId="39739" builtinId="8" hidden="1"/>
    <cellStyle name="Hipervínculo" xfId="45817" builtinId="8" hidden="1"/>
    <cellStyle name="Hipervínculo" xfId="24026" builtinId="8" hidden="1"/>
    <cellStyle name="Hipervínculo" xfId="14643" builtinId="8" hidden="1"/>
    <cellStyle name="Hipervínculo" xfId="3098" builtinId="8" hidden="1"/>
    <cellStyle name="Hipervínculo" xfId="26926" builtinId="8" hidden="1"/>
    <cellStyle name="Hipervínculo" xfId="48657" builtinId="8" hidden="1"/>
    <cellStyle name="Hipervínculo" xfId="29320" builtinId="8" hidden="1"/>
    <cellStyle name="Hipervínculo" xfId="7866" builtinId="8" hidden="1"/>
    <cellStyle name="Hipervínculo" xfId="17099" builtinId="8" hidden="1"/>
    <cellStyle name="Hipervínculo" xfId="48584" builtinId="8" hidden="1"/>
    <cellStyle name="Hipervínculo" xfId="10771" builtinId="8" hidden="1"/>
    <cellStyle name="Hipervínculo" xfId="16621" builtinId="8" hidden="1"/>
    <cellStyle name="Hipervínculo" xfId="55586" builtinId="8" hidden="1"/>
    <cellStyle name="Hipervínculo" xfId="57812" builtinId="8" hidden="1"/>
    <cellStyle name="Hipervínculo" xfId="44931" builtinId="8" hidden="1"/>
    <cellStyle name="Hipervínculo" xfId="12074" builtinId="8" hidden="1"/>
    <cellStyle name="Hipervínculo" xfId="31591" builtinId="8" hidden="1"/>
    <cellStyle name="Hipervínculo" xfId="17569" builtinId="8" hidden="1"/>
    <cellStyle name="Hipervínculo" xfId="7739" builtinId="8" hidden="1"/>
    <cellStyle name="Hipervínculo" xfId="55780" builtinId="8" hidden="1"/>
    <cellStyle name="Hipervínculo" xfId="20994" builtinId="8" hidden="1"/>
    <cellStyle name="Hipervínculo" xfId="22943" builtinId="8" hidden="1"/>
    <cellStyle name="Hipervínculo" xfId="5953" builtinId="8" hidden="1"/>
    <cellStyle name="Hipervínculo" xfId="22003" builtinId="8" hidden="1"/>
    <cellStyle name="Hipervínculo" xfId="40773" builtinId="8" hidden="1"/>
    <cellStyle name="Hipervínculo" xfId="47712" builtinId="8" hidden="1"/>
    <cellStyle name="Hipervínculo" xfId="48979" builtinId="8" hidden="1"/>
    <cellStyle name="Hipervínculo" xfId="44891" builtinId="8" hidden="1"/>
    <cellStyle name="Hipervínculo" xfId="20860" builtinId="8" hidden="1"/>
    <cellStyle name="Hipervínculo" xfId="47156" builtinId="8" hidden="1"/>
    <cellStyle name="Hipervínculo" xfId="24340" builtinId="8" hidden="1"/>
    <cellStyle name="Hipervínculo" xfId="31171" builtinId="8" hidden="1"/>
    <cellStyle name="Hipervínculo" xfId="54638" builtinId="8" hidden="1"/>
    <cellStyle name="Hipervínculo" xfId="44161" builtinId="8" hidden="1"/>
    <cellStyle name="Hipervínculo" xfId="38088" builtinId="8" hidden="1"/>
    <cellStyle name="Hipervínculo" xfId="14061" builtinId="8" hidden="1"/>
    <cellStyle name="Hipervínculo" xfId="9851" builtinId="8" hidden="1"/>
    <cellStyle name="Hipervínculo" xfId="38902" builtinId="8" hidden="1"/>
    <cellStyle name="Hipervínculo" xfId="37966" builtinId="8" hidden="1"/>
    <cellStyle name="Hipervínculo" xfId="58272" builtinId="8" hidden="1"/>
    <cellStyle name="Hipervínculo" xfId="35380" builtinId="8" hidden="1"/>
    <cellStyle name="Hipervínculo" xfId="44725" builtinId="8" hidden="1"/>
    <cellStyle name="Hipervínculo" xfId="7263" builtinId="8" hidden="1"/>
    <cellStyle name="Hipervínculo" xfId="16651" builtinId="8" hidden="1"/>
    <cellStyle name="Hipervínculo" xfId="21159" builtinId="8" hidden="1"/>
    <cellStyle name="Hipervínculo" xfId="44771" builtinId="8" hidden="1"/>
    <cellStyle name="Hipervínculo" xfId="52608" builtinId="8" hidden="1"/>
    <cellStyle name="Hipervínculo" xfId="28580" builtinId="8" hidden="1"/>
    <cellStyle name="Hipervínculo" xfId="12496" builtinId="8" hidden="1"/>
    <cellStyle name="Hipervínculo" xfId="198" builtinId="8" hidden="1"/>
    <cellStyle name="Hipervínculo" xfId="29872" builtinId="8" hidden="1"/>
    <cellStyle name="Hipervínculo" xfId="48290" builtinId="8" hidden="1"/>
    <cellStyle name="Hipervínculo" xfId="51011" builtinId="8" hidden="1"/>
    <cellStyle name="Hipervínculo" xfId="28630" builtinId="8" hidden="1"/>
    <cellStyle name="Hipervínculo" xfId="21782" builtinId="8" hidden="1"/>
    <cellStyle name="Hipervínculo" xfId="17689" builtinId="8" hidden="1"/>
    <cellStyle name="Hipervínculo" xfId="5233" builtinId="8" hidden="1"/>
    <cellStyle name="Hipervínculo" xfId="30250" builtinId="8" hidden="1"/>
    <cellStyle name="Hipervínculo" xfId="32072" builtinId="8" hidden="1"/>
    <cellStyle name="Hipervínculo" xfId="57753" builtinId="8" hidden="1"/>
    <cellStyle name="Hipervínculo" xfId="38791" builtinId="8" hidden="1"/>
    <cellStyle name="Hipervínculo" xfId="14979" builtinId="8" hidden="1"/>
    <cellStyle name="Hipervínculo" xfId="10891" builtinId="8" hidden="1"/>
    <cellStyle name="Hipervínculo" xfId="30401" builtinId="8" hidden="1"/>
    <cellStyle name="Hipervínculo" xfId="3744" builtinId="8" hidden="1"/>
    <cellStyle name="Hipervínculo" xfId="15313" builtinId="8" hidden="1"/>
    <cellStyle name="Hipervínculo" xfId="32596" builtinId="8" hidden="1"/>
    <cellStyle name="Hipervínculo" xfId="50645" builtinId="8" hidden="1"/>
    <cellStyle name="Hipervínculo" xfId="31255" builtinId="8" hidden="1"/>
    <cellStyle name="Hipervínculo" xfId="42289" builtinId="8" hidden="1"/>
    <cellStyle name="Hipervínculo" xfId="9112" builtinId="8" hidden="1"/>
    <cellStyle name="Hipervínculo" xfId="42097" builtinId="8" hidden="1"/>
    <cellStyle name="Hipervínculo" xfId="43404" builtinId="8" hidden="1"/>
    <cellStyle name="Hipervínculo" xfId="38026" builtinId="8" hidden="1"/>
    <cellStyle name="Hipervínculo" xfId="32791" builtinId="8" hidden="1"/>
    <cellStyle name="Hipervínculo" xfId="6001" builtinId="8" hidden="1"/>
    <cellStyle name="Hipervínculo" xfId="37900" builtinId="8" hidden="1"/>
    <cellStyle name="Hipervínculo" xfId="35042" builtinId="8" hidden="1"/>
    <cellStyle name="Hipervínculo" xfId="20735" builtinId="8" hidden="1"/>
    <cellStyle name="Hipervínculo" xfId="41302" builtinId="8" hidden="1"/>
    <cellStyle name="Hipervínculo" xfId="50344" builtinId="8" hidden="1"/>
    <cellStyle name="Hipervínculo" xfId="10449" builtinId="8" hidden="1"/>
    <cellStyle name="Hipervínculo" xfId="4551" builtinId="8" hidden="1"/>
    <cellStyle name="Hipervínculo" xfId="27509" builtinId="8" hidden="1"/>
    <cellStyle name="Hipervínculo" xfId="32305" builtinId="8" hidden="1"/>
    <cellStyle name="Hipervínculo" xfId="45819" builtinId="8" hidden="1"/>
    <cellStyle name="Hipervínculo" xfId="12288" builtinId="8" hidden="1"/>
    <cellStyle name="Hipervínculo" xfId="29911" builtinId="8" hidden="1"/>
    <cellStyle name="Hipervínculo" xfId="10545" builtinId="8" hidden="1"/>
    <cellStyle name="Hipervínculo" xfId="8287" builtinId="8" hidden="1"/>
    <cellStyle name="Hipervínculo" xfId="22993" builtinId="8" hidden="1"/>
    <cellStyle name="Hipervínculo" xfId="51629" builtinId="8" hidden="1"/>
    <cellStyle name="Hipervínculo" xfId="53734" builtinId="8" hidden="1"/>
    <cellStyle name="Hipervínculo" xfId="6063" builtinId="8" hidden="1"/>
    <cellStyle name="Hipervínculo" xfId="21248" builtinId="8" hidden="1"/>
    <cellStyle name="Hipervínculo" xfId="54947" builtinId="8" hidden="1"/>
    <cellStyle name="Hipervínculo" xfId="34180" builtinId="8" hidden="1"/>
    <cellStyle name="Hipervínculo" xfId="15091" builtinId="8" hidden="1"/>
    <cellStyle name="Hipervínculo" xfId="29404" builtinId="8" hidden="1"/>
    <cellStyle name="Hipervínculo" xfId="39169" builtinId="8" hidden="1"/>
    <cellStyle name="Hipervínculo" xfId="22777" builtinId="8" hidden="1"/>
    <cellStyle name="Hipervínculo" xfId="29511" builtinId="8" hidden="1"/>
    <cellStyle name="Hipervínculo" xfId="3704" builtinId="8" hidden="1"/>
    <cellStyle name="Hipervínculo" xfId="24638" builtinId="8" hidden="1"/>
    <cellStyle name="Hipervínculo" xfId="31994" builtinId="8" hidden="1"/>
    <cellStyle name="Hipervínculo" xfId="24136" builtinId="8" hidden="1"/>
    <cellStyle name="Hipervínculo" xfId="44717" builtinId="8" hidden="1"/>
    <cellStyle name="Hipervínculo" xfId="37175" builtinId="8" hidden="1"/>
    <cellStyle name="Hipervínculo" xfId="12030" builtinId="8" hidden="1"/>
    <cellStyle name="Hipervínculo" xfId="10763" builtinId="8" hidden="1"/>
    <cellStyle name="Hipervínculo" xfId="3034" builtinId="8" hidden="1"/>
    <cellStyle name="Hipervínculo" xfId="38877" builtinId="8" hidden="1"/>
    <cellStyle name="Hipervínculo" xfId="39579" builtinId="8" hidden="1"/>
    <cellStyle name="Hipervínculo" xfId="50124" builtinId="8" hidden="1"/>
    <cellStyle name="Hipervínculo" xfId="30379" builtinId="8" hidden="1"/>
    <cellStyle name="Hipervínculo" xfId="5104" builtinId="8" hidden="1"/>
    <cellStyle name="Hipervínculo" xfId="17561" builtinId="8" hidden="1"/>
    <cellStyle name="Hipervínculo" xfId="21652" builtinId="8" hidden="1"/>
    <cellStyle name="Hipervínculo" xfId="15533" builtinId="8" hidden="1"/>
    <cellStyle name="Hipervínculo" xfId="20612" builtinId="8" hidden="1"/>
    <cellStyle name="Hipervínculo" xfId="52950" builtinId="8" hidden="1"/>
    <cellStyle name="Hipervínculo" xfId="11163" builtinId="8" hidden="1"/>
    <cellStyle name="Hipervínculo" xfId="149" builtinId="8" hidden="1"/>
    <cellStyle name="Hipervínculo" xfId="24360" builtinId="8" hidden="1"/>
    <cellStyle name="Hipervínculo" xfId="28451" builtinId="8" hidden="1"/>
    <cellStyle name="Hipervínculo" xfId="52480" builtinId="8" hidden="1"/>
    <cellStyle name="Hipervínculo" xfId="44899" builtinId="8" hidden="1"/>
    <cellStyle name="Hipervínculo" xfId="15874" builtinId="8" hidden="1"/>
    <cellStyle name="Hipervínculo" xfId="53012" builtinId="8" hidden="1"/>
    <cellStyle name="Hipervínculo" xfId="7133" builtinId="8" hidden="1"/>
    <cellStyle name="Hipervínculo" xfId="31163" builtinId="8" hidden="1"/>
    <cellStyle name="Hipervínculo" xfId="35252" builtinId="8" hidden="1"/>
    <cellStyle name="Hipervínculo" xfId="34924" builtinId="8" hidden="1"/>
    <cellStyle name="Hipervínculo" xfId="38096" builtinId="8" hidden="1"/>
    <cellStyle name="Hipervínculo" xfId="34666" builtinId="8" hidden="1"/>
    <cellStyle name="Hipervínculo" xfId="5509" builtinId="8" hidden="1"/>
    <cellStyle name="Hipervínculo" xfId="53546" builtinId="8" hidden="1"/>
    <cellStyle name="Hipervínculo" xfId="48443" builtinId="8" hidden="1"/>
    <cellStyle name="Hipervínculo" xfId="42055" builtinId="8" hidden="1"/>
    <cellStyle name="Hipervínculo" xfId="54512" builtinId="8" hidden="1"/>
    <cellStyle name="Hipervínculo" xfId="31297" builtinId="8" hidden="1"/>
    <cellStyle name="Hipervínculo" xfId="38532" builtinId="8" hidden="1"/>
    <cellStyle name="Hipervínculo" xfId="6874" builtinId="8" hidden="1"/>
    <cellStyle name="Hipervínculo" xfId="22406" builtinId="8" hidden="1"/>
    <cellStyle name="Hipervínculo" xfId="5969" builtinId="8" hidden="1"/>
    <cellStyle name="Hipervínculo" xfId="41513" builtinId="8" hidden="1"/>
    <cellStyle name="Hipervínculo" xfId="47584" builtinId="8" hidden="1"/>
    <cellStyle name="Hipervínculo" xfId="21002" builtinId="8" hidden="1"/>
    <cellStyle name="Hipervínculo" xfId="34037" builtinId="8" hidden="1"/>
    <cellStyle name="Hipervínculo" xfId="17040" builtinId="8" hidden="1"/>
    <cellStyle name="Hipervínculo" xfId="27591" builtinId="8" hidden="1"/>
    <cellStyle name="Hipervínculo" xfId="51561" builtinId="8" hidden="1"/>
    <cellStyle name="Hipervínculo" xfId="55650" builtinId="8" hidden="1"/>
    <cellStyle name="Hipervínculo" xfId="29768" builtinId="8" hidden="1"/>
    <cellStyle name="Hipervínculo" xfId="40353" builtinId="8" hidden="1"/>
    <cellStyle name="Hipervínculo" xfId="13416" builtinId="8" hidden="1"/>
    <cellStyle name="Hipervínculo" xfId="10301" builtinId="8" hidden="1"/>
    <cellStyle name="Hipervínculo" xfId="32090" builtinId="8" hidden="1"/>
    <cellStyle name="Hipervínculo" xfId="21824" builtinId="8" hidden="1"/>
    <cellStyle name="Hipervínculo" xfId="55457" builtinId="8" hidden="1"/>
    <cellStyle name="Hipervínculo" xfId="33727" builtinId="8" hidden="1"/>
    <cellStyle name="Hipervínculo" xfId="10899" builtinId="8" hidden="1"/>
    <cellStyle name="Hipervínculo" xfId="52067" builtinId="8" hidden="1"/>
    <cellStyle name="Hipervínculo" xfId="17227" builtinId="8" hidden="1"/>
    <cellStyle name="Hipervínculo" xfId="38924" builtinId="8" hidden="1"/>
    <cellStyle name="Hipervínculo" xfId="53591" builtinId="8" hidden="1"/>
    <cellStyle name="Hipervínculo" xfId="48530" builtinId="8" hidden="1"/>
    <cellStyle name="Hipervínculo" xfId="26798" builtinId="8" hidden="1"/>
    <cellStyle name="Hipervínculo" xfId="3162" builtinId="8" hidden="1"/>
    <cellStyle name="Hipervínculo" xfId="4927" builtinId="8" hidden="1"/>
    <cellStyle name="Hipervínculo" xfId="48867" builtinId="8" hidden="1"/>
    <cellStyle name="Hipervínculo" xfId="22102" builtinId="8" hidden="1"/>
    <cellStyle name="Hipervínculo" xfId="21752" builtinId="8" hidden="1"/>
    <cellStyle name="Hipervínculo" xfId="3200" builtinId="8" hidden="1"/>
    <cellStyle name="Hipervínculo" xfId="47658" builtinId="8" hidden="1"/>
    <cellStyle name="Hipervínculo" xfId="2405" builtinId="8" hidden="1"/>
    <cellStyle name="Hipervínculo" xfId="40809" builtinId="8" hidden="1"/>
    <cellStyle name="Hipervínculo" xfId="31085" builtinId="8" hidden="1"/>
    <cellStyle name="Hipervínculo" xfId="52814" builtinId="8" hidden="1"/>
    <cellStyle name="Hipervínculo" xfId="35960" builtinId="8" hidden="1"/>
    <cellStyle name="Hipervínculo" xfId="34676" builtinId="8" hidden="1"/>
    <cellStyle name="Hipervínculo" xfId="12944" builtinId="8" hidden="1"/>
    <cellStyle name="Hipervínculo" xfId="11220" builtinId="8" hidden="1"/>
    <cellStyle name="Hipervínculo" xfId="27012" builtinId="8" hidden="1"/>
    <cellStyle name="Hipervínculo" xfId="38008" builtinId="8" hidden="1"/>
    <cellStyle name="Hipervínculo" xfId="57360" builtinId="8" hidden="1"/>
    <cellStyle name="Hipervínculo" xfId="32807" builtinId="8" hidden="1"/>
    <cellStyle name="Hipervínculo" xfId="27744" builtinId="8" hidden="1"/>
    <cellStyle name="Hipervínculo" xfId="511" builtinId="8" hidden="1"/>
    <cellStyle name="Hipervínculo" xfId="18148" builtinId="8" hidden="1"/>
    <cellStyle name="Hipervínculo" xfId="26594" builtinId="8" hidden="1"/>
    <cellStyle name="Hipervínculo" xfId="44941" builtinId="8" hidden="1"/>
    <cellStyle name="Hipervínculo" xfId="50785" builtinId="8" hidden="1"/>
    <cellStyle name="Hipervínculo" xfId="25878" builtinId="8" hidden="1"/>
    <cellStyle name="Hipervínculo" xfId="20817" builtinId="8" hidden="1"/>
    <cellStyle name="Hipervínculo" xfId="590" builtinId="8" hidden="1"/>
    <cellStyle name="Hipervínculo" xfId="25071" builtinId="8" hidden="1"/>
    <cellStyle name="Hipervínculo" xfId="17769" builtinId="8" hidden="1"/>
    <cellStyle name="Hipervínculo" xfId="51867" builtinId="8" hidden="1"/>
    <cellStyle name="Hipervínculo" xfId="25822" builtinId="8" hidden="1"/>
    <cellStyle name="Hipervínculo" xfId="48612" builtinId="8" hidden="1"/>
    <cellStyle name="Hipervínculo" xfId="41889" builtinId="8" hidden="1"/>
    <cellStyle name="Hipervínculo" xfId="29804" builtinId="8" hidden="1"/>
    <cellStyle name="Hipervínculo" xfId="41495" builtinId="8" hidden="1"/>
    <cellStyle name="Hipervínculo" xfId="16568" builtinId="8" hidden="1"/>
    <cellStyle name="Hipervínculo" xfId="1270" builtinId="8" hidden="1"/>
    <cellStyle name="Hipervínculo" xfId="45087" builtinId="8" hidden="1"/>
    <cellStyle name="Hipervínculo" xfId="22160" builtinId="8" hidden="1"/>
    <cellStyle name="Hipervínculo" xfId="6962" builtinId="8" hidden="1"/>
    <cellStyle name="Hipervínculo" xfId="14845" builtinId="8" hidden="1"/>
    <cellStyle name="Hipervínculo" xfId="38869" builtinId="8" hidden="1"/>
    <cellStyle name="Hipervínculo" xfId="42967" builtinId="8" hidden="1"/>
    <cellStyle name="Hipervínculo" xfId="54414" builtinId="8" hidden="1"/>
    <cellStyle name="Hipervínculo" xfId="30387" builtinId="8" hidden="1"/>
    <cellStyle name="Hipervínculo" xfId="618" builtinId="8" hidden="1"/>
    <cellStyle name="Hipervínculo" xfId="2243" builtinId="8" hidden="1"/>
    <cellStyle name="Hipervínculo" xfId="21644" builtinId="8" hidden="1"/>
    <cellStyle name="Hipervínculo" xfId="45672" builtinId="8" hidden="1"/>
    <cellStyle name="Hipervínculo" xfId="41012" builtinId="8" hidden="1"/>
    <cellStyle name="Hipervínculo" xfId="47612" builtinId="8" hidden="1"/>
    <cellStyle name="Hipervínculo" xfId="23584" builtinId="8" hidden="1"/>
    <cellStyle name="Hipervínculo" xfId="6932" builtinId="8" hidden="1"/>
    <cellStyle name="Hipervínculo" xfId="2381" builtinId="8" hidden="1"/>
    <cellStyle name="Hipervínculo" xfId="6517" builtinId="8" hidden="1"/>
    <cellStyle name="Hipervínculo" xfId="52474" builtinId="8" hidden="1"/>
    <cellStyle name="Hipervínculo" xfId="56564" builtinId="8" hidden="1"/>
    <cellStyle name="Hipervínculo" xfId="13224" builtinId="8" hidden="1"/>
    <cellStyle name="Hipervínculo" xfId="16785" builtinId="8" hidden="1"/>
    <cellStyle name="Hipervínculo" xfId="987" builtinId="8" hidden="1"/>
    <cellStyle name="Hipervínculo" xfId="9386" builtinId="8" hidden="1"/>
    <cellStyle name="Hipervínculo" xfId="35244" builtinId="8" hidden="1"/>
    <cellStyle name="Hipervínculo" xfId="22418" builtinId="8" hidden="1"/>
    <cellStyle name="Hipervínculo" xfId="47831" builtinId="8" hidden="1"/>
    <cellStyle name="Hipervínculo" xfId="44207" builtinId="8" hidden="1"/>
    <cellStyle name="Hipervínculo" xfId="45147" builtinId="8" hidden="1"/>
    <cellStyle name="Hipervínculo" xfId="2882" builtinId="8" hidden="1"/>
    <cellStyle name="Hipervínculo" xfId="16315" builtinId="8" hidden="1"/>
    <cellStyle name="Hipervínculo" xfId="56422" builtinId="8" hidden="1"/>
    <cellStyle name="Hipervínculo" xfId="54504" builtinId="8" hidden="1"/>
    <cellStyle name="Hipervínculo" xfId="30883" builtinId="8" hidden="1"/>
    <cellStyle name="Hipervínculo" xfId="43228" builtinId="8" hidden="1"/>
    <cellStyle name="Hipervínculo" xfId="26218" builtinId="8" hidden="1"/>
    <cellStyle name="Hipervínculo" xfId="6878" builtinId="8" hidden="1"/>
    <cellStyle name="Hipervínculo" xfId="23242" builtinId="8" hidden="1"/>
    <cellStyle name="Hipervínculo" xfId="38110" builtinId="8" hidden="1"/>
    <cellStyle name="Hipervínculo" xfId="57257" builtinId="8" hidden="1"/>
    <cellStyle name="Hipervínculo" xfId="24110" builtinId="8" hidden="1"/>
    <cellStyle name="Hipervínculo" xfId="20414" builtinId="8" hidden="1"/>
    <cellStyle name="Hipervínculo" xfId="36497" builtinId="8" hidden="1"/>
    <cellStyle name="Hipervínculo" xfId="51175" builtinId="8" hidden="1"/>
    <cellStyle name="Hipervínculo" xfId="30171" builtinId="8" hidden="1"/>
    <cellStyle name="Hipervínculo" xfId="55644" builtinId="8" hidden="1"/>
    <cellStyle name="Hipervínculo" xfId="40649" builtinId="8" hidden="1"/>
    <cellStyle name="Hipervínculo" xfId="35588" builtinId="8" hidden="1"/>
    <cellStyle name="Hipervínculo" xfId="13611" builtinId="8" hidden="1"/>
    <cellStyle name="Hipervínculo" xfId="10309" builtinId="8" hidden="1"/>
    <cellStyle name="Hipervínculo" xfId="18274" builtinId="8" hidden="1"/>
    <cellStyle name="Hipervínculo" xfId="26684" builtinId="8" hidden="1"/>
    <cellStyle name="Hipervínculo" xfId="44743" builtinId="8" hidden="1"/>
    <cellStyle name="Hipervínculo" xfId="33493" builtinId="8" hidden="1"/>
    <cellStyle name="Hipervínculo" xfId="28241" builtinId="8" hidden="1"/>
    <cellStyle name="Hipervínculo" xfId="10319" builtinId="8" hidden="1"/>
    <cellStyle name="Hipervínculo" xfId="40847" builtinId="8" hidden="1"/>
    <cellStyle name="Hipervínculo" xfId="40137" builtinId="8" hidden="1"/>
    <cellStyle name="Hipervínculo" xfId="26328" builtinId="8" hidden="1"/>
    <cellStyle name="Hipervínculo" xfId="9210" builtinId="8" hidden="1"/>
    <cellStyle name="Hipervínculo" xfId="27016" builtinId="8" hidden="1"/>
    <cellStyle name="Hipervínculo" xfId="21732" builtinId="8" hidden="1"/>
    <cellStyle name="Hipervínculo" xfId="1046" builtinId="8" hidden="1"/>
    <cellStyle name="Hipervínculo" xfId="24162" builtinId="8" hidden="1"/>
    <cellStyle name="Hipervínculo" xfId="29222" builtinId="8" hidden="1"/>
    <cellStyle name="Hipervínculo" xfId="13104" builtinId="8" hidden="1"/>
    <cellStyle name="Hipervínculo" xfId="41597" builtinId="8" hidden="1"/>
    <cellStyle name="Hipervínculo" xfId="50805" builtinId="8" hidden="1"/>
    <cellStyle name="Hipervínculo" xfId="38889" builtinId="8" hidden="1"/>
    <cellStyle name="Hipervínculo" xfId="7878" builtinId="8" hidden="1"/>
    <cellStyle name="Hipervínculo" xfId="31093" builtinId="8" hidden="1"/>
    <cellStyle name="Hipervínculo" xfId="36150" builtinId="8" hidden="1"/>
    <cellStyle name="Hipervínculo" xfId="59122" builtinId="8" hidden="1"/>
    <cellStyle name="Hipervínculo" xfId="29310" builtinId="8" hidden="1"/>
    <cellStyle name="Hipervínculo" xfId="27987" builtinId="8" hidden="1"/>
    <cellStyle name="Hipervínculo" xfId="7876" builtinId="8" hidden="1"/>
    <cellStyle name="Hipervínculo" xfId="15755" builtinId="8" hidden="1"/>
    <cellStyle name="Hipervínculo" xfId="39061" builtinId="8" hidden="1"/>
    <cellStyle name="Hipervínculo" xfId="43081" builtinId="8" hidden="1"/>
    <cellStyle name="Hipervínculo" xfId="53502" builtinId="8" hidden="1"/>
    <cellStyle name="Hipervínculo" xfId="19415" builtinId="8" hidden="1"/>
    <cellStyle name="Hipervínculo" xfId="35468" builtinId="8" hidden="1"/>
    <cellStyle name="Hipervínculo" xfId="1790" builtinId="8" hidden="1"/>
    <cellStyle name="Hipervínculo" xfId="22558" builtinId="8" hidden="1"/>
    <cellStyle name="Hipervínculo" xfId="34602" builtinId="8" hidden="1"/>
    <cellStyle name="Hipervínculo" xfId="11290" builtinId="8" hidden="1"/>
    <cellStyle name="Hipervínculo" xfId="6277" builtinId="8" hidden="1"/>
    <cellStyle name="Hipervínculo" xfId="6483" builtinId="8" hidden="1"/>
    <cellStyle name="Hipervínculo" xfId="58782" builtinId="8" hidden="1"/>
    <cellStyle name="Hipervínculo" xfId="56208" builtinId="8" hidden="1"/>
    <cellStyle name="Hipervínculo" xfId="29356" builtinId="8" hidden="1"/>
    <cellStyle name="Hipervínculo" xfId="51875" builtinId="8" hidden="1"/>
    <cellStyle name="Hipervínculo" xfId="56932" builtinId="8" hidden="1"/>
    <cellStyle name="Hipervínculo" xfId="39902" builtinId="8" hidden="1"/>
    <cellStyle name="Hipervínculo" xfId="28704" builtinId="8" hidden="1"/>
    <cellStyle name="Hipervínculo" xfId="31269" builtinId="8" hidden="1"/>
    <cellStyle name="Hipervínculo" xfId="13188" builtinId="8" hidden="1"/>
    <cellStyle name="Hipervínculo" xfId="36156" builtinId="8" hidden="1"/>
    <cellStyle name="Hipervínculo" xfId="58662" builtinId="8" hidden="1"/>
    <cellStyle name="Hipervínculo" xfId="57125" builtinId="8" hidden="1"/>
    <cellStyle name="Hipervínculo" xfId="33101" builtinId="8" hidden="1"/>
    <cellStyle name="Hipervínculo" xfId="6954" builtinId="8" hidden="1"/>
    <cellStyle name="Hipervínculo" xfId="28918" builtinId="8" hidden="1"/>
    <cellStyle name="Hipervínculo" xfId="28668" builtinId="8" hidden="1"/>
    <cellStyle name="Hipervínculo" xfId="42959" builtinId="8" hidden="1"/>
    <cellStyle name="Hipervínculo" xfId="54422" builtinId="8" hidden="1"/>
    <cellStyle name="Hipervínculo" xfId="50326" builtinId="8" hidden="1"/>
    <cellStyle name="Hipervínculo" xfId="9648" builtinId="8" hidden="1"/>
    <cellStyle name="Hipervínculo" xfId="2247" builtinId="8" hidden="1"/>
    <cellStyle name="Hipervínculo" xfId="19879" builtinId="8" hidden="1"/>
    <cellStyle name="Hipervínculo" xfId="4036" builtinId="8" hidden="1"/>
    <cellStyle name="Hipervínculo" xfId="24866" builtinId="8" hidden="1"/>
    <cellStyle name="Hipervínculo" xfId="53474" builtinId="8" hidden="1"/>
    <cellStyle name="Hipervínculo" xfId="44813" builtinId="8" hidden="1"/>
    <cellStyle name="Hipervínculo" xfId="36535" builtinId="8" hidden="1"/>
    <cellStyle name="Hipervínculo" xfId="29631" builtinId="8" hidden="1"/>
    <cellStyle name="Hipervínculo" xfId="42573" builtinId="8" hidden="1"/>
    <cellStyle name="Hipervínculo" xfId="34039" builtinId="8" hidden="1"/>
    <cellStyle name="Hipervínculo" xfId="18296" builtinId="8" hidden="1"/>
    <cellStyle name="Hipervínculo" xfId="43013" builtinId="8" hidden="1"/>
    <cellStyle name="Hipervínculo" xfId="33991" builtinId="8" hidden="1"/>
    <cellStyle name="Hipervínculo" xfId="46844" builtinId="8" hidden="1"/>
    <cellStyle name="Hipervínculo" xfId="39996" builtinId="8" hidden="1"/>
    <cellStyle name="Hipervínculo" xfId="55186" builtinId="8" hidden="1"/>
    <cellStyle name="Hipervínculo" xfId="38659" builtinId="8" hidden="1"/>
    <cellStyle name="Hipervínculo" xfId="55286" builtinId="8" hidden="1"/>
    <cellStyle name="Hipervínculo" xfId="38444" builtinId="8" hidden="1"/>
    <cellStyle name="Hipervínculo" xfId="55656" builtinId="8" hidden="1"/>
    <cellStyle name="Hipervínculo" xfId="5903" builtinId="8" hidden="1"/>
    <cellStyle name="Hipervínculo" xfId="16323" builtinId="8" hidden="1"/>
    <cellStyle name="Hipervínculo" xfId="22182" builtinId="8" hidden="1"/>
    <cellStyle name="Hipervínculo" xfId="46130" builtinId="8" hidden="1"/>
    <cellStyle name="Hipervínculo" xfId="49433" builtinId="8" hidden="1"/>
    <cellStyle name="Hipervínculo" xfId="54885" builtinId="8" hidden="1"/>
    <cellStyle name="Hipervínculo" xfId="22643" builtinId="8" hidden="1"/>
    <cellStyle name="Hipervínculo" xfId="1504" builtinId="8" hidden="1"/>
    <cellStyle name="Hipervínculo" xfId="23250" builtinId="8" hidden="1"/>
    <cellStyle name="Hipervínculo" xfId="53362" builtinId="8" hidden="1"/>
    <cellStyle name="Hipervínculo" xfId="52928" builtinId="8" hidden="1"/>
    <cellStyle name="Hipervínculo" xfId="42509" builtinId="8" hidden="1"/>
    <cellStyle name="Hipervínculo" xfId="20422" builtinId="8" hidden="1"/>
    <cellStyle name="Hipervínculo" xfId="28738" builtinId="8" hidden="1"/>
    <cellStyle name="Hipervínculo" xfId="8449" builtinId="8" hidden="1"/>
    <cellStyle name="Hipervínculo" xfId="30179" builtinId="8" hidden="1"/>
    <cellStyle name="Hipervínculo" xfId="35238" builtinId="8" hidden="1"/>
    <cellStyle name="Hipervínculo" xfId="59405" builtinId="8" hidden="1"/>
    <cellStyle name="Hipervínculo" xfId="35580" builtinId="8" hidden="1"/>
    <cellStyle name="Hipervínculo" xfId="13619" builtinId="8" hidden="1"/>
    <cellStyle name="Hipervínculo" xfId="6415" builtinId="8" hidden="1"/>
    <cellStyle name="Hipervínculo" xfId="28842" builtinId="8" hidden="1"/>
    <cellStyle name="Hipervínculo" xfId="59178" builtinId="8" hidden="1"/>
    <cellStyle name="Hipervínculo" xfId="58942" builtinId="8" hidden="1"/>
    <cellStyle name="Hipervínculo" xfId="27567" builtinId="8" hidden="1"/>
    <cellStyle name="Hipervínculo" xfId="28650" builtinId="8" hidden="1"/>
    <cellStyle name="Hipervínculo" xfId="22983" builtinId="8" hidden="1"/>
    <cellStyle name="Hipervínculo" xfId="1334" builtinId="8" hidden="1"/>
    <cellStyle name="Hipervínculo" xfId="15894" builtinId="8" hidden="1"/>
    <cellStyle name="Hipervínculo" xfId="44036" builtinId="8" hidden="1"/>
    <cellStyle name="Hipervínculo" xfId="48989" builtinId="8" hidden="1"/>
    <cellStyle name="Hipervínculo" xfId="43496" builtinId="8" hidden="1"/>
    <cellStyle name="Hipervínculo" xfId="21724" builtinId="8" hidden="1"/>
    <cellStyle name="Hipervínculo" xfId="7797" builtinId="8" hidden="1"/>
    <cellStyle name="Hipervínculo" xfId="6243" builtinId="8" hidden="1"/>
    <cellStyle name="Hipervínculo" xfId="8793" builtinId="8" hidden="1"/>
    <cellStyle name="Hipervínculo" xfId="15443" builtinId="8" hidden="1"/>
    <cellStyle name="Hipervínculo" xfId="3816" builtinId="8" hidden="1"/>
    <cellStyle name="Hipervínculo" xfId="38988" builtinId="8" hidden="1"/>
    <cellStyle name="Hipervínculo" xfId="14793" builtinId="8" hidden="1"/>
    <cellStyle name="Hipervínculo" xfId="1476" builtinId="8" hidden="1"/>
    <cellStyle name="Hipervínculo" xfId="13042" builtinId="8" hidden="1"/>
    <cellStyle name="Hipervínculo" xfId="36158" builtinId="8" hidden="1"/>
    <cellStyle name="Hipervínculo" xfId="56490" builtinId="8" hidden="1"/>
    <cellStyle name="Hipervínculo" xfId="56722" builtinId="8" hidden="1"/>
    <cellStyle name="Hipervínculo" xfId="32188" builtinId="8" hidden="1"/>
    <cellStyle name="Hipervínculo" xfId="7868" builtinId="8" hidden="1"/>
    <cellStyle name="Hipervínculo" xfId="2361" builtinId="8" hidden="1"/>
    <cellStyle name="Hipervínculo" xfId="19841" builtinId="8" hidden="1"/>
    <cellStyle name="Hipervínculo" xfId="29354" builtinId="8" hidden="1"/>
    <cellStyle name="Hipervínculo" xfId="48945" builtinId="8" hidden="1"/>
    <cellStyle name="Hipervínculo" xfId="10075" builtinId="8" hidden="1"/>
    <cellStyle name="Hipervínculo" xfId="28990" builtinId="8" hidden="1"/>
    <cellStyle name="Hipervínculo" xfId="1794" builtinId="8" hidden="1"/>
    <cellStyle name="Hipervínculo" xfId="8057" builtinId="8" hidden="1"/>
    <cellStyle name="Hipervínculo" xfId="26640" builtinId="8" hidden="1"/>
    <cellStyle name="Hipervínculo" xfId="50015" builtinId="8" hidden="1"/>
    <cellStyle name="Hipervínculo" xfId="46709" builtinId="8" hidden="1"/>
    <cellStyle name="Hipervínculo" xfId="3786" builtinId="8" hidden="1"/>
    <cellStyle name="Hipervínculo" xfId="18589" builtinId="8" hidden="1"/>
    <cellStyle name="Hipervínculo" xfId="26612" builtinId="8" hidden="1"/>
    <cellStyle name="Hipervínculo" xfId="16745" builtinId="8" hidden="1"/>
    <cellStyle name="Hipervínculo" xfId="46305" builtinId="8" hidden="1"/>
    <cellStyle name="Hipervínculo" xfId="56940" builtinId="8" hidden="1"/>
    <cellStyle name="Hipervínculo" xfId="56178" builtinId="8" hidden="1"/>
    <cellStyle name="Hipervínculo" xfId="54999" builtinId="8" hidden="1"/>
    <cellStyle name="Hipervínculo" xfId="22582" builtinId="8" hidden="1"/>
    <cellStyle name="Hipervínculo" xfId="12122" builtinId="8" hidden="1"/>
    <cellStyle name="Hipervínculo" xfId="16213" builtinId="8" hidden="1"/>
    <cellStyle name="Hipervínculo" xfId="40243" builtinId="8" hidden="1"/>
    <cellStyle name="Hipervínculo" xfId="57133" builtinId="8" hidden="1"/>
    <cellStyle name="Hipervínculo" xfId="33109" builtinId="8" hidden="1"/>
    <cellStyle name="Hipervínculo" xfId="29014" builtinId="8" hidden="1"/>
    <cellStyle name="Hipervínculo" xfId="9827" builtinId="8" hidden="1"/>
    <cellStyle name="Hipervínculo" xfId="18921" builtinId="8" hidden="1"/>
    <cellStyle name="Hipervínculo" xfId="23009" builtinId="8" hidden="1"/>
    <cellStyle name="Hipervínculo" xfId="47042" builtinId="8" hidden="1"/>
    <cellStyle name="Hipervínculo" xfId="12666" builtinId="8" hidden="1"/>
    <cellStyle name="Hipervínculo" xfId="16530" builtinId="8" hidden="1"/>
    <cellStyle name="Hipervínculo" xfId="6081" builtinId="8" hidden="1"/>
    <cellStyle name="Hipervínculo" xfId="43635" builtinId="8" hidden="1"/>
    <cellStyle name="Hipervínculo" xfId="55230" builtinId="8" hidden="1"/>
    <cellStyle name="Hipervínculo" xfId="53060" builtinId="8" hidden="1"/>
    <cellStyle name="Hipervínculo" xfId="1134" builtinId="8" hidden="1"/>
    <cellStyle name="Hipervínculo" xfId="7719" builtinId="8" hidden="1"/>
    <cellStyle name="Hipervínculo" xfId="50723" builtinId="8" hidden="1"/>
    <cellStyle name="Hipervínculo" xfId="29050" builtinId="8" hidden="1"/>
    <cellStyle name="Hipervínculo" xfId="52279" builtinId="8" hidden="1"/>
    <cellStyle name="Hipervínculo" xfId="20882" builtinId="8" hidden="1"/>
    <cellStyle name="Hipervínculo" xfId="41767" builtinId="8" hidden="1"/>
    <cellStyle name="Hipervínculo" xfId="40427" builtinId="8" hidden="1"/>
    <cellStyle name="Hipervínculo" xfId="25009" builtinId="8" hidden="1"/>
    <cellStyle name="Hipervínculo" xfId="14973" builtinId="8" hidden="1"/>
    <cellStyle name="Hipervínculo" xfId="30393" builtinId="8" hidden="1"/>
    <cellStyle name="Hipervínculo" xfId="15129" builtinId="8" hidden="1"/>
    <cellStyle name="Hipervínculo" xfId="26718" builtinId="8" hidden="1"/>
    <cellStyle name="Hipervínculo" xfId="3896" builtinId="8" hidden="1"/>
    <cellStyle name="Hipervínculo" xfId="19017" builtinId="8" hidden="1"/>
    <cellStyle name="Hipervínculo" xfId="59206" builtinId="8" hidden="1"/>
    <cellStyle name="Hipervínculo" xfId="18487" builtinId="8" hidden="1"/>
    <cellStyle name="Hipervínculo" xfId="59120" builtinId="8" hidden="1"/>
    <cellStyle name="Hipervínculo" xfId="29923" builtinId="8" hidden="1"/>
    <cellStyle name="Hipervínculo" xfId="55534" builtinId="8" hidden="1"/>
    <cellStyle name="Hipervínculo" xfId="12128" builtinId="8" hidden="1"/>
    <cellStyle name="Hipervínculo" xfId="39997" builtinId="8" hidden="1"/>
    <cellStyle name="Hipervínculo" xfId="17351" builtinId="8" hidden="1"/>
    <cellStyle name="Hipervínculo" xfId="53344" builtinId="8" hidden="1"/>
    <cellStyle name="Hipervínculo" xfId="38968" builtinId="8" hidden="1"/>
    <cellStyle name="Hipervínculo" xfId="43576" builtinId="8" hidden="1"/>
    <cellStyle name="Hipervínculo" xfId="45055" builtinId="8" hidden="1"/>
    <cellStyle name="Hipervínculo" xfId="15643" builtinId="8" hidden="1"/>
    <cellStyle name="Hipervínculo" xfId="5015" builtinId="8" hidden="1"/>
    <cellStyle name="Hipervínculo" xfId="11480" builtinId="8" hidden="1"/>
    <cellStyle name="Hipervínculo" xfId="9329" builtinId="8" hidden="1"/>
    <cellStyle name="Hipervínculo" xfId="16536" builtinId="8" hidden="1"/>
    <cellStyle name="Hipervínculo" xfId="54350" builtinId="8" hidden="1"/>
    <cellStyle name="Hipervínculo" xfId="40467" builtinId="8" hidden="1"/>
    <cellStyle name="Hipervínculo" xfId="10205" builtinId="8" hidden="1"/>
    <cellStyle name="Hipervínculo" xfId="58814" builtinId="8" hidden="1"/>
    <cellStyle name="Hipervínculo" xfId="46528" builtinId="8" hidden="1"/>
    <cellStyle name="Hipervínculo" xfId="38322" builtinId="8" hidden="1"/>
    <cellStyle name="Hipervínculo" xfId="24272" builtinId="8" hidden="1"/>
    <cellStyle name="Hipervínculo" xfId="18408" builtinId="8" hidden="1"/>
    <cellStyle name="Hipervínculo" xfId="35026" builtinId="8" hidden="1"/>
    <cellStyle name="Hipervínculo" xfId="57107" builtinId="8" hidden="1"/>
    <cellStyle name="Hipervínculo" xfId="29527" builtinId="8" hidden="1"/>
    <cellStyle name="Hipervínculo" xfId="4594" builtinId="8" hidden="1"/>
    <cellStyle name="Hipervínculo" xfId="23520" builtinId="8" hidden="1"/>
    <cellStyle name="Hipervínculo" xfId="29074" builtinId="8" hidden="1"/>
    <cellStyle name="Hipervínculo" xfId="40365" builtinId="8" hidden="1"/>
    <cellStyle name="Hipervínculo" xfId="5361" builtinId="8" hidden="1"/>
    <cellStyle name="Hipervínculo" xfId="14055" builtinId="8" hidden="1"/>
    <cellStyle name="Hipervínculo" xfId="52255" builtinId="8" hidden="1"/>
    <cellStyle name="Hipervínculo" xfId="52536" builtinId="8" hidden="1"/>
    <cellStyle name="Hipervínculo" xfId="12302" builtinId="8" hidden="1"/>
    <cellStyle name="Hipervínculo" xfId="25828" builtinId="8" hidden="1"/>
    <cellStyle name="Hipervínculo" xfId="40749" builtinId="8" hidden="1"/>
    <cellStyle name="Hipervínculo" xfId="55794" builtinId="8" hidden="1"/>
    <cellStyle name="Hipervínculo" xfId="35287" builtinId="8" hidden="1"/>
    <cellStyle name="Hipervínculo" xfId="1011" builtinId="8" hidden="1"/>
    <cellStyle name="Hipervínculo" xfId="32929" builtinId="8" hidden="1"/>
    <cellStyle name="Hipervínculo" xfId="9459" builtinId="8" hidden="1"/>
    <cellStyle name="Hipervínculo" xfId="35309" builtinId="8" hidden="1"/>
    <cellStyle name="Hipervínculo" xfId="4808" builtinId="8" hidden="1"/>
    <cellStyle name="Hipervínculo" xfId="21426" builtinId="8" hidden="1"/>
    <cellStyle name="Hipervínculo" xfId="27786" builtinId="8" hidden="1"/>
    <cellStyle name="Hipervínculo" xfId="43131" builtinId="8" hidden="1"/>
    <cellStyle name="Hipervínculo" xfId="4875" builtinId="8" hidden="1"/>
    <cellStyle name="Hipervínculo" xfId="9921" builtinId="8" hidden="1"/>
    <cellStyle name="Hipervínculo" xfId="50156" builtinId="8" hidden="1"/>
    <cellStyle name="Hipervínculo" xfId="25095" builtinId="8" hidden="1"/>
    <cellStyle name="Hipervínculo" xfId="29056" builtinId="8" hidden="1"/>
    <cellStyle name="Hipervínculo" xfId="7649" builtinId="8" hidden="1"/>
    <cellStyle name="Hipervínculo" xfId="37256" builtinId="8" hidden="1"/>
    <cellStyle name="Hipervínculo" xfId="54568" builtinId="8" hidden="1"/>
    <cellStyle name="Hipervínculo" xfId="55334" builtinId="8" hidden="1"/>
    <cellStyle name="Hipervínculo" xfId="666" builtinId="8" hidden="1"/>
    <cellStyle name="Hipervínculo" xfId="11602" builtinId="8" hidden="1"/>
    <cellStyle name="Hipervínculo" xfId="50118" builtinId="8" hidden="1"/>
    <cellStyle name="Hipervínculo" xfId="20697" builtinId="8" hidden="1"/>
    <cellStyle name="Hipervínculo" xfId="5219" builtinId="8" hidden="1"/>
    <cellStyle name="Hipervínculo" xfId="44359" builtinId="8" hidden="1"/>
    <cellStyle name="Hipervínculo" xfId="40015" builtinId="8" hidden="1"/>
    <cellStyle name="Hipervínculo" xfId="1202" builtinId="8" hidden="1"/>
    <cellStyle name="Hipervínculo" xfId="7818" builtinId="8" hidden="1"/>
    <cellStyle name="Hipervínculo" xfId="14969" builtinId="8" hidden="1"/>
    <cellStyle name="Hipervínculo" xfId="40593" builtinId="8" hidden="1"/>
    <cellStyle name="Hipervínculo" xfId="18818" builtinId="8" hidden="1"/>
    <cellStyle name="Hipervínculo" xfId="2203" builtinId="8" hidden="1"/>
    <cellStyle name="Hipervínculo" xfId="42405" builtinId="8" hidden="1"/>
    <cellStyle name="Hipervínculo" xfId="29818" builtinId="8" hidden="1"/>
    <cellStyle name="Hipervínculo" xfId="57504" builtinId="8" hidden="1"/>
    <cellStyle name="Hipervínculo" xfId="16548" builtinId="8" hidden="1"/>
    <cellStyle name="Hipervínculo" xfId="28908" builtinId="8" hidden="1"/>
    <cellStyle name="Hipervínculo" xfId="32419" builtinId="8" hidden="1"/>
    <cellStyle name="Hipervínculo" xfId="55473" builtinId="8" hidden="1"/>
    <cellStyle name="Hipervínculo" xfId="12812" builtinId="8" hidden="1"/>
    <cellStyle name="Hipervínculo" xfId="14567" builtinId="8" hidden="1"/>
    <cellStyle name="Hipervínculo" xfId="56250" builtinId="8" hidden="1"/>
    <cellStyle name="Hipervínculo" xfId="17691" builtinId="8" hidden="1"/>
    <cellStyle name="Hipervínculo" xfId="16437" builtinId="8" hidden="1"/>
    <cellStyle name="Hipervínculo" xfId="12013" builtinId="8" hidden="1"/>
    <cellStyle name="Hipervínculo" xfId="55931" builtinId="8" hidden="1"/>
    <cellStyle name="Hipervínculo" xfId="50605" builtinId="8" hidden="1"/>
    <cellStyle name="Hipervínculo" xfId="24536" builtinId="8" hidden="1"/>
    <cellStyle name="Hipervínculo" xfId="30391" builtinId="8" hidden="1"/>
    <cellStyle name="Hipervínculo" xfId="27309" builtinId="8" hidden="1"/>
    <cellStyle name="Hipervínculo" xfId="38783" builtinId="8" hidden="1"/>
    <cellStyle name="Hipervínculo" xfId="13784" builtinId="8" hidden="1"/>
    <cellStyle name="Hipervínculo" xfId="20127" builtinId="8" hidden="1"/>
    <cellStyle name="Hipervínculo" xfId="24382" builtinId="8" hidden="1"/>
    <cellStyle name="Hipervínculo" xfId="51523" builtinId="8" hidden="1"/>
    <cellStyle name="Hipervínculo" xfId="9319" builtinId="8" hidden="1"/>
    <cellStyle name="Hipervínculo" xfId="12296" builtinId="8" hidden="1"/>
    <cellStyle name="Hipervínculo" xfId="55622" builtinId="8" hidden="1"/>
    <cellStyle name="Hipervínculo" xfId="18699" builtinId="8" hidden="1"/>
    <cellStyle name="Hipervínculo" xfId="22951" builtinId="8" hidden="1"/>
    <cellStyle name="Hipervínculo" xfId="48300" builtinId="8" hidden="1"/>
    <cellStyle name="Hipervínculo" xfId="53312" builtinId="8" hidden="1"/>
    <cellStyle name="Hipervínculo" xfId="44430" builtinId="8" hidden="1"/>
    <cellStyle name="Hipervínculo" xfId="49621" builtinId="8" hidden="1"/>
    <cellStyle name="Hipervínculo" xfId="47160" builtinId="8" hidden="1"/>
    <cellStyle name="Hipervínculo" xfId="19989" builtinId="8" hidden="1"/>
    <cellStyle name="Hipervínculo" xfId="35974" builtinId="8" hidden="1"/>
    <cellStyle name="Hipervínculo" xfId="6708" builtinId="8" hidden="1"/>
    <cellStyle name="Hipervínculo" xfId="58978" builtinId="8" hidden="1"/>
    <cellStyle name="Hipervínculo" xfId="27764" builtinId="8" hidden="1"/>
    <cellStyle name="Hipervínculo" xfId="55007" builtinId="8" hidden="1"/>
    <cellStyle name="Hipervínculo" xfId="32118" builtinId="8" hidden="1"/>
    <cellStyle name="Hipervínculo" xfId="51113" builtinId="8" hidden="1"/>
    <cellStyle name="Hipervínculo" xfId="24943" builtinId="8" hidden="1"/>
    <cellStyle name="Hipervínculo" xfId="6269" builtinId="8" hidden="1"/>
    <cellStyle name="Hipervínculo" xfId="32809" builtinId="8" hidden="1"/>
    <cellStyle name="Hipervínculo" xfId="35311" builtinId="8" hidden="1"/>
    <cellStyle name="Hipervínculo" xfId="59012" builtinId="8" hidden="1"/>
    <cellStyle name="Hipervínculo" xfId="16601" builtinId="8" hidden="1"/>
    <cellStyle name="Hipervínculo" xfId="30905" builtinId="8" hidden="1"/>
    <cellStyle name="Hipervínculo" xfId="44315" builtinId="8" hidden="1"/>
    <cellStyle name="Hipervínculo" xfId="4142" builtinId="8" hidden="1"/>
    <cellStyle name="Hipervínculo" xfId="17397" builtinId="8" hidden="1"/>
    <cellStyle name="Hipervínculo" xfId="10689" builtinId="8" hidden="1"/>
    <cellStyle name="Hipervínculo" xfId="19527" builtinId="8" hidden="1"/>
    <cellStyle name="Hipervínculo" xfId="21637" builtinId="8" hidden="1"/>
    <cellStyle name="Hipervínculo" xfId="42843" builtinId="8" hidden="1"/>
    <cellStyle name="Hipervínculo" xfId="34009" builtinId="8" hidden="1"/>
    <cellStyle name="Hipervínculo" xfId="15127" builtinId="8" hidden="1"/>
    <cellStyle name="Hipervínculo" xfId="5610" builtinId="8" hidden="1"/>
    <cellStyle name="Hipervínculo" xfId="4395" builtinId="8" hidden="1"/>
    <cellStyle name="Hipervínculo" xfId="10209" builtinId="8" hidden="1"/>
    <cellStyle name="Hipervínculo" xfId="38238" builtinId="8" hidden="1"/>
    <cellStyle name="Hipervínculo" xfId="1918" builtinId="8" hidden="1"/>
    <cellStyle name="Hipervínculo" xfId="54344" builtinId="8" hidden="1"/>
    <cellStyle name="Hipervínculo" xfId="30103" builtinId="8" hidden="1"/>
    <cellStyle name="Hipervínculo" xfId="30726" builtinId="8" hidden="1"/>
    <cellStyle name="Hipervínculo" xfId="52291" builtinId="8" hidden="1"/>
    <cellStyle name="Hipervínculo" xfId="32771" builtinId="8" hidden="1"/>
    <cellStyle name="Hipervínculo" xfId="13891" builtinId="8" hidden="1"/>
    <cellStyle name="Hipervínculo" xfId="5572" builtinId="8" hidden="1"/>
    <cellStyle name="Hipervínculo" xfId="9435" builtinId="8" hidden="1"/>
    <cellStyle name="Hipervínculo" xfId="51149" builtinId="8" hidden="1"/>
    <cellStyle name="Hipervínculo" xfId="55698" builtinId="8" hidden="1"/>
    <cellStyle name="Hipervínculo" xfId="22915" builtinId="8" hidden="1"/>
    <cellStyle name="Hipervínculo" xfId="3283" builtinId="8" hidden="1"/>
    <cellStyle name="Hipervínculo" xfId="14059" builtinId="8" hidden="1"/>
    <cellStyle name="Hipervínculo" xfId="29998" builtinId="8" hidden="1"/>
    <cellStyle name="Hipervínculo" xfId="41258" builtinId="8" hidden="1"/>
    <cellStyle name="Hipervínculo" xfId="4294" builtinId="8" hidden="1"/>
    <cellStyle name="Hipervínculo" xfId="45788" builtinId="8" hidden="1"/>
    <cellStyle name="Hipervínculo" xfId="27040" builtinId="8" hidden="1"/>
    <cellStyle name="Hipervínculo" xfId="18625" builtinId="8" hidden="1"/>
    <cellStyle name="Hipervínculo" xfId="36988" builtinId="8" hidden="1"/>
    <cellStyle name="Hipervínculo" xfId="26402" builtinId="8" hidden="1"/>
    <cellStyle name="Hipervínculo" xfId="34445" builtinId="8" hidden="1"/>
    <cellStyle name="Hipervínculo" xfId="35022" builtinId="8" hidden="1"/>
    <cellStyle name="Hipervínculo" xfId="2797" builtinId="8" hidden="1"/>
    <cellStyle name="Hipervínculo" xfId="18507" builtinId="8" hidden="1"/>
    <cellStyle name="Hipervínculo" xfId="24734" builtinId="8" hidden="1"/>
    <cellStyle name="Hipervínculo" xfId="324" builtinId="8" hidden="1"/>
    <cellStyle name="Hipervínculo" xfId="41391" builtinId="8" hidden="1"/>
    <cellStyle name="Hipervínculo" xfId="27810" builtinId="8" hidden="1"/>
    <cellStyle name="Hipervínculo" xfId="10717" builtinId="8" hidden="1"/>
    <cellStyle name="Hipervínculo" xfId="54636" builtinId="8" hidden="1"/>
    <cellStyle name="Hipervínculo" xfId="22847" builtinId="8" hidden="1"/>
    <cellStyle name="Hipervínculo" xfId="22532" builtinId="8" hidden="1"/>
    <cellStyle name="Hipervínculo" xfId="54246" builtinId="8" hidden="1"/>
    <cellStyle name="Hipervínculo" xfId="34573" builtinId="8" hidden="1"/>
    <cellStyle name="Hipervínculo" xfId="27046" builtinId="8" hidden="1"/>
    <cellStyle name="Hipervínculo" xfId="7354" builtinId="8" hidden="1"/>
    <cellStyle name="Hipervínculo" xfId="21422" builtinId="8" hidden="1"/>
    <cellStyle name="Hipervínculo" xfId="21103" builtinId="8" hidden="1"/>
    <cellStyle name="Hipervínculo" xfId="52816" builtinId="8" hidden="1"/>
    <cellStyle name="Hipervínculo" xfId="34674" builtinId="8" hidden="1"/>
    <cellStyle name="Hipervínculo" xfId="41381" builtinId="8" hidden="1"/>
    <cellStyle name="Hipervínculo" xfId="39799" builtinId="8" hidden="1"/>
    <cellStyle name="Hipervínculo" xfId="18915" builtinId="8" hidden="1"/>
    <cellStyle name="Hipervínculo" xfId="23806" builtinId="8" hidden="1"/>
    <cellStyle name="Hipervínculo" xfId="43948" builtinId="8" hidden="1"/>
    <cellStyle name="Hipervínculo" xfId="24068" builtinId="8" hidden="1"/>
    <cellStyle name="Hipervínculo" xfId="51617" builtinId="8" hidden="1"/>
    <cellStyle name="Hipervínculo" xfId="9298" builtinId="8" hidden="1"/>
    <cellStyle name="Hipervínculo" xfId="3582" builtinId="8" hidden="1"/>
    <cellStyle name="Hipervínculo" xfId="51573" builtinId="8" hidden="1"/>
    <cellStyle name="Hipervínculo" xfId="43653" builtinId="8" hidden="1"/>
    <cellStyle name="Hipervínculo" xfId="8331" builtinId="8" hidden="1"/>
    <cellStyle name="Hipervínculo" xfId="22122" builtinId="8" hidden="1"/>
    <cellStyle name="Hipervínculo" xfId="38452" builtinId="8" hidden="1"/>
    <cellStyle name="Hipervínculo" xfId="21200" builtinId="8" hidden="1"/>
    <cellStyle name="Hipervínculo" xfId="53320" builtinId="8" hidden="1"/>
    <cellStyle name="Hipervínculo" xfId="24028" builtinId="8" hidden="1"/>
    <cellStyle name="Hipervínculo" xfId="7830" builtinId="8" hidden="1"/>
    <cellStyle name="Hipervínculo" xfId="52029" builtinId="8" hidden="1"/>
    <cellStyle name="Hipervínculo" xfId="27967" builtinId="8" hidden="1"/>
    <cellStyle name="Hipervínculo" xfId="50065" builtinId="8" hidden="1"/>
    <cellStyle name="Hipervínculo" xfId="9457" builtinId="8" hidden="1"/>
    <cellStyle name="Hipervínculo" xfId="42607" builtinId="8" hidden="1"/>
    <cellStyle name="Hipervínculo" xfId="13406" builtinId="8" hidden="1"/>
    <cellStyle name="Hipervínculo" xfId="16759" builtinId="8" hidden="1"/>
    <cellStyle name="Hipervínculo" xfId="54060" builtinId="8" hidden="1"/>
    <cellStyle name="Hipervínculo" xfId="27265" builtinId="8" hidden="1"/>
    <cellStyle name="Hipervínculo" xfId="18629" builtinId="8" hidden="1"/>
    <cellStyle name="Hipervínculo" xfId="38906" builtinId="8" hidden="1"/>
    <cellStyle name="Hipervínculo" xfId="48996" builtinId="8" hidden="1"/>
    <cellStyle name="Hipervínculo" xfId="2115" builtinId="8" hidden="1"/>
    <cellStyle name="Hipervínculo" xfId="30617" builtinId="8" hidden="1"/>
    <cellStyle name="Hipervínculo" xfId="40315" builtinId="8" hidden="1"/>
    <cellStyle name="Hipervínculo" xfId="13412" builtinId="8" hidden="1"/>
    <cellStyle name="Hipervínculo" xfId="41895" builtinId="8" hidden="1"/>
    <cellStyle name="Hipervínculo" xfId="55003" builtinId="8" hidden="1"/>
    <cellStyle name="Hipervínculo" xfId="41304" builtinId="8" hidden="1"/>
    <cellStyle name="Hipervínculo" xfId="33095" builtinId="8" hidden="1"/>
    <cellStyle name="Hipervínculo" xfId="49097" builtinId="8" hidden="1"/>
    <cellStyle name="Hipervínculo" xfId="3588" builtinId="8" hidden="1"/>
    <cellStyle name="Hipervínculo" xfId="7619" builtinId="8" hidden="1"/>
    <cellStyle name="Hipervínculo" xfId="50146" builtinId="8" hidden="1"/>
    <cellStyle name="Hipervínculo" xfId="57727" builtinId="8" hidden="1"/>
    <cellStyle name="Hipervínculo" xfId="22568" builtinId="8" hidden="1"/>
    <cellStyle name="Hipervínculo" xfId="6239" builtinId="8" hidden="1"/>
    <cellStyle name="Hipervínculo" xfId="10345" builtinId="8" hidden="1"/>
    <cellStyle name="Hipervínculo" xfId="50496" builtinId="8" hidden="1"/>
    <cellStyle name="Hipervínculo" xfId="50709" builtinId="8" hidden="1"/>
    <cellStyle name="Hipervínculo" xfId="17743" builtinId="8" hidden="1"/>
    <cellStyle name="Hipervínculo" xfId="21107" builtinId="8" hidden="1"/>
    <cellStyle name="Hipervínculo" xfId="38992" builtinId="8" hidden="1"/>
    <cellStyle name="Hipervínculo" xfId="48264" builtinId="8" hidden="1"/>
    <cellStyle name="Hipervínculo" xfId="24786" builtinId="8" hidden="1"/>
    <cellStyle name="Hipervínculo" xfId="9627" builtinId="8" hidden="1"/>
    <cellStyle name="Hipervínculo" xfId="25179" builtinId="8" hidden="1"/>
    <cellStyle name="Hipervínculo" xfId="51579" builtinId="8" hidden="1"/>
    <cellStyle name="Hipervínculo" xfId="36162" builtinId="8" hidden="1"/>
    <cellStyle name="Hipervínculo" xfId="21218" builtinId="8" hidden="1"/>
    <cellStyle name="Hipervínculo" xfId="19239" builtinId="8" hidden="1"/>
    <cellStyle name="Hipervínculo" xfId="56220" builtinId="8" hidden="1"/>
    <cellStyle name="Hipervínculo" xfId="27209" builtinId="8" hidden="1"/>
    <cellStyle name="Hipervínculo" xfId="8335" builtinId="8" hidden="1"/>
    <cellStyle name="Hipervínculo" xfId="19328" builtinId="8" hidden="1"/>
    <cellStyle name="Hipervínculo" xfId="50531" builtinId="8" hidden="1"/>
    <cellStyle name="Hipervínculo" xfId="36453" builtinId="8" hidden="1"/>
    <cellStyle name="Hipervínculo" xfId="19837" builtinId="8" hidden="1"/>
    <cellStyle name="Hipervínculo" xfId="3940" builtinId="8" hidden="1"/>
    <cellStyle name="Hipervínculo" xfId="3856" builtinId="8" hidden="1"/>
    <cellStyle name="Hipervínculo" xfId="40001" builtinId="8" hidden="1"/>
    <cellStyle name="Hipervínculo" xfId="31343" builtinId="8" hidden="1"/>
    <cellStyle name="Hipervínculo" xfId="7253" builtinId="8" hidden="1"/>
    <cellStyle name="Hipervínculo" xfId="25389" builtinId="8" hidden="1"/>
    <cellStyle name="Hipervínculo" xfId="58300" builtinId="8" hidden="1"/>
    <cellStyle name="Hipervínculo" xfId="58794" builtinId="8" hidden="1"/>
    <cellStyle name="Hipervínculo" xfId="2742" builtinId="8" hidden="1"/>
    <cellStyle name="Hipervínculo" xfId="13886" builtinId="8" hidden="1"/>
    <cellStyle name="Hipervínculo" xfId="54126" builtinId="8" hidden="1"/>
    <cellStyle name="Hipervínculo" xfId="50019" builtinId="8" hidden="1"/>
    <cellStyle name="Hipervínculo" xfId="14113" builtinId="8" hidden="1"/>
    <cellStyle name="Hipervínculo" xfId="56572" builtinId="8" hidden="1"/>
    <cellStyle name="Hipervínculo" xfId="47813" builtinId="8" hidden="1"/>
    <cellStyle name="Hipervínculo" xfId="34296" builtinId="8" hidden="1"/>
    <cellStyle name="Hipervínculo" xfId="18467" builtinId="8" hidden="1"/>
    <cellStyle name="Hipervínculo" xfId="22959" builtinId="8" hidden="1"/>
    <cellStyle name="Hipervínculo" xfId="22897" builtinId="8" hidden="1"/>
    <cellStyle name="Hipervínculo" xfId="11147" builtinId="8" hidden="1"/>
    <cellStyle name="Hipervínculo" xfId="50945" builtinId="8" hidden="1"/>
    <cellStyle name="Hipervínculo" xfId="19375" builtinId="8" hidden="1"/>
    <cellStyle name="Hipervínculo" xfId="2163" builtinId="8" hidden="1"/>
    <cellStyle name="Hipervínculo" xfId="7933" builtinId="8" hidden="1"/>
    <cellStyle name="Hipervínculo" xfId="19663" builtinId="8" hidden="1"/>
    <cellStyle name="Hipervínculo" xfId="42779" builtinId="8" hidden="1"/>
    <cellStyle name="Hipervínculo" xfId="15659" builtinId="8" hidden="1"/>
    <cellStyle name="Hipervínculo" xfId="47762" builtinId="8" hidden="1"/>
    <cellStyle name="Hipervínculo" xfId="30503" builtinId="8" hidden="1"/>
    <cellStyle name="Hipervínculo" xfId="16209" builtinId="8" hidden="1"/>
    <cellStyle name="Hipervínculo" xfId="53522" builtinId="8" hidden="1"/>
    <cellStyle name="Hipervínculo" xfId="32801" builtinId="8" hidden="1"/>
    <cellStyle name="Hipervínculo" xfId="57137" builtinId="8" hidden="1"/>
    <cellStyle name="Hipervínculo" xfId="27709" builtinId="8" hidden="1"/>
    <cellStyle name="Hipervínculo" xfId="1066" builtinId="8" hidden="1"/>
    <cellStyle name="Hipervínculo" xfId="41682" builtinId="8" hidden="1"/>
    <cellStyle name="Hipervínculo" xfId="39821" builtinId="8" hidden="1"/>
    <cellStyle name="Hipervínculo" xfId="35532" builtinId="8" hidden="1"/>
    <cellStyle name="Hipervínculo" xfId="8025" builtinId="8" hidden="1"/>
    <cellStyle name="Hipervínculo" xfId="17519" builtinId="8" hidden="1"/>
    <cellStyle name="Hipervínculo" xfId="56658" builtinId="8" hidden="1"/>
    <cellStyle name="Hipervínculo" xfId="37131" builtinId="8" hidden="1"/>
    <cellStyle name="Hipervínculo" xfId="5345" builtinId="8" hidden="1"/>
    <cellStyle name="Hipervínculo" xfId="9698" builtinId="8" hidden="1"/>
    <cellStyle name="Hipervínculo" xfId="23417" builtinId="8" hidden="1"/>
    <cellStyle name="Hipervínculo" xfId="57840" builtinId="8" hidden="1"/>
    <cellStyle name="Hipervínculo" xfId="16080" builtinId="8" hidden="1"/>
    <cellStyle name="Hipervínculo" xfId="32586" builtinId="8" hidden="1"/>
    <cellStyle name="Hipervínculo" xfId="17681" builtinId="8" hidden="1"/>
    <cellStyle name="Hipervínculo" xfId="45674" builtinId="8" hidden="1"/>
    <cellStyle name="Hipervínculo" xfId="18520" builtinId="8" hidden="1"/>
    <cellStyle name="Hipervínculo" xfId="8085" builtinId="8" hidden="1"/>
    <cellStyle name="Hipervínculo" xfId="26346" builtinId="8" hidden="1"/>
    <cellStyle name="Hipervínculo" xfId="50999" builtinId="8" hidden="1"/>
    <cellStyle name="Hipervínculo" xfId="826" builtinId="8" hidden="1"/>
    <cellStyle name="Hipervínculo" xfId="24606" builtinId="8" hidden="1"/>
    <cellStyle name="Hipervínculo" xfId="46234" builtinId="8" hidden="1"/>
    <cellStyle name="Hipervínculo" xfId="51399" builtinId="8" hidden="1"/>
    <cellStyle name="Hipervínculo" xfId="41204" builtinId="8" hidden="1"/>
    <cellStyle name="Hipervínculo" xfId="26450" builtinId="8" hidden="1"/>
    <cellStyle name="Hipervínculo" xfId="28812" builtinId="8" hidden="1"/>
    <cellStyle name="Hipervínculo" xfId="53676" builtinId="8" hidden="1"/>
    <cellStyle name="Hipervínculo" xfId="31537" builtinId="8" hidden="1"/>
    <cellStyle name="Hipervínculo" xfId="53268" builtinId="8" hidden="1"/>
    <cellStyle name="Hipervínculo" xfId="58898" builtinId="8" hidden="1"/>
    <cellStyle name="Hipervínculo" xfId="36713" builtinId="8" hidden="1"/>
    <cellStyle name="Hipervínculo" xfId="12490" builtinId="8" hidden="1"/>
    <cellStyle name="Hipervínculo" xfId="25476" builtinId="8" hidden="1"/>
    <cellStyle name="Hipervínculo" xfId="26364" builtinId="8" hidden="1"/>
    <cellStyle name="Hipervínculo" xfId="38460" builtinId="8" hidden="1"/>
    <cellStyle name="Hipervínculo" xfId="57588" builtinId="8" hidden="1"/>
    <cellStyle name="Hipervínculo" xfId="53946" builtinId="8" hidden="1"/>
    <cellStyle name="Hipervínculo" xfId="14300" builtinId="8" hidden="1"/>
    <cellStyle name="Hipervínculo" xfId="5564" builtinId="8" hidden="1"/>
    <cellStyle name="Hipervínculo" xfId="22358" builtinId="8" hidden="1"/>
    <cellStyle name="Hipervínculo" xfId="45399" builtinId="8" hidden="1"/>
    <cellStyle name="Hipervínculo" xfId="36140" builtinId="8" hidden="1"/>
    <cellStyle name="Hipervínculo" xfId="22144" builtinId="8" hidden="1"/>
    <cellStyle name="Hipervínculo" xfId="47144" builtinId="8" hidden="1"/>
    <cellStyle name="Hipervínculo" xfId="23113" builtinId="8" hidden="1"/>
    <cellStyle name="Hipervínculo" xfId="366" builtinId="8" hidden="1"/>
    <cellStyle name="Hipervínculo" xfId="19829" builtinId="8" hidden="1"/>
    <cellStyle name="Hipervínculo" xfId="28912" builtinId="8" hidden="1"/>
    <cellStyle name="Hipervínculo" xfId="30627" builtinId="8" hidden="1"/>
    <cellStyle name="Hipervínculo" xfId="44438" builtinId="8" hidden="1"/>
    <cellStyle name="Hipervínculo" xfId="13982" builtinId="8" hidden="1"/>
    <cellStyle name="Hipervínculo" xfId="16317" builtinId="8" hidden="1"/>
    <cellStyle name="Hipervínculo" xfId="40715" builtinId="8" hidden="1"/>
    <cellStyle name="Hipervínculo" xfId="38102" builtinId="8" hidden="1"/>
    <cellStyle name="Hipervínculo" xfId="55143" builtinId="8" hidden="1"/>
    <cellStyle name="Hipervínculo" xfId="58438" builtinId="8" hidden="1"/>
    <cellStyle name="Hipervínculo" xfId="19405" builtinId="8" hidden="1"/>
    <cellStyle name="Hipervínculo" xfId="33547" builtinId="8" hidden="1"/>
    <cellStyle name="Hipervínculo" xfId="9519" builtinId="8" hidden="1"/>
    <cellStyle name="Hipervínculo" xfId="14393" builtinId="8" hidden="1"/>
    <cellStyle name="Hipervínculo" xfId="25013" builtinId="8" hidden="1"/>
    <cellStyle name="Hipervínculo" xfId="42515" builtinId="8" hidden="1"/>
    <cellStyle name="Hipervínculo" xfId="54863" builtinId="8" hidden="1"/>
    <cellStyle name="Hipervínculo" xfId="39705" builtinId="8" hidden="1"/>
    <cellStyle name="Hipervínculo" xfId="26744" builtinId="8" hidden="1"/>
    <cellStyle name="Hipervínculo" xfId="2470" builtinId="8" hidden="1"/>
    <cellStyle name="Hipervínculo" xfId="21192" builtinId="8" hidden="1"/>
    <cellStyle name="Hipervínculo" xfId="35896" builtinId="8" hidden="1"/>
    <cellStyle name="Hipervínculo" xfId="49313" builtinId="8" hidden="1"/>
    <cellStyle name="Hipervínculo" xfId="48041" builtinId="8" hidden="1"/>
    <cellStyle name="Hipervínculo" xfId="37605" builtinId="8" hidden="1"/>
    <cellStyle name="Hipervínculo" xfId="52163" builtinId="8" hidden="1"/>
    <cellStyle name="Hipervínculo" xfId="4240" builtinId="8" hidden="1"/>
    <cellStyle name="Hipervínculo" xfId="27991" builtinId="8" hidden="1"/>
    <cellStyle name="Hipervínculo" xfId="29760" builtinId="8" hidden="1"/>
    <cellStyle name="Hipervínculo" xfId="56112" builtinId="8" hidden="1"/>
    <cellStyle name="Hipervínculo" xfId="41114" builtinId="8" hidden="1"/>
    <cellStyle name="Hipervínculo" xfId="17237" builtinId="8" hidden="1"/>
    <cellStyle name="Hipervínculo" xfId="13144" builtinId="8" hidden="1"/>
    <cellStyle name="Hipervínculo" xfId="9841" builtinId="8" hidden="1"/>
    <cellStyle name="Hipervínculo" xfId="55512" builtinId="8" hidden="1"/>
    <cellStyle name="Hipervínculo" xfId="56818" builtinId="8" hidden="1"/>
    <cellStyle name="Hipervínculo" xfId="25311" builtinId="8" hidden="1"/>
    <cellStyle name="Hipervínculo" xfId="34186" builtinId="8" hidden="1"/>
    <cellStyle name="Hipervínculo" xfId="25752" builtinId="8" hidden="1"/>
    <cellStyle name="Hipervínculo" xfId="6347" builtinId="8" hidden="1"/>
    <cellStyle name="Hipervínculo" xfId="38769" builtinId="8" hidden="1"/>
    <cellStyle name="Hipervínculo" xfId="41595" builtinId="8" hidden="1"/>
    <cellStyle name="Hipervínculo" xfId="43558" builtinId="8" hidden="1"/>
    <cellStyle name="Hipervínculo" xfId="48990" builtinId="8" hidden="1"/>
    <cellStyle name="Hipervínculo" xfId="27257" builtinId="8" hidden="1"/>
    <cellStyle name="Hipervínculo" xfId="8745" builtinId="8" hidden="1"/>
    <cellStyle name="Hipervínculo" xfId="45942" builtinId="8" hidden="1"/>
    <cellStyle name="Hipervínculo" xfId="51380" builtinId="8" hidden="1"/>
    <cellStyle name="Hipervínculo" xfId="25727" builtinId="8" hidden="1"/>
    <cellStyle name="Hipervínculo" xfId="19153" builtinId="8" hidden="1"/>
    <cellStyle name="Hipervínculo" xfId="2289" builtinId="8" hidden="1"/>
    <cellStyle name="Hipervínculo" xfId="36976" builtinId="8" hidden="1"/>
    <cellStyle name="Hipervínculo" xfId="28716" builtinId="8" hidden="1"/>
    <cellStyle name="Hipervínculo" xfId="34383" builtinId="8" hidden="1"/>
    <cellStyle name="Hipervínculo" xfId="48863" builtinId="8" hidden="1"/>
    <cellStyle name="Hipervínculo" xfId="38280" builtinId="8" hidden="1"/>
    <cellStyle name="Hipervínculo" xfId="8127" builtinId="8" hidden="1"/>
    <cellStyle name="Hipervínculo" xfId="38928" builtinId="8" hidden="1"/>
    <cellStyle name="Hipervínculo" xfId="31499" builtinId="8" hidden="1"/>
    <cellStyle name="Hipervínculo" xfId="119" builtinId="8" hidden="1"/>
    <cellStyle name="Hipervínculo" xfId="26870" builtinId="8" hidden="1"/>
    <cellStyle name="Hipervínculo" xfId="50842" builtinId="8" hidden="1"/>
    <cellStyle name="Hipervínculo" xfId="24937" builtinId="8" hidden="1"/>
    <cellStyle name="Hipervínculo" xfId="51575" builtinId="8" hidden="1"/>
    <cellStyle name="Hipervínculo" xfId="1600" builtinId="8" hidden="1"/>
    <cellStyle name="Hipervínculo" xfId="6477" builtinId="8" hidden="1"/>
    <cellStyle name="Hipervínculo" xfId="5705" builtinId="8" hidden="1"/>
    <cellStyle name="Hipervínculo" xfId="22745" builtinId="8" hidden="1"/>
    <cellStyle name="Hipervínculo" xfId="44480" builtinId="8" hidden="1"/>
    <cellStyle name="Hipervínculo" xfId="48101" builtinId="8" hidden="1"/>
    <cellStyle name="Hipervínculo" xfId="37924" builtinId="8" hidden="1"/>
    <cellStyle name="Hipervínculo" xfId="21280" builtinId="8" hidden="1"/>
    <cellStyle name="Hipervínculo" xfId="20725" builtinId="8" hidden="1"/>
    <cellStyle name="Hipervínculo" xfId="23923" builtinId="8" hidden="1"/>
    <cellStyle name="Hipervínculo" xfId="54010" builtinId="8" hidden="1"/>
    <cellStyle name="Hipervínculo" xfId="51407" builtinId="8" hidden="1"/>
    <cellStyle name="Hipervínculo" xfId="59293" builtinId="8" hidden="1"/>
    <cellStyle name="Hipervínculo" xfId="59431" builtinId="8" hidden="1"/>
    <cellStyle name="Hipervínculo" xfId="18021" builtinId="8" hidden="1"/>
    <cellStyle name="Hipervínculo" xfId="8507" builtinId="8" hidden="1"/>
    <cellStyle name="Hipervínculo" xfId="12598" builtinId="8" hidden="1"/>
    <cellStyle name="Hipervínculo" xfId="36601" builtinId="8" hidden="1"/>
    <cellStyle name="Hipervínculo" xfId="58894" builtinId="8" hidden="1"/>
    <cellStyle name="Hipervínculo" xfId="36721" builtinId="8" hidden="1"/>
    <cellStyle name="Hipervínculo" xfId="32633" builtinId="8" hidden="1"/>
    <cellStyle name="Hipervínculo" xfId="5955" builtinId="8" hidden="1"/>
    <cellStyle name="Hipervínculo" xfId="57992" builtinId="8" hidden="1"/>
    <cellStyle name="Hipervínculo" xfId="19397" builtinId="8" hidden="1"/>
    <cellStyle name="Hipervínculo" xfId="43424" builtinId="8" hidden="1"/>
    <cellStyle name="Hipervínculo" xfId="5283" builtinId="8" hidden="1"/>
    <cellStyle name="Hipervínculo" xfId="14720" builtinId="8" hidden="1"/>
    <cellStyle name="Hipervínculo" xfId="13633" builtinId="8" hidden="1"/>
    <cellStyle name="Hipervínculo" xfId="2014" builtinId="8" hidden="1"/>
    <cellStyle name="Hipervínculo" xfId="35168" builtinId="8" hidden="1"/>
    <cellStyle name="Hipervínculo" xfId="26195" builtinId="8" hidden="1"/>
    <cellStyle name="Hipervínculo" xfId="50222" builtinId="8" hidden="1"/>
    <cellStyle name="Hipervínculo" xfId="47152" builtinId="8" hidden="1"/>
    <cellStyle name="Hipervínculo" xfId="21478" builtinId="8" hidden="1"/>
    <cellStyle name="Hipervínculo" xfId="19035" builtinId="8" hidden="1"/>
    <cellStyle name="Hipervínculo" xfId="4877" builtinId="8" hidden="1"/>
    <cellStyle name="Hipervínculo" xfId="9331" builtinId="8" hidden="1"/>
    <cellStyle name="Hipervínculo" xfId="32998" builtinId="8" hidden="1"/>
    <cellStyle name="Hipervínculo" xfId="57023" builtinId="8" hidden="1"/>
    <cellStyle name="Hipervínculo" xfId="58856" builtinId="8" hidden="1"/>
    <cellStyle name="Hipervínculo" xfId="36485" builtinId="8" hidden="1"/>
    <cellStyle name="Hipervínculo" xfId="2857" builtinId="8" hidden="1"/>
    <cellStyle name="Hipervínculo" xfId="2942" builtinId="8" hidden="1"/>
    <cellStyle name="Hipervínculo" xfId="14302" builtinId="8" hidden="1"/>
    <cellStyle name="Hipervínculo" xfId="52938" builtinId="8" hidden="1"/>
    <cellStyle name="Hipervínculo" xfId="56830" builtinId="8" hidden="1"/>
    <cellStyle name="Hipervínculo" xfId="33553" builtinId="8" hidden="1"/>
    <cellStyle name="Hipervínculo" xfId="29108" builtinId="8" hidden="1"/>
    <cellStyle name="Hipervínculo" xfId="5435" builtinId="8" hidden="1"/>
    <cellStyle name="Hipervínculo" xfId="18477" builtinId="8" hidden="1"/>
    <cellStyle name="Hipervínculo" xfId="46616" builtinId="8" hidden="1"/>
    <cellStyle name="Hipervínculo" xfId="26538" builtinId="8" hidden="1"/>
    <cellStyle name="Hipervínculo" xfId="3354" builtinId="8" hidden="1"/>
    <cellStyle name="Hipervínculo" xfId="4557" builtinId="8" hidden="1"/>
    <cellStyle name="Hipervínculo" xfId="39817" builtinId="8" hidden="1"/>
    <cellStyle name="Hipervínculo" xfId="1738" builtinId="8" hidden="1"/>
    <cellStyle name="Hipervínculo" xfId="10160" builtinId="8" hidden="1"/>
    <cellStyle name="Hipervínculo" xfId="49305" builtinId="8" hidden="1"/>
    <cellStyle name="Hipervínculo" xfId="53396" builtinId="8" hidden="1"/>
    <cellStyle name="Hipervínculo" xfId="50812" builtinId="8" hidden="1"/>
    <cellStyle name="Hipervínculo" xfId="5043" builtinId="8" hidden="1"/>
    <cellStyle name="Hipervínculo" xfId="36818" builtinId="8" hidden="1"/>
    <cellStyle name="Hipervínculo" xfId="7981" builtinId="8" hidden="1"/>
    <cellStyle name="Hipervínculo" xfId="11914" builtinId="8" hidden="1"/>
    <cellStyle name="Hipervínculo" xfId="56104" builtinId="8" hidden="1"/>
    <cellStyle name="Hipervínculo" xfId="59174" builtinId="8" hidden="1"/>
    <cellStyle name="Hipervínculo" xfId="36048" builtinId="8" hidden="1"/>
    <cellStyle name="Hipervínculo" xfId="37042" builtinId="8" hidden="1"/>
    <cellStyle name="Hipervínculo" xfId="31782" builtinId="8" hidden="1"/>
    <cellStyle name="Hipervínculo" xfId="28192" builtinId="8" hidden="1"/>
    <cellStyle name="Hipervínculo" xfId="36657" builtinId="8" hidden="1"/>
    <cellStyle name="Hipervínculo" xfId="55909" builtinId="8" hidden="1"/>
    <cellStyle name="Hipervínculo" xfId="50852" builtinId="8" hidden="1"/>
    <cellStyle name="Hipervínculo" xfId="29118" builtinId="8" hidden="1"/>
    <cellStyle name="Hipervínculo" xfId="43414" builtinId="8" hidden="1"/>
    <cellStyle name="Hipervínculo" xfId="14710" builtinId="8" hidden="1"/>
    <cellStyle name="Hipervínculo" xfId="21834" builtinId="8" hidden="1"/>
    <cellStyle name="Hipervínculo" xfId="43566" builtinId="8" hidden="1"/>
    <cellStyle name="Hipervínculo" xfId="41469" builtinId="8" hidden="1"/>
    <cellStyle name="Hipervínculo" xfId="43923" builtinId="8" hidden="1"/>
    <cellStyle name="Hipervínculo" xfId="22192" builtinId="8" hidden="1"/>
    <cellStyle name="Hipervínculo" xfId="22657" builtinId="8" hidden="1"/>
    <cellStyle name="Hipervínculo" xfId="19779" builtinId="8" hidden="1"/>
    <cellStyle name="Hipervínculo" xfId="28762" builtinId="8" hidden="1"/>
    <cellStyle name="Hipervínculo" xfId="50494" builtinId="8" hidden="1"/>
    <cellStyle name="Hipervínculo" xfId="42057" builtinId="8" hidden="1"/>
    <cellStyle name="Hipervínculo" xfId="37478" builtinId="8" hidden="1"/>
    <cellStyle name="Hipervínculo" xfId="15261" builtinId="8" hidden="1"/>
    <cellStyle name="Hipervínculo" xfId="8900" builtinId="8" hidden="1"/>
    <cellStyle name="Hipervínculo" xfId="28658" builtinId="8" hidden="1"/>
    <cellStyle name="Hipervínculo" xfId="35690" builtinId="8" hidden="1"/>
    <cellStyle name="Hipervínculo" xfId="59349" builtinId="8" hidden="1"/>
    <cellStyle name="Hipervínculo" xfId="35128" builtinId="8" hidden="1"/>
    <cellStyle name="Hipervínculo" xfId="6668" builtinId="8" hidden="1"/>
    <cellStyle name="Hipervínculo" xfId="8337" builtinId="8" hidden="1"/>
    <cellStyle name="Hipervínculo" xfId="32877" builtinId="8" hidden="1"/>
    <cellStyle name="Hipervínculo" xfId="48421" builtinId="8" hidden="1"/>
    <cellStyle name="Hipervínculo" xfId="16415" builtinId="8" hidden="1"/>
    <cellStyle name="Hipervínculo" xfId="53042" builtinId="8" hidden="1"/>
    <cellStyle name="Hipervínculo" xfId="28196" builtinId="8" hidden="1"/>
    <cellStyle name="Hipervínculo" xfId="23135" builtinId="8" hidden="1"/>
    <cellStyle name="Hipervínculo" xfId="1558" builtinId="8" hidden="1"/>
    <cellStyle name="Hipervínculo" xfId="22753" builtinId="8" hidden="1"/>
    <cellStyle name="Hipervínculo" xfId="19607" builtinId="8" hidden="1"/>
    <cellStyle name="Hipervínculo" xfId="49547" builtinId="8" hidden="1"/>
    <cellStyle name="Hipervínculo" xfId="46241" builtinId="8" hidden="1"/>
    <cellStyle name="Hipervínculo" xfId="21272" builtinId="8" hidden="1"/>
    <cellStyle name="Hipervínculo" xfId="16211" builtinId="8" hidden="1"/>
    <cellStyle name="Hipervínculo" xfId="50374" builtinId="8" hidden="1"/>
    <cellStyle name="Hipervínculo" xfId="37093" builtinId="8" hidden="1"/>
    <cellStyle name="Hipervínculo" xfId="54652" builtinId="8" hidden="1"/>
    <cellStyle name="Hipervínculo" xfId="53534" builtinId="8" hidden="1"/>
    <cellStyle name="Hipervínculo" xfId="29816" builtinId="8" hidden="1"/>
    <cellStyle name="Hipervínculo" xfId="13014" builtinId="8" hidden="1"/>
    <cellStyle name="Hipervínculo" xfId="40717" builtinId="8" hidden="1"/>
    <cellStyle name="Hipervínculo" xfId="43720" builtinId="8" hidden="1"/>
    <cellStyle name="Hipervínculo" xfId="33737" builtinId="8" hidden="1"/>
    <cellStyle name="Hipervínculo" xfId="40711" builtinId="8" hidden="1"/>
    <cellStyle name="Hipervínculo" xfId="56668" builtinId="8" hidden="1"/>
    <cellStyle name="Hipervínculo" xfId="32641" builtinId="8" hidden="1"/>
    <cellStyle name="Hipervínculo" xfId="4244" builtinId="8" hidden="1"/>
    <cellStyle name="Hipervínculo" xfId="32483" builtinId="8" hidden="1"/>
    <cellStyle name="Hipervínculo" xfId="19389" builtinId="8" hidden="1"/>
    <cellStyle name="Hipervínculo" xfId="23470" builtinId="8" hidden="1"/>
    <cellStyle name="Hipervínculo" xfId="57612" builtinId="8" hidden="1"/>
    <cellStyle name="Hipervínculo" xfId="36925" builtinId="8" hidden="1"/>
    <cellStyle name="Hipervínculo" xfId="25840" builtinId="8" hidden="1"/>
    <cellStyle name="Hipervínculo" xfId="25141" builtinId="8" hidden="1"/>
    <cellStyle name="Hipervínculo" xfId="2191" builtinId="8" hidden="1"/>
    <cellStyle name="Hipervínculo" xfId="9300" builtinId="8" hidden="1"/>
    <cellStyle name="Hipervínculo" xfId="23252" builtinId="8" hidden="1"/>
    <cellStyle name="Hipervínculo" xfId="54654" builtinId="8" hidden="1"/>
    <cellStyle name="Hipervínculo" xfId="43071" builtinId="8" hidden="1"/>
    <cellStyle name="Hipervínculo" xfId="19041" builtinId="8" hidden="1"/>
    <cellStyle name="Hipervínculo" xfId="2586" builtinId="8" hidden="1"/>
    <cellStyle name="Hipervínculo" xfId="7067" builtinId="8" hidden="1"/>
    <cellStyle name="Hipervínculo" xfId="32990" builtinId="8" hidden="1"/>
    <cellStyle name="Hipervínculo" xfId="47574" builtinId="8" hidden="1"/>
    <cellStyle name="Hipervínculo" xfId="21906" builtinId="8" hidden="1"/>
    <cellStyle name="Hipervínculo" xfId="36270" builtinId="8" hidden="1"/>
    <cellStyle name="Hipervínculo" xfId="12242" builtinId="8" hidden="1"/>
    <cellStyle name="Hipervínculo" xfId="1268" builtinId="8" hidden="1"/>
    <cellStyle name="Hipervínculo" xfId="48933" builtinId="8" hidden="1"/>
    <cellStyle name="Hipervínculo" xfId="45021" builtinId="8" hidden="1"/>
    <cellStyle name="Hipervínculo" xfId="56822" builtinId="8" hidden="1"/>
    <cellStyle name="Hipervínculo" xfId="51765" builtinId="8" hidden="1"/>
    <cellStyle name="Hipervínculo" xfId="36395" builtinId="8" hidden="1"/>
    <cellStyle name="Hipervínculo" xfId="18078" builtinId="8" hidden="1"/>
    <cellStyle name="Hipervínculo" xfId="28126" builtinId="8" hidden="1"/>
    <cellStyle name="Hipervínculo" xfId="20924" builtinId="8" hidden="1"/>
    <cellStyle name="Hipervínculo" xfId="20520" builtinId="8" hidden="1"/>
    <cellStyle name="Hipervínculo" xfId="43167" builtinId="8" hidden="1"/>
    <cellStyle name="Hipervínculo" xfId="44835" builtinId="8" hidden="1"/>
    <cellStyle name="Hipervínculo" xfId="22669" builtinId="8" hidden="1"/>
    <cellStyle name="Hipervínculo" xfId="1734" builtinId="8" hidden="1"/>
    <cellStyle name="Hipervínculo" xfId="1250" builtinId="8" hidden="1"/>
    <cellStyle name="Hipervínculo" xfId="27850" builtinId="8" hidden="1"/>
    <cellStyle name="Hipervínculo" xfId="5080" builtinId="8" hidden="1"/>
    <cellStyle name="Hipervínculo" xfId="42969" builtinId="8" hidden="1"/>
    <cellStyle name="Hipervínculo" xfId="37906" builtinId="8" hidden="1"/>
    <cellStyle name="Hipervínculo" xfId="15866" builtinId="8" hidden="1"/>
    <cellStyle name="Hipervínculo" xfId="7989" builtinId="8" hidden="1"/>
    <cellStyle name="Hipervínculo" xfId="13048" builtinId="8" hidden="1"/>
    <cellStyle name="Hipervínculo" xfId="19999" builtinId="8" hidden="1"/>
    <cellStyle name="Hipervínculo" xfId="10463" builtinId="8" hidden="1"/>
    <cellStyle name="Hipervínculo" xfId="49333" builtinId="8" hidden="1"/>
    <cellStyle name="Hipervínculo" xfId="13880" builtinId="8" hidden="1"/>
    <cellStyle name="Hipervínculo" xfId="9068" builtinId="8" hidden="1"/>
    <cellStyle name="Hipervínculo" xfId="14915" builtinId="8" hidden="1"/>
    <cellStyle name="Hipervínculo" xfId="19716" builtinId="8" hidden="1"/>
    <cellStyle name="Hipervínculo" xfId="41708" builtinId="8" hidden="1"/>
    <cellStyle name="Hipervínculo" xfId="45213" builtinId="8" hidden="1"/>
    <cellStyle name="Hipervínculo" xfId="11720" builtinId="8" hidden="1"/>
    <cellStyle name="Hipervínculo" xfId="42875" builtinId="8" hidden="1"/>
    <cellStyle name="Hipervínculo" xfId="12816" builtinId="8" hidden="1"/>
    <cellStyle name="Hipervínculo" xfId="21842" builtinId="8" hidden="1"/>
    <cellStyle name="Hipervínculo" xfId="26902" builtinId="8" hidden="1"/>
    <cellStyle name="Hipervínculo" xfId="48633" builtinId="8" hidden="1"/>
    <cellStyle name="Hipervínculo" xfId="43915" builtinId="8" hidden="1"/>
    <cellStyle name="Hipervínculo" xfId="25954" builtinId="8" hidden="1"/>
    <cellStyle name="Hipervínculo" xfId="12212" builtinId="8" hidden="1"/>
    <cellStyle name="Hipervínculo" xfId="49034" builtinId="8" hidden="1"/>
    <cellStyle name="Hipervínculo" xfId="55616" builtinId="8" hidden="1"/>
    <cellStyle name="Hipervínculo" xfId="33833" builtinId="8" hidden="1"/>
    <cellStyle name="Hipervínculo" xfId="55562" builtinId="8" hidden="1"/>
    <cellStyle name="Hipervínculo" xfId="36986" builtinId="8" hidden="1"/>
    <cellStyle name="Hipervínculo" xfId="27235" builtinId="8" hidden="1"/>
    <cellStyle name="Hipervínculo" xfId="10196" builtinId="8" hidden="1"/>
    <cellStyle name="Hipervínculo" xfId="46886" builtinId="8" hidden="1"/>
    <cellStyle name="Hipervínculo" xfId="35698" builtinId="8" hidden="1"/>
    <cellStyle name="Hipervínculo" xfId="36469" builtinId="8" hidden="1"/>
    <cellStyle name="Hipervínculo" xfId="55756" builtinId="8" hidden="1"/>
    <cellStyle name="Hipervínculo" xfId="30059" builtinId="8" hidden="1"/>
    <cellStyle name="Hipervínculo" xfId="40998" builtinId="8" hidden="1"/>
    <cellStyle name="Hipervínculo" xfId="1382" builtinId="8" hidden="1"/>
    <cellStyle name="Hipervínculo" xfId="26000" builtinId="8" hidden="1"/>
    <cellStyle name="Hipervínculo" xfId="42629" builtinId="8" hidden="1"/>
    <cellStyle name="Hipervínculo" xfId="47688" builtinId="8" hidden="1"/>
    <cellStyle name="Hipervínculo" xfId="27261" builtinId="8" hidden="1"/>
    <cellStyle name="Hipervínculo" xfId="47452" builtinId="8" hidden="1"/>
    <cellStyle name="Hipervínculo" xfId="14133" builtinId="8" hidden="1"/>
    <cellStyle name="Hipervínculo" xfId="2650" builtinId="8" hidden="1"/>
    <cellStyle name="Hipervínculo" xfId="5118" builtinId="8" hidden="1"/>
    <cellStyle name="Hipervínculo" xfId="30441" builtinId="8" hidden="1"/>
    <cellStyle name="Hipervínculo" xfId="54614" builtinId="8" hidden="1"/>
    <cellStyle name="Hipervínculo" xfId="42158" builtinId="8" hidden="1"/>
    <cellStyle name="Hipervínculo" xfId="16203" builtinId="8" hidden="1"/>
    <cellStyle name="Hipervínculo" xfId="52576" builtinId="8" hidden="1"/>
    <cellStyle name="Hipervínculo" xfId="9875" builtinId="8" hidden="1"/>
    <cellStyle name="Hipervínculo" xfId="33901" builtinId="8" hidden="1"/>
    <cellStyle name="Hipervínculo" xfId="56482" builtinId="8" hidden="1"/>
    <cellStyle name="Hipervínculo" xfId="58260" builtinId="8" hidden="1"/>
    <cellStyle name="Hipervínculo" xfId="35357" builtinId="8" hidden="1"/>
    <cellStyle name="Hipervínculo" xfId="9274" builtinId="8" hidden="1"/>
    <cellStyle name="Hipervínculo" xfId="32729" builtinId="8" hidden="1"/>
    <cellStyle name="Hipervínculo" xfId="52103" builtinId="8" hidden="1"/>
    <cellStyle name="Hipervínculo" xfId="41977" builtinId="8" hidden="1"/>
    <cellStyle name="Hipervínculo" xfId="41473" builtinId="8" hidden="1"/>
    <cellStyle name="Hipervínculo" xfId="44391" builtinId="8" hidden="1"/>
    <cellStyle name="Hipervínculo" xfId="3648" builtinId="8" hidden="1"/>
    <cellStyle name="Hipervínculo" xfId="11298" builtinId="8" hidden="1"/>
    <cellStyle name="Hipervínculo" xfId="4698" builtinId="8" hidden="1"/>
    <cellStyle name="Hipervínculo" xfId="25127" builtinId="8" hidden="1"/>
    <cellStyle name="Hipervínculo" xfId="20037" builtinId="8" hidden="1"/>
    <cellStyle name="Hipervínculo" xfId="56216" builtinId="8" hidden="1"/>
    <cellStyle name="Hipervínculo" xfId="56676" builtinId="8" hidden="1"/>
    <cellStyle name="Hipervínculo" xfId="28556" builtinId="8" hidden="1"/>
    <cellStyle name="Hipervínculo" xfId="14575" builtinId="8" hidden="1"/>
    <cellStyle name="Hipervínculo" xfId="46228" builtinId="8" hidden="1"/>
    <cellStyle name="Hipervínculo" xfId="13649" builtinId="8" hidden="1"/>
    <cellStyle name="Hipervínculo" xfId="34104" builtinId="8" hidden="1"/>
    <cellStyle name="Hipervínculo" xfId="13438" builtinId="8" hidden="1"/>
    <cellStyle name="Hipervínculo" xfId="4136" builtinId="8" hidden="1"/>
    <cellStyle name="Hipervínculo" xfId="55372" builtinId="8" hidden="1"/>
    <cellStyle name="Hipervínculo" xfId="11083" builtinId="8" hidden="1"/>
    <cellStyle name="Hipervínculo" xfId="55758" builtinId="8" hidden="1"/>
    <cellStyle name="Hipervínculo" xfId="872" builtinId="8" hidden="1"/>
    <cellStyle name="Hipervínculo" xfId="44905" builtinId="8" hidden="1"/>
    <cellStyle name="Hipervínculo" xfId="59263" builtinId="8" hidden="1"/>
    <cellStyle name="Hipervínculo" xfId="12736" builtinId="8" hidden="1"/>
    <cellStyle name="Hipervínculo" xfId="28110" builtinId="8" hidden="1"/>
    <cellStyle name="Hipervínculo" xfId="5897" builtinId="8" hidden="1"/>
    <cellStyle name="Hipervínculo" xfId="44577" builtinId="8" hidden="1"/>
    <cellStyle name="Hipervínculo" xfId="12930" builtinId="8" hidden="1"/>
    <cellStyle name="Hipervínculo" xfId="45905" builtinId="8" hidden="1"/>
    <cellStyle name="Hipervínculo" xfId="31737" builtinId="8" hidden="1"/>
    <cellStyle name="Hipervínculo" xfId="18210" builtinId="8" hidden="1"/>
    <cellStyle name="Hipervínculo" xfId="1041" builtinId="8" hidden="1"/>
    <cellStyle name="Hipervínculo" xfId="3277" builtinId="8" hidden="1"/>
    <cellStyle name="Hipervínculo" xfId="31447" builtinId="8" hidden="1"/>
    <cellStyle name="Hipervínculo" xfId="26778" builtinId="8" hidden="1"/>
    <cellStyle name="Hipervínculo" xfId="44323" builtinId="8" hidden="1"/>
    <cellStyle name="Hipervínculo" xfId="56674" builtinId="8" hidden="1"/>
    <cellStyle name="Hipervínculo" xfId="18035" builtinId="8" hidden="1"/>
    <cellStyle name="Hipervínculo" xfId="6127" builtinId="8" hidden="1"/>
    <cellStyle name="Hipervínculo" xfId="27858" builtinId="8" hidden="1"/>
    <cellStyle name="Hipervínculo" xfId="32921" builtinId="8" hidden="1"/>
    <cellStyle name="Hipervínculo" xfId="57303" builtinId="8" hidden="1"/>
    <cellStyle name="Hipervínculo" xfId="37898" builtinId="8" hidden="1"/>
    <cellStyle name="Hipervínculo" xfId="2746" builtinId="8" hidden="1"/>
    <cellStyle name="Hipervínculo" xfId="11109" builtinId="8" hidden="1"/>
    <cellStyle name="Hipervínculo" xfId="13056" builtinId="8" hidden="1"/>
    <cellStyle name="Hipervínculo" xfId="34786" builtinId="8" hidden="1"/>
    <cellStyle name="Hipervínculo" xfId="51981" builtinId="8" hidden="1"/>
    <cellStyle name="Hipervínculo" xfId="25199" builtinId="8" hidden="1"/>
    <cellStyle name="Hipervínculo" xfId="30971" builtinId="8" hidden="1"/>
    <cellStyle name="Hipervínculo" xfId="5189" builtinId="8" hidden="1"/>
    <cellStyle name="Hipervínculo" xfId="5297" builtinId="8" hidden="1"/>
    <cellStyle name="Hipervínculo" xfId="235" builtinId="8" hidden="1"/>
    <cellStyle name="Hipervínculo" xfId="41716" builtinId="8" hidden="1"/>
    <cellStyle name="Hipervínculo" xfId="46775" builtinId="8" hidden="1"/>
    <cellStyle name="Hipervínculo" xfId="16773" builtinId="8" hidden="1"/>
    <cellStyle name="Hipervínculo" xfId="24042" builtinId="8" hidden="1"/>
    <cellStyle name="Hipervínculo" xfId="9718" builtinId="8" hidden="1"/>
    <cellStyle name="Hipervínculo" xfId="3106" builtinId="8" hidden="1"/>
    <cellStyle name="Hipervínculo" xfId="26910" builtinId="8" hidden="1"/>
    <cellStyle name="Hipervínculo" xfId="26542" builtinId="8" hidden="1"/>
    <cellStyle name="Hipervínculo" xfId="50615" builtinId="8" hidden="1"/>
    <cellStyle name="Hipervínculo" xfId="41336" builtinId="8" hidden="1"/>
    <cellStyle name="Hipervínculo" xfId="17117" builtinId="8" hidden="1"/>
    <cellStyle name="Hipervínculo" xfId="3116" builtinId="8" hidden="1"/>
    <cellStyle name="Hipervínculo" xfId="10787" builtinId="8" hidden="1"/>
    <cellStyle name="Hipervínculo" xfId="56418" builtinId="8" hidden="1"/>
    <cellStyle name="Hipervínculo" xfId="55570" builtinId="8" hidden="1"/>
    <cellStyle name="Hipervínculo" xfId="14129" builtinId="8" hidden="1"/>
    <cellStyle name="Hipervínculo" xfId="38064" builtinId="8" hidden="1"/>
    <cellStyle name="Hipervínculo" xfId="29836" builtinId="8" hidden="1"/>
    <cellStyle name="Hipervínculo" xfId="2145" builtinId="8" hidden="1"/>
    <cellStyle name="Hipervínculo" xfId="17587" builtinId="8" hidden="1"/>
    <cellStyle name="Hipervínculo" xfId="33519" builtinId="8" hidden="1"/>
    <cellStyle name="Hipervínculo" xfId="51895" builtinId="8" hidden="1"/>
    <cellStyle name="Hipervínculo" xfId="26826" builtinId="8" hidden="1"/>
    <cellStyle name="Hipervínculo" xfId="28780" builtinId="8" hidden="1"/>
    <cellStyle name="Hipervínculo" xfId="20073" builtinId="8" hidden="1"/>
    <cellStyle name="Hipervínculo" xfId="23958" builtinId="8" hidden="1"/>
    <cellStyle name="Hipervínculo" xfId="52372" builtinId="8" hidden="1"/>
    <cellStyle name="Hipervínculo" xfId="47696" builtinId="8" hidden="1"/>
    <cellStyle name="Hipervínculo" xfId="48963" builtinId="8" hidden="1"/>
    <cellStyle name="Hipervínculo" xfId="44873" builtinId="8" hidden="1"/>
    <cellStyle name="Hipervínculo" xfId="20843" builtinId="8" hidden="1"/>
    <cellStyle name="Hipervínculo" xfId="2646" builtinId="8" hidden="1"/>
    <cellStyle name="Hipervínculo" xfId="48835" builtinId="8" hidden="1"/>
    <cellStyle name="Hipervínculo" xfId="22574" builtinId="8" hidden="1"/>
    <cellStyle name="Hipervínculo" xfId="47859" builtinId="8" hidden="1"/>
    <cellStyle name="Hipervínculo" xfId="37874" builtinId="8" hidden="1"/>
    <cellStyle name="Hipervínculo" xfId="38072" builtinId="8" hidden="1"/>
    <cellStyle name="Hipervínculo" xfId="15551" builtinId="8" hidden="1"/>
    <cellStyle name="Hipervínculo" xfId="9867" builtinId="8" hidden="1"/>
    <cellStyle name="Hipervínculo" xfId="13954" builtinId="8" hidden="1"/>
    <cellStyle name="Hipervínculo" xfId="27866" builtinId="8" hidden="1"/>
    <cellStyle name="Hipervínculo" xfId="58264" builtinId="8" hidden="1"/>
    <cellStyle name="Hipervínculo" xfId="35365" builtinId="8" hidden="1"/>
    <cellStyle name="Hipervínculo" xfId="31273" builtinId="8" hidden="1"/>
    <cellStyle name="Hipervínculo" xfId="7247" builtinId="8" hidden="1"/>
    <cellStyle name="Hipervínculo" xfId="16667" builtinId="8" hidden="1"/>
    <cellStyle name="Hipervínculo" xfId="20756" builtinId="8" hidden="1"/>
    <cellStyle name="Hipervínculo" xfId="7569" builtinId="8" hidden="1"/>
    <cellStyle name="Hipervínculo" xfId="52592" builtinId="8" hidden="1"/>
    <cellStyle name="Hipervínculo" xfId="47576" builtinId="8" hidden="1"/>
    <cellStyle name="Hipervínculo" xfId="33377" builtinId="8" hidden="1"/>
    <cellStyle name="Hipervínculo" xfId="979" builtinId="8" hidden="1"/>
    <cellStyle name="Hipervínculo" xfId="23462" builtinId="8" hidden="1"/>
    <cellStyle name="Hipervínculo" xfId="27553" builtinId="8" hidden="1"/>
    <cellStyle name="Hipervínculo" xfId="12306" builtinId="8" hidden="1"/>
    <cellStyle name="Hipervínculo" xfId="42317" builtinId="8" hidden="1"/>
    <cellStyle name="Hipervínculo" xfId="21864" builtinId="8" hidden="1"/>
    <cellStyle name="Hipervínculo" xfId="17675" builtinId="8" hidden="1"/>
    <cellStyle name="Hipervínculo" xfId="5217" builtinId="8" hidden="1"/>
    <cellStyle name="Hipervínculo" xfId="45239" builtinId="8" hidden="1"/>
    <cellStyle name="Hipervínculo" xfId="32046" builtinId="8" hidden="1"/>
    <cellStyle name="Hipervínculo" xfId="57761" builtinId="8" hidden="1"/>
    <cellStyle name="Hipervínculo" xfId="22596" builtinId="8" hidden="1"/>
    <cellStyle name="Hipervínculo" xfId="48747" builtinId="8" hidden="1"/>
    <cellStyle name="Hipervínculo" xfId="10873" builtinId="8" hidden="1"/>
    <cellStyle name="Hipervínculo" xfId="12144" builtinId="8" hidden="1"/>
    <cellStyle name="Hipervínculo" xfId="53088" builtinId="8" hidden="1"/>
    <cellStyle name="Hipervínculo" xfId="26880" builtinId="8" hidden="1"/>
    <cellStyle name="Hipervínculo" xfId="9893" builtinId="8" hidden="1"/>
    <cellStyle name="Hipervínculo" xfId="31624" builtinId="8" hidden="1"/>
    <cellStyle name="Hipervínculo" xfId="39635" builtinId="8" hidden="1"/>
    <cellStyle name="Hipervínculo" xfId="3150" builtinId="8" hidden="1"/>
    <cellStyle name="Hipervínculo" xfId="19071" builtinId="8" hidden="1"/>
    <cellStyle name="Hipervínculo" xfId="43867" builtinId="8" hidden="1"/>
    <cellStyle name="Hipervínculo" xfId="45861" builtinId="8" hidden="1"/>
    <cellStyle name="Hipervínculo" xfId="46686" builtinId="8" hidden="1"/>
    <cellStyle name="Hipervínculo" xfId="24194" builtinId="8" hidden="1"/>
    <cellStyle name="Hipervínculo" xfId="33527" builtinId="8" hidden="1"/>
    <cellStyle name="Hipervínculo" xfId="7979" builtinId="8" hidden="1"/>
    <cellStyle name="Hipervínculo" xfId="25998" builtinId="8" hidden="1"/>
    <cellStyle name="Hipervínculo" xfId="50667" builtinId="8" hidden="1"/>
    <cellStyle name="Hipervínculo" xfId="9160" builtinId="8" hidden="1"/>
    <cellStyle name="Hipervínculo" xfId="5629" builtinId="8" hidden="1"/>
    <cellStyle name="Hipervínculo" xfId="21964" builtinId="8" hidden="1"/>
    <cellStyle name="Hipervínculo" xfId="58032" builtinId="8" hidden="1"/>
    <cellStyle name="Hipervínculo" xfId="32024" builtinId="8" hidden="1"/>
    <cellStyle name="Hipervínculo" xfId="48879" builtinId="8" hidden="1"/>
    <cellStyle name="Hipervínculo" xfId="40301" builtinId="8" hidden="1"/>
    <cellStyle name="Hipervínculo" xfId="936" builtinId="8" hidden="1"/>
    <cellStyle name="Hipervínculo" xfId="15988" builtinId="8" hidden="1"/>
    <cellStyle name="Hipervínculo" xfId="11101" builtinId="8" hidden="1"/>
    <cellStyle name="Hipervínculo" xfId="45792" builtinId="8" hidden="1"/>
    <cellStyle name="Hipervínculo" xfId="18124" builtinId="8" hidden="1"/>
    <cellStyle name="Hipervínculo" xfId="48039" builtinId="8" hidden="1"/>
    <cellStyle name="Hipervínculo" xfId="52693" builtinId="8" hidden="1"/>
    <cellStyle name="Hipervínculo" xfId="50761" builtinId="8" hidden="1"/>
    <cellStyle name="Hipervínculo" xfId="25485" builtinId="8" hidden="1"/>
    <cellStyle name="Hipervínculo" xfId="3610" builtinId="8" hidden="1"/>
    <cellStyle name="Hipervínculo" xfId="15251" builtinId="8" hidden="1"/>
    <cellStyle name="Hipervínculo" xfId="25047" builtinId="8" hidden="1"/>
    <cellStyle name="Hipervínculo" xfId="33725" builtinId="8" hidden="1"/>
    <cellStyle name="Hipervínculo" xfId="45827" builtinId="8" hidden="1"/>
    <cellStyle name="Hipervínculo" xfId="30738" builtinId="8" hidden="1"/>
    <cellStyle name="Hipervínculo" xfId="18977" builtinId="8" hidden="1"/>
    <cellStyle name="Hipervínculo" xfId="42138" builtinId="8" hidden="1"/>
    <cellStyle name="Hipervínculo" xfId="40295" builtinId="8" hidden="1"/>
    <cellStyle name="Hipervínculo" xfId="53659" builtinId="8" hidden="1"/>
    <cellStyle name="Hipervínculo" xfId="53710" builtinId="8" hidden="1"/>
    <cellStyle name="Hipervínculo" xfId="38900" builtinId="8" hidden="1"/>
    <cellStyle name="Hipervínculo" xfId="37159" builtinId="8" hidden="1"/>
    <cellStyle name="Hipervínculo" xfId="12046" builtinId="8" hidden="1"/>
    <cellStyle name="Hipervínculo" xfId="10779" builtinId="8" hidden="1"/>
    <cellStyle name="Hipervínculo" xfId="26404" builtinId="8" hidden="1"/>
    <cellStyle name="Hipervínculo" xfId="38893" builtinId="8" hidden="1"/>
    <cellStyle name="Hipervínculo" xfId="57808" builtinId="8" hidden="1"/>
    <cellStyle name="Hipervínculo" xfId="18659" builtinId="8" hidden="1"/>
    <cellStyle name="Hipervínculo" xfId="578" builtinId="8" hidden="1"/>
    <cellStyle name="Hipervínculo" xfId="5120" builtinId="8" hidden="1"/>
    <cellStyle name="Hipervínculo" xfId="17577" builtinId="8" hidden="1"/>
    <cellStyle name="Hipervínculo" xfId="38661" builtinId="8" hidden="1"/>
    <cellStyle name="Hipervínculo" xfId="45696" builtinId="8" hidden="1"/>
    <cellStyle name="Hipervínculo" xfId="51683" builtinId="8" hidden="1"/>
    <cellStyle name="Hipervínculo" xfId="27650" builtinId="8" hidden="1"/>
    <cellStyle name="Hipervínculo" xfId="34274" builtinId="8" hidden="1"/>
    <cellStyle name="Hipervínculo" xfId="145" builtinId="8" hidden="1"/>
    <cellStyle name="Hipervínculo" xfId="24376" builtinId="8" hidden="1"/>
    <cellStyle name="Hipervínculo" xfId="17161" builtinId="8" hidden="1"/>
    <cellStyle name="Hipervínculo" xfId="52496" builtinId="8" hidden="1"/>
    <cellStyle name="Hipervínculo" xfId="44881" builtinId="8" hidden="1"/>
    <cellStyle name="Hipervínculo" xfId="20851" builtinId="8" hidden="1"/>
    <cellStyle name="Hipervínculo" xfId="58008" builtinId="8" hidden="1"/>
    <cellStyle name="Hipervínculo" xfId="7149" builtinId="8" hidden="1"/>
    <cellStyle name="Hipervínculo" xfId="53260" builtinId="8" hidden="1"/>
    <cellStyle name="Hipervínculo" xfId="54378" builtinId="8" hidden="1"/>
    <cellStyle name="Hipervínculo" xfId="27174" builtinId="8" hidden="1"/>
    <cellStyle name="Hipervínculo" xfId="38080" builtinId="8" hidden="1"/>
    <cellStyle name="Hipervínculo" xfId="28520" builtinId="8" hidden="1"/>
    <cellStyle name="Hipervínculo" xfId="9963" builtinId="8" hidden="1"/>
    <cellStyle name="Hipervínculo" xfId="5076" builtinId="8" hidden="1"/>
    <cellStyle name="Hipervínculo" xfId="37974" builtinId="8" hidden="1"/>
    <cellStyle name="Hipervínculo" xfId="42071" builtinId="8" hidden="1"/>
    <cellStyle name="Hipervínculo" xfId="54528" builtinId="8" hidden="1"/>
    <cellStyle name="Hipervínculo" xfId="31281" builtinId="8" hidden="1"/>
    <cellStyle name="Hipervínculo" xfId="6405" builtinId="8" hidden="1"/>
    <cellStyle name="Hipervínculo" xfId="9363" builtinId="8" hidden="1"/>
    <cellStyle name="Hipervínculo" xfId="50814" builtinId="8" hidden="1"/>
    <cellStyle name="Hipervínculo" xfId="11892" builtinId="8" hidden="1"/>
    <cellStyle name="Hipervínculo" xfId="53976" builtinId="8" hidden="1"/>
    <cellStyle name="Hipervínculo" xfId="47598" builtinId="8" hidden="1"/>
    <cellStyle name="Hipervínculo" xfId="24480" builtinId="8" hidden="1"/>
    <cellStyle name="Hipervínculo" xfId="10935" builtinId="8" hidden="1"/>
    <cellStyle name="Hipervínculo" xfId="4018" builtinId="8" hidden="1"/>
    <cellStyle name="Hipervínculo" xfId="27545" builtinId="8" hidden="1"/>
    <cellStyle name="Hipervínculo" xfId="58504" builtinId="8" hidden="1"/>
    <cellStyle name="Hipervínculo" xfId="55092" builtinId="8" hidden="1"/>
    <cellStyle name="Hipervínculo" xfId="40673" builtinId="8" hidden="1"/>
    <cellStyle name="Hipervínculo" xfId="17683" builtinId="8" hidden="1"/>
    <cellStyle name="Hipervínculo" xfId="2337" builtinId="8" hidden="1"/>
    <cellStyle name="Hipervínculo" xfId="10285" builtinId="8" hidden="1"/>
    <cellStyle name="Hipervínculo" xfId="32056" builtinId="8" hidden="1"/>
    <cellStyle name="Hipervínculo" xfId="12942" builtinId="8" hidden="1"/>
    <cellStyle name="Hipervínculo" xfId="13376" builtinId="8" hidden="1"/>
    <cellStyle name="Hipervínculo" xfId="55011" builtinId="8" hidden="1"/>
    <cellStyle name="Hipervínculo" xfId="10883" builtinId="8" hidden="1"/>
    <cellStyle name="Hipervínculo" xfId="3140" builtinId="8" hidden="1"/>
    <cellStyle name="Hipervínculo" xfId="17213" builtinId="8" hidden="1"/>
    <cellStyle name="Hipervínculo" xfId="38934" builtinId="8" hidden="1"/>
    <cellStyle name="Hipervínculo" xfId="53607" builtinId="8" hidden="1"/>
    <cellStyle name="Hipervínculo" xfId="8962" builtinId="8" hidden="1"/>
    <cellStyle name="Hipervínculo" xfId="26814" builtinId="8" hidden="1"/>
    <cellStyle name="Hipervínculo" xfId="20950" builtinId="8" hidden="1"/>
    <cellStyle name="Hipervínculo" xfId="29206" builtinId="8" hidden="1"/>
    <cellStyle name="Hipervínculo" xfId="56062" builtinId="8" hidden="1"/>
    <cellStyle name="Hipervínculo" xfId="45869" builtinId="8" hidden="1"/>
    <cellStyle name="Hipervínculo" xfId="55318" builtinId="8" hidden="1"/>
    <cellStyle name="Hipervínculo" xfId="51348" builtinId="8" hidden="1"/>
    <cellStyle name="Hipervínculo" xfId="44050" builtinId="8" hidden="1"/>
    <cellStyle name="Hipervínculo" xfId="3558" builtinId="8" hidden="1"/>
    <cellStyle name="Hipervínculo" xfId="5255" builtinId="8" hidden="1"/>
    <cellStyle name="Hipervínculo" xfId="31069" builtinId="8" hidden="1"/>
    <cellStyle name="Hipervínculo" xfId="52798" builtinId="8" hidden="1"/>
    <cellStyle name="Hipervínculo" xfId="39753" builtinId="8" hidden="1"/>
    <cellStyle name="Hipervínculo" xfId="34692" builtinId="8" hidden="1"/>
    <cellStyle name="Hipervínculo" xfId="6211" builtinId="8" hidden="1"/>
    <cellStyle name="Hipervínculo" xfId="11204" builtinId="8" hidden="1"/>
    <cellStyle name="Hipervínculo" xfId="15780" builtinId="8" hidden="1"/>
    <cellStyle name="Hipervínculo" xfId="37992" builtinId="8" hidden="1"/>
    <cellStyle name="Hipervínculo" xfId="3174" builtinId="8" hidden="1"/>
    <cellStyle name="Hipervínculo" xfId="45395" builtinId="8" hidden="1"/>
    <cellStyle name="Hipervínculo" xfId="14353" builtinId="8" hidden="1"/>
    <cellStyle name="Hipervínculo" xfId="6033" builtinId="8" hidden="1"/>
    <cellStyle name="Hipervínculo" xfId="221" builtinId="8" hidden="1"/>
    <cellStyle name="Hipervínculo" xfId="22580" builtinId="8" hidden="1"/>
    <cellStyle name="Hipervínculo" xfId="44925" builtinId="8" hidden="1"/>
    <cellStyle name="Hipervínculo" xfId="50769" builtinId="8" hidden="1"/>
    <cellStyle name="Hipervínculo" xfId="16056" builtinId="8" hidden="1"/>
    <cellStyle name="Hipervínculo" xfId="20833" builtinId="8" hidden="1"/>
    <cellStyle name="Hipervínculo" xfId="15593" builtinId="8" hidden="1"/>
    <cellStyle name="Hipervínculo" xfId="42331" builtinId="8" hidden="1"/>
    <cellStyle name="Hipervínculo" xfId="7870" builtinId="8" hidden="1"/>
    <cellStyle name="Hipervínculo" xfId="13625" builtinId="8" hidden="1"/>
    <cellStyle name="Hipervínculo" xfId="37766" builtinId="8" hidden="1"/>
    <cellStyle name="Hipervínculo" xfId="14449" builtinId="8" hidden="1"/>
    <cellStyle name="Hipervínculo" xfId="45383" builtinId="8" hidden="1"/>
    <cellStyle name="Hipervínculo" xfId="4985" builtinId="8" hidden="1"/>
    <cellStyle name="Hipervínculo" xfId="13174" builtinId="8" hidden="1"/>
    <cellStyle name="Hipervínculo" xfId="40731" builtinId="8" hidden="1"/>
    <cellStyle name="Hipervínculo" xfId="52968" builtinId="8" hidden="1"/>
    <cellStyle name="Hipervínculo" xfId="22038" builtinId="8" hidden="1"/>
    <cellStyle name="Hipervínculo" xfId="33767" builtinId="8" hidden="1"/>
    <cellStyle name="Hipervínculo" xfId="20679" builtinId="8" hidden="1"/>
    <cellStyle name="Hipervínculo" xfId="34360" builtinId="8" hidden="1"/>
    <cellStyle name="Hipervínculo" xfId="3364" builtinId="8" hidden="1"/>
    <cellStyle name="Hipervínculo" xfId="7840" builtinId="8" hidden="1"/>
    <cellStyle name="Hipervínculo" xfId="38022" builtinId="8" hidden="1"/>
    <cellStyle name="Hipervínculo" xfId="31451" builtinId="8" hidden="1"/>
    <cellStyle name="Hipervínculo" xfId="41883" builtinId="8" hidden="1"/>
    <cellStyle name="Hipervínculo" xfId="2235" builtinId="8" hidden="1"/>
    <cellStyle name="Hipervínculo" xfId="8928" builtinId="8" hidden="1"/>
    <cellStyle name="Hipervínculo" xfId="45688" builtinId="8" hidden="1"/>
    <cellStyle name="Hipervínculo" xfId="49781" builtinId="8" hidden="1"/>
    <cellStyle name="Hipervínculo" xfId="48552" builtinId="8" hidden="1"/>
    <cellStyle name="Hipervínculo" xfId="3532" builtinId="8" hidden="1"/>
    <cellStyle name="Hipervínculo" xfId="39012" builtinId="8" hidden="1"/>
    <cellStyle name="Hipervínculo" xfId="4471" builtinId="8" hidden="1"/>
    <cellStyle name="Hipervínculo" xfId="14785" builtinId="8" hidden="1"/>
    <cellStyle name="Hipervínculo" xfId="52488" builtinId="8" hidden="1"/>
    <cellStyle name="Hipervínculo" xfId="56580" builtinId="8" hidden="1"/>
    <cellStyle name="Hipervínculo" xfId="40799" builtinId="8" hidden="1"/>
    <cellStyle name="Hipervínculo" xfId="13905" builtinId="8" hidden="1"/>
    <cellStyle name="Hipervínculo" xfId="31143" builtinId="8" hidden="1"/>
    <cellStyle name="Hipervínculo" xfId="30453" builtinId="8" hidden="1"/>
    <cellStyle name="Hipervínculo" xfId="35260" builtinId="8" hidden="1"/>
    <cellStyle name="Hipervínculo" xfId="58213" builtinId="8" hidden="1"/>
    <cellStyle name="Hipervínculo" xfId="56386" builtinId="8" hidden="1"/>
    <cellStyle name="Hipervínculo" xfId="33999" builtinId="8" hidden="1"/>
    <cellStyle name="Hipervínculo" xfId="12644" builtinId="8" hidden="1"/>
    <cellStyle name="Hipervínculo" xfId="12001" builtinId="8" hidden="1"/>
    <cellStyle name="Hipervínculo" xfId="16299" builtinId="8" hidden="1"/>
    <cellStyle name="Hipervínculo" xfId="42063" builtinId="8" hidden="1"/>
    <cellStyle name="Hipervínculo" xfId="39661" builtinId="8" hidden="1"/>
    <cellStyle name="Hipervínculo" xfId="49459" builtinId="8" hidden="1"/>
    <cellStyle name="Hipervínculo" xfId="27194" builtinId="8" hidden="1"/>
    <cellStyle name="Hipervínculo" xfId="2698" builtinId="8" hidden="1"/>
    <cellStyle name="Hipervínculo" xfId="39454" builtinId="8" hidden="1"/>
    <cellStyle name="Hipervínculo" xfId="23226" builtinId="8" hidden="1"/>
    <cellStyle name="Hipervínculo" xfId="48861" builtinId="8" hidden="1"/>
    <cellStyle name="Hipervínculo" xfId="47590" builtinId="8" hidden="1"/>
    <cellStyle name="Hipervínculo" xfId="35736" builtinId="8" hidden="1"/>
    <cellStyle name="Hipervínculo" xfId="20398" builtinId="8" hidden="1"/>
    <cellStyle name="Hipervínculo" xfId="4014" builtinId="8" hidden="1"/>
    <cellStyle name="Hipervínculo" xfId="44989" builtinId="8" hidden="1"/>
    <cellStyle name="Hipervínculo" xfId="30157" builtinId="8" hidden="1"/>
    <cellStyle name="Hipervínculo" xfId="55658" builtinId="8" hidden="1"/>
    <cellStyle name="Hipervínculo" xfId="40665" builtinId="8" hidden="1"/>
    <cellStyle name="Hipervínculo" xfId="3746" builtinId="8" hidden="1"/>
    <cellStyle name="Hipervínculo" xfId="13595" builtinId="8" hidden="1"/>
    <cellStyle name="Hipervínculo" xfId="35644" builtinId="8" hidden="1"/>
    <cellStyle name="Hipervínculo" xfId="35398" builtinId="8" hidden="1"/>
    <cellStyle name="Hipervínculo" xfId="35098" builtinId="8" hidden="1"/>
    <cellStyle name="Hipervínculo" xfId="55465" builtinId="8" hidden="1"/>
    <cellStyle name="Hipervínculo" xfId="33735" builtinId="8" hidden="1"/>
    <cellStyle name="Hipervínculo" xfId="28672" builtinId="8" hidden="1"/>
    <cellStyle name="Hipervínculo" xfId="6796" builtinId="8" hidden="1"/>
    <cellStyle name="Hipervínculo" xfId="16804" builtinId="8" hidden="1"/>
    <cellStyle name="Hipervínculo" xfId="5096" builtinId="8" hidden="1"/>
    <cellStyle name="Hipervínculo" xfId="34849" builtinId="8" hidden="1"/>
    <cellStyle name="Hipervínculo" xfId="16813" builtinId="8" hidden="1"/>
    <cellStyle name="Hipervínculo" xfId="38318" builtinId="8" hidden="1"/>
    <cellStyle name="Hipervínculo" xfId="21748" builtinId="8" hidden="1"/>
    <cellStyle name="Hipervínculo" xfId="4993" builtinId="8" hidden="1"/>
    <cellStyle name="Hipervínculo" xfId="24146" builtinId="8" hidden="1"/>
    <cellStyle name="Hipervínculo" xfId="31876" builtinId="8" hidden="1"/>
    <cellStyle name="Hipervínculo" xfId="50939" builtinId="8" hidden="1"/>
    <cellStyle name="Hipervínculo" xfId="36461" builtinId="8" hidden="1"/>
    <cellStyle name="Hipervínculo" xfId="19881" builtinId="8" hidden="1"/>
    <cellStyle name="Hipervínculo" xfId="14817" builtinId="8" hidden="1"/>
    <cellStyle name="Hipervínculo" xfId="8974" builtinId="8" hidden="1"/>
    <cellStyle name="Hipervínculo" xfId="31077" builtinId="8" hidden="1"/>
    <cellStyle name="Hipervínculo" xfId="36136" builtinId="8" hidden="1"/>
    <cellStyle name="Hipervínculo" xfId="59130" builtinId="8" hidden="1"/>
    <cellStyle name="Hipervínculo" xfId="29016" builtinId="8" hidden="1"/>
    <cellStyle name="Hipervínculo" xfId="3922" builtinId="8" hidden="1"/>
    <cellStyle name="Hipervínculo" xfId="37222" builtinId="8" hidden="1"/>
    <cellStyle name="Hipervínculo" xfId="15772" builtinId="8" hidden="1"/>
    <cellStyle name="Hipervínculo" xfId="18653" builtinId="8" hidden="1"/>
    <cellStyle name="Hipervínculo" xfId="58654" builtinId="8" hidden="1"/>
    <cellStyle name="Hipervínculo" xfId="41260" builtinId="8" hidden="1"/>
    <cellStyle name="Hipervínculo" xfId="27752" builtinId="8" hidden="1"/>
    <cellStyle name="Hipervínculo" xfId="24182" builtinId="8" hidden="1"/>
    <cellStyle name="Hipervínculo" xfId="1782" builtinId="8" hidden="1"/>
    <cellStyle name="Hipervínculo" xfId="8345" builtinId="8" hidden="1"/>
    <cellStyle name="Hipervínculo" xfId="22116" builtinId="8" hidden="1"/>
    <cellStyle name="Hipervínculo" xfId="51887" builtinId="8" hidden="1"/>
    <cellStyle name="Hipervínculo" xfId="46684" builtinId="8" hidden="1"/>
    <cellStyle name="Hipervínculo" xfId="20825" builtinId="8" hidden="1"/>
    <cellStyle name="Hipervínculo" xfId="53464" builtinId="8" hidden="1"/>
    <cellStyle name="Hipervínculo" xfId="12326" builtinId="8" hidden="1"/>
    <cellStyle name="Hipervínculo" xfId="29372" builtinId="8" hidden="1"/>
    <cellStyle name="Hipervínculo" xfId="44422" builtinId="8" hidden="1"/>
    <cellStyle name="Hipervínculo" xfId="20099" builtinId="8" hidden="1"/>
    <cellStyle name="Hipervínculo" xfId="39886" builtinId="8" hidden="1"/>
    <cellStyle name="Hipervínculo" xfId="13897" builtinId="8" hidden="1"/>
    <cellStyle name="Hipervínculo" xfId="1234" builtinId="8" hidden="1"/>
    <cellStyle name="Hipervínculo" xfId="12015" builtinId="8" hidden="1"/>
    <cellStyle name="Hipervínculo" xfId="36172" builtinId="8" hidden="1"/>
    <cellStyle name="Hipervínculo" xfId="58670" builtinId="8" hidden="1"/>
    <cellStyle name="Hipervínculo" xfId="57109" builtinId="8" hidden="1"/>
    <cellStyle name="Hipervínculo" xfId="38638" builtinId="8" hidden="1"/>
    <cellStyle name="Hipervínculo" xfId="15243" builtinId="8" hidden="1"/>
    <cellStyle name="Hipervínculo" xfId="32941" builtinId="8" hidden="1"/>
    <cellStyle name="Hipervínculo" xfId="18947" builtinId="8" hidden="1"/>
    <cellStyle name="Hipervínculo" xfId="22699" builtinId="8" hidden="1"/>
    <cellStyle name="Hipervínculo" xfId="45485" builtinId="8" hidden="1"/>
    <cellStyle name="Hipervínculo" xfId="50310" builtinId="8" hidden="1"/>
    <cellStyle name="Hipervínculo" xfId="26284" builtinId="8" hidden="1"/>
    <cellStyle name="Hipervínculo" xfId="2239" builtinId="8" hidden="1"/>
    <cellStyle name="Hipervínculo" xfId="2956" builtinId="8" hidden="1"/>
    <cellStyle name="Hipervínculo" xfId="25743" builtinId="8" hidden="1"/>
    <cellStyle name="Hipervínculo" xfId="49773" builtinId="8" hidden="1"/>
    <cellStyle name="Hipervínculo" xfId="47604" builtinId="8" hidden="1"/>
    <cellStyle name="Hipervínculo" xfId="43442" builtinId="8" hidden="1"/>
    <cellStyle name="Hipervínculo" xfId="19487" builtinId="8" hidden="1"/>
    <cellStyle name="Hipervínculo" xfId="51857" builtinId="8" hidden="1"/>
    <cellStyle name="Hipervínculo" xfId="50368" builtinId="8" hidden="1"/>
    <cellStyle name="Hipervínculo" xfId="844" builtinId="8" hidden="1"/>
    <cellStyle name="Hipervínculo" xfId="18953" builtinId="8" hidden="1"/>
    <cellStyle name="Hipervínculo" xfId="31337" builtinId="8" hidden="1"/>
    <cellStyle name="Hipervínculo" xfId="25630" builtinId="8" hidden="1"/>
    <cellStyle name="Hipervínculo" xfId="36625" builtinId="8" hidden="1"/>
    <cellStyle name="Hipervínculo" xfId="42989" builtinId="8" hidden="1"/>
    <cellStyle name="Hipervínculo" xfId="58326" builtinId="8" hidden="1"/>
    <cellStyle name="Hipervínculo" xfId="39345" builtinId="8" hidden="1"/>
    <cellStyle name="Hipervínculo" xfId="56378" builtinId="8" hidden="1"/>
    <cellStyle name="Hipervínculo" xfId="34007" builtinId="8" hidden="1"/>
    <cellStyle name="Hipervínculo" xfId="29585" builtinId="8" hidden="1"/>
    <cellStyle name="Hipervínculo" xfId="5887" builtinId="8" hidden="1"/>
    <cellStyle name="Hipervínculo" xfId="16307" builtinId="8" hidden="1"/>
    <cellStyle name="Hipervínculo" xfId="21366" builtinId="8" hidden="1"/>
    <cellStyle name="Hipervínculo" xfId="46146" builtinId="8" hidden="1"/>
    <cellStyle name="Hipervínculo" xfId="49449" builtinId="8" hidden="1"/>
    <cellStyle name="Hipervínculo" xfId="28080" builtinId="8" hidden="1"/>
    <cellStyle name="Hipervínculo" xfId="8001" builtinId="8" hidden="1"/>
    <cellStyle name="Hipervínculo" xfId="47290" builtinId="8" hidden="1"/>
    <cellStyle name="Hipervínculo" xfId="58306" builtinId="8" hidden="1"/>
    <cellStyle name="Hipervínculo" xfId="28294" builtinId="8" hidden="1"/>
    <cellStyle name="Hipervínculo" xfId="52946" builtinId="8" hidden="1"/>
    <cellStyle name="Hipervínculo" xfId="42525" builtinId="8" hidden="1"/>
    <cellStyle name="Hipervínculo" xfId="24052" builtinId="8" hidden="1"/>
    <cellStyle name="Hipervínculo" xfId="15729" builtinId="8" hidden="1"/>
    <cellStyle name="Hipervínculo" xfId="8433" builtinId="8" hidden="1"/>
    <cellStyle name="Hipervínculo" xfId="30165" builtinId="8" hidden="1"/>
    <cellStyle name="Hipervínculo" xfId="33413" builtinId="8" hidden="1"/>
    <cellStyle name="Hipervínculo" xfId="59397" builtinId="8" hidden="1"/>
    <cellStyle name="Hipervínculo" xfId="35596" builtinId="8" hidden="1"/>
    <cellStyle name="Hipervínculo" xfId="38610" builtinId="8" hidden="1"/>
    <cellStyle name="Hipervínculo" xfId="25912" builtinId="8" hidden="1"/>
    <cellStyle name="Hipervínculo" xfId="18777" builtinId="8" hidden="1"/>
    <cellStyle name="Hipervínculo" xfId="42671" builtinId="8" hidden="1"/>
    <cellStyle name="Hipervínculo" xfId="42152" builtinId="8" hidden="1"/>
    <cellStyle name="Hipervínculo" xfId="24828" builtinId="8" hidden="1"/>
    <cellStyle name="Hipervínculo" xfId="49259" builtinId="8" hidden="1"/>
    <cellStyle name="Hipervínculo" xfId="21382" builtinId="8" hidden="1"/>
    <cellStyle name="Hipervínculo" xfId="1326" builtinId="8" hidden="1"/>
    <cellStyle name="Hipervínculo" xfId="22286" builtinId="8" hidden="1"/>
    <cellStyle name="Hipervínculo" xfId="39856" builtinId="8" hidden="1"/>
    <cellStyle name="Hipervínculo" xfId="49078" builtinId="8" hidden="1"/>
    <cellStyle name="Hipervínculo" xfId="43530" builtinId="8" hidden="1"/>
    <cellStyle name="Hipervínculo" xfId="21740" builtinId="8" hidden="1"/>
    <cellStyle name="Hipervínculo" xfId="49403" builtinId="8" hidden="1"/>
    <cellStyle name="Hipervínculo" xfId="6257" builtinId="8" hidden="1"/>
    <cellStyle name="Hipervínculo" xfId="29214" builtinId="8" hidden="1"/>
    <cellStyle name="Hipervínculo" xfId="12395" builtinId="8" hidden="1"/>
    <cellStyle name="Hipervínculo" xfId="56004" builtinId="8" hidden="1"/>
    <cellStyle name="Hipervínculo" xfId="38972" builtinId="8" hidden="1"/>
    <cellStyle name="Hipervínculo" xfId="14809" builtinId="8" hidden="1"/>
    <cellStyle name="Hipervínculo" xfId="13024" builtinId="8" hidden="1"/>
    <cellStyle name="Hipervínculo" xfId="58092" builtinId="8" hidden="1"/>
    <cellStyle name="Hipervínculo" xfId="14627" builtinId="8" hidden="1"/>
    <cellStyle name="Hipervínculo" xfId="59126" builtinId="8" hidden="1"/>
    <cellStyle name="Hipervínculo" xfId="12172" builtinId="8" hidden="1"/>
    <cellStyle name="Hipervínculo" xfId="32172" builtinId="8" hidden="1"/>
    <cellStyle name="Hipervínculo" xfId="26060" builtinId="8" hidden="1"/>
    <cellStyle name="Hipervínculo" xfId="32695" builtinId="8" hidden="1"/>
    <cellStyle name="Hipervínculo" xfId="17189" builtinId="8" hidden="1"/>
    <cellStyle name="Hipervínculo" xfId="43073" builtinId="8" hidden="1"/>
    <cellStyle name="Hipervínculo" xfId="21420" builtinId="8" hidden="1"/>
    <cellStyle name="Hipervínculo" xfId="2714" builtinId="8" hidden="1"/>
    <cellStyle name="Hipervínculo" xfId="50844" builtinId="8" hidden="1"/>
    <cellStyle name="Hipervínculo" xfId="20780" builtinId="8" hidden="1"/>
    <cellStyle name="Hipervínculo" xfId="12007" builtinId="8" hidden="1"/>
    <cellStyle name="Hipervínculo" xfId="26656" builtinId="8" hidden="1"/>
    <cellStyle name="Hipervínculo" xfId="49999" builtinId="8" hidden="1"/>
    <cellStyle name="Hipervínculo" xfId="46692" builtinId="8" hidden="1"/>
    <cellStyle name="Hipervínculo" xfId="42603" builtinId="8" hidden="1"/>
    <cellStyle name="Hipervínculo" xfId="48255" builtinId="8" hidden="1"/>
    <cellStyle name="Hipervínculo" xfId="5337" builtinId="8" hidden="1"/>
    <cellStyle name="Hipervínculo" xfId="42132" builtinId="8" hidden="1"/>
    <cellStyle name="Hipervínculo" xfId="33459" builtinId="8" hidden="1"/>
    <cellStyle name="Hipervínculo" xfId="30720" builtinId="8" hidden="1"/>
    <cellStyle name="Hipervínculo" xfId="39894" builtinId="8" hidden="1"/>
    <cellStyle name="Hipervínculo" xfId="35802" builtinId="8" hidden="1"/>
    <cellStyle name="Hipervínculo" xfId="43516" builtinId="8" hidden="1"/>
    <cellStyle name="Hipervínculo" xfId="21256" builtinId="8" hidden="1"/>
    <cellStyle name="Hipervínculo" xfId="26082" builtinId="8" hidden="1"/>
    <cellStyle name="Hipervínculo" xfId="40257" builtinId="8" hidden="1"/>
    <cellStyle name="Hipervínculo" xfId="57117" builtinId="8" hidden="1"/>
    <cellStyle name="Hipervínculo" xfId="33093" builtinId="8" hidden="1"/>
    <cellStyle name="Hipervínculo" xfId="28998" builtinId="8" hidden="1"/>
    <cellStyle name="Hipervínculo" xfId="4975" builtinId="8" hidden="1"/>
    <cellStyle name="Hipervínculo" xfId="23121" builtinId="8" hidden="1"/>
    <cellStyle name="Hipervínculo" xfId="54164" builtinId="8" hidden="1"/>
    <cellStyle name="Hipervínculo" xfId="26418" builtinId="8" hidden="1"/>
    <cellStyle name="Hipervínculo" xfId="51437" builtinId="8" hidden="1"/>
    <cellStyle name="Hipervínculo" xfId="58740" builtinId="8" hidden="1"/>
    <cellStyle name="Hipervínculo" xfId="31117" builtinId="8" hidden="1"/>
    <cellStyle name="Hipervínculo" xfId="21022" builtinId="8" hidden="1"/>
    <cellStyle name="Hipervínculo" xfId="59265" builtinId="8" hidden="1"/>
    <cellStyle name="Hipervínculo" xfId="5084" builtinId="8" hidden="1"/>
    <cellStyle name="Hipervínculo" xfId="21252" builtinId="8" hidden="1"/>
    <cellStyle name="Hipervínculo" xfId="14041" builtinId="8" hidden="1"/>
    <cellStyle name="Hipervínculo" xfId="29126" builtinId="8" hidden="1"/>
    <cellStyle name="Hipervínculo" xfId="48095" builtinId="8" hidden="1"/>
    <cellStyle name="Hipervínculo" xfId="21174" builtinId="8" hidden="1"/>
    <cellStyle name="Hipervínculo" xfId="57159" builtinId="8" hidden="1"/>
    <cellStyle name="Hipervínculo" xfId="14381" builtinId="8" hidden="1"/>
    <cellStyle name="Hipervínculo" xfId="29515" builtinId="8" hidden="1"/>
    <cellStyle name="Hipervínculo" xfId="26179" builtinId="8" hidden="1"/>
    <cellStyle name="Hipervínculo" xfId="5703" builtinId="8" hidden="1"/>
    <cellStyle name="Hipervínculo" xfId="33056" builtinId="8" hidden="1"/>
    <cellStyle name="Hipervínculo" xfId="41432" builtinId="8" hidden="1"/>
    <cellStyle name="Hipervínculo" xfId="22608" builtinId="8" hidden="1"/>
    <cellStyle name="Hipervínculo" xfId="6061" builtinId="8" hidden="1"/>
    <cellStyle name="Hipervínculo" xfId="48885" builtinId="8" hidden="1"/>
    <cellStyle name="Hipervínculo" xfId="37705" builtinId="8" hidden="1"/>
    <cellStyle name="Hipervínculo" xfId="716" builtinId="8" hidden="1"/>
    <cellStyle name="Hipervínculo" xfId="943" builtinId="8" hidden="1"/>
    <cellStyle name="Hipervínculo" xfId="28306" builtinId="8" hidden="1"/>
    <cellStyle name="Hipervínculo" xfId="42415" builtinId="8" hidden="1"/>
    <cellStyle name="Hipervínculo" xfId="27916" builtinId="8" hidden="1"/>
    <cellStyle name="Hipervínculo" xfId="45903" builtinId="8" hidden="1"/>
    <cellStyle name="Hipervínculo" xfId="26733" builtinId="8" hidden="1"/>
    <cellStyle name="Hipervínculo" xfId="45654" builtinId="8" hidden="1"/>
    <cellStyle name="Hipervínculo" xfId="18595" builtinId="8" hidden="1"/>
    <cellStyle name="Hipervínculo" xfId="9589" builtinId="8" hidden="1"/>
    <cellStyle name="Hipervínculo" xfId="8583" builtinId="8" hidden="1"/>
    <cellStyle name="Hipervínculo" xfId="43681" builtinId="8" hidden="1"/>
    <cellStyle name="Hipervínculo" xfId="56546" builtinId="8" hidden="1"/>
    <cellStyle name="Hipervínculo" xfId="46864" builtinId="8" hidden="1"/>
    <cellStyle name="Hipervínculo" xfId="30272" builtinId="8" hidden="1"/>
    <cellStyle name="Hipervínculo" xfId="51378" builtinId="8" hidden="1"/>
    <cellStyle name="Hipervínculo" xfId="18238" builtinId="8" hidden="1"/>
    <cellStyle name="Hipervínculo" xfId="43308" builtinId="8" hidden="1"/>
    <cellStyle name="Hipervínculo" xfId="29703" builtinId="8" hidden="1"/>
    <cellStyle name="Hipervínculo" xfId="35293" builtinId="8" hidden="1"/>
    <cellStyle name="Hipervínculo" xfId="26590" builtinId="8" hidden="1"/>
    <cellStyle name="Hipervínculo" xfId="48695" builtinId="8" hidden="1"/>
    <cellStyle name="Hipervínculo" xfId="24680" builtinId="8" hidden="1"/>
    <cellStyle name="Hipervínculo" xfId="55636" builtinId="8" hidden="1"/>
    <cellStyle name="Hipervínculo" xfId="5779" builtinId="8" hidden="1"/>
    <cellStyle name="Hipervínculo" xfId="45171" builtinId="8" hidden="1"/>
    <cellStyle name="Hipervínculo" xfId="42489" builtinId="8" hidden="1"/>
    <cellStyle name="Hipervínculo" xfId="39167" builtinId="8" hidden="1"/>
    <cellStyle name="Hipervínculo" xfId="24502" builtinId="8" hidden="1"/>
    <cellStyle name="Hipervínculo" xfId="56102" builtinId="8" hidden="1"/>
    <cellStyle name="Hipervínculo" xfId="15237" builtinId="8" hidden="1"/>
    <cellStyle name="Hipervínculo" xfId="10509" builtinId="8" hidden="1"/>
    <cellStyle name="Hipervínculo" xfId="17907" builtinId="8" hidden="1"/>
    <cellStyle name="Hipervínculo" xfId="5066" builtinId="8" hidden="1"/>
    <cellStyle name="Hipervínculo" xfId="47967" builtinId="8" hidden="1"/>
    <cellStyle name="Hipervínculo" xfId="29476" builtinId="8" hidden="1"/>
    <cellStyle name="Hipervínculo" xfId="13330" builtinId="8" hidden="1"/>
    <cellStyle name="Hipervínculo" xfId="19849" builtinId="8" hidden="1"/>
    <cellStyle name="Hipervínculo" xfId="5019" builtinId="8" hidden="1"/>
    <cellStyle name="Hipervínculo" xfId="15083" builtinId="8" hidden="1"/>
    <cellStyle name="Hipervínculo" xfId="30609" builtinId="8" hidden="1"/>
    <cellStyle name="Hipervínculo" xfId="21569" builtinId="8" hidden="1"/>
    <cellStyle name="Hipervínculo" xfId="55734" builtinId="8" hidden="1"/>
    <cellStyle name="Hipervínculo" xfId="58674" builtinId="8" hidden="1"/>
    <cellStyle name="Hipervínculo" xfId="48671" builtinId="8" hidden="1"/>
    <cellStyle name="Hipervínculo" xfId="54100" builtinId="8" hidden="1"/>
    <cellStyle name="Hipervínculo" xfId="11422" builtinId="8" hidden="1"/>
    <cellStyle name="Hipervínculo" xfId="19248" builtinId="8" hidden="1"/>
    <cellStyle name="Hipervínculo" xfId="7223" builtinId="8" hidden="1"/>
    <cellStyle name="Hipervínculo" xfId="9743" builtinId="8" hidden="1"/>
    <cellStyle name="Hipervínculo" xfId="24720" builtinId="8" hidden="1"/>
    <cellStyle name="Hipervínculo" xfId="34831" builtinId="8" hidden="1"/>
    <cellStyle name="Hipervínculo" xfId="20440" builtinId="8" hidden="1"/>
    <cellStyle name="Hipervínculo" xfId="21290" builtinId="8" hidden="1"/>
    <cellStyle name="Hipervínculo" xfId="2421" builtinId="8" hidden="1"/>
    <cellStyle name="Hipervínculo" xfId="47528" builtinId="8" hidden="1"/>
    <cellStyle name="Hipervínculo" xfId="30742" builtinId="8" hidden="1"/>
    <cellStyle name="Hipervínculo" xfId="54767" builtinId="8" hidden="1"/>
    <cellStyle name="Hipervínculo" xfId="32971" builtinId="8" hidden="1"/>
    <cellStyle name="Hipervínculo" xfId="46235" builtinId="8" hidden="1"/>
    <cellStyle name="Hipervínculo" xfId="14487" builtinId="8" hidden="1"/>
    <cellStyle name="Hipervínculo" xfId="9421" builtinId="8" hidden="1"/>
    <cellStyle name="Hipervínculo" xfId="57966" builtinId="8" hidden="1"/>
    <cellStyle name="Hipervínculo" xfId="35273" builtinId="8" hidden="1"/>
    <cellStyle name="Hipervínculo" xfId="8183" builtinId="8" hidden="1"/>
    <cellStyle name="Hipervínculo" xfId="35810" builtinId="8" hidden="1"/>
    <cellStyle name="Hipervínculo" xfId="52683" builtinId="8" hidden="1"/>
    <cellStyle name="Hipervínculo" xfId="7691" builtinId="8" hidden="1"/>
    <cellStyle name="Hipervínculo" xfId="16221" builtinId="8" hidden="1"/>
    <cellStyle name="Hipervínculo" xfId="40251" builtinId="8" hidden="1"/>
    <cellStyle name="Hipervínculo" xfId="44343" builtinId="8" hidden="1"/>
    <cellStyle name="Hipervínculo" xfId="52225" builtinId="8" hidden="1"/>
    <cellStyle name="Hipervínculo" xfId="58024" builtinId="8" hidden="1"/>
    <cellStyle name="Hipervínculo" xfId="44034" builtinId="8" hidden="1"/>
    <cellStyle name="Hipervínculo" xfId="34774" builtinId="8" hidden="1"/>
    <cellStyle name="Hipervínculo" xfId="3878" builtinId="8" hidden="1"/>
    <cellStyle name="Hipervínculo" xfId="47050" builtinId="8" hidden="1"/>
    <cellStyle name="Hipervínculo" xfId="51143" builtinId="8" hidden="1"/>
    <cellStyle name="Hipervínculo" xfId="45297" builtinId="8" hidden="1"/>
    <cellStyle name="Hipervínculo" xfId="22210" builtinId="8" hidden="1"/>
    <cellStyle name="Hipervínculo" xfId="24242" builtinId="8" hidden="1"/>
    <cellStyle name="Hipervínculo" xfId="29980" builtinId="8" hidden="1"/>
    <cellStyle name="Hipervínculo" xfId="29820" builtinId="8" hidden="1"/>
    <cellStyle name="Hipervínculo" xfId="53848" builtinId="8" hidden="1"/>
    <cellStyle name="Hipervínculo" xfId="57540" builtinId="8" hidden="1"/>
    <cellStyle name="Hipervínculo" xfId="20476" builtinId="8" hidden="1"/>
    <cellStyle name="Hipervínculo" xfId="15407" builtinId="8" hidden="1"/>
    <cellStyle name="Hipervínculo" xfId="49539" builtinId="8" hidden="1"/>
    <cellStyle name="Hipervínculo" xfId="38196" builtinId="8" hidden="1"/>
    <cellStyle name="Hipervínculo" xfId="26708" builtinId="8" hidden="1"/>
    <cellStyle name="Hipervínculo" xfId="58948" builtinId="8" hidden="1"/>
    <cellStyle name="Hipervínculo" xfId="53171" builtinId="8" hidden="1"/>
    <cellStyle name="Hipervínculo" xfId="31439" builtinId="8" hidden="1"/>
    <cellStyle name="Hipervínculo" xfId="8611" builtinId="8" hidden="1"/>
    <cellStyle name="Hipervínculo" xfId="15830" builtinId="8" hidden="1"/>
    <cellStyle name="Hipervínculo" xfId="19515" builtinId="8" hidden="1"/>
    <cellStyle name="Hipervínculo" xfId="27006" builtinId="8" hidden="1"/>
    <cellStyle name="Hipervínculo" xfId="51304" builtinId="8" hidden="1"/>
    <cellStyle name="Hipervínculo" xfId="47490" builtinId="8" hidden="1"/>
    <cellStyle name="Hipervínculo" xfId="24510" builtinId="8" hidden="1"/>
    <cellStyle name="Hipervínculo" xfId="47674" builtinId="8" hidden="1"/>
    <cellStyle name="Hipervínculo" xfId="43446" builtinId="8" hidden="1"/>
    <cellStyle name="Hipervínculo" xfId="56446" builtinId="8" hidden="1"/>
    <cellStyle name="Hipervínculo" xfId="21294" builtinId="8" hidden="1"/>
    <cellStyle name="Hipervínculo" xfId="28218" builtinId="8" hidden="1"/>
    <cellStyle name="Hipervínculo" xfId="39317" builtinId="8" hidden="1"/>
    <cellStyle name="Hipervínculo" xfId="17585" builtinId="8" hidden="1"/>
    <cellStyle name="Hipervínculo" xfId="6579" builtinId="8" hidden="1"/>
    <cellStyle name="Hipervínculo" xfId="27798" builtinId="8" hidden="1"/>
    <cellStyle name="Hipervínculo" xfId="33373" builtinId="8" hidden="1"/>
    <cellStyle name="Hipervínculo" xfId="55100" builtinId="8" hidden="1"/>
    <cellStyle name="Hipervínculo" xfId="45241" builtinId="8" hidden="1"/>
    <cellStyle name="Hipervínculo" xfId="32389" builtinId="8" hidden="1"/>
    <cellStyle name="Hipervínculo" xfId="10657" builtinId="8" hidden="1"/>
    <cellStyle name="Hipervínculo" xfId="13507" builtinId="8" hidden="1"/>
    <cellStyle name="Hipervínculo" xfId="40950" builtinId="8" hidden="1"/>
    <cellStyle name="Hipervínculo" xfId="40299" builtinId="8" hidden="1"/>
    <cellStyle name="Hipervínculo" xfId="55296" builtinId="8" hidden="1"/>
    <cellStyle name="Hipervínculo" xfId="30519" builtinId="8" hidden="1"/>
    <cellStyle name="Hipervínculo" xfId="53966" builtinId="8" hidden="1"/>
    <cellStyle name="Hipervínculo" xfId="3830" builtinId="8" hidden="1"/>
    <cellStyle name="Hipervínculo" xfId="20436" builtinId="8" hidden="1"/>
    <cellStyle name="Hipervínculo" xfId="18583" builtinId="8" hidden="1"/>
    <cellStyle name="Hipervínculo" xfId="47228" builtinId="8" hidden="1"/>
    <cellStyle name="Hipervínculo" xfId="48495" builtinId="8" hidden="1"/>
    <cellStyle name="Hipervínculo" xfId="23590" builtinId="8" hidden="1"/>
    <cellStyle name="Hipervínculo" xfId="18530" builtinId="8" hidden="1"/>
    <cellStyle name="Hipervínculo" xfId="2878" builtinId="8" hidden="1"/>
    <cellStyle name="Hipervínculo" xfId="51259" builtinId="8" hidden="1"/>
    <cellStyle name="Hipervínculo" xfId="51227" builtinId="8" hidden="1"/>
    <cellStyle name="Hipervínculo" xfId="15721" builtinId="8" hidden="1"/>
    <cellStyle name="Hipervínculo" xfId="38456" builtinId="8" hidden="1"/>
    <cellStyle name="Hipervínculo" xfId="36188" builtinId="8" hidden="1"/>
    <cellStyle name="Hipervínculo" xfId="1224" builtinId="8" hidden="1"/>
    <cellStyle name="Hipervínculo" xfId="11537" builtinId="8" hidden="1"/>
    <cellStyle name="Hipervínculo" xfId="57347" builtinId="8" hidden="1"/>
    <cellStyle name="Hipervínculo" xfId="46168" builtinId="8" hidden="1"/>
    <cellStyle name="Hipervínculo" xfId="24706" builtinId="8" hidden="1"/>
    <cellStyle name="Hipervínculo" xfId="33371" builtinId="8" hidden="1"/>
    <cellStyle name="Hipervínculo" xfId="9735" builtinId="8" hidden="1"/>
    <cellStyle name="Hipervínculo" xfId="4674" builtinId="8" hidden="1"/>
    <cellStyle name="Hipervínculo" xfId="23843" builtinId="8" hidden="1"/>
    <cellStyle name="Hipervínculo" xfId="41160" builtinId="8" hidden="1"/>
    <cellStyle name="Hipervínculo" xfId="20743" builtinId="8" hidden="1"/>
    <cellStyle name="Hipervínculo" xfId="52127" builtinId="8" hidden="1"/>
    <cellStyle name="Hipervínculo" xfId="28096" builtinId="8" hidden="1"/>
    <cellStyle name="Hipervínculo" xfId="7765" builtinId="8" hidden="1"/>
    <cellStyle name="Hipervínculo" xfId="13" builtinId="8" hidden="1"/>
    <cellStyle name="Hipervínculo" xfId="23930" builtinId="8" hidden="1"/>
    <cellStyle name="Hipervínculo" xfId="55047" builtinId="8" hidden="1"/>
    <cellStyle name="Hipervínculo" xfId="53352" builtinId="8" hidden="1"/>
    <cellStyle name="Hipervínculo" xfId="45325" builtinId="8" hidden="1"/>
    <cellStyle name="Hipervínculo" xfId="21298" builtinId="8" hidden="1"/>
    <cellStyle name="Hipervínculo" xfId="4545" builtinId="8" hidden="1"/>
    <cellStyle name="Hipervínculo" xfId="4747" builtinId="8" hidden="1"/>
    <cellStyle name="Hipervínculo" xfId="30734" builtinId="8" hidden="1"/>
    <cellStyle name="Hipervínculo" xfId="21922" builtinId="8" hidden="1"/>
    <cellStyle name="Hipervínculo" xfId="48614" builtinId="8" hidden="1"/>
    <cellStyle name="Hipervínculo" xfId="54775" builtinId="8" hidden="1"/>
    <cellStyle name="Hipervínculo" xfId="14495" builtinId="8" hidden="1"/>
    <cellStyle name="Hipervínculo" xfId="298" builtinId="8" hidden="1"/>
    <cellStyle name="Hipervínculo" xfId="11673" builtinId="8" hidden="1"/>
    <cellStyle name="Hipervínculo" xfId="37530" builtinId="8" hidden="1"/>
    <cellStyle name="Hipervínculo" xfId="9400" builtinId="8" hidden="1"/>
    <cellStyle name="Hipervínculo" xfId="39271" builtinId="8" hidden="1"/>
    <cellStyle name="Hipervínculo" xfId="43657" builtinId="8" hidden="1"/>
    <cellStyle name="Hipervínculo" xfId="17239" builtinId="8" hidden="1"/>
    <cellStyle name="Hipervínculo" xfId="12712" builtinId="8" hidden="1"/>
    <cellStyle name="Hipervínculo" xfId="48827" builtinId="8" hidden="1"/>
    <cellStyle name="Hipervínculo" xfId="44335" builtinId="8" hidden="1"/>
    <cellStyle name="Hipervínculo" xfId="53896" builtinId="8" hidden="1"/>
    <cellStyle name="Hipervínculo" xfId="52765" builtinId="8" hidden="1"/>
    <cellStyle name="Hipervínculo" xfId="15639" builtinId="8" hidden="1"/>
    <cellStyle name="Hipervínculo" xfId="418" builtinId="8" hidden="1"/>
    <cellStyle name="Hipervínculo" xfId="8421" builtinId="8" hidden="1"/>
    <cellStyle name="Hipervínculo" xfId="25530" builtinId="8" hidden="1"/>
    <cellStyle name="Hipervínculo" xfId="51135" builtinId="8" hidden="1"/>
    <cellStyle name="Hipervínculo" xfId="45289" builtinId="8" hidden="1"/>
    <cellStyle name="Hipervínculo" xfId="40229" builtinId="8" hidden="1"/>
    <cellStyle name="Hipervínculo" xfId="16823" builtinId="8" hidden="1"/>
    <cellStyle name="Hipervínculo" xfId="5667" builtinId="8" hidden="1"/>
    <cellStyle name="Hipervínculo" xfId="10729" builtinId="8" hidden="1"/>
    <cellStyle name="Hipervínculo" xfId="32459" builtinId="8" hidden="1"/>
    <cellStyle name="Hipervínculo" xfId="9250" builtinId="8" hidden="1"/>
    <cellStyle name="Hipervínculo" xfId="43370" builtinId="8" hidden="1"/>
    <cellStyle name="Hipervínculo" xfId="17125" builtinId="8" hidden="1"/>
    <cellStyle name="Hipervínculo" xfId="11324" builtinId="8" hidden="1"/>
    <cellStyle name="Hipervínculo" xfId="28538" builtinId="8" hidden="1"/>
    <cellStyle name="Hipervínculo" xfId="17657" builtinId="8" hidden="1"/>
    <cellStyle name="Hipervínculo" xfId="39388" builtinId="8" hidden="1"/>
    <cellStyle name="Hipervínculo" xfId="53163" builtinId="8" hidden="1"/>
    <cellStyle name="Hipervínculo" xfId="31431" builtinId="8" hidden="1"/>
    <cellStyle name="Hipervínculo" xfId="5971" builtinId="8" hidden="1"/>
    <cellStyle name="Hipervínculo" xfId="44959" builtinId="8" hidden="1"/>
    <cellStyle name="Hipervínculo" xfId="31379" builtinId="8" hidden="1"/>
    <cellStyle name="Hipervínculo" xfId="4818" builtinId="8" hidden="1"/>
    <cellStyle name="Hipervínculo" xfId="51187" builtinId="8" hidden="1"/>
    <cellStyle name="Hipervínculo" xfId="54140" builtinId="8" hidden="1"/>
    <cellStyle name="Hipervínculo" xfId="58316" builtinId="8" hidden="1"/>
    <cellStyle name="Hipervínculo" xfId="8525" builtinId="8" hidden="1"/>
    <cellStyle name="Hipervínculo" xfId="8996" builtinId="8" hidden="1"/>
    <cellStyle name="Hipervínculo" xfId="9793" builtinId="8" hidden="1"/>
    <cellStyle name="Hipervínculo" xfId="22380" builtinId="8" hidden="1"/>
    <cellStyle name="Hipervínculo" xfId="53242" builtinId="8" hidden="1"/>
    <cellStyle name="Hipervínculo" xfId="39309" builtinId="8" hidden="1"/>
    <cellStyle name="Hipervínculo" xfId="23861" builtinId="8" hidden="1"/>
    <cellStyle name="Hipervínculo" xfId="12514" builtinId="8" hidden="1"/>
    <cellStyle name="Hipervínculo" xfId="11246" builtinId="8" hidden="1"/>
    <cellStyle name="Hipervínculo" xfId="33381" builtinId="8" hidden="1"/>
    <cellStyle name="Hipervínculo" xfId="18310" builtinId="8" hidden="1"/>
    <cellStyle name="Hipervínculo" xfId="13018" builtinId="8" hidden="1"/>
    <cellStyle name="Hipervínculo" xfId="32381" builtinId="8" hidden="1"/>
    <cellStyle name="Hipervínculo" xfId="44073" builtinId="8" hidden="1"/>
    <cellStyle name="Hipervínculo" xfId="5588" builtinId="8" hidden="1"/>
    <cellStyle name="Hipervínculo" xfId="6303" builtinId="8" hidden="1"/>
    <cellStyle name="Hipervínculo" xfId="40309" builtinId="8" hidden="1"/>
    <cellStyle name="Hipervínculo" xfId="45369" builtinId="8" hidden="1"/>
    <cellStyle name="Hipervínculo" xfId="56346" builtinId="8" hidden="1"/>
    <cellStyle name="Hipervínculo" xfId="973" builtinId="8" hidden="1"/>
    <cellStyle name="Hipervínculo" xfId="46870" builtinId="8" hidden="1"/>
    <cellStyle name="Hipervínculo" xfId="378" builtinId="8" hidden="1"/>
    <cellStyle name="Hipervínculo" xfId="17555" builtinId="8" hidden="1"/>
    <cellStyle name="Hipervínculo" xfId="47236" builtinId="8" hidden="1"/>
    <cellStyle name="Hipervínculo" xfId="52297" builtinId="8" hidden="1"/>
    <cellStyle name="Hipervínculo" xfId="4132" builtinId="8" hidden="1"/>
    <cellStyle name="Hipervínculo" xfId="47770" builtinId="8" hidden="1"/>
    <cellStyle name="Hipervínculo" xfId="35142" builtinId="8" hidden="1"/>
    <cellStyle name="Hipervínculo" xfId="32709" builtinId="8" hidden="1"/>
    <cellStyle name="Hipervínculo" xfId="31647" builtinId="8" hidden="1"/>
    <cellStyle name="Hipervínculo" xfId="54162" builtinId="8" hidden="1"/>
    <cellStyle name="Hipervínculo" xfId="58450" builtinId="8" hidden="1"/>
    <cellStyle name="Hipervínculo" xfId="37611" builtinId="8" hidden="1"/>
    <cellStyle name="Hipervínculo" xfId="37878" builtinId="8" hidden="1"/>
    <cellStyle name="Hipervínculo" xfId="11157" builtinId="8" hidden="1"/>
    <cellStyle name="Hipervínculo" xfId="14417" builtinId="8" hidden="1"/>
    <cellStyle name="Hipervínculo" xfId="38442" builtinId="8" hidden="1"/>
    <cellStyle name="Hipervínculo" xfId="37850" builtinId="8" hidden="1"/>
    <cellStyle name="Hipervínculo" xfId="54839" builtinId="8" hidden="1"/>
    <cellStyle name="Hipervínculo" xfId="30813" builtinId="8" hidden="1"/>
    <cellStyle name="Hipervínculo" xfId="4666" builtinId="8" hidden="1"/>
    <cellStyle name="Hipervínculo" xfId="48721" builtinId="8" hidden="1"/>
    <cellStyle name="Hipervínculo" xfId="21216" builtinId="8" hidden="1"/>
    <cellStyle name="Hipervínculo" xfId="45247" builtinId="8" hidden="1"/>
    <cellStyle name="Hipervínculo" xfId="52135" builtinId="8" hidden="1"/>
    <cellStyle name="Hipervínculo" xfId="34150" builtinId="8" hidden="1"/>
    <cellStyle name="Hipervínculo" xfId="24012" builtinId="8" hidden="1"/>
    <cellStyle name="Hipervínculo" xfId="17297" builtinId="8" hidden="1"/>
    <cellStyle name="Hipervínculo" xfId="3452" builtinId="8" hidden="1"/>
    <cellStyle name="Hipervínculo" xfId="40797" builtinId="8" hidden="1"/>
    <cellStyle name="Hipervínculo" xfId="18424" builtinId="8" hidden="1"/>
    <cellStyle name="Hipervínculo" xfId="13579" builtinId="8" hidden="1"/>
    <cellStyle name="Hipervínculo" xfId="19531" builtinId="8" hidden="1"/>
    <cellStyle name="Hipervínculo" xfId="13960" builtinId="8" hidden="1"/>
    <cellStyle name="Hipervínculo" xfId="55437" builtinId="8" hidden="1"/>
    <cellStyle name="Hipervínculo" xfId="37964" builtinId="8" hidden="1"/>
    <cellStyle name="Hipervínculo" xfId="477" builtinId="8" hidden="1"/>
    <cellStyle name="Hipervínculo" xfId="5614" builtinId="8" hidden="1"/>
    <cellStyle name="Hipervínculo" xfId="47620" builtinId="8" hidden="1"/>
    <cellStyle name="Hipervínculo" xfId="10457" builtinId="8" hidden="1"/>
    <cellStyle name="Hipervínculo" xfId="22364" builtinId="8" hidden="1"/>
    <cellStyle name="Hipervínculo" xfId="31828" builtinId="8" hidden="1"/>
    <cellStyle name="Hipervínculo" xfId="35008" builtinId="8" hidden="1"/>
    <cellStyle name="Hipervínculo" xfId="15337" builtinId="8" hidden="1"/>
    <cellStyle name="Hipervínculo" xfId="53948" builtinId="8" hidden="1"/>
    <cellStyle name="Hipervínculo" xfId="55061" builtinId="8" hidden="1"/>
    <cellStyle name="Hipervínculo" xfId="27281" builtinId="8" hidden="1"/>
    <cellStyle name="Hipervínculo" xfId="3814" builtinId="8" hidden="1"/>
    <cellStyle name="Hipervínculo" xfId="18611" builtinId="8" hidden="1"/>
    <cellStyle name="Hipervínculo" xfId="29743" builtinId="8" hidden="1"/>
    <cellStyle name="Hipervínculo" xfId="48417" builtinId="8" hidden="1"/>
    <cellStyle name="Hipervínculo" xfId="26356" builtinId="8" hidden="1"/>
    <cellStyle name="Hipervínculo" xfId="24931" builtinId="8" hidden="1"/>
    <cellStyle name="Hipervínculo" xfId="20356" builtinId="8" hidden="1"/>
    <cellStyle name="Hipervínculo" xfId="3792" builtinId="8" hidden="1"/>
    <cellStyle name="Hipervínculo" xfId="25538" builtinId="8" hidden="1"/>
    <cellStyle name="Hipervínculo" xfId="30601" builtinId="8" hidden="1"/>
    <cellStyle name="Hipervínculo" xfId="55214" builtinId="8" hidden="1"/>
    <cellStyle name="Hipervínculo" xfId="40221" builtinId="8" hidden="1"/>
    <cellStyle name="Hipervínculo" xfId="18134" builtinId="8" hidden="1"/>
    <cellStyle name="Hipervínculo" xfId="40059" builtinId="8" hidden="1"/>
    <cellStyle name="Hipervínculo" xfId="10737" builtinId="8" hidden="1"/>
    <cellStyle name="Hipervínculo" xfId="17165" builtinId="8" hidden="1"/>
    <cellStyle name="Hipervínculo" xfId="56951" builtinId="8" hidden="1"/>
    <cellStyle name="Hipervínculo" xfId="44607" builtinId="8" hidden="1"/>
    <cellStyle name="Hipervínculo" xfId="23490" builtinId="8" hidden="1"/>
    <cellStyle name="Hipervínculo" xfId="35546" builtinId="8" hidden="1"/>
    <cellStyle name="Hipervínculo" xfId="5590" builtinId="8" hidden="1"/>
    <cellStyle name="Hipervínculo" xfId="4290" builtinId="8" hidden="1"/>
    <cellStyle name="Hipervínculo" xfId="20185" builtinId="8" hidden="1"/>
    <cellStyle name="Hipervínculo" xfId="46350" builtinId="8" hidden="1"/>
    <cellStyle name="Hipervínculo" xfId="48085" builtinId="8" hidden="1"/>
    <cellStyle name="Hipervínculo" xfId="26362" builtinId="8" hidden="1"/>
    <cellStyle name="Hipervínculo" xfId="8982" builtinId="8" hidden="1"/>
    <cellStyle name="Hipervínculo" xfId="834" builtinId="8" hidden="1"/>
    <cellStyle name="Hipervínculo" xfId="24588" builtinId="8" hidden="1"/>
    <cellStyle name="Hipervínculo" xfId="46323" builtinId="8" hidden="1"/>
    <cellStyle name="Hipervínculo" xfId="17779" builtinId="8" hidden="1"/>
    <cellStyle name="Hipervínculo" xfId="41208" builtinId="8" hidden="1"/>
    <cellStyle name="Hipervínculo" xfId="19437" builtinId="8" hidden="1"/>
    <cellStyle name="Hipervínculo" xfId="1812" builtinId="8" hidden="1"/>
    <cellStyle name="Hipervínculo" xfId="34316" builtinId="8" hidden="1"/>
    <cellStyle name="Hipervínculo" xfId="31521" builtinId="8" hidden="1"/>
    <cellStyle name="Hipervínculo" xfId="53250" builtinId="8" hidden="1"/>
    <cellStyle name="Hipervínculo" xfId="58906" builtinId="8" hidden="1"/>
    <cellStyle name="Hipervínculo" xfId="40449" builtinId="8" hidden="1"/>
    <cellStyle name="Hipervínculo" xfId="9180" builtinId="8" hidden="1"/>
    <cellStyle name="Hipervínculo" xfId="34748" builtinId="8" hidden="1"/>
    <cellStyle name="Hipervínculo" xfId="15329" builtinId="8" hidden="1"/>
    <cellStyle name="Hipervínculo" xfId="9603" builtinId="8" hidden="1"/>
    <cellStyle name="Hipervínculo" xfId="47805" builtinId="8" hidden="1"/>
    <cellStyle name="Hipervínculo" xfId="45257" builtinId="8" hidden="1"/>
    <cellStyle name="Hipervínculo" xfId="29900" builtinId="8" hidden="1"/>
    <cellStyle name="Hipervínculo" xfId="5580" builtinId="8" hidden="1"/>
    <cellStyle name="Hipervínculo" xfId="10953" builtinId="8" hidden="1"/>
    <cellStyle name="Hipervínculo" xfId="25203" builtinId="8" hidden="1"/>
    <cellStyle name="Hipervínculo" xfId="30013" builtinId="8" hidden="1"/>
    <cellStyle name="Hipervínculo" xfId="42717" builtinId="8" hidden="1"/>
    <cellStyle name="Hipervínculo" xfId="49369" builtinId="8" hidden="1"/>
    <cellStyle name="Hipervínculo" xfId="23097" builtinId="8" hidden="1"/>
    <cellStyle name="Hipervínculo" xfId="374" builtinId="8" hidden="1"/>
    <cellStyle name="Hipervínculo" xfId="7207" builtinId="8" hidden="1"/>
    <cellStyle name="Hipervínculo" xfId="23484" builtinId="8" hidden="1"/>
    <cellStyle name="Hipervínculo" xfId="42993" builtinId="8" hidden="1"/>
    <cellStyle name="Hipervínculo" xfId="45716" builtinId="8" hidden="1"/>
    <cellStyle name="Hipervínculo" xfId="22178" builtinId="8" hidden="1"/>
    <cellStyle name="Hipervínculo" xfId="16301" builtinId="8" hidden="1"/>
    <cellStyle name="Hipervínculo" xfId="7609" builtinId="8" hidden="1"/>
    <cellStyle name="Hipervínculo" xfId="11699" builtinId="8" hidden="1"/>
    <cellStyle name="Hipervínculo" xfId="35728" builtinId="8" hidden="1"/>
    <cellStyle name="Hipervínculo" xfId="58446" builtinId="8" hidden="1"/>
    <cellStyle name="Hipervínculo" xfId="5449" builtinId="8" hidden="1"/>
    <cellStyle name="Hipervínculo" xfId="45989" builtinId="8" hidden="1"/>
    <cellStyle name="Hipervínculo" xfId="9503" builtinId="8" hidden="1"/>
    <cellStyle name="Hipervínculo" xfId="14409" builtinId="8" hidden="1"/>
    <cellStyle name="Hipervínculo" xfId="18501" builtinId="8" hidden="1"/>
    <cellStyle name="Hipervínculo" xfId="42531" builtinId="8" hidden="1"/>
    <cellStyle name="Hipervínculo" xfId="54847" builtinId="8" hidden="1"/>
    <cellStyle name="Hipervínculo" xfId="30339" builtinId="8" hidden="1"/>
    <cellStyle name="Hipervínculo" xfId="13925" builtinId="8" hidden="1"/>
    <cellStyle name="Hipervínculo" xfId="44523" builtinId="8" hidden="1"/>
    <cellStyle name="Hipervínculo" xfId="57608" builtinId="8" hidden="1"/>
    <cellStyle name="Hipervínculo" xfId="25297" builtinId="8" hidden="1"/>
    <cellStyle name="Hipervínculo" xfId="49329" builtinId="8" hidden="1"/>
    <cellStyle name="Hipervínculo" xfId="48047" builtinId="8" hidden="1"/>
    <cellStyle name="Hipervínculo" xfId="20900" builtinId="8" hidden="1"/>
    <cellStyle name="Hipervínculo" xfId="50027" builtinId="8" hidden="1"/>
    <cellStyle name="Hipervínculo" xfId="5381" builtinId="8" hidden="1"/>
    <cellStyle name="Hipervínculo" xfId="28007" builtinId="8" hidden="1"/>
    <cellStyle name="Hipervínculo" xfId="30071" builtinId="8" hidden="1"/>
    <cellStyle name="Hipervínculo" xfId="56126" builtinId="8" hidden="1"/>
    <cellStyle name="Hipervínculo" xfId="41130" builtinId="8" hidden="1"/>
    <cellStyle name="Hipervínculo" xfId="42423" builtinId="8" hidden="1"/>
    <cellStyle name="Hipervínculo" xfId="15948" builtinId="8" hidden="1"/>
    <cellStyle name="Hipervínculo" xfId="22386" builtinId="8" hidden="1"/>
    <cellStyle name="Hipervínculo" xfId="34809" builtinId="8" hidden="1"/>
    <cellStyle name="Hipervínculo" xfId="36673" builtinId="8" hidden="1"/>
    <cellStyle name="Hipervínculo" xfId="21996" builtinId="8" hidden="1"/>
    <cellStyle name="Hipervínculo" xfId="51071" builtinId="8" hidden="1"/>
    <cellStyle name="Hipervínculo" xfId="28598" builtinId="8" hidden="1"/>
    <cellStyle name="Hipervínculo" xfId="6331" builtinId="8" hidden="1"/>
    <cellStyle name="Hipervínculo" xfId="16336" builtinId="8" hidden="1"/>
    <cellStyle name="Hipervínculo" xfId="54508" builtinId="8" hidden="1"/>
    <cellStyle name="Hipervínculo" xfId="43542" builtinId="8" hidden="1"/>
    <cellStyle name="Hipervínculo" xfId="49006" builtinId="8" hidden="1"/>
    <cellStyle name="Hipervínculo" xfId="27273" builtinId="8" hidden="1"/>
    <cellStyle name="Hipervínculo" xfId="44595" builtinId="8" hidden="1"/>
    <cellStyle name="Hipervínculo" xfId="1290" builtinId="8" hidden="1"/>
    <cellStyle name="Hipervínculo" xfId="23678" builtinId="8" hidden="1"/>
    <cellStyle name="Hipervínculo" xfId="48409" builtinId="8" hidden="1"/>
    <cellStyle name="Hipervínculo" xfId="50470" builtinId="8" hidden="1"/>
    <cellStyle name="Hipervínculo" xfId="42079" builtinId="8" hidden="1"/>
    <cellStyle name="Hipervínculo" xfId="20348" builtinId="8" hidden="1"/>
    <cellStyle name="Hipervínculo" xfId="1518" builtinId="8" hidden="1"/>
    <cellStyle name="Hipervínculo" xfId="4389" builtinId="8" hidden="1"/>
    <cellStyle name="Hipervínculo" xfId="48616" builtinId="8" hidden="1"/>
    <cellStyle name="Hipervínculo" xfId="11648" builtinId="8" hidden="1"/>
    <cellStyle name="Hipervínculo" xfId="37388" builtinId="8" hidden="1"/>
    <cellStyle name="Hipervínculo" xfId="17327" builtinId="8" hidden="1"/>
    <cellStyle name="Hipervínculo" xfId="19179" builtinId="8" hidden="1"/>
    <cellStyle name="Hipervínculo" xfId="10255" builtinId="8" hidden="1"/>
    <cellStyle name="Hipervínculo" xfId="9062" builtinId="8" hidden="1"/>
    <cellStyle name="Hipervínculo" xfId="37532" builtinId="8" hidden="1"/>
    <cellStyle name="Hipervínculo" xfId="47845" builtinId="8" hidden="1"/>
    <cellStyle name="Hipervínculo" xfId="53018" builtinId="8" hidden="1"/>
    <cellStyle name="Hipervínculo" xfId="28220" builtinId="8" hidden="1"/>
    <cellStyle name="Hipervínculo" xfId="6493" builtinId="8" hidden="1"/>
    <cellStyle name="Hipervínculo" xfId="14197" builtinId="8" hidden="1"/>
    <cellStyle name="Hipervínculo" xfId="22471" builtinId="8" hidden="1"/>
    <cellStyle name="Hipervínculo" xfId="44464" builtinId="8" hidden="1"/>
    <cellStyle name="Hipervínculo" xfId="48091" builtinId="8" hidden="1"/>
    <cellStyle name="Hipervínculo" xfId="46216" builtinId="8" hidden="1"/>
    <cellStyle name="Hipervínculo" xfId="7713" builtinId="8" hidden="1"/>
    <cellStyle name="Hipervínculo" xfId="830" builtinId="8" hidden="1"/>
    <cellStyle name="Hipervínculo" xfId="39621" builtinId="8" hidden="1"/>
    <cellStyle name="Hipervínculo" xfId="29655" builtinId="8" hidden="1"/>
    <cellStyle name="Hipervínculo" xfId="29230" builtinId="8" hidden="1"/>
    <cellStyle name="Hipervínculo" xfId="41198" builtinId="8" hidden="1"/>
    <cellStyle name="Hipervínculo" xfId="39418" builtinId="8" hidden="1"/>
    <cellStyle name="Hipervínculo" xfId="14367" builtinId="8" hidden="1"/>
    <cellStyle name="Hipervínculo" xfId="8523" builtinId="8" hidden="1"/>
    <cellStyle name="Hipervínculo" xfId="29268" builtinId="8" hidden="1"/>
    <cellStyle name="Hipervínculo" xfId="36585" builtinId="8" hidden="1"/>
    <cellStyle name="Hipervínculo" xfId="58902" builtinId="8" hidden="1"/>
    <cellStyle name="Hipervínculo" xfId="36705" builtinId="8" hidden="1"/>
    <cellStyle name="Hipervínculo" xfId="32617" builtinId="8" hidden="1"/>
    <cellStyle name="Hipervínculo" xfId="59052" builtinId="8" hidden="1"/>
    <cellStyle name="Hipervínculo" xfId="16829" builtinId="8" hidden="1"/>
    <cellStyle name="Hipervínculo" xfId="7075" builtinId="8" hidden="1"/>
    <cellStyle name="Hipervínculo" xfId="18162" builtinId="8" hidden="1"/>
    <cellStyle name="Hipervínculo" xfId="53938" builtinId="8" hidden="1"/>
    <cellStyle name="Hipervínculo" xfId="31860" builtinId="8" hidden="1"/>
    <cellStyle name="Hipervínculo" xfId="25816" builtinId="8" hidden="1"/>
    <cellStyle name="Hipervínculo" xfId="2006" builtinId="8" hidden="1"/>
    <cellStyle name="Hipervínculo" xfId="22120" builtinId="8" hidden="1"/>
    <cellStyle name="Hipervínculo" xfId="20181" builtinId="8" hidden="1"/>
    <cellStyle name="Hipervínculo" xfId="50238" builtinId="8" hidden="1"/>
    <cellStyle name="Hipervínculo" xfId="47136" builtinId="8" hidden="1"/>
    <cellStyle name="Hipervínculo" xfId="10807" builtinId="8" hidden="1"/>
    <cellStyle name="Hipervínculo" xfId="19019" builtinId="8" hidden="1"/>
    <cellStyle name="Hipervínculo" xfId="4893" builtinId="8" hidden="1"/>
    <cellStyle name="Hipervínculo" xfId="28920" builtinId="8" hidden="1"/>
    <cellStyle name="Hipervínculo" xfId="3492" builtinId="8" hidden="1"/>
    <cellStyle name="Hipervínculo" xfId="57039" builtinId="8" hidden="1"/>
    <cellStyle name="Hipervínculo" xfId="40339" builtinId="8" hidden="1"/>
    <cellStyle name="Hipervínculo" xfId="16309" builtinId="8" hidden="1"/>
    <cellStyle name="Hipervínculo" xfId="10831" builtinId="8" hidden="1"/>
    <cellStyle name="Hipervínculo" xfId="6035" builtinId="8" hidden="1"/>
    <cellStyle name="Hipervínculo" xfId="35720" builtinId="8" hidden="1"/>
    <cellStyle name="Hipervínculo" xfId="39813" builtinId="8" hidden="1"/>
    <cellStyle name="Hipervínculo" xfId="18344" builtinId="8" hidden="1"/>
    <cellStyle name="Hipervínculo" xfId="33539" builtinId="8" hidden="1"/>
    <cellStyle name="Hipervínculo" xfId="3948" builtinId="8" hidden="1"/>
    <cellStyle name="Hipervínculo" xfId="5419" builtinId="8" hidden="1"/>
    <cellStyle name="Hipervínculo" xfId="18493" builtinId="8" hidden="1"/>
    <cellStyle name="Hipervínculo" xfId="47128" builtinId="8" hidden="1"/>
    <cellStyle name="Hipervínculo" xfId="594" builtinId="8" hidden="1"/>
    <cellStyle name="Hipervínculo" xfId="28562" builtinId="8" hidden="1"/>
    <cellStyle name="Hipervínculo" xfId="29220" builtinId="8" hidden="1"/>
    <cellStyle name="Hipervínculo" xfId="54496" builtinId="8" hidden="1"/>
    <cellStyle name="Hipervínculo" xfId="1746" builtinId="8" hidden="1"/>
    <cellStyle name="Hipervínculo" xfId="48073" builtinId="8" hidden="1"/>
    <cellStyle name="Hipervínculo" xfId="49321" builtinId="8" hidden="1"/>
    <cellStyle name="Hipervínculo" xfId="2363" builtinId="8" hidden="1"/>
    <cellStyle name="Hipervínculo" xfId="30413" builtinId="8" hidden="1"/>
    <cellStyle name="Hipervínculo" xfId="32913" builtinId="8" hidden="1"/>
    <cellStyle name="Hipervínculo" xfId="2329" builtinId="8" hidden="1"/>
    <cellStyle name="Hipervínculo" xfId="7965" builtinId="8" hidden="1"/>
    <cellStyle name="Hipervínculo" xfId="25550" builtinId="8" hidden="1"/>
    <cellStyle name="Hipervínculo" xfId="46996" builtinId="8" hidden="1"/>
    <cellStyle name="Hipervínculo" xfId="11344" builtinId="8" hidden="1"/>
    <cellStyle name="Hipervínculo" xfId="36064" builtinId="8" hidden="1"/>
    <cellStyle name="Hipervínculo" xfId="31986" builtinId="8" hidden="1"/>
    <cellStyle name="Hipervínculo" xfId="56550" builtinId="8" hidden="1"/>
    <cellStyle name="Hipervínculo" xfId="14891" builtinId="8" hidden="1"/>
    <cellStyle name="Hipervínculo" xfId="36667" builtinId="8" hidden="1"/>
    <cellStyle name="Hipervínculo" xfId="55925" builtinId="8" hidden="1"/>
    <cellStyle name="Hipervínculo" xfId="50868" builtinId="8" hidden="1"/>
    <cellStyle name="Hipervínculo" xfId="29132" builtinId="8" hidden="1"/>
    <cellStyle name="Hipervínculo" xfId="6339" builtinId="8" hidden="1"/>
    <cellStyle name="Hipervínculo" xfId="53412" builtinId="8" hidden="1"/>
    <cellStyle name="Hipervínculo" xfId="17935" builtinId="8" hidden="1"/>
    <cellStyle name="Hipervínculo" xfId="39557" builtinId="8" hidden="1"/>
    <cellStyle name="Hipervínculo" xfId="10170" builtinId="8" hidden="1"/>
    <cellStyle name="Hipervínculo" xfId="43939" builtinId="8" hidden="1"/>
    <cellStyle name="Hipervínculo" xfId="18324" builtinId="8" hidden="1"/>
    <cellStyle name="Hipervínculo" xfId="1286" builtinId="8" hidden="1"/>
    <cellStyle name="Hipervínculo" xfId="48857" builtinId="8" hidden="1"/>
    <cellStyle name="Hipervínculo" xfId="43278" builtinId="8" hidden="1"/>
    <cellStyle name="Hipervínculo" xfId="50478" builtinId="8" hidden="1"/>
    <cellStyle name="Hipervínculo" xfId="42073" builtinId="8" hidden="1"/>
    <cellStyle name="Hipervínculo" xfId="37010" builtinId="8" hidden="1"/>
    <cellStyle name="Hipervínculo" xfId="15277" builtinId="8" hidden="1"/>
    <cellStyle name="Hipervínculo" xfId="8883" builtinId="8" hidden="1"/>
    <cellStyle name="Hipervínculo" xfId="13525" builtinId="8" hidden="1"/>
    <cellStyle name="Hipervínculo" xfId="4845" builtinId="8" hidden="1"/>
    <cellStyle name="Hipervínculo" xfId="59357" builtinId="8" hidden="1"/>
    <cellStyle name="Hipervínculo" xfId="42041" builtinId="8" hidden="1"/>
    <cellStyle name="Hipervínculo" xfId="28860" builtinId="8" hidden="1"/>
    <cellStyle name="Hipervínculo" xfId="11087" builtinId="8" hidden="1"/>
    <cellStyle name="Hipervínculo" xfId="17947" builtinId="8" hidden="1"/>
    <cellStyle name="Hipervínculo" xfId="32243" builtinId="8" hidden="1"/>
    <cellStyle name="Hipervínculo" xfId="53450" builtinId="8" hidden="1"/>
    <cellStyle name="Hipervínculo" xfId="38948" builtinId="8" hidden="1"/>
    <cellStyle name="Hipervínculo" xfId="55246" builtinId="8" hidden="1"/>
    <cellStyle name="Hipervínculo" xfId="46572" builtinId="8" hidden="1"/>
    <cellStyle name="Hipervínculo" xfId="53090" builtinId="8" hidden="1"/>
    <cellStyle name="Hipervínculo" xfId="11111" builtinId="8" hidden="1"/>
    <cellStyle name="Hipervínculo" xfId="46376" builtinId="8" hidden="1"/>
    <cellStyle name="Hipervínculo" xfId="6315" builtinId="8" hidden="1"/>
    <cellStyle name="Hipervínculo" xfId="18735" builtinId="8" hidden="1"/>
    <cellStyle name="Hipervínculo" xfId="1248" builtinId="8" hidden="1"/>
    <cellStyle name="Hipervínculo" xfId="19861" builtinId="8" hidden="1"/>
    <cellStyle name="Hipervínculo" xfId="30911" builtinId="8" hidden="1"/>
    <cellStyle name="Hipervínculo" xfId="23570" builtinId="8" hidden="1"/>
    <cellStyle name="Hipervínculo" xfId="36605" builtinId="8" hidden="1"/>
    <cellStyle name="Hipervínculo" xfId="25376" builtinId="8" hidden="1"/>
    <cellStyle name="Hipervínculo" xfId="15149" builtinId="8" hidden="1"/>
    <cellStyle name="Hipervínculo" xfId="58308" builtinId="8" hidden="1"/>
    <cellStyle name="Hipervínculo" xfId="26756" builtinId="8" hidden="1"/>
    <cellStyle name="Hipervínculo" xfId="57431" builtinId="8" hidden="1"/>
    <cellStyle name="Hipervínculo" xfId="39681" builtinId="8" hidden="1"/>
    <cellStyle name="Hipervínculo" xfId="39936" builtinId="8" hidden="1"/>
    <cellStyle name="Hipervínculo" xfId="29992" builtinId="8" hidden="1"/>
    <cellStyle name="Hipervínculo" xfId="38789" builtinId="8" hidden="1"/>
    <cellStyle name="Hipervínculo" xfId="52205" builtinId="8" hidden="1"/>
    <cellStyle name="Hipervínculo" xfId="37264" builtinId="8" hidden="1"/>
    <cellStyle name="Hipervínculo" xfId="23851" builtinId="8" hidden="1"/>
    <cellStyle name="Hipervínculo" xfId="14304" builtinId="8" hidden="1"/>
    <cellStyle name="Hipervínculo" xfId="37046" builtinId="8" hidden="1"/>
    <cellStyle name="Hipervínculo" xfId="28994" builtinId="8" hidden="1"/>
    <cellStyle name="Hipervínculo" xfId="47116" builtinId="8" hidden="1"/>
    <cellStyle name="Hipervínculo" xfId="53599" builtinId="8" hidden="1"/>
    <cellStyle name="Hipervínculo" xfId="8015" builtinId="8" hidden="1"/>
    <cellStyle name="Hipervínculo" xfId="57985" builtinId="8" hidden="1"/>
    <cellStyle name="Hipervínculo" xfId="5781" builtinId="8" hidden="1"/>
    <cellStyle name="Hipervínculo" xfId="29519" builtinId="8" hidden="1"/>
    <cellStyle name="Hipervínculo" xfId="2936" builtinId="8" hidden="1"/>
    <cellStyle name="Hipervínculo" xfId="19027" builtinId="8" hidden="1"/>
    <cellStyle name="Hipervínculo" xfId="49481" builtinId="8" hidden="1"/>
    <cellStyle name="Hipervínculo" xfId="7051" builtinId="8" hidden="1"/>
    <cellStyle name="Hipervínculo" xfId="56610" builtinId="8" hidden="1"/>
    <cellStyle name="Hipervínculo" xfId="57031" builtinId="8" hidden="1"/>
    <cellStyle name="Hipervínculo" xfId="58710" builtinId="8" hidden="1"/>
    <cellStyle name="Hipervínculo" xfId="36254" builtinId="8" hidden="1"/>
    <cellStyle name="Hipervínculo" xfId="12224" builtinId="8" hidden="1"/>
    <cellStyle name="Hipervínculo" xfId="10104" builtinId="8" hidden="1"/>
    <cellStyle name="Hipervínculo" xfId="41771" builtinId="8" hidden="1"/>
    <cellStyle name="Hipervínculo" xfId="17289" builtinId="8" hidden="1"/>
    <cellStyle name="Hipervínculo" xfId="26492" builtinId="8" hidden="1"/>
    <cellStyle name="Hipervínculo" xfId="59080" builtinId="8" hidden="1"/>
    <cellStyle name="Hipervínculo" xfId="29450" builtinId="8" hidden="1"/>
    <cellStyle name="Hipervínculo" xfId="49353" builtinId="8" hidden="1"/>
    <cellStyle name="Hipervínculo" xfId="33591" builtinId="8" hidden="1"/>
    <cellStyle name="Hipervínculo" xfId="55435" builtinId="8" hidden="1"/>
    <cellStyle name="Hipervínculo" xfId="46606" builtinId="8" hidden="1"/>
    <cellStyle name="Hipervínculo" xfId="49909" builtinId="8" hidden="1"/>
    <cellStyle name="Hipervínculo" xfId="44851" builtinId="8" hidden="1"/>
    <cellStyle name="Hipervínculo" xfId="22653" builtinId="8" hidden="1"/>
    <cellStyle name="Hipervínculo" xfId="1742" builtinId="8" hidden="1"/>
    <cellStyle name="Hipervínculo" xfId="22727" builtinId="8" hidden="1"/>
    <cellStyle name="Hipervínculo" xfId="27834" builtinId="8" hidden="1"/>
    <cellStyle name="Hipervínculo" xfId="53404" builtinId="8" hidden="1"/>
    <cellStyle name="Hipervínculo" xfId="32953" builtinId="8" hidden="1"/>
    <cellStyle name="Hipervínculo" xfId="37922" builtinId="8" hidden="1"/>
    <cellStyle name="Hipervínculo" xfId="15852" builtinId="8" hidden="1"/>
    <cellStyle name="Hipervínculo" xfId="7973" builtinId="8" hidden="1"/>
    <cellStyle name="Hipervínculo" xfId="42759" builtinId="8" hidden="1"/>
    <cellStyle name="Hipervínculo" xfId="34762" builtinId="8" hidden="1"/>
    <cellStyle name="Hipervínculo" xfId="59170" builtinId="8" hidden="1"/>
    <cellStyle name="Hipervínculo" xfId="36056" builtinId="8" hidden="1"/>
    <cellStyle name="Hipervínculo" xfId="41609" builtinId="8" hidden="1"/>
    <cellStyle name="Hipervínculo" xfId="9052" builtinId="8" hidden="1"/>
    <cellStyle name="Hipervínculo" xfId="14899" builtinId="8" hidden="1"/>
    <cellStyle name="Hipervínculo" xfId="23506" builtinId="8" hidden="1"/>
    <cellStyle name="Hipervínculo" xfId="41692" builtinId="8" hidden="1"/>
    <cellStyle name="Hipervínculo" xfId="56736" builtinId="8" hidden="1"/>
    <cellStyle name="Hipervínculo" xfId="22911" builtinId="8" hidden="1"/>
    <cellStyle name="Hipervínculo" xfId="3900" builtinId="8" hidden="1"/>
    <cellStyle name="Hipervínculo" xfId="30885" builtinId="8" hidden="1"/>
    <cellStyle name="Hipervínculo" xfId="36956" builtinId="8" hidden="1"/>
    <cellStyle name="Hipervínculo" xfId="56882" builtinId="8" hidden="1"/>
    <cellStyle name="Hipervínculo" xfId="32859" builtinId="8" hidden="1"/>
    <cellStyle name="Hipervínculo" xfId="43931" builtinId="8" hidden="1"/>
    <cellStyle name="Hipervínculo" xfId="32044" builtinId="8" hidden="1"/>
    <cellStyle name="Hipervínculo" xfId="17141" builtinId="8" hidden="1"/>
    <cellStyle name="Hipervínculo" xfId="2492" builtinId="8" hidden="1"/>
    <cellStyle name="Hipervínculo" xfId="28754" builtinId="8" hidden="1"/>
    <cellStyle name="Hipervínculo" xfId="33817" builtinId="8" hidden="1"/>
    <cellStyle name="Hipervínculo" xfId="55546" builtinId="8" hidden="1"/>
    <cellStyle name="Hipervínculo" xfId="37002" builtinId="8" hidden="1"/>
    <cellStyle name="Hipervínculo" xfId="15269" builtinId="8" hidden="1"/>
    <cellStyle name="Hipervínculo" xfId="10211" builtinId="8" hidden="1"/>
    <cellStyle name="Hipervínculo" xfId="7301" builtinId="8" hidden="1"/>
    <cellStyle name="Hipervínculo" xfId="19447" builtinId="8" hidden="1"/>
    <cellStyle name="Hipervínculo" xfId="38264" builtinId="8" hidden="1"/>
    <cellStyle name="Hipervínculo" xfId="55740" builtinId="8" hidden="1"/>
    <cellStyle name="Hipervínculo" xfId="30077" builtinId="8" hidden="1"/>
    <cellStyle name="Hipervínculo" xfId="4553" builtinId="8" hidden="1"/>
    <cellStyle name="Hipervínculo" xfId="4054" builtinId="8" hidden="1"/>
    <cellStyle name="Hipervínculo" xfId="20317" builtinId="8" hidden="1"/>
    <cellStyle name="Hipervínculo" xfId="53583" builtinId="8" hidden="1"/>
    <cellStyle name="Hipervínculo" xfId="51609" builtinId="8" hidden="1"/>
    <cellStyle name="Hipervínculo" xfId="48939" builtinId="8" hidden="1"/>
    <cellStyle name="Hipervínculo" xfId="23144" builtinId="8" hidden="1"/>
    <cellStyle name="Hipervínculo" xfId="6908" builtinId="8" hidden="1"/>
    <cellStyle name="Hipervínculo" xfId="2658" builtinId="8" hidden="1"/>
    <cellStyle name="Hipervínculo" xfId="27116" builtinId="8" hidden="1"/>
    <cellStyle name="Hipervínculo" xfId="36112" builtinId="8" hidden="1"/>
    <cellStyle name="Hipervínculo" xfId="7104" builtinId="8" hidden="1"/>
    <cellStyle name="Hipervínculo" xfId="6541" builtinId="8" hidden="1"/>
    <cellStyle name="Hipervínculo" xfId="16219" builtinId="8" hidden="1"/>
    <cellStyle name="Hipervínculo" xfId="2859" builtinId="8" hidden="1"/>
    <cellStyle name="Hipervínculo" xfId="9889" builtinId="8" hidden="1"/>
    <cellStyle name="Hipervínculo" xfId="33919" builtinId="8" hidden="1"/>
    <cellStyle name="Hipervínculo" xfId="56464" builtinId="8" hidden="1"/>
    <cellStyle name="Hipervínculo" xfId="12578" builtinId="8" hidden="1"/>
    <cellStyle name="Hipervínculo" xfId="35341" builtinId="8" hidden="1"/>
    <cellStyle name="Hipervínculo" xfId="15525" builtinId="8" hidden="1"/>
    <cellStyle name="Hipervínculo" xfId="12485" builtinId="8" hidden="1"/>
    <cellStyle name="Hipervínculo" xfId="40785" builtinId="8" hidden="1"/>
    <cellStyle name="Hipervínculo" xfId="40719" builtinId="8" hidden="1"/>
    <cellStyle name="Hipervínculo" xfId="52534" builtinId="8" hidden="1"/>
    <cellStyle name="Hipervínculo" xfId="50511" builtinId="8" hidden="1"/>
    <cellStyle name="Hipervínculo" xfId="53143" builtinId="8" hidden="1"/>
    <cellStyle name="Hipervínculo" xfId="4511" builtinId="8" hidden="1"/>
    <cellStyle name="Hipervínculo" xfId="7063" builtinId="8" hidden="1"/>
    <cellStyle name="Hipervínculo" xfId="23486" builtinId="8" hidden="1"/>
    <cellStyle name="Hipervínculo" xfId="47518" builtinId="8" hidden="1"/>
    <cellStyle name="Hipervínculo" xfId="49861" builtinId="8" hidden="1"/>
    <cellStyle name="Hipervínculo" xfId="45762" builtinId="8" hidden="1"/>
    <cellStyle name="Hipervínculo" xfId="2551" builtinId="8" hidden="1"/>
    <cellStyle name="Hipervínculo" xfId="2195" builtinId="8" hidden="1"/>
    <cellStyle name="Hipervínculo" xfId="6680" builtinId="8" hidden="1"/>
    <cellStyle name="Hipervínculo" xfId="30290" builtinId="8" hidden="1"/>
    <cellStyle name="Hipervínculo" xfId="8381" builtinId="8" hidden="1"/>
    <cellStyle name="Hipervínculo" xfId="48343" builtinId="8" hidden="1"/>
    <cellStyle name="Hipervínculo" xfId="10399" builtinId="8" hidden="1"/>
    <cellStyle name="Hipervínculo" xfId="3506" builtinId="8" hidden="1"/>
    <cellStyle name="Hipervínculo" xfId="11244" builtinId="8" hidden="1"/>
    <cellStyle name="Hipervínculo" xfId="25077" builtinId="8" hidden="1"/>
    <cellStyle name="Hipervínculo" xfId="17137" builtinId="8" hidden="1"/>
    <cellStyle name="Hipervínculo" xfId="41623" builtinId="8" hidden="1"/>
    <cellStyle name="Hipervínculo" xfId="38440" builtinId="8" hidden="1"/>
    <cellStyle name="Hipervínculo" xfId="31906" builtinId="8" hidden="1"/>
    <cellStyle name="Hipervínculo" xfId="8143" builtinId="8" hidden="1"/>
    <cellStyle name="Hipervínculo" xfId="13984" builtinId="8" hidden="1"/>
    <cellStyle name="Hipervínculo" xfId="19047" builtinId="8" hidden="1"/>
    <cellStyle name="Hipervínculo" xfId="43891" builtinId="8" hidden="1"/>
    <cellStyle name="Hipervínculo" xfId="51055" builtinId="8" hidden="1"/>
    <cellStyle name="Hipervínculo" xfId="50578" builtinId="8" hidden="1"/>
    <cellStyle name="Hipervínculo" xfId="9885" builtinId="8" hidden="1"/>
    <cellStyle name="Hipervínculo" xfId="9716" builtinId="8" hidden="1"/>
    <cellStyle name="Hipervínculo" xfId="8049" builtinId="8" hidden="1"/>
    <cellStyle name="Hipervínculo" xfId="50262" builtinId="8" hidden="1"/>
    <cellStyle name="Hipervínculo" xfId="50691" builtinId="8" hidden="1"/>
    <cellStyle name="Hipervínculo" xfId="44843" builtinId="8" hidden="1"/>
    <cellStyle name="Hipervínculo" xfId="22438" builtinId="8" hidden="1"/>
    <cellStyle name="Hipervínculo" xfId="18052" builtinId="8" hidden="1"/>
    <cellStyle name="Hipervínculo" xfId="6111" builtinId="8" hidden="1"/>
    <cellStyle name="Hipervínculo" xfId="27842" builtinId="8" hidden="1"/>
    <cellStyle name="Hipervínculo" xfId="32905" builtinId="8" hidden="1"/>
    <cellStyle name="Hipervínculo" xfId="5259" builtinId="8" hidden="1"/>
    <cellStyle name="Hipervínculo" xfId="37914" builtinId="8" hidden="1"/>
    <cellStyle name="Hipervínculo" xfId="32002" builtinId="8" hidden="1"/>
    <cellStyle name="Hipervínculo" xfId="11125" builtinId="8" hidden="1"/>
    <cellStyle name="Hipervínculo" xfId="2718" builtinId="8" hidden="1"/>
    <cellStyle name="Hipervínculo" xfId="34770" builtinId="8" hidden="1"/>
    <cellStyle name="Hipervínculo" xfId="27277" builtinId="8" hidden="1"/>
    <cellStyle name="Hipervínculo" xfId="43466" builtinId="8" hidden="1"/>
    <cellStyle name="Hipervínculo" xfId="42925" builtinId="8" hidden="1"/>
    <cellStyle name="Hipervínculo" xfId="56624" builtinId="8" hidden="1"/>
    <cellStyle name="Hipervínculo" xfId="3598" builtinId="8" hidden="1"/>
    <cellStyle name="Hipervínculo" xfId="22681" builtinId="8" hidden="1"/>
    <cellStyle name="Hipervínculo" xfId="41700" builtinId="8" hidden="1"/>
    <cellStyle name="Hipervínculo" xfId="46759" builtinId="8" hidden="1"/>
    <cellStyle name="Hipervínculo" xfId="45810" builtinId="8" hidden="1"/>
    <cellStyle name="Hipervínculo" xfId="22152" builtinId="8" hidden="1"/>
    <cellStyle name="Hipervínculo" xfId="33078" builtinId="8" hidden="1"/>
    <cellStyle name="Hipervínculo" xfId="34449" builtinId="8" hidden="1"/>
    <cellStyle name="Hipervínculo" xfId="26894" builtinId="8" hidden="1"/>
    <cellStyle name="Hipervínculo" xfId="48521" builtinId="8" hidden="1"/>
    <cellStyle name="Hipervínculo" xfId="53686" builtinId="8" hidden="1"/>
    <cellStyle name="Hipervínculo" xfId="38916" builtinId="8" hidden="1"/>
    <cellStyle name="Hipervínculo" xfId="37194" builtinId="8" hidden="1"/>
    <cellStyle name="Hipervínculo" xfId="13094" builtinId="8" hidden="1"/>
    <cellStyle name="Hipervínculo" xfId="10803" builtinId="8" hidden="1"/>
    <cellStyle name="Hipervínculo" xfId="33825" builtinId="8" hidden="1"/>
    <cellStyle name="Hipervínculo" xfId="36046" builtinId="8" hidden="1"/>
    <cellStyle name="Hipervínculo" xfId="57796" builtinId="8" hidden="1"/>
    <cellStyle name="Hipervínculo" xfId="34427" builtinId="8" hidden="1"/>
    <cellStyle name="Hipervínculo" xfId="10203" builtinId="8" hidden="1"/>
    <cellStyle name="Hipervínculo" xfId="45646" builtinId="8" hidden="1"/>
    <cellStyle name="Hipervínculo" xfId="17603" builtinId="8" hidden="1"/>
    <cellStyle name="Hipervínculo" xfId="40751" builtinId="8" hidden="1"/>
    <cellStyle name="Hipervínculo" xfId="55748" builtinId="8" hidden="1"/>
    <cellStyle name="Hipervínculo" xfId="30805" builtinId="8" hidden="1"/>
    <cellStyle name="Hipervínculo" xfId="19185" builtinId="8" hidden="1"/>
    <cellStyle name="Hipervínculo" xfId="42733" builtinId="8" hidden="1"/>
    <cellStyle name="Hipervínculo" xfId="52855" builtinId="8" hidden="1"/>
    <cellStyle name="Hipervínculo" xfId="18174" builtinId="8" hidden="1"/>
    <cellStyle name="Hipervínculo" xfId="19493" builtinId="8" hidden="1"/>
    <cellStyle name="Hipervínculo" xfId="48947" builtinId="8" hidden="1"/>
    <cellStyle name="Hipervínculo" xfId="2275" builtinId="8" hidden="1"/>
    <cellStyle name="Hipervínculo" xfId="20827" builtinId="8" hidden="1"/>
    <cellStyle name="Hipervínculo" xfId="41178" builtinId="8" hidden="1"/>
    <cellStyle name="Hipervínculo" xfId="39785" builtinId="8" hidden="1"/>
    <cellStyle name="Hipervínculo" xfId="50378" builtinId="8" hidden="1"/>
    <cellStyle name="Hipervínculo" xfId="54347" builtinId="8" hidden="1"/>
    <cellStyle name="Hipervínculo" xfId="42150" builtinId="8" hidden="1"/>
    <cellStyle name="Hipervínculo" xfId="38056" builtinId="8" hidden="1"/>
    <cellStyle name="Hipervínculo" xfId="14027" builtinId="8" hidden="1"/>
    <cellStyle name="Hipervínculo" xfId="9883" builtinId="8" hidden="1"/>
    <cellStyle name="Hipervínculo" xfId="25798" builtinId="8" hidden="1"/>
    <cellStyle name="Hipervínculo" xfId="54374" builtinId="8" hidden="1"/>
    <cellStyle name="Hipervínculo" xfId="40213" builtinId="8" hidden="1"/>
    <cellStyle name="Hipervínculo" xfId="35349" builtinId="8" hidden="1"/>
    <cellStyle name="Hipervínculo" xfId="31259" builtinId="8" hidden="1"/>
    <cellStyle name="Hipervínculo" xfId="1128" builtinId="8" hidden="1"/>
    <cellStyle name="Hipervínculo" xfId="16683" builtinId="8" hidden="1"/>
    <cellStyle name="Hipervínculo" xfId="27303" builtinId="8" hidden="1"/>
    <cellStyle name="Hipervínculo" xfId="44803" builtinId="8" hidden="1"/>
    <cellStyle name="Hipervínculo" xfId="24270" builtinId="8" hidden="1"/>
    <cellStyle name="Hipervínculo" xfId="28546" builtinId="8" hidden="1"/>
    <cellStyle name="Hipervínculo" xfId="24456" builtinId="8" hidden="1"/>
    <cellStyle name="Hipervínculo" xfId="117" builtinId="8" hidden="1"/>
    <cellStyle name="Hipervínculo" xfId="23478" builtinId="8" hidden="1"/>
    <cellStyle name="Hipervínculo" xfId="16584" builtinId="8" hidden="1"/>
    <cellStyle name="Hipervínculo" xfId="51603" builtinId="8" hidden="1"/>
    <cellStyle name="Hipervínculo" xfId="34362" builtinId="8" hidden="1"/>
    <cellStyle name="Hipervínculo" xfId="51131" builtinId="8" hidden="1"/>
    <cellStyle name="Hipervínculo" xfId="43400" builtinId="8" hidden="1"/>
    <cellStyle name="Hipervínculo" xfId="5199" builtinId="8" hidden="1"/>
    <cellStyle name="Hipervínculo" xfId="15802" builtinId="8" hidden="1"/>
    <cellStyle name="Hipervínculo" xfId="53802" builtinId="8" hidden="1"/>
    <cellStyle name="Hipervínculo" xfId="47694" builtinId="8" hidden="1"/>
    <cellStyle name="Hipervínculo" xfId="38823" builtinId="8" hidden="1"/>
    <cellStyle name="Hipervínculo" xfId="32343" builtinId="8" hidden="1"/>
    <cellStyle name="Hipervínculo" xfId="10857" builtinId="8" hidden="1"/>
    <cellStyle name="Hipervínculo" xfId="3124" builtinId="8" hidden="1"/>
    <cellStyle name="Hipervínculo" xfId="17415" builtinId="8" hidden="1"/>
    <cellStyle name="Hipervínculo" xfId="43582" builtinId="8" hidden="1"/>
    <cellStyle name="Hipervínculo" xfId="53631" builtinId="8" hidden="1"/>
    <cellStyle name="Hipervínculo" xfId="31898" builtinId="8" hidden="1"/>
    <cellStyle name="Hipervínculo" xfId="5813" builtinId="8" hidden="1"/>
    <cellStyle name="Hipervínculo" xfId="8165" builtinId="8" hidden="1"/>
    <cellStyle name="Hipervínculo" xfId="19055" builtinId="8" hidden="1"/>
    <cellStyle name="Hipervínculo" xfId="43883" builtinId="8" hidden="1"/>
    <cellStyle name="Hipervínculo" xfId="15457" builtinId="8" hidden="1"/>
    <cellStyle name="Hipervínculo" xfId="46703" builtinId="8" hidden="1"/>
    <cellStyle name="Hipervínculo" xfId="24969" builtinId="8" hidden="1"/>
    <cellStyle name="Hipervínculo" xfId="50866" builtinId="8" hidden="1"/>
    <cellStyle name="Hipervínculo" xfId="30284" builtinId="8" hidden="1"/>
    <cellStyle name="Hipervínculo" xfId="46106" builtinId="8" hidden="1"/>
    <cellStyle name="Hipervínculo" xfId="22486" builtinId="8" hidden="1"/>
    <cellStyle name="Hipervínculo" xfId="40645" builtinId="8" hidden="1"/>
    <cellStyle name="Hipervínculo" xfId="20301" builtinId="8" hidden="1"/>
    <cellStyle name="Hipervínculo" xfId="25974" builtinId="8" hidden="1"/>
    <cellStyle name="Hipervínculo" xfId="5657" builtinId="8" hidden="1"/>
    <cellStyle name="Hipervínculo" xfId="20023" builtinId="8" hidden="1"/>
    <cellStyle name="Hipervínculo" xfId="29864" builtinId="8" hidden="1"/>
    <cellStyle name="Hipervínculo" xfId="54294" builtinId="8" hidden="1"/>
    <cellStyle name="Hipervínculo" xfId="13842" builtinId="8" hidden="1"/>
    <cellStyle name="Hipervínculo" xfId="49593" builtinId="8" hidden="1"/>
    <cellStyle name="Hipervínculo" xfId="43171" builtinId="8" hidden="1"/>
    <cellStyle name="Hipervínculo" xfId="55439" builtinId="8" hidden="1"/>
    <cellStyle name="Hipervínculo" xfId="48927" builtinId="8" hidden="1"/>
    <cellStyle name="Hipervínculo" xfId="45746" builtinId="8" hidden="1"/>
    <cellStyle name="Hipervínculo" xfId="999" builtinId="8" hidden="1"/>
    <cellStyle name="Hipervínculo" xfId="8777" builtinId="8" hidden="1"/>
    <cellStyle name="Hipervínculo" xfId="25916" builtinId="8" hidden="1"/>
    <cellStyle name="Hipervínculo" xfId="3602" builtinId="8" hidden="1"/>
    <cellStyle name="Hipervínculo" xfId="10389" builtinId="8" hidden="1"/>
    <cellStyle name="Hipervínculo" xfId="28427" builtinId="8" hidden="1"/>
    <cellStyle name="Hipervínculo" xfId="58928" builtinId="8" hidden="1"/>
    <cellStyle name="Hipervínculo" xfId="13917" builtinId="8" hidden="1"/>
    <cellStyle name="Hipervínculo" xfId="24953" builtinId="8" hidden="1"/>
    <cellStyle name="Hipervínculo" xfId="18993" builtinId="8" hidden="1"/>
    <cellStyle name="Hipervínculo" xfId="3110" builtinId="8" hidden="1"/>
    <cellStyle name="Hipervínculo" xfId="5847" builtinId="8" hidden="1"/>
    <cellStyle name="Hipervínculo" xfId="31962" builtinId="8" hidden="1"/>
    <cellStyle name="Hipervínculo" xfId="53694" builtinId="8" hidden="1"/>
    <cellStyle name="Hipervínculo" xfId="38912" builtinId="8" hidden="1"/>
    <cellStyle name="Hipervínculo" xfId="37143" builtinId="8" hidden="1"/>
    <cellStyle name="Hipervínculo" xfId="12062" builtinId="8" hidden="1"/>
    <cellStyle name="Hipervínculo" xfId="10795" builtinId="8" hidden="1"/>
    <cellStyle name="Hipervínculo" xfId="14885" builtinId="8" hidden="1"/>
    <cellStyle name="Hipervínculo" xfId="38887" builtinId="8" hidden="1"/>
    <cellStyle name="Hipervínculo" xfId="57800" builtinId="8" hidden="1"/>
    <cellStyle name="Hipervínculo" xfId="10106" builtinId="8" hidden="1"/>
    <cellStyle name="Hipervínculo" xfId="7438" builtinId="8" hidden="1"/>
    <cellStyle name="Hipervínculo" xfId="58830" builtinId="8" hidden="1"/>
    <cellStyle name="Hipervínculo" xfId="56268" builtinId="8" hidden="1"/>
    <cellStyle name="Hipervínculo" xfId="21684" builtinId="8" hidden="1"/>
    <cellStyle name="Hipervínculo" xfId="45712" builtinId="8" hidden="1"/>
    <cellStyle name="Hipervínculo" xfId="51667" builtinId="8" hidden="1"/>
    <cellStyle name="Hipervínculo" xfId="16615" builtinId="8" hidden="1"/>
    <cellStyle name="Hipervínculo" xfId="23544" builtinId="8" hidden="1"/>
    <cellStyle name="Hipervínculo" xfId="137" builtinId="8" hidden="1"/>
    <cellStyle name="Hipervínculo" xfId="24392" builtinId="8" hidden="1"/>
    <cellStyle name="Hipervínculo" xfId="25395" builtinId="8" hidden="1"/>
    <cellStyle name="Hipervínculo" xfId="52512" builtinId="8" hidden="1"/>
    <cellStyle name="Hipervínculo" xfId="44865" builtinId="8" hidden="1"/>
    <cellStyle name="Hipervínculo" xfId="51767" builtinId="8" hidden="1"/>
    <cellStyle name="Hipervínculo" xfId="23322" builtinId="8" hidden="1"/>
    <cellStyle name="Hipervínculo" xfId="17" builtinId="8" hidden="1"/>
    <cellStyle name="Hipervínculo" xfId="31195" builtinId="8" hidden="1"/>
    <cellStyle name="Hipervínculo" xfId="35285" builtinId="8" hidden="1"/>
    <cellStyle name="Hipervínculo" xfId="16191" builtinId="8" hidden="1"/>
    <cellStyle name="Hipervínculo" xfId="52875" builtinId="8" hidden="1"/>
    <cellStyle name="Hipervínculo" xfId="25862" builtinId="8" hidden="1"/>
    <cellStyle name="Hipervínculo" xfId="9947" builtinId="8" hidden="1"/>
    <cellStyle name="Hipervínculo" xfId="13962" builtinId="8" hidden="1"/>
    <cellStyle name="Hipervínculo" xfId="36348" builtinId="8" hidden="1"/>
    <cellStyle name="Hipervínculo" xfId="42085" builtinId="8" hidden="1"/>
    <cellStyle name="Hipervínculo" xfId="54544" builtinId="8" hidden="1"/>
    <cellStyle name="Hipervínculo" xfId="31265" builtinId="8" hidden="1"/>
    <cellStyle name="Hipervínculo" xfId="46402" builtinId="8" hidden="1"/>
    <cellStyle name="Hipervínculo" xfId="35438" builtinId="8" hidden="1"/>
    <cellStyle name="Hipervínculo" xfId="58706" builtinId="8" hidden="1"/>
    <cellStyle name="Hipervínculo" xfId="20496" builtinId="8" hidden="1"/>
    <cellStyle name="Hipervínculo" xfId="44502" builtinId="8" hidden="1"/>
    <cellStyle name="Hipervínculo" xfId="35462" builtinId="8" hidden="1"/>
    <cellStyle name="Hipervínculo" xfId="24464" builtinId="8" hidden="1"/>
    <cellStyle name="Hipervínculo" xfId="19869" builtinId="8" hidden="1"/>
    <cellStyle name="Hipervínculo" xfId="55666" builtinId="8" hidden="1"/>
    <cellStyle name="Hipervínculo" xfId="4122" builtinId="8" hidden="1"/>
    <cellStyle name="Hipervínculo" xfId="51595" builtinId="8" hidden="1"/>
    <cellStyle name="Hipervínculo" xfId="2926" builtinId="8" hidden="1"/>
    <cellStyle name="Hipervínculo" xfId="40689" builtinId="8" hidden="1"/>
    <cellStyle name="Hipervínculo" xfId="41342" builtinId="8" hidden="1"/>
    <cellStyle name="Hipervínculo" xfId="32116" builtinId="8" hidden="1"/>
    <cellStyle name="Hipervínculo" xfId="13128" builtinId="8" hidden="1"/>
    <cellStyle name="Hipervínculo" xfId="32052" builtinId="8" hidden="1"/>
    <cellStyle name="Hipervínculo" xfId="50007" builtinId="8" hidden="1"/>
    <cellStyle name="Hipervínculo" xfId="36829" builtinId="8" hidden="1"/>
    <cellStyle name="Hipervínculo" xfId="57277" builtinId="8" hidden="1"/>
    <cellStyle name="Hipervínculo" xfId="10865" builtinId="8" hidden="1"/>
    <cellStyle name="Hipervínculo" xfId="13124" builtinId="8" hidden="1"/>
    <cellStyle name="Hipervínculo" xfId="17197" builtinId="8" hidden="1"/>
    <cellStyle name="Hipervínculo" xfId="38946" builtinId="8" hidden="1"/>
    <cellStyle name="Hipervínculo" xfId="53623" builtinId="8" hidden="1"/>
    <cellStyle name="Hipervínculo" xfId="48562" builtinId="8" hidden="1"/>
    <cellStyle name="Hipervínculo" xfId="44643" builtinId="8" hidden="1"/>
    <cellStyle name="Hipervínculo" xfId="3146" builtinId="8" hidden="1"/>
    <cellStyle name="Hipervínculo" xfId="42773" builtinId="8" hidden="1"/>
    <cellStyle name="Hipervínculo" xfId="24120" builtinId="8" hidden="1"/>
    <cellStyle name="Hipervínculo" xfId="26924" builtinId="8" hidden="1"/>
    <cellStyle name="Hipervínculo" xfId="46694" builtinId="8" hidden="1"/>
    <cellStyle name="Hipervínculo" xfId="41635" builtinId="8" hidden="1"/>
    <cellStyle name="Hipervínculo" xfId="11541" builtinId="8" hidden="1"/>
    <cellStyle name="Hipervínculo" xfId="19023" builtinId="8" hidden="1"/>
    <cellStyle name="Hipervínculo" xfId="25762" builtinId="8" hidden="1"/>
    <cellStyle name="Hipervínculo" xfId="31053" builtinId="8" hidden="1"/>
    <cellStyle name="Hipervínculo" xfId="52781" builtinId="8" hidden="1"/>
    <cellStyle name="Hipervínculo" xfId="39769" builtinId="8" hidden="1"/>
    <cellStyle name="Hipervínculo" xfId="34708" builtinId="8" hidden="1"/>
    <cellStyle name="Hipervínculo" xfId="12974" builtinId="8" hidden="1"/>
    <cellStyle name="Hipervínculo" xfId="16252" builtinId="8" hidden="1"/>
    <cellStyle name="Hipervínculo" xfId="34887" builtinId="8" hidden="1"/>
    <cellStyle name="Hipervínculo" xfId="14827" builtinId="8" hidden="1"/>
    <cellStyle name="Hipervínculo" xfId="57343" builtinId="8" hidden="1"/>
    <cellStyle name="Hipervínculo" xfId="29090" builtinId="8" hidden="1"/>
    <cellStyle name="Hipervínculo" xfId="27778" builtinId="8" hidden="1"/>
    <cellStyle name="Hipervínculo" xfId="6049" builtinId="8" hidden="1"/>
    <cellStyle name="Hipervínculo" xfId="18116" builtinId="8" hidden="1"/>
    <cellStyle name="Hipervínculo" xfId="9172" builtinId="8" hidden="1"/>
    <cellStyle name="Hipervínculo" xfId="44909" builtinId="8" hidden="1"/>
    <cellStyle name="Hipervínculo" xfId="50755" builtinId="8" hidden="1"/>
    <cellStyle name="Hipervínculo" xfId="8968" builtinId="8" hidden="1"/>
    <cellStyle name="Hipervínculo" xfId="20849" builtinId="8" hidden="1"/>
    <cellStyle name="Hipervínculo" xfId="606" builtinId="8" hidden="1"/>
    <cellStyle name="Hipervínculo" xfId="25039" builtinId="8" hidden="1"/>
    <cellStyle name="Hipervínculo" xfId="57952" builtinId="8" hidden="1"/>
    <cellStyle name="Hipervínculo" xfId="51837" builtinId="8" hidden="1"/>
    <cellStyle name="Hipervínculo" xfId="43954" builtinId="8" hidden="1"/>
    <cellStyle name="Hipervínculo" xfId="18985" builtinId="8" hidden="1"/>
    <cellStyle name="Hipervínculo" xfId="17321" builtinId="8" hidden="1"/>
    <cellStyle name="Hipervínculo" xfId="37978" builtinId="8" hidden="1"/>
    <cellStyle name="Hipervínculo" xfId="1162" builtinId="8" hidden="1"/>
    <cellStyle name="Hipervínculo" xfId="51059" builtinId="8" hidden="1"/>
    <cellStyle name="Hipervínculo" xfId="15005" builtinId="8" hidden="1"/>
    <cellStyle name="Hipervínculo" xfId="9016" builtinId="8" hidden="1"/>
    <cellStyle name="Hipervínculo" xfId="18122" builtinId="8" hidden="1"/>
    <cellStyle name="Hipervínculo" xfId="23168" builtinId="8" hidden="1"/>
    <cellStyle name="Hipervínculo" xfId="29314" builtinId="8" hidden="1"/>
    <cellStyle name="Hipervínculo" xfId="2527" builtinId="8" hidden="1"/>
    <cellStyle name="Hipervínculo" xfId="58334" builtinId="8" hidden="1"/>
    <cellStyle name="Hipervínculo" xfId="54382" builtinId="8" hidden="1"/>
    <cellStyle name="Hipervínculo" xfId="30353" builtinId="8" hidden="1"/>
    <cellStyle name="Hipervínculo" xfId="6712" builtinId="8" hidden="1"/>
    <cellStyle name="Hipervínculo" xfId="2227" builtinId="8" hidden="1"/>
    <cellStyle name="Hipervínculo" xfId="48471" builtinId="8" hidden="1"/>
    <cellStyle name="Hipervínculo" xfId="45704" builtinId="8" hidden="1"/>
    <cellStyle name="Hipervínculo" xfId="10867" builtinId="8" hidden="1"/>
    <cellStyle name="Hipervínculo" xfId="28664" builtinId="8" hidden="1"/>
    <cellStyle name="Hipervínculo" xfId="46582" builtinId="8" hidden="1"/>
    <cellStyle name="Hipervínculo" xfId="6934" builtinId="8" hidden="1"/>
    <cellStyle name="Hipervínculo" xfId="4479" builtinId="8" hidden="1"/>
    <cellStyle name="Hipervínculo" xfId="24062" builtinId="8" hidden="1"/>
    <cellStyle name="Hipervínculo" xfId="43847" builtinId="8" hidden="1"/>
    <cellStyle name="Hipervínculo" xfId="2024" builtinId="8" hidden="1"/>
    <cellStyle name="Hipervínculo" xfId="40783" builtinId="8" hidden="1"/>
    <cellStyle name="Hipervínculo" xfId="19461" builtinId="8" hidden="1"/>
    <cellStyle name="Hipervínculo" xfId="1003" builtinId="8" hidden="1"/>
    <cellStyle name="Hipervínculo" xfId="9355" builtinId="8" hidden="1"/>
    <cellStyle name="Hipervínculo" xfId="35277" builtinId="8" hidden="1"/>
    <cellStyle name="Hipervínculo" xfId="58221" builtinId="8" hidden="1"/>
    <cellStyle name="Hipervínculo" xfId="56402" builtinId="8" hidden="1"/>
    <cellStyle name="Hipervínculo" xfId="33983" builtinId="8" hidden="1"/>
    <cellStyle name="Hipervínculo" xfId="6359" builtinId="8" hidden="1"/>
    <cellStyle name="Hipervínculo" xfId="30997" builtinId="8" hidden="1"/>
    <cellStyle name="Hipervínculo" xfId="57596" builtinId="8" hidden="1"/>
    <cellStyle name="Hipervínculo" xfId="36784" builtinId="8" hidden="1"/>
    <cellStyle name="Hipervínculo" xfId="1438" builtinId="8" hidden="1"/>
    <cellStyle name="Hipervínculo" xfId="49475" builtinId="8" hidden="1"/>
    <cellStyle name="Hipervínculo" xfId="23724" builtinId="8" hidden="1"/>
    <cellStyle name="Hipervínculo" xfId="2690" builtinId="8" hidden="1"/>
    <cellStyle name="Hipervínculo" xfId="6904" builtinId="8" hidden="1"/>
    <cellStyle name="Hipervínculo" xfId="23210" builtinId="8" hidden="1"/>
    <cellStyle name="Hipervínculo" xfId="48877" builtinId="8" hidden="1"/>
    <cellStyle name="Hipervínculo" xfId="47606" builtinId="8" hidden="1"/>
    <cellStyle name="Hipervínculo" xfId="42547" builtinId="8" hidden="1"/>
    <cellStyle name="Hipervínculo" xfId="20382" builtinId="8" hidden="1"/>
    <cellStyle name="Hipervínculo" xfId="4022" builtinId="8" hidden="1"/>
    <cellStyle name="Hipervínculo" xfId="4569" builtinId="8" hidden="1"/>
    <cellStyle name="Hipervínculo" xfId="40767" builtinId="8" hidden="1"/>
    <cellStyle name="Hipervínculo" xfId="25147" builtinId="8" hidden="1"/>
    <cellStyle name="Hipervínculo" xfId="14355" builtinId="8" hidden="1"/>
    <cellStyle name="Hipervínculo" xfId="16078" builtinId="8" hidden="1"/>
    <cellStyle name="Hipervínculo" xfId="42809" builtinId="8" hidden="1"/>
    <cellStyle name="Hipervínculo" xfId="35854" builtinId="8" hidden="1"/>
    <cellStyle name="Hipervínculo" xfId="18118" builtinId="8" hidden="1"/>
    <cellStyle name="Hipervínculo" xfId="50862" builtinId="8" hidden="1"/>
    <cellStyle name="Hipervínculo" xfId="26686" builtinId="8" hidden="1"/>
    <cellStyle name="Hipervínculo" xfId="56654" builtinId="8" hidden="1"/>
    <cellStyle name="Hipervínculo" xfId="2938" builtinId="8" hidden="1"/>
    <cellStyle name="Hipervínculo" xfId="20472" builtinId="8" hidden="1"/>
    <cellStyle name="Hipervínculo" xfId="884" builtinId="8" hidden="1"/>
    <cellStyle name="Hipervínculo" xfId="17507" builtinId="8" hidden="1"/>
    <cellStyle name="Hipervínculo" xfId="32881" builtinId="8" hidden="1"/>
    <cellStyle name="Hipervínculo" xfId="48759" builtinId="8" hidden="1"/>
    <cellStyle name="Hipervínculo" xfId="54725" builtinId="8" hidden="1"/>
    <cellStyle name="Hipervínculo" xfId="44327" builtinId="8" hidden="1"/>
    <cellStyle name="Hipervínculo" xfId="40531" builtinId="8" hidden="1"/>
    <cellStyle name="Hipervínculo" xfId="19679" builtinId="8" hidden="1"/>
    <cellStyle name="Hipervínculo" xfId="16205" builtinId="8" hidden="1"/>
    <cellStyle name="Hipervínculo" xfId="51731" builtinId="8" hidden="1"/>
    <cellStyle name="Hipervínculo" xfId="926" builtinId="8" hidden="1"/>
    <cellStyle name="Hipervínculo" xfId="11798" builtinId="8" hidden="1"/>
    <cellStyle name="Hipervínculo" xfId="4700" builtinId="8" hidden="1"/>
    <cellStyle name="Hipervínculo" xfId="24466" builtinId="8" hidden="1"/>
    <cellStyle name="Hipervínculo" xfId="58496" builtinId="8" hidden="1"/>
    <cellStyle name="Hipervínculo" xfId="23300" builtinId="8" hidden="1"/>
    <cellStyle name="Hipervínculo" xfId="111" builtinId="8" hidden="1"/>
    <cellStyle name="Hipervínculo" xfId="33433" builtinId="8" hidden="1"/>
    <cellStyle name="Hipervínculo" xfId="10901" builtinId="8" hidden="1"/>
    <cellStyle name="Hipervínculo" xfId="26096" builtinId="8" hidden="1"/>
    <cellStyle name="Hipervínculo" xfId="14503" builtinId="8" hidden="1"/>
    <cellStyle name="Hipervínculo" xfId="32655" builtinId="8" hidden="1"/>
    <cellStyle name="Hipervínculo" xfId="19797" builtinId="8" hidden="1"/>
    <cellStyle name="Hipervínculo" xfId="32649" builtinId="8" hidden="1"/>
    <cellStyle name="Hipervínculo" xfId="41746" builtinId="8" hidden="1"/>
    <cellStyle name="Hipervínculo" xfId="46588" builtinId="8" hidden="1"/>
    <cellStyle name="Hipervínculo" xfId="52812" builtinId="8" hidden="1"/>
    <cellStyle name="Hipervínculo" xfId="28358" builtinId="8" hidden="1"/>
    <cellStyle name="Hipervínculo" xfId="28986" builtinId="8" hidden="1"/>
    <cellStyle name="Hipervínculo" xfId="47698" builtinId="8" hidden="1"/>
    <cellStyle name="Hipervínculo" xfId="25938" builtinId="8" hidden="1"/>
    <cellStyle name="Hipervínculo" xfId="2285" builtinId="8" hidden="1"/>
    <cellStyle name="Hipervínculo" xfId="30471" builtinId="8" hidden="1"/>
    <cellStyle name="Hipervínculo" xfId="58128" builtinId="8" hidden="1"/>
    <cellStyle name="Hipervínculo" xfId="52145" builtinId="8" hidden="1"/>
    <cellStyle name="Hipervínculo" xfId="33179" builtinId="8" hidden="1"/>
    <cellStyle name="Hipervínculo" xfId="58624" builtinId="8" hidden="1"/>
    <cellStyle name="Hipervínculo" xfId="12052" builtinId="8" hidden="1"/>
    <cellStyle name="Hipervínculo" xfId="13804" builtinId="8" hidden="1"/>
    <cellStyle name="Hipervínculo" xfId="56398" builtinId="8" hidden="1"/>
    <cellStyle name="Hipervínculo" xfId="39713" builtinId="8" hidden="1"/>
    <cellStyle name="Hipervínculo" xfId="963" builtinId="8" hidden="1"/>
    <cellStyle name="Hipervínculo" xfId="13012" builtinId="8" hidden="1"/>
    <cellStyle name="Hipervínculo" xfId="56034" builtinId="8" hidden="1"/>
    <cellStyle name="Hipervínculo" xfId="19111" builtinId="8" hidden="1"/>
    <cellStyle name="Hipervínculo" xfId="5671" builtinId="8" hidden="1"/>
    <cellStyle name="Hipervínculo" xfId="12664" builtinId="8" hidden="1"/>
    <cellStyle name="Hipervínculo" xfId="30651" builtinId="8" hidden="1"/>
    <cellStyle name="Hipervínculo" xfId="44061" builtinId="8" hidden="1"/>
    <cellStyle name="Hipervínculo" xfId="57325" builtinId="8" hidden="1"/>
    <cellStyle name="Hipervínculo" xfId="28230" builtinId="8" hidden="1"/>
    <cellStyle name="Hipervínculo" xfId="26119" builtinId="8" hidden="1"/>
    <cellStyle name="Hipervínculo" xfId="13715" builtinId="8" hidden="1"/>
    <cellStyle name="Hipervínculo" xfId="12908" builtinId="8" hidden="1"/>
    <cellStyle name="Hipervínculo" xfId="45389" builtinId="8" hidden="1"/>
    <cellStyle name="Hipervínculo" xfId="24224" builtinId="8" hidden="1"/>
    <cellStyle name="Hipervínculo" xfId="55057" builtinId="8" hidden="1"/>
    <cellStyle name="Hipervínculo" xfId="36583" builtinId="8" hidden="1"/>
    <cellStyle name="Hipervínculo" xfId="56404" builtinId="8" hidden="1"/>
    <cellStyle name="Hipervínculo" xfId="5110" builtinId="8" hidden="1"/>
    <cellStyle name="Hipervínculo" xfId="39615" builtinId="8" hidden="1"/>
    <cellStyle name="Hipervínculo" xfId="8157" builtinId="8" hidden="1"/>
    <cellStyle name="Hipervínculo" xfId="42075" builtinId="8" hidden="1"/>
    <cellStyle name="Hipervínculo" xfId="28178" builtinId="8" hidden="1"/>
    <cellStyle name="Hipervínculo" xfId="24832" builtinId="8" hidden="1"/>
    <cellStyle name="Hipervínculo" xfId="56228" builtinId="8" hidden="1"/>
    <cellStyle name="Hipervínculo" xfId="1842" builtinId="8" hidden="1"/>
    <cellStyle name="Hipervínculo" xfId="17825" builtinId="8" hidden="1"/>
    <cellStyle name="Hipervínculo" xfId="54829" builtinId="8" hidden="1"/>
    <cellStyle name="Hipervínculo" xfId="30571" builtinId="8" hidden="1"/>
    <cellStyle name="Hipervínculo" xfId="11121" builtinId="8" hidden="1"/>
    <cellStyle name="Hipervínculo" xfId="47432" builtinId="8" hidden="1"/>
    <cellStyle name="Hipervínculo" xfId="33577" builtinId="8" hidden="1"/>
    <cellStyle name="Hipervínculo" xfId="19723" builtinId="8" hidden="1"/>
    <cellStyle name="Hipervínculo" xfId="5867" builtinId="8" hidden="1"/>
    <cellStyle name="Hipervínculo" xfId="45449" builtinId="8" hidden="1"/>
    <cellStyle name="Hipervínculo" xfId="23768" builtinId="8" hidden="1"/>
    <cellStyle name="Hipervínculo" xfId="57731" builtinId="8" hidden="1"/>
    <cellStyle name="Hipervínculo" xfId="17461" builtinId="8" hidden="1"/>
    <cellStyle name="Hipervínculo" xfId="26928" builtinId="8" hidden="1"/>
    <cellStyle name="Hipervínculo" xfId="36537" builtinId="8" hidden="1"/>
    <cellStyle name="Hipervínculo" xfId="51953" builtinId="8" hidden="1"/>
    <cellStyle name="Hipervínculo" xfId="24176" builtinId="8" hidden="1"/>
    <cellStyle name="Hipervínculo" xfId="57918" builtinId="8" hidden="1"/>
    <cellStyle name="Hipervínculo" xfId="16260" builtinId="8" hidden="1"/>
    <cellStyle name="Hipervínculo" xfId="14250" builtinId="8" hidden="1"/>
    <cellStyle name="Hipervínculo" xfId="57345" builtinId="8" hidden="1"/>
    <cellStyle name="Hipervínculo" xfId="3718" builtinId="8" hidden="1"/>
    <cellStyle name="Hipervínculo" xfId="20733" builtinId="8" hidden="1"/>
    <cellStyle name="Hipervínculo" xfId="21052" builtinId="8" hidden="1"/>
    <cellStyle name="Hipervínculo" xfId="45211" builtinId="8" hidden="1"/>
    <cellStyle name="Hipervínculo" xfId="13036" builtinId="8" hidden="1"/>
    <cellStyle name="Hipervínculo" xfId="49501" builtinId="8" hidden="1"/>
    <cellStyle name="Hipervínculo" xfId="47716" builtinId="8" hidden="1"/>
    <cellStyle name="Hipervínculo" xfId="27" builtinId="8" hidden="1"/>
    <cellStyle name="Hipervínculo" xfId="43085" builtinId="8" hidden="1"/>
    <cellStyle name="Hipervínculo" xfId="32619" builtinId="8" hidden="1"/>
    <cellStyle name="Hipervínculo" xfId="5827" builtinId="8" hidden="1"/>
    <cellStyle name="Hipervínculo" xfId="40069" builtinId="8" hidden="1"/>
    <cellStyle name="Hipervínculo" xfId="50975" builtinId="8" hidden="1"/>
    <cellStyle name="Hipervínculo" xfId="8535" builtinId="8" hidden="1"/>
    <cellStyle name="Hipervínculo" xfId="25081" builtinId="8" hidden="1"/>
    <cellStyle name="Hipervínculo" xfId="52055" builtinId="8" hidden="1"/>
    <cellStyle name="Hipervínculo" xfId="12532" builtinId="8" hidden="1"/>
    <cellStyle name="Hipervínculo" xfId="34005" builtinId="8" hidden="1"/>
    <cellStyle name="Hipervínculo" xfId="55674" builtinId="8" hidden="1"/>
    <cellStyle name="Hipervínculo" xfId="42218" builtinId="8" hidden="1"/>
    <cellStyle name="Hipervínculo" xfId="57986" builtinId="8" hidden="1"/>
    <cellStyle name="Hipervínculo" xfId="26092" builtinId="8" hidden="1"/>
    <cellStyle name="Hipervínculo" xfId="5723" builtinId="8" hidden="1"/>
    <cellStyle name="Hipervínculo" xfId="30714" builtinId="8" hidden="1"/>
    <cellStyle name="Hipervínculo" xfId="10277" builtinId="8" hidden="1"/>
    <cellStyle name="Hipervínculo" xfId="33843" builtinId="8" hidden="1"/>
    <cellStyle name="Hipervínculo" xfId="17225" builtinId="8" hidden="1"/>
    <cellStyle name="Hipervínculo" xfId="37064" builtinId="8" hidden="1"/>
    <cellStyle name="Hipervínculo" xfId="43338" builtinId="8" hidden="1"/>
    <cellStyle name="Hipervínculo" xfId="45345" builtinId="8" hidden="1"/>
    <cellStyle name="Hipervínculo" xfId="33751" builtinId="8" hidden="1"/>
    <cellStyle name="Hipervínculo" xfId="14917" builtinId="8" hidden="1"/>
    <cellStyle name="Hipervínculo" xfId="28003" builtinId="8" hidden="1"/>
    <cellStyle name="Hipervínculo" xfId="6780" builtinId="8" hidden="1"/>
    <cellStyle name="Hipervínculo" xfId="41833" builtinId="8" hidden="1"/>
    <cellStyle name="Hipervínculo" xfId="77" builtinId="8" hidden="1"/>
    <cellStyle name="Hipervínculo" xfId="3026" builtinId="8" hidden="1"/>
    <cellStyle name="Hipervínculo" xfId="54418" builtinId="8" hidden="1"/>
    <cellStyle name="Hipervínculo" xfId="31920" builtinId="8" hidden="1"/>
    <cellStyle name="Hipervínculo" xfId="45409" builtinId="8" hidden="1"/>
    <cellStyle name="Hipervínculo" xfId="56734" builtinId="8" hidden="1"/>
    <cellStyle name="Hipervínculo" xfId="12473" builtinId="8" hidden="1"/>
    <cellStyle name="Hipervínculo" xfId="33195" builtinId="8" hidden="1"/>
    <cellStyle name="Hipervínculo" xfId="34636" builtinId="8" hidden="1"/>
    <cellStyle name="Hipervínculo" xfId="17113" builtinId="8" hidden="1"/>
    <cellStyle name="Hipervínculo" xfId="42047" builtinId="8" hidden="1"/>
    <cellStyle name="Hipervínculo" xfId="47440" builtinId="8" hidden="1"/>
    <cellStyle name="Hipervínculo" xfId="30825" builtinId="8" hidden="1"/>
    <cellStyle name="Hipervínculo" xfId="1058" builtinId="8" hidden="1"/>
    <cellStyle name="Hipervínculo" xfId="25906" builtinId="8" hidden="1"/>
    <cellStyle name="Hipervínculo" xfId="58042" builtinId="8" hidden="1"/>
    <cellStyle name="Hipervínculo" xfId="53766" builtinId="8" hidden="1"/>
    <cellStyle name="Hipervínculo" xfId="2157" builtinId="8" hidden="1"/>
    <cellStyle name="Hipervínculo" xfId="14405" builtinId="8" hidden="1"/>
    <cellStyle name="Hipervínculo" xfId="40273" builtinId="8" hidden="1"/>
    <cellStyle name="Hipervínculo" xfId="46112" builtinId="8" hidden="1"/>
    <cellStyle name="Hipervínculo" xfId="51124" builtinId="8" hidden="1"/>
    <cellStyle name="Hipervínculo" xfId="13806" builtinId="8" hidden="1"/>
    <cellStyle name="Hipervínculo" xfId="14744" builtinId="8" hidden="1"/>
    <cellStyle name="Hipervínculo" xfId="6305" builtinId="8" hidden="1"/>
    <cellStyle name="Hipervínculo" xfId="10613" builtinId="8" hidden="1"/>
    <cellStyle name="Hipervínculo" xfId="47074" builtinId="8" hidden="1"/>
    <cellStyle name="Hipervínculo" xfId="50302" builtinId="8" hidden="1"/>
    <cellStyle name="Hipervínculo" xfId="20149" builtinId="8" hidden="1"/>
    <cellStyle name="Hipervínculo" xfId="22186" builtinId="8" hidden="1"/>
    <cellStyle name="Hipervínculo" xfId="1976" builtinId="8" hidden="1"/>
    <cellStyle name="Hipervínculo" xfId="25750" builtinId="8" hidden="1"/>
    <cellStyle name="Hipervínculo" xfId="33715" builtinId="8" hidden="1"/>
    <cellStyle name="Hipervínculo" xfId="7773" builtinId="8" hidden="1"/>
    <cellStyle name="Hipervínculo" xfId="43450" builtinId="8" hidden="1"/>
    <cellStyle name="Hipervínculo" xfId="25253" builtinId="8" hidden="1"/>
    <cellStyle name="Hipervínculo" xfId="15385" builtinId="8" hidden="1"/>
    <cellStyle name="Hipervínculo" xfId="93" builtinId="8" hidden="1"/>
    <cellStyle name="Hipervínculo" xfId="32554" builtinId="8" hidden="1"/>
    <cellStyle name="Hipervínculo" xfId="34334" builtinId="8" hidden="1"/>
    <cellStyle name="Hipervínculo" xfId="58430" builtinId="8" hidden="1"/>
    <cellStyle name="Hipervínculo" xfId="4535" builtinId="8" hidden="1"/>
    <cellStyle name="Hipervínculo" xfId="54312" builtinId="8" hidden="1"/>
    <cellStyle name="Hipervínculo" xfId="8585" builtinId="8" hidden="1"/>
    <cellStyle name="Hipervínculo" xfId="24488" builtinId="8" hidden="1"/>
    <cellStyle name="Hipervínculo" xfId="39353" builtinId="8" hidden="1"/>
    <cellStyle name="Hipervínculo" xfId="41228" builtinId="8" hidden="1"/>
    <cellStyle name="Hipervínculo" xfId="51328" builtinId="8" hidden="1"/>
    <cellStyle name="Hipervínculo" xfId="44969" builtinId="8" hidden="1"/>
    <cellStyle name="Hipervínculo" xfId="42359" builtinId="8" hidden="1"/>
    <cellStyle name="Hipervínculo" xfId="36703" builtinId="8" hidden="1"/>
    <cellStyle name="Hipervínculo" xfId="21358" builtinId="8" hidden="1"/>
    <cellStyle name="Hipervínculo" xfId="46154" builtinId="8" hidden="1"/>
    <cellStyle name="Hipervínculo" xfId="48148" builtinId="8" hidden="1"/>
    <cellStyle name="Hipervínculo" xfId="44399" builtinId="8" hidden="1"/>
    <cellStyle name="Hipervínculo" xfId="30407" builtinId="8" hidden="1"/>
    <cellStyle name="Hipervínculo" xfId="14230" builtinId="8" hidden="1"/>
    <cellStyle name="Hipervínculo" xfId="6557" builtinId="8" hidden="1"/>
    <cellStyle name="Hipervínculo" xfId="27824" builtinId="8" hidden="1"/>
    <cellStyle name="Hipervínculo" xfId="33511" builtinId="8" hidden="1"/>
    <cellStyle name="Hipervínculo" xfId="36036" builtinId="8" hidden="1"/>
    <cellStyle name="Hipervínculo" xfId="7130" builtinId="8" hidden="1"/>
    <cellStyle name="Hipervínculo" xfId="9378" builtinId="8" hidden="1"/>
    <cellStyle name="Hipervínculo" xfId="39489" builtinId="8" hidden="1"/>
    <cellStyle name="Hipervínculo" xfId="33391" builtinId="8" hidden="1"/>
    <cellStyle name="Hipervínculo" xfId="4100" builtinId="8" hidden="1"/>
    <cellStyle name="Hipervínculo" xfId="11276" builtinId="8" hidden="1"/>
    <cellStyle name="Hipervínculo" xfId="5645" builtinId="8" hidden="1"/>
    <cellStyle name="Hipervínculo" xfId="30545" builtinId="8" hidden="1"/>
    <cellStyle name="Hipervínculo" xfId="8813" builtinId="8" hidden="1"/>
    <cellStyle name="Hipervínculo" xfId="12552" builtinId="8" hidden="1"/>
    <cellStyle name="Hipervínculo" xfId="20412" builtinId="8" hidden="1"/>
    <cellStyle name="Hipervínculo" xfId="42144" builtinId="8" hidden="1"/>
    <cellStyle name="Hipervínculo" xfId="50406" builtinId="8" hidden="1"/>
    <cellStyle name="Hipervínculo" xfId="4325" builtinId="8" hidden="1"/>
    <cellStyle name="Hipervínculo" xfId="23197" builtinId="8" hidden="1"/>
    <cellStyle name="Hipervínculo" xfId="43011" builtinId="8" hidden="1"/>
    <cellStyle name="Hipervínculo" xfId="40169" builtinId="8" hidden="1"/>
    <cellStyle name="Hipervínculo" xfId="9134" builtinId="8" hidden="1"/>
    <cellStyle name="Hipervínculo" xfId="49070" builtinId="8" hidden="1"/>
    <cellStyle name="Hipervínculo" xfId="43540" builtinId="8" hidden="1"/>
    <cellStyle name="Hipervínculo" xfId="41674" builtinId="8" hidden="1"/>
    <cellStyle name="Hipervínculo" xfId="16689" builtinId="8" hidden="1"/>
    <cellStyle name="Hipervínculo" xfId="6265" builtinId="8" hidden="1"/>
    <cellStyle name="Hipervínculo" xfId="28726" builtinId="8" hidden="1"/>
    <cellStyle name="Hipervínculo" xfId="34266" builtinId="8" hidden="1"/>
    <cellStyle name="Hipervínculo" xfId="55996" builtinId="8" hidden="1"/>
    <cellStyle name="Hipervínculo" xfId="32089" builtinId="8" hidden="1"/>
    <cellStyle name="Hipervínculo" xfId="34873" builtinId="8" hidden="1"/>
    <cellStyle name="Hipervínculo" xfId="1440" builtinId="8" hidden="1"/>
    <cellStyle name="Hipervínculo" xfId="13066" builtinId="8" hidden="1"/>
    <cellStyle name="Hipervínculo" xfId="24983" builtinId="8" hidden="1"/>
    <cellStyle name="Hipervínculo" xfId="20191" builtinId="8" hidden="1"/>
    <cellStyle name="Hipervínculo" xfId="30869" builtinId="8" hidden="1"/>
    <cellStyle name="Hipervínculo" xfId="50779" builtinId="8" hidden="1"/>
    <cellStyle name="Hipervínculo" xfId="28070" builtinId="8" hidden="1"/>
    <cellStyle name="Hipervínculo" xfId="4278" builtinId="8" hidden="1"/>
    <cellStyle name="Hipervínculo" xfId="19865" builtinId="8" hidden="1"/>
    <cellStyle name="Hipervínculo" xfId="20934" builtinId="8" hidden="1"/>
    <cellStyle name="Hipervínculo" xfId="47983" builtinId="8" hidden="1"/>
    <cellStyle name="Hipervínculo" xfId="49393" builtinId="8" hidden="1"/>
    <cellStyle name="Hipervínculo" xfId="25362" builtinId="8" hidden="1"/>
    <cellStyle name="Hipervínculo" xfId="44789" builtinId="8" hidden="1"/>
    <cellStyle name="Hipervínculo" xfId="2429" builtinId="8" hidden="1"/>
    <cellStyle name="Hipervínculo" xfId="13026" builtinId="8" hidden="1"/>
    <cellStyle name="Hipervínculo" xfId="50649" builtinId="8" hidden="1"/>
    <cellStyle name="Hipervínculo" xfId="49901" builtinId="8" hidden="1"/>
    <cellStyle name="Hipervínculo" xfId="42593" builtinId="8" hidden="1"/>
    <cellStyle name="Hipervínculo" xfId="32379" builtinId="8" hidden="1"/>
    <cellStyle name="Hipervínculo" xfId="14471" builtinId="8" hidden="1"/>
    <cellStyle name="Hipervínculo" xfId="1362" builtinId="8" hidden="1"/>
    <cellStyle name="Hipervínculo" xfId="31687" builtinId="8" hidden="1"/>
    <cellStyle name="Hipervínculo" xfId="43855" builtinId="8" hidden="1"/>
    <cellStyle name="Hipervínculo" xfId="58480" builtinId="8" hidden="1"/>
    <cellStyle name="Hipervínculo" xfId="35794" builtinId="8" hidden="1"/>
    <cellStyle name="Hipervínculo" xfId="11766" builtinId="8" hidden="1"/>
    <cellStyle name="Hipervínculo" xfId="7675" builtinId="8" hidden="1"/>
    <cellStyle name="Hipervínculo" xfId="16236" builtinId="8" hidden="1"/>
    <cellStyle name="Hipervínculo" xfId="40265" builtinId="8" hidden="1"/>
    <cellStyle name="Hipervínculo" xfId="13647" builtinId="8" hidden="1"/>
    <cellStyle name="Hipervínculo" xfId="52241" builtinId="8" hidden="1"/>
    <cellStyle name="Hipervínculo" xfId="47614" builtinId="8" hidden="1"/>
    <cellStyle name="Hipervínculo" xfId="41230" builtinId="8" hidden="1"/>
    <cellStyle name="Hipervínculo" xfId="37103" builtinId="8" hidden="1"/>
    <cellStyle name="Hipervínculo" xfId="37252" builtinId="8" hidden="1"/>
    <cellStyle name="Hipervínculo" xfId="53133" builtinId="8" hidden="1"/>
    <cellStyle name="Hipervínculo" xfId="51159" builtinId="8" hidden="1"/>
    <cellStyle name="Hipervínculo" xfId="45871" builtinId="8" hidden="1"/>
    <cellStyle name="Hipervínculo" xfId="5729" builtinId="8" hidden="1"/>
    <cellStyle name="Hipervínculo" xfId="39920" builtinId="8" hidden="1"/>
    <cellStyle name="Hipervínculo" xfId="5643" builtinId="8" hidden="1"/>
    <cellStyle name="Hipervínculo" xfId="7386" builtinId="8" hidden="1"/>
    <cellStyle name="Hipervínculo" xfId="52558" builtinId="8" hidden="1"/>
    <cellStyle name="Hipervínculo" xfId="48087" builtinId="8" hidden="1"/>
    <cellStyle name="Hipervínculo" xfId="38382" builtinId="8" hidden="1"/>
    <cellStyle name="Hipervínculo" xfId="15393" builtinId="8" hidden="1"/>
    <cellStyle name="Hipervínculo" xfId="8489" builtinId="8" hidden="1"/>
    <cellStyle name="Hipervínculo" xfId="12572" builtinId="8" hidden="1"/>
    <cellStyle name="Hipervínculo" xfId="11800" builtinId="8" hidden="1"/>
    <cellStyle name="Hipervínculo" xfId="58940" builtinId="8" hidden="1"/>
    <cellStyle name="Hipervínculo" xfId="53187" builtinId="8" hidden="1"/>
    <cellStyle name="Hipervínculo" xfId="31455" builtinId="8" hidden="1"/>
    <cellStyle name="Hipervínculo" xfId="8595" builtinId="8" hidden="1"/>
    <cellStyle name="Hipervínculo" xfId="1834" builtinId="8" hidden="1"/>
    <cellStyle name="Hipervínculo" xfId="31792" builtinId="8" hidden="1"/>
    <cellStyle name="Hipervínculo" xfId="43937" builtinId="8" hidden="1"/>
    <cellStyle name="Hipervínculo" xfId="40279" builtinId="8" hidden="1"/>
    <cellStyle name="Hipervínculo" xfId="26442" builtinId="8" hidden="1"/>
    <cellStyle name="Hipervínculo" xfId="24526" builtinId="8" hidden="1"/>
    <cellStyle name="Hipervínculo" xfId="866" builtinId="8" hidden="1"/>
    <cellStyle name="Hipervínculo" xfId="9028" builtinId="8" hidden="1"/>
    <cellStyle name="Hipervínculo" xfId="26426" builtinId="8" hidden="1"/>
    <cellStyle name="Hipervínculo" xfId="48156" builtinId="8" hidden="1"/>
    <cellStyle name="Hipervínculo" xfId="36138" builtinId="8" hidden="1"/>
    <cellStyle name="Hipervínculo" xfId="30754" builtinId="8" hidden="1"/>
    <cellStyle name="Hipervínculo" xfId="17601" builtinId="8" hidden="1"/>
    <cellStyle name="Hipervínculo" xfId="6563" builtinId="8" hidden="1"/>
    <cellStyle name="Hipervínculo" xfId="11270" builtinId="8" hidden="1"/>
    <cellStyle name="Hipervínculo" xfId="33357" builtinId="8" hidden="1"/>
    <cellStyle name="Hipervínculo" xfId="55084" builtinId="8" hidden="1"/>
    <cellStyle name="Hipervínculo" xfId="34724" builtinId="8" hidden="1"/>
    <cellStyle name="Hipervínculo" xfId="19465" builtinId="8" hidden="1"/>
    <cellStyle name="Hipervínculo" xfId="40013" builtinId="8" hidden="1"/>
    <cellStyle name="Hipervínculo" xfId="50558" builtinId="8" hidden="1"/>
    <cellStyle name="Hipervínculo" xfId="18070" builtinId="8" hidden="1"/>
    <cellStyle name="Hipervínculo" xfId="40283" builtinId="8" hidden="1"/>
    <cellStyle name="Hipervínculo" xfId="55280" builtinId="8" hidden="1"/>
    <cellStyle name="Hipervínculo" xfId="30537" builtinId="8" hidden="1"/>
    <cellStyle name="Hipervínculo" xfId="25472" builtinId="8" hidden="1"/>
    <cellStyle name="Hipervínculo" xfId="38148" builtinId="8" hidden="1"/>
    <cellStyle name="Hipervínculo" xfId="20420" builtinId="8" hidden="1"/>
    <cellStyle name="Hipervínculo" xfId="24166" builtinId="8" hidden="1"/>
    <cellStyle name="Hipervínculo" xfId="47212" builtinId="8" hidden="1"/>
    <cellStyle name="Hipervínculo" xfId="48479" builtinId="8" hidden="1"/>
    <cellStyle name="Hipervínculo" xfId="59210" builtinId="8" hidden="1"/>
    <cellStyle name="Hipervínculo" xfId="36403" builtinId="8" hidden="1"/>
    <cellStyle name="Hipervínculo" xfId="20109" builtinId="8" hidden="1"/>
    <cellStyle name="Hipervínculo" xfId="3323" builtinId="8" hidden="1"/>
    <cellStyle name="Hipervínculo" xfId="9493" builtinId="8" hidden="1"/>
    <cellStyle name="Hipervínculo" xfId="11274" builtinId="8" hidden="1"/>
    <cellStyle name="Hipervínculo" xfId="27411" builtinId="8" hidden="1"/>
    <cellStyle name="Hipervínculo" xfId="56696" builtinId="8" hidden="1"/>
    <cellStyle name="Hipervínculo" xfId="38372" builtinId="8" hidden="1"/>
    <cellStyle name="Hipervínculo" xfId="13563" builtinId="8" hidden="1"/>
    <cellStyle name="Hipervínculo" xfId="40285" builtinId="8" hidden="1"/>
    <cellStyle name="Hipervínculo" xfId="27535" builtinId="8" hidden="1"/>
    <cellStyle name="Hipervínculo" xfId="35994" builtinId="8" hidden="1"/>
    <cellStyle name="Hipervínculo" xfId="29124" builtinId="8" hidden="1"/>
    <cellStyle name="Hipervínculo" xfId="49627" builtinId="8" hidden="1"/>
    <cellStyle name="Hipervínculo" xfId="21760" builtinId="8" hidden="1"/>
    <cellStyle name="Hipervínculo" xfId="18041" builtinId="8" hidden="1"/>
    <cellStyle name="Hipervínculo" xfId="10329" builtinId="8" hidden="1"/>
    <cellStyle name="Hipervínculo" xfId="48477" builtinId="8" hidden="1"/>
    <cellStyle name="Hipervínculo" xfId="30399" builtinId="8" hidden="1"/>
    <cellStyle name="Hipervínculo" xfId="28078" builtinId="8" hidden="1"/>
    <cellStyle name="Hipervínculo" xfId="21676" builtinId="8" hidden="1"/>
    <cellStyle name="Hipervínculo" xfId="52836" builtinId="8" hidden="1"/>
    <cellStyle name="Hipervínculo" xfId="6471" builtinId="8" hidden="1"/>
    <cellStyle name="Hipervínculo" xfId="47975" builtinId="8" hidden="1"/>
    <cellStyle name="Hipervínculo" xfId="49127" builtinId="8" hidden="1"/>
    <cellStyle name="Hipervínculo" xfId="45309" builtinId="8" hidden="1"/>
    <cellStyle name="Hipervínculo" xfId="52416" builtinId="8" hidden="1"/>
    <cellStyle name="Hipervínculo" xfId="34694" builtinId="8" hidden="1"/>
    <cellStyle name="Hipervínculo" xfId="9913" builtinId="8" hidden="1"/>
    <cellStyle name="Hipervínculo" xfId="30750" builtinId="8" hidden="1"/>
    <cellStyle name="Hipervínculo" xfId="51239" builtinId="8" hidden="1"/>
    <cellStyle name="Hipervínculo" xfId="58004" builtinId="8" hidden="1"/>
    <cellStyle name="Hipervínculo" xfId="38508" builtinId="8" hidden="1"/>
    <cellStyle name="Hipervínculo" xfId="14479" builtinId="8" hidden="1"/>
    <cellStyle name="Hipervínculo" xfId="11127" builtinId="8" hidden="1"/>
    <cellStyle name="Hipervínculo" xfId="11657" builtinId="8" hidden="1"/>
    <cellStyle name="Hipervínculo" xfId="37546" builtinId="8" hidden="1"/>
    <cellStyle name="Hipervínculo" xfId="58484" builtinId="8" hidden="1"/>
    <cellStyle name="Hipervínculo" xfId="48363" builtinId="8" hidden="1"/>
    <cellStyle name="Hipervínculo" xfId="3073" builtinId="8" hidden="1"/>
    <cellStyle name="Hipervínculo" xfId="2680" builtinId="8" hidden="1"/>
    <cellStyle name="Hipervínculo" xfId="43747" builtinId="8" hidden="1"/>
    <cellStyle name="Hipervínculo" xfId="18587" builtinId="8" hidden="1"/>
    <cellStyle name="Hipervínculo" xfId="23835" builtinId="8" hidden="1"/>
    <cellStyle name="Hipervínculo" xfId="52233" builtinId="8" hidden="1"/>
    <cellStyle name="Hipervínculo" xfId="47172" builtinId="8" hidden="1"/>
    <cellStyle name="Hipervínculo" xfId="24906" builtinId="8" hidden="1"/>
    <cellStyle name="Hipervínculo" xfId="410" builtinId="8" hidden="1"/>
    <cellStyle name="Hipervínculo" xfId="18088" builtinId="8" hidden="1"/>
    <cellStyle name="Hipervínculo" xfId="25514" builtinId="8" hidden="1"/>
    <cellStyle name="Hipervínculo" xfId="51151" builtinId="8" hidden="1"/>
    <cellStyle name="Hipervínculo" xfId="45303" builtinId="8" hidden="1"/>
    <cellStyle name="Hipervínculo" xfId="40245" builtinId="8" hidden="1"/>
    <cellStyle name="Hipervínculo" xfId="18110" builtinId="8" hidden="1"/>
    <cellStyle name="Hipervínculo" xfId="8575" builtinId="8" hidden="1"/>
    <cellStyle name="Hipervínculo" xfId="37076" builtinId="8" hidden="1"/>
    <cellStyle name="Hipervínculo" xfId="59471" builtinId="8" hidden="1"/>
    <cellStyle name="Hipervínculo" xfId="57544" builtinId="8" hidden="1"/>
    <cellStyle name="Hipervínculo" xfId="26322" builtinId="8" hidden="1"/>
    <cellStyle name="Hipervínculo" xfId="33317" builtinId="8" hidden="1"/>
    <cellStyle name="Hipervínculo" xfId="11308" builtinId="8" hidden="1"/>
    <cellStyle name="Hipervínculo" xfId="12580" builtinId="8" hidden="1"/>
    <cellStyle name="Hipervínculo" xfId="23796" builtinId="8" hidden="1"/>
    <cellStyle name="Hipervínculo" xfId="39372" builtinId="8" hidden="1"/>
    <cellStyle name="Hipervínculo" xfId="53179" builtinId="8" hidden="1"/>
    <cellStyle name="Hipervínculo" xfId="5528" builtinId="8" hidden="1"/>
    <cellStyle name="Hipervínculo" xfId="26384" builtinId="8" hidden="1"/>
    <cellStyle name="Hipervínculo" xfId="55370" builtinId="8" hidden="1"/>
    <cellStyle name="Hipervínculo" xfId="43240" builtinId="8" hidden="1"/>
    <cellStyle name="Hipervínculo" xfId="33821" builtinId="8" hidden="1"/>
    <cellStyle name="Hipervínculo" xfId="48231" builtinId="8" hidden="1"/>
    <cellStyle name="Hipervínculo" xfId="35347" builtinId="8" hidden="1"/>
    <cellStyle name="Hipervínculo" xfId="24518" builtinId="8" hidden="1"/>
    <cellStyle name="Hipervínculo" xfId="15677" builtinId="8" hidden="1"/>
    <cellStyle name="Hipervínculo" xfId="11196" builtinId="8" hidden="1"/>
    <cellStyle name="Hipervínculo" xfId="26434" builtinId="8" hidden="1"/>
    <cellStyle name="Hipervínculo" xfId="31497" builtinId="8" hidden="1"/>
    <cellStyle name="Hipervínculo" xfId="29366" builtinId="8" hidden="1"/>
    <cellStyle name="Hipervínculo" xfId="39323" builtinId="8" hidden="1"/>
    <cellStyle name="Hipervínculo" xfId="17593" builtinId="8" hidden="1"/>
    <cellStyle name="Hipervínculo" xfId="12530" builtinId="8" hidden="1"/>
    <cellStyle name="Hipervínculo" xfId="11262" builtinId="8" hidden="1"/>
    <cellStyle name="Hipervínculo" xfId="13798" builtinId="8" hidden="1"/>
    <cellStyle name="Hipervínculo" xfId="56376" builtinId="8" hidden="1"/>
    <cellStyle name="Hipervínculo" xfId="49827" builtinId="8" hidden="1"/>
    <cellStyle name="Hipervínculo" xfId="32397" builtinId="8" hidden="1"/>
    <cellStyle name="Hipervínculo" xfId="10665" builtinId="8" hidden="1"/>
    <cellStyle name="Hipervínculo" xfId="5604" builtinId="8" hidden="1"/>
    <cellStyle name="Hipervínculo" xfId="46664" builtinId="8" hidden="1"/>
    <cellStyle name="Hipervínculo" xfId="40291" builtinId="8" hidden="1"/>
    <cellStyle name="Hipervínculo" xfId="19258" builtinId="8" hidden="1"/>
    <cellStyle name="Hipervínculo" xfId="26976" builtinId="8" hidden="1"/>
    <cellStyle name="Hipervínculo" xfId="42975" builtinId="8" hidden="1"/>
    <cellStyle name="Hipervínculo" xfId="8389" builtinId="8" hidden="1"/>
    <cellStyle name="Hipervínculo" xfId="386" builtinId="8" hidden="1"/>
    <cellStyle name="Hipervínculo" xfId="22829" builtinId="8" hidden="1"/>
    <cellStyle name="Hipervínculo" xfId="47220" builtinId="8" hidden="1"/>
    <cellStyle name="Hipervínculo" xfId="6165" builtinId="8" hidden="1"/>
    <cellStyle name="Hipervínculo" xfId="44397" builtinId="8" hidden="1"/>
    <cellStyle name="Hipervínculo" xfId="35263" builtinId="8" hidden="1"/>
    <cellStyle name="Hipervínculo" xfId="23154" builtinId="8" hidden="1"/>
    <cellStyle name="Hipervínculo" xfId="7633" builtinId="8" hidden="1"/>
    <cellStyle name="Hipervínculo" xfId="31663" builtinId="8" hidden="1"/>
    <cellStyle name="Hipervínculo" xfId="54146" builtinId="8" hidden="1"/>
    <cellStyle name="Hipervínculo" xfId="58460" builtinId="8" hidden="1"/>
    <cellStyle name="Hipervínculo" xfId="37595" builtinId="8" hidden="1"/>
    <cellStyle name="Hipervínculo" xfId="11610" builtinId="8" hidden="1"/>
    <cellStyle name="Hipervínculo" xfId="42681" builtinId="8" hidden="1"/>
    <cellStyle name="Hipervínculo" xfId="13292" builtinId="8" hidden="1"/>
    <cellStyle name="Hipervínculo" xfId="36068" builtinId="8" hidden="1"/>
    <cellStyle name="Hipervínculo" xfId="4989" builtinId="8" hidden="1"/>
    <cellStyle name="Hipervínculo" xfId="44617" builtinId="8" hidden="1"/>
    <cellStyle name="Hipervínculo" xfId="27068" builtinId="8" hidden="1"/>
    <cellStyle name="Hipervínculo" xfId="4682" builtinId="8" hidden="1"/>
    <cellStyle name="Hipervínculo" xfId="4481" builtinId="8" hidden="1"/>
    <cellStyle name="Hipervínculo" xfId="22112" builtinId="8" hidden="1"/>
    <cellStyle name="Hipervínculo" xfId="45263" builtinId="8" hidden="1"/>
    <cellStyle name="Hipervínculo" xfId="52119" builtinId="8" hidden="1"/>
    <cellStyle name="Hipervínculo" xfId="48023" builtinId="8" hidden="1"/>
    <cellStyle name="Hipervínculo" xfId="23996" builtinId="8" hidden="1"/>
    <cellStyle name="Hipervínculo" xfId="5" builtinId="8" hidden="1"/>
    <cellStyle name="Hipervínculo" xfId="7814" builtinId="8" hidden="1"/>
    <cellStyle name="Hipervínculo" xfId="3392" builtinId="8" hidden="1"/>
    <cellStyle name="Hipervínculo" xfId="52063" builtinId="8" hidden="1"/>
    <cellStyle name="Hipervínculo" xfId="44197" builtinId="8" hidden="1"/>
    <cellStyle name="Hipervínculo" xfId="6603" builtinId="8" hidden="1"/>
    <cellStyle name="Hipervínculo" xfId="11754" builtinId="8" hidden="1"/>
    <cellStyle name="Hipervínculo" xfId="49709" builtinId="8" hidden="1"/>
    <cellStyle name="Hipervínculo" xfId="22759" builtinId="8" hidden="1"/>
    <cellStyle name="Hipervínculo" xfId="13515" builtinId="8" hidden="1"/>
    <cellStyle name="Hipervínculo" xfId="5191" builtinId="8" hidden="1"/>
    <cellStyle name="Hipervínculo" xfId="43751" builtinId="8" hidden="1"/>
    <cellStyle name="Hipervínculo" xfId="3325" builtinId="8" hidden="1"/>
    <cellStyle name="Hipervínculo" xfId="57057" builtinId="8" hidden="1"/>
    <cellStyle name="Hipervínculo" xfId="53792" builtinId="8" hidden="1"/>
    <cellStyle name="Hipervínculo" xfId="16729" builtinId="8" hidden="1"/>
    <cellStyle name="Hipervínculo" xfId="41633" builtinId="8" hidden="1"/>
    <cellStyle name="Hipervínculo" xfId="28212" builtinId="8" hidden="1"/>
    <cellStyle name="Hipervínculo" xfId="41393" builtinId="8" hidden="1"/>
    <cellStyle name="Hipervínculo" xfId="27297" builtinId="8" hidden="1"/>
    <cellStyle name="Hipervínculo" xfId="2910" builtinId="8" hidden="1"/>
    <cellStyle name="Hipervínculo" xfId="33841" builtinId="8" hidden="1"/>
    <cellStyle name="Hipervínculo" xfId="59339" builtinId="8" hidden="1"/>
    <cellStyle name="Hipervínculo" xfId="483" builtinId="8" hidden="1"/>
    <cellStyle name="Hipervínculo" xfId="47162" builtinId="8" hidden="1"/>
    <cellStyle name="Hipervínculo" xfId="49977" builtinId="8" hidden="1"/>
    <cellStyle name="Hipervínculo" xfId="20372" builtinId="8" hidden="1"/>
    <cellStyle name="Hipervínculo" xfId="3800" builtinId="8" hidden="1"/>
    <cellStyle name="Hipervínculo" xfId="25522" builtinId="8" hidden="1"/>
    <cellStyle name="Hipervínculo" xfId="30585" builtinId="8" hidden="1"/>
    <cellStyle name="Hipervínculo" xfId="55232" builtinId="8" hidden="1"/>
    <cellStyle name="Hipervínculo" xfId="15683" builtinId="8" hidden="1"/>
    <cellStyle name="Hipervínculo" xfId="44038" builtinId="8" hidden="1"/>
    <cellStyle name="Hipervínculo" xfId="3434" builtinId="8" hidden="1"/>
    <cellStyle name="Hipervínculo" xfId="10721" builtinId="8" hidden="1"/>
    <cellStyle name="Hipervínculo" xfId="32453" builtinId="8" hidden="1"/>
    <cellStyle name="Hipervínculo" xfId="37508" builtinId="8" hidden="1"/>
    <cellStyle name="Hipervínculo" xfId="55035" builtinId="8" hidden="1"/>
    <cellStyle name="Hipervínculo" xfId="33309" builtinId="8" hidden="1"/>
    <cellStyle name="Hipervínculo" xfId="33231" builtinId="8" hidden="1"/>
    <cellStyle name="Hipervínculo" xfId="55929" builtinId="8" hidden="1"/>
    <cellStyle name="Hipervínculo" xfId="11557" builtinId="8" hidden="1"/>
    <cellStyle name="Hipervínculo" xfId="39380" builtinId="8" hidden="1"/>
    <cellStyle name="Hipervínculo" xfId="44440" builtinId="8" hidden="1"/>
    <cellStyle name="Hipervínculo" xfId="27705" builtinId="8" hidden="1"/>
    <cellStyle name="Hipervínculo" xfId="26376" builtinId="8" hidden="1"/>
    <cellStyle name="Hipervínculo" xfId="40843" builtinId="8" hidden="1"/>
    <cellStyle name="Hipervínculo" xfId="842" builtinId="8" hidden="1"/>
    <cellStyle name="Hipervínculo" xfId="39862" builtinId="8" hidden="1"/>
    <cellStyle name="Hipervínculo" xfId="46307" builtinId="8" hidden="1"/>
    <cellStyle name="Hipervínculo" xfId="51368" builtinId="8" hidden="1"/>
    <cellStyle name="Hipervínculo" xfId="41242" builtinId="8" hidden="1"/>
    <cellStyle name="Hipervínculo" xfId="19453" builtinId="8" hidden="1"/>
    <cellStyle name="Hipervínculo" xfId="15573" builtinId="8" hidden="1"/>
    <cellStyle name="Hipervínculo" xfId="8545" builtinId="8" hidden="1"/>
    <cellStyle name="Hipervínculo" xfId="20671" builtinId="8" hidden="1"/>
    <cellStyle name="Hipervínculo" xfId="53234" builtinId="8" hidden="1"/>
    <cellStyle name="Hipervínculo" xfId="56766" builtinId="8" hidden="1"/>
    <cellStyle name="Hipervínculo" xfId="36681" builtinId="8" hidden="1"/>
    <cellStyle name="Hipervínculo" xfId="49667" builtinId="8" hidden="1"/>
    <cellStyle name="Hipervínculo" xfId="30758" builtinId="8" hidden="1"/>
    <cellStyle name="Hipervínculo" xfId="36827" builtinId="8" hidden="1"/>
    <cellStyle name="Hipervínculo" xfId="38430" builtinId="8" hidden="1"/>
    <cellStyle name="Hipervínculo" xfId="57572" builtinId="8" hidden="1"/>
    <cellStyle name="Hipervínculo" xfId="53914" builtinId="8" hidden="1"/>
    <cellStyle name="Hipervínculo" xfId="29884" builtinId="8" hidden="1"/>
    <cellStyle name="Hipervínculo" xfId="5596" builtinId="8" hidden="1"/>
    <cellStyle name="Hipervínculo" xfId="13743" builtinId="8" hidden="1"/>
    <cellStyle name="Hipervínculo" xfId="37680" builtinId="8" hidden="1"/>
    <cellStyle name="Hipervínculo" xfId="42859" builtinId="8" hidden="1"/>
    <cellStyle name="Hipervínculo" xfId="2059" builtinId="8" hidden="1"/>
    <cellStyle name="Hipervínculo" xfId="32268" builtinId="8" hidden="1"/>
    <cellStyle name="Hipervínculo" xfId="47282" builtinId="8" hidden="1"/>
    <cellStyle name="Hipervínculo" xfId="382" builtinId="8" hidden="1"/>
    <cellStyle name="Hipervínculo" xfId="30359" builtinId="8" hidden="1"/>
    <cellStyle name="Hipervínculo" xfId="28944" builtinId="8" hidden="1"/>
    <cellStyle name="Hipervínculo" xfId="52289" builtinId="8" hidden="1"/>
    <cellStyle name="Hipervínculo" xfId="44405" builtinId="8" hidden="1"/>
    <cellStyle name="Hipervínculo" xfId="44020" builtinId="8" hidden="1"/>
    <cellStyle name="Hipervínculo" xfId="16285" builtinId="8" hidden="1"/>
    <cellStyle name="Hipervínculo" xfId="7625" builtinId="8" hidden="1"/>
    <cellStyle name="Hipervínculo" xfId="29651" builtinId="8" hidden="1"/>
    <cellStyle name="Hipervínculo" xfId="35746" builtinId="8" hidden="1"/>
    <cellStyle name="Hipervínculo" xfId="58456" builtinId="8" hidden="1"/>
    <cellStyle name="Hipervínculo" xfId="37603" builtinId="8" hidden="1"/>
    <cellStyle name="Hipervínculo" xfId="53010" builtinId="8" hidden="1"/>
    <cellStyle name="Hipervínculo" xfId="9487" builtinId="8" hidden="1"/>
    <cellStyle name="Hipervínculo" xfId="18687" builtinId="8" hidden="1"/>
    <cellStyle name="Hipervínculo" xfId="47124" builtinId="8" hidden="1"/>
    <cellStyle name="Hipervínculo" xfId="43560" builtinId="8" hidden="1"/>
    <cellStyle name="Hipervínculo" xfId="54831" builtinId="8" hidden="1"/>
    <cellStyle name="Hipervínculo" xfId="40019" builtinId="8" hidden="1"/>
    <cellStyle name="Hipervínculo" xfId="26710" builtinId="8" hidden="1"/>
    <cellStyle name="Hipervínculo" xfId="1482" builtinId="8" hidden="1"/>
    <cellStyle name="Hipervínculo" xfId="21226" builtinId="8" hidden="1"/>
    <cellStyle name="Hipervínculo" xfId="20408" builtinId="8" hidden="1"/>
    <cellStyle name="Hipervínculo" xfId="49345" builtinId="8" hidden="1"/>
    <cellStyle name="Hipervínculo" xfId="48031" builtinId="8" hidden="1"/>
    <cellStyle name="Hipervínculo" xfId="24004" builtinId="8" hidden="1"/>
    <cellStyle name="Hipervínculo" xfId="19915" builtinId="8" hidden="1"/>
    <cellStyle name="Hipervínculo" xfId="40966" builtinId="8" hidden="1"/>
    <cellStyle name="Hipervínculo" xfId="27822" builtinId="8" hidden="1"/>
    <cellStyle name="Hipervínculo" xfId="33499" builtinId="8" hidden="1"/>
    <cellStyle name="Hipervínculo" xfId="56142" builtinId="8" hidden="1"/>
    <cellStyle name="Hipervínculo" xfId="41146" builtinId="8" hidden="1"/>
    <cellStyle name="Hipervínculo" xfId="17207" builtinId="8" hidden="1"/>
    <cellStyle name="Hipervínculo" xfId="13112" builtinId="8" hidden="1"/>
    <cellStyle name="Hipervínculo" xfId="9809" builtinId="8" hidden="1"/>
    <cellStyle name="Hipervínculo" xfId="48104" builtinId="8" hidden="1"/>
    <cellStyle name="Hipervínculo" xfId="46964" builtinId="8" hidden="1"/>
    <cellStyle name="Hipervínculo" xfId="55949" builtinId="8" hidden="1"/>
    <cellStyle name="Hipervínculo" xfId="34218" builtinId="8" hidden="1"/>
    <cellStyle name="Hipervínculo" xfId="54492" builtinId="8" hidden="1"/>
    <cellStyle name="Hipervínculo" xfId="34910" builtinId="8" hidden="1"/>
    <cellStyle name="Hipervínculo" xfId="4614" builtinId="8" hidden="1"/>
    <cellStyle name="Hipervínculo" xfId="24490" builtinId="8" hidden="1"/>
    <cellStyle name="Hipervínculo" xfId="668" builtinId="8" hidden="1"/>
    <cellStyle name="Hipervínculo" xfId="42899" builtinId="8" hidden="1"/>
    <cellStyle name="Hipervínculo" xfId="21565" builtinId="8" hidden="1"/>
    <cellStyle name="Hipervínculo" xfId="37774" builtinId="8" hidden="1"/>
    <cellStyle name="Hipervínculo" xfId="18226" builtinId="8" hidden="1"/>
    <cellStyle name="Hipervínculo" xfId="49685" builtinId="8" hidden="1"/>
    <cellStyle name="Hipervínculo" xfId="25506" builtinId="8" hidden="1"/>
    <cellStyle name="Hipervínculo" xfId="2343" builtinId="8" hidden="1"/>
    <cellStyle name="Hipervínculo" xfId="47180" builtinId="8" hidden="1"/>
    <cellStyle name="Hipervínculo" xfId="56710" builtinId="8" hidden="1"/>
    <cellStyle name="Hipervínculo" xfId="6848" builtinId="8" hidden="1"/>
    <cellStyle name="Hipervínculo" xfId="42669" builtinId="8" hidden="1"/>
    <cellStyle name="Hipervínculo" xfId="3420" builtinId="8" hidden="1"/>
    <cellStyle name="Hipervínculo" xfId="2710" builtinId="8" hidden="1"/>
    <cellStyle name="Hipervínculo" xfId="15531" builtinId="8" hidden="1"/>
    <cellStyle name="Hipervínculo" xfId="57624" builtinId="8" hidden="1"/>
    <cellStyle name="Hipervínculo" xfId="29745" builtinId="8" hidden="1"/>
    <cellStyle name="Hipervínculo" xfId="37328" builtinId="8" hidden="1"/>
    <cellStyle name="Hipervínculo" xfId="2251" builtinId="8" hidden="1"/>
    <cellStyle name="Hipervínculo" xfId="54899" builtinId="8" hidden="1"/>
    <cellStyle name="Hipervínculo" xfId="2277" builtinId="8" hidden="1"/>
    <cellStyle name="Hipervínculo" xfId="41752" builtinId="8" hidden="1"/>
    <cellStyle name="Hipervínculo" xfId="55184" builtinId="8" hidden="1"/>
    <cellStyle name="Hipervínculo" xfId="27251" builtinId="8" hidden="1"/>
    <cellStyle name="Hipervínculo" xfId="1488" builtinId="8" hidden="1"/>
    <cellStyle name="Hipervínculo" xfId="33263" builtinId="8" hidden="1"/>
    <cellStyle name="Hipervínculo" xfId="16925" builtinId="8" hidden="1"/>
    <cellStyle name="Hipervínculo" xfId="680" builtinId="8" hidden="1"/>
    <cellStyle name="Hipervínculo" xfId="3275" builtinId="8" hidden="1"/>
    <cellStyle name="Hipervínculo" xfId="17129" builtinId="8" hidden="1"/>
    <cellStyle name="Hipervínculo" xfId="45067" builtinId="8" hidden="1"/>
    <cellStyle name="Hipervínculo" xfId="56354" builtinId="8" hidden="1"/>
    <cellStyle name="Hipervínculo" xfId="58134" builtinId="8" hidden="1"/>
    <cellStyle name="Hipervínculo" xfId="43811" builtinId="8" hidden="1"/>
    <cellStyle name="Hipervínculo" xfId="41224" builtinId="8" hidden="1"/>
    <cellStyle name="Hipervínculo" xfId="39402" builtinId="8" hidden="1"/>
    <cellStyle name="Hipervínculo" xfId="14383" builtinId="8" hidden="1"/>
    <cellStyle name="Hipervínculo" xfId="8537" builtinId="8" hidden="1"/>
    <cellStyle name="Hipervínculo" xfId="12630" builtinId="8" hidden="1"/>
    <cellStyle name="Hipervínculo" xfId="36569" builtinId="8" hidden="1"/>
    <cellStyle name="Hipervínculo" xfId="44625" builtinId="8" hidden="1"/>
    <cellStyle name="Hipervínculo" xfId="52964" builtinId="8" hidden="1"/>
    <cellStyle name="Hipervínculo" xfId="17026" builtinId="8" hidden="1"/>
    <cellStyle name="Hipervínculo" xfId="16554" builtinId="8" hidden="1"/>
    <cellStyle name="Hipervínculo" xfId="9751" builtinId="8" hidden="1"/>
    <cellStyle name="Hipervínculo" xfId="47748" builtinId="8" hidden="1"/>
    <cellStyle name="Hipervínculo" xfId="40823" builtinId="8" hidden="1"/>
    <cellStyle name="Hipervínculo" xfId="53922" builtinId="8" hidden="1"/>
    <cellStyle name="Hipervínculo" xfId="29892" builtinId="8" hidden="1"/>
    <cellStyle name="Hipervínculo" xfId="25800" builtinId="8" hidden="1"/>
    <cellStyle name="Hipervínculo" xfId="1998" builtinId="8" hidden="1"/>
    <cellStyle name="Hipervínculo" xfId="22136" builtinId="8" hidden="1"/>
    <cellStyle name="Hipervínculo" xfId="26226" builtinId="8" hidden="1"/>
    <cellStyle name="Hipervínculo" xfId="1650" builtinId="8" hidden="1"/>
    <cellStyle name="Hipervínculo" xfId="47120" builtinId="8" hidden="1"/>
    <cellStyle name="Hipervínculo" xfId="27701" builtinId="8" hidden="1"/>
    <cellStyle name="Hipervínculo" xfId="19003" builtinId="8" hidden="1"/>
    <cellStyle name="Hipervínculo" xfId="2664" builtinId="8" hidden="1"/>
    <cellStyle name="Hipervínculo" xfId="28936" builtinId="8" hidden="1"/>
    <cellStyle name="Hipervínculo" xfId="33030" builtinId="8" hidden="1"/>
    <cellStyle name="Hipervínculo" xfId="56338" builtinId="8" hidden="1"/>
    <cellStyle name="Hipervínculo" xfId="7394" builtinId="8" hidden="1"/>
    <cellStyle name="Hipervínculo" xfId="58908" builtinId="8" hidden="1"/>
    <cellStyle name="Hipervínculo" xfId="12200" builtinId="8" hidden="1"/>
    <cellStyle name="Hipervínculo" xfId="26296" builtinId="8" hidden="1"/>
    <cellStyle name="Hipervínculo" xfId="35738" builtinId="8" hidden="1"/>
    <cellStyle name="Hipervínculo" xfId="39829" builtinId="8" hidden="1"/>
    <cellStyle name="Hipervínculo" xfId="56862" builtinId="8" hidden="1"/>
    <cellStyle name="Hipervínculo" xfId="33523" builtinId="8" hidden="1"/>
    <cellStyle name="Hipervínculo" xfId="39973" builtinId="8" hidden="1"/>
    <cellStyle name="Hipervínculo" xfId="38922" builtinId="8" hidden="1"/>
    <cellStyle name="Hipervínculo" xfId="18509" builtinId="8" hidden="1"/>
    <cellStyle name="Hipervínculo" xfId="42539" builtinId="8" hidden="1"/>
    <cellStyle name="Hipervínculo" xfId="8071" builtinId="8" hidden="1"/>
    <cellStyle name="Hipervínculo" xfId="59385" builtinId="8" hidden="1"/>
    <cellStyle name="Hipervínculo" xfId="41567" builtinId="8" hidden="1"/>
    <cellStyle name="Hipervínculo" xfId="17081" builtinId="8" hidden="1"/>
    <cellStyle name="Hipervínculo" xfId="17018" builtinId="8" hidden="1"/>
    <cellStyle name="Hipervínculo" xfId="25305" builtinId="8" hidden="1"/>
    <cellStyle name="Hipervínculo" xfId="31649" builtinId="8" hidden="1"/>
    <cellStyle name="Hipervínculo" xfId="53430" builtinId="8" hidden="1"/>
    <cellStyle name="Hipervínculo" xfId="43009" builtinId="8" hidden="1"/>
    <cellStyle name="Hipervínculo" xfId="19923" builtinId="8" hidden="1"/>
    <cellStyle name="Hipervínculo" xfId="47134" builtinId="8" hidden="1"/>
    <cellStyle name="Hipervínculo" xfId="7947" builtinId="8" hidden="1"/>
    <cellStyle name="Hipervínculo" xfId="32108" builtinId="8" hidden="1"/>
    <cellStyle name="Hipervínculo" xfId="56134" builtinId="8" hidden="1"/>
    <cellStyle name="Hipervínculo" xfId="23429" builtinId="8" hidden="1"/>
    <cellStyle name="Hipervínculo" xfId="36080" builtinId="8" hidden="1"/>
    <cellStyle name="Hipervínculo" xfId="13120" builtinId="8" hidden="1"/>
    <cellStyle name="Hipervínculo" xfId="35472" builtinId="8" hidden="1"/>
    <cellStyle name="Hipervínculo" xfId="14875" builtinId="8" hidden="1"/>
    <cellStyle name="Hipervínculo" xfId="36663" builtinId="8" hidden="1"/>
    <cellStyle name="Hipervínculo" xfId="55941" builtinId="8" hidden="1"/>
    <cellStyle name="Hipervínculo" xfId="5507" builtinId="8" hidden="1"/>
    <cellStyle name="Hipervínculo" xfId="29148" builtinId="8" hidden="1"/>
    <cellStyle name="Hipervínculo" xfId="44819" builtinId="8" hidden="1"/>
    <cellStyle name="Hipervínculo" xfId="33145" builtinId="8" hidden="1"/>
    <cellStyle name="Hipervínculo" xfId="25227" builtinId="8" hidden="1"/>
    <cellStyle name="Hipervínculo" xfId="43500" builtinId="8" hidden="1"/>
    <cellStyle name="Hipervínculo" xfId="49014" builtinId="8" hidden="1"/>
    <cellStyle name="Hipervínculo" xfId="43956" builtinId="8" hidden="1"/>
    <cellStyle name="Hipervínculo" xfId="22224" builtinId="8" hidden="1"/>
    <cellStyle name="Hipervínculo" xfId="1294" builtinId="8" hidden="1"/>
    <cellStyle name="Hipervínculo" xfId="21254" builtinId="8" hidden="1"/>
    <cellStyle name="Hipervínculo" xfId="35376" builtinId="8" hidden="1"/>
    <cellStyle name="Hipervínculo" xfId="40761" builtinId="8" hidden="1"/>
    <cellStyle name="Hipervínculo" xfId="42087" builtinId="8" hidden="1"/>
    <cellStyle name="Hipervínculo" xfId="37026" builtinId="8" hidden="1"/>
    <cellStyle name="Hipervínculo" xfId="4256" builtinId="8" hidden="1"/>
    <cellStyle name="Hipervínculo" xfId="8867" builtinId="8" hidden="1"/>
    <cellStyle name="Hipervínculo" xfId="45666" builtinId="8" hidden="1"/>
    <cellStyle name="Hipervínculo" xfId="35660" builtinId="8" hidden="1"/>
    <cellStyle name="Hipervínculo" xfId="27886" builtinId="8" hidden="1"/>
    <cellStyle name="Hipervínculo" xfId="35160" builtinId="8" hidden="1"/>
    <cellStyle name="Hipervínculo" xfId="30101" builtinId="8" hidden="1"/>
    <cellStyle name="Hipervínculo" xfId="8369" builtinId="8" hidden="1"/>
    <cellStyle name="Hipervínculo" xfId="15794" builtinId="8" hidden="1"/>
    <cellStyle name="Hipervínculo" xfId="24114" builtinId="8" hidden="1"/>
    <cellStyle name="Hipervínculo" xfId="42587" builtinId="8" hidden="1"/>
    <cellStyle name="Hipervínculo" xfId="37712" builtinId="8" hidden="1"/>
    <cellStyle name="Hipervínculo" xfId="12848" builtinId="8" hidden="1"/>
    <cellStyle name="Hipervínculo" xfId="46530" builtinId="8" hidden="1"/>
    <cellStyle name="Hipervínculo" xfId="1542" builtinId="8" hidden="1"/>
    <cellStyle name="Hipervínculo" xfId="9937" builtinId="8" hidden="1"/>
    <cellStyle name="Hipervínculo" xfId="55088" builtinId="8" hidden="1"/>
    <cellStyle name="Hipervínculo" xfId="51137" builtinId="8" hidden="1"/>
    <cellStyle name="Hipervínculo" xfId="46208" builtinId="8" hidden="1"/>
    <cellStyle name="Hipervínculo" xfId="50773" builtinId="8" hidden="1"/>
    <cellStyle name="Hipervínculo" xfId="16242" builtinId="8" hidden="1"/>
    <cellStyle name="Hipervínculo" xfId="314" builtinId="8" hidden="1"/>
    <cellStyle name="Hipervínculo" xfId="58502" builtinId="8" hidden="1"/>
    <cellStyle name="Hipervínculo" xfId="29378" builtinId="8" hidden="1"/>
    <cellStyle name="Hipervínculo" xfId="34385" builtinId="8" hidden="1"/>
    <cellStyle name="Hipervínculo" xfId="21646" builtinId="8" hidden="1"/>
    <cellStyle name="Hipervínculo" xfId="34322" builtinId="8" hidden="1"/>
    <cellStyle name="Hipervínculo" xfId="23600" builtinId="8" hidden="1"/>
    <cellStyle name="Hipervínculo" xfId="25151" builtinId="8" hidden="1"/>
    <cellStyle name="Hipervínculo" xfId="4006" builtinId="8" hidden="1"/>
    <cellStyle name="Hipervínculo" xfId="21502" builtinId="8" hidden="1"/>
    <cellStyle name="Hipervínculo" xfId="27951" builtinId="8" hidden="1"/>
    <cellStyle name="Hipervínculo" xfId="32610" builtinId="8" hidden="1"/>
    <cellStyle name="Hipervínculo" xfId="4252" builtinId="8" hidden="1"/>
    <cellStyle name="Hipervínculo" xfId="22685" builtinId="8" hidden="1"/>
    <cellStyle name="Hipervínculo" xfId="19423" builtinId="8" hidden="1"/>
    <cellStyle name="Hipervínculo" xfId="43448" builtinId="8" hidden="1"/>
    <cellStyle name="Hipervínculo" xfId="47542" builtinId="8" hidden="1"/>
    <cellStyle name="Hipervínculo" xfId="46140" builtinId="8" hidden="1"/>
    <cellStyle name="Hipervínculo" xfId="3190" builtinId="8" hidden="1"/>
    <cellStyle name="Hipervínculo" xfId="42689" builtinId="8" hidden="1"/>
    <cellStyle name="Hipervínculo" xfId="2207" builtinId="8" hidden="1"/>
    <cellStyle name="Hipervínculo" xfId="16641" builtinId="8" hidden="1"/>
    <cellStyle name="Hipervínculo" xfId="54813" builtinId="8" hidden="1"/>
    <cellStyle name="Hipervínculo" xfId="53510" builtinId="8" hidden="1"/>
    <cellStyle name="Hipervínculo" xfId="43037" builtinId="8" hidden="1"/>
    <cellStyle name="Hipervínculo" xfId="19011" builtinId="8" hidden="1"/>
    <cellStyle name="Hipervínculo" xfId="5031" builtinId="8" hidden="1"/>
    <cellStyle name="Hipervínculo" xfId="7035" builtinId="8" hidden="1"/>
    <cellStyle name="Hipervínculo" xfId="33022" builtinId="8" hidden="1"/>
    <cellStyle name="Hipervínculo" xfId="57047" builtinId="8" hidden="1"/>
    <cellStyle name="Hipervínculo" xfId="58702" builtinId="8" hidden="1"/>
    <cellStyle name="Hipervínculo" xfId="36238" builtinId="8" hidden="1"/>
    <cellStyle name="Hipervínculo" xfId="12208" builtinId="8" hidden="1"/>
    <cellStyle name="Hipervínculo" xfId="1260" builtinId="8" hidden="1"/>
    <cellStyle name="Hipervínculo" xfId="34094" builtinId="8" hidden="1"/>
    <cellStyle name="Hipervínculo" xfId="38104" builtinId="8" hidden="1"/>
    <cellStyle name="Hipervínculo" xfId="6884" builtinId="8" hidden="1"/>
    <cellStyle name="Hipervínculo" xfId="23280" builtinId="8" hidden="1"/>
    <cellStyle name="Hipervínculo" xfId="29436" builtinId="8" hidden="1"/>
    <cellStyle name="Hipervínculo" xfId="5411" builtinId="8" hidden="1"/>
    <cellStyle name="Hipervínculo" xfId="8855" builtinId="8" hidden="1"/>
    <cellStyle name="Hipervínculo" xfId="20890" builtinId="8" hidden="1"/>
    <cellStyle name="Hipervínculo" xfId="46622" builtinId="8" hidden="1"/>
    <cellStyle name="Hipervínculo" xfId="49927" builtinId="8" hidden="1"/>
    <cellStyle name="Hipervínculo" xfId="44867" builtinId="8" hidden="1"/>
    <cellStyle name="Hipervínculo" xfId="22637" builtinId="8" hidden="1"/>
    <cellStyle name="Hipervínculo" xfId="1750" builtinId="8" hidden="1"/>
    <cellStyle name="Hipervínculo" xfId="6073" builtinId="8" hidden="1"/>
    <cellStyle name="Hipervínculo" xfId="27818" builtinId="8" hidden="1"/>
    <cellStyle name="Hipervínculo" xfId="53422" builtinId="8" hidden="1"/>
    <cellStyle name="Hipervínculo" xfId="36847" builtinId="8" hidden="1"/>
    <cellStyle name="Hipervínculo" xfId="368" builtinId="8" hidden="1"/>
    <cellStyle name="Hipervínculo" xfId="38266" builtinId="8" hidden="1"/>
    <cellStyle name="Hipervínculo" xfId="49839" builtinId="8" hidden="1"/>
    <cellStyle name="Hipervínculo" xfId="13016" builtinId="8" hidden="1"/>
    <cellStyle name="Hipervínculo" xfId="34746" builtinId="8" hidden="1"/>
    <cellStyle name="Hipervínculo" xfId="59162" builtinId="8" hidden="1"/>
    <cellStyle name="Hipervínculo" xfId="36072" builtinId="8" hidden="1"/>
    <cellStyle name="Hipervínculo" xfId="31013" builtinId="8" hidden="1"/>
    <cellStyle name="Hipervínculo" xfId="9036" builtinId="8" hidden="1"/>
    <cellStyle name="Hipervínculo" xfId="14883" builtinId="8" hidden="1"/>
    <cellStyle name="Hipervínculo" xfId="22835" builtinId="8" hidden="1"/>
    <cellStyle name="Hipervínculo" xfId="41676" builtinId="8" hidden="1"/>
    <cellStyle name="Hipervínculo" xfId="50876" builtinId="8" hidden="1"/>
    <cellStyle name="Hipervínculo" xfId="14775" builtinId="8" hidden="1"/>
    <cellStyle name="Hipervínculo" xfId="8327" builtinId="8" hidden="1"/>
    <cellStyle name="Hipervínculo" xfId="7785" builtinId="8" hidden="1"/>
    <cellStyle name="Hipervínculo" xfId="2221" builtinId="8" hidden="1"/>
    <cellStyle name="Hipervínculo" xfId="34096" builtinId="8" hidden="1"/>
    <cellStyle name="Hipervínculo" xfId="12704" builtinId="8" hidden="1"/>
    <cellStyle name="Hipervínculo" xfId="55630" builtinId="8" hidden="1"/>
    <cellStyle name="Hipervínculo" xfId="22725" builtinId="8" hidden="1"/>
    <cellStyle name="Hipervínculo" xfId="17157" builtinId="8" hidden="1"/>
    <cellStyle name="Hipervínculo" xfId="6732" builtinId="8" hidden="1"/>
    <cellStyle name="Hipervínculo" xfId="33006" builtinId="8" hidden="1"/>
    <cellStyle name="Hipervínculo" xfId="33801" builtinId="8" hidden="1"/>
    <cellStyle name="Hipervínculo" xfId="55528" builtinId="8" hidden="1"/>
    <cellStyle name="Hipervínculo" xfId="37018" builtinId="8" hidden="1"/>
    <cellStyle name="Hipervínculo" xfId="32588" builtinId="8" hidden="1"/>
    <cellStyle name="Hipervínculo" xfId="10227" builtinId="8" hidden="1"/>
    <cellStyle name="Hipervínculo" xfId="13533" builtinId="8" hidden="1"/>
    <cellStyle name="Hipervínculo" xfId="8771" builtinId="8" hidden="1"/>
    <cellStyle name="Hipervínculo" xfId="40727" builtinId="8" hidden="1"/>
    <cellStyle name="Hipervínculo" xfId="55724" builtinId="8" hidden="1"/>
    <cellStyle name="Hipervínculo" xfId="30093" builtinId="8" hidden="1"/>
    <cellStyle name="Hipervínculo" xfId="23482" builtinId="8" hidden="1"/>
    <cellStyle name="Hipervínculo" xfId="49413" builtinId="8" hidden="1"/>
    <cellStyle name="Hipervínculo" xfId="4592" builtinId="8" hidden="1"/>
    <cellStyle name="Hipervínculo" xfId="42597" builtinId="8" hidden="1"/>
    <cellStyle name="Hipervínculo" xfId="20378" builtinId="8" hidden="1"/>
    <cellStyle name="Hipervínculo" xfId="48925" builtinId="8" hidden="1"/>
    <cellStyle name="Hipervínculo" xfId="59233" builtinId="8" hidden="1"/>
    <cellStyle name="Hipervínculo" xfId="32566" builtinId="8" hidden="1"/>
    <cellStyle name="Hipervínculo" xfId="4755" builtinId="8" hidden="1"/>
    <cellStyle name="Hipervínculo" xfId="27132" builtinId="8" hidden="1"/>
    <cellStyle name="Hipervínculo" xfId="55074" builtinId="8" hidden="1"/>
    <cellStyle name="Hipervínculo" xfId="15759" builtinId="8" hidden="1"/>
    <cellStyle name="Hipervínculo" xfId="29186" builtinId="8" hidden="1"/>
    <cellStyle name="Hipervínculo" xfId="16234" builtinId="8" hidden="1"/>
    <cellStyle name="Hipervínculo" xfId="12614" builtinId="8" hidden="1"/>
    <cellStyle name="Hipervínculo" xfId="9905" builtinId="8" hidden="1"/>
    <cellStyle name="Hipervínculo" xfId="33935" builtinId="8" hidden="1"/>
    <cellStyle name="Hipervínculo" xfId="56448" builtinId="8" hidden="1"/>
    <cellStyle name="Hipervínculo" xfId="58140" builtinId="8" hidden="1"/>
    <cellStyle name="Hipervínculo" xfId="41026" builtinId="8" hidden="1"/>
    <cellStyle name="Hipervínculo" xfId="9306" builtinId="8" hidden="1"/>
    <cellStyle name="Hipervínculo" xfId="46644" builtinId="8" hidden="1"/>
    <cellStyle name="Hipervínculo" xfId="16707" builtinId="8" hidden="1"/>
    <cellStyle name="Hipervínculo" xfId="20747" builtinId="8" hidden="1"/>
    <cellStyle name="Hipervínculo" xfId="56644" builtinId="8" hidden="1"/>
    <cellStyle name="Hipervínculo" xfId="8681" builtinId="8" hidden="1"/>
    <cellStyle name="Hipervínculo" xfId="2211" builtinId="8" hidden="1"/>
    <cellStyle name="Hipervínculo" xfId="55921" builtinId="8" hidden="1"/>
    <cellStyle name="Hipervínculo" xfId="25534" builtinId="8" hidden="1"/>
    <cellStyle name="Hipervínculo" xfId="18707" builtinId="8" hidden="1"/>
    <cellStyle name="Hipervínculo" xfId="12174" builtinId="8" hidden="1"/>
    <cellStyle name="Hipervínculo" xfId="59381" builtinId="8" hidden="1"/>
    <cellStyle name="Hipervínculo" xfId="11736" builtinId="8" hidden="1"/>
    <cellStyle name="Hipervínculo" xfId="45738" builtinId="8" hidden="1"/>
    <cellStyle name="Hipervínculo" xfId="30133" builtinId="8" hidden="1"/>
    <cellStyle name="Hipervínculo" xfId="39858" builtinId="8" hidden="1"/>
    <cellStyle name="Hipervínculo" xfId="56890" builtinId="8" hidden="1"/>
    <cellStyle name="Hipervínculo" xfId="15762" builtinId="8" hidden="1"/>
    <cellStyle name="Hipervínculo" xfId="43348" builtinId="8" hidden="1"/>
    <cellStyle name="Hipervínculo" xfId="18891" builtinId="8" hidden="1"/>
    <cellStyle name="Hipervínculo" xfId="42555" builtinId="8" hidden="1"/>
    <cellStyle name="Hipervínculo" xfId="5375" builtinId="8" hidden="1"/>
    <cellStyle name="Hipervínculo" xfId="18536" builtinId="8" hidden="1"/>
    <cellStyle name="Hipervínculo" xfId="28262" builtinId="8" hidden="1"/>
    <cellStyle name="Hipervínculo" xfId="20853" builtinId="8" hidden="1"/>
    <cellStyle name="Hipervínculo" xfId="25293" builtinId="8" hidden="1"/>
    <cellStyle name="Hipervínculo" xfId="1526" builtinId="8" hidden="1"/>
    <cellStyle name="Hipervínculo" xfId="49963" builtinId="8" hidden="1"/>
    <cellStyle name="Hipervínculo" xfId="28465" builtinId="8" hidden="1"/>
    <cellStyle name="Hipervínculo" xfId="19541" builtinId="8" hidden="1"/>
    <cellStyle name="Hipervínculo" xfId="22600" builtinId="8" hidden="1"/>
    <cellStyle name="Hipervínculo" xfId="3100" builtinId="8" hidden="1"/>
    <cellStyle name="Hipervínculo" xfId="10911" builtinId="8" hidden="1"/>
    <cellStyle name="Hipervínculo" xfId="25334" builtinId="8" hidden="1"/>
    <cellStyle name="Hipervínculo" xfId="27782" builtinId="8" hidden="1"/>
    <cellStyle name="Hipervínculo" xfId="16274" builtinId="8" hidden="1"/>
    <cellStyle name="Hipervínculo" xfId="53458" builtinId="8" hidden="1"/>
    <cellStyle name="Hipervínculo" xfId="43035" builtinId="8" hidden="1"/>
    <cellStyle name="Hipervínculo" xfId="54530" builtinId="8" hidden="1"/>
    <cellStyle name="Hipervínculo" xfId="24402" builtinId="8" hidden="1"/>
    <cellStyle name="Hipervínculo" xfId="15800" builtinId="8" hidden="1"/>
    <cellStyle name="Hipervínculo" xfId="58436" builtinId="8" hidden="1"/>
    <cellStyle name="Hipervínculo" xfId="9146" builtinId="8" hidden="1"/>
    <cellStyle name="Hipervínculo" xfId="56834" builtinId="8" hidden="1"/>
    <cellStyle name="Hipervínculo" xfId="17961" builtinId="8" hidden="1"/>
    <cellStyle name="Hipervínculo" xfId="83" builtinId="8" hidden="1"/>
    <cellStyle name="Hipervínculo" xfId="30258" builtinId="8" hidden="1"/>
    <cellStyle name="Hipervínculo" xfId="5627" builtinId="8" hidden="1"/>
    <cellStyle name="Hipervínculo" xfId="50617" builtinId="8" hidden="1"/>
    <cellStyle name="Hipervínculo" xfId="29679" builtinId="8" hidden="1"/>
    <cellStyle name="Hipervínculo" xfId="55188" builtinId="8" hidden="1"/>
    <cellStyle name="Hipervínculo" xfId="9636" builtinId="8" hidden="1"/>
    <cellStyle name="Hipervínculo" xfId="2171" builtinId="8" hidden="1"/>
    <cellStyle name="Hipervínculo" xfId="1232" builtinId="8" hidden="1"/>
    <cellStyle name="Hipervínculo" xfId="15433" builtinId="8" hidden="1"/>
    <cellStyle name="Hipervínculo" xfId="41639" builtinId="8" hidden="1"/>
    <cellStyle name="Hipervínculo" xfId="47072" builtinId="8" hidden="1"/>
    <cellStyle name="Hipervínculo" xfId="50912" builtinId="8" hidden="1"/>
    <cellStyle name="Hipervínculo" xfId="29178" builtinId="8" hidden="1"/>
    <cellStyle name="Hipervínculo" xfId="24997" builtinId="8" hidden="1"/>
    <cellStyle name="Hipervínculo" xfId="18550" builtinId="8" hidden="1"/>
    <cellStyle name="Hipervínculo" xfId="1068" builtinId="8" hidden="1"/>
    <cellStyle name="Hipervínculo" xfId="49805" builtinId="8" hidden="1"/>
    <cellStyle name="Hipervínculo" xfId="21776" builtinId="8" hidden="1"/>
    <cellStyle name="Hipervínculo" xfId="43518" builtinId="8" hidden="1"/>
    <cellStyle name="Hipervínculo" xfId="7479" builtinId="8" hidden="1"/>
    <cellStyle name="Hipervínculo" xfId="48566" builtinId="8" hidden="1"/>
    <cellStyle name="Hipervínculo" xfId="43984" builtinId="8" hidden="1"/>
    <cellStyle name="Hipervínculo" xfId="26250" builtinId="8" hidden="1"/>
    <cellStyle name="Hipervínculo" xfId="22252" builtinId="8" hidden="1"/>
    <cellStyle name="Hipervínculo" xfId="19101" builtinId="8" hidden="1"/>
    <cellStyle name="Hipervínculo" xfId="7477" builtinId="8" hidden="1"/>
    <cellStyle name="Hipervínculo" xfId="6768" builtinId="8" hidden="1"/>
    <cellStyle name="Hipervínculo" xfId="28700" builtinId="8" hidden="1"/>
    <cellStyle name="Hipervínculo" xfId="18979" builtinId="8" hidden="1"/>
    <cellStyle name="Hipervínculo" xfId="50434" builtinId="8" hidden="1"/>
    <cellStyle name="Hipervínculo" xfId="55492" builtinId="8" hidden="1"/>
    <cellStyle name="Hipervínculo" xfId="7002" builtinId="8" hidden="1"/>
    <cellStyle name="Hipervínculo" xfId="37052" builtinId="8" hidden="1"/>
    <cellStyle name="Hipervínculo" xfId="15323" builtinId="8" hidden="1"/>
    <cellStyle name="Hipervínculo" xfId="17283" builtinId="8" hidden="1"/>
    <cellStyle name="Hipervínculo" xfId="9431" builtinId="8" hidden="1"/>
    <cellStyle name="Hipervínculo" xfId="13569" builtinId="8" hidden="1"/>
    <cellStyle name="Hipervínculo" xfId="27421" builtinId="8" hidden="1"/>
    <cellStyle name="Hipervínculo" xfId="35632" builtinId="8" hidden="1"/>
    <cellStyle name="Hipervínculo" xfId="59379" builtinId="8" hidden="1"/>
    <cellStyle name="Hipervínculo" xfId="1242" builtinId="8" hidden="1"/>
    <cellStyle name="Hipervínculo" xfId="55686" builtinId="8" hidden="1"/>
    <cellStyle name="Hipervínculo" xfId="30129" builtinId="8" hidden="1"/>
    <cellStyle name="Hipervínculo" xfId="39854" builtinId="8" hidden="1"/>
    <cellStyle name="Hipervínculo" xfId="27086" builtinId="8" hidden="1"/>
    <cellStyle name="Hipervínculo" xfId="14971" builtinId="8" hidden="1"/>
    <cellStyle name="Hipervínculo" xfId="43185" builtinId="8" hidden="1"/>
    <cellStyle name="Hipervínculo" xfId="5849" builtinId="8" hidden="1"/>
    <cellStyle name="Hipervínculo" xfId="36043" builtinId="8" hidden="1"/>
    <cellStyle name="Hipervínculo" xfId="5379" builtinId="8" hidden="1"/>
    <cellStyle name="Hipervínculo" xfId="52109" builtinId="8" hidden="1"/>
    <cellStyle name="Hipervínculo" xfId="48889" builtinId="8" hidden="1"/>
    <cellStyle name="Hipervínculo" xfId="20858" builtinId="8" hidden="1"/>
    <cellStyle name="Hipervínculo" xfId="48403" builtinId="8" hidden="1"/>
    <cellStyle name="Hipervínculo" xfId="1528" builtinId="8" hidden="1"/>
    <cellStyle name="Hipervínculo" xfId="56724" builtinId="8" hidden="1"/>
    <cellStyle name="Hipervínculo" xfId="12328" builtinId="8" hidden="1"/>
    <cellStyle name="Hipervínculo" xfId="27166" builtinId="8" hidden="1"/>
    <cellStyle name="Hipervínculo" xfId="2998" builtinId="8" hidden="1"/>
    <cellStyle name="Hipervínculo" xfId="49487" builtinId="8" hidden="1"/>
    <cellStyle name="Hipervínculo" xfId="46182" builtinId="8" hidden="1"/>
    <cellStyle name="Hipervínculo" xfId="45835" builtinId="8" hidden="1"/>
    <cellStyle name="Hipervínculo" xfId="42089" builtinId="8" hidden="1"/>
    <cellStyle name="Hipervínculo" xfId="25908" builtinId="8" hidden="1"/>
    <cellStyle name="Hipervínculo" xfId="48907" builtinId="8" hidden="1"/>
    <cellStyle name="Hipervínculo" xfId="5851" builtinId="8" hidden="1"/>
    <cellStyle name="Hipervínculo" xfId="41877" builtinId="8" hidden="1"/>
    <cellStyle name="Hipervínculo" xfId="37968" builtinId="8" hidden="1"/>
    <cellStyle name="Hipervínculo" xfId="33971" builtinId="8" hidden="1"/>
    <cellStyle name="Hipervínculo" xfId="59425" builtinId="8" hidden="1"/>
    <cellStyle name="Hipervínculo" xfId="376" builtinId="8" hidden="1"/>
    <cellStyle name="Hipervínculo" xfId="39382" builtinId="8" hidden="1"/>
    <cellStyle name="Hipervínculo" xfId="35289" builtinId="8" hidden="1"/>
    <cellStyle name="Hipervínculo" xfId="34716" builtinId="8" hidden="1"/>
    <cellStyle name="Hipervínculo" xfId="9343" builtinId="8" hidden="1"/>
    <cellStyle name="Hipervínculo" xfId="10979" builtinId="8" hidden="1"/>
    <cellStyle name="Hipervínculo" xfId="8797" builtinId="8" hidden="1"/>
    <cellStyle name="Hipervínculo" xfId="30687" builtinId="8" hidden="1"/>
    <cellStyle name="Hipervínculo" xfId="40769" builtinId="8" hidden="1"/>
    <cellStyle name="Hipervínculo" xfId="9004" builtinId="8" hidden="1"/>
    <cellStyle name="Hipervínculo" xfId="56606" builtinId="8" hidden="1"/>
    <cellStyle name="Hipervínculo" xfId="32657" builtinId="8" hidden="1"/>
    <cellStyle name="Hipervínculo" xfId="19913" builtinId="8" hidden="1"/>
    <cellStyle name="Hipervínculo" xfId="28487" builtinId="8" hidden="1"/>
    <cellStyle name="Hipervínculo" xfId="4485" builtinId="8" hidden="1"/>
    <cellStyle name="Hipervínculo" xfId="50908" builtinId="8" hidden="1"/>
    <cellStyle name="Hipervínculo" xfId="8257" builtinId="8" hidden="1"/>
    <cellStyle name="Hipervínculo" xfId="57169" builtinId="8" hidden="1"/>
    <cellStyle name="Hipervínculo" xfId="34855" builtinId="8" hidden="1"/>
    <cellStyle name="Hipervínculo" xfId="1678" builtinId="8" hidden="1"/>
    <cellStyle name="Hipervínculo" xfId="48719" builtinId="8" hidden="1"/>
    <cellStyle name="Hipervínculo" xfId="52115" builtinId="8" hidden="1"/>
    <cellStyle name="Hipervínculo" xfId="51797" builtinId="8" hidden="1"/>
    <cellStyle name="Hipervínculo" xfId="36561" builtinId="8" hidden="1"/>
    <cellStyle name="Hipervínculo" xfId="42947" builtinId="8" hidden="1"/>
    <cellStyle name="Hipervínculo" xfId="20914" builtinId="8" hidden="1"/>
    <cellStyle name="Hipervínculo" xfId="26246" builtinId="8" hidden="1"/>
    <cellStyle name="Hipervínculo" xfId="54851" builtinId="8" hidden="1"/>
    <cellStyle name="Hipervínculo" xfId="31928" builtinId="8" hidden="1"/>
    <cellStyle name="Hipervínculo" xfId="54370" builtinId="8" hidden="1"/>
    <cellStyle name="Hipervínculo" xfId="6764" builtinId="8" hidden="1"/>
    <cellStyle name="Hipervínculo" xfId="3202" builtinId="8" hidden="1"/>
    <cellStyle name="Hipervínculo" xfId="47096" builtinId="8" hidden="1"/>
    <cellStyle name="Hipervínculo" xfId="33769" builtinId="8" hidden="1"/>
    <cellStyle name="Hipervínculo" xfId="6499" builtinId="8" hidden="1"/>
    <cellStyle name="Hipervínculo" xfId="7006" builtinId="8" hidden="1"/>
    <cellStyle name="Hipervínculo" xfId="37048" builtinId="8" hidden="1"/>
    <cellStyle name="Hipervínculo" xfId="33050" builtinId="8" hidden="1"/>
    <cellStyle name="Hipervínculo" xfId="57512" builtinId="8" hidden="1"/>
    <cellStyle name="Hipervínculo" xfId="10261" builtinId="8" hidden="1"/>
    <cellStyle name="Hipervínculo" xfId="58688" builtinId="8" hidden="1"/>
    <cellStyle name="Hipervínculo" xfId="36210" builtinId="8" hidden="1"/>
    <cellStyle name="Hipervínculo" xfId="35636" builtinId="8" hidden="1"/>
    <cellStyle name="Hipervínculo" xfId="12180" builtinId="8" hidden="1"/>
    <cellStyle name="Hipervínculo" xfId="37119" builtinId="8" hidden="1"/>
    <cellStyle name="Hipervínculo" xfId="22987" builtinId="8" hidden="1"/>
    <cellStyle name="Hipervínculo" xfId="39349" builtinId="8" hidden="1"/>
    <cellStyle name="Hipervínculo" xfId="39850" builtinId="8" hidden="1"/>
    <cellStyle name="Hipervínculo" xfId="43157" builtinId="8" hidden="1"/>
    <cellStyle name="Hipervínculo" xfId="43941" builtinId="8" hidden="1"/>
    <cellStyle name="Hipervínculo" xfId="51825" builtinId="8" hidden="1"/>
    <cellStyle name="Hipervínculo" xfId="7084" builtinId="8" hidden="1"/>
    <cellStyle name="Hipervínculo" xfId="29408" builtinId="8" hidden="1"/>
    <cellStyle name="Hipervínculo" xfId="4616" builtinId="8" hidden="1"/>
    <cellStyle name="Hipervínculo" xfId="47622" builtinId="8" hidden="1"/>
    <cellStyle name="Hipervínculo" xfId="612" builtinId="8" hidden="1"/>
    <cellStyle name="Hipervínculo" xfId="47879" builtinId="8" hidden="1"/>
    <cellStyle name="Hipervínculo" xfId="35612" builtinId="8" hidden="1"/>
    <cellStyle name="Hipervínculo" xfId="48757" builtinId="8" hidden="1"/>
    <cellStyle name="Hipervínculo" xfId="13587" builtinId="8" hidden="1"/>
    <cellStyle name="Hipervínculo" xfId="30722" builtinId="8" hidden="1"/>
    <cellStyle name="Hipervínculo" xfId="28676" builtinId="8" hidden="1"/>
    <cellStyle name="Hipervínculo" xfId="23443" builtinId="8" hidden="1"/>
    <cellStyle name="Hipervínculo" xfId="4156" builtinId="8" hidden="1"/>
    <cellStyle name="Hipervínculo" xfId="18840" builtinId="8" hidden="1"/>
    <cellStyle name="Hipervínculo" xfId="41236" builtinId="8" hidden="1"/>
    <cellStyle name="Hipervínculo" xfId="46174" builtinId="8" hidden="1"/>
    <cellStyle name="Hipervínculo" xfId="30575" builtinId="8" hidden="1"/>
    <cellStyle name="Hipervínculo" xfId="48653" builtinId="8" hidden="1"/>
    <cellStyle name="Hipervínculo" xfId="45337" builtinId="8" hidden="1"/>
    <cellStyle name="Hipervínculo" xfId="31743" builtinId="8" hidden="1"/>
    <cellStyle name="Hipervínculo" xfId="49427" builtinId="8" hidden="1"/>
    <cellStyle name="Hipervínculo" xfId="40952" builtinId="8" hidden="1"/>
    <cellStyle name="Hipervínculo" xfId="28680" builtinId="8" hidden="1"/>
    <cellStyle name="Hipervínculo" xfId="50925" builtinId="8" hidden="1"/>
    <cellStyle name="Hipervínculo" xfId="5495" builtinId="8" hidden="1"/>
    <cellStyle name="Hipervínculo" xfId="23919" builtinId="8" hidden="1"/>
    <cellStyle name="Hipervínculo" xfId="1318" builtinId="8" hidden="1"/>
    <cellStyle name="Hipervínculo" xfId="47540" builtinId="8" hidden="1"/>
    <cellStyle name="Hipervínculo" xfId="11840" builtinId="8" hidden="1"/>
    <cellStyle name="Hipervínculo" xfId="4296" builtinId="8" hidden="1"/>
    <cellStyle name="Hipervínculo" xfId="31239" builtinId="8" hidden="1"/>
    <cellStyle name="Hipervínculo" xfId="25405" builtinId="8" hidden="1"/>
    <cellStyle name="Hipervínculo" xfId="21960" builtinId="8" hidden="1"/>
    <cellStyle name="Hipervínculo" xfId="56084" builtinId="8" hidden="1"/>
    <cellStyle name="Hipervínculo" xfId="47234" builtinId="8" hidden="1"/>
    <cellStyle name="Hipervínculo" xfId="39018" builtinId="8" hidden="1"/>
    <cellStyle name="Hipervínculo" xfId="48351" builtinId="8" hidden="1"/>
    <cellStyle name="Hipervínculo" xfId="12228" builtinId="8" hidden="1"/>
    <cellStyle name="Hipervínculo" xfId="33669" builtinId="8" hidden="1"/>
    <cellStyle name="Hipervínculo" xfId="39367" builtinId="8" hidden="1"/>
    <cellStyle name="Hipervínculo" xfId="3216" builtinId="8" hidden="1"/>
    <cellStyle name="Hipervínculo" xfId="28660" builtinId="8" hidden="1"/>
    <cellStyle name="Hipervínculo" xfId="5301" builtinId="8" hidden="1"/>
    <cellStyle name="Hipervínculo" xfId="17759" builtinId="8" hidden="1"/>
    <cellStyle name="Hipervínculo" xfId="39842" builtinId="8" hidden="1"/>
    <cellStyle name="Hipervínculo" xfId="49044" builtinId="8" hidden="1"/>
    <cellStyle name="Hipervínculo" xfId="28553" builtinId="8" hidden="1"/>
    <cellStyle name="Hipervínculo" xfId="15403" builtinId="8" hidden="1"/>
    <cellStyle name="Hipervínculo" xfId="38524" builtinId="8" hidden="1"/>
    <cellStyle name="Hipervínculo" xfId="29792" builtinId="8" hidden="1"/>
    <cellStyle name="Hipervínculo" xfId="11752" builtinId="8" hidden="1"/>
    <cellStyle name="Hipervínculo" xfId="55606" builtinId="8" hidden="1"/>
    <cellStyle name="Hipervínculo" xfId="35700" builtinId="8" hidden="1"/>
    <cellStyle name="Hipervínculo" xfId="36946" builtinId="8" hidden="1"/>
    <cellStyle name="Hipervínculo" xfId="50168" builtinId="8" hidden="1"/>
    <cellStyle name="Hipervínculo" xfId="57858" builtinId="8" hidden="1"/>
    <cellStyle name="Hipervínculo" xfId="50228" builtinId="8" hidden="1"/>
    <cellStyle name="Hipervínculo" xfId="43430" builtinId="8" hidden="1"/>
    <cellStyle name="Hipervínculo" xfId="36595" builtinId="8" hidden="1"/>
    <cellStyle name="Hipervínculo" xfId="13974" builtinId="8" hidden="1"/>
    <cellStyle name="Hipervínculo" xfId="22863" builtinId="8" hidden="1"/>
    <cellStyle name="Hipervínculo" xfId="4822" builtinId="8" hidden="1"/>
    <cellStyle name="Hipervínculo" xfId="20640" builtinId="8" hidden="1"/>
    <cellStyle name="Hipervínculo" xfId="57721" builtinId="8" hidden="1"/>
    <cellStyle name="Hipervínculo" xfId="26139" builtinId="8" hidden="1"/>
    <cellStyle name="Hipervínculo" xfId="5171" builtinId="8" hidden="1"/>
    <cellStyle name="Hipervínculo" xfId="44042" builtinId="8" hidden="1"/>
    <cellStyle name="Hipervínculo" xfId="6125" builtinId="8" hidden="1"/>
    <cellStyle name="Hipervínculo" xfId="19981" builtinId="8" hidden="1"/>
    <cellStyle name="Hipervínculo" xfId="26908" builtinId="8" hidden="1"/>
    <cellStyle name="Hipervínculo" xfId="33839" builtinId="8" hidden="1"/>
    <cellStyle name="Hipervínculo" xfId="9579" builtinId="8" hidden="1"/>
    <cellStyle name="Hipervínculo" xfId="56010" builtinId="8" hidden="1"/>
    <cellStyle name="Hipervínculo" xfId="35297" builtinId="8" hidden="1"/>
    <cellStyle name="Hipervínculo" xfId="6752" builtinId="8" hidden="1"/>
    <cellStyle name="Hipervínculo" xfId="49891" builtinId="8" hidden="1"/>
    <cellStyle name="Hipervínculo" xfId="38851" builtinId="8" hidden="1"/>
    <cellStyle name="Hipervínculo" xfId="26948" builtinId="8" hidden="1"/>
    <cellStyle name="Hipervínculo" xfId="3636" builtinId="8" hidden="1"/>
    <cellStyle name="Hipervínculo" xfId="44935" builtinId="8" hidden="1"/>
    <cellStyle name="Hipervínculo" xfId="13583" builtinId="8" hidden="1"/>
    <cellStyle name="Hipervínculo" xfId="34399" builtinId="8" hidden="1"/>
    <cellStyle name="Hipervínculo" xfId="58432" builtinId="8" hidden="1"/>
    <cellStyle name="Hipervínculo" xfId="53958" builtinId="8" hidden="1"/>
    <cellStyle name="Hipervínculo" xfId="14525" builtinId="8" hidden="1"/>
    <cellStyle name="Hipervínculo" xfId="54642" builtinId="8" hidden="1"/>
    <cellStyle name="Hipervínculo" xfId="42503" builtinId="8" hidden="1"/>
    <cellStyle name="Hipervínculo" xfId="54875" builtinId="8" hidden="1"/>
    <cellStyle name="Hipervínculo" xfId="30851" builtinId="8" hidden="1"/>
    <cellStyle name="Hipervínculo" xfId="2476" builtinId="8" hidden="1"/>
    <cellStyle name="Hipervínculo" xfId="21180" builtinId="8" hidden="1"/>
    <cellStyle name="Hipervínculo" xfId="35446" builtinId="8" hidden="1"/>
    <cellStyle name="Hipervínculo" xfId="17609" builtinId="8" hidden="1"/>
    <cellStyle name="Hipervínculo" xfId="3638" builtinId="8" hidden="1"/>
    <cellStyle name="Hipervínculo" xfId="14252" builtinId="8" hidden="1"/>
    <cellStyle name="Hipervínculo" xfId="14339" builtinId="8" hidden="1"/>
    <cellStyle name="Hipervínculo" xfId="1194" builtinId="8" hidden="1"/>
    <cellStyle name="Hipervínculo" xfId="18641" builtinId="8" hidden="1"/>
    <cellStyle name="Hipervínculo" xfId="37202" builtinId="8" hidden="1"/>
    <cellStyle name="Hipervínculo" xfId="44299" builtinId="8" hidden="1"/>
    <cellStyle name="Hipervínculo" xfId="52685" builtinId="8" hidden="1"/>
    <cellStyle name="Hipervínculo" xfId="48389" builtinId="8" hidden="1"/>
    <cellStyle name="Hipervínculo" xfId="57404" builtinId="8" hidden="1"/>
    <cellStyle name="Hipervínculo" xfId="58370" builtinId="8" hidden="1"/>
    <cellStyle name="Hipervínculo" xfId="57898" builtinId="8" hidden="1"/>
    <cellStyle name="Hipervínculo" xfId="35572" builtinId="8" hidden="1"/>
    <cellStyle name="Hipervínculo" xfId="24959" builtinId="8" hidden="1"/>
    <cellStyle name="Hipervínculo" xfId="1186" builtinId="8" hidden="1"/>
    <cellStyle name="Hipervínculo" xfId="29589" builtinId="8" hidden="1"/>
    <cellStyle name="Hipervínculo" xfId="12724" builtinId="8" hidden="1"/>
    <cellStyle name="Hipervínculo" xfId="792" builtinId="8" hidden="1"/>
    <cellStyle name="Hipervínculo" xfId="36871" builtinId="8" hidden="1"/>
    <cellStyle name="Hipervínculo" xfId="16457" builtinId="8" hidden="1"/>
    <cellStyle name="Hipervínculo" xfId="40663" builtinId="8" hidden="1"/>
    <cellStyle name="Hipervínculo" xfId="21030" builtinId="8" hidden="1"/>
    <cellStyle name="Hipervínculo" xfId="41783" builtinId="8" hidden="1"/>
    <cellStyle name="Hipervínculo" xfId="44579" builtinId="8" hidden="1"/>
    <cellStyle name="Hipervínculo" xfId="44255" builtinId="8" hidden="1"/>
    <cellStyle name="Hipervínculo" xfId="17201" builtinId="8" hidden="1"/>
    <cellStyle name="Hipervínculo" xfId="40193" builtinId="8" hidden="1"/>
    <cellStyle name="Hipervínculo" xfId="26844" builtinId="8" hidden="1"/>
    <cellStyle name="Hipervínculo" xfId="21698" builtinId="8" hidden="1"/>
    <cellStyle name="Hipervínculo" xfId="16325" builtinId="8" hidden="1"/>
    <cellStyle name="Hipervínculo" xfId="32299" builtinId="8" hidden="1"/>
    <cellStyle name="Hipervínculo" xfId="5148" builtinId="8" hidden="1"/>
    <cellStyle name="Hipervínculo" xfId="30333" builtinId="8" hidden="1"/>
    <cellStyle name="Hipervínculo" xfId="17181" builtinId="8" hidden="1"/>
    <cellStyle name="Hipervínculo" xfId="54362" builtinId="8" hidden="1"/>
    <cellStyle name="Hipervínculo" xfId="57794" builtinId="8" hidden="1"/>
    <cellStyle name="Hipervínculo" xfId="10849" builtinId="8" hidden="1"/>
    <cellStyle name="Hipervínculo" xfId="24356" builtinId="8" hidden="1"/>
    <cellStyle name="Hipervínculo" xfId="14897" builtinId="8" hidden="1"/>
    <cellStyle name="Hipervínculo" xfId="55504" builtinId="8" hidden="1"/>
    <cellStyle name="Hipervínculo" xfId="48899" builtinId="8" hidden="1"/>
    <cellStyle name="Hipervínculo" xfId="12076" builtinId="8" hidden="1"/>
    <cellStyle name="Hipervínculo" xfId="32042" builtinId="8" hidden="1"/>
    <cellStyle name="Hipervínculo" xfId="10188" builtinId="8" hidden="1"/>
    <cellStyle name="Hipervínculo" xfId="58692" builtinId="8" hidden="1"/>
    <cellStyle name="Hipervínculo" xfId="2273" builtinId="8" hidden="1"/>
    <cellStyle name="Hipervínculo" xfId="53682" builtinId="8" hidden="1"/>
    <cellStyle name="Hipervínculo" xfId="31950" builtinId="8" hidden="1"/>
    <cellStyle name="Hipervínculo" xfId="13511" builtinId="8" hidden="1"/>
    <cellStyle name="Hipervínculo" xfId="14637" builtinId="8" hidden="1"/>
    <cellStyle name="Hipervínculo" xfId="13761" builtinId="8" hidden="1"/>
    <cellStyle name="Hipervínculo" xfId="41463" builtinId="8" hidden="1"/>
    <cellStyle name="Hipervínculo" xfId="19005" builtinId="8" hidden="1"/>
    <cellStyle name="Hipervínculo" xfId="43933" builtinId="8" hidden="1"/>
    <cellStyle name="Hipervínculo" xfId="14431" builtinId="8" hidden="1"/>
    <cellStyle name="Hipervínculo" xfId="51817" builtinId="8" hidden="1"/>
    <cellStyle name="Hipervínculo" xfId="18675" builtinId="8" hidden="1"/>
    <cellStyle name="Hipervínculo" xfId="14607" builtinId="8" hidden="1"/>
    <cellStyle name="Hipervínculo" xfId="50656" builtinId="8" hidden="1"/>
    <cellStyle name="Hipervínculo" xfId="53782" builtinId="8" hidden="1"/>
    <cellStyle name="Hipervínculo" xfId="38228" builtinId="8" hidden="1"/>
    <cellStyle name="Hipervínculo" xfId="12494" builtinId="8" hidden="1"/>
    <cellStyle name="Hipervínculo" xfId="38450" builtinId="8" hidden="1"/>
    <cellStyle name="Hipervínculo" xfId="46251" builtinId="8" hidden="1"/>
    <cellStyle name="Hipervínculo" xfId="50735" builtinId="8" hidden="1"/>
    <cellStyle name="Hipervínculo" xfId="46640" builtinId="8" hidden="1"/>
    <cellStyle name="Hipervínculo" xfId="6421" builtinId="8" hidden="1"/>
    <cellStyle name="Hipervínculo" xfId="39827" builtinId="8" hidden="1"/>
    <cellStyle name="Hipervínculo" xfId="8279" builtinId="8" hidden="1"/>
    <cellStyle name="Hipervínculo" xfId="932" builtinId="8" hidden="1"/>
    <cellStyle name="Hipervínculo" xfId="49221" builtinId="8" hidden="1"/>
    <cellStyle name="Hipervínculo" xfId="36104" builtinId="8" hidden="1"/>
    <cellStyle name="Hipervínculo" xfId="19805" builtinId="8" hidden="1"/>
    <cellStyle name="Hipervínculo" xfId="32861" builtinId="8" hidden="1"/>
    <cellStyle name="Hipervínculo" xfId="57333" builtinId="8" hidden="1"/>
    <cellStyle name="Hipervínculo" xfId="9929" builtinId="8" hidden="1"/>
    <cellStyle name="Hipervínculo" xfId="37958" builtinId="8" hidden="1"/>
    <cellStyle name="Hipervínculo" xfId="32901" builtinId="8" hidden="1"/>
    <cellStyle name="Hipervínculo" xfId="38048" builtinId="8" hidden="1"/>
    <cellStyle name="Hipervínculo" xfId="11167" builtinId="8" hidden="1"/>
    <cellStyle name="Hipervínculo" xfId="12994" builtinId="8" hidden="1"/>
    <cellStyle name="Hipervínculo" xfId="44135" builtinId="8" hidden="1"/>
    <cellStyle name="Hipervínculo" xfId="28968" builtinId="8" hidden="1"/>
    <cellStyle name="Hipervínculo" xfId="28730" builtinId="8" hidden="1"/>
    <cellStyle name="Hipervínculo" xfId="7181" builtinId="8" hidden="1"/>
    <cellStyle name="Hipervínculo" xfId="52761" builtinId="8" hidden="1"/>
    <cellStyle name="Hipervínculo" xfId="31033" builtinId="8" hidden="1"/>
    <cellStyle name="Hipervínculo" xfId="20819" builtinId="8" hidden="1"/>
    <cellStyle name="Hipervínculo" xfId="25970" builtinId="8" hidden="1"/>
    <cellStyle name="Hipervínculo" xfId="3576" builtinId="8" hidden="1"/>
    <cellStyle name="Hipervínculo" xfId="52528" builtinId="8" hidden="1"/>
    <cellStyle name="Hipervínculo" xfId="19925" builtinId="8" hidden="1"/>
    <cellStyle name="Hipervínculo" xfId="18903" builtinId="8" hidden="1"/>
    <cellStyle name="Hipervínculo" xfId="24406" builtinId="8" hidden="1"/>
    <cellStyle name="Hipervínculo" xfId="45431" builtinId="8" hidden="1"/>
    <cellStyle name="Hipervínculo" xfId="11691" builtinId="8" hidden="1"/>
    <cellStyle name="Hipervínculo" xfId="23528" builtinId="8" hidden="1"/>
    <cellStyle name="Hipervínculo" xfId="58056" builtinId="8" hidden="1"/>
    <cellStyle name="Hipervínculo" xfId="19043" builtinId="8" hidden="1"/>
    <cellStyle name="Hipervínculo" xfId="51651" builtinId="8" hidden="1"/>
    <cellStyle name="Hipervínculo" xfId="3136" builtinId="8" hidden="1"/>
    <cellStyle name="Hipervínculo" xfId="51005" builtinId="8" hidden="1"/>
    <cellStyle name="Hipervínculo" xfId="21798" builtinId="8" hidden="1"/>
    <cellStyle name="Hipervínculo" xfId="51545" builtinId="8" hidden="1"/>
    <cellStyle name="Hipervínculo" xfId="14403" builtinId="8" hidden="1"/>
    <cellStyle name="Hipervínculo" xfId="29713" builtinId="8" hidden="1"/>
    <cellStyle name="Hipervínculo" xfId="10637" builtinId="8" hidden="1"/>
    <cellStyle name="Hipervínculo" xfId="18633" builtinId="8" hidden="1"/>
    <cellStyle name="Hipervínculo" xfId="41827" builtinId="8" hidden="1"/>
    <cellStyle name="Hipervínculo" xfId="12116" builtinId="8" hidden="1"/>
    <cellStyle name="Hipervínculo" xfId="10845" builtinId="8" hidden="1"/>
    <cellStyle name="Hipervínculo" xfId="41497" builtinId="8" hidden="1"/>
    <cellStyle name="Hipervínculo" xfId="33781" builtinId="8" hidden="1"/>
    <cellStyle name="Hipervínculo" xfId="38835" builtinId="8" hidden="1"/>
    <cellStyle name="Hipervínculo" xfId="11438" builtinId="8" hidden="1"/>
    <cellStyle name="Hipervínculo" xfId="57775" builtinId="8" hidden="1"/>
    <cellStyle name="Hipervínculo" xfId="53573" builtinId="8" hidden="1"/>
    <cellStyle name="Hipervínculo" xfId="37127" builtinId="8" hidden="1"/>
    <cellStyle name="Hipervínculo" xfId="10247" builtinId="8" hidden="1"/>
    <cellStyle name="Hipervínculo" xfId="48795" builtinId="8" hidden="1"/>
    <cellStyle name="Hipervínculo" xfId="53678" builtinId="8" hidden="1"/>
    <cellStyle name="Hipervínculo" xfId="37488" builtinId="8" hidden="1"/>
    <cellStyle name="Hipervínculo" xfId="48618" builtinId="8" hidden="1"/>
    <cellStyle name="Hipervínculo" xfId="24084" builtinId="8" hidden="1"/>
    <cellStyle name="Hipervínculo" xfId="19189" builtinId="8" hidden="1"/>
    <cellStyle name="Hipervínculo" xfId="51615" builtinId="8" hidden="1"/>
    <cellStyle name="Hipervínculo" xfId="19009" builtinId="8" hidden="1"/>
    <cellStyle name="Hipervínculo" xfId="27581" builtinId="8" hidden="1"/>
    <cellStyle name="Hipervínculo" xfId="19895" builtinId="8" hidden="1"/>
    <cellStyle name="Hipervínculo" xfId="45804" builtinId="8" hidden="1"/>
    <cellStyle name="Hipervínculo" xfId="176" builtinId="8" hidden="1"/>
    <cellStyle name="Hipervínculo" xfId="24442" builtinId="8" hidden="1"/>
    <cellStyle name="Hipervínculo" xfId="24757" builtinId="8" hidden="1"/>
    <cellStyle name="Hipervínculo" xfId="47634" builtinId="8" hidden="1"/>
    <cellStyle name="Hipervínculo" xfId="52564" builtinId="8" hidden="1"/>
    <cellStyle name="Hipervínculo" xfId="3594" builtinId="8" hidden="1"/>
    <cellStyle name="Hipervínculo" xfId="44815" builtinId="8" hidden="1"/>
    <cellStyle name="Hipervínculo" xfId="20784" builtinId="8" hidden="1"/>
    <cellStyle name="Hipervínculo" xfId="50731" builtinId="8" hidden="1"/>
    <cellStyle name="Hipervínculo" xfId="54014" builtinId="8" hidden="1"/>
    <cellStyle name="Hipervínculo" xfId="7219" builtinId="8" hidden="1"/>
    <cellStyle name="Hipervínculo" xfId="39823" builtinId="8" hidden="1"/>
    <cellStyle name="Hipervínculo" xfId="31247" builtinId="8" hidden="1"/>
    <cellStyle name="Hipervínculo" xfId="20896" builtinId="8" hidden="1"/>
    <cellStyle name="Hipervínculo" xfId="6730" builtinId="8" hidden="1"/>
    <cellStyle name="Hipervínculo" xfId="39016" builtinId="8" hidden="1"/>
    <cellStyle name="Hipervínculo" xfId="25532" builtinId="8" hidden="1"/>
    <cellStyle name="Hipervínculo" xfId="4865" builtinId="8" hidden="1"/>
    <cellStyle name="Hipervínculo" xfId="15075" builtinId="8" hidden="1"/>
    <cellStyle name="Hipervínculo" xfId="18264" builtinId="8" hidden="1"/>
    <cellStyle name="Hipervínculo" xfId="42639" builtinId="8" hidden="1"/>
    <cellStyle name="Hipervínculo" xfId="5385" builtinId="8" hidden="1"/>
    <cellStyle name="Hipervínculo" xfId="12590" builtinId="8" hidden="1"/>
    <cellStyle name="Hipervínculo" xfId="14435" builtinId="8" hidden="1"/>
    <cellStyle name="Hipervínculo" xfId="47230" builtinId="8" hidden="1"/>
    <cellStyle name="Hipervínculo" xfId="50488" builtinId="8" hidden="1"/>
    <cellStyle name="Hipervínculo" xfId="32435" builtinId="8" hidden="1"/>
    <cellStyle name="Hipervínculo" xfId="18824" builtinId="8" hidden="1"/>
    <cellStyle name="Hipervínculo" xfId="7187" builtinId="8" hidden="1"/>
    <cellStyle name="Hipervínculo" xfId="52912" builtinId="8" hidden="1"/>
    <cellStyle name="Hipervínculo" xfId="6662" builtinId="8" hidden="1"/>
    <cellStyle name="Hipervínculo" xfId="20815" builtinId="8" hidden="1"/>
    <cellStyle name="Hipervínculo" xfId="13870" builtinId="8" hidden="1"/>
    <cellStyle name="Hipervínculo" xfId="44845" builtinId="8" hidden="1"/>
    <cellStyle name="Hipervínculo" xfId="53575" builtinId="8" hidden="1"/>
    <cellStyle name="Hipervínculo" xfId="15221" builtinId="8" hidden="1"/>
    <cellStyle name="Hipervínculo" xfId="55033" builtinId="8" hidden="1"/>
    <cellStyle name="Hipervínculo" xfId="24410" builtinId="8" hidden="1"/>
    <cellStyle name="Hipervínculo" xfId="46719" builtinId="8" hidden="1"/>
    <cellStyle name="Hipervínculo" xfId="160" builtinId="8" hidden="1"/>
    <cellStyle name="Hipervínculo" xfId="45196" builtinId="8" hidden="1"/>
    <cellStyle name="Hipervínculo" xfId="43897" builtinId="8" hidden="1"/>
    <cellStyle name="Hipervínculo" xfId="2165" builtinId="8" hidden="1"/>
    <cellStyle name="Hipervínculo" xfId="29382" builtinId="8" hidden="1"/>
    <cellStyle name="Hipervínculo" xfId="17799" builtinId="8" hidden="1"/>
    <cellStyle name="Hipervínculo" xfId="45732" builtinId="8" hidden="1"/>
    <cellStyle name="Hipervínculo" xfId="40739" builtinId="8" hidden="1"/>
    <cellStyle name="Hipervínculo" xfId="31914" builtinId="8" hidden="1"/>
    <cellStyle name="Hipervínculo" xfId="17615" builtinId="8" hidden="1"/>
    <cellStyle name="Hipervínculo" xfId="5051" builtinId="8" hidden="1"/>
    <cellStyle name="Hipervínculo" xfId="38964" builtinId="8" hidden="1"/>
    <cellStyle name="Hipervínculo" xfId="10215" builtinId="8" hidden="1"/>
    <cellStyle name="Hipervínculo" xfId="34415" builtinId="8" hidden="1"/>
    <cellStyle name="Hipervínculo" xfId="12112" builtinId="8" hidden="1"/>
    <cellStyle name="Hipervínculo" xfId="57790" builtinId="8" hidden="1"/>
    <cellStyle name="Hipervínculo" xfId="9280" builtinId="8" hidden="1"/>
    <cellStyle name="Hipervínculo" xfId="30213" builtinId="8" hidden="1"/>
    <cellStyle name="Hipervínculo" xfId="33813" builtinId="8" hidden="1"/>
    <cellStyle name="Hipervínculo" xfId="10815" builtinId="8" hidden="1"/>
    <cellStyle name="Hipervínculo" xfId="57672" builtinId="8" hidden="1"/>
    <cellStyle name="Hipervínculo" xfId="12084" builtinId="8" hidden="1"/>
    <cellStyle name="Hipervínculo" xfId="17145" builtinId="8" hidden="1"/>
    <cellStyle name="Hipervínculo" xfId="30298" builtinId="8" hidden="1"/>
    <cellStyle name="Hipervínculo" xfId="38908" builtinId="8" hidden="1"/>
    <cellStyle name="Hipervínculo" xfId="46054" builtinId="8" hidden="1"/>
    <cellStyle name="Hipervínculo" xfId="33775" builtinId="8" hidden="1"/>
    <cellStyle name="Hipervínculo" xfId="14031" builtinId="8" hidden="1"/>
    <cellStyle name="Hipervínculo" xfId="6117" builtinId="8" hidden="1"/>
    <cellStyle name="Hipervínculo" xfId="13426" builtinId="8" hidden="1"/>
    <cellStyle name="Hipervínculo" xfId="539" builtinId="8" hidden="1"/>
    <cellStyle name="Hipervínculo" xfId="19013" builtinId="8" hidden="1"/>
    <cellStyle name="Hipervínculo" xfId="27585" builtinId="8" hidden="1"/>
    <cellStyle name="Hipervínculo" xfId="36332" builtinId="8" hidden="1"/>
    <cellStyle name="Hipervínculo" xfId="45802" builtinId="8" hidden="1"/>
    <cellStyle name="Hipervínculo" xfId="121" builtinId="8" hidden="1"/>
    <cellStyle name="Hipervínculo" xfId="54398" builtinId="8" hidden="1"/>
    <cellStyle name="Hipervínculo" xfId="57802" builtinId="8" hidden="1"/>
    <cellStyle name="Hipervínculo" xfId="49987" builtinId="8" hidden="1"/>
    <cellStyle name="Hipervínculo" xfId="8908" builtinId="8" hidden="1"/>
    <cellStyle name="Hipervínculo" xfId="3592" builtinId="8" hidden="1"/>
    <cellStyle name="Hipervínculo" xfId="898" builtinId="8" hidden="1"/>
    <cellStyle name="Hipervínculo" xfId="50320" builtinId="8" hidden="1"/>
    <cellStyle name="Hipervínculo" xfId="31001" builtinId="8" hidden="1"/>
    <cellStyle name="Hipervínculo" xfId="25289" builtinId="8" hidden="1"/>
    <cellStyle name="Hipervínculo" xfId="52729" builtinId="8" hidden="1"/>
    <cellStyle name="Hipervínculo" xfId="39819" builtinId="8" hidden="1"/>
    <cellStyle name="Hipervínculo" xfId="31243" builtinId="8" hidden="1"/>
    <cellStyle name="Hipervínculo" xfId="23510" builtinId="8" hidden="1"/>
    <cellStyle name="Hipervínculo" xfId="8863" builtinId="8" hidden="1"/>
    <cellStyle name="Hipervínculo" xfId="1056" builtinId="8" hidden="1"/>
    <cellStyle name="Hipervínculo" xfId="10876" builtinId="8" hidden="1"/>
    <cellStyle name="Hipervínculo" xfId="32869" builtinId="8" hidden="1"/>
    <cellStyle name="Hipervínculo" xfId="13986" builtinId="8" hidden="1"/>
    <cellStyle name="Hipervínculo" xfId="37926" builtinId="8" hidden="1"/>
    <cellStyle name="Hipervínculo" xfId="658" builtinId="8" hidden="1"/>
    <cellStyle name="Hipervínculo" xfId="14011" builtinId="8" hidden="1"/>
    <cellStyle name="Hipervínculo" xfId="32893" builtinId="8" hidden="1"/>
    <cellStyle name="Hipervínculo" xfId="43688" builtinId="8" hidden="1"/>
    <cellStyle name="Hipervínculo" xfId="42134" builtinId="8" hidden="1"/>
    <cellStyle name="Hipervínculo" xfId="6099" builtinId="8" hidden="1"/>
    <cellStyle name="Hipervínculo" xfId="1122" builtinId="8" hidden="1"/>
    <cellStyle name="Hipervínculo" xfId="31219" builtinId="8" hidden="1"/>
    <cellStyle name="Hipervínculo" xfId="39795" builtinId="8" hidden="1"/>
    <cellStyle name="Hipervínculo" xfId="44855" builtinId="8" hidden="1"/>
    <cellStyle name="Hipervínculo" xfId="2662" builtinId="8" hidden="1"/>
    <cellStyle name="Hipervínculo" xfId="50703" builtinId="8" hidden="1"/>
    <cellStyle name="Hipervínculo" xfId="25962" builtinId="8" hidden="1"/>
    <cellStyle name="Hipervínculo" xfId="55455" builtinId="8" hidden="1"/>
    <cellStyle name="Hipervínculo" xfId="36214" builtinId="8" hidden="1"/>
    <cellStyle name="Hipervínculo" xfId="36577" builtinId="8" hidden="1"/>
    <cellStyle name="Hipervínculo" xfId="51785" builtinId="8" hidden="1"/>
    <cellStyle name="Hipervínculo" xfId="43833" builtinId="8" hidden="1"/>
    <cellStyle name="Hipervínculo" xfId="55155" builtinId="8" hidden="1"/>
    <cellStyle name="Hipervínculo" xfId="42649" builtinId="8" hidden="1"/>
    <cellStyle name="Hipervínculo" xfId="43767" builtinId="8" hidden="1"/>
    <cellStyle name="Hipervínculo" xfId="43901" builtinId="8" hidden="1"/>
    <cellStyle name="Hipervínculo" xfId="27609" builtinId="8" hidden="1"/>
    <cellStyle name="Hipervínculo" xfId="53151" builtinId="8" hidden="1"/>
    <cellStyle name="Hipervínculo" xfId="35396" builtinId="8" hidden="1"/>
    <cellStyle name="Hipervínculo" xfId="55732" builtinId="8" hidden="1"/>
    <cellStyle name="Hipervínculo" xfId="44669" builtinId="8" hidden="1"/>
    <cellStyle name="Hipervínculo" xfId="31918" builtinId="8" hidden="1"/>
    <cellStyle name="Hipervínculo" xfId="17619" builtinId="8" hidden="1"/>
    <cellStyle name="Hipervínculo" xfId="24848" builtinId="8" hidden="1"/>
    <cellStyle name="Hipervínculo" xfId="58708" builtinId="8" hidden="1"/>
    <cellStyle name="Hipervínculo" xfId="10219" builtinId="8" hidden="1"/>
    <cellStyle name="Hipervínculo" xfId="37099" builtinId="8" hidden="1"/>
    <cellStyle name="Hipervínculo" xfId="12108" builtinId="8" hidden="1"/>
    <cellStyle name="Hipervínculo" xfId="46038" builtinId="8" hidden="1"/>
    <cellStyle name="Hipervínculo" xfId="11380" builtinId="8" hidden="1"/>
    <cellStyle name="Hipervínculo" xfId="14929" builtinId="8" hidden="1"/>
    <cellStyle name="Hipervínculo" xfId="33307" builtinId="8" hidden="1"/>
    <cellStyle name="Hipervínculo" xfId="38843" builtinId="8" hidden="1"/>
    <cellStyle name="Hipervínculo" xfId="13661" builtinId="8" hidden="1"/>
    <cellStyle name="Hipervínculo" xfId="54390" builtinId="8" hidden="1"/>
    <cellStyle name="Hipervínculo" xfId="13230" builtinId="8" hidden="1"/>
    <cellStyle name="Hipervínculo" xfId="30302" builtinId="8" hidden="1"/>
    <cellStyle name="Hipervínculo" xfId="38920" builtinId="8" hidden="1"/>
    <cellStyle name="Hipervínculo" xfId="5179" builtinId="8" hidden="1"/>
    <cellStyle name="Hipervínculo" xfId="32371" builtinId="8" hidden="1"/>
    <cellStyle name="Hipervínculo" xfId="48610" builtinId="8" hidden="1"/>
    <cellStyle name="Hipervínculo" xfId="21730" builtinId="8" hidden="1"/>
    <cellStyle name="Hipervínculo" xfId="45756" builtinId="8" hidden="1"/>
    <cellStyle name="Hipervínculo" xfId="3122" builtinId="8" hidden="1"/>
    <cellStyle name="Hipervínculo" xfId="51623" builtinId="8" hidden="1"/>
    <cellStyle name="Hipervínculo" xfId="25387" builtinId="8" hidden="1"/>
    <cellStyle name="Hipervínculo" xfId="15559" builtinId="8" hidden="1"/>
    <cellStyle name="Hipervínculo" xfId="23498" builtinId="8" hidden="1"/>
    <cellStyle name="Hipervínculo" xfId="172" builtinId="8" hidden="1"/>
    <cellStyle name="Hipervínculo" xfId="14807" builtinId="8" hidden="1"/>
    <cellStyle name="Hipervínculo" xfId="19061" builtinId="8" hidden="1"/>
    <cellStyle name="Hipervínculo" xfId="28526" builtinId="8" hidden="1"/>
    <cellStyle name="Hipervínculo" xfId="19853" builtinId="8" hidden="1"/>
    <cellStyle name="Hipervínculo" xfId="52556" builtinId="8" hidden="1"/>
    <cellStyle name="Hipervínculo" xfId="44823" builtinId="8" hidden="1"/>
    <cellStyle name="Hipervínculo" xfId="5713" builtinId="8" hidden="1"/>
    <cellStyle name="Hipervínculo" xfId="54795" builtinId="8" hidden="1"/>
    <cellStyle name="Hipervínculo" xfId="40247" builtinId="8" hidden="1"/>
    <cellStyle name="Hipervínculo" xfId="43871" builtinId="8" hidden="1"/>
    <cellStyle name="Hipervínculo" xfId="43177" builtinId="8" hidden="1"/>
    <cellStyle name="Hipervínculo" xfId="37844" builtinId="8" hidden="1"/>
    <cellStyle name="Hipervínculo" xfId="34754" builtinId="8" hidden="1"/>
    <cellStyle name="Hipervínculo" xfId="35329" builtinId="8" hidden="1"/>
    <cellStyle name="Hipervínculo" xfId="58246" builtinId="8" hidden="1"/>
    <cellStyle name="Hipervínculo" xfId="11139" builtinId="8" hidden="1"/>
    <cellStyle name="Hipervínculo" xfId="38020" builtinId="8" hidden="1"/>
    <cellStyle name="Hipervínculo" xfId="33931" builtinId="8" hidden="1"/>
    <cellStyle name="Hipervínculo" xfId="37930" builtinId="8" hidden="1"/>
    <cellStyle name="Hipervínculo" xfId="5159" builtinId="8" hidden="1"/>
    <cellStyle name="Hipervínculo" xfId="14007" builtinId="8" hidden="1"/>
    <cellStyle name="Hipervínculo" xfId="53224" builtinId="8" hidden="1"/>
    <cellStyle name="Hipervínculo" xfId="57353" builtinId="8" hidden="1"/>
    <cellStyle name="Hipervínculo" xfId="7852" builtinId="8" hidden="1"/>
    <cellStyle name="Hipervínculo" xfId="6095" builtinId="8" hidden="1"/>
    <cellStyle name="Hipervínculo" xfId="24949" builtinId="8" hidden="1"/>
    <cellStyle name="Hipervínculo" xfId="31223" builtinId="8" hidden="1"/>
    <cellStyle name="Hipervínculo" xfId="22645" builtinId="8" hidden="1"/>
    <cellStyle name="Hipervínculo" xfId="27128" builtinId="8" hidden="1"/>
    <cellStyle name="Hipervínculo" xfId="4072" builtinId="8" hidden="1"/>
    <cellStyle name="Hipervínculo" xfId="17203" builtinId="8" hidden="1"/>
    <cellStyle name="Hipervínculo" xfId="24476" builtinId="8" hidden="1"/>
    <cellStyle name="Hipervínculo" xfId="29489" builtinId="8" hidden="1"/>
    <cellStyle name="Hipervínculo" xfId="20898" builtinId="8" hidden="1"/>
    <cellStyle name="Hipervínculo" xfId="48929" builtinId="8" hidden="1"/>
    <cellStyle name="Hipervínculo" xfId="370" builtinId="8" hidden="1"/>
    <cellStyle name="Hipervínculo" xfId="17487" builtinId="8" hidden="1"/>
    <cellStyle name="Hipervínculo" xfId="24418" builtinId="8" hidden="1"/>
    <cellStyle name="Hipervínculo" xfId="20329" builtinId="8" hidden="1"/>
    <cellStyle name="Hipervínculo" xfId="56616" builtinId="8" hidden="1"/>
    <cellStyle name="Hipervínculo" xfId="45558" builtinId="8" hidden="1"/>
    <cellStyle name="Hipervínculo" xfId="22877" builtinId="8" hidden="1"/>
    <cellStyle name="Hipervínculo" xfId="40915" builtinId="8" hidden="1"/>
    <cellStyle name="Hipervínculo" xfId="32753" builtinId="8" hidden="1"/>
    <cellStyle name="Hipervínculo" xfId="17439" builtinId="8" hidden="1"/>
    <cellStyle name="Hipervínculo" xfId="11019" builtinId="8" hidden="1"/>
    <cellStyle name="Hipervínculo" xfId="2600" builtinId="8" hidden="1"/>
    <cellStyle name="Hipervínculo" xfId="53960" builtinId="8" hidden="1"/>
    <cellStyle name="Hipervínculo" xfId="5177" builtinId="8" hidden="1"/>
    <cellStyle name="Hipervínculo" xfId="29571" builtinId="8" hidden="1"/>
    <cellStyle name="Hipervínculo" xfId="49921" builtinId="8" hidden="1"/>
    <cellStyle name="Hipervínculo" xfId="39112" builtinId="8" hidden="1"/>
    <cellStyle name="Hipervínculo" xfId="32184" builtinId="8" hidden="1"/>
    <cellStyle name="Hipervínculo" xfId="21956" builtinId="8" hidden="1"/>
    <cellStyle name="Hipervínculo" xfId="42675" builtinId="8" hidden="1"/>
    <cellStyle name="Hipervínculo" xfId="15587" builtinId="8" hidden="1"/>
    <cellStyle name="Hipervínculo" xfId="2870" builtinId="8" hidden="1"/>
    <cellStyle name="Hipervínculo" xfId="24516" builtinId="8" hidden="1"/>
    <cellStyle name="Hipervínculo" xfId="57480" builtinId="8" hidden="1"/>
    <cellStyle name="Hipervínculo" xfId="11472" builtinId="8" hidden="1"/>
    <cellStyle name="Hipervínculo" xfId="10158" builtinId="8" hidden="1"/>
    <cellStyle name="Hipervínculo" xfId="23062" builtinId="8" hidden="1"/>
    <cellStyle name="Hipervínculo" xfId="38538" builtinId="8" hidden="1"/>
    <cellStyle name="Hipervínculo" xfId="36643" builtinId="8" hidden="1"/>
    <cellStyle name="Hipervínculo" xfId="20800" builtinId="8" hidden="1"/>
    <cellStyle name="Hipervínculo" xfId="22673" builtinId="8" hidden="1"/>
    <cellStyle name="Hipervínculo" xfId="16839" builtinId="8" hidden="1"/>
    <cellStyle name="Hipervínculo" xfId="11145" builtinId="8" hidden="1"/>
    <cellStyle name="Hipervínculo" xfId="9000" builtinId="8" hidden="1"/>
    <cellStyle name="Hipervínculo" xfId="49845" builtinId="8" hidden="1"/>
    <cellStyle name="Hipervínculo" xfId="1088" builtinId="8" hidden="1"/>
    <cellStyle name="Hipervínculo" xfId="24078" builtinId="8" hidden="1"/>
    <cellStyle name="Hipervínculo" xfId="23502" builtinId="8" hidden="1"/>
    <cellStyle name="Hipervínculo" xfId="28534" builtinId="8" hidden="1"/>
    <cellStyle name="Hipervínculo" xfId="36114" builtinId="8" hidden="1"/>
    <cellStyle name="Hipervínculo" xfId="18180" builtinId="8" hidden="1"/>
    <cellStyle name="Hipervínculo" xfId="35378" builtinId="8" hidden="1"/>
    <cellStyle name="Hipervínculo" xfId="19949" builtinId="8" hidden="1"/>
    <cellStyle name="Hipervínculo" xfId="52552" builtinId="8" hidden="1"/>
    <cellStyle name="Hipervínculo" xfId="1964" builtinId="8" hidden="1"/>
    <cellStyle name="Hipervínculo" xfId="54584" builtinId="8" hidden="1"/>
    <cellStyle name="Hipervínculo" xfId="15766" builtinId="8" hidden="1"/>
    <cellStyle name="Hipervínculo" xfId="47534" builtinId="8" hidden="1"/>
    <cellStyle name="Hipervínculo" xfId="45752" builtinId="8" hidden="1"/>
    <cellStyle name="Hipervínculo" xfId="34596" builtinId="8" hidden="1"/>
    <cellStyle name="Hipervínculo" xfId="44831" builtinId="8" hidden="1"/>
    <cellStyle name="Hipervínculo" xfId="7243" builtinId="8" hidden="1"/>
    <cellStyle name="Hipervínculo" xfId="36821" builtinId="8" hidden="1"/>
    <cellStyle name="Hipervínculo" xfId="18544" builtinId="8" hidden="1"/>
    <cellStyle name="Hipervínculo" xfId="27160" builtinId="8" hidden="1"/>
    <cellStyle name="Hipervínculo" xfId="53032" builtinId="8" hidden="1"/>
    <cellStyle name="Hipervínculo" xfId="36038" builtinId="8" hidden="1"/>
    <cellStyle name="Hipervínculo" xfId="57388" builtinId="8" hidden="1"/>
    <cellStyle name="Hipervínculo" xfId="29442" builtinId="8" hidden="1"/>
    <cellStyle name="Hipervínculo" xfId="11915" builtinId="8" hidden="1"/>
    <cellStyle name="Hipervínculo" xfId="16032" builtinId="8" hidden="1"/>
    <cellStyle name="Hipervínculo" xfId="44859" builtinId="8" hidden="1"/>
    <cellStyle name="Hipervínculo" xfId="18068" builtinId="8" hidden="1"/>
    <cellStyle name="Hipervínculo" xfId="30555" builtinId="8" hidden="1"/>
    <cellStyle name="Hipervínculo" xfId="57319" builtinId="8" hidden="1"/>
    <cellStyle name="Hipervínculo" xfId="15844" builtinId="8" hidden="1"/>
    <cellStyle name="Hipervínculo" xfId="43049" builtinId="8" hidden="1"/>
    <cellStyle name="Hipervínculo" xfId="26145" builtinId="8" hidden="1"/>
    <cellStyle name="Hipervínculo" xfId="45544" builtinId="8" hidden="1"/>
    <cellStyle name="Hipervínculo" xfId="3590" builtinId="8" hidden="1"/>
    <cellStyle name="Hipervínculo" xfId="41684" builtinId="8" hidden="1"/>
    <cellStyle name="Hipervínculo" xfId="45798" builtinId="8" hidden="1"/>
    <cellStyle name="Hipervínculo" xfId="9749" builtinId="8" hidden="1"/>
    <cellStyle name="Hipervínculo" xfId="26876" builtinId="8" hidden="1"/>
    <cellStyle name="Hipervínculo" xfId="53566" builtinId="8" hidden="1"/>
    <cellStyle name="Hipervínculo" xfId="17149" builtinId="8" hidden="1"/>
    <cellStyle name="Hipervínculo" xfId="11406" builtinId="8" hidden="1"/>
    <cellStyle name="Hipervínculo" xfId="15982" builtinId="8" hidden="1"/>
    <cellStyle name="Hipervínculo" xfId="29342" builtinId="8" hidden="1"/>
    <cellStyle name="Hipervínculo" xfId="2209" builtinId="8" hidden="1"/>
    <cellStyle name="Hipervínculo" xfId="40735" builtinId="8" hidden="1"/>
    <cellStyle name="Hipervínculo" xfId="51643" builtinId="8" hidden="1"/>
    <cellStyle name="Hipervínculo" xfId="31759" builtinId="8" hidden="1"/>
    <cellStyle name="Hipervínculo" xfId="28865" builtinId="8" hidden="1"/>
    <cellStyle name="Hipervínculo" xfId="48586" builtinId="8" hidden="1"/>
    <cellStyle name="Hipervínculo" xfId="32841" builtinId="8" hidden="1"/>
    <cellStyle name="Hipervínculo" xfId="6453" builtinId="8" hidden="1"/>
    <cellStyle name="Hipervínculo" xfId="23560" builtinId="8" hidden="1"/>
    <cellStyle name="Hipervínculo" xfId="38040" builtinId="8" hidden="1"/>
    <cellStyle name="Hipervínculo" xfId="57892" builtinId="8" hidden="1"/>
    <cellStyle name="Hipervínculo" xfId="38014" builtinId="8" hidden="1"/>
    <cellStyle name="Hipervínculo" xfId="39073" builtinId="8" hidden="1"/>
    <cellStyle name="Hipervínculo" xfId="7215" builtinId="8" hidden="1"/>
    <cellStyle name="Hipervínculo" xfId="52628" builtinId="8" hidden="1"/>
    <cellStyle name="Hipervínculo" xfId="52560" builtinId="8" hidden="1"/>
    <cellStyle name="Hipervínculo" xfId="24438" builtinId="8" hidden="1"/>
    <cellStyle name="Hipervínculo" xfId="23494" builtinId="8" hidden="1"/>
    <cellStyle name="Hipervínculo" xfId="51619" builtinId="8" hidden="1"/>
    <cellStyle name="Hipervínculo" xfId="35178" builtinId="8" hidden="1"/>
    <cellStyle name="Hipervínculo" xfId="5183" builtinId="8" hidden="1"/>
    <cellStyle name="Hipervínculo" xfId="29747" builtinId="8" hidden="1"/>
    <cellStyle name="Hipervínculo" xfId="38839" builtinId="8" hidden="1"/>
    <cellStyle name="Hipervínculo" xfId="38300" builtinId="8" hidden="1"/>
    <cellStyle name="Hipervínculo" xfId="37095" builtinId="8" hidden="1"/>
    <cellStyle name="Hipervínculo" xfId="31055" builtinId="8" hidden="1"/>
    <cellStyle name="Hipervínculo" xfId="42905" builtinId="8" hidden="1"/>
    <cellStyle name="Hipervínculo" xfId="21524" builtinId="8" hidden="1"/>
    <cellStyle name="Hipervínculo" xfId="45829" builtinId="8" hidden="1"/>
    <cellStyle name="Hipervínculo" xfId="24985" builtinId="8" hidden="1"/>
    <cellStyle name="Hipervínculo" xfId="3578" builtinId="8" hidden="1"/>
    <cellStyle name="Hipervínculo" xfId="50699" builtinId="8" hidden="1"/>
    <cellStyle name="Hipervínculo" xfId="26173" builtinId="8" hidden="1"/>
    <cellStyle name="Hipervínculo" xfId="13773" builtinId="8" hidden="1"/>
    <cellStyle name="Hipervínculo" xfId="29046" builtinId="8" hidden="1"/>
    <cellStyle name="Hipervínculo" xfId="37183" builtinId="8" hidden="1"/>
    <cellStyle name="Hipervínculo" xfId="28950" builtinId="8" hidden="1"/>
    <cellStyle name="Hipervínculo" xfId="18092" builtinId="8" hidden="1"/>
    <cellStyle name="Hipervínculo" xfId="54979" builtinId="8" hidden="1"/>
    <cellStyle name="Hipervínculo" xfId="25932" builtinId="8" hidden="1"/>
    <cellStyle name="Hipervínculo" xfId="33127" builtinId="8" hidden="1"/>
    <cellStyle name="Hipervínculo" xfId="46751" builtinId="8" hidden="1"/>
    <cellStyle name="Hipervínculo" xfId="33939" builtinId="8" hidden="1"/>
    <cellStyle name="Hipervínculo" xfId="3118" builtinId="8" hidden="1"/>
    <cellStyle name="Hipervínculo" xfId="31946" builtinId="8" hidden="1"/>
    <cellStyle name="Hipervínculo" xfId="38910" builtinId="8" hidden="1"/>
    <cellStyle name="Hipervínculo" xfId="12080" builtinId="8" hidden="1"/>
    <cellStyle name="Hipervínculo" xfId="34354" builtinId="8" hidden="1"/>
    <cellStyle name="Hipervínculo" xfId="57792" builtinId="8" hidden="1"/>
    <cellStyle name="Hipervínculo" xfId="58566" builtinId="8" hidden="1"/>
    <cellStyle name="Hipervínculo" xfId="11212" builtinId="8" hidden="1"/>
    <cellStyle name="Hipervínculo" xfId="45728" builtinId="8" hidden="1"/>
    <cellStyle name="Hipervínculo" xfId="27618" builtinId="8" hidden="1"/>
    <cellStyle name="Hipervínculo" xfId="332" builtinId="8" hidden="1"/>
    <cellStyle name="Hipervínculo" xfId="31179" builtinId="8" hidden="1"/>
    <cellStyle name="Hipervínculo" xfId="44849" builtinId="8" hidden="1"/>
    <cellStyle name="Hipervínculo" xfId="16731" builtinId="8" hidden="1"/>
    <cellStyle name="Hipervínculo" xfId="54811" builtinId="8" hidden="1"/>
    <cellStyle name="Hipervínculo" xfId="58233" builtinId="8" hidden="1"/>
    <cellStyle name="Hipervínculo" xfId="14019" builtinId="8" hidden="1"/>
    <cellStyle name="Hipervínculo" xfId="13978" builtinId="8" hidden="1"/>
    <cellStyle name="Hipervínculo" xfId="58046" builtinId="8" hidden="1"/>
    <cellStyle name="Hipervínculo" xfId="31251" builtinId="8" hidden="1"/>
    <cellStyle name="Hipervínculo" xfId="2678" builtinId="8" hidden="1"/>
    <cellStyle name="Hipervínculo" xfId="8195" builtinId="8" hidden="1"/>
    <cellStyle name="Hipervínculo" xfId="1540" builtinId="8" hidden="1"/>
    <cellStyle name="Hipervínculo" xfId="28246" builtinId="8" hidden="1"/>
    <cellStyle name="Hipervínculo" xfId="27577" builtinId="8" hidden="1"/>
    <cellStyle name="Hipervínculo" xfId="44000" builtinId="8" hidden="1"/>
    <cellStyle name="Hipervínculo" xfId="17651" builtinId="8" hidden="1"/>
    <cellStyle name="Hipervínculo" xfId="10253" builtinId="8" hidden="1"/>
    <cellStyle name="Hipervínculo" xfId="57773" builtinId="8" hidden="1"/>
    <cellStyle name="Hipervínculo" xfId="50322" builtinId="8" hidden="1"/>
    <cellStyle name="Hipervínculo" xfId="3132" builtinId="8" hidden="1"/>
    <cellStyle name="Hipervínculo" xfId="44857" builtinId="8" hidden="1"/>
    <cellStyle name="Hipervínculo" xfId="28914" builtinId="8" hidden="1"/>
    <cellStyle name="Hipervínculo" xfId="52460" builtinId="8" hidden="1"/>
    <cellStyle name="Hipervínculo" xfId="29400" builtinId="8" hidden="1"/>
    <cellStyle name="Hipervínculo" xfId="25566" builtinId="8" hidden="1"/>
    <cellStyle name="Hipervínculo" xfId="14397" builtinId="8" hidden="1"/>
    <cellStyle name="Hipervínculo" xfId="30907" builtinId="8" hidden="1"/>
    <cellStyle name="Hipervínculo" xfId="46859" builtinId="8" hidden="1"/>
    <cellStyle name="Hipervínculo" xfId="47596" builtinId="8" hidden="1"/>
    <cellStyle name="Hipervínculo" xfId="30909" builtinId="8" hidden="1"/>
    <cellStyle name="Hipervínculo" xfId="2934" builtinId="8" hidden="1"/>
    <cellStyle name="Hipervínculo" xfId="26932" builtinId="8" hidden="1"/>
    <cellStyle name="Hipervínculo" xfId="23700" builtinId="8" hidden="1"/>
    <cellStyle name="Hipervínculo" xfId="2049" builtinId="8" hidden="1"/>
    <cellStyle name="Hipervínculo" xfId="37647" builtinId="8" hidden="1"/>
    <cellStyle name="Hipervínculo" xfId="9292" builtinId="8" hidden="1"/>
    <cellStyle name="Hipervínculo" xfId="3299" builtinId="8" hidden="1"/>
    <cellStyle name="Hipervínculo" xfId="14321" builtinId="8" hidden="1"/>
    <cellStyle name="Hipervínculo" xfId="30639" builtinId="8" hidden="1"/>
    <cellStyle name="Hipervínculo" xfId="13054" builtinId="8" hidden="1"/>
    <cellStyle name="Hipervínculo" xfId="43242" builtinId="8" hidden="1"/>
    <cellStyle name="Hipervínculo" xfId="42361" builtinId="8" hidden="1"/>
    <cellStyle name="Hipervínculo" xfId="34164" builtinId="8" hidden="1"/>
    <cellStyle name="Hipervínculo" xfId="57029" builtinId="8" hidden="1"/>
    <cellStyle name="Hipervínculo" xfId="21379" builtinId="8" hidden="1"/>
    <cellStyle name="Hipervínculo" xfId="11234" builtinId="8" hidden="1"/>
    <cellStyle name="Hipervínculo" xfId="7583" builtinId="8" hidden="1"/>
    <cellStyle name="Hipervínculo" xfId="4222" builtinId="8" hidden="1"/>
    <cellStyle name="Hipervínculo" xfId="32062" builtinId="8" hidden="1"/>
    <cellStyle name="Hipervínculo" xfId="10959" builtinId="8" hidden="1"/>
    <cellStyle name="Hipervínculo" xfId="53530" builtinId="8" hidden="1"/>
    <cellStyle name="Hipervínculo" xfId="34234" builtinId="8" hidden="1"/>
    <cellStyle name="Hipervínculo" xfId="22270" builtinId="8" hidden="1"/>
    <cellStyle name="Hipervínculo" xfId="13308" builtinId="8" hidden="1"/>
    <cellStyle name="Hipervínculo" xfId="34904" builtinId="8" hidden="1"/>
    <cellStyle name="Hipervínculo" xfId="50414" builtinId="8" hidden="1"/>
    <cellStyle name="Hipervínculo" xfId="33893" builtinId="8" hidden="1"/>
    <cellStyle name="Hipervínculo" xfId="53330" builtinId="8" hidden="1"/>
    <cellStyle name="Hipervínculo" xfId="8821" builtinId="8" hidden="1"/>
    <cellStyle name="Hipervínculo" xfId="42821" builtinId="8" hidden="1"/>
    <cellStyle name="Hipervínculo" xfId="48893" builtinId="8" hidden="1"/>
    <cellStyle name="Hipervínculo" xfId="42563" builtinId="8" hidden="1"/>
    <cellStyle name="Hipervínculo" xfId="4030" builtinId="8" hidden="1"/>
    <cellStyle name="Hipervínculo" xfId="30125" builtinId="8" hidden="1"/>
    <cellStyle name="Hipervínculo" xfId="40697" builtinId="8" hidden="1"/>
    <cellStyle name="Hipervínculo" xfId="13565" builtinId="8" hidden="1"/>
    <cellStyle name="Hipervínculo" xfId="27267" builtinId="8" hidden="1"/>
    <cellStyle name="Hipervínculo" xfId="55496" builtinId="8" hidden="1"/>
    <cellStyle name="Hipervínculo" xfId="50633" builtinId="8" hidden="1"/>
    <cellStyle name="Hipervínculo" xfId="4730" builtinId="8" hidden="1"/>
    <cellStyle name="Hipervínculo" xfId="20061" builtinId="8" hidden="1"/>
    <cellStyle name="Hipervínculo" xfId="17459" builtinId="8" hidden="1"/>
    <cellStyle name="Hipervínculo" xfId="50484" builtinId="8" hidden="1"/>
    <cellStyle name="Hipervínculo" xfId="38428" builtinId="8" hidden="1"/>
    <cellStyle name="Hipervínculo" xfId="41643" builtinId="8" hidden="1"/>
    <cellStyle name="Hipervínculo" xfId="14851" builtinId="8" hidden="1"/>
    <cellStyle name="Hipervínculo" xfId="31045" builtinId="8" hidden="1"/>
    <cellStyle name="Hipervínculo" xfId="59146" builtinId="8" hidden="1"/>
    <cellStyle name="Hipervínculo" xfId="12982" builtinId="8" hidden="1"/>
    <cellStyle name="Hipervínculo" xfId="15804" builtinId="8" hidden="1"/>
    <cellStyle name="Hipervínculo" xfId="43031" builtinId="8" hidden="1"/>
    <cellStyle name="Hipervínculo" xfId="632" builtinId="8" hidden="1"/>
    <cellStyle name="Hipervínculo" xfId="1766" builtinId="8" hidden="1"/>
    <cellStyle name="Hipervínculo" xfId="57067" builtinId="8" hidden="1"/>
    <cellStyle name="Hipervínculo" xfId="46652" builtinId="8" hidden="1"/>
    <cellStyle name="Hipervínculo" xfId="4951" builtinId="8" hidden="1"/>
    <cellStyle name="Hipervínculo" xfId="20618" builtinId="8" hidden="1"/>
    <cellStyle name="Hipervínculo" xfId="56886" builtinId="8" hidden="1"/>
    <cellStyle name="Hipervínculo" xfId="13929" builtinId="8" hidden="1"/>
    <cellStyle name="Hipervínculo" xfId="35279" builtinId="8" hidden="1"/>
    <cellStyle name="Hipervínculo" xfId="34585" builtinId="8" hidden="1"/>
    <cellStyle name="Hipervínculo" xfId="33054" builtinId="8" hidden="1"/>
    <cellStyle name="Hipervínculo" xfId="2612" builtinId="8" hidden="1"/>
    <cellStyle name="Hipervínculo" xfId="43007" builtinId="8" hidden="1"/>
    <cellStyle name="Hipervínculo" xfId="30712" builtinId="8" hidden="1"/>
    <cellStyle name="Hipervínculo" xfId="2223" builtinId="8" hidden="1"/>
    <cellStyle name="Hipervínculo" xfId="25774" builtinId="8" hidden="1"/>
    <cellStyle name="Hipervínculo" xfId="16104" builtinId="8" hidden="1"/>
    <cellStyle name="Hipervínculo" xfId="35500" builtinId="8" hidden="1"/>
    <cellStyle name="Hipervínculo" xfId="45887" builtinId="8" hidden="1"/>
    <cellStyle name="Hipervínculo" xfId="49609" builtinId="8" hidden="1"/>
    <cellStyle name="Hipervínculo" xfId="11634" builtinId="8" hidden="1"/>
    <cellStyle name="Hipervínculo" xfId="27699" builtinId="8" hidden="1"/>
    <cellStyle name="Hipervínculo" xfId="55694" builtinId="8" hidden="1"/>
    <cellStyle name="Hipervínculo" xfId="50963" builtinId="8" hidden="1"/>
    <cellStyle name="Hipervínculo" xfId="9248" builtinId="8" hidden="1"/>
    <cellStyle name="Hipervínculo" xfId="55196" builtinId="8" hidden="1"/>
    <cellStyle name="Hipervínculo" xfId="58864" builtinId="8" hidden="1"/>
    <cellStyle name="Hipervínculo" xfId="22691" builtinId="8" hidden="1"/>
    <cellStyle name="Hipervínculo" xfId="32574" builtinId="8" hidden="1"/>
    <cellStyle name="Hipervínculo" xfId="52978" builtinId="8" hidden="1"/>
    <cellStyle name="Hipervínculo" xfId="35355" builtinId="8" hidden="1"/>
    <cellStyle name="Hipervínculo" xfId="8399" builtinId="8" hidden="1"/>
    <cellStyle name="Hipervínculo" xfId="35192" builtinId="8" hidden="1"/>
    <cellStyle name="Hipervínculo" xfId="35628" builtinId="8" hidden="1"/>
    <cellStyle name="Hipervínculo" xfId="47672" builtinId="8" hidden="1"/>
    <cellStyle name="Hipervínculo" xfId="34857" builtinId="8" hidden="1"/>
    <cellStyle name="Hipervínculo" xfId="27730" builtinId="8" hidden="1"/>
    <cellStyle name="Hipervínculo" xfId="53996" builtinId="8" hidden="1"/>
    <cellStyle name="Hipervínculo" xfId="28252" builtinId="8" hidden="1"/>
    <cellStyle name="Hipervínculo" xfId="15373" builtinId="8" hidden="1"/>
    <cellStyle name="Hipervínculo" xfId="34250" builtinId="8" hidden="1"/>
    <cellStyle name="Hipervínculo" xfId="38402" builtinId="8" hidden="1"/>
    <cellStyle name="Hipervínculo" xfId="3658" builtinId="8" hidden="1"/>
    <cellStyle name="Hipervínculo" xfId="43462" builtinId="8" hidden="1"/>
    <cellStyle name="Hipervínculo" xfId="58276" builtinId="8" hidden="1"/>
    <cellStyle name="Hipervínculo" xfId="2706" builtinId="8" hidden="1"/>
    <cellStyle name="Hipervínculo" xfId="29856" builtinId="8" hidden="1"/>
    <cellStyle name="Hipervínculo" xfId="41657" builtinId="8" hidden="1"/>
    <cellStyle name="Hipervínculo" xfId="41625" builtinId="8" hidden="1"/>
    <cellStyle name="Hipervínculo" xfId="43526" builtinId="8" hidden="1"/>
    <cellStyle name="Hipervínculo" xfId="1721" builtinId="8" hidden="1"/>
    <cellStyle name="Hipervínculo" xfId="37575" builtinId="8" hidden="1"/>
    <cellStyle name="Hipervínculo" xfId="6898" builtinId="8" hidden="1"/>
    <cellStyle name="Hipervínculo" xfId="45331" builtinId="8" hidden="1"/>
    <cellStyle name="Hipervínculo" xfId="8695" builtinId="8" hidden="1"/>
    <cellStyle name="Hipervínculo" xfId="50290" builtinId="8" hidden="1"/>
    <cellStyle name="Hipervínculo" xfId="1314" builtinId="8" hidden="1"/>
    <cellStyle name="Hipervínculo" xfId="47086" builtinId="8" hidden="1"/>
    <cellStyle name="Hipervínculo" xfId="43045" builtinId="8" hidden="1"/>
    <cellStyle name="Hipervínculo" xfId="23054" builtinId="8" hidden="1"/>
    <cellStyle name="Hipervínculo" xfId="15511" builtinId="8" hidden="1"/>
    <cellStyle name="Hipervínculo" xfId="24076" builtinId="8" hidden="1"/>
    <cellStyle name="Hipervínculo" xfId="43722" builtinId="8" hidden="1"/>
    <cellStyle name="Hipervínculo" xfId="29448" builtinId="8" hidden="1"/>
    <cellStyle name="Hipervínculo" xfId="56488" builtinId="8" hidden="1"/>
    <cellStyle name="Hipervínculo" xfId="25990" builtinId="8" hidden="1"/>
    <cellStyle name="Hipervínculo" xfId="51185" builtinId="8" hidden="1"/>
    <cellStyle name="Hipervínculo" xfId="49531" builtinId="8" hidden="1"/>
    <cellStyle name="Hipervínculo" xfId="41367" builtinId="8" hidden="1"/>
    <cellStyle name="Hipervínculo" xfId="18643" builtinId="8" hidden="1"/>
    <cellStyle name="Hipervínculo" xfId="54078" builtinId="8" hidden="1"/>
    <cellStyle name="Hipervínculo" xfId="27433" builtinId="8" hidden="1"/>
    <cellStyle name="Hipervínculo" xfId="39079" builtinId="8" hidden="1"/>
    <cellStyle name="Hipervínculo" xfId="1948" builtinId="8" hidden="1"/>
    <cellStyle name="Hipervínculo" xfId="45053" builtinId="8" hidden="1"/>
    <cellStyle name="Hipervínculo" xfId="567" builtinId="8" hidden="1"/>
    <cellStyle name="Hipervínculo" xfId="50224" builtinId="8" hidden="1"/>
    <cellStyle name="Hipervínculo" xfId="31485" builtinId="8" hidden="1"/>
    <cellStyle name="Hipervínculo" xfId="5805" builtinId="8" hidden="1"/>
    <cellStyle name="Hipervínculo" xfId="39979" builtinId="8" hidden="1"/>
    <cellStyle name="Hipervínculo" xfId="4690" builtinId="8" hidden="1"/>
    <cellStyle name="Hipervínculo" xfId="54769" builtinId="8" hidden="1"/>
    <cellStyle name="Hipervínculo" xfId="50683" builtinId="8" hidden="1"/>
    <cellStyle name="Hipervínculo" xfId="17375" builtinId="8" hidden="1"/>
    <cellStyle name="Hipervínculo" xfId="17405" builtinId="8" hidden="1"/>
    <cellStyle name="Hipervínculo" xfId="4949" builtinId="8" hidden="1"/>
    <cellStyle name="Hipervínculo" xfId="33723" builtinId="8" hidden="1"/>
    <cellStyle name="Hipervínculo" xfId="12846" builtinId="8" hidden="1"/>
    <cellStyle name="Hipervínculo" xfId="48425" builtinId="8" hidden="1"/>
    <cellStyle name="Hipervínculo" xfId="47015" builtinId="8" hidden="1"/>
    <cellStyle name="Hipervínculo" xfId="45013" builtinId="8" hidden="1"/>
    <cellStyle name="Hipervínculo" xfId="188" builtinId="8" hidden="1"/>
    <cellStyle name="Hipervínculo" xfId="35956" builtinId="8" hidden="1"/>
    <cellStyle name="Hipervínculo" xfId="50256" builtinId="8" hidden="1"/>
    <cellStyle name="Hipervínculo" xfId="42095" builtinId="8" hidden="1"/>
    <cellStyle name="Hipervínculo" xfId="2439" builtinId="8" hidden="1"/>
    <cellStyle name="Hipervínculo" xfId="48132" builtinId="8" hidden="1"/>
    <cellStyle name="Hipervínculo" xfId="37976" builtinId="8" hidden="1"/>
    <cellStyle name="Hipervínculo" xfId="46170" builtinId="8" hidden="1"/>
    <cellStyle name="Hipervínculo" xfId="25342" builtinId="8" hidden="1"/>
    <cellStyle name="Hipervínculo" xfId="21342" builtinId="8" hidden="1"/>
    <cellStyle name="Hipervínculo" xfId="49373" builtinId="8" hidden="1"/>
    <cellStyle name="Hipervínculo" xfId="48003" builtinId="8" hidden="1"/>
    <cellStyle name="Hipervínculo" xfId="57251" builtinId="8" hidden="1"/>
    <cellStyle name="Hipervínculo" xfId="38845" builtinId="8" hidden="1"/>
    <cellStyle name="Hipervínculo" xfId="27445" builtinId="8" hidden="1"/>
    <cellStyle name="Hipervínculo" xfId="19887" builtinId="8" hidden="1"/>
    <cellStyle name="Hipervínculo" xfId="51344" builtinId="8" hidden="1"/>
    <cellStyle name="Hipervínculo" xfId="4009" builtinId="8" hidden="1"/>
    <cellStyle name="Hipervínculo" xfId="26342" builtinId="8" hidden="1"/>
    <cellStyle name="Hipervínculo" xfId="39369" builtinId="8" hidden="1"/>
    <cellStyle name="Hipervínculo" xfId="32144" builtinId="8" hidden="1"/>
    <cellStyle name="Hipervínculo" xfId="16765" builtinId="8" hidden="1"/>
    <cellStyle name="Hipervínculo" xfId="56172" builtinId="8" hidden="1"/>
    <cellStyle name="Hipervínculo" xfId="8569" builtinId="8" hidden="1"/>
    <cellStyle name="Hipervínculo" xfId="41174" builtinId="8" hidden="1"/>
    <cellStyle name="Hipervínculo" xfId="36116" builtinId="8" hidden="1"/>
    <cellStyle name="Hipervínculo" xfId="46590" builtinId="8" hidden="1"/>
    <cellStyle name="Hipervínculo" xfId="13086" builtinId="8" hidden="1"/>
    <cellStyle name="Hipervínculo" xfId="21314" builtinId="8" hidden="1"/>
    <cellStyle name="Hipervínculo" xfId="45524" builtinId="8" hidden="1"/>
    <cellStyle name="Hipervínculo" xfId="36008" builtinId="8" hidden="1"/>
    <cellStyle name="Hipervínculo" xfId="35718" builtinId="8" hidden="1"/>
    <cellStyle name="Hipervínculo" xfId="36629" builtinId="8" hidden="1"/>
    <cellStyle name="Hipervínculo" xfId="41138" builtinId="8" hidden="1"/>
    <cellStyle name="Hipervínculo" xfId="55976" builtinId="8" hidden="1"/>
    <cellStyle name="Hipervínculo" xfId="15369" builtinId="8" hidden="1"/>
    <cellStyle name="Hipervínculo" xfId="34246" builtinId="8" hidden="1"/>
    <cellStyle name="Hipervínculo" xfId="19463" builtinId="8" hidden="1"/>
    <cellStyle name="Hipervínculo" xfId="2335" builtinId="8" hidden="1"/>
    <cellStyle name="Hipervínculo" xfId="53066" builtinId="8" hidden="1"/>
    <cellStyle name="Hipervínculo" xfId="53255" builtinId="8" hidden="1"/>
    <cellStyle name="Hipervínculo" xfId="50795" builtinId="8" hidden="1"/>
    <cellStyle name="Hipervínculo" xfId="48387" builtinId="8" hidden="1"/>
    <cellStyle name="Hipervínculo" xfId="51769" builtinId="8" hidden="1"/>
    <cellStyle name="Hipervínculo" xfId="47304" builtinId="8" hidden="1"/>
    <cellStyle name="Hipervínculo" xfId="9595" builtinId="8" hidden="1"/>
    <cellStyle name="Hipervínculo" xfId="26372" builtinId="8" hidden="1"/>
    <cellStyle name="Hipervínculo" xfId="22170" builtinId="8" hidden="1"/>
    <cellStyle name="Hipervínculo" xfId="27315" builtinId="8" hidden="1"/>
    <cellStyle name="Hipervínculo" xfId="26258" builtinId="8" hidden="1"/>
    <cellStyle name="Hipervínculo" xfId="22260" builtinId="8" hidden="1"/>
    <cellStyle name="Hipervínculo" xfId="50286" builtinId="8" hidden="1"/>
    <cellStyle name="Hipervínculo" xfId="4734" builtinId="8" hidden="1"/>
    <cellStyle name="Hipervínculo" xfId="36030" builtinId="8" hidden="1"/>
    <cellStyle name="Hipervínculo" xfId="21541" builtinId="8" hidden="1"/>
    <cellStyle name="Hipervínculo" xfId="31619" builtinId="8" hidden="1"/>
    <cellStyle name="Hipervínculo" xfId="18971" builtinId="8" hidden="1"/>
    <cellStyle name="Hipervínculo" xfId="50426" builtinId="8" hidden="1"/>
    <cellStyle name="Hipervínculo" xfId="16096" builtinId="8" hidden="1"/>
    <cellStyle name="Hipervínculo" xfId="2323" builtinId="8" hidden="1"/>
    <cellStyle name="Hipervínculo" xfId="20392" builtinId="8" hidden="1"/>
    <cellStyle name="Hipervínculo" xfId="33062" builtinId="8" hidden="1"/>
    <cellStyle name="Hipervínculo" xfId="15331" builtinId="8" hidden="1"/>
    <cellStyle name="Hipervínculo" xfId="57085" builtinId="8" hidden="1"/>
    <cellStyle name="Hipervínculo" xfId="8833" builtinId="8" hidden="1"/>
    <cellStyle name="Hipervínculo" xfId="40289" builtinId="8" hidden="1"/>
    <cellStyle name="Hipervínculo" xfId="55063" builtinId="8" hidden="1"/>
    <cellStyle name="Hipervínculo" xfId="35624" builtinId="8" hidden="1"/>
    <cellStyle name="Hipervínculo" xfId="12170" builtinId="8" hidden="1"/>
    <cellStyle name="Hipervínculo" xfId="59383" builtinId="8" hidden="1"/>
    <cellStyle name="Hipervínculo" xfId="11740" builtinId="8" hidden="1"/>
    <cellStyle name="Hipervínculo" xfId="35196" builtinId="8" hidden="1"/>
    <cellStyle name="Hipervínculo" xfId="35770" builtinId="8" hidden="1"/>
    <cellStyle name="Hipervínculo" xfId="28850" builtinId="8" hidden="1"/>
    <cellStyle name="Hipervínculo" xfId="344" builtinId="8" hidden="1"/>
    <cellStyle name="Hipervínculo" xfId="56633" builtinId="8" hidden="1"/>
    <cellStyle name="Hipervínculo" xfId="18739" builtinId="8" hidden="1"/>
    <cellStyle name="Hipervínculo" xfId="33491" builtinId="8" hidden="1"/>
    <cellStyle name="Hipervínculo" xfId="18326" builtinId="8" hidden="1"/>
    <cellStyle name="Hipervínculo" xfId="28978" builtinId="8" hidden="1"/>
    <cellStyle name="Hipervínculo" xfId="50194" builtinId="8" hidden="1"/>
    <cellStyle name="Hipervínculo" xfId="39087" builtinId="8" hidden="1"/>
    <cellStyle name="Hipervínculo" xfId="18540" builtinId="8" hidden="1"/>
    <cellStyle name="Hipervínculo" xfId="28266" builtinId="8" hidden="1"/>
    <cellStyle name="Hipervínculo" xfId="42569" builtinId="8" hidden="1"/>
    <cellStyle name="Hipervínculo" xfId="5783" builtinId="8" hidden="1"/>
    <cellStyle name="Hipervínculo" xfId="20888" builtinId="8" hidden="1"/>
    <cellStyle name="Hipervínculo" xfId="1524" builtinId="8" hidden="1"/>
    <cellStyle name="Hipervínculo" xfId="15753" builtinId="8" hidden="1"/>
    <cellStyle name="Hipervínculo" xfId="45181" builtinId="8" hidden="1"/>
    <cellStyle name="Hipervínculo" xfId="34226" builtinId="8" hidden="1"/>
    <cellStyle name="Hipervínculo" xfId="47546" builtinId="8" hidden="1"/>
    <cellStyle name="Hipervínculo" xfId="30461" builtinId="8" hidden="1"/>
    <cellStyle name="Hipervínculo" xfId="20978" builtinId="8" hidden="1"/>
    <cellStyle name="Hipervínculo" xfId="44361" builtinId="8" hidden="1"/>
    <cellStyle name="Hipervínculo" xfId="3176" builtinId="8" hidden="1"/>
    <cellStyle name="Hipervínculo" xfId="18822" builtinId="8" hidden="1"/>
    <cellStyle name="Hipervínculo" xfId="8565" builtinId="8" hidden="1"/>
    <cellStyle name="Hipervínculo" xfId="53462" builtinId="8" hidden="1"/>
    <cellStyle name="Hipervínculo" xfId="5859" builtinId="8" hidden="1"/>
    <cellStyle name="Hipervínculo" xfId="43039" builtinId="8" hidden="1"/>
    <cellStyle name="Hipervínculo" xfId="29611" builtinId="8" hidden="1"/>
    <cellStyle name="Hipervínculo" xfId="30345" builtinId="8" hidden="1"/>
    <cellStyle name="Hipervínculo" xfId="11652" builtinId="8" hidden="1"/>
    <cellStyle name="Hipervínculo" xfId="34304" builtinId="8" hidden="1"/>
    <cellStyle name="Hipervínculo" xfId="7915" builtinId="8" hidden="1"/>
    <cellStyle name="Hipervínculo" xfId="46446" builtinId="8" hidden="1"/>
    <cellStyle name="Hipervínculo" xfId="32140" builtinId="8" hidden="1"/>
    <cellStyle name="Hipervínculo" xfId="14411" builtinId="8" hidden="1"/>
    <cellStyle name="Hipervínculo" xfId="1370" builtinId="8" hidden="1"/>
    <cellStyle name="Hipervínculo" xfId="59142" builtinId="8" hidden="1"/>
    <cellStyle name="Hipervínculo" xfId="12656" builtinId="8" hidden="1"/>
    <cellStyle name="Hipervínculo" xfId="16927" builtinId="8" hidden="1"/>
    <cellStyle name="Hipervínculo" xfId="36541" builtinId="8" hidden="1"/>
    <cellStyle name="Hipervínculo" xfId="13090" builtinId="8" hidden="1"/>
    <cellStyle name="Hipervínculo" xfId="58926" builtinId="8" hidden="1"/>
    <cellStyle name="Hipervínculo" xfId="56598" builtinId="8" hidden="1"/>
    <cellStyle name="Hipervínculo" xfId="14843" builtinId="8" hidden="1"/>
    <cellStyle name="Hipervínculo" xfId="48312" builtinId="8" hidden="1"/>
    <cellStyle name="Hipervínculo" xfId="17839" builtinId="8" hidden="1"/>
    <cellStyle name="Hipervínculo" xfId="7261" builtinId="8" hidden="1"/>
    <cellStyle name="Hipervínculo" xfId="55972" builtinId="8" hidden="1"/>
    <cellStyle name="Hipervínculo" xfId="2474" builtinId="8" hidden="1"/>
    <cellStyle name="Hipervínculo" xfId="19459" builtinId="8" hidden="1"/>
    <cellStyle name="Hipervínculo" xfId="29182" builtinId="8" hidden="1"/>
    <cellStyle name="Hipervínculo" xfId="43470" builtinId="8" hidden="1"/>
    <cellStyle name="Hipervínculo" xfId="6289" builtinId="8" hidden="1"/>
    <cellStyle name="Hipervínculo" xfId="45231" builtinId="8" hidden="1"/>
    <cellStyle name="Hipervínculo" xfId="14742" builtinId="8" hidden="1"/>
    <cellStyle name="Hipervínculo" xfId="49801" builtinId="8" hidden="1"/>
    <cellStyle name="Hipervínculo" xfId="25770" builtinId="8" hidden="1"/>
    <cellStyle name="Hipervínculo" xfId="43522" builtinId="8" hidden="1"/>
    <cellStyle name="Hipervínculo" xfId="2564" builtinId="8" hidden="1"/>
    <cellStyle name="Hipervínculo" xfId="49046" builtinId="8" hidden="1"/>
    <cellStyle name="Hipervínculo" xfId="26822" builtinId="8" hidden="1"/>
    <cellStyle name="Hipervínculo" xfId="57524" builtinId="8" hidden="1"/>
    <cellStyle name="Hipervínculo" xfId="5144" builtinId="8" hidden="1"/>
    <cellStyle name="Hipervínculo" xfId="50282" builtinId="8" hidden="1"/>
    <cellStyle name="Hipervínculo" xfId="4062" builtinId="8" hidden="1"/>
    <cellStyle name="Hipervínculo" xfId="18370" builtinId="8" hidden="1"/>
    <cellStyle name="Hipervínculo" xfId="41847" builtinId="8" hidden="1"/>
    <cellStyle name="Hipervínculo" xfId="43003" builtinId="8" hidden="1"/>
    <cellStyle name="Hipervínculo" xfId="53872" builtinId="8" hidden="1"/>
    <cellStyle name="Hipervínculo" xfId="18975" builtinId="8" hidden="1"/>
    <cellStyle name="Hipervínculo" xfId="54130" builtinId="8" hidden="1"/>
    <cellStyle name="Hipervínculo" xfId="20269" builtinId="8" hidden="1"/>
    <cellStyle name="Hipervínculo" xfId="18526" builtinId="8" hidden="1"/>
    <cellStyle name="Hipervínculo" xfId="5815" builtinId="8" hidden="1"/>
    <cellStyle name="Hipervínculo" xfId="33058" builtinId="8" hidden="1"/>
    <cellStyle name="Hipervínculo" xfId="56995" builtinId="8" hidden="1"/>
    <cellStyle name="Hipervínculo" xfId="22256" builtinId="8" hidden="1"/>
    <cellStyle name="Hipervínculo" xfId="21772" builtinId="8" hidden="1"/>
    <cellStyle name="Hipervínculo" xfId="50811" builtinId="8" hidden="1"/>
    <cellStyle name="Hipervínculo" xfId="50120" builtinId="8" hidden="1"/>
    <cellStyle name="Hipervínculo" xfId="56168" builtinId="8" hidden="1"/>
    <cellStyle name="Hipervínculo" xfId="19891" builtinId="8" hidden="1"/>
    <cellStyle name="Hipervínculo" xfId="4869" builtinId="8" hidden="1"/>
    <cellStyle name="Hipervínculo" xfId="49967" builtinId="8" hidden="1"/>
    <cellStyle name="Hipervínculo" xfId="5371" builtinId="8" hidden="1"/>
    <cellStyle name="Hipervínculo" xfId="9382" builtinId="8" hidden="1"/>
    <cellStyle name="Hipervínculo" xfId="14025" builtinId="8" hidden="1"/>
    <cellStyle name="Hipervínculo" xfId="19294" builtinId="8" hidden="1"/>
    <cellStyle name="Hipervínculo" xfId="25604" builtinId="8" hidden="1"/>
    <cellStyle name="Hipervínculo" xfId="1982" builtinId="8" hidden="1"/>
    <cellStyle name="Hipervínculo" xfId="12882" builtinId="8" hidden="1"/>
    <cellStyle name="Hipervínculo" xfId="32570" builtinId="8" hidden="1"/>
    <cellStyle name="Hipervínculo" xfId="12660" builtinId="8" hidden="1"/>
    <cellStyle name="Hipervínculo" xfId="21444" builtinId="8" hidden="1"/>
    <cellStyle name="Hipervínculo" xfId="854" builtinId="8" hidden="1"/>
    <cellStyle name="Hipervínculo" xfId="44416" builtinId="8" hidden="1"/>
    <cellStyle name="Hipervínculo" xfId="42861" builtinId="8" hidden="1"/>
    <cellStyle name="Hipervínculo" xfId="20111" builtinId="8" hidden="1"/>
    <cellStyle name="Hipervínculo" xfId="29078" builtinId="8" hidden="1"/>
    <cellStyle name="Hipervínculo" xfId="8011" builtinId="8" hidden="1"/>
    <cellStyle name="Hipervínculo" xfId="25808" builtinId="8" hidden="1"/>
    <cellStyle name="Hipervínculo" xfId="27319" builtinId="8" hidden="1"/>
    <cellStyle name="Hipervínculo" xfId="16705" builtinId="8" hidden="1"/>
    <cellStyle name="Hipervínculo" xfId="21766" builtinId="8" hidden="1"/>
    <cellStyle name="Hipervínculo" xfId="15377" builtinId="8" hidden="1"/>
    <cellStyle name="Hipervínculo" xfId="28206" builtinId="8" hidden="1"/>
    <cellStyle name="Hipervínculo" xfId="37708" builtinId="8" hidden="1"/>
    <cellStyle name="Hipervínculo" xfId="57556" builtinId="8" hidden="1"/>
    <cellStyle name="Hipervínculo" xfId="2996" builtinId="8" hidden="1"/>
    <cellStyle name="Hipervínculo" xfId="53882" builtinId="8" hidden="1"/>
    <cellStyle name="Hipervínculo" xfId="53354" builtinId="8" hidden="1"/>
    <cellStyle name="Hipervínculo" xfId="29852" builtinId="8" hidden="1"/>
    <cellStyle name="Hipervínculo" xfId="41662" builtinId="8" hidden="1"/>
    <cellStyle name="Hipervínculo" xfId="21551" builtinId="8" hidden="1"/>
    <cellStyle name="Hipervínculo" xfId="54120" builtinId="8" hidden="1"/>
    <cellStyle name="Hipervínculo" xfId="32182" builtinId="8" hidden="1"/>
    <cellStyle name="Hipervínculo" xfId="49058" builtinId="8" hidden="1"/>
    <cellStyle name="Hipervínculo" xfId="44773" builtinId="8" hidden="1"/>
    <cellStyle name="Hipervínculo" xfId="27323" builtinId="8" hidden="1"/>
    <cellStyle name="Hipervínculo" xfId="45327" builtinId="8" hidden="1"/>
    <cellStyle name="Hipervínculo" xfId="2896" builtinId="8" hidden="1"/>
    <cellStyle name="Hipervínculo" xfId="4228" builtinId="8" hidden="1"/>
    <cellStyle name="Hipervínculo" xfId="50751" builtinId="8" hidden="1"/>
    <cellStyle name="Hipervínculo" xfId="34696" builtinId="8" hidden="1"/>
    <cellStyle name="Hipervínculo" xfId="41941" builtinId="8" hidden="1"/>
    <cellStyle name="Hipervínculo" xfId="38558" builtinId="8" hidden="1"/>
    <cellStyle name="Hipervínculo" xfId="41583" builtinId="8" hidden="1"/>
    <cellStyle name="Hipervínculo" xfId="36094" builtinId="8" hidden="1"/>
    <cellStyle name="Hipervínculo" xfId="1754" builtinId="8" hidden="1"/>
    <cellStyle name="Hipervínculo" xfId="57245" builtinId="8" hidden="1"/>
    <cellStyle name="Hipervínculo" xfId="28974" builtinId="8" hidden="1"/>
    <cellStyle name="Hipervínculo" xfId="20400" builtinId="8" hidden="1"/>
    <cellStyle name="Hipervínculo" xfId="52257" builtinId="8" hidden="1"/>
    <cellStyle name="Hipervínculo" xfId="3812" builtinId="8" hidden="1"/>
    <cellStyle name="Hipervínculo" xfId="44373" builtinId="8" hidden="1"/>
    <cellStyle name="Hipervínculo" xfId="47885" builtinId="8" hidden="1"/>
    <cellStyle name="Hipervínculo" xfId="782" builtinId="8" hidden="1"/>
    <cellStyle name="Hipervínculo" xfId="23105" builtinId="8" hidden="1"/>
    <cellStyle name="Hipervínculo" xfId="32292" builtinId="8" hidden="1"/>
    <cellStyle name="Hipervínculo" xfId="7659" builtinId="8" hidden="1"/>
    <cellStyle name="Hipervínculo" xfId="40263" builtinId="8" hidden="1"/>
    <cellStyle name="Hipervínculo" xfId="44971" builtinId="8" hidden="1"/>
    <cellStyle name="Hipervínculo" xfId="35204" builtinId="8" hidden="1"/>
    <cellStyle name="Hipervínculo" xfId="35778" builtinId="8" hidden="1"/>
    <cellStyle name="Hipervínculo" xfId="13470" builtinId="8" hidden="1"/>
    <cellStyle name="Hipervínculo" xfId="34142" builtinId="8" hidden="1"/>
    <cellStyle name="Hipervínculo" xfId="10691" builtinId="8" hidden="1"/>
    <cellStyle name="Hipervínculo" xfId="37571" builtinId="8" hidden="1"/>
    <cellStyle name="Hipervínculo" xfId="15749" builtinId="8" hidden="1"/>
    <cellStyle name="Hipervínculo" xfId="33483" builtinId="8" hidden="1"/>
    <cellStyle name="Hipervínculo" xfId="37482" builtinId="8" hidden="1"/>
    <cellStyle name="Hipervínculo" xfId="44012" builtinId="8" hidden="1"/>
    <cellStyle name="Hipervínculo" xfId="43952" builtinId="8" hidden="1"/>
    <cellStyle name="Hipervínculo" xfId="17715" builtinId="8" hidden="1"/>
    <cellStyle name="Hipervínculo" xfId="33046" builtinId="8" hidden="1"/>
    <cellStyle name="Hipervínculo" xfId="28274" builtinId="8" hidden="1"/>
    <cellStyle name="Hipervínculo" xfId="42577" builtinId="8" hidden="1"/>
    <cellStyle name="Hipervínculo" xfId="6545" builtinId="8" hidden="1"/>
    <cellStyle name="Hipervínculo" xfId="54799" builtinId="8" hidden="1"/>
    <cellStyle name="Hipervínculo" xfId="17621" builtinId="8" hidden="1"/>
    <cellStyle name="Hipervínculo" xfId="30774" builtinId="8" hidden="1"/>
    <cellStyle name="Hipervínculo" xfId="22679" builtinId="8" hidden="1"/>
    <cellStyle name="Hipervínculo" xfId="26680" builtinId="8" hidden="1"/>
    <cellStyle name="Hipervínculo" xfId="44411" builtinId="8" hidden="1"/>
    <cellStyle name="Hipervínculo" xfId="2437" builtinId="8" hidden="1"/>
    <cellStyle name="Hipervínculo" xfId="48136" builtinId="8" hidden="1"/>
    <cellStyle name="Hipervínculo" xfId="57675" builtinId="8" hidden="1"/>
    <cellStyle name="Hipervínculo" xfId="58876" builtinId="8" hidden="1"/>
    <cellStyle name="Hipervínculo" xfId="38130" builtinId="8" hidden="1"/>
    <cellStyle name="Hipervínculo" xfId="11171" builtinId="8" hidden="1"/>
    <cellStyle name="Hipervínculo" xfId="2874" builtinId="8" hidden="1"/>
    <cellStyle name="Hipervínculo" xfId="47999" builtinId="8" hidden="1"/>
    <cellStyle name="Hipervínculo" xfId="24546" builtinId="8" hidden="1"/>
    <cellStyle name="Hipervínculo" xfId="23970" builtinId="8" hidden="1"/>
    <cellStyle name="Hipervínculo" xfId="38138" builtinId="8" hidden="1"/>
    <cellStyle name="Hipervínculo" xfId="19883" builtinId="8" hidden="1"/>
    <cellStyle name="Hipervínculo" xfId="51340" builtinId="8" hidden="1"/>
    <cellStyle name="Hipervínculo" xfId="4270" builtinId="8" hidden="1"/>
    <cellStyle name="Hipervínculo" xfId="56670" builtinId="8" hidden="1"/>
    <cellStyle name="Hipervínculo" xfId="39458" builtinId="8" hidden="1"/>
    <cellStyle name="Hipervínculo" xfId="46566" builtinId="8" hidden="1"/>
    <cellStyle name="Hipervínculo" xfId="9390" builtinId="8" hidden="1"/>
    <cellStyle name="Hipervínculo" xfId="10453" builtinId="8" hidden="1"/>
    <cellStyle name="Hipervínculo" xfId="8573" builtinId="8" hidden="1"/>
    <cellStyle name="Hipervínculo" xfId="2035" builtinId="8" hidden="1"/>
    <cellStyle name="Hipervínculo" xfId="52069" builtinId="8" hidden="1"/>
    <cellStyle name="Hipervínculo" xfId="41561" builtinId="8" hidden="1"/>
    <cellStyle name="Hipervínculo" xfId="36533" builtinId="8" hidden="1"/>
    <cellStyle name="Hipervínculo" xfId="18062" builtinId="8" hidden="1"/>
    <cellStyle name="Hipervínculo" xfId="58930" builtinId="8" hidden="1"/>
    <cellStyle name="Hipervínculo" xfId="9775" builtinId="8" hidden="1"/>
    <cellStyle name="Hipervínculo" xfId="34342" builtinId="8" hidden="1"/>
    <cellStyle name="Hipervínculo" xfId="55857" builtinId="8" hidden="1"/>
    <cellStyle name="Hipervínculo" xfId="7372" builtinId="8" hidden="1"/>
    <cellStyle name="Hipervínculo" xfId="9453" builtinId="8" hidden="1"/>
    <cellStyle name="Hipervínculo" xfId="40281" builtinId="8" hidden="1"/>
    <cellStyle name="Hipervínculo" xfId="24804" builtinId="8" hidden="1"/>
    <cellStyle name="Hipervínculo" xfId="38398" builtinId="8" hidden="1"/>
    <cellStyle name="Hipervínculo" xfId="2079" builtinId="8" hidden="1"/>
    <cellStyle name="Hipervínculo" xfId="25638" builtinId="8" hidden="1"/>
    <cellStyle name="Hipervínculo" xfId="4525" builtinId="8" hidden="1"/>
    <cellStyle name="Hipervínculo" xfId="702" builtinId="8" hidden="1"/>
    <cellStyle name="Hipervínculo" xfId="17647" builtinId="8" hidden="1"/>
    <cellStyle name="Hipervínculo" xfId="48994" builtinId="8" hidden="1"/>
    <cellStyle name="Hipervínculo" xfId="44407" builtinId="8" hidden="1"/>
    <cellStyle name="Hipervínculo" xfId="44305" builtinId="8" hidden="1"/>
    <cellStyle name="Hipervínculo" xfId="48140" builtinId="8" hidden="1"/>
    <cellStyle name="Hipervínculo" xfId="34658" builtinId="8" hidden="1"/>
    <cellStyle name="Hipervínculo" xfId="26408" builtinId="8" hidden="1"/>
    <cellStyle name="Hipervínculo" xfId="42545" builtinId="8" hidden="1"/>
    <cellStyle name="Hipervínculo" xfId="12488" builtinId="8" hidden="1"/>
    <cellStyle name="Hipervínculo" xfId="858" builtinId="8" hidden="1"/>
    <cellStyle name="Hipervínculo" xfId="47995" builtinId="8" hidden="1"/>
    <cellStyle name="Hipervínculo" xfId="24542" builtinId="8" hidden="1"/>
    <cellStyle name="Hipervínculo" xfId="23966" builtinId="8" hidden="1"/>
    <cellStyle name="Hipervínculo" xfId="49555" builtinId="8" hidden="1"/>
    <cellStyle name="Hipervínculo" xfId="50523" builtinId="8" hidden="1"/>
    <cellStyle name="Hipervínculo" xfId="51336" builtinId="8" hidden="1"/>
    <cellStyle name="Hipervínculo" xfId="4272" builtinId="8" hidden="1"/>
    <cellStyle name="Hipervínculo" xfId="41234" builtinId="8" hidden="1"/>
    <cellStyle name="Hipervínculo" xfId="28058" builtinId="8" hidden="1"/>
    <cellStyle name="Hipervínculo" xfId="19485" builtinId="8" hidden="1"/>
    <cellStyle name="Hipervínculo" xfId="52091" builtinId="8" hidden="1"/>
    <cellStyle name="Hipervínculo" xfId="27587" builtinId="8" hidden="1"/>
    <cellStyle name="Hipervínculo" xfId="56180" builtinId="8" hidden="1"/>
    <cellStyle name="Hipervínculo" xfId="8577" builtinId="8" hidden="1"/>
    <cellStyle name="Hipervínculo" xfId="41182" builtinId="8" hidden="1"/>
    <cellStyle name="Hipervínculo" xfId="31473" builtinId="8" hidden="1"/>
    <cellStyle name="Hipervínculo" xfId="17171" builtinId="8" hidden="1"/>
    <cellStyle name="Hipervínculo" xfId="53098" builtinId="8" hidden="1"/>
    <cellStyle name="Hipervínculo" xfId="13382" builtinId="8" hidden="1"/>
    <cellStyle name="Hipervínculo" xfId="184" builtinId="8" hidden="1"/>
    <cellStyle name="Hipervínculo" xfId="9771" builtinId="8" hidden="1"/>
    <cellStyle name="Hipervínculo" xfId="34340" builtinId="8" hidden="1"/>
    <cellStyle name="Hipervínculo" xfId="34861" builtinId="8" hidden="1"/>
    <cellStyle name="Hipervínculo" xfId="12556" builtinId="8" hidden="1"/>
    <cellStyle name="Hipervínculo" xfId="13663" builtinId="8" hidden="1"/>
    <cellStyle name="Hipervínculo" xfId="10777" builtinId="8" hidden="1"/>
    <cellStyle name="Hipervínculo" xfId="17002" builtinId="8" hidden="1"/>
    <cellStyle name="Hipervínculo" xfId="13096" builtinId="8" hidden="1"/>
    <cellStyle name="Hipervínculo" xfId="55264" builtinId="8" hidden="1"/>
    <cellStyle name="Hipervínculo" xfId="7663" builtinId="8" hidden="1"/>
    <cellStyle name="Hipervínculo" xfId="40267" builtinId="8" hidden="1"/>
    <cellStyle name="Hipervínculo" xfId="53004" builtinId="8" hidden="1"/>
    <cellStyle name="Hipervínculo" xfId="23222" builtinId="8" hidden="1"/>
    <cellStyle name="Hipervínculo" xfId="54761" builtinId="8" hidden="1"/>
    <cellStyle name="Hipervínculo" xfId="13475" builtinId="8" hidden="1"/>
    <cellStyle name="Hipervínculo" xfId="58474" builtinId="8" hidden="1"/>
    <cellStyle name="Hipervínculo" xfId="6642" builtinId="8" hidden="1"/>
    <cellStyle name="Hipervínculo" xfId="37567" builtinId="8" hidden="1"/>
    <cellStyle name="Hipervínculo" xfId="32421" builtinId="8" hidden="1"/>
    <cellStyle name="Hipervínculo" xfId="17399" builtinId="8" hidden="1"/>
    <cellStyle name="Hipervínculo" xfId="43632" builtinId="8" hidden="1"/>
    <cellStyle name="Hipervínculo" xfId="9449" builtinId="8" hidden="1"/>
    <cellStyle name="Hipervínculo" xfId="55067" builtinId="8" hidden="1"/>
    <cellStyle name="Hipervínculo" xfId="14461" builtinId="8" hidden="1"/>
    <cellStyle name="Hipervínculo" xfId="40771" builtinId="8" hidden="1"/>
    <cellStyle name="Hipervínculo" xfId="38488" builtinId="8" hidden="1"/>
    <cellStyle name="Hipervínculo" xfId="36623" builtinId="8" hidden="1"/>
    <cellStyle name="Hipervínculo" xfId="42581" builtinId="8" hidden="1"/>
    <cellStyle name="Hipervínculo" xfId="28728" builtinId="8" hidden="1"/>
    <cellStyle name="Hipervínculo" xfId="17513" builtinId="8" hidden="1"/>
    <cellStyle name="Hipervínculo" xfId="28180" builtinId="8" hidden="1"/>
    <cellStyle name="Hipervínculo" xfId="37346" builtinId="8" hidden="1"/>
    <cellStyle name="Hipervínculo" xfId="11430" builtinId="8" hidden="1"/>
    <cellStyle name="Hipervínculo" xfId="7167" builtinId="8" hidden="1"/>
    <cellStyle name="Hipervínculo" xfId="25490" builtinId="8" hidden="1"/>
    <cellStyle name="Hipervínculo" xfId="55114" builtinId="8" hidden="1"/>
    <cellStyle name="Hipervínculo" xfId="30553" builtinId="8" hidden="1"/>
    <cellStyle name="Hipervínculo" xfId="16248" builtinId="8" hidden="1"/>
    <cellStyle name="Hipervínculo" xfId="23046" builtinId="8" hidden="1"/>
    <cellStyle name="Hipervínculo" xfId="48465" builtinId="8" hidden="1"/>
    <cellStyle name="Hipervínculo" xfId="400" builtinId="8" hidden="1"/>
    <cellStyle name="Hipervínculo" xfId="47196" builtinId="8" hidden="1"/>
    <cellStyle name="Hipervínculo" xfId="24886" builtinId="8" hidden="1"/>
    <cellStyle name="Hipervínculo" xfId="25494" builtinId="8" hidden="1"/>
    <cellStyle name="Hipervínculo" xfId="23620" builtinId="8" hidden="1"/>
    <cellStyle name="Hipervínculo" xfId="18562" builtinId="8" hidden="1"/>
    <cellStyle name="Hipervínculo" xfId="51171" builtinId="8" hidden="1"/>
    <cellStyle name="Hipervínculo visitado" xfId="40198" builtinId="9" hidden="1"/>
    <cellStyle name="Hipervínculo visitado" xfId="31480" builtinId="9" hidden="1"/>
    <cellStyle name="Hipervínculo visitado" xfId="35963" builtinId="9" hidden="1"/>
    <cellStyle name="Hipervínculo visitado" xfId="12075" builtinId="9" hidden="1"/>
    <cellStyle name="Hipervínculo visitado" xfId="43627" builtinId="9" hidden="1"/>
    <cellStyle name="Hipervínculo visitado" xfId="31424" builtinId="9" hidden="1"/>
    <cellStyle name="Hipervínculo visitado" xfId="31648" builtinId="9" hidden="1"/>
    <cellStyle name="Hipervínculo visitado" xfId="252" builtinId="9" hidden="1"/>
    <cellStyle name="Hipervínculo visitado" xfId="36345" builtinId="9" hidden="1"/>
    <cellStyle name="Hipervínculo visitado" xfId="47659" builtinId="9" hidden="1"/>
    <cellStyle name="Hipervínculo visitado" xfId="55825" builtinId="9" hidden="1"/>
    <cellStyle name="Hipervínculo visitado" xfId="31274" builtinId="9" hidden="1"/>
    <cellStyle name="Hipervínculo visitado" xfId="7192" builtinId="9" hidden="1"/>
    <cellStyle name="Hipervínculo visitado" xfId="40452" builtinId="9" hidden="1"/>
    <cellStyle name="Hipervínculo visitado" xfId="17788" builtinId="9" hidden="1"/>
    <cellStyle name="Hipervínculo visitado" xfId="55225" builtinId="9" hidden="1"/>
    <cellStyle name="Hipervínculo visitado" xfId="51000" builtinId="9" hidden="1"/>
    <cellStyle name="Hipervínculo visitado" xfId="39552" builtinId="9" hidden="1"/>
    <cellStyle name="Hipervínculo visitado" xfId="34048" builtinId="9" hidden="1"/>
    <cellStyle name="Hipervínculo visitado" xfId="49880" builtinId="9" hidden="1"/>
    <cellStyle name="Hipervínculo visitado" xfId="33996" builtinId="9" hidden="1"/>
    <cellStyle name="Hipervínculo visitado" xfId="17396" builtinId="9" hidden="1"/>
    <cellStyle name="Hipervínculo visitado" xfId="9415" builtinId="9" hidden="1"/>
    <cellStyle name="Hipervínculo visitado" xfId="11112" builtinId="9" hidden="1"/>
    <cellStyle name="Hipervínculo visitado" xfId="33380" builtinId="9" hidden="1"/>
    <cellStyle name="Hipervínculo visitado" xfId="44445" builtinId="9" hidden="1"/>
    <cellStyle name="Hipervínculo visitado" xfId="21235" builtinId="9" hidden="1"/>
    <cellStyle name="Hipervínculo visitado" xfId="10352" builtinId="9" hidden="1"/>
    <cellStyle name="Hipervínculo visitado" xfId="30338" builtinId="9" hidden="1"/>
    <cellStyle name="Hipervínculo visitado" xfId="677" builtinId="9" hidden="1"/>
    <cellStyle name="Hipervínculo visitado" xfId="53437" builtinId="9" hidden="1"/>
    <cellStyle name="Hipervínculo visitado" xfId="14400" builtinId="9" hidden="1"/>
    <cellStyle name="Hipervínculo visitado" xfId="2174" builtinId="9" hidden="1"/>
    <cellStyle name="Hipervínculo visitado" xfId="47489" builtinId="9" hidden="1"/>
    <cellStyle name="Hipervínculo visitado" xfId="55511" builtinId="9" hidden="1"/>
    <cellStyle name="Hipervínculo visitado" xfId="12410" builtinId="9" hidden="1"/>
    <cellStyle name="Hipervínculo visitado" xfId="23277" builtinId="9" hidden="1"/>
    <cellStyle name="Hipervínculo visitado" xfId="1281" builtinId="9" hidden="1"/>
    <cellStyle name="Hipervínculo visitado" xfId="33041" builtinId="9" hidden="1"/>
    <cellStyle name="Hipervínculo visitado" xfId="42064" builtinId="9" hidden="1"/>
    <cellStyle name="Hipervínculo visitado" xfId="52052" builtinId="9" hidden="1"/>
    <cellStyle name="Hipervínculo visitado" xfId="57010" builtinId="9" hidden="1"/>
    <cellStyle name="Hipervínculo visitado" xfId="10958" builtinId="9" hidden="1"/>
    <cellStyle name="Hipervínculo visitado" xfId="10454" builtinId="9" hidden="1"/>
    <cellStyle name="Hipervínculo visitado" xfId="17232" builtinId="9" hidden="1"/>
    <cellStyle name="Hipervínculo visitado" xfId="52050" builtinId="9" hidden="1"/>
    <cellStyle name="Hipervínculo visitado" xfId="44886" builtinId="9" hidden="1"/>
    <cellStyle name="Hipervínculo visitado" xfId="51846" builtinId="9" hidden="1"/>
    <cellStyle name="Hipervínculo visitado" xfId="50193" builtinId="9" hidden="1"/>
    <cellStyle name="Hipervínculo visitado" xfId="17064" builtinId="9" hidden="1"/>
    <cellStyle name="Hipervínculo visitado" xfId="15871" builtinId="9" hidden="1"/>
    <cellStyle name="Hipervínculo visitado" xfId="56813" builtinId="9" hidden="1"/>
    <cellStyle name="Hipervínculo visitado" xfId="45931" builtinId="9" hidden="1"/>
    <cellStyle name="Hipervínculo visitado" xfId="16878" builtinId="9" hidden="1"/>
    <cellStyle name="Hipervínculo visitado" xfId="12935" builtinId="9" hidden="1"/>
    <cellStyle name="Hipervínculo visitado" xfId="24533" builtinId="9" hidden="1"/>
    <cellStyle name="Hipervínculo visitado" xfId="36408" builtinId="9" hidden="1"/>
    <cellStyle name="Hipervínculo visitado" xfId="57979" builtinId="9" hidden="1"/>
    <cellStyle name="Hipervínculo visitado" xfId="25384" builtinId="9" hidden="1"/>
    <cellStyle name="Hipervínculo visitado" xfId="35797" builtinId="9" hidden="1"/>
    <cellStyle name="Hipervínculo visitado" xfId="24091" builtinId="9" hidden="1"/>
    <cellStyle name="Hipervínculo visitado" xfId="33290" builtinId="9" hidden="1"/>
    <cellStyle name="Hipervínculo visitado" xfId="36662" builtinId="9" hidden="1"/>
    <cellStyle name="Hipervínculo visitado" xfId="34279" builtinId="9" hidden="1"/>
    <cellStyle name="Hipervínculo visitado" xfId="35681" builtinId="9" hidden="1"/>
    <cellStyle name="Hipervínculo visitado" xfId="24061" builtinId="9" hidden="1"/>
    <cellStyle name="Hipervínculo visitado" xfId="31024" builtinId="9" hidden="1"/>
    <cellStyle name="Hipervínculo visitado" xfId="53063" builtinId="9" hidden="1"/>
    <cellStyle name="Hipervínculo visitado" xfId="58597" builtinId="9" hidden="1"/>
    <cellStyle name="Hipervínculo visitado" xfId="42612" builtinId="9" hidden="1"/>
    <cellStyle name="Hipervínculo visitado" xfId="28273" builtinId="9" hidden="1"/>
    <cellStyle name="Hipervínculo visitado" xfId="7566" builtinId="9" hidden="1"/>
    <cellStyle name="Hipervínculo visitado" xfId="55428" builtinId="9" hidden="1"/>
    <cellStyle name="Hipervínculo visitado" xfId="51052" builtinId="9" hidden="1"/>
    <cellStyle name="Hipervínculo visitado" xfId="58667" builtinId="9" hidden="1"/>
    <cellStyle name="Hipervínculo visitado" xfId="58885" builtinId="9" hidden="1"/>
    <cellStyle name="Hipervínculo visitado" xfId="57350" builtinId="9" hidden="1"/>
    <cellStyle name="Hipervínculo visitado" xfId="57234" builtinId="9" hidden="1"/>
    <cellStyle name="Hipervínculo visitado" xfId="36450" builtinId="9" hidden="1"/>
    <cellStyle name="Hipervínculo visitado" xfId="23213" builtinId="9" hidden="1"/>
    <cellStyle name="Hipervínculo visitado" xfId="37859" builtinId="9" hidden="1"/>
    <cellStyle name="Hipervínculo visitado" xfId="49974" builtinId="9" hidden="1"/>
    <cellStyle name="Hipervínculo visitado" xfId="49696" builtinId="9" hidden="1"/>
    <cellStyle name="Hipervínculo visitado" xfId="34351" builtinId="9" hidden="1"/>
    <cellStyle name="Hipervínculo visitado" xfId="30134" builtinId="9" hidden="1"/>
    <cellStyle name="Hipervínculo visitado" xfId="36482" builtinId="9" hidden="1"/>
    <cellStyle name="Hipervínculo visitado" xfId="40458" builtinId="9" hidden="1"/>
    <cellStyle name="Hipervínculo visitado" xfId="17218" builtinId="9" hidden="1"/>
    <cellStyle name="Hipervínculo visitado" xfId="18702" builtinId="9" hidden="1"/>
    <cellStyle name="Hipervínculo visitado" xfId="37073" builtinId="9" hidden="1"/>
    <cellStyle name="Hipervínculo visitado" xfId="54047" builtinId="9" hidden="1"/>
    <cellStyle name="Hipervínculo visitado" xfId="56469" builtinId="9" hidden="1"/>
    <cellStyle name="Hipervínculo visitado" xfId="11572" builtinId="9" hidden="1"/>
    <cellStyle name="Hipervínculo visitado" xfId="58419" builtinId="9" hidden="1"/>
    <cellStyle name="Hipervínculo visitado" xfId="50996" builtinId="9" hidden="1"/>
    <cellStyle name="Hipervínculo visitado" xfId="27536" builtinId="9" hidden="1"/>
    <cellStyle name="Hipervínculo visitado" xfId="14004" builtinId="9" hidden="1"/>
    <cellStyle name="Hipervínculo visitado" xfId="17898" builtinId="9" hidden="1"/>
    <cellStyle name="Hipervínculo visitado" xfId="17322" builtinId="9" hidden="1"/>
    <cellStyle name="Hipervínculo visitado" xfId="56425" builtinId="9" hidden="1"/>
    <cellStyle name="Hipervínculo visitado" xfId="56097" builtinId="9" hidden="1"/>
    <cellStyle name="Hipervínculo visitado" xfId="47519" builtinId="9" hidden="1"/>
    <cellStyle name="Hipervínculo visitado" xfId="13339" builtinId="9" hidden="1"/>
    <cellStyle name="Hipervínculo visitado" xfId="10972" builtinId="9" hidden="1"/>
    <cellStyle name="Hipervínculo visitado" xfId="57084" builtinId="9" hidden="1"/>
    <cellStyle name="Hipervínculo visitado" xfId="9734" builtinId="9" hidden="1"/>
    <cellStyle name="Hipervínculo visitado" xfId="3877" builtinId="9" hidden="1"/>
    <cellStyle name="Hipervínculo visitado" xfId="9199" builtinId="9" hidden="1"/>
    <cellStyle name="Hipervínculo visitado" xfId="40728" builtinId="9" hidden="1"/>
    <cellStyle name="Hipervínculo visitado" xfId="31791" builtinId="9" hidden="1"/>
    <cellStyle name="Hipervínculo visitado" xfId="40756" builtinId="9" hidden="1"/>
    <cellStyle name="Hipervínculo visitado" xfId="52740" builtinId="9" hidden="1"/>
    <cellStyle name="Hipervínculo visitado" xfId="44712" builtinId="9" hidden="1"/>
    <cellStyle name="Hipervínculo visitado" xfId="59173" builtinId="9" hidden="1"/>
    <cellStyle name="Hipervínculo visitado" xfId="53178" builtinId="9" hidden="1"/>
    <cellStyle name="Hipervínculo visitado" xfId="18211" builtinId="9" hidden="1"/>
    <cellStyle name="Hipervínculo visitado" xfId="17726" builtinId="9" hidden="1"/>
    <cellStyle name="Hipervínculo visitado" xfId="58953" builtinId="9" hidden="1"/>
    <cellStyle name="Hipervínculo visitado" xfId="49178" builtinId="9" hidden="1"/>
    <cellStyle name="Hipervínculo visitado" xfId="14782" builtinId="9" hidden="1"/>
    <cellStyle name="Hipervínculo visitado" xfId="46161" builtinId="9" hidden="1"/>
    <cellStyle name="Hipervínculo visitado" xfId="47695" builtinId="9" hidden="1"/>
    <cellStyle name="Hipervínculo visitado" xfId="52609" builtinId="9" hidden="1"/>
    <cellStyle name="Hipervínculo visitado" xfId="14804" builtinId="9" hidden="1"/>
    <cellStyle name="Hipervínculo visitado" xfId="12363" builtinId="9" hidden="1"/>
    <cellStyle name="Hipervínculo visitado" xfId="7129" builtinId="9" hidden="1"/>
    <cellStyle name="Hipervínculo visitado" xfId="48301" builtinId="9" hidden="1"/>
    <cellStyle name="Hipervínculo visitado" xfId="28323" builtinId="9" hidden="1"/>
    <cellStyle name="Hipervínculo visitado" xfId="39976" builtinId="9" hidden="1"/>
    <cellStyle name="Hipervínculo visitado" xfId="38989" builtinId="9" hidden="1"/>
    <cellStyle name="Hipervínculo visitado" xfId="43886" builtinId="9" hidden="1"/>
    <cellStyle name="Hipervínculo visitado" xfId="58411" builtinId="9" hidden="1"/>
    <cellStyle name="Hipervínculo visitado" xfId="42530" builtinId="9" hidden="1"/>
    <cellStyle name="Hipervínculo visitado" xfId="53969" builtinId="9" hidden="1"/>
    <cellStyle name="Hipervínculo visitado" xfId="53819" builtinId="9" hidden="1"/>
    <cellStyle name="Hipervínculo visitado" xfId="51524" builtinId="9" hidden="1"/>
    <cellStyle name="Hipervínculo visitado" xfId="51371" builtinId="9" hidden="1"/>
    <cellStyle name="Hipervínculo visitado" xfId="20919" builtinId="9" hidden="1"/>
    <cellStyle name="Hipervínculo visitado" xfId="15508" builtinId="9" hidden="1"/>
    <cellStyle name="Hipervínculo visitado" xfId="52789" builtinId="9" hidden="1"/>
    <cellStyle name="Hipervínculo visitado" xfId="55152" builtinId="9" hidden="1"/>
    <cellStyle name="Hipervínculo visitado" xfId="28807" builtinId="9" hidden="1"/>
    <cellStyle name="Hipervínculo visitado" xfId="56229" builtinId="9" hidden="1"/>
    <cellStyle name="Hipervínculo visitado" xfId="56667" builtinId="9" hidden="1"/>
    <cellStyle name="Hipervínculo visitado" xfId="51986" builtinId="9" hidden="1"/>
    <cellStyle name="Hipervínculo visitado" xfId="49296" builtinId="9" hidden="1"/>
    <cellStyle name="Hipervínculo visitado" xfId="47836" builtinId="9" hidden="1"/>
    <cellStyle name="Hipervínculo visitado" xfId="46095" builtinId="9" hidden="1"/>
    <cellStyle name="Hipervínculo visitado" xfId="11855" builtinId="9" hidden="1"/>
    <cellStyle name="Hipervínculo visitado" xfId="23187" builtinId="9" hidden="1"/>
    <cellStyle name="Hipervínculo visitado" xfId="15837" builtinId="9" hidden="1"/>
    <cellStyle name="Hipervínculo visitado" xfId="5782" builtinId="9" hidden="1"/>
    <cellStyle name="Hipervínculo visitado" xfId="29221" builtinId="9" hidden="1"/>
    <cellStyle name="Hipervínculo visitado" xfId="25917" builtinId="9" hidden="1"/>
    <cellStyle name="Hipervínculo visitado" xfId="16366" builtinId="9" hidden="1"/>
    <cellStyle name="Hipervínculo visitado" xfId="46843" builtinId="9" hidden="1"/>
    <cellStyle name="Hipervínculo visitado" xfId="55741" builtinId="9" hidden="1"/>
    <cellStyle name="Hipervínculo visitado" xfId="49922" builtinId="9" hidden="1"/>
    <cellStyle name="Hipervínculo visitado" xfId="40396" builtinId="9" hidden="1"/>
    <cellStyle name="Hipervínculo visitado" xfId="40480" builtinId="9" hidden="1"/>
    <cellStyle name="Hipervínculo visitado" xfId="41317" builtinId="9" hidden="1"/>
    <cellStyle name="Hipervínculo visitado" xfId="20879" builtinId="9" hidden="1"/>
    <cellStyle name="Hipervínculo visitado" xfId="9796" builtinId="9" hidden="1"/>
    <cellStyle name="Hipervínculo visitado" xfId="31955" builtinId="9" hidden="1"/>
    <cellStyle name="Hipervínculo visitado" xfId="12657" builtinId="9" hidden="1"/>
    <cellStyle name="Hipervínculo visitado" xfId="14229" builtinId="9" hidden="1"/>
    <cellStyle name="Hipervínculo visitado" xfId="44259" builtinId="9" hidden="1"/>
    <cellStyle name="Hipervínculo visitado" xfId="46625" builtinId="9" hidden="1"/>
    <cellStyle name="Hipervínculo visitado" xfId="25034" builtinId="9" hidden="1"/>
    <cellStyle name="Hipervínculo visitado" xfId="23613" builtinId="9" hidden="1"/>
    <cellStyle name="Hipervínculo visitado" xfId="20832" builtinId="9" hidden="1"/>
    <cellStyle name="Hipervínculo visitado" xfId="34713" builtinId="9" hidden="1"/>
    <cellStyle name="Hipervínculo visitado" xfId="11359" builtinId="9" hidden="1"/>
    <cellStyle name="Hipervínculo visitado" xfId="46629" builtinId="9" hidden="1"/>
    <cellStyle name="Hipervínculo visitado" xfId="46869" builtinId="9" hidden="1"/>
    <cellStyle name="Hipervínculo visitado" xfId="33686" builtinId="9" hidden="1"/>
    <cellStyle name="Hipervínculo visitado" xfId="12043" builtinId="9" hidden="1"/>
    <cellStyle name="Hipervínculo visitado" xfId="20757" builtinId="9" hidden="1"/>
    <cellStyle name="Hipervínculo visitado" xfId="24639" builtinId="9" hidden="1"/>
    <cellStyle name="Hipervínculo visitado" xfId="24873" builtinId="9" hidden="1"/>
    <cellStyle name="Hipervínculo visitado" xfId="42504" builtinId="9" hidden="1"/>
    <cellStyle name="Hipervínculo visitado" xfId="27354" builtinId="9" hidden="1"/>
    <cellStyle name="Hipervínculo visitado" xfId="30956" builtinId="9" hidden="1"/>
    <cellStyle name="Hipervínculo visitado" xfId="35531" builtinId="9" hidden="1"/>
    <cellStyle name="Hipervínculo visitado" xfId="27932" builtinId="9" hidden="1"/>
    <cellStyle name="Hipervínculo visitado" xfId="42998" builtinId="9" hidden="1"/>
    <cellStyle name="Hipervínculo visitado" xfId="12955" builtinId="9" hidden="1"/>
    <cellStyle name="Hipervínculo visitado" xfId="24807" builtinId="9" hidden="1"/>
    <cellStyle name="Hipervínculo visitado" xfId="8850" builtinId="9" hidden="1"/>
    <cellStyle name="Hipervínculo visitado" xfId="30550" builtinId="9" hidden="1"/>
    <cellStyle name="Hipervínculo visitado" xfId="54051" builtinId="9" hidden="1"/>
    <cellStyle name="Hipervínculo visitado" xfId="12436" builtinId="9" hidden="1"/>
    <cellStyle name="Hipervínculo visitado" xfId="41269" builtinId="9" hidden="1"/>
    <cellStyle name="Hipervínculo visitado" xfId="29007" builtinId="9" hidden="1"/>
    <cellStyle name="Hipervínculo visitado" xfId="36704" builtinId="9" hidden="1"/>
    <cellStyle name="Hipervínculo visitado" xfId="23902" builtinId="9" hidden="1"/>
    <cellStyle name="Hipervínculo visitado" xfId="28719" builtinId="9" hidden="1"/>
    <cellStyle name="Hipervínculo visitado" xfId="43860" builtinId="9" hidden="1"/>
    <cellStyle name="Hipervínculo visitado" xfId="48307" builtinId="9" hidden="1"/>
    <cellStyle name="Hipervínculo visitado" xfId="58657" builtinId="9" hidden="1"/>
    <cellStyle name="Hipervínculo visitado" xfId="9201" builtinId="9" hidden="1"/>
    <cellStyle name="Hipervínculo visitado" xfId="2330" builtinId="9" hidden="1"/>
    <cellStyle name="Hipervínculo visitado" xfId="41656" builtinId="9" hidden="1"/>
    <cellStyle name="Hipervínculo visitado" xfId="8348" builtinId="9" hidden="1"/>
    <cellStyle name="Hipervínculo visitado" xfId="16249" builtinId="9" hidden="1"/>
    <cellStyle name="Hipervínculo visitado" xfId="6590" builtinId="9" hidden="1"/>
    <cellStyle name="Hipervínculo visitado" xfId="6727" builtinId="9" hidden="1"/>
    <cellStyle name="Hipervínculo visitado" xfId="403" builtinId="9" hidden="1"/>
    <cellStyle name="Hipervínculo visitado" xfId="1809" builtinId="9" hidden="1"/>
    <cellStyle name="Hipervínculo visitado" xfId="15300" builtinId="9" hidden="1"/>
    <cellStyle name="Hipervínculo visitado" xfId="2438" builtinId="9" hidden="1"/>
    <cellStyle name="Hipervínculo visitado" xfId="41636" builtinId="9" hidden="1"/>
    <cellStyle name="Hipervínculo visitado" xfId="2510" builtinId="9" hidden="1"/>
    <cellStyle name="Hipervínculo visitado" xfId="4338" builtinId="9" hidden="1"/>
    <cellStyle name="Hipervínculo visitado" xfId="20451" builtinId="9" hidden="1"/>
    <cellStyle name="Hipervínculo visitado" xfId="4456" builtinId="9" hidden="1"/>
    <cellStyle name="Hipervínculo visitado" xfId="3169" builtinId="9" hidden="1"/>
    <cellStyle name="Hipervínculo visitado" xfId="22870" builtinId="9" hidden="1"/>
    <cellStyle name="Hipervínculo visitado" xfId="37051" builtinId="9" hidden="1"/>
    <cellStyle name="Hipervínculo visitado" xfId="27191" builtinId="9" hidden="1"/>
    <cellStyle name="Hipervínculo visitado" xfId="23543" builtinId="9" hidden="1"/>
    <cellStyle name="Hipervínculo visitado" xfId="55154" builtinId="9" hidden="1"/>
    <cellStyle name="Hipervínculo visitado" xfId="9482" builtinId="9" hidden="1"/>
    <cellStyle name="Hipervínculo visitado" xfId="21997" builtinId="9" hidden="1"/>
    <cellStyle name="Hipervínculo visitado" xfId="51442" builtinId="9" hidden="1"/>
    <cellStyle name="Hipervínculo visitado" xfId="31034" builtinId="9" hidden="1"/>
    <cellStyle name="Hipervínculo visitado" xfId="45176" builtinId="9" hidden="1"/>
    <cellStyle name="Hipervínculo visitado" xfId="57913" builtinId="9" hidden="1"/>
    <cellStyle name="Hipervínculo visitado" xfId="36844" builtinId="9" hidden="1"/>
    <cellStyle name="Hipervínculo visitado" xfId="20242" builtinId="9" hidden="1"/>
    <cellStyle name="Hipervínculo visitado" xfId="4015" builtinId="9" hidden="1"/>
    <cellStyle name="Hipervínculo visitado" xfId="29532" builtinId="9" hidden="1"/>
    <cellStyle name="Hipervínculo visitado" xfId="4105" builtinId="9" hidden="1"/>
    <cellStyle name="Hipervínculo visitado" xfId="2254" builtinId="9" hidden="1"/>
    <cellStyle name="Hipervínculo visitado" xfId="31196" builtinId="9" hidden="1"/>
    <cellStyle name="Hipervínculo visitado" xfId="15662" builtinId="9" hidden="1"/>
    <cellStyle name="Hipervínculo visitado" xfId="33834" builtinId="9" hidden="1"/>
    <cellStyle name="Hipervínculo visitado" xfId="7038" builtinId="9" hidden="1"/>
    <cellStyle name="Hipervínculo visitado" xfId="52905" builtinId="9" hidden="1"/>
    <cellStyle name="Hipervínculo visitado" xfId="2603" builtinId="9" hidden="1"/>
    <cellStyle name="Hipervínculo visitado" xfId="58635" builtinId="9" hidden="1"/>
    <cellStyle name="Hipervínculo visitado" xfId="22796" builtinId="9" hidden="1"/>
    <cellStyle name="Hipervínculo visitado" xfId="53235" builtinId="9" hidden="1"/>
    <cellStyle name="Hipervínculo visitado" xfId="52860" builtinId="9" hidden="1"/>
    <cellStyle name="Hipervínculo visitado" xfId="17258" builtinId="9" hidden="1"/>
    <cellStyle name="Hipervínculo visitado" xfId="49690" builtinId="9" hidden="1"/>
    <cellStyle name="Hipervínculo visitado" xfId="38973" builtinId="9" hidden="1"/>
    <cellStyle name="Hipervínculo visitado" xfId="46191" builtinId="9" hidden="1"/>
    <cellStyle name="Hipervínculo visitado" xfId="47958" builtinId="9" hidden="1"/>
    <cellStyle name="Hipervínculo visitado" xfId="9332" builtinId="9" hidden="1"/>
    <cellStyle name="Hipervínculo visitado" xfId="54233" builtinId="9" hidden="1"/>
    <cellStyle name="Hipervínculo visitado" xfId="42000" builtinId="9" hidden="1"/>
    <cellStyle name="Hipervínculo visitado" xfId="36374" builtinId="9" hidden="1"/>
    <cellStyle name="Hipervínculo visitado" xfId="58751" builtinId="9" hidden="1"/>
    <cellStyle name="Hipervínculo visitado" xfId="40852" builtinId="9" hidden="1"/>
    <cellStyle name="Hipervínculo visitado" xfId="51383" builtinId="9" hidden="1"/>
    <cellStyle name="Hipervínculo visitado" xfId="36987" builtinId="9" hidden="1"/>
    <cellStyle name="Hipervínculo visitado" xfId="56919" builtinId="9" hidden="1"/>
    <cellStyle name="Hipervínculo visitado" xfId="38525" builtinId="9" hidden="1"/>
    <cellStyle name="Hipervínculo visitado" xfId="23209" builtinId="9" hidden="1"/>
    <cellStyle name="Hipervínculo visitado" xfId="33830" builtinId="9" hidden="1"/>
    <cellStyle name="Hipervínculo visitado" xfId="56427" builtinId="9" hidden="1"/>
    <cellStyle name="Hipervínculo visitado" xfId="12669" builtinId="9" hidden="1"/>
    <cellStyle name="Hipervínculo visitado" xfId="25895" builtinId="9" hidden="1"/>
    <cellStyle name="Hipervínculo visitado" xfId="4448" builtinId="9" hidden="1"/>
    <cellStyle name="Hipervínculo visitado" xfId="40850" builtinId="9" hidden="1"/>
    <cellStyle name="Hipervínculo visitado" xfId="1693" builtinId="9" hidden="1"/>
    <cellStyle name="Hipervínculo visitado" xfId="8326" builtinId="9" hidden="1"/>
    <cellStyle name="Hipervínculo visitado" xfId="24563" builtinId="9" hidden="1"/>
    <cellStyle name="Hipervínculo visitado" xfId="49904" builtinId="9" hidden="1"/>
    <cellStyle name="Hipervínculo visitado" xfId="43094" builtinId="9" hidden="1"/>
    <cellStyle name="Hipervínculo visitado" xfId="25650" builtinId="9" hidden="1"/>
    <cellStyle name="Hipervínculo visitado" xfId="28769" builtinId="9" hidden="1"/>
    <cellStyle name="Hipervínculo visitado" xfId="30223" builtinId="9" hidden="1"/>
    <cellStyle name="Hipervínculo visitado" xfId="36273" builtinId="9" hidden="1"/>
    <cellStyle name="Hipervínculo visitado" xfId="2889" builtinId="9" hidden="1"/>
    <cellStyle name="Hipervínculo visitado" xfId="45731" builtinId="9" hidden="1"/>
    <cellStyle name="Hipervínculo visitado" xfId="39192" builtinId="9" hidden="1"/>
    <cellStyle name="Hipervínculo visitado" xfId="29524" builtinId="9" hidden="1"/>
    <cellStyle name="Hipervínculo visitado" xfId="5521" builtinId="9" hidden="1"/>
    <cellStyle name="Hipervínculo visitado" xfId="46389" builtinId="9" hidden="1"/>
    <cellStyle name="Hipervínculo visitado" xfId="44878" builtinId="9" hidden="1"/>
    <cellStyle name="Hipervínculo visitado" xfId="47715" builtinId="9" hidden="1"/>
    <cellStyle name="Hipervínculo visitado" xfId="31068" builtinId="9" hidden="1"/>
    <cellStyle name="Hipervínculo visitado" xfId="28741" builtinId="9" hidden="1"/>
    <cellStyle name="Hipervínculo visitado" xfId="53043" builtinId="9" hidden="1"/>
    <cellStyle name="Hipervínculo visitado" xfId="22974" builtinId="9" hidden="1"/>
    <cellStyle name="Hipervínculo visitado" xfId="58731" builtinId="9" hidden="1"/>
    <cellStyle name="Hipervínculo visitado" xfId="8726" builtinId="9" hidden="1"/>
    <cellStyle name="Hipervínculo visitado" xfId="52543" builtinId="9" hidden="1"/>
    <cellStyle name="Hipervínculo visitado" xfId="6586" builtinId="9" hidden="1"/>
    <cellStyle name="Hipervínculo visitado" xfId="44678" builtinId="9" hidden="1"/>
    <cellStyle name="Hipervínculo visitado" xfId="35324" builtinId="9" hidden="1"/>
    <cellStyle name="Hipervínculo visitado" xfId="36191" builtinId="9" hidden="1"/>
    <cellStyle name="Hipervínculo visitado" xfId="4554" builtinId="9" hidden="1"/>
    <cellStyle name="Hipervínculo visitado" xfId="43487" builtinId="9" hidden="1"/>
    <cellStyle name="Hipervínculo visitado" xfId="24345" builtinId="9" hidden="1"/>
    <cellStyle name="Hipervínculo visitado" xfId="15082" builtinId="9" hidden="1"/>
    <cellStyle name="Hipervínculo visitado" xfId="6426" builtinId="9" hidden="1"/>
    <cellStyle name="Hipervínculo visitado" xfId="40632" builtinId="9" hidden="1"/>
    <cellStyle name="Hipervínculo visitado" xfId="54942" builtinId="9" hidden="1"/>
    <cellStyle name="Hipervínculo visitado" xfId="58325" builtinId="9" hidden="1"/>
    <cellStyle name="Hipervínculo visitado" xfId="35571" builtinId="9" hidden="1"/>
    <cellStyle name="Hipervínculo visitado" xfId="13797" builtinId="9" hidden="1"/>
    <cellStyle name="Hipervínculo visitado" xfId="55371" builtinId="9" hidden="1"/>
    <cellStyle name="Hipervínculo visitado" xfId="54501" builtinId="9" hidden="1"/>
    <cellStyle name="Hipervínculo visitado" xfId="49748" builtinId="9" hidden="1"/>
    <cellStyle name="Hipervínculo visitado" xfId="52647" builtinId="9" hidden="1"/>
    <cellStyle name="Hipervínculo visitado" xfId="25280" builtinId="9" hidden="1"/>
    <cellStyle name="Hipervínculo visitado" xfId="59480" builtinId="9" hidden="1"/>
    <cellStyle name="Hipervínculo visitado" xfId="14544" builtinId="9" hidden="1"/>
    <cellStyle name="Hipervínculo visitado" xfId="23291" builtinId="9" hidden="1"/>
    <cellStyle name="Hipervínculo visitado" xfId="49872" builtinId="9" hidden="1"/>
    <cellStyle name="Hipervínculo visitado" xfId="49073" builtinId="9" hidden="1"/>
    <cellStyle name="Hipervínculo visitado" xfId="25052" builtinId="9" hidden="1"/>
    <cellStyle name="Hipervínculo visitado" xfId="56057" builtinId="9" hidden="1"/>
    <cellStyle name="Hipervínculo visitado" xfId="26613" builtinId="9" hidden="1"/>
    <cellStyle name="Hipervínculo visitado" xfId="41852" builtinId="9" hidden="1"/>
    <cellStyle name="Hipervínculo visitado" xfId="17822" builtinId="9" hidden="1"/>
    <cellStyle name="Hipervínculo visitado" xfId="22834" builtinId="9" hidden="1"/>
    <cellStyle name="Hipervínculo visitado" xfId="45362" builtinId="9" hidden="1"/>
    <cellStyle name="Hipervínculo visitado" xfId="35377" builtinId="9" hidden="1"/>
    <cellStyle name="Hipervínculo visitado" xfId="29596" builtinId="9" hidden="1"/>
    <cellStyle name="Hipervínculo visitado" xfId="38495" builtinId="9" hidden="1"/>
    <cellStyle name="Hipervínculo visitado" xfId="29805" builtinId="9" hidden="1"/>
    <cellStyle name="Hipervínculo visitado" xfId="28627" builtinId="9" hidden="1"/>
    <cellStyle name="Hipervínculo visitado" xfId="31058" builtinId="9" hidden="1"/>
    <cellStyle name="Hipervínculo visitado" xfId="1689" builtinId="9" hidden="1"/>
    <cellStyle name="Hipervínculo visitado" xfId="51234" builtinId="9" hidden="1"/>
    <cellStyle name="Hipervínculo visitado" xfId="3290" builtinId="9" hidden="1"/>
    <cellStyle name="Hipervínculo visitado" xfId="41876" builtinId="9" hidden="1"/>
    <cellStyle name="Hipervínculo visitado" xfId="11713" builtinId="9" hidden="1"/>
    <cellStyle name="Hipervínculo visitado" xfId="50544" builtinId="9" hidden="1"/>
    <cellStyle name="Hipervínculo visitado" xfId="52911" builtinId="9" hidden="1"/>
    <cellStyle name="Hipervínculo visitado" xfId="55645" builtinId="9" hidden="1"/>
    <cellStyle name="Hipervínculo visitado" xfId="33344" builtinId="9" hidden="1"/>
    <cellStyle name="Hipervínculo visitado" xfId="17536" builtinId="9" hidden="1"/>
    <cellStyle name="Hipervínculo visitado" xfId="30112" builtinId="9" hidden="1"/>
    <cellStyle name="Hipervínculo visitado" xfId="45064" builtinId="9" hidden="1"/>
    <cellStyle name="Hipervínculo visitado" xfId="9422" builtinId="9" hidden="1"/>
    <cellStyle name="Hipervínculo visitado" xfId="26405" builtinId="9" hidden="1"/>
    <cellStyle name="Hipervínculo visitado" xfId="34691" builtinId="9" hidden="1"/>
    <cellStyle name="Hipervínculo visitado" xfId="1991" builtinId="9" hidden="1"/>
    <cellStyle name="Hipervínculo visitado" xfId="50744" builtinId="9" hidden="1"/>
    <cellStyle name="Hipervínculo visitado" xfId="30530" builtinId="9" hidden="1"/>
    <cellStyle name="Hipervínculo visitado" xfId="20854" builtinId="9" hidden="1"/>
    <cellStyle name="Hipervínculo visitado" xfId="36554" builtinId="9" hidden="1"/>
    <cellStyle name="Hipervínculo visitado" xfId="18413" builtinId="9" hidden="1"/>
    <cellStyle name="Hipervínculo visitado" xfId="28767" builtinId="9" hidden="1"/>
    <cellStyle name="Hipervínculo visitado" xfId="37253" builtinId="9" hidden="1"/>
    <cellStyle name="Hipervínculo visitado" xfId="34781" builtinId="9" hidden="1"/>
    <cellStyle name="Hipervínculo visitado" xfId="25521" builtinId="9" hidden="1"/>
    <cellStyle name="Hipervínculo visitado" xfId="58977" builtinId="9" hidden="1"/>
    <cellStyle name="Hipervínculo visitado" xfId="9253" builtinId="9" hidden="1"/>
    <cellStyle name="Hipervínculo visitado" xfId="51710" builtinId="9" hidden="1"/>
    <cellStyle name="Hipervínculo visitado" xfId="30789" builtinId="9" hidden="1"/>
    <cellStyle name="Hipervínculo visitado" xfId="54780" builtinId="9" hidden="1"/>
    <cellStyle name="Hipervínculo visitado" xfId="20724" builtinId="9" hidden="1"/>
    <cellStyle name="Hipervínculo visitado" xfId="45384" builtinId="9" hidden="1"/>
    <cellStyle name="Hipervínculo visitado" xfId="28897" builtinId="9" hidden="1"/>
    <cellStyle name="Hipervínculo visitado" xfId="49047" builtinId="9" hidden="1"/>
    <cellStyle name="Hipervínculo visitado" xfId="46217" builtinId="9" hidden="1"/>
    <cellStyle name="Hipervínculo visitado" xfId="45468" builtinId="9" hidden="1"/>
    <cellStyle name="Hipervínculo visitado" xfId="23541" builtinId="9" hidden="1"/>
    <cellStyle name="Hipervínculo visitado" xfId="8190" builtinId="9" hidden="1"/>
    <cellStyle name="Hipervínculo visitado" xfId="5472" builtinId="9" hidden="1"/>
    <cellStyle name="Hipervínculo visitado" xfId="26190" builtinId="9" hidden="1"/>
    <cellStyle name="Hipervínculo visitado" xfId="15072" builtinId="9" hidden="1"/>
    <cellStyle name="Hipervínculo visitado" xfId="10286" builtinId="9" hidden="1"/>
    <cellStyle name="Hipervínculo visitado" xfId="34125" builtinId="9" hidden="1"/>
    <cellStyle name="Hipervínculo visitado" xfId="25445" builtinId="9" hidden="1"/>
    <cellStyle name="Hipervínculo visitado" xfId="26831" builtinId="9" hidden="1"/>
    <cellStyle name="Hipervínculo visitado" xfId="43309" builtinId="9" hidden="1"/>
    <cellStyle name="Hipervínculo visitado" xfId="56317" builtinId="9" hidden="1"/>
    <cellStyle name="Hipervínculo visitado" xfId="38125" builtinId="9" hidden="1"/>
    <cellStyle name="Hipervínculo visitado" xfId="16446" builtinId="9" hidden="1"/>
    <cellStyle name="Hipervínculo visitado" xfId="47093" builtinId="9" hidden="1"/>
    <cellStyle name="Hipervínculo visitado" xfId="40140" builtinId="9" hidden="1"/>
    <cellStyle name="Hipervínculo visitado" xfId="40218" builtinId="9" hidden="1"/>
    <cellStyle name="Hipervínculo visitado" xfId="37114" builtinId="9" hidden="1"/>
    <cellStyle name="Hipervínculo visitado" xfId="47291" builtinId="9" hidden="1"/>
    <cellStyle name="Hipervínculo visitado" xfId="34371" builtinId="9" hidden="1"/>
    <cellStyle name="Hipervínculo visitado" xfId="42606" builtinId="9" hidden="1"/>
    <cellStyle name="Hipervínculo visitado" xfId="57736" builtinId="9" hidden="1"/>
    <cellStyle name="Hipervínculo visitado" xfId="19184" builtinId="9" hidden="1"/>
    <cellStyle name="Hipervínculo visitado" xfId="41786" builtinId="9" hidden="1"/>
    <cellStyle name="Hipervínculo visitado" xfId="44762" builtinId="9" hidden="1"/>
    <cellStyle name="Hipervínculo visitado" xfId="39098" builtinId="9" hidden="1"/>
    <cellStyle name="Hipervínculo visitado" xfId="2003" builtinId="9" hidden="1"/>
    <cellStyle name="Hipervínculo visitado" xfId="44608" builtinId="9" hidden="1"/>
    <cellStyle name="Hipervínculo visitado" xfId="45868" builtinId="9" hidden="1"/>
    <cellStyle name="Hipervínculo visitado" xfId="4972" builtinId="9" hidden="1"/>
    <cellStyle name="Hipervínculo visitado" xfId="58661" builtinId="9" hidden="1"/>
    <cellStyle name="Hipervínculo visitado" xfId="5742" builtinId="9" hidden="1"/>
    <cellStyle name="Hipervínculo visitado" xfId="27404" builtinId="9" hidden="1"/>
    <cellStyle name="Hipervínculo visitado" xfId="55089" builtinId="9" hidden="1"/>
    <cellStyle name="Hipervínculo visitado" xfId="37622" builtinId="9" hidden="1"/>
    <cellStyle name="Hipervínculo visitado" xfId="15480" builtinId="9" hidden="1"/>
    <cellStyle name="Hipervínculo visitado" xfId="4189" builtinId="9" hidden="1"/>
    <cellStyle name="Hipervínculo visitado" xfId="26985" builtinId="9" hidden="1"/>
    <cellStyle name="Hipervínculo visitado" xfId="19490" builtinId="9" hidden="1"/>
    <cellStyle name="Hipervínculo visitado" xfId="26741" builtinId="9" hidden="1"/>
    <cellStyle name="Hipervínculo visitado" xfId="15682" builtinId="9" hidden="1"/>
    <cellStyle name="Hipervínculo visitado" xfId="19062" builtinId="9" hidden="1"/>
    <cellStyle name="Hipervínculo visitado" xfId="40784" builtinId="9" hidden="1"/>
    <cellStyle name="Hipervínculo visitado" xfId="46601" builtinId="9" hidden="1"/>
    <cellStyle name="Hipervínculo visitado" xfId="15911" builtinId="9" hidden="1"/>
    <cellStyle name="Hipervínculo visitado" xfId="31390" builtinId="9" hidden="1"/>
    <cellStyle name="Hipervínculo visitado" xfId="18006" builtinId="9" hidden="1"/>
    <cellStyle name="Hipervínculo visitado" xfId="40766" builtinId="9" hidden="1"/>
    <cellStyle name="Hipervínculo visitado" xfId="10316" builtinId="9" hidden="1"/>
    <cellStyle name="Hipervínculo visitado" xfId="19934" builtinId="9" hidden="1"/>
    <cellStyle name="Hipervínculo visitado" xfId="18315" builtinId="9" hidden="1"/>
    <cellStyle name="Hipervínculo visitado" xfId="19604" builtinId="9" hidden="1"/>
    <cellStyle name="Hipervínculo visitado" xfId="27296" builtinId="9" hidden="1"/>
    <cellStyle name="Hipervínculo visitado" xfId="23637" builtinId="9" hidden="1"/>
    <cellStyle name="Hipervínculo visitado" xfId="48625" builtinId="9" hidden="1"/>
    <cellStyle name="Hipervínculo visitado" xfId="11594" builtinId="9" hidden="1"/>
    <cellStyle name="Hipervínculo visitado" xfId="10018" builtinId="9" hidden="1"/>
    <cellStyle name="Hipervínculo visitado" xfId="55906" builtinId="9" hidden="1"/>
    <cellStyle name="Hipervínculo visitado" xfId="39828" builtinId="9" hidden="1"/>
    <cellStyle name="Hipervínculo visitado" xfId="4035" builtinId="9" hidden="1"/>
    <cellStyle name="Hipervínculo visitado" xfId="43052" builtinId="9" hidden="1"/>
    <cellStyle name="Hipervínculo visitado" xfId="54690" builtinId="9" hidden="1"/>
    <cellStyle name="Hipervínculo visitado" xfId="43114" builtinId="9" hidden="1"/>
    <cellStyle name="Hipervínculo visitado" xfId="45783" builtinId="9" hidden="1"/>
    <cellStyle name="Hipervínculo visitado" xfId="8200" builtinId="9" hidden="1"/>
    <cellStyle name="Hipervínculo visitado" xfId="45848" builtinId="9" hidden="1"/>
    <cellStyle name="Hipervínculo visitado" xfId="34615" builtinId="9" hidden="1"/>
    <cellStyle name="Hipervínculo visitado" xfId="19474" builtinId="9" hidden="1"/>
    <cellStyle name="Hipervínculo visitado" xfId="8374" builtinId="9" hidden="1"/>
    <cellStyle name="Hipervínculo visitado" xfId="47727" builtinId="9" hidden="1"/>
    <cellStyle name="Hipervínculo visitado" xfId="11869" builtinId="9" hidden="1"/>
    <cellStyle name="Hipervínculo visitado" xfId="19362" builtinId="9" hidden="1"/>
    <cellStyle name="Hipervínculo visitado" xfId="57220" builtinId="9" hidden="1"/>
    <cellStyle name="Hipervínculo visitado" xfId="19226" builtinId="9" hidden="1"/>
    <cellStyle name="Hipervínculo visitado" xfId="16692" builtinId="9" hidden="1"/>
    <cellStyle name="Hipervínculo visitado" xfId="6244" builtinId="9" hidden="1"/>
    <cellStyle name="Hipervínculo visitado" xfId="8422" builtinId="9" hidden="1"/>
    <cellStyle name="Hipervínculo visitado" xfId="1127" builtinId="9" hidden="1"/>
    <cellStyle name="Hipervínculo visitado" xfId="23505" builtinId="9" hidden="1"/>
    <cellStyle name="Hipervínculo visitado" xfId="9783" builtinId="9" hidden="1"/>
    <cellStyle name="Hipervínculo visitado" xfId="43826" builtinId="9" hidden="1"/>
    <cellStyle name="Hipervínculo visitado" xfId="8933" builtinId="9" hidden="1"/>
    <cellStyle name="Hipervínculo visitado" xfId="36416" builtinId="9" hidden="1"/>
    <cellStyle name="Hipervínculo visitado" xfId="6380" builtinId="9" hidden="1"/>
    <cellStyle name="Hipervínculo visitado" xfId="36283" builtinId="9" hidden="1"/>
    <cellStyle name="Hipervínculo visitado" xfId="8670" builtinId="9" hidden="1"/>
    <cellStyle name="Hipervínculo visitado" xfId="15628" builtinId="9" hidden="1"/>
    <cellStyle name="Hipervínculo visitado" xfId="39818" builtinId="9" hidden="1"/>
    <cellStyle name="Hipervínculo visitado" xfId="52999" builtinId="9" hidden="1"/>
    <cellStyle name="Hipervínculo visitado" xfId="6046" builtinId="9" hidden="1"/>
    <cellStyle name="Hipervínculo visitado" xfId="9155" builtinId="9" hidden="1"/>
    <cellStyle name="Hipervínculo visitado" xfId="10648" builtinId="9" hidden="1"/>
    <cellStyle name="Hipervínculo visitado" xfId="9299" builtinId="9" hidden="1"/>
    <cellStyle name="Hipervínculo visitado" xfId="14818" builtinId="9" hidden="1"/>
    <cellStyle name="Hipervínculo visitado" xfId="19836" builtinId="9" hidden="1"/>
    <cellStyle name="Hipervínculo visitado" xfId="46782" builtinId="9" hidden="1"/>
    <cellStyle name="Hipervínculo visitado" xfId="51100" builtinId="9" hidden="1"/>
    <cellStyle name="Hipervínculo visitado" xfId="2623" builtinId="9" hidden="1"/>
    <cellStyle name="Hipervínculo visitado" xfId="1831" builtinId="9" hidden="1"/>
    <cellStyle name="Hipervínculo visitado" xfId="49145" builtinId="9" hidden="1"/>
    <cellStyle name="Hipervínculo visitado" xfId="30319" builtinId="9" hidden="1"/>
    <cellStyle name="Hipervínculo visitado" xfId="15819" builtinId="9" hidden="1"/>
    <cellStyle name="Hipervínculo visitado" xfId="13953" builtinId="9" hidden="1"/>
    <cellStyle name="Hipervínculo visitado" xfId="33632" builtinId="9" hidden="1"/>
    <cellStyle name="Hipervínculo visitado" xfId="54856" builtinId="9" hidden="1"/>
    <cellStyle name="Hipervínculo visitado" xfId="16904" builtinId="9" hidden="1"/>
    <cellStyle name="Hipervínculo visitado" xfId="28357" builtinId="9" hidden="1"/>
    <cellStyle name="Hipervínculo visitado" xfId="55073" builtinId="9" hidden="1"/>
    <cellStyle name="Hipervínculo visitado" xfId="41103" builtinId="9" hidden="1"/>
    <cellStyle name="Hipervínculo visitado" xfId="3809" builtinId="9" hidden="1"/>
    <cellStyle name="Hipervínculo visitado" xfId="31124" builtinId="9" hidden="1"/>
    <cellStyle name="Hipervínculo visitado" xfId="22283" builtinId="9" hidden="1"/>
    <cellStyle name="Hipervínculo visitado" xfId="26053" builtinId="9" hidden="1"/>
    <cellStyle name="Hipervínculo visitado" xfId="28805" builtinId="9" hidden="1"/>
    <cellStyle name="Hipervínculo visitado" xfId="4195" builtinId="9" hidden="1"/>
    <cellStyle name="Hipervínculo visitado" xfId="6877" builtinId="9" hidden="1"/>
    <cellStyle name="Hipervínculo visitado" xfId="56403" builtinId="9" hidden="1"/>
    <cellStyle name="Hipervínculo visitado" xfId="45953" builtinId="9" hidden="1"/>
    <cellStyle name="Hipervínculo visitado" xfId="44412" builtinId="9" hidden="1"/>
    <cellStyle name="Hipervínculo visitado" xfId="18012" builtinId="9" hidden="1"/>
    <cellStyle name="Hipervínculo visitado" xfId="38726" builtinId="9" hidden="1"/>
    <cellStyle name="Hipervínculo visitado" xfId="57379" builtinId="9" hidden="1"/>
    <cellStyle name="Hipervínculo visitado" xfId="33358" builtinId="9" hidden="1"/>
    <cellStyle name="Hipervínculo visitado" xfId="34599" builtinId="9" hidden="1"/>
    <cellStyle name="Hipervínculo visitado" xfId="52919" builtinId="9" hidden="1"/>
    <cellStyle name="Hipervínculo visitado" xfId="48581" builtinId="9" hidden="1"/>
    <cellStyle name="Hipervínculo visitado" xfId="23571" builtinId="9" hidden="1"/>
    <cellStyle name="Hipervínculo visitado" xfId="38762" builtinId="9" hidden="1"/>
    <cellStyle name="Hipervínculo visitado" xfId="10838" builtinId="9" hidden="1"/>
    <cellStyle name="Hipervínculo visitado" xfId="43419" builtinId="9" hidden="1"/>
    <cellStyle name="Hipervínculo visitado" xfId="46784" builtinId="9" hidden="1"/>
    <cellStyle name="Hipervínculo visitado" xfId="42492" builtinId="9" hidden="1"/>
    <cellStyle name="Hipervínculo visitado" xfId="19398" builtinId="9" hidden="1"/>
    <cellStyle name="Hipervínculo visitado" xfId="51536" builtinId="9" hidden="1"/>
    <cellStyle name="Hipervínculo visitado" xfId="34422" builtinId="9" hidden="1"/>
    <cellStyle name="Hipervínculo visitado" xfId="37505" builtinId="9" hidden="1"/>
    <cellStyle name="Hipervínculo visitado" xfId="28779" builtinId="9" hidden="1"/>
    <cellStyle name="Hipervínculo visitado" xfId="28873" builtinId="9" hidden="1"/>
    <cellStyle name="Hipervínculo visitado" xfId="40912" builtinId="9" hidden="1"/>
    <cellStyle name="Hipervínculo visitado" xfId="14239" builtinId="9" hidden="1"/>
    <cellStyle name="Hipervínculo visitado" xfId="32830" builtinId="9" hidden="1"/>
    <cellStyle name="Hipervínculo visitado" xfId="12717" builtinId="9" hidden="1"/>
    <cellStyle name="Hipervínculo visitado" xfId="57450" builtinId="9" hidden="1"/>
    <cellStyle name="Hipervínculo visitado" xfId="52206" builtinId="9" hidden="1"/>
    <cellStyle name="Hipervínculo visitado" xfId="2172" builtinId="9" hidden="1"/>
    <cellStyle name="Hipervínculo visitado" xfId="16630" builtinId="9" hidden="1"/>
    <cellStyle name="Hipervínculo visitado" xfId="49089" builtinId="9" hidden="1"/>
    <cellStyle name="Hipervínculo visitado" xfId="13841" builtinId="9" hidden="1"/>
    <cellStyle name="Hipervínculo visitado" xfId="48754" builtinId="9" hidden="1"/>
    <cellStyle name="Hipervínculo visitado" xfId="50119" builtinId="9" hidden="1"/>
    <cellStyle name="Hipervínculo visitado" xfId="40570" builtinId="9" hidden="1"/>
    <cellStyle name="Hipervínculo visitado" xfId="40864" builtinId="9" hidden="1"/>
    <cellStyle name="Hipervínculo visitado" xfId="3771" builtinId="9" hidden="1"/>
    <cellStyle name="Hipervínculo visitado" xfId="7806" builtinId="9" hidden="1"/>
    <cellStyle name="Hipervínculo visitado" xfId="33998" builtinId="9" hidden="1"/>
    <cellStyle name="Hipervínculo visitado" xfId="27619" builtinId="9" hidden="1"/>
    <cellStyle name="Hipervínculo visitado" xfId="40068" builtinId="9" hidden="1"/>
    <cellStyle name="Hipervínculo visitado" xfId="43104" builtinId="9" hidden="1"/>
    <cellStyle name="Hipervínculo visitado" xfId="31606" builtinId="9" hidden="1"/>
    <cellStyle name="Hipervínculo visitado" xfId="20349" builtinId="9" hidden="1"/>
    <cellStyle name="Hipervínculo visitado" xfId="5044" builtinId="9" hidden="1"/>
    <cellStyle name="Hipervínculo visitado" xfId="41081" builtinId="9" hidden="1"/>
    <cellStyle name="Hipervínculo visitado" xfId="15316" builtinId="9" hidden="1"/>
    <cellStyle name="Hipervínculo visitado" xfId="37785" builtinId="9" hidden="1"/>
    <cellStyle name="Hipervínculo visitado" xfId="31228" builtinId="9" hidden="1"/>
    <cellStyle name="Hipervínculo visitado" xfId="46691" builtinId="9" hidden="1"/>
    <cellStyle name="Hipervínculo visitado" xfId="17252" builtinId="9" hidden="1"/>
    <cellStyle name="Hipervínculo visitado" xfId="38543" builtinId="9" hidden="1"/>
    <cellStyle name="Hipervínculo visitado" xfId="26779" builtinId="9" hidden="1"/>
    <cellStyle name="Hipervínculo visitado" xfId="42582" builtinId="9" hidden="1"/>
    <cellStyle name="Hipervínculo visitado" xfId="28901" builtinId="9" hidden="1"/>
    <cellStyle name="Hipervínculo visitado" xfId="6208" builtinId="9" hidden="1"/>
    <cellStyle name="Hipervínculo visitado" xfId="6606" builtinId="9" hidden="1"/>
    <cellStyle name="Hipervínculo visitado" xfId="937" builtinId="9" hidden="1"/>
    <cellStyle name="Hipervínculo visitado" xfId="41157" builtinId="9" hidden="1"/>
    <cellStyle name="Hipervínculo visitado" xfId="56815" builtinId="9" hidden="1"/>
    <cellStyle name="Hipervínculo visitado" xfId="34032" builtinId="9" hidden="1"/>
    <cellStyle name="Hipervínculo visitado" xfId="19002" builtinId="9" hidden="1"/>
    <cellStyle name="Hipervínculo visitado" xfId="28899" builtinId="9" hidden="1"/>
    <cellStyle name="Hipervínculo visitado" xfId="54597" builtinId="9" hidden="1"/>
    <cellStyle name="Hipervínculo visitado" xfId="7524" builtinId="9" hidden="1"/>
    <cellStyle name="Hipervínculo visitado" xfId="20706" builtinId="9" hidden="1"/>
    <cellStyle name="Hipervínculo visitado" xfId="18343" builtinId="9" hidden="1"/>
    <cellStyle name="Hipervínculo visitado" xfId="17824" builtinId="9" hidden="1"/>
    <cellStyle name="Hipervínculo visitado" xfId="21102" builtinId="9" hidden="1"/>
    <cellStyle name="Hipervínculo visitado" xfId="17082" builtinId="9" hidden="1"/>
    <cellStyle name="Hipervínculo visitado" xfId="47856" builtinId="9" hidden="1"/>
    <cellStyle name="Hipervínculo visitado" xfId="51496" builtinId="9" hidden="1"/>
    <cellStyle name="Hipervínculo visitado" xfId="21183" builtinId="9" hidden="1"/>
    <cellStyle name="Hipervínculo visitado" xfId="14460" builtinId="9" hidden="1"/>
    <cellStyle name="Hipervínculo visitado" xfId="32115" builtinId="9" hidden="1"/>
    <cellStyle name="Hipervínculo visitado" xfId="34177" builtinId="9" hidden="1"/>
    <cellStyle name="Hipervínculo visitado" xfId="17114" builtinId="9" hidden="1"/>
    <cellStyle name="Hipervínculo visitado" xfId="50608" builtinId="9" hidden="1"/>
    <cellStyle name="Hipervínculo visitado" xfId="9161" builtinId="9" hidden="1"/>
    <cellStyle name="Hipervínculo visitado" xfId="49108" builtinId="9" hidden="1"/>
    <cellStyle name="Hipervínculo visitado" xfId="29616" builtinId="9" hidden="1"/>
    <cellStyle name="Hipervínculo visitado" xfId="33100" builtinId="9" hidden="1"/>
    <cellStyle name="Hipervínculo visitado" xfId="58573" builtinId="9" hidden="1"/>
    <cellStyle name="Hipervínculo visitado" xfId="53995" builtinId="9" hidden="1"/>
    <cellStyle name="Hipervínculo visitado" xfId="54868" builtinId="9" hidden="1"/>
    <cellStyle name="Hipervínculo visitado" xfId="27107" builtinId="9" hidden="1"/>
    <cellStyle name="Hipervínculo visitado" xfId="58206" builtinId="9" hidden="1"/>
    <cellStyle name="Hipervínculo visitado" xfId="46419" builtinId="9" hidden="1"/>
    <cellStyle name="Hipervínculo visitado" xfId="41175" builtinId="9" hidden="1"/>
    <cellStyle name="Hipervínculo visitado" xfId="40906" builtinId="9" hidden="1"/>
    <cellStyle name="Hipervínculo visitado" xfId="6408" builtinId="9" hidden="1"/>
    <cellStyle name="Hipervínculo visitado" xfId="23511" builtinId="9" hidden="1"/>
    <cellStyle name="Hipervínculo visitado" xfId="28496" builtinId="9" hidden="1"/>
    <cellStyle name="Hipervínculo visitado" xfId="19840" builtinId="9" hidden="1"/>
    <cellStyle name="Hipervínculo visitado" xfId="52870" builtinId="9" hidden="1"/>
    <cellStyle name="Hipervínculo visitado" xfId="50879" builtinId="9" hidden="1"/>
    <cellStyle name="Hipervínculo visitado" xfId="32283" builtinId="9" hidden="1"/>
    <cellStyle name="Hipervínculo visitado" xfId="16950" builtinId="9" hidden="1"/>
    <cellStyle name="Hipervínculo visitado" xfId="41093" builtinId="9" hidden="1"/>
    <cellStyle name="Hipervínculo visitado" xfId="6977" builtinId="9" hidden="1"/>
    <cellStyle name="Hipervínculo visitado" xfId="33628" builtinId="9" hidden="1"/>
    <cellStyle name="Hipervínculo visitado" xfId="25036" builtinId="9" hidden="1"/>
    <cellStyle name="Hipervínculo visitado" xfId="47892" builtinId="9" hidden="1"/>
    <cellStyle name="Hipervínculo visitado" xfId="54639" builtinId="9" hidden="1"/>
    <cellStyle name="Hipervínculo visitado" xfId="1147" builtinId="9" hidden="1"/>
    <cellStyle name="Hipervínculo visitado" xfId="34446" builtinId="9" hidden="1"/>
    <cellStyle name="Hipervínculo visitado" xfId="20471" builtinId="9" hidden="1"/>
    <cellStyle name="Hipervínculo visitado" xfId="22531" builtinId="9" hidden="1"/>
    <cellStyle name="Hipervínculo visitado" xfId="54790" builtinId="9" hidden="1"/>
    <cellStyle name="Hipervínculo visitado" xfId="39391" builtinId="9" hidden="1"/>
    <cellStyle name="Hipervínculo visitado" xfId="23922" builtinId="9" hidden="1"/>
    <cellStyle name="Hipervínculo visitado" xfId="17966" builtinId="9" hidden="1"/>
    <cellStyle name="Hipervínculo visitado" xfId="42159" builtinId="9" hidden="1"/>
    <cellStyle name="Hipervínculo visitado" xfId="4039" builtinId="9" hidden="1"/>
    <cellStyle name="Hipervínculo visitado" xfId="54571" builtinId="9" hidden="1"/>
    <cellStyle name="Hipervínculo visitado" xfId="54842" builtinId="9" hidden="1"/>
    <cellStyle name="Hipervínculo visitado" xfId="30612" builtinId="9" hidden="1"/>
    <cellStyle name="Hipervínculo visitado" xfId="7620" builtinId="9" hidden="1"/>
    <cellStyle name="Hipervínculo visitado" xfId="8446" builtinId="9" hidden="1"/>
    <cellStyle name="Hipervínculo visitado" xfId="56966" builtinId="9" hidden="1"/>
    <cellStyle name="Hipervínculo visitado" xfId="16392" builtinId="9" hidden="1"/>
    <cellStyle name="Hipervínculo visitado" xfId="53923" builtinId="9" hidden="1"/>
    <cellStyle name="Hipervínculo visitado" xfId="20124" builtinId="9" hidden="1"/>
    <cellStyle name="Hipervínculo visitado" xfId="3089" builtinId="9" hidden="1"/>
    <cellStyle name="Hipervínculo visitado" xfId="7827" builtinId="9" hidden="1"/>
    <cellStyle name="Hipervínculo visitado" xfId="17940" builtinId="9" hidden="1"/>
    <cellStyle name="Hipervínculo visitado" xfId="38313" builtinId="9" hidden="1"/>
    <cellStyle name="Hipervínculo visitado" xfId="32454" builtinId="9" hidden="1"/>
    <cellStyle name="Hipervínculo visitado" xfId="17456" builtinId="9" hidden="1"/>
    <cellStyle name="Hipervínculo visitado" xfId="11441" builtinId="9" hidden="1"/>
    <cellStyle name="Hipervínculo visitado" xfId="21610" builtinId="9" hidden="1"/>
    <cellStyle name="Hipervínculo visitado" xfId="23151" builtinId="9" hidden="1"/>
    <cellStyle name="Hipervínculo visitado" xfId="44068" builtinId="9" hidden="1"/>
    <cellStyle name="Hipervínculo visitado" xfId="33528" builtinId="9" hidden="1"/>
    <cellStyle name="Hipervínculo visitado" xfId="16822" builtinId="9" hidden="1"/>
    <cellStyle name="Hipervínculo visitado" xfId="11026" builtinId="9" hidden="1"/>
    <cellStyle name="Hipervínculo visitado" xfId="49318" builtinId="9" hidden="1"/>
    <cellStyle name="Hipervínculo visitado" xfId="56827" builtinId="9" hidden="1"/>
    <cellStyle name="Hipervínculo visitado" xfId="8284" builtinId="9" hidden="1"/>
    <cellStyle name="Hipervínculo visitado" xfId="20282" builtinId="9" hidden="1"/>
    <cellStyle name="Hipervínculo visitado" xfId="22924" builtinId="9" hidden="1"/>
    <cellStyle name="Hipervínculo visitado" xfId="34285" builtinId="9" hidden="1"/>
    <cellStyle name="Hipervínculo visitado" xfId="11831" builtinId="9" hidden="1"/>
    <cellStyle name="Hipervínculo visitado" xfId="47039" builtinId="9" hidden="1"/>
    <cellStyle name="Hipervínculo visitado" xfId="31288" builtinId="9" hidden="1"/>
    <cellStyle name="Hipervínculo visitado" xfId="33240" builtinId="9" hidden="1"/>
    <cellStyle name="Hipervínculo visitado" xfId="48" builtinId="9" hidden="1"/>
    <cellStyle name="Hipervínculo visitado" xfId="576" builtinId="9" hidden="1"/>
    <cellStyle name="Hipervínculo visitado" xfId="59302" builtinId="9" hidden="1"/>
    <cellStyle name="Hipervínculo visitado" xfId="17210" builtinId="9" hidden="1"/>
    <cellStyle name="Hipervínculo visitado" xfId="29343" builtinId="9" hidden="1"/>
    <cellStyle name="Hipervínculo visitado" xfId="35785" builtinId="9" hidden="1"/>
    <cellStyle name="Hipervínculo visitado" xfId="1115" builtinId="9" hidden="1"/>
    <cellStyle name="Hipervínculo visitado" xfId="37985" builtinId="9" hidden="1"/>
    <cellStyle name="Hipervínculo visitado" xfId="45424" builtinId="9" hidden="1"/>
    <cellStyle name="Hipervínculo visitado" xfId="24853" builtinId="9" hidden="1"/>
    <cellStyle name="Hipervínculo visitado" xfId="38221" builtinId="9" hidden="1"/>
    <cellStyle name="Hipervínculo visitado" xfId="14424" builtinId="9" hidden="1"/>
    <cellStyle name="Hipervínculo visitado" xfId="41394" builtinId="9" hidden="1"/>
    <cellStyle name="Hipervínculo visitado" xfId="32974" builtinId="9" hidden="1"/>
    <cellStyle name="Hipervínculo visitado" xfId="29736" builtinId="9" hidden="1"/>
    <cellStyle name="Hipervínculo visitado" xfId="6432" builtinId="9" hidden="1"/>
    <cellStyle name="Hipervínculo visitado" xfId="30890" builtinId="9" hidden="1"/>
    <cellStyle name="Hipervínculo visitado" xfId="23649" builtinId="9" hidden="1"/>
    <cellStyle name="Hipervínculo visitado" xfId="42856" builtinId="9" hidden="1"/>
    <cellStyle name="Hipervínculo visitado" xfId="1373" builtinId="9" hidden="1"/>
    <cellStyle name="Hipervínculo visitado" xfId="15590" builtinId="9" hidden="1"/>
    <cellStyle name="Hipervínculo visitado" xfId="29973" builtinId="9" hidden="1"/>
    <cellStyle name="Hipervínculo visitado" xfId="42932" builtinId="9" hidden="1"/>
    <cellStyle name="Hipervínculo visitado" xfId="2637" builtinId="9" hidden="1"/>
    <cellStyle name="Hipervínculo visitado" xfId="40904" builtinId="9" hidden="1"/>
    <cellStyle name="Hipervínculo visitado" xfId="53807" builtinId="9" hidden="1"/>
    <cellStyle name="Hipervínculo visitado" xfId="35085" builtinId="9" hidden="1"/>
    <cellStyle name="Hipervínculo visitado" xfId="21965" builtinId="9" hidden="1"/>
    <cellStyle name="Hipervínculo visitado" xfId="43531" builtinId="9" hidden="1"/>
    <cellStyle name="Hipervínculo visitado" xfId="25744" builtinId="9" hidden="1"/>
    <cellStyle name="Hipervínculo visitado" xfId="28161" builtinId="9" hidden="1"/>
    <cellStyle name="Hipervínculo visitado" xfId="44960" builtinId="9" hidden="1"/>
    <cellStyle name="Hipervínculo visitado" xfId="33558" builtinId="9" hidden="1"/>
    <cellStyle name="Hipervínculo visitado" xfId="47876" builtinId="9" hidden="1"/>
    <cellStyle name="Hipervínculo visitado" xfId="53656" builtinId="9" hidden="1"/>
    <cellStyle name="Hipervínculo visitado" xfId="10199" builtinId="9" hidden="1"/>
    <cellStyle name="Hipervínculo visitado" xfId="41273" builtinId="9" hidden="1"/>
    <cellStyle name="Hipervínculo visitado" xfId="40486" builtinId="9" hidden="1"/>
    <cellStyle name="Hipervínculo visitado" xfId="52300" builtinId="9" hidden="1"/>
    <cellStyle name="Hipervínculo visitado" xfId="7634" builtinId="9" hidden="1"/>
    <cellStyle name="Hipervínculo visitado" xfId="48774" builtinId="9" hidden="1"/>
    <cellStyle name="Hipervínculo visitado" xfId="57865" builtinId="9" hidden="1"/>
    <cellStyle name="Hipervínculo visitado" xfId="21411" builtinId="9" hidden="1"/>
    <cellStyle name="Hipervínculo visitado" xfId="14000" builtinId="9" hidden="1"/>
    <cellStyle name="Hipervínculo visitado" xfId="1701" builtinId="9" hidden="1"/>
    <cellStyle name="Hipervínculo visitado" xfId="56519" builtinId="9" hidden="1"/>
    <cellStyle name="Hipervínculo visitado" xfId="46336" builtinId="9" hidden="1"/>
    <cellStyle name="Hipervínculo visitado" xfId="52485" builtinId="9" hidden="1"/>
    <cellStyle name="Hipervínculo visitado" xfId="33584" builtinId="9" hidden="1"/>
    <cellStyle name="Hipervínculo visitado" xfId="12879" builtinId="9" hidden="1"/>
    <cellStyle name="Hipervínculo visitado" xfId="34361" builtinId="9" hidden="1"/>
    <cellStyle name="Hipervínculo visitado" xfId="12299" builtinId="9" hidden="1"/>
    <cellStyle name="Hipervínculo visitado" xfId="19192" builtinId="9" hidden="1"/>
    <cellStyle name="Hipervínculo visitado" xfId="54880" builtinId="9" hidden="1"/>
    <cellStyle name="Hipervínculo visitado" xfId="36085" builtinId="9" hidden="1"/>
    <cellStyle name="Hipervínculo visitado" xfId="48932" builtinId="9" hidden="1"/>
    <cellStyle name="Hipervínculo visitado" xfId="27159" builtinId="9" hidden="1"/>
    <cellStyle name="Hipervínculo visitado" xfId="51333" builtinId="9" hidden="1"/>
    <cellStyle name="Hipervínculo visitado" xfId="44870" builtinId="9" hidden="1"/>
    <cellStyle name="Hipervínculo visitado" xfId="35635" builtinId="9" hidden="1"/>
    <cellStyle name="Hipervínculo visitado" xfId="258" builtinId="9" hidden="1"/>
    <cellStyle name="Hipervínculo visitado" xfId="9928" builtinId="9" hidden="1"/>
    <cellStyle name="Hipervínculo visitado" xfId="28297" builtinId="9" hidden="1"/>
    <cellStyle name="Hipervínculo visitado" xfId="10652" builtinId="9" hidden="1"/>
    <cellStyle name="Hipervínculo visitado" xfId="57746" builtinId="9" hidden="1"/>
    <cellStyle name="Hipervínculo visitado" xfId="12438" builtinId="9" hidden="1"/>
    <cellStyle name="Hipervínculo visitado" xfId="14334" builtinId="9" hidden="1"/>
    <cellStyle name="Hipervínculo visitado" xfId="35280" builtinId="9" hidden="1"/>
    <cellStyle name="Hipervínculo visitado" xfId="23523" builtinId="9" hidden="1"/>
    <cellStyle name="Hipervínculo visitado" xfId="3673" builtinId="9" hidden="1"/>
    <cellStyle name="Hipervínculo visitado" xfId="3359" builtinId="9" hidden="1"/>
    <cellStyle name="Hipervínculo visitado" xfId="1876" builtinId="9" hidden="1"/>
    <cellStyle name="Hipervínculo visitado" xfId="8642" builtinId="9" hidden="1"/>
    <cellStyle name="Hipervínculo visitado" xfId="4858" builtinId="9" hidden="1"/>
    <cellStyle name="Hipervínculo visitado" xfId="4956" builtinId="9" hidden="1"/>
    <cellStyle name="Hipervínculo visitado" xfId="5818" builtinId="9" hidden="1"/>
    <cellStyle name="Hipervínculo visitado" xfId="4500" builtinId="9" hidden="1"/>
    <cellStyle name="Hipervínculo visitado" xfId="9600" builtinId="9" hidden="1"/>
    <cellStyle name="Hipervínculo visitado" xfId="20515" builtinId="9" hidden="1"/>
    <cellStyle name="Hipervínculo visitado" xfId="20330" builtinId="9" hidden="1"/>
    <cellStyle name="Hipervínculo visitado" xfId="50" builtinId="9" hidden="1"/>
    <cellStyle name="Hipervínculo visitado" xfId="7642" builtinId="9" hidden="1"/>
    <cellStyle name="Hipervínculo visitado" xfId="1421" builtinId="9" hidden="1"/>
    <cellStyle name="Hipervínculo visitado" xfId="1006" builtinId="9" hidden="1"/>
    <cellStyle name="Hipervínculo visitado" xfId="1047" builtinId="9" hidden="1"/>
    <cellStyle name="Hipervínculo visitado" xfId="32856" builtinId="9" hidden="1"/>
    <cellStyle name="Hipervínculo visitado" xfId="33019" builtinId="9" hidden="1"/>
    <cellStyle name="Hipervínculo visitado" xfId="34087" builtinId="9" hidden="1"/>
    <cellStyle name="Hipervínculo visitado" xfId="33292" builtinId="9" hidden="1"/>
    <cellStyle name="Hipervínculo visitado" xfId="51464" builtinId="9" hidden="1"/>
    <cellStyle name="Hipervínculo visitado" xfId="55491" builtinId="9" hidden="1"/>
    <cellStyle name="Hipervínculo visitado" xfId="29245" builtinId="9" hidden="1"/>
    <cellStyle name="Hipervínculo visitado" xfId="7134" builtinId="9" hidden="1"/>
    <cellStyle name="Hipervínculo visitado" xfId="45351" builtinId="9" hidden="1"/>
    <cellStyle name="Hipervínculo visitado" xfId="28955" builtinId="9" hidden="1"/>
    <cellStyle name="Hipervínculo visitado" xfId="31406" builtinId="9" hidden="1"/>
    <cellStyle name="Hipervínculo visitado" xfId="38987" builtinId="9" hidden="1"/>
    <cellStyle name="Hipervínculo visitado" xfId="5207" builtinId="9" hidden="1"/>
    <cellStyle name="Hipervínculo visitado" xfId="42084" builtinId="9" hidden="1"/>
    <cellStyle name="Hipervínculo visitado" xfId="12501" builtinId="9" hidden="1"/>
    <cellStyle name="Hipervínculo visitado" xfId="1038" builtinId="9" hidden="1"/>
    <cellStyle name="Hipervínculo visitado" xfId="1401" builtinId="9" hidden="1"/>
    <cellStyle name="Hipervínculo visitado" xfId="9021" builtinId="9" hidden="1"/>
    <cellStyle name="Hipervínculo visitado" xfId="6140" builtinId="9" hidden="1"/>
    <cellStyle name="Hipervínculo visitado" xfId="35215" builtinId="9" hidden="1"/>
    <cellStyle name="Hipervínculo visitado" xfId="49370" builtinId="9" hidden="1"/>
    <cellStyle name="Hipervínculo visitado" xfId="33484" builtinId="9" hidden="1"/>
    <cellStyle name="Hipervínculo visitado" xfId="53395" builtinId="9" hidden="1"/>
    <cellStyle name="Hipervínculo visitado" xfId="54355" builtinId="9" hidden="1"/>
    <cellStyle name="Hipervínculo visitado" xfId="51066" builtinId="9" hidden="1"/>
    <cellStyle name="Hipervínculo visitado" xfId="52375" builtinId="9" hidden="1"/>
    <cellStyle name="Hipervínculo visitado" xfId="49820" builtinId="9" hidden="1"/>
    <cellStyle name="Hipervínculo visitado" xfId="49301" builtinId="9" hidden="1"/>
    <cellStyle name="Hipervínculo visitado" xfId="46403" builtinId="9" hidden="1"/>
    <cellStyle name="Hipervínculo visitado" xfId="30259" builtinId="9" hidden="1"/>
    <cellStyle name="Hipervínculo visitado" xfId="30354" builtinId="9" hidden="1"/>
    <cellStyle name="Hipervínculo visitado" xfId="29956" builtinId="9" hidden="1"/>
    <cellStyle name="Hipervínculo visitado" xfId="53795" builtinId="9" hidden="1"/>
    <cellStyle name="Hipervínculo visitado" xfId="58515" builtinId="9" hidden="1"/>
    <cellStyle name="Hipervínculo visitado" xfId="59466" builtinId="9" hidden="1"/>
    <cellStyle name="Hipervínculo visitado" xfId="57696" builtinId="9" hidden="1"/>
    <cellStyle name="Hipervínculo visitado" xfId="56913" builtinId="9" hidden="1"/>
    <cellStyle name="Hipervínculo visitado" xfId="41944" builtinId="9" hidden="1"/>
    <cellStyle name="Hipervínculo visitado" xfId="49132" builtinId="9" hidden="1"/>
    <cellStyle name="Hipervínculo visitado" xfId="52593" builtinId="9" hidden="1"/>
    <cellStyle name="Hipervínculo visitado" xfId="39344" builtinId="9" hidden="1"/>
    <cellStyle name="Hipervínculo visitado" xfId="38139" builtinId="9" hidden="1"/>
    <cellStyle name="Hipervínculo visitado" xfId="37257" builtinId="9" hidden="1"/>
    <cellStyle name="Hipervínculo visitado" xfId="48494" builtinId="9" hidden="1"/>
    <cellStyle name="Hipervínculo visitado" xfId="57843" builtinId="9" hidden="1"/>
    <cellStyle name="Hipervínculo visitado" xfId="30042" builtinId="9" hidden="1"/>
    <cellStyle name="Hipervínculo visitado" xfId="30668" builtinId="9" hidden="1"/>
    <cellStyle name="Hipervínculo visitado" xfId="51590" builtinId="9" hidden="1"/>
    <cellStyle name="Hipervínculo visitado" xfId="53557" builtinId="9" hidden="1"/>
    <cellStyle name="Hipervínculo visitado" xfId="2784" builtinId="9" hidden="1"/>
    <cellStyle name="Hipervínculo visitado" xfId="11072" builtinId="9" hidden="1"/>
    <cellStyle name="Hipervínculo visitado" xfId="30182" builtinId="9" hidden="1"/>
    <cellStyle name="Hipervínculo visitado" xfId="29932" builtinId="9" hidden="1"/>
    <cellStyle name="Hipervínculo visitado" xfId="42163" builtinId="9" hidden="1"/>
    <cellStyle name="Hipervínculo visitado" xfId="53077" builtinId="9" hidden="1"/>
    <cellStyle name="Hipervínculo visitado" xfId="33932" builtinId="9" hidden="1"/>
    <cellStyle name="Hipervínculo visitado" xfId="124" builtinId="9" hidden="1"/>
    <cellStyle name="Hipervínculo visitado" xfId="4083" builtinId="9" hidden="1"/>
    <cellStyle name="Hipervínculo visitado" xfId="17550" builtinId="9" hidden="1"/>
    <cellStyle name="Hipervínculo visitado" xfId="5978" builtinId="9" hidden="1"/>
    <cellStyle name="Hipervínculo visitado" xfId="8806" builtinId="9" hidden="1"/>
    <cellStyle name="Hipervínculo visitado" xfId="4770" builtinId="9" hidden="1"/>
    <cellStyle name="Hipervínculo visitado" xfId="691" builtinId="9" hidden="1"/>
    <cellStyle name="Hipervínculo visitado" xfId="1765" builtinId="9" hidden="1"/>
    <cellStyle name="Hipervínculo visitado" xfId="1471" builtinId="9" hidden="1"/>
    <cellStyle name="Hipervínculo visitado" xfId="54295" builtinId="9" hidden="1"/>
    <cellStyle name="Hipervínculo visitado" xfId="22097" builtinId="9" hidden="1"/>
    <cellStyle name="Hipervínculo visitado" xfId="492" builtinId="9" hidden="1"/>
    <cellStyle name="Hipervínculo visitado" xfId="56151" builtinId="9" hidden="1"/>
    <cellStyle name="Hipervínculo visitado" xfId="49712" builtinId="9" hidden="1"/>
    <cellStyle name="Hipervínculo visitado" xfId="37319" builtinId="9" hidden="1"/>
    <cellStyle name="Hipervínculo visitado" xfId="14006" builtinId="9" hidden="1"/>
    <cellStyle name="Hipervínculo visitado" xfId="1745" builtinId="9" hidden="1"/>
    <cellStyle name="Hipervínculo visitado" xfId="12819" builtinId="9" hidden="1"/>
    <cellStyle name="Hipervínculo visitado" xfId="36333" builtinId="9" hidden="1"/>
    <cellStyle name="Hipervínculo visitado" xfId="44049" builtinId="9" hidden="1"/>
    <cellStyle name="Hipervínculo visitado" xfId="33318" builtinId="9" hidden="1"/>
    <cellStyle name="Hipervínculo visitado" xfId="7590" builtinId="9" hidden="1"/>
    <cellStyle name="Hipervínculo visitado" xfId="13075" builtinId="9" hidden="1"/>
    <cellStyle name="Hipervínculo visitado" xfId="47173" builtinId="9" hidden="1"/>
    <cellStyle name="Hipervínculo visitado" xfId="5599" builtinId="9" hidden="1"/>
    <cellStyle name="Hipervínculo visitado" xfId="5952" builtinId="9" hidden="1"/>
    <cellStyle name="Hipervínculo visitado" xfId="8514" builtinId="9" hidden="1"/>
    <cellStyle name="Hipervínculo visitado" xfId="16555" builtinId="9" hidden="1"/>
    <cellStyle name="Hipervínculo visitado" xfId="4870" builtinId="9" hidden="1"/>
    <cellStyle name="Hipervínculo visitado" xfId="381" builtinId="9" hidden="1"/>
    <cellStyle name="Hipervínculo visitado" xfId="12468" builtinId="9" hidden="1"/>
    <cellStyle name="Hipervínculo visitado" xfId="1137" builtinId="9" hidden="1"/>
    <cellStyle name="Hipervínculo visitado" xfId="795" builtinId="9" hidden="1"/>
    <cellStyle name="Hipervínculo visitado" xfId="52104" builtinId="9" hidden="1"/>
    <cellStyle name="Hipervínculo visitado" xfId="59039" builtinId="9" hidden="1"/>
    <cellStyle name="Hipervínculo visitado" xfId="16267" builtinId="9" hidden="1"/>
    <cellStyle name="Hipervínculo visitado" xfId="41221" builtinId="9" hidden="1"/>
    <cellStyle name="Hipervínculo visitado" xfId="43066" builtinId="9" hidden="1"/>
    <cellStyle name="Hipervínculo visitado" xfId="44660" builtinId="9" hidden="1"/>
    <cellStyle name="Hipervínculo visitado" xfId="36071" builtinId="9" hidden="1"/>
    <cellStyle name="Hipervínculo visitado" xfId="45228" builtinId="9" hidden="1"/>
    <cellStyle name="Hipervínculo visitado" xfId="3061" builtinId="9" hidden="1"/>
    <cellStyle name="Hipervínculo visitado" xfId="7284" builtinId="9" hidden="1"/>
    <cellStyle name="Hipervínculo visitado" xfId="9586" builtinId="9" hidden="1"/>
    <cellStyle name="Hipervínculo visitado" xfId="18311" builtinId="9" hidden="1"/>
    <cellStyle name="Hipervínculo visitado" xfId="36752" builtinId="9" hidden="1"/>
    <cellStyle name="Hipervínculo visitado" xfId="6148" builtinId="9" hidden="1"/>
    <cellStyle name="Hipervínculo visitado" xfId="39174" builtinId="9" hidden="1"/>
    <cellStyle name="Hipervínculo visitado" xfId="50329" builtinId="9" hidden="1"/>
    <cellStyle name="Hipervínculo visitado" xfId="11156" builtinId="9" hidden="1"/>
    <cellStyle name="Hipervínculo visitado" xfId="50131" builtinId="9" hidden="1"/>
    <cellStyle name="Hipervínculo visitado" xfId="27057" builtinId="9" hidden="1"/>
    <cellStyle name="Hipervínculo visitado" xfId="19588" builtinId="9" hidden="1"/>
    <cellStyle name="Hipervínculo visitado" xfId="10848" builtinId="9" hidden="1"/>
    <cellStyle name="Hipervínculo visitado" xfId="53251" builtinId="9" hidden="1"/>
    <cellStyle name="Hipervínculo visitado" xfId="54087" builtinId="9" hidden="1"/>
    <cellStyle name="Hipervínculo visitado" xfId="10530" builtinId="9" hidden="1"/>
    <cellStyle name="Hipervínculo visitado" xfId="5780" builtinId="9" hidden="1"/>
    <cellStyle name="Hipervínculo visitado" xfId="38257" builtinId="9" hidden="1"/>
    <cellStyle name="Hipervínculo visitado" xfId="3863" builtinId="9" hidden="1"/>
    <cellStyle name="Hipervínculo visitado" xfId="3923" builtinId="9" hidden="1"/>
    <cellStyle name="Hipervínculo visitado" xfId="7811" builtinId="9" hidden="1"/>
    <cellStyle name="Hipervínculo visitado" xfId="14558" builtinId="9" hidden="1"/>
    <cellStyle name="Hipervínculo visitado" xfId="8995" builtinId="9" hidden="1"/>
    <cellStyle name="Hipervínculo visitado" xfId="45174" builtinId="9" hidden="1"/>
    <cellStyle name="Hipervínculo visitado" xfId="41663" builtinId="9" hidden="1"/>
    <cellStyle name="Hipervínculo visitado" xfId="8396" builtinId="9" hidden="1"/>
    <cellStyle name="Hipervínculo visitado" xfId="2021" builtinId="9" hidden="1"/>
    <cellStyle name="Hipervínculo visitado" xfId="8208" builtinId="9" hidden="1"/>
    <cellStyle name="Hipervínculo visitado" xfId="12297" builtinId="9" hidden="1"/>
    <cellStyle name="Hipervínculo visitado" xfId="30221" builtinId="9" hidden="1"/>
    <cellStyle name="Hipervínculo visitado" xfId="38884" builtinId="9" hidden="1"/>
    <cellStyle name="Hipervínculo visitado" xfId="19416" builtinId="9" hidden="1"/>
    <cellStyle name="Hipervínculo visitado" xfId="20008" builtinId="9" hidden="1"/>
    <cellStyle name="Hipervínculo visitado" xfId="8294" builtinId="9" hidden="1"/>
    <cellStyle name="Hipervínculo visitado" xfId="41520" builtinId="9" hidden="1"/>
    <cellStyle name="Hipervínculo visitado" xfId="42588" builtinId="9" hidden="1"/>
    <cellStyle name="Hipervínculo visitado" xfId="20084" builtinId="9" hidden="1"/>
    <cellStyle name="Hipervínculo visitado" xfId="4938" builtinId="9" hidden="1"/>
    <cellStyle name="Hipervínculo visitado" xfId="9069" builtinId="9" hidden="1"/>
    <cellStyle name="Hipervínculo visitado" xfId="29351" builtinId="9" hidden="1"/>
    <cellStyle name="Hipervínculo visitado" xfId="6963" builtinId="9" hidden="1"/>
    <cellStyle name="Hipervínculo visitado" xfId="7009" builtinId="9" hidden="1"/>
    <cellStyle name="Hipervínculo visitado" xfId="11323" builtinId="9" hidden="1"/>
    <cellStyle name="Hipervínculo visitado" xfId="12625" builtinId="9" hidden="1"/>
    <cellStyle name="Hipervínculo visitado" xfId="9685" builtinId="9" hidden="1"/>
    <cellStyle name="Hipervínculo visitado" xfId="20100" builtinId="9" hidden="1"/>
    <cellStyle name="Hipervínculo visitado" xfId="27199" builtinId="9" hidden="1"/>
    <cellStyle name="Hipervínculo visitado" xfId="24785" builtinId="9" hidden="1"/>
    <cellStyle name="Hipervínculo visitado" xfId="13107" builtinId="9" hidden="1"/>
    <cellStyle name="Hipervínculo visitado" xfId="4649" builtinId="9" hidden="1"/>
    <cellStyle name="Hipervínculo visitado" xfId="5093" builtinId="9" hidden="1"/>
    <cellStyle name="Hipervínculo visitado" xfId="6725" builtinId="9" hidden="1"/>
    <cellStyle name="Hipervínculo visitado" xfId="5772" builtinId="9" hidden="1"/>
    <cellStyle name="Hipervínculo visitado" xfId="9828" builtinId="9" hidden="1"/>
    <cellStyle name="Hipervínculo visitado" xfId="20660" builtinId="9" hidden="1"/>
    <cellStyle name="Hipervínculo visitado" xfId="17730" builtinId="9" hidden="1"/>
    <cellStyle name="Hipervínculo visitado" xfId="4360" builtinId="9" hidden="1"/>
    <cellStyle name="Hipervínculo visitado" xfId="3705" builtinId="9" hidden="1"/>
    <cellStyle name="Hipervínculo visitado" xfId="36692" builtinId="9" hidden="1"/>
    <cellStyle name="Hipervínculo visitado" xfId="42660" builtinId="9" hidden="1"/>
    <cellStyle name="Hipervínculo visitado" xfId="41417" builtinId="9" hidden="1"/>
    <cellStyle name="Hipervínculo visitado" xfId="12599" builtinId="9" hidden="1"/>
    <cellStyle name="Hipervínculo visitado" xfId="3869" builtinId="9" hidden="1"/>
    <cellStyle name="Hipervínculo visitado" xfId="413" builtinId="9" hidden="1"/>
    <cellStyle name="Hipervínculo visitado" xfId="4287" builtinId="9" hidden="1"/>
    <cellStyle name="Hipervínculo visitado" xfId="4233" builtinId="9" hidden="1"/>
    <cellStyle name="Hipervínculo visitado" xfId="8296" builtinId="9" hidden="1"/>
    <cellStyle name="Hipervínculo visitado" xfId="17404" builtinId="9" hidden="1"/>
    <cellStyle name="Hipervínculo visitado" xfId="16511" builtinId="9" hidden="1"/>
    <cellStyle name="Hipervínculo visitado" xfId="19962" builtinId="9" hidden="1"/>
    <cellStyle name="Hipervínculo visitado" xfId="12889" builtinId="9" hidden="1"/>
    <cellStyle name="Hipervínculo visitado" xfId="32238" builtinId="9" hidden="1"/>
    <cellStyle name="Hipervínculo visitado" xfId="24717" builtinId="9" hidden="1"/>
    <cellStyle name="Hipervínculo visitado" xfId="28721" builtinId="9" hidden="1"/>
    <cellStyle name="Hipervínculo visitado" xfId="44674" builtinId="9" hidden="1"/>
    <cellStyle name="Hipervínculo visitado" xfId="9109" builtinId="9" hidden="1"/>
    <cellStyle name="Hipervínculo visitado" xfId="52118" builtinId="9" hidden="1"/>
    <cellStyle name="Hipervínculo visitado" xfId="47621" builtinId="9" hidden="1"/>
    <cellStyle name="Hipervínculo visitado" xfId="57605" builtinId="9" hidden="1"/>
    <cellStyle name="Hipervínculo visitado" xfId="22285" builtinId="9" hidden="1"/>
    <cellStyle name="Hipervínculo visitado" xfId="54653" builtinId="9" hidden="1"/>
    <cellStyle name="Hipervínculo visitado" xfId="32287" builtinId="9" hidden="1"/>
    <cellStyle name="Hipervínculo visitado" xfId="41772" builtinId="9" hidden="1"/>
    <cellStyle name="Hipervínculo visitado" xfId="2286" builtinId="9" hidden="1"/>
    <cellStyle name="Hipervínculo visitado" xfId="35937" builtinId="9" hidden="1"/>
    <cellStyle name="Hipervínculo visitado" xfId="57424" builtinId="9" hidden="1"/>
    <cellStyle name="Hipervínculo visitado" xfId="39340" builtinId="9" hidden="1"/>
    <cellStyle name="Hipervínculo visitado" xfId="26595" builtinId="9" hidden="1"/>
    <cellStyle name="Hipervínculo visitado" xfId="21363" builtinId="9" hidden="1"/>
    <cellStyle name="Hipervínculo visitado" xfId="40066" builtinId="9" hidden="1"/>
    <cellStyle name="Hipervínculo visitado" xfId="28643" builtinId="9" hidden="1"/>
    <cellStyle name="Hipervínculo visitado" xfId="9334" builtinId="9" hidden="1"/>
    <cellStyle name="Hipervínculo visitado" xfId="49390" builtinId="9" hidden="1"/>
    <cellStyle name="Hipervínculo visitado" xfId="57708" builtinId="9" hidden="1"/>
    <cellStyle name="Hipervínculo visitado" xfId="33820" builtinId="9" hidden="1"/>
    <cellStyle name="Hipervínculo visitado" xfId="35687" builtinId="9" hidden="1"/>
    <cellStyle name="Hipervínculo visitado" xfId="37715" builtinId="9" hidden="1"/>
    <cellStyle name="Hipervínculo visitado" xfId="17892" builtinId="9" hidden="1"/>
    <cellStyle name="Hipervínculo visitado" xfId="25056" builtinId="9" hidden="1"/>
    <cellStyle name="Hipervínculo visitado" xfId="56968" builtinId="9" hidden="1"/>
    <cellStyle name="Hipervínculo visitado" xfId="52449" builtinId="9" hidden="1"/>
    <cellStyle name="Hipervínculo visitado" xfId="53541" builtinId="9" hidden="1"/>
    <cellStyle name="Hipervínculo visitado" xfId="45803" builtinId="9" hidden="1"/>
    <cellStyle name="Hipervínculo visitado" xfId="55289" builtinId="9" hidden="1"/>
    <cellStyle name="Hipervínculo visitado" xfId="54589" builtinId="9" hidden="1"/>
    <cellStyle name="Hipervínculo visitado" xfId="22521" builtinId="9" hidden="1"/>
    <cellStyle name="Hipervínculo visitado" xfId="1055" builtinId="9" hidden="1"/>
    <cellStyle name="Hipervínculo visitado" xfId="35809" builtinId="9" hidden="1"/>
    <cellStyle name="Hipervínculo visitado" xfId="27548" builtinId="9" hidden="1"/>
    <cellStyle name="Hipervínculo visitado" xfId="9213" builtinId="9" hidden="1"/>
    <cellStyle name="Hipervínculo visitado" xfId="37757" builtinId="9" hidden="1"/>
    <cellStyle name="Hipervínculo visitado" xfId="43666" builtinId="9" hidden="1"/>
    <cellStyle name="Hipervínculo visitado" xfId="29879" builtinId="9" hidden="1"/>
    <cellStyle name="Hipervínculo visitado" xfId="35995" builtinId="9" hidden="1"/>
    <cellStyle name="Hipervínculo visitado" xfId="15034" builtinId="9" hidden="1"/>
    <cellStyle name="Hipervínculo visitado" xfId="44536" builtinId="9" hidden="1"/>
    <cellStyle name="Hipervínculo visitado" xfId="21979" builtinId="9" hidden="1"/>
    <cellStyle name="Hipervínculo visitado" xfId="21110" builtinId="9" hidden="1"/>
    <cellStyle name="Hipervínculo visitado" xfId="43670" builtinId="9" hidden="1"/>
    <cellStyle name="Hipervínculo visitado" xfId="23789" builtinId="9" hidden="1"/>
    <cellStyle name="Hipervínculo visitado" xfId="29746" builtinId="9" hidden="1"/>
    <cellStyle name="Hipervínculo visitado" xfId="46839" builtinId="9" hidden="1"/>
    <cellStyle name="Hipervínculo visitado" xfId="46647" builtinId="9" hidden="1"/>
    <cellStyle name="Hipervínculo visitado" xfId="28032" builtinId="9" hidden="1"/>
    <cellStyle name="Hipervínculo visitado" xfId="22317" builtinId="9" hidden="1"/>
    <cellStyle name="Hipervínculo visitado" xfId="29979" builtinId="9" hidden="1"/>
    <cellStyle name="Hipervínculo visitado" xfId="44003" builtinId="9" hidden="1"/>
    <cellStyle name="Hipervínculo visitado" xfId="51902" builtinId="9" hidden="1"/>
    <cellStyle name="Hipervínculo visitado" xfId="36534" builtinId="9" hidden="1"/>
    <cellStyle name="Hipervínculo visitado" xfId="29157" builtinId="9" hidden="1"/>
    <cellStyle name="Hipervínculo visitado" xfId="14213" builtinId="9" hidden="1"/>
    <cellStyle name="Hipervínculo visitado" xfId="2635" builtinId="9" hidden="1"/>
    <cellStyle name="Hipervínculo visitado" xfId="9189" builtinId="9" hidden="1"/>
    <cellStyle name="Hipervínculo visitado" xfId="58479" builtinId="9" hidden="1"/>
    <cellStyle name="Hipervínculo visitado" xfId="36351" builtinId="9" hidden="1"/>
    <cellStyle name="Hipervínculo visitado" xfId="51134" builtinId="9" hidden="1"/>
    <cellStyle name="Hipervínculo visitado" xfId="31155" builtinId="9" hidden="1"/>
    <cellStyle name="Hipervínculo visitado" xfId="19594" builtinId="9" hidden="1"/>
    <cellStyle name="Hipervínculo visitado" xfId="19528" builtinId="9" hidden="1"/>
    <cellStyle name="Hipervínculo visitado" xfId="13514" builtinId="9" hidden="1"/>
    <cellStyle name="Hipervínculo visitado" xfId="19327" builtinId="9" hidden="1"/>
    <cellStyle name="Hipervínculo visitado" xfId="19102" builtinId="9" hidden="1"/>
    <cellStyle name="Hipervínculo visitado" xfId="3141" builtinId="9" hidden="1"/>
    <cellStyle name="Hipervínculo visitado" xfId="56421" builtinId="9" hidden="1"/>
    <cellStyle name="Hipervínculo visitado" xfId="35863" builtinId="9" hidden="1"/>
    <cellStyle name="Hipervínculo visitado" xfId="19920" builtinId="9" hidden="1"/>
    <cellStyle name="Hipervínculo visitado" xfId="57310" builtinId="9" hidden="1"/>
    <cellStyle name="Hipervínculo visitado" xfId="29948" builtinId="9" hidden="1"/>
    <cellStyle name="Hipervínculo visitado" xfId="33548" builtinId="9" hidden="1"/>
    <cellStyle name="Hipervínculo visitado" xfId="4041" builtinId="9" hidden="1"/>
    <cellStyle name="Hipervínculo visitado" xfId="1085" builtinId="9" hidden="1"/>
    <cellStyle name="Hipervínculo visitado" xfId="1369" builtinId="9" hidden="1"/>
    <cellStyle name="Hipervínculo visitado" xfId="28513" builtinId="9" hidden="1"/>
    <cellStyle name="Hipervínculo visitado" xfId="9707" builtinId="9" hidden="1"/>
    <cellStyle name="Hipervínculo visitado" xfId="45068" builtinId="9" hidden="1"/>
    <cellStyle name="Hipervínculo visitado" xfId="4528" builtinId="9" hidden="1"/>
    <cellStyle name="Hipervínculo visitado" xfId="5876" builtinId="9" hidden="1"/>
    <cellStyle name="Hipervínculo visitado" xfId="56537" builtinId="9" hidden="1"/>
    <cellStyle name="Hipervínculo visitado" xfId="55024" builtinId="9" hidden="1"/>
    <cellStyle name="Hipervínculo visitado" xfId="52264" builtinId="9" hidden="1"/>
    <cellStyle name="Hipervínculo visitado" xfId="37082" builtinId="9" hidden="1"/>
    <cellStyle name="Hipervínculo visitado" xfId="42626" builtinId="9" hidden="1"/>
    <cellStyle name="Hipervínculo visitado" xfId="17996" builtinId="9" hidden="1"/>
    <cellStyle name="Hipervínculo visitado" xfId="32772" builtinId="9" hidden="1"/>
    <cellStyle name="Hipervínculo visitado" xfId="36181" builtinId="9" hidden="1"/>
    <cellStyle name="Hipervínculo visitado" xfId="4235" builtinId="9" hidden="1"/>
    <cellStyle name="Hipervínculo visitado" xfId="5704" builtinId="9" hidden="1"/>
    <cellStyle name="Hipervínculo visitado" xfId="6136" builtinId="9" hidden="1"/>
    <cellStyle name="Hipervínculo visitado" xfId="6520" builtinId="9" hidden="1"/>
    <cellStyle name="Hipervínculo visitado" xfId="6773" builtinId="9" hidden="1"/>
    <cellStyle name="Hipervínculo visitado" xfId="24295" builtinId="9" hidden="1"/>
    <cellStyle name="Hipervínculo visitado" xfId="3101" builtinId="9" hidden="1"/>
    <cellStyle name="Hipervínculo visitado" xfId="8740" builtinId="9" hidden="1"/>
    <cellStyle name="Hipervínculo visitado" xfId="30279" builtinId="9" hidden="1"/>
    <cellStyle name="Hipervínculo visitado" xfId="28159" builtinId="9" hidden="1"/>
    <cellStyle name="Hipervínculo visitado" xfId="32832" builtinId="9" hidden="1"/>
    <cellStyle name="Hipervínculo visitado" xfId="3015" builtinId="9" hidden="1"/>
    <cellStyle name="Hipervínculo visitado" xfId="57714" builtinId="9" hidden="1"/>
    <cellStyle name="Hipervínculo visitado" xfId="7224" builtinId="9" hidden="1"/>
    <cellStyle name="Hipervínculo visitado" xfId="45474" builtinId="9" hidden="1"/>
    <cellStyle name="Hipervínculo visitado" xfId="31939" builtinId="9" hidden="1"/>
    <cellStyle name="Hipervínculo visitado" xfId="56763" builtinId="9" hidden="1"/>
    <cellStyle name="Hipervínculo visitado" xfId="29813" builtinId="9" hidden="1"/>
    <cellStyle name="Hipervínculo visitado" xfId="13117" builtinId="9" hidden="1"/>
    <cellStyle name="Hipervínculo visitado" xfId="4671" builtinId="9" hidden="1"/>
    <cellStyle name="Hipervínculo visitado" xfId="58771" builtinId="9" hidden="1"/>
    <cellStyle name="Hipervínculo visitado" xfId="1289" builtinId="9" hidden="1"/>
    <cellStyle name="Hipervínculo visitado" xfId="43255" builtinId="9" hidden="1"/>
    <cellStyle name="Hipervínculo visitado" xfId="22321" builtinId="9" hidden="1"/>
    <cellStyle name="Hipervínculo visitado" xfId="37427" builtinId="9" hidden="1"/>
    <cellStyle name="Hipervínculo visitado" xfId="29065" builtinId="9" hidden="1"/>
    <cellStyle name="Hipervínculo visitado" xfId="46675" builtinId="9" hidden="1"/>
    <cellStyle name="Hipervínculo visitado" xfId="41141" builtinId="9" hidden="1"/>
    <cellStyle name="Hipervínculo visitado" xfId="17442" builtinId="9" hidden="1"/>
    <cellStyle name="Hipervínculo visitado" xfId="56944" builtinId="9" hidden="1"/>
    <cellStyle name="Hipervínculo visitado" xfId="54435" builtinId="9" hidden="1"/>
    <cellStyle name="Hipervínculo visitado" xfId="51760" builtinId="9" hidden="1"/>
    <cellStyle name="Hipervínculo visitado" xfId="16858" builtinId="9" hidden="1"/>
    <cellStyle name="Hipervínculo visitado" xfId="51030" builtinId="9" hidden="1"/>
    <cellStyle name="Hipervínculo visitado" xfId="9990" builtinId="9" hidden="1"/>
    <cellStyle name="Hipervínculo visitado" xfId="9324" builtinId="9" hidden="1"/>
    <cellStyle name="Hipervínculo visitado" xfId="53067" builtinId="9" hidden="1"/>
    <cellStyle name="Hipervínculo visitado" xfId="58285" builtinId="9" hidden="1"/>
    <cellStyle name="Hipervínculo visitado" xfId="56091" builtinId="9" hidden="1"/>
    <cellStyle name="Hipervínculo visitado" xfId="57430" builtinId="9" hidden="1"/>
    <cellStyle name="Hipervínculo visitado" xfId="23255" builtinId="9" hidden="1"/>
    <cellStyle name="Hipervínculo visitado" xfId="35147" builtinId="9" hidden="1"/>
    <cellStyle name="Hipervínculo visitado" xfId="40356" builtinId="9" hidden="1"/>
    <cellStyle name="Hipervínculo visitado" xfId="47053" builtinId="9" hidden="1"/>
    <cellStyle name="Hipervínculo visitado" xfId="49160" builtinId="9" hidden="1"/>
    <cellStyle name="Hipervínculo visitado" xfId="47804" builtinId="9" hidden="1"/>
    <cellStyle name="Hipervínculo visitado" xfId="11641" builtinId="9" hidden="1"/>
    <cellStyle name="Hipervínculo visitado" xfId="30916" builtinId="9" hidden="1"/>
    <cellStyle name="Hipervínculo visitado" xfId="55641" builtinId="9" hidden="1"/>
    <cellStyle name="Hipervínculo visitado" xfId="28581" builtinId="9" hidden="1"/>
    <cellStyle name="Hipervínculo visitado" xfId="35290" builtinId="9" hidden="1"/>
    <cellStyle name="Hipervínculo visitado" xfId="7903" builtinId="9" hidden="1"/>
    <cellStyle name="Hipervínculo visitado" xfId="17282" builtinId="9" hidden="1"/>
    <cellStyle name="Hipervínculo visitado" xfId="32744" builtinId="9" hidden="1"/>
    <cellStyle name="Hipervínculo visitado" xfId="12143" builtinId="9" hidden="1"/>
    <cellStyle name="Hipervínculo visitado" xfId="19956" builtinId="9" hidden="1"/>
    <cellStyle name="Hipervínculo visitado" xfId="24285" builtinId="9" hidden="1"/>
    <cellStyle name="Hipervínculo visitado" xfId="13269" builtinId="9" hidden="1"/>
    <cellStyle name="Hipervínculo visitado" xfId="26575" builtinId="9" hidden="1"/>
    <cellStyle name="Hipervínculo visitado" xfId="44746" builtinId="9" hidden="1"/>
    <cellStyle name="Hipervínculo visitado" xfId="45910" builtinId="9" hidden="1"/>
    <cellStyle name="Hipervínculo visitado" xfId="26297" builtinId="9" hidden="1"/>
    <cellStyle name="Hipervínculo visitado" xfId="30902" builtinId="9" hidden="1"/>
    <cellStyle name="Hipervínculo visitado" xfId="23545" builtinId="9" hidden="1"/>
    <cellStyle name="Hipervínculo visitado" xfId="52603" builtinId="9" hidden="1"/>
    <cellStyle name="Hipervínculo visitado" xfId="58805" builtinId="9" hidden="1"/>
    <cellStyle name="Hipervínculo visitado" xfId="57647" builtinId="9" hidden="1"/>
    <cellStyle name="Hipervínculo visitado" xfId="24962" builtinId="9" hidden="1"/>
    <cellStyle name="Hipervínculo visitado" xfId="34531" builtinId="9" hidden="1"/>
    <cellStyle name="Hipervínculo visitado" xfId="51638" builtinId="9" hidden="1"/>
    <cellStyle name="Hipervínculo visitado" xfId="10388" builtinId="9" hidden="1"/>
    <cellStyle name="Hipervínculo visitado" xfId="41187" builtinId="9" hidden="1"/>
    <cellStyle name="Hipervínculo visitado" xfId="16388" builtinId="9" hidden="1"/>
    <cellStyle name="Hipervínculo visitado" xfId="1969" builtinId="9" hidden="1"/>
    <cellStyle name="Hipervínculo visitado" xfId="1995" builtinId="9" hidden="1"/>
    <cellStyle name="Hipervínculo visitado" xfId="2382" builtinId="9" hidden="1"/>
    <cellStyle name="Hipervínculo visitado" xfId="2719" builtinId="9" hidden="1"/>
    <cellStyle name="Hipervínculo visitado" xfId="2989" builtinId="9" hidden="1"/>
    <cellStyle name="Hipervínculo visitado" xfId="44904" builtinId="9" hidden="1"/>
    <cellStyle name="Hipervínculo visitado" xfId="42754" builtinId="9" hidden="1"/>
    <cellStyle name="Hipervínculo visitado" xfId="42402" builtinId="9" hidden="1"/>
    <cellStyle name="Hipervínculo visitado" xfId="40786" builtinId="9" hidden="1"/>
    <cellStyle name="Hipervínculo visitado" xfId="35917" builtinId="9" hidden="1"/>
    <cellStyle name="Hipervínculo visitado" xfId="32348" builtinId="9" hidden="1"/>
    <cellStyle name="Hipervínculo visitado" xfId="45032" builtinId="9" hidden="1"/>
    <cellStyle name="Hipervínculo visitado" xfId="41764" builtinId="9" hidden="1"/>
    <cellStyle name="Hipervínculo visitado" xfId="44610" builtinId="9" hidden="1"/>
    <cellStyle name="Hipervínculo visitado" xfId="44788" builtinId="9" hidden="1"/>
    <cellStyle name="Hipervínculo visitado" xfId="43289" builtinId="9" hidden="1"/>
    <cellStyle name="Hipervínculo visitado" xfId="43469" builtinId="9" hidden="1"/>
    <cellStyle name="Hipervínculo visitado" xfId="43166" builtinId="9" hidden="1"/>
    <cellStyle name="Hipervínculo visitado" xfId="44770" builtinId="9" hidden="1"/>
    <cellStyle name="Hipervínculo visitado" xfId="41271" builtinId="9" hidden="1"/>
    <cellStyle name="Hipervínculo visitado" xfId="32141" builtinId="9" hidden="1"/>
    <cellStyle name="Hipervínculo visitado" xfId="41815" builtinId="9" hidden="1"/>
    <cellStyle name="Hipervínculo visitado" xfId="2483" builtinId="9" hidden="1"/>
    <cellStyle name="Hipervínculo visitado" xfId="2150" builtinId="9" hidden="1"/>
    <cellStyle name="Hipervínculo visitado" xfId="31981" builtinId="9" hidden="1"/>
    <cellStyle name="Hipervínculo visitado" xfId="29967" builtinId="9" hidden="1"/>
    <cellStyle name="Hipervínculo visitado" xfId="4167" builtinId="9" hidden="1"/>
    <cellStyle name="Hipervínculo visitado" xfId="19285" builtinId="9" hidden="1"/>
    <cellStyle name="Hipervínculo visitado" xfId="4340" builtinId="9" hidden="1"/>
    <cellStyle name="Hipervínculo visitado" xfId="7970" builtinId="9" hidden="1"/>
    <cellStyle name="Hipervínculo visitado" xfId="1419" builtinId="9" hidden="1"/>
    <cellStyle name="Hipervínculo visitado" xfId="445" builtinId="9" hidden="1"/>
    <cellStyle name="Hipervínculo visitado" xfId="739" builtinId="9" hidden="1"/>
    <cellStyle name="Hipervínculo visitado" xfId="3685" builtinId="9" hidden="1"/>
    <cellStyle name="Hipervínculo visitado" xfId="3455" builtinId="9" hidden="1"/>
    <cellStyle name="Hipervínculo visitado" xfId="14468" builtinId="9" hidden="1"/>
    <cellStyle name="Hipervínculo visitado" xfId="40654" builtinId="9" hidden="1"/>
    <cellStyle name="Hipervínculo visitado" xfId="39451" builtinId="9" hidden="1"/>
    <cellStyle name="Hipervínculo visitado" xfId="42320" builtinId="9" hidden="1"/>
    <cellStyle name="Hipervínculo visitado" xfId="2649" builtinId="9" hidden="1"/>
    <cellStyle name="Hipervínculo visitado" xfId="1153" builtinId="9" hidden="1"/>
    <cellStyle name="Hipervínculo visitado" xfId="3037" builtinId="9" hidden="1"/>
    <cellStyle name="Hipervínculo visitado" xfId="6340" builtinId="9" hidden="1"/>
    <cellStyle name="Hipervínculo visitado" xfId="7831" builtinId="9" hidden="1"/>
    <cellStyle name="Hipervínculo visitado" xfId="7914" builtinId="9" hidden="1"/>
    <cellStyle name="Hipervínculo visitado" xfId="17454" builtinId="9" hidden="1"/>
    <cellStyle name="Hipervínculo visitado" xfId="16350" builtinId="9" hidden="1"/>
    <cellStyle name="Hipervínculo visitado" xfId="19384" builtinId="9" hidden="1"/>
    <cellStyle name="Hipervínculo visitado" xfId="15728" builtinId="9" hidden="1"/>
    <cellStyle name="Hipervínculo visitado" xfId="20341" builtinId="9" hidden="1"/>
    <cellStyle name="Hipervínculo visitado" xfId="8886" builtinId="9" hidden="1"/>
    <cellStyle name="Hipervínculo visitado" xfId="5264" builtinId="9" hidden="1"/>
    <cellStyle name="Hipervínculo visitado" xfId="6078" builtinId="9" hidden="1"/>
    <cellStyle name="Hipervínculo visitado" xfId="6512" builtinId="9" hidden="1"/>
    <cellStyle name="Hipervínculo visitado" xfId="33622" builtinId="9" hidden="1"/>
    <cellStyle name="Hipervínculo visitado" xfId="53447" builtinId="9" hidden="1"/>
    <cellStyle name="Hipervínculo visitado" xfId="53765" builtinId="9" hidden="1"/>
    <cellStyle name="Hipervínculo visitado" xfId="1207" builtinId="9" hidden="1"/>
    <cellStyle name="Hipervínculo visitado" xfId="42474" builtinId="9" hidden="1"/>
    <cellStyle name="Hipervínculo visitado" xfId="36291" builtinId="9" hidden="1"/>
    <cellStyle name="Hipervínculo visitado" xfId="13261" builtinId="9" hidden="1"/>
    <cellStyle name="Hipervínculo visitado" xfId="12989" builtinId="9" hidden="1"/>
    <cellStyle name="Hipervínculo visitado" xfId="9305" builtinId="9" hidden="1"/>
    <cellStyle name="Hipervínculo visitado" xfId="10468" builtinId="9" hidden="1"/>
    <cellStyle name="Hipervínculo visitado" xfId="9954" builtinId="9" hidden="1"/>
    <cellStyle name="Hipervínculo visitado" xfId="21491" builtinId="9" hidden="1"/>
    <cellStyle name="Hipervínculo visitado" xfId="26687" builtinId="9" hidden="1"/>
    <cellStyle name="Hipervínculo visitado" xfId="27984" builtinId="9" hidden="1"/>
    <cellStyle name="Hipervínculo visitado" xfId="30494" builtinId="9" hidden="1"/>
    <cellStyle name="Hipervínculo visitado" xfId="34343" builtinId="9" hidden="1"/>
    <cellStyle name="Hipervínculo visitado" xfId="37136" builtinId="9" hidden="1"/>
    <cellStyle name="Hipervínculo visitado" xfId="41143" builtinId="9" hidden="1"/>
    <cellStyle name="Hipervínculo visitado" xfId="11277" builtinId="9" hidden="1"/>
    <cellStyle name="Hipervínculo visitado" xfId="18514" builtinId="9" hidden="1"/>
    <cellStyle name="Hipervínculo visitado" xfId="4061" builtinId="9" hidden="1"/>
    <cellStyle name="Hipervínculo visitado" xfId="5454" builtinId="9" hidden="1"/>
    <cellStyle name="Hipervínculo visitado" xfId="44738" builtinId="9" hidden="1"/>
    <cellStyle name="Hipervínculo visitado" xfId="45056" builtinId="9" hidden="1"/>
    <cellStyle name="Hipervínculo visitado" xfId="4017" builtinId="9" hidden="1"/>
    <cellStyle name="Hipervínculo visitado" xfId="373" builtinId="9" hidden="1"/>
    <cellStyle name="Hipervínculo visitado" xfId="19918" builtinId="9" hidden="1"/>
    <cellStyle name="Hipervínculo visitado" xfId="16430" builtinId="9" hidden="1"/>
    <cellStyle name="Hipervínculo visitado" xfId="15492" builtinId="9" hidden="1"/>
    <cellStyle name="Hipervínculo visitado" xfId="37683" builtinId="9" hidden="1"/>
    <cellStyle name="Hipervínculo visitado" xfId="19724" builtinId="9" hidden="1"/>
    <cellStyle name="Hipervínculo visitado" xfId="2975" builtinId="9" hidden="1"/>
    <cellStyle name="Hipervínculo visitado" xfId="40762" builtinId="9" hidden="1"/>
    <cellStyle name="Hipervínculo visitado" xfId="51520" builtinId="9" hidden="1"/>
    <cellStyle name="Hipervínculo visitado" xfId="41257" builtinId="9" hidden="1"/>
    <cellStyle name="Hipervínculo visitado" xfId="37011" builtinId="9" hidden="1"/>
    <cellStyle name="Hipervínculo visitado" xfId="7240" builtinId="9" hidden="1"/>
    <cellStyle name="Hipervínculo visitado" xfId="3133" builtinId="9" hidden="1"/>
    <cellStyle name="Hipervínculo visitado" xfId="58073" builtinId="9" hidden="1"/>
    <cellStyle name="Hipervínculo visitado" xfId="51218" builtinId="9" hidden="1"/>
    <cellStyle name="Hipervínculo visitado" xfId="54321" builtinId="9" hidden="1"/>
    <cellStyle name="Hipervínculo visitado" xfId="46459" builtinId="9" hidden="1"/>
    <cellStyle name="Hipervínculo visitado" xfId="7640" builtinId="9" hidden="1"/>
    <cellStyle name="Hipervínculo visitado" xfId="16958" builtinId="9" hidden="1"/>
    <cellStyle name="Hipervínculo visitado" xfId="44804" builtinId="9" hidden="1"/>
    <cellStyle name="Hipervínculo visitado" xfId="38952" builtinId="9" hidden="1"/>
    <cellStyle name="Hipervínculo visitado" xfId="25014" builtinId="9" hidden="1"/>
    <cellStyle name="Hipervínculo visitado" xfId="18201" builtinId="9" hidden="1"/>
    <cellStyle name="Hipervínculo visitado" xfId="9460" builtinId="9" hidden="1"/>
    <cellStyle name="Hipervínculo visitado" xfId="49626" builtinId="9" hidden="1"/>
    <cellStyle name="Hipervínculo visitado" xfId="33770" builtinId="9" hidden="1"/>
    <cellStyle name="Hipervínculo visitado" xfId="11325" builtinId="9" hidden="1"/>
    <cellStyle name="Hipervínculo visitado" xfId="26743" builtinId="9" hidden="1"/>
    <cellStyle name="Hipervínculo visitado" xfId="37363" builtinId="9" hidden="1"/>
    <cellStyle name="Hipervínculo visitado" xfId="47745" builtinId="9" hidden="1"/>
    <cellStyle name="Hipervínculo visitado" xfId="53104" builtinId="9" hidden="1"/>
    <cellStyle name="Hipervínculo visitado" xfId="58933" builtinId="9" hidden="1"/>
    <cellStyle name="Hipervínculo visitado" xfId="17602" builtinId="9" hidden="1"/>
    <cellStyle name="Hipervínculo visitado" xfId="52220" builtinId="9" hidden="1"/>
    <cellStyle name="Hipervínculo visitado" xfId="45709" builtinId="9" hidden="1"/>
    <cellStyle name="Hipervínculo visitado" xfId="28675" builtinId="9" hidden="1"/>
    <cellStyle name="Hipervínculo visitado" xfId="43646" builtinId="9" hidden="1"/>
    <cellStyle name="Hipervínculo visitado" xfId="44832" builtinId="9" hidden="1"/>
    <cellStyle name="Hipervínculo visitado" xfId="17286" builtinId="9" hidden="1"/>
    <cellStyle name="Hipervínculo visitado" xfId="11889" builtinId="9" hidden="1"/>
    <cellStyle name="Hipervínculo visitado" xfId="38013" builtinId="9" hidden="1"/>
    <cellStyle name="Hipervínculo visitado" xfId="16186" builtinId="9" hidden="1"/>
    <cellStyle name="Hipervínculo visitado" xfId="32494" builtinId="9" hidden="1"/>
    <cellStyle name="Hipervínculo visitado" xfId="55647" builtinId="9" hidden="1"/>
    <cellStyle name="Hipervínculo visitado" xfId="29488" builtinId="9" hidden="1"/>
    <cellStyle name="Hipervínculo visitado" xfId="42108" builtinId="9" hidden="1"/>
    <cellStyle name="Hipervínculo visitado" xfId="24511" builtinId="9" hidden="1"/>
    <cellStyle name="Hipervínculo visitado" xfId="47241" builtinId="9" hidden="1"/>
    <cellStyle name="Hipervínculo visitado" xfId="49023" builtinId="9" hidden="1"/>
    <cellStyle name="Hipervínculo visitado" xfId="15206" builtinId="9" hidden="1"/>
    <cellStyle name="Hipervínculo visitado" xfId="11803" builtinId="9" hidden="1"/>
    <cellStyle name="Hipervínculo visitado" xfId="34556" builtinId="9" hidden="1"/>
    <cellStyle name="Hipervínculo visitado" xfId="58867" builtinId="9" hidden="1"/>
    <cellStyle name="Hipervínculo visitado" xfId="37345" builtinId="9" hidden="1"/>
    <cellStyle name="Hipervínculo visitado" xfId="53604" builtinId="9" hidden="1"/>
    <cellStyle name="Hipervínculo visitado" xfId="6160" builtinId="9" hidden="1"/>
    <cellStyle name="Hipervínculo visitado" xfId="19524" builtinId="9" hidden="1"/>
    <cellStyle name="Hipervínculo visitado" xfId="16640" builtinId="9" hidden="1"/>
    <cellStyle name="Hipervínculo visitado" xfId="20595" builtinId="9" hidden="1"/>
    <cellStyle name="Hipervínculo visitado" xfId="43660" builtinId="9" hidden="1"/>
    <cellStyle name="Hipervínculo visitado" xfId="14496" builtinId="9" hidden="1"/>
    <cellStyle name="Hipervínculo visitado" xfId="11215" builtinId="9" hidden="1"/>
    <cellStyle name="Hipervínculo visitado" xfId="40212" builtinId="9" hidden="1"/>
    <cellStyle name="Hipervínculo visitado" xfId="57503" builtinId="9" hidden="1"/>
    <cellStyle name="Hipervínculo visitado" xfId="33196" builtinId="9" hidden="1"/>
    <cellStyle name="Hipervínculo visitado" xfId="3789" builtinId="9" hidden="1"/>
    <cellStyle name="Hipervínculo visitado" xfId="1849" builtinId="9" hidden="1"/>
    <cellStyle name="Hipervínculo visitado" xfId="3095" builtinId="9" hidden="1"/>
    <cellStyle name="Hipervínculo visitado" xfId="1081" builtinId="9" hidden="1"/>
    <cellStyle name="Hipervínculo visitado" xfId="7262" builtinId="9" hidden="1"/>
    <cellStyle name="Hipervínculo visitado" xfId="14267" builtinId="9" hidden="1"/>
    <cellStyle name="Hipervínculo visitado" xfId="39366" builtinId="9" hidden="1"/>
    <cellStyle name="Hipervínculo visitado" xfId="44830" builtinId="9" hidden="1"/>
    <cellStyle name="Hipervínculo visitado" xfId="4651" builtinId="9" hidden="1"/>
    <cellStyle name="Hipervínculo visitado" xfId="3563" builtinId="9" hidden="1"/>
    <cellStyle name="Hipervínculo visitado" xfId="10598" builtinId="9" hidden="1"/>
    <cellStyle name="Hipervínculo visitado" xfId="43385" builtinId="9" hidden="1"/>
    <cellStyle name="Hipervínculo visitado" xfId="11698" builtinId="9" hidden="1"/>
    <cellStyle name="Hipervínculo visitado" xfId="19778" builtinId="9" hidden="1"/>
    <cellStyle name="Hipervínculo visitado" xfId="59334" builtinId="9" hidden="1"/>
    <cellStyle name="Hipervínculo visitado" xfId="38854" builtinId="9" hidden="1"/>
    <cellStyle name="Hipervínculo visitado" xfId="26233" builtinId="9" hidden="1"/>
    <cellStyle name="Hipervínculo visitado" xfId="32593" builtinId="9" hidden="1"/>
    <cellStyle name="Hipervínculo visitado" xfId="39608" builtinId="9" hidden="1"/>
    <cellStyle name="Hipervínculo visitado" xfId="45368" builtinId="9" hidden="1"/>
    <cellStyle name="Hipervínculo visitado" xfId="34854" builtinId="9" hidden="1"/>
    <cellStyle name="Hipervínculo visitado" xfId="17854" builtinId="9" hidden="1"/>
    <cellStyle name="Hipervínculo visitado" xfId="54103" builtinId="9" hidden="1"/>
    <cellStyle name="Hipervínculo visitado" xfId="49756" builtinId="9" hidden="1"/>
    <cellStyle name="Hipervínculo visitado" xfId="45896" builtinId="9" hidden="1"/>
    <cellStyle name="Hipervínculo visitado" xfId="48458" builtinId="9" hidden="1"/>
    <cellStyle name="Hipervínculo visitado" xfId="48422" builtinId="9" hidden="1"/>
    <cellStyle name="Hipervínculo visitado" xfId="54289" builtinId="9" hidden="1"/>
    <cellStyle name="Hipervínculo visitado" xfId="50481" builtinId="9" hidden="1"/>
    <cellStyle name="Hipervínculo visitado" xfId="52272" builtinId="9" hidden="1"/>
    <cellStyle name="Hipervínculo visitado" xfId="2828" builtinId="9" hidden="1"/>
    <cellStyle name="Hipervínculo visitado" xfId="16089" builtinId="9" hidden="1"/>
    <cellStyle name="Hipervínculo visitado" xfId="48569" builtinId="9" hidden="1"/>
    <cellStyle name="Hipervínculo visitado" xfId="37655" builtinId="9" hidden="1"/>
    <cellStyle name="Hipervínculo visitado" xfId="42151" builtinId="9" hidden="1"/>
    <cellStyle name="Hipervínculo visitado" xfId="39110" builtinId="9" hidden="1"/>
    <cellStyle name="Hipervínculo visitado" xfId="40386" builtinId="9" hidden="1"/>
    <cellStyle name="Hipervínculo visitado" xfId="21021" builtinId="9" hidden="1"/>
    <cellStyle name="Hipervínculo visitado" xfId="29020" builtinId="9" hidden="1"/>
    <cellStyle name="Hipervínculo visitado" xfId="30504" builtinId="9" hidden="1"/>
    <cellStyle name="Hipervínculo visitado" xfId="36562" builtinId="9" hidden="1"/>
    <cellStyle name="Hipervínculo visitado" xfId="38756" builtinId="9" hidden="1"/>
    <cellStyle name="Hipervínculo visitado" xfId="45380" builtinId="9" hidden="1"/>
    <cellStyle name="Hipervínculo visitado" xfId="43832" builtinId="9" hidden="1"/>
    <cellStyle name="Hipervínculo visitado" xfId="44160" builtinId="9" hidden="1"/>
    <cellStyle name="Hipervínculo visitado" xfId="16239" builtinId="9" hidden="1"/>
    <cellStyle name="Hipervínculo visitado" xfId="20096" builtinId="9" hidden="1"/>
    <cellStyle name="Hipervínculo visitado" xfId="6176" builtinId="9" hidden="1"/>
    <cellStyle name="Hipervínculo visitado" xfId="3943" builtinId="9" hidden="1"/>
    <cellStyle name="Hipervínculo visitado" xfId="6474" builtinId="9" hidden="1"/>
    <cellStyle name="Hipervínculo visitado" xfId="17244" builtinId="9" hidden="1"/>
    <cellStyle name="Hipervínculo visitado" xfId="38499" builtinId="9" hidden="1"/>
    <cellStyle name="Hipervínculo visitado" xfId="56863" builtinId="9" hidden="1"/>
    <cellStyle name="Hipervínculo visitado" xfId="48684" builtinId="9" hidden="1"/>
    <cellStyle name="Hipervínculo visitado" xfId="36049" builtinId="9" hidden="1"/>
    <cellStyle name="Hipervínculo visitado" xfId="40876" builtinId="9" hidden="1"/>
    <cellStyle name="Hipervínculo visitado" xfId="17670" builtinId="9" hidden="1"/>
    <cellStyle name="Hipervínculo visitado" xfId="56671" builtinId="9" hidden="1"/>
    <cellStyle name="Hipervínculo visitado" xfId="13890" builtinId="9" hidden="1"/>
    <cellStyle name="Hipervínculo visitado" xfId="16977" builtinId="9" hidden="1"/>
    <cellStyle name="Hipervínculo visitado" xfId="14318" builtinId="9" hidden="1"/>
    <cellStyle name="Hipervínculo visitado" xfId="17586" builtinId="9" hidden="1"/>
    <cellStyle name="Hipervínculo visitado" xfId="56201" builtinId="9" hidden="1"/>
    <cellStyle name="Hipervínculo visitado" xfId="37479" builtinId="9" hidden="1"/>
    <cellStyle name="Hipervínculo visitado" xfId="48279" builtinId="9" hidden="1"/>
    <cellStyle name="Hipervínculo visitado" xfId="53817" builtinId="9" hidden="1"/>
    <cellStyle name="Hipervínculo visitado" xfId="57020" builtinId="9" hidden="1"/>
    <cellStyle name="Hipervínculo visitado" xfId="59049" builtinId="9" hidden="1"/>
    <cellStyle name="Hipervínculo visitado" xfId="58413" builtinId="9" hidden="1"/>
    <cellStyle name="Hipervínculo visitado" xfId="55412" builtinId="9" hidden="1"/>
    <cellStyle name="Hipervínculo visitado" xfId="57094" builtinId="9" hidden="1"/>
    <cellStyle name="Hipervínculo visitado" xfId="54185" builtinId="9" hidden="1"/>
    <cellStyle name="Hipervínculo visitado" xfId="14462" builtinId="9" hidden="1"/>
    <cellStyle name="Hipervínculo visitado" xfId="24869" builtinId="9" hidden="1"/>
    <cellStyle name="Hipervínculo visitado" xfId="55529" builtinId="9" hidden="1"/>
    <cellStyle name="Hipervínculo visitado" xfId="58651" builtinId="9" hidden="1"/>
    <cellStyle name="Hipervínculo visitado" xfId="18345" builtinId="9" hidden="1"/>
    <cellStyle name="Hipervínculo visitado" xfId="341" builtinId="9" hidden="1"/>
    <cellStyle name="Hipervínculo visitado" xfId="46211" builtinId="9" hidden="1"/>
    <cellStyle name="Hipervínculo visitado" xfId="50249" builtinId="9" hidden="1"/>
    <cellStyle name="Hipervínculo visitado" xfId="56609" builtinId="9" hidden="1"/>
    <cellStyle name="Hipervínculo visitado" xfId="57140" builtinId="9" hidden="1"/>
    <cellStyle name="Hipervínculo visitado" xfId="59007" builtinId="9" hidden="1"/>
    <cellStyle name="Hipervínculo visitado" xfId="59304" builtinId="9" hidden="1"/>
    <cellStyle name="Hipervínculo visitado" xfId="17618" builtinId="9" hidden="1"/>
    <cellStyle name="Hipervínculo visitado" xfId="52290" builtinId="9" hidden="1"/>
    <cellStyle name="Hipervínculo visitado" xfId="30496" builtinId="9" hidden="1"/>
    <cellStyle name="Hipervínculo visitado" xfId="34355" builtinId="9" hidden="1"/>
    <cellStyle name="Hipervínculo visitado" xfId="36817" builtinId="9" hidden="1"/>
    <cellStyle name="Hipervínculo visitado" xfId="36347" builtinId="9" hidden="1"/>
    <cellStyle name="Hipervínculo visitado" xfId="21219" builtinId="9" hidden="1"/>
    <cellStyle name="Hipervínculo visitado" xfId="29809" builtinId="9" hidden="1"/>
    <cellStyle name="Hipervínculo visitado" xfId="23953" builtinId="9" hidden="1"/>
    <cellStyle name="Hipervínculo visitado" xfId="45222" builtinId="9" hidden="1"/>
    <cellStyle name="Hipervínculo visitado" xfId="24607" builtinId="9" hidden="1"/>
    <cellStyle name="Hipervínculo visitado" xfId="11743" builtinId="9" hidden="1"/>
    <cellStyle name="Hipervínculo visitado" xfId="54710" builtinId="9" hidden="1"/>
    <cellStyle name="Hipervínculo visitado" xfId="56623" builtinId="9" hidden="1"/>
    <cellStyle name="Hipervínculo visitado" xfId="15809" builtinId="9" hidden="1"/>
    <cellStyle name="Hipervínculo visitado" xfId="57835" builtinId="9" hidden="1"/>
    <cellStyle name="Hipervínculo visitado" xfId="57252" builtinId="9" hidden="1"/>
    <cellStyle name="Hipervínculo visitado" xfId="54672" builtinId="9" hidden="1"/>
    <cellStyle name="Hipervínculo visitado" xfId="57597" builtinId="9" hidden="1"/>
    <cellStyle name="Hipervínculo visitado" xfId="50704" builtinId="9" hidden="1"/>
    <cellStyle name="Hipervínculo visitado" xfId="33252" builtinId="9" hidden="1"/>
    <cellStyle name="Hipervínculo visitado" xfId="42784" builtinId="9" hidden="1"/>
    <cellStyle name="Hipervínculo visitado" xfId="39190" builtinId="9" hidden="1"/>
    <cellStyle name="Hipervínculo visitado" xfId="37869" builtinId="9" hidden="1"/>
    <cellStyle name="Hipervínculo visitado" xfId="5081" builtinId="9" hidden="1"/>
    <cellStyle name="Hipervínculo visitado" xfId="8116" builtinId="9" hidden="1"/>
    <cellStyle name="Hipervínculo visitado" xfId="51636" builtinId="9" hidden="1"/>
    <cellStyle name="Hipervínculo visitado" xfId="37570" builtinId="9" hidden="1"/>
    <cellStyle name="Hipervínculo visitado" xfId="23026" builtinId="9" hidden="1"/>
    <cellStyle name="Hipervínculo visitado" xfId="36766" builtinId="9" hidden="1"/>
    <cellStyle name="Hipervínculo visitado" xfId="35935" builtinId="9" hidden="1"/>
    <cellStyle name="Hipervínculo visitado" xfId="51084" builtinId="9" hidden="1"/>
    <cellStyle name="Hipervínculo visitado" xfId="54333" builtinId="9" hidden="1"/>
    <cellStyle name="Hipervínculo visitado" xfId="53963" builtinId="9" hidden="1"/>
    <cellStyle name="Hipervínculo visitado" xfId="20234" builtinId="9" hidden="1"/>
    <cellStyle name="Hipervínculo visitado" xfId="48966" builtinId="9" hidden="1"/>
    <cellStyle name="Hipervínculo visitado" xfId="55657" builtinId="9" hidden="1"/>
    <cellStyle name="Hipervínculo visitado" xfId="3427" builtinId="9" hidden="1"/>
    <cellStyle name="Hipervínculo visitado" xfId="8844" builtinId="9" hidden="1"/>
    <cellStyle name="Hipervínculo visitado" xfId="44497" builtinId="9" hidden="1"/>
    <cellStyle name="Hipervínculo visitado" xfId="44362" builtinId="9" hidden="1"/>
    <cellStyle name="Hipervínculo visitado" xfId="9371" builtinId="9" hidden="1"/>
    <cellStyle name="Hipervínculo visitado" xfId="20718" builtinId="9" hidden="1"/>
    <cellStyle name="Hipervínculo visitado" xfId="25154" builtinId="9" hidden="1"/>
    <cellStyle name="Hipervínculo visitado" xfId="19916" builtinId="9" hidden="1"/>
    <cellStyle name="Hipervínculo visitado" xfId="38255" builtinId="9" hidden="1"/>
    <cellStyle name="Hipervínculo visitado" xfId="26105" builtinId="9" hidden="1"/>
    <cellStyle name="Hipervínculo visitado" xfId="15839" builtinId="9" hidden="1"/>
    <cellStyle name="Hipervínculo visitado" xfId="939" builtinId="9" hidden="1"/>
    <cellStyle name="Hipervínculo visitado" xfId="54724" builtinId="9" hidden="1"/>
    <cellStyle name="Hipervínculo visitado" xfId="35119" builtinId="9" hidden="1"/>
    <cellStyle name="Hipervínculo visitado" xfId="40540" builtinId="9" hidden="1"/>
    <cellStyle name="Hipervínculo visitado" xfId="52421" builtinId="9" hidden="1"/>
    <cellStyle name="Hipervínculo visitado" xfId="49558" builtinId="9" hidden="1"/>
    <cellStyle name="Hipervínculo visitado" xfId="10520" builtinId="9" hidden="1"/>
    <cellStyle name="Hipervínculo visitado" xfId="23461" builtinId="9" hidden="1"/>
    <cellStyle name="Hipervínculo visitado" xfId="5920" builtinId="9" hidden="1"/>
    <cellStyle name="Hipervínculo visitado" xfId="50371" builtinId="9" hidden="1"/>
    <cellStyle name="Hipervínculo visitado" xfId="37616" builtinId="9" hidden="1"/>
    <cellStyle name="Hipervínculo visitado" xfId="20455" builtinId="9" hidden="1"/>
    <cellStyle name="Hipervínculo visitado" xfId="14072" builtinId="9" hidden="1"/>
    <cellStyle name="Hipervínculo visitado" xfId="5776" builtinId="9" hidden="1"/>
    <cellStyle name="Hipervínculo visitado" xfId="16776" builtinId="9" hidden="1"/>
    <cellStyle name="Hipervínculo visitado" xfId="8846" builtinId="9" hidden="1"/>
    <cellStyle name="Hipervínculo visitado" xfId="26559" builtinId="9" hidden="1"/>
    <cellStyle name="Hipervínculo visitado" xfId="41386" builtinId="9" hidden="1"/>
    <cellStyle name="Hipervínculo visitado" xfId="26515" builtinId="9" hidden="1"/>
    <cellStyle name="Hipervínculo visitado" xfId="20740" builtinId="9" hidden="1"/>
    <cellStyle name="Hipervínculo visitado" xfId="11036" builtinId="9" hidden="1"/>
    <cellStyle name="Hipervínculo visitado" xfId="47273" builtinId="9" hidden="1"/>
    <cellStyle name="Hipervínculo visitado" xfId="30526" builtinId="9" hidden="1"/>
    <cellStyle name="Hipervínculo visitado" xfId="5404" builtinId="9" hidden="1"/>
    <cellStyle name="Hipervínculo visitado" xfId="19732" builtinId="9" hidden="1"/>
    <cellStyle name="Hipervínculo visitado" xfId="20345" builtinId="9" hidden="1"/>
    <cellStyle name="Hipervínculo visitado" xfId="11530" builtinId="9" hidden="1"/>
    <cellStyle name="Hipervínculo visitado" xfId="2304" builtinId="9" hidden="1"/>
    <cellStyle name="Hipervínculo visitado" xfId="32240" builtinId="9" hidden="1"/>
    <cellStyle name="Hipervínculo visitado" xfId="42290" builtinId="9" hidden="1"/>
    <cellStyle name="Hipervínculo visitado" xfId="599" builtinId="9" hidden="1"/>
    <cellStyle name="Hipervínculo visitado" xfId="2701" builtinId="9" hidden="1"/>
    <cellStyle name="Hipervínculo visitado" xfId="13359" builtinId="9" hidden="1"/>
    <cellStyle name="Hipervínculo visitado" xfId="2200" builtinId="9" hidden="1"/>
    <cellStyle name="Hipervínculo visitado" xfId="41368" builtinId="9" hidden="1"/>
    <cellStyle name="Hipervínculo visitado" xfId="42478" builtinId="9" hidden="1"/>
    <cellStyle name="Hipervínculo visitado" xfId="44402" builtinId="9" hidden="1"/>
    <cellStyle name="Hipervínculo visitado" xfId="33146" builtinId="9" hidden="1"/>
    <cellStyle name="Hipervínculo visitado" xfId="36540" builtinId="9" hidden="1"/>
    <cellStyle name="Hipervínculo visitado" xfId="44858" builtinId="9" hidden="1"/>
    <cellStyle name="Hipervínculo visitado" xfId="2887" builtinId="9" hidden="1"/>
    <cellStyle name="Hipervínculo visitado" xfId="34317" builtinId="9" hidden="1"/>
    <cellStyle name="Hipervínculo visitado" xfId="35264" builtinId="9" hidden="1"/>
    <cellStyle name="Hipervínculo visitado" xfId="58351" builtinId="9" hidden="1"/>
    <cellStyle name="Hipervínculo visitado" xfId="47858" builtinId="9" hidden="1"/>
    <cellStyle name="Hipervínculo visitado" xfId="38447" builtinId="9" hidden="1"/>
    <cellStyle name="Hipervínculo visitado" xfId="14916" builtinId="9" hidden="1"/>
    <cellStyle name="Hipervínculo visitado" xfId="37061" builtinId="9" hidden="1"/>
    <cellStyle name="Hipervínculo visitado" xfId="41745" builtinId="9" hidden="1"/>
    <cellStyle name="Hipervínculo visitado" xfId="13225" builtinId="9" hidden="1"/>
    <cellStyle name="Hipervínculo visitado" xfId="30785" builtinId="9" hidden="1"/>
    <cellStyle name="Hipervínculo visitado" xfId="57030" builtinId="9" hidden="1"/>
    <cellStyle name="Hipervínculo visitado" xfId="50485" builtinId="9" hidden="1"/>
    <cellStyle name="Hipervínculo visitado" xfId="49462" builtinId="9" hidden="1"/>
    <cellStyle name="Hipervínculo visitado" xfId="49256" builtinId="9" hidden="1"/>
    <cellStyle name="Hipervínculo visitado" xfId="40248" builtinId="9" hidden="1"/>
    <cellStyle name="Hipervínculo visitado" xfId="25469" builtinId="9" hidden="1"/>
    <cellStyle name="Hipervínculo visitado" xfId="26673" builtinId="9" hidden="1"/>
    <cellStyle name="Hipervínculo visitado" xfId="12448" builtinId="9" hidden="1"/>
    <cellStyle name="Hipervínculo visitado" xfId="50018" builtinId="9" hidden="1"/>
    <cellStyle name="Hipervínculo visitado" xfId="32470" builtinId="9" hidden="1"/>
    <cellStyle name="Hipervínculo visitado" xfId="37606" builtinId="9" hidden="1"/>
    <cellStyle name="Hipervínculo visitado" xfId="775" builtinId="9" hidden="1"/>
    <cellStyle name="Hipervínculo visitado" xfId="59428" builtinId="9" hidden="1"/>
    <cellStyle name="Hipervínculo visitado" xfId="6440" builtinId="9" hidden="1"/>
    <cellStyle name="Hipervínculo visitado" xfId="6018" builtinId="9" hidden="1"/>
    <cellStyle name="Hipervínculo visitado" xfId="39628" builtinId="9" hidden="1"/>
    <cellStyle name="Hipervínculo visitado" xfId="49830" builtinId="9" hidden="1"/>
    <cellStyle name="Hipervínculo visitado" xfId="44306" builtinId="9" hidden="1"/>
    <cellStyle name="Hipervínculo visitado" xfId="7373" builtinId="9" hidden="1"/>
    <cellStyle name="Hipervínculo visitado" xfId="9095" builtinId="9" hidden="1"/>
    <cellStyle name="Hipervínculo visitado" xfId="49388" builtinId="9" hidden="1"/>
    <cellStyle name="Hipervínculo visitado" xfId="39664" builtinId="9" hidden="1"/>
    <cellStyle name="Hipervínculo visitado" xfId="44727" builtinId="9" hidden="1"/>
    <cellStyle name="Hipervínculo visitado" xfId="6138" builtinId="9" hidden="1"/>
    <cellStyle name="Hipervínculo visitado" xfId="28679" builtinId="9" hidden="1"/>
    <cellStyle name="Hipervínculo visitado" xfId="36281" builtinId="9" hidden="1"/>
    <cellStyle name="Hipervínculo visitado" xfId="29987" builtinId="9" hidden="1"/>
    <cellStyle name="Hipervínculo visitado" xfId="7648" builtinId="9" hidden="1"/>
    <cellStyle name="Hipervínculo visitado" xfId="25680" builtinId="9" hidden="1"/>
    <cellStyle name="Hipervínculo visitado" xfId="38175" builtinId="9" hidden="1"/>
    <cellStyle name="Hipervínculo visitado" xfId="24711" builtinId="9" hidden="1"/>
    <cellStyle name="Hipervínculo visitado" xfId="27091" builtinId="9" hidden="1"/>
    <cellStyle name="Hipervínculo visitado" xfId="11580" builtinId="9" hidden="1"/>
    <cellStyle name="Hipervínculo visitado" xfId="12535" builtinId="9" hidden="1"/>
    <cellStyle name="Hipervínculo visitado" xfId="32818" builtinId="9" hidden="1"/>
    <cellStyle name="Hipervínculo visitado" xfId="49340" builtinId="9" hidden="1"/>
    <cellStyle name="Hipervínculo visitado" xfId="58521" builtinId="9" hidden="1"/>
    <cellStyle name="Hipervínculo visitado" xfId="38710" builtinId="9" hidden="1"/>
    <cellStyle name="Hipervínculo visitado" xfId="32644" builtinId="9" hidden="1"/>
    <cellStyle name="Hipervínculo visitado" xfId="53927" builtinId="9" hidden="1"/>
    <cellStyle name="Hipervínculo visitado" xfId="28565" builtinId="9" hidden="1"/>
    <cellStyle name="Hipervínculo visitado" xfId="24954" builtinId="9" hidden="1"/>
    <cellStyle name="Hipervínculo visitado" xfId="52108" builtinId="9" hidden="1"/>
    <cellStyle name="Hipervínculo visitado" xfId="17178" builtinId="9" hidden="1"/>
    <cellStyle name="Hipervínculo visitado" xfId="48410" builtinId="9" hidden="1"/>
    <cellStyle name="Hipervínculo visitado" xfId="18233" builtinId="9" hidden="1"/>
    <cellStyle name="Hipervínculo visitado" xfId="16374" builtinId="9" hidden="1"/>
    <cellStyle name="Hipervínculo visitado" xfId="16656" builtinId="9" hidden="1"/>
    <cellStyle name="Hipervínculo visitado" xfId="1431" builtinId="9" hidden="1"/>
    <cellStyle name="Hipervínculo visitado" xfId="40062" builtinId="9" hidden="1"/>
    <cellStyle name="Hipervínculo visitado" xfId="44776" builtinId="9" hidden="1"/>
    <cellStyle name="Hipervínculo visitado" xfId="49436" builtinId="9" hidden="1"/>
    <cellStyle name="Hipervínculo visitado" xfId="6042" builtinId="9" hidden="1"/>
    <cellStyle name="Hipervínculo visitado" xfId="6143" builtinId="9" hidden="1"/>
    <cellStyle name="Hipervínculo visitado" xfId="13674" builtinId="9" hidden="1"/>
    <cellStyle name="Hipervínculo visitado" xfId="11341" builtinId="9" hidden="1"/>
    <cellStyle name="Hipervínculo visitado" xfId="12881" builtinId="9" hidden="1"/>
    <cellStyle name="Hipervínculo visitado" xfId="16501" builtinId="9" hidden="1"/>
    <cellStyle name="Hipervínculo visitado" xfId="20559" builtinId="9" hidden="1"/>
    <cellStyle name="Hipervínculo visitado" xfId="1545" builtinId="9" hidden="1"/>
    <cellStyle name="Hipervínculo visitado" xfId="36783" builtinId="9" hidden="1"/>
    <cellStyle name="Hipervínculo visitado" xfId="5099" builtinId="9" hidden="1"/>
    <cellStyle name="Hipervínculo visitado" xfId="4005" builtinId="9" hidden="1"/>
    <cellStyle name="Hipervínculo visitado" xfId="9385" builtinId="9" hidden="1"/>
    <cellStyle name="Hipervínculo visitado" xfId="34038" builtinId="9" hidden="1"/>
    <cellStyle name="Hipervínculo visitado" xfId="50770" builtinId="9" hidden="1"/>
    <cellStyle name="Hipervínculo visitado" xfId="3813" builtinId="9" hidden="1"/>
    <cellStyle name="Hipervínculo visitado" xfId="10586" builtinId="9" hidden="1"/>
    <cellStyle name="Hipervínculo visitado" xfId="46718" builtinId="9" hidden="1"/>
    <cellStyle name="Hipervínculo visitado" xfId="45088" builtinId="9" hidden="1"/>
    <cellStyle name="Hipervínculo visitado" xfId="41968" builtinId="9" hidden="1"/>
    <cellStyle name="Hipervínculo visitado" xfId="33538" builtinId="9" hidden="1"/>
    <cellStyle name="Hipervínculo visitado" xfId="2601" builtinId="9" hidden="1"/>
    <cellStyle name="Hipervínculo visitado" xfId="3831" builtinId="9" hidden="1"/>
    <cellStyle name="Hipervínculo visitado" xfId="16131" builtinId="9" hidden="1"/>
    <cellStyle name="Hipervínculo visitado" xfId="11162" builtinId="9" hidden="1"/>
    <cellStyle name="Hipervínculo visitado" xfId="38083" builtinId="9" hidden="1"/>
    <cellStyle name="Hipervínculo visitado" xfId="5956" builtinId="9" hidden="1"/>
    <cellStyle name="Hipervínculo visitado" xfId="40558" builtinId="9" hidden="1"/>
    <cellStyle name="Hipervínculo visitado" xfId="57401" builtinId="9" hidden="1"/>
    <cellStyle name="Hipervínculo visitado" xfId="16517" builtinId="9" hidden="1"/>
    <cellStyle name="Hipervínculo visitado" xfId="3609" builtinId="9" hidden="1"/>
    <cellStyle name="Hipervínculo visitado" xfId="10964" builtinId="9" hidden="1"/>
    <cellStyle name="Hipervínculo visitado" xfId="33718" builtinId="9" hidden="1"/>
    <cellStyle name="Hipervínculo visitado" xfId="3437" builtinId="9" hidden="1"/>
    <cellStyle name="Hipervínculo visitado" xfId="13431" builtinId="9" hidden="1"/>
    <cellStyle name="Hipervínculo visitado" xfId="50189" builtinId="9" hidden="1"/>
    <cellStyle name="Hipervínculo visitado" xfId="35833" builtinId="9" hidden="1"/>
    <cellStyle name="Hipervínculo visitado" xfId="37799" builtinId="9" hidden="1"/>
    <cellStyle name="Hipervínculo visitado" xfId="44066" builtinId="9" hidden="1"/>
    <cellStyle name="Hipervínculo visitado" xfId="57823" builtinId="9" hidden="1"/>
    <cellStyle name="Hipervínculo visitado" xfId="30410" builtinId="9" hidden="1"/>
    <cellStyle name="Hipervínculo visitado" xfId="46227" builtinId="9" hidden="1"/>
    <cellStyle name="Hipervínculo visitado" xfId="54864" builtinId="9" hidden="1"/>
    <cellStyle name="Hipervínculo visitado" xfId="52784" builtinId="9" hidden="1"/>
    <cellStyle name="Hipervínculo visitado" xfId="54017" builtinId="9" hidden="1"/>
    <cellStyle name="Hipervínculo visitado" xfId="2168" builtinId="9" hidden="1"/>
    <cellStyle name="Hipervínculo visitado" xfId="25845" builtinId="9" hidden="1"/>
    <cellStyle name="Hipervínculo visitado" xfId="42358" builtinId="9" hidden="1"/>
    <cellStyle name="Hipervínculo visitado" xfId="14332" builtinId="9" hidden="1"/>
    <cellStyle name="Hipervínculo visitado" xfId="34159" builtinId="9" hidden="1"/>
    <cellStyle name="Hipervínculo visitado" xfId="33660" builtinId="9" hidden="1"/>
    <cellStyle name="Hipervínculo visitado" xfId="4199" builtinId="9" hidden="1"/>
    <cellStyle name="Hipervínculo visitado" xfId="6368" builtinId="9" hidden="1"/>
    <cellStyle name="Hipervínculo visitado" xfId="20308" builtinId="9" hidden="1"/>
    <cellStyle name="Hipervínculo visitado" xfId="5125" builtinId="9" hidden="1"/>
    <cellStyle name="Hipervínculo visitado" xfId="8242" builtinId="9" hidden="1"/>
    <cellStyle name="Hipervínculo visitado" xfId="3709" builtinId="9" hidden="1"/>
    <cellStyle name="Hipervínculo visitado" xfId="813" builtinId="9" hidden="1"/>
    <cellStyle name="Hipervínculo visitado" xfId="1259" builtinId="9" hidden="1"/>
    <cellStyle name="Hipervínculo visitado" xfId="2593" builtinId="9" hidden="1"/>
    <cellStyle name="Hipervínculo visitado" xfId="33228" builtinId="9" hidden="1"/>
    <cellStyle name="Hipervínculo visitado" xfId="40144" builtinId="9" hidden="1"/>
    <cellStyle name="Hipervínculo visitado" xfId="30237" builtinId="9" hidden="1"/>
    <cellStyle name="Hipervínculo visitado" xfId="50064" builtinId="9" hidden="1"/>
    <cellStyle name="Hipervínculo visitado" xfId="5438" builtinId="9" hidden="1"/>
    <cellStyle name="Hipervínculo visitado" xfId="8040" builtinId="9" hidden="1"/>
    <cellStyle name="Hipervínculo visitado" xfId="36301" builtinId="9" hidden="1"/>
    <cellStyle name="Hipervínculo visitado" xfId="2124" builtinId="9" hidden="1"/>
    <cellStyle name="Hipervínculo visitado" xfId="19297" builtinId="9" hidden="1"/>
    <cellStyle name="Hipervínculo visitado" xfId="18781" builtinId="9" hidden="1"/>
    <cellStyle name="Hipervínculo visitado" xfId="36364" builtinId="9" hidden="1"/>
    <cellStyle name="Hipervínculo visitado" xfId="58425" builtinId="9" hidden="1"/>
    <cellStyle name="Hipervínculo visitado" xfId="15879" builtinId="9" hidden="1"/>
    <cellStyle name="Hipervínculo visitado" xfId="18827" builtinId="9" hidden="1"/>
    <cellStyle name="Hipervínculo visitado" xfId="20202" builtinId="9" hidden="1"/>
    <cellStyle name="Hipervínculo visitado" xfId="2009" builtinId="9" hidden="1"/>
    <cellStyle name="Hipervínculo visitado" xfId="28999" builtinId="9" hidden="1"/>
    <cellStyle name="Hipervínculo visitado" xfId="37767" builtinId="9" hidden="1"/>
    <cellStyle name="Hipervínculo visitado" xfId="23313" builtinId="9" hidden="1"/>
    <cellStyle name="Hipervínculo visitado" xfId="26411" builtinId="9" hidden="1"/>
    <cellStyle name="Hipervínculo visitado" xfId="20375" builtinId="9" hidden="1"/>
    <cellStyle name="Hipervínculo visitado" xfId="38041" builtinId="9" hidden="1"/>
    <cellStyle name="Hipervínculo visitado" xfId="59336" builtinId="9" hidden="1"/>
    <cellStyle name="Hipervínculo visitado" xfId="48680" builtinId="9" hidden="1"/>
    <cellStyle name="Hipervínculo visitado" xfId="14594" builtinId="9" hidden="1"/>
    <cellStyle name="Hipervínculo visitado" xfId="23581" builtinId="9" hidden="1"/>
    <cellStyle name="Hipervínculo visitado" xfId="9093" builtinId="9" hidden="1"/>
    <cellStyle name="Hipervínculo visitado" xfId="23368" builtinId="9" hidden="1"/>
    <cellStyle name="Hipervínculo visitado" xfId="30737" builtinId="9" hidden="1"/>
    <cellStyle name="Hipervínculo visitado" xfId="31050" builtinId="9" hidden="1"/>
    <cellStyle name="Hipervínculo visitado" xfId="48038" builtinId="9" hidden="1"/>
    <cellStyle name="Hipervínculo visitado" xfId="52551" builtinId="9" hidden="1"/>
    <cellStyle name="Hipervínculo visitado" xfId="15194" builtinId="9" hidden="1"/>
    <cellStyle name="Hipervínculo visitado" xfId="30446" builtinId="9" hidden="1"/>
    <cellStyle name="Hipervínculo visitado" xfId="22087" builtinId="9" hidden="1"/>
    <cellStyle name="Hipervínculo visitado" xfId="2390" builtinId="9" hidden="1"/>
    <cellStyle name="Hipervínculo visitado" xfId="14784" builtinId="9" hidden="1"/>
    <cellStyle name="Hipervínculo visitado" xfId="56285" builtinId="9" hidden="1"/>
    <cellStyle name="Hipervínculo visitado" xfId="11550" builtinId="9" hidden="1"/>
    <cellStyle name="Hipervínculo visitado" xfId="51339" builtinId="9" hidden="1"/>
    <cellStyle name="Hipervínculo visitado" xfId="33904" builtinId="9" hidden="1"/>
    <cellStyle name="Hipervínculo visitado" xfId="16602" builtinId="9" hidden="1"/>
    <cellStyle name="Hipervínculo visitado" xfId="51188" builtinId="9" hidden="1"/>
    <cellStyle name="Hipervínculo visitado" xfId="28295" builtinId="9" hidden="1"/>
    <cellStyle name="Hipervínculo visitado" xfId="43403" builtinId="9" hidden="1"/>
    <cellStyle name="Hipervínculo visitado" xfId="23126" builtinId="9" hidden="1"/>
    <cellStyle name="Hipervínculo visitado" xfId="24907" builtinId="9" hidden="1"/>
    <cellStyle name="Hipervínculo visitado" xfId="15630" builtinId="9" hidden="1"/>
    <cellStyle name="Hipervínculo visitado" xfId="51486" builtinId="9" hidden="1"/>
    <cellStyle name="Hipervínculo visitado" xfId="16585" builtinId="9" hidden="1"/>
    <cellStyle name="Hipervínculo visitado" xfId="11030" builtinId="9" hidden="1"/>
    <cellStyle name="Hipervínculo visitado" xfId="12095" builtinId="9" hidden="1"/>
    <cellStyle name="Hipervínculo visitado" xfId="57407" builtinId="9" hidden="1"/>
    <cellStyle name="Hipervínculo visitado" xfId="51102" builtinId="9" hidden="1"/>
    <cellStyle name="Hipervínculo visitado" xfId="2182" builtinId="9" hidden="1"/>
    <cellStyle name="Hipervínculo visitado" xfId="26763" builtinId="9" hidden="1"/>
    <cellStyle name="Hipervínculo visitado" xfId="43463" builtinId="9" hidden="1"/>
    <cellStyle name="Hipervínculo visitado" xfId="34517" builtinId="9" hidden="1"/>
    <cellStyle name="Hipervínculo visitado" xfId="41325" builtinId="9" hidden="1"/>
    <cellStyle name="Hipervínculo visitado" xfId="22273" builtinId="9" hidden="1"/>
    <cellStyle name="Hipervínculo visitado" xfId="38461" builtinId="9" hidden="1"/>
    <cellStyle name="Hipervínculo visitado" xfId="6713" builtinId="9" hidden="1"/>
    <cellStyle name="Hipervínculo visitado" xfId="7962" builtinId="9" hidden="1"/>
    <cellStyle name="Hipervínculo visitado" xfId="22625" builtinId="9" hidden="1"/>
    <cellStyle name="Hipervínculo visitado" xfId="36013" builtinId="9" hidden="1"/>
    <cellStyle name="Hipervínculo visitado" xfId="18692" builtinId="9" hidden="1"/>
    <cellStyle name="Hipervínculo visitado" xfId="23087" builtinId="9" hidden="1"/>
    <cellStyle name="Hipervínculo visitado" xfId="11104" builtinId="9" hidden="1"/>
    <cellStyle name="Hipervínculo visitado" xfId="122" builtinId="9" hidden="1"/>
    <cellStyle name="Hipervínculo visitado" xfId="8402" builtinId="9" hidden="1"/>
    <cellStyle name="Hipervínculo visitado" xfId="46294" builtinId="9" hidden="1"/>
    <cellStyle name="Hipervínculo visitado" xfId="33988" builtinId="9" hidden="1"/>
    <cellStyle name="Hipervínculo visitado" xfId="2520" builtinId="9" hidden="1"/>
    <cellStyle name="Hipervínculo visitado" xfId="46740" builtinId="9" hidden="1"/>
    <cellStyle name="Hipervínculo visitado" xfId="53429" builtinId="9" hidden="1"/>
    <cellStyle name="Hipervínculo visitado" xfId="49091" builtinId="9" hidden="1"/>
    <cellStyle name="Hipervínculo visitado" xfId="55030" builtinId="9" hidden="1"/>
    <cellStyle name="Hipervínculo visitado" xfId="343" builtinId="9" hidden="1"/>
    <cellStyle name="Hipervínculo visitado" xfId="4155" builtinId="9" hidden="1"/>
    <cellStyle name="Hipervínculo visitado" xfId="16314" builtinId="9" hidden="1"/>
    <cellStyle name="Hipervínculo visitado" xfId="516" builtinId="9" hidden="1"/>
    <cellStyle name="Hipervínculo visitado" xfId="36628" builtinId="9" hidden="1"/>
    <cellStyle name="Hipervínculo visitado" xfId="44278" builtinId="9" hidden="1"/>
    <cellStyle name="Hipervínculo visitado" xfId="3097" builtinId="9" hidden="1"/>
    <cellStyle name="Hipervínculo visitado" xfId="40896" builtinId="9" hidden="1"/>
    <cellStyle name="Hipervínculo visitado" xfId="8634" builtinId="9" hidden="1"/>
    <cellStyle name="Hipervínculo visitado" xfId="8682" builtinId="9" hidden="1"/>
    <cellStyle name="Hipervínculo visitado" xfId="34271" builtinId="9" hidden="1"/>
    <cellStyle name="Hipervínculo visitado" xfId="20144" builtinId="9" hidden="1"/>
    <cellStyle name="Hipervínculo visitado" xfId="35691" builtinId="9" hidden="1"/>
    <cellStyle name="Hipervínculo visitado" xfId="58945" builtinId="9" hidden="1"/>
    <cellStyle name="Hipervínculo visitado" xfId="42018" builtinId="9" hidden="1"/>
    <cellStyle name="Hipervínculo visitado" xfId="11920" builtinId="9" hidden="1"/>
    <cellStyle name="Hipervínculo visitado" xfId="42390" builtinId="9" hidden="1"/>
    <cellStyle name="Hipervínculo visitado" xfId="35364" builtinId="9" hidden="1"/>
    <cellStyle name="Hipervínculo visitado" xfId="9848" builtinId="9" hidden="1"/>
    <cellStyle name="Hipervínculo visitado" xfId="35739" builtinId="9" hidden="1"/>
    <cellStyle name="Hipervínculo visitado" xfId="19715" builtinId="9" hidden="1"/>
    <cellStyle name="Hipervínculo visitado" xfId="34227" builtinId="9" hidden="1"/>
    <cellStyle name="Hipervínculo visitado" xfId="20495" builtinId="9" hidden="1"/>
    <cellStyle name="Hipervínculo visitado" xfId="12349" builtinId="9" hidden="1"/>
    <cellStyle name="Hipervínculo visitado" xfId="44624" builtinId="9" hidden="1"/>
    <cellStyle name="Hipervínculo visitado" xfId="10103" builtinId="9" hidden="1"/>
    <cellStyle name="Hipervínculo visitado" xfId="43263" builtinId="9" hidden="1"/>
    <cellStyle name="Hipervínculo visitado" xfId="19600" builtinId="9" hidden="1"/>
    <cellStyle name="Hipervínculo visitado" xfId="3225" builtinId="9" hidden="1"/>
    <cellStyle name="Hipervínculo visitado" xfId="38465" builtinId="9" hidden="1"/>
    <cellStyle name="Hipervínculo visitado" xfId="16141" builtinId="9" hidden="1"/>
    <cellStyle name="Hipervínculo visitado" xfId="2691" builtinId="9" hidden="1"/>
    <cellStyle name="Hipervínculo visitado" xfId="2766" builtinId="9" hidden="1"/>
    <cellStyle name="Hipervínculo visitado" xfId="7021" builtinId="9" hidden="1"/>
    <cellStyle name="Hipervínculo visitado" xfId="52004" builtinId="9" hidden="1"/>
    <cellStyle name="Hipervínculo visitado" xfId="39270" builtinId="9" hidden="1"/>
    <cellStyle name="Hipervínculo visitado" xfId="22896" builtinId="9" hidden="1"/>
    <cellStyle name="Hipervínculo visitado" xfId="6396" builtinId="9" hidden="1"/>
    <cellStyle name="Hipervínculo visitado" xfId="55597" builtinId="9" hidden="1"/>
    <cellStyle name="Hipervínculo visitado" xfId="19194" builtinId="9" hidden="1"/>
    <cellStyle name="Hipervínculo visitado" xfId="39636" builtinId="9" hidden="1"/>
    <cellStyle name="Hipervínculo visitado" xfId="43519" builtinId="9" hidden="1"/>
    <cellStyle name="Hipervínculo visitado" xfId="53640" builtinId="9" hidden="1"/>
    <cellStyle name="Hipervínculo visitado" xfId="16466" builtinId="9" hidden="1"/>
    <cellStyle name="Hipervínculo visitado" xfId="19884" builtinId="9" hidden="1"/>
    <cellStyle name="Hipervínculo visitado" xfId="3461" builtinId="9" hidden="1"/>
    <cellStyle name="Hipervínculo visitado" xfId="58240" builtinId="9" hidden="1"/>
    <cellStyle name="Hipervínculo visitado" xfId="3693" builtinId="9" hidden="1"/>
    <cellStyle name="Hipervínculo visitado" xfId="53555" builtinId="9" hidden="1"/>
    <cellStyle name="Hipervínculo visitado" xfId="24047" builtinId="9" hidden="1"/>
    <cellStyle name="Hipervínculo visitado" xfId="22640" builtinId="9" hidden="1"/>
    <cellStyle name="Hipervínculo visitado" xfId="40406" builtinId="9" hidden="1"/>
    <cellStyle name="Hipervínculo visitado" xfId="56299" builtinId="9" hidden="1"/>
    <cellStyle name="Hipervínculo visitado" xfId="24081" builtinId="9" hidden="1"/>
    <cellStyle name="Hipervínculo visitado" xfId="35395" builtinId="9" hidden="1"/>
    <cellStyle name="Hipervínculo visitado" xfId="57198" builtinId="9" hidden="1"/>
    <cellStyle name="Hipervínculo visitado" xfId="39427" builtinId="9" hidden="1"/>
    <cellStyle name="Hipervínculo visitado" xfId="35641" builtinId="9" hidden="1"/>
    <cellStyle name="Hipervínculo visitado" xfId="51008" builtinId="9" hidden="1"/>
    <cellStyle name="Hipervínculo visitado" xfId="56857" builtinId="9" hidden="1"/>
    <cellStyle name="Hipervínculo visitado" xfId="23963" builtinId="9" hidden="1"/>
    <cellStyle name="Hipervínculo visitado" xfId="50851" builtinId="9" hidden="1"/>
    <cellStyle name="Hipervínculo visitado" xfId="54479" builtinId="9" hidden="1"/>
    <cellStyle name="Hipervínculo visitado" xfId="53297" builtinId="9" hidden="1"/>
    <cellStyle name="Hipervínculo visitado" xfId="32764" builtinId="9" hidden="1"/>
    <cellStyle name="Hipervínculo visitado" xfId="36971" builtinId="9" hidden="1"/>
    <cellStyle name="Hipervínculo visitado" xfId="40438" builtinId="9" hidden="1"/>
    <cellStyle name="Hipervínculo visitado" xfId="37701" builtinId="9" hidden="1"/>
    <cellStyle name="Hipervínculo visitado" xfId="53263" builtinId="9" hidden="1"/>
    <cellStyle name="Hipervínculo visitado" xfId="57324" builtinId="9" hidden="1"/>
    <cellStyle name="Hipervínculo visitado" xfId="48597" builtinId="9" hidden="1"/>
    <cellStyle name="Hipervínculo visitado" xfId="43251" builtinId="9" hidden="1"/>
    <cellStyle name="Hipervínculo visitado" xfId="3135" builtinId="9" hidden="1"/>
    <cellStyle name="Hipervínculo visitado" xfId="59231" builtinId="9" hidden="1"/>
    <cellStyle name="Hipervínculo visitado" xfId="34257" builtinId="9" hidden="1"/>
    <cellStyle name="Hipervínculo visitado" xfId="38177" builtinId="9" hidden="1"/>
    <cellStyle name="Hipervínculo visitado" xfId="18463" builtinId="9" hidden="1"/>
    <cellStyle name="Hipervínculo visitado" xfId="37871" builtinId="9" hidden="1"/>
    <cellStyle name="Hipervínculo visitado" xfId="56589" builtinId="9" hidden="1"/>
    <cellStyle name="Hipervínculo visitado" xfId="51800" builtinId="9" hidden="1"/>
    <cellStyle name="Hipervínculo visitado" xfId="32513" builtinId="9" hidden="1"/>
    <cellStyle name="Hipervínculo visitado" xfId="50239" builtinId="9" hidden="1"/>
    <cellStyle name="Hipervínculo visitado" xfId="18327" builtinId="9" hidden="1"/>
    <cellStyle name="Hipervínculo visitado" xfId="14620" builtinId="9" hidden="1"/>
    <cellStyle name="Hipervínculo visitado" xfId="3769" builtinId="9" hidden="1"/>
    <cellStyle name="Hipervínculo visitado" xfId="27958" builtinId="9" hidden="1"/>
    <cellStyle name="Hipervínculo visitado" xfId="40204" builtinId="9" hidden="1"/>
    <cellStyle name="Hipervínculo visitado" xfId="39853" builtinId="9" hidden="1"/>
    <cellStyle name="Hipervínculo visitado" xfId="36107" builtinId="9" hidden="1"/>
    <cellStyle name="Hipervínculo visitado" xfId="2569" builtinId="9" hidden="1"/>
    <cellStyle name="Hipervínculo visitado" xfId="1645" builtinId="9" hidden="1"/>
    <cellStyle name="Hipervínculo visitado" xfId="8608" builtinId="9" hidden="1"/>
    <cellStyle name="Hipervínculo visitado" xfId="4478" builtinId="9" hidden="1"/>
    <cellStyle name="Hipervínculo visitado" xfId="6799" builtinId="9" hidden="1"/>
    <cellStyle name="Hipervínculo visitado" xfId="9362" builtinId="9" hidden="1"/>
    <cellStyle name="Hipervínculo visitado" xfId="19932" builtinId="9" hidden="1"/>
    <cellStyle name="Hipervínculo visitado" xfId="16567" builtinId="9" hidden="1"/>
    <cellStyle name="Hipervínculo visitado" xfId="9618" builtinId="9" hidden="1"/>
    <cellStyle name="Hipervínculo visitado" xfId="13718" builtinId="9" hidden="1"/>
    <cellStyle name="Hipervínculo visitado" xfId="45104" builtinId="9" hidden="1"/>
    <cellStyle name="Hipervínculo visitado" xfId="52569" builtinId="9" hidden="1"/>
    <cellStyle name="Hipervínculo visitado" xfId="18614" builtinId="9" hidden="1"/>
    <cellStyle name="Hipervínculo visitado" xfId="33001" builtinId="9" hidden="1"/>
    <cellStyle name="Hipervínculo visitado" xfId="56595" builtinId="9" hidden="1"/>
    <cellStyle name="Hipervínculo visitado" xfId="29847" builtinId="9" hidden="1"/>
    <cellStyle name="Hipervínculo visitado" xfId="50550" builtinId="9" hidden="1"/>
    <cellStyle name="Hipervínculo visitado" xfId="27254" builtinId="9" hidden="1"/>
    <cellStyle name="Hipervínculo visitado" xfId="29526" builtinId="9" hidden="1"/>
    <cellStyle name="Hipervínculo visitado" xfId="42950" builtinId="9" hidden="1"/>
    <cellStyle name="Hipervínculo visitado" xfId="6885" builtinId="9" hidden="1"/>
    <cellStyle name="Hipervínculo visitado" xfId="9693" builtinId="9" hidden="1"/>
    <cellStyle name="Hipervínculo visitado" xfId="7355" builtinId="9" hidden="1"/>
    <cellStyle name="Hipervínculo visitado" xfId="50841" builtinId="9" hidden="1"/>
    <cellStyle name="Hipervínculo visitado" xfId="1491" builtinId="9" hidden="1"/>
    <cellStyle name="Hipervínculo visitado" xfId="17274" builtinId="9" hidden="1"/>
    <cellStyle name="Hipervínculo visitado" xfId="16220" builtinId="9" hidden="1"/>
    <cellStyle name="Hipervínculo visitado" xfId="30044" builtinId="9" hidden="1"/>
    <cellStyle name="Hipervínculo visitado" xfId="4147" builtinId="9" hidden="1"/>
    <cellStyle name="Hipervínculo visitado" xfId="44045" builtinId="9" hidden="1"/>
    <cellStyle name="Hipervínculo visitado" xfId="27645" builtinId="9" hidden="1"/>
    <cellStyle name="Hipervínculo visitado" xfId="38267" builtinId="9" hidden="1"/>
    <cellStyle name="Hipervínculo visitado" xfId="26423" builtinId="9" hidden="1"/>
    <cellStyle name="Hipervínculo visitado" xfId="40854" builtinId="9" hidden="1"/>
    <cellStyle name="Hipervínculo visitado" xfId="51004" builtinId="9" hidden="1"/>
    <cellStyle name="Hipervínculo visitado" xfId="47157" builtinId="9" hidden="1"/>
    <cellStyle name="Hipervínculo visitado" xfId="44714" builtinId="9" hidden="1"/>
    <cellStyle name="Hipervínculo visitado" xfId="51494" builtinId="9" hidden="1"/>
    <cellStyle name="Hipervínculo visitado" xfId="45260" builtinId="9" hidden="1"/>
    <cellStyle name="Hipervínculo visitado" xfId="1497" builtinId="9" hidden="1"/>
    <cellStyle name="Hipervínculo visitado" xfId="3262" builtinId="9" hidden="1"/>
    <cellStyle name="Hipervínculo visitado" xfId="57056" builtinId="9" hidden="1"/>
    <cellStyle name="Hipervínculo visitado" xfId="2196" builtinId="9" hidden="1"/>
    <cellStyle name="Hipervínculo visitado" xfId="34390" builtinId="9" hidden="1"/>
    <cellStyle name="Hipervínculo visitado" xfId="7909" builtinId="9" hidden="1"/>
    <cellStyle name="Hipervínculo visitado" xfId="9346" builtinId="9" hidden="1"/>
    <cellStyle name="Hipervínculo visitado" xfId="7288" builtinId="9" hidden="1"/>
    <cellStyle name="Hipervínculo visitado" xfId="16480" builtinId="9" hidden="1"/>
    <cellStyle name="Hipervínculo visitado" xfId="44142" builtinId="9" hidden="1"/>
    <cellStyle name="Hipervínculo visitado" xfId="12821" builtinId="9" hidden="1"/>
    <cellStyle name="Hipervínculo visitado" xfId="15006" builtinId="9" hidden="1"/>
    <cellStyle name="Hipervínculo visitado" xfId="19644" builtinId="9" hidden="1"/>
    <cellStyle name="Hipervínculo visitado" xfId="16638" builtinId="9" hidden="1"/>
    <cellStyle name="Hipervínculo visitado" xfId="665" builtinId="9" hidden="1"/>
    <cellStyle name="Hipervínculo visitado" xfId="11489" builtinId="9" hidden="1"/>
    <cellStyle name="Hipervínculo visitado" xfId="39857" builtinId="9" hidden="1"/>
    <cellStyle name="Hipervínculo visitado" xfId="59005" builtinId="9" hidden="1"/>
    <cellStyle name="Hipervínculo visitado" xfId="6540" builtinId="9" hidden="1"/>
    <cellStyle name="Hipervínculo visitado" xfId="4846" builtinId="9" hidden="1"/>
    <cellStyle name="Hipervínculo visitado" xfId="9643" builtinId="9" hidden="1"/>
    <cellStyle name="Hipervínculo visitado" xfId="10582" builtinId="9" hidden="1"/>
    <cellStyle name="Hipervínculo visitado" xfId="7023" builtinId="9" hidden="1"/>
    <cellStyle name="Hipervínculo visitado" xfId="11144" builtinId="9" hidden="1"/>
    <cellStyle name="Hipervínculo visitado" xfId="13393" builtinId="9" hidden="1"/>
    <cellStyle name="Hipervínculo visitado" xfId="9383" builtinId="9" hidden="1"/>
    <cellStyle name="Hipervínculo visitado" xfId="3413" builtinId="9" hidden="1"/>
    <cellStyle name="Hipervínculo visitado" xfId="44469" builtinId="9" hidden="1"/>
    <cellStyle name="Hipervínculo visitado" xfId="26945" builtinId="9" hidden="1"/>
    <cellStyle name="Hipervínculo visitado" xfId="9013" builtinId="9" hidden="1"/>
    <cellStyle name="Hipervínculo visitado" xfId="8592" builtinId="9" hidden="1"/>
    <cellStyle name="Hipervínculo visitado" xfId="4597" builtinId="9" hidden="1"/>
    <cellStyle name="Hipervínculo visitado" xfId="58295" builtinId="9" hidden="1"/>
    <cellStyle name="Hipervínculo visitado" xfId="50133" builtinId="9" hidden="1"/>
    <cellStyle name="Hipervínculo visitado" xfId="5692" builtinId="9" hidden="1"/>
    <cellStyle name="Hipervínculo visitado" xfId="37775" builtinId="9" hidden="1"/>
    <cellStyle name="Hipervínculo visitado" xfId="27704" builtinId="9" hidden="1"/>
    <cellStyle name="Hipervínculo visitado" xfId="22543" builtinId="9" hidden="1"/>
    <cellStyle name="Hipervínculo visitado" xfId="34635" builtinId="9" hidden="1"/>
    <cellStyle name="Hipervínculo visitado" xfId="12205" builtinId="9" hidden="1"/>
    <cellStyle name="Hipervínculo visitado" xfId="25654" builtinId="9" hidden="1"/>
    <cellStyle name="Hipervínculo visitado" xfId="45547" builtinId="9" hidden="1"/>
    <cellStyle name="Hipervínculo visitado" xfId="5512" builtinId="9" hidden="1"/>
    <cellStyle name="Hipervínculo visitado" xfId="24863" builtinId="9" hidden="1"/>
    <cellStyle name="Hipervínculo visitado" xfId="57923" builtinId="9" hidden="1"/>
    <cellStyle name="Hipervínculo visitado" xfId="30456" builtinId="9" hidden="1"/>
    <cellStyle name="Hipervínculo visitado" xfId="59400" builtinId="9" hidden="1"/>
    <cellStyle name="Hipervínculo visitado" xfId="28043" builtinId="9" hidden="1"/>
    <cellStyle name="Hipervínculo visitado" xfId="3785" builtinId="9" hidden="1"/>
    <cellStyle name="Hipervínculo visitado" xfId="41470" builtinId="9" hidden="1"/>
    <cellStyle name="Hipervínculo visitado" xfId="53779" builtinId="9" hidden="1"/>
    <cellStyle name="Hipervínculo visitado" xfId="58817" builtinId="9" hidden="1"/>
    <cellStyle name="Hipervínculo visitado" xfId="34223" builtinId="9" hidden="1"/>
    <cellStyle name="Hipervínculo visitado" xfId="48658" builtinId="9" hidden="1"/>
    <cellStyle name="Hipervínculo visitado" xfId="56153" builtinId="9" hidden="1"/>
    <cellStyle name="Hipervínculo visitado" xfId="40210" builtinId="9" hidden="1"/>
    <cellStyle name="Hipervínculo visitado" xfId="54507" builtinId="9" hidden="1"/>
    <cellStyle name="Hipervínculo visitado" xfId="39843" builtinId="9" hidden="1"/>
    <cellStyle name="Hipervínculo visitado" xfId="30614" builtinId="9" hidden="1"/>
    <cellStyle name="Hipervínculo visitado" xfId="14030" builtinId="9" hidden="1"/>
    <cellStyle name="Hipervínculo visitado" xfId="24767" builtinId="9" hidden="1"/>
    <cellStyle name="Hipervínculo visitado" xfId="43737" builtinId="9" hidden="1"/>
    <cellStyle name="Hipervínculo visitado" xfId="28375" builtinId="9" hidden="1"/>
    <cellStyle name="Hipervínculo visitado" xfId="44" builtinId="9" hidden="1"/>
    <cellStyle name="Hipervínculo visitado" xfId="34191" builtinId="9" hidden="1"/>
    <cellStyle name="Hipervínculo visitado" xfId="50835" builtinId="9" hidden="1"/>
    <cellStyle name="Hipervínculo visitado" xfId="48516" builtinId="9" hidden="1"/>
    <cellStyle name="Hipervínculo visitado" xfId="5127" builtinId="9" hidden="1"/>
    <cellStyle name="Hipervínculo visitado" xfId="55721" builtinId="9" hidden="1"/>
    <cellStyle name="Hipervínculo visitado" xfId="28507" builtinId="9" hidden="1"/>
    <cellStyle name="Hipervínculo visitado" xfId="27001" builtinId="9" hidden="1"/>
    <cellStyle name="Hipervínculo visitado" xfId="24787" builtinId="9" hidden="1"/>
    <cellStyle name="Hipervínculo visitado" xfId="16133" builtinId="9" hidden="1"/>
    <cellStyle name="Hipervínculo visitado" xfId="6901" builtinId="9" hidden="1"/>
    <cellStyle name="Hipervínculo visitado" xfId="1669" builtinId="9" hidden="1"/>
    <cellStyle name="Hipervínculo visitado" xfId="56960" builtinId="9" hidden="1"/>
    <cellStyle name="Hipervínculo visitado" xfId="1171" builtinId="9" hidden="1"/>
    <cellStyle name="Hipervínculo visitado" xfId="1071" builtinId="9" hidden="1"/>
    <cellStyle name="Hipervínculo visitado" xfId="5724" builtinId="9" hidden="1"/>
    <cellStyle name="Hipervínculo visitado" xfId="19500" builtinId="9" hidden="1"/>
    <cellStyle name="Hipervínculo visitado" xfId="20824" builtinId="9" hidden="1"/>
    <cellStyle name="Hipervínculo visitado" xfId="49059" builtinId="9" hidden="1"/>
    <cellStyle name="Hipervínculo visitado" xfId="46332" builtinId="9" hidden="1"/>
    <cellStyle name="Hipervínculo visitado" xfId="26015" builtinId="9" hidden="1"/>
    <cellStyle name="Hipervínculo visitado" xfId="44976" builtinId="9" hidden="1"/>
    <cellStyle name="Hipervínculo visitado" xfId="5256" builtinId="9" hidden="1"/>
    <cellStyle name="Hipervínculo visitado" xfId="44122" builtinId="9" hidden="1"/>
    <cellStyle name="Hipervínculo visitado" xfId="4183" builtinId="9" hidden="1"/>
    <cellStyle name="Hipervínculo visitado" xfId="46078" builtinId="9" hidden="1"/>
    <cellStyle name="Hipervínculo visitado" xfId="33870" builtinId="9" hidden="1"/>
    <cellStyle name="Hipervínculo visitado" xfId="29097" builtinId="9" hidden="1"/>
    <cellStyle name="Hipervínculo visitado" xfId="43713" builtinId="9" hidden="1"/>
    <cellStyle name="Hipervínculo visitado" xfId="16531" builtinId="9" hidden="1"/>
    <cellStyle name="Hipervínculo visitado" xfId="20991" builtinId="9" hidden="1"/>
    <cellStyle name="Hipervínculo visitado" xfId="16230" builtinId="9" hidden="1"/>
    <cellStyle name="Hipervínculo visitado" xfId="39986" builtinId="9" hidden="1"/>
    <cellStyle name="Hipervínculo visitado" xfId="55860" builtinId="9" hidden="1"/>
    <cellStyle name="Hipervínculo visitado" xfId="18787" builtinId="9" hidden="1"/>
    <cellStyle name="Hipervínculo visitado" xfId="23898" builtinId="9" hidden="1"/>
    <cellStyle name="Hipervínculo visitado" xfId="15158" builtinId="9" hidden="1"/>
    <cellStyle name="Hipervínculo visitado" xfId="35047" builtinId="9" hidden="1"/>
    <cellStyle name="Hipervínculo visitado" xfId="18137" builtinId="9" hidden="1"/>
    <cellStyle name="Hipervínculo visitado" xfId="21391" builtinId="9" hidden="1"/>
    <cellStyle name="Hipervínculo visitado" xfId="29259" builtinId="9" hidden="1"/>
    <cellStyle name="Hipervínculo visitado" xfId="52531" builtinId="9" hidden="1"/>
    <cellStyle name="Hipervínculo visitado" xfId="58967" builtinId="9" hidden="1"/>
    <cellStyle name="Hipervínculo visitado" xfId="29081" builtinId="9" hidden="1"/>
    <cellStyle name="Hipervínculo visitado" xfId="41127" builtinId="9" hidden="1"/>
    <cellStyle name="Hipervínculo visitado" xfId="49946" builtinId="9" hidden="1"/>
    <cellStyle name="Hipervínculo visitado" xfId="55533" builtinId="9" hidden="1"/>
    <cellStyle name="Hipervínculo visitado" xfId="50403" builtinId="9" hidden="1"/>
    <cellStyle name="Hipervínculo visitado" xfId="59197" builtinId="9" hidden="1"/>
    <cellStyle name="Hipervínculo visitado" xfId="52565" builtinId="9" hidden="1"/>
    <cellStyle name="Hipervínculo visitado" xfId="7891" builtinId="9" hidden="1"/>
    <cellStyle name="Hipervínculo visitado" xfId="33039" builtinId="9" hidden="1"/>
    <cellStyle name="Hipervínculo visitado" xfId="39885" builtinId="9" hidden="1"/>
    <cellStyle name="Hipervínculo visitado" xfId="4432" builtinId="9" hidden="1"/>
    <cellStyle name="Hipervínculo visitado" xfId="4723" builtinId="9" hidden="1"/>
    <cellStyle name="Hipervínculo visitado" xfId="512" builtinId="9" hidden="1"/>
    <cellStyle name="Hipervínculo visitado" xfId="36678" builtinId="9" hidden="1"/>
    <cellStyle name="Hipervínculo visitado" xfId="16838" builtinId="9" hidden="1"/>
    <cellStyle name="Hipervínculo visitado" xfId="6741" builtinId="9" hidden="1"/>
    <cellStyle name="Hipervínculo visitado" xfId="45286" builtinId="9" hidden="1"/>
    <cellStyle name="Hipervínculo visitado" xfId="17656" builtinId="9" hidden="1"/>
    <cellStyle name="Hipervínculo visitado" xfId="31278" builtinId="9" hidden="1"/>
    <cellStyle name="Hipervínculo visitado" xfId="7500" builtinId="9" hidden="1"/>
    <cellStyle name="Hipervínculo visitado" xfId="51274" builtinId="9" hidden="1"/>
    <cellStyle name="Hipervínculo visitado" xfId="52044" builtinId="9" hidden="1"/>
    <cellStyle name="Hipervínculo visitado" xfId="57881" builtinId="9" hidden="1"/>
    <cellStyle name="Hipervínculo visitado" xfId="55813" builtinId="9" hidden="1"/>
    <cellStyle name="Hipervínculo visitado" xfId="39790" builtinId="9" hidden="1"/>
    <cellStyle name="Hipervínculo visitado" xfId="14024" builtinId="9" hidden="1"/>
    <cellStyle name="Hipervínculo visitado" xfId="56423" builtinId="9" hidden="1"/>
    <cellStyle name="Hipervínculo visitado" xfId="53152" builtinId="9" hidden="1"/>
    <cellStyle name="Hipervínculo visitado" xfId="45004" builtinId="9" hidden="1"/>
    <cellStyle name="Hipervínculo visitado" xfId="33238" builtinId="9" hidden="1"/>
    <cellStyle name="Hipervínculo visitado" xfId="58937" builtinId="9" hidden="1"/>
    <cellStyle name="Hipervínculo visitado" xfId="53576" builtinId="9" hidden="1"/>
    <cellStyle name="Hipervínculo visitado" xfId="18183" builtinId="9" hidden="1"/>
    <cellStyle name="Hipervínculo visitado" xfId="12129" builtinId="9" hidden="1"/>
    <cellStyle name="Hipervínculo visitado" xfId="51996" builtinId="9" hidden="1"/>
    <cellStyle name="Hipervínculo visitado" xfId="50618" builtinId="9" hidden="1"/>
    <cellStyle name="Hipervínculo visitado" xfId="38225" builtinId="9" hidden="1"/>
    <cellStyle name="Hipervínculo visitado" xfId="46515" builtinId="9" hidden="1"/>
    <cellStyle name="Hipervínculo visitado" xfId="23892" builtinId="9" hidden="1"/>
    <cellStyle name="Hipervínculo visitado" xfId="52166" builtinId="9" hidden="1"/>
    <cellStyle name="Hipervínculo visitado" xfId="18139" builtinId="9" hidden="1"/>
    <cellStyle name="Hipervínculo visitado" xfId="55934" builtinId="9" hidden="1"/>
    <cellStyle name="Hipervínculo visitado" xfId="55087" builtinId="9" hidden="1"/>
    <cellStyle name="Hipervínculo visitado" xfId="41844" builtinId="9" hidden="1"/>
    <cellStyle name="Hipervínculo visitado" xfId="4890" builtinId="9" hidden="1"/>
    <cellStyle name="Hipervínculo visitado" xfId="56721" builtinId="9" hidden="1"/>
    <cellStyle name="Hipervínculo visitado" xfId="16798" builtinId="9" hidden="1"/>
    <cellStyle name="Hipervínculo visitado" xfId="27204" builtinId="9" hidden="1"/>
    <cellStyle name="Hipervínculo visitado" xfId="44912" builtinId="9" hidden="1"/>
    <cellStyle name="Hipervínculo visitado" xfId="3157" builtinId="9" hidden="1"/>
    <cellStyle name="Hipervínculo visitado" xfId="6466" builtinId="9" hidden="1"/>
    <cellStyle name="Hipervínculo visitado" xfId="18287" builtinId="9" hidden="1"/>
    <cellStyle name="Hipervínculo visitado" xfId="31582" builtinId="9" hidden="1"/>
    <cellStyle name="Hipervínculo visitado" xfId="21351" builtinId="9" hidden="1"/>
    <cellStyle name="Hipervínculo visitado" xfId="21981" builtinId="9" hidden="1"/>
    <cellStyle name="Hipervínculo visitado" xfId="28775" builtinId="9" hidden="1"/>
    <cellStyle name="Hipervínculo visitado" xfId="25967" builtinId="9" hidden="1"/>
    <cellStyle name="Hipervínculo visitado" xfId="23189" builtinId="9" hidden="1"/>
    <cellStyle name="Hipervínculo visitado" xfId="16579" builtinId="9" hidden="1"/>
    <cellStyle name="Hipervínculo visitado" xfId="52294" builtinId="9" hidden="1"/>
    <cellStyle name="Hipervínculo visitado" xfId="449" builtinId="9" hidden="1"/>
    <cellStyle name="Hipervínculo visitado" xfId="22545" builtinId="9" hidden="1"/>
    <cellStyle name="Hipervínculo visitado" xfId="25613" builtinId="9" hidden="1"/>
    <cellStyle name="Hipervínculo visitado" xfId="20945" builtinId="9" hidden="1"/>
    <cellStyle name="Hipervínculo visitado" xfId="22403" builtinId="9" hidden="1"/>
    <cellStyle name="Hipervínculo visitado" xfId="47649" builtinId="9" hidden="1"/>
    <cellStyle name="Hipervínculo visitado" xfId="53901" builtinId="9" hidden="1"/>
    <cellStyle name="Hipervínculo visitado" xfId="49316" builtinId="9" hidden="1"/>
    <cellStyle name="Hipervínculo visitado" xfId="51866" builtinId="9" hidden="1"/>
    <cellStyle name="Hipervínculo visitado" xfId="23663" builtinId="9" hidden="1"/>
    <cellStyle name="Hipervínculo visitado" xfId="32722" builtinId="9" hidden="1"/>
    <cellStyle name="Hipervínculo visitado" xfId="37053" builtinId="9" hidden="1"/>
    <cellStyle name="Hipervínculo visitado" xfId="55979" builtinId="9" hidden="1"/>
    <cellStyle name="Hipervínculo visitado" xfId="4261" builtinId="9" hidden="1"/>
    <cellStyle name="Hipervínculo visitado" xfId="1235" builtinId="9" hidden="1"/>
    <cellStyle name="Hipervínculo visitado" xfId="12369" builtinId="9" hidden="1"/>
    <cellStyle name="Hipervínculo visitado" xfId="1653" builtinId="9" hidden="1"/>
    <cellStyle name="Hipervínculo visitado" xfId="4980" builtinId="9" hidden="1"/>
    <cellStyle name="Hipervínculo visitado" xfId="15026" builtinId="9" hidden="1"/>
    <cellStyle name="Hipervínculo visitado" xfId="12681" builtinId="9" hidden="1"/>
    <cellStyle name="Hipervínculo visitado" xfId="11651" builtinId="9" hidden="1"/>
    <cellStyle name="Hipervínculo visitado" xfId="3747" builtinId="9" hidden="1"/>
    <cellStyle name="Hipervínculo visitado" xfId="19307" builtinId="9" hidden="1"/>
    <cellStyle name="Hipervínculo visitado" xfId="23396" builtinId="9" hidden="1"/>
    <cellStyle name="Hipervínculo visitado" xfId="27765" builtinId="9" hidden="1"/>
    <cellStyle name="Hipervínculo visitado" xfId="6142" builtinId="9" hidden="1"/>
    <cellStyle name="Hipervínculo visitado" xfId="24920" builtinId="9" hidden="1"/>
    <cellStyle name="Hipervínculo visitado" xfId="23075" builtinId="9" hidden="1"/>
    <cellStyle name="Hipervínculo visitado" xfId="15152" builtinId="9" hidden="1"/>
    <cellStyle name="Hipervínculo visitado" xfId="23858" builtinId="9" hidden="1"/>
    <cellStyle name="Hipervínculo visitado" xfId="21544" builtinId="9" hidden="1"/>
    <cellStyle name="Hipervínculo visitado" xfId="46712" builtinId="9" hidden="1"/>
    <cellStyle name="Hipervínculo visitado" xfId="27974" builtinId="9" hidden="1"/>
    <cellStyle name="Hipervínculo visitado" xfId="38603" builtinId="9" hidden="1"/>
    <cellStyle name="Hipervínculo visitado" xfId="11560" builtinId="9" hidden="1"/>
    <cellStyle name="Hipervínculo visitado" xfId="18970" builtinId="9" hidden="1"/>
    <cellStyle name="Hipervínculo visitado" xfId="43794" builtinId="9" hidden="1"/>
    <cellStyle name="Hipervínculo visitado" xfId="25714" builtinId="9" hidden="1"/>
    <cellStyle name="Hipervínculo visitado" xfId="40544" builtinId="9" hidden="1"/>
    <cellStyle name="Hipervínculo visitado" xfId="22690" builtinId="9" hidden="1"/>
    <cellStyle name="Hipervínculo visitado" xfId="43164" builtinId="9" hidden="1"/>
    <cellStyle name="Hipervínculo visitado" xfId="47918" builtinId="9" hidden="1"/>
    <cellStyle name="Hipervínculo visitado" xfId="29359" builtinId="9" hidden="1"/>
    <cellStyle name="Hipervínculo visitado" xfId="29977" builtinId="9" hidden="1"/>
    <cellStyle name="Hipervínculo visitado" xfId="15564" builtinId="9" hidden="1"/>
    <cellStyle name="Hipervínculo visitado" xfId="6008" builtinId="9" hidden="1"/>
    <cellStyle name="Hipervínculo visitado" xfId="32187" builtinId="9" hidden="1"/>
    <cellStyle name="Hipervínculo visitado" xfId="31873" builtinId="9" hidden="1"/>
    <cellStyle name="Hipervínculo visitado" xfId="23735" builtinId="9" hidden="1"/>
    <cellStyle name="Hipervínculo visitado" xfId="27037" builtinId="9" hidden="1"/>
    <cellStyle name="Hipervínculo visitado" xfId="31262" builtinId="9" hidden="1"/>
    <cellStyle name="Hipervínculo visitado" xfId="36045" builtinId="9" hidden="1"/>
    <cellStyle name="Hipervínculo visitado" xfId="24517" builtinId="9" hidden="1"/>
    <cellStyle name="Hipervínculo visitado" xfId="25098" builtinId="9" hidden="1"/>
    <cellStyle name="Hipervínculo visitado" xfId="31758" builtinId="9" hidden="1"/>
    <cellStyle name="Hipervínculo visitado" xfId="51988" builtinId="9" hidden="1"/>
    <cellStyle name="Hipervínculo visitado" xfId="7847" builtinId="9" hidden="1"/>
    <cellStyle name="Hipervínculo visitado" xfId="28141" builtinId="9" hidden="1"/>
    <cellStyle name="Hipervínculo visitado" xfId="25563" builtinId="9" hidden="1"/>
    <cellStyle name="Hipervínculo visitado" xfId="33382" builtinId="9" hidden="1"/>
    <cellStyle name="Hipervínculo visitado" xfId="43361" builtinId="9" hidden="1"/>
    <cellStyle name="Hipervínculo visitado" xfId="3969" builtinId="9" hidden="1"/>
    <cellStyle name="Hipervínculo visitado" xfId="46559" builtinId="9" hidden="1"/>
    <cellStyle name="Hipervínculo visitado" xfId="54219" builtinId="9" hidden="1"/>
    <cellStyle name="Hipervínculo visitado" xfId="56659" builtinId="9" hidden="1"/>
    <cellStyle name="Hipervínculo visitado" xfId="49384" builtinId="9" hidden="1"/>
    <cellStyle name="Hipervínculo visitado" xfId="30656" builtinId="9" hidden="1"/>
    <cellStyle name="Hipervínculo visitado" xfId="43208" builtinId="9" hidden="1"/>
    <cellStyle name="Hipervínculo visitado" xfId="20939" builtinId="9" hidden="1"/>
    <cellStyle name="Hipervínculo visitado" xfId="17750" builtinId="9" hidden="1"/>
    <cellStyle name="Hipervínculo visitado" xfId="5024" builtinId="9" hidden="1"/>
    <cellStyle name="Hipervínculo visitado" xfId="6250" builtinId="9" hidden="1"/>
    <cellStyle name="Hipervínculo visitado" xfId="40460" builtinId="9" hidden="1"/>
    <cellStyle name="Hipervínculo visitado" xfId="3373" builtinId="9" hidden="1"/>
    <cellStyle name="Hipervínculo visitado" xfId="2711" builtinId="9" hidden="1"/>
    <cellStyle name="Hipervínculo visitado" xfId="23777" builtinId="9" hidden="1"/>
    <cellStyle name="Hipervínculo visitado" xfId="1817" builtinId="9" hidden="1"/>
    <cellStyle name="Hipervínculo visitado" xfId="7877" builtinId="9" hidden="1"/>
    <cellStyle name="Hipervínculo visitado" xfId="8856" builtinId="9" hidden="1"/>
    <cellStyle name="Hipervínculo visitado" xfId="49182" builtinId="9" hidden="1"/>
    <cellStyle name="Hipervínculo visitado" xfId="17336" builtinId="9" hidden="1"/>
    <cellStyle name="Hipervínculo visitado" xfId="47559" builtinId="9" hidden="1"/>
    <cellStyle name="Hipervínculo visitado" xfId="42994" builtinId="9" hidden="1"/>
    <cellStyle name="Hipervínculo visitado" xfId="2895" builtinId="9" hidden="1"/>
    <cellStyle name="Hipervínculo visitado" xfId="9916" builtinId="9" hidden="1"/>
    <cellStyle name="Hipervínculo visitado" xfId="53461" builtinId="9" hidden="1"/>
    <cellStyle name="Hipervínculo visitado" xfId="22303" builtinId="9" hidden="1"/>
    <cellStyle name="Hipervínculo visitado" xfId="13720" builtinId="9" hidden="1"/>
    <cellStyle name="Hipervínculo visitado" xfId="4647" builtinId="9" hidden="1"/>
    <cellStyle name="Hipervínculo visitado" xfId="17994" builtinId="9" hidden="1"/>
    <cellStyle name="Hipervínculo visitado" xfId="29602" builtinId="9" hidden="1"/>
    <cellStyle name="Hipervínculo visitado" xfId="57785" builtinId="9" hidden="1"/>
    <cellStyle name="Hipervínculo visitado" xfId="48820" builtinId="9" hidden="1"/>
    <cellStyle name="Hipervínculo visitado" xfId="21279" builtinId="9" hidden="1"/>
    <cellStyle name="Hipervínculo visitado" xfId="17604" builtinId="9" hidden="1"/>
    <cellStyle name="Hipervínculo visitado" xfId="47539" builtinId="9" hidden="1"/>
    <cellStyle name="Hipervínculo visitado" xfId="45454" builtinId="9" hidden="1"/>
    <cellStyle name="Hipervínculo visitado" xfId="21582" builtinId="9" hidden="1"/>
    <cellStyle name="Hipervínculo visitado" xfId="23860" builtinId="9" hidden="1"/>
    <cellStyle name="Hipervínculo visitado" xfId="10330" builtinId="9" hidden="1"/>
    <cellStyle name="Hipervínculo visitado" xfId="9157" builtinId="9" hidden="1"/>
    <cellStyle name="Hipervínculo visitado" xfId="57418" builtinId="9" hidden="1"/>
    <cellStyle name="Hipervínculo visitado" xfId="56717" builtinId="9" hidden="1"/>
    <cellStyle name="Hipervínculo visitado" xfId="55269" builtinId="9" hidden="1"/>
    <cellStyle name="Hipervínculo visitado" xfId="5626" builtinId="9" hidden="1"/>
    <cellStyle name="Hipervínculo visitado" xfId="51848" builtinId="9" hidden="1"/>
    <cellStyle name="Hipervínculo visitado" xfId="56145" builtinId="9" hidden="1"/>
    <cellStyle name="Hipervínculo visitado" xfId="6400" builtinId="9" hidden="1"/>
    <cellStyle name="Hipervínculo visitado" xfId="51914" builtinId="9" hidden="1"/>
    <cellStyle name="Hipervínculo visitado" xfId="51357" builtinId="9" hidden="1"/>
    <cellStyle name="Hipervínculo visitado" xfId="33920" builtinId="9" hidden="1"/>
    <cellStyle name="Hipervínculo visitado" xfId="25477" builtinId="9" hidden="1"/>
    <cellStyle name="Hipervínculo visitado" xfId="2276" builtinId="9" hidden="1"/>
    <cellStyle name="Hipervínculo visitado" xfId="27749" builtinId="9" hidden="1"/>
    <cellStyle name="Hipervínculo visitado" xfId="20290" builtinId="9" hidden="1"/>
    <cellStyle name="Hipervínculo visitado" xfId="29821" builtinId="9" hidden="1"/>
    <cellStyle name="Hipervínculo visitado" xfId="29833" builtinId="9" hidden="1"/>
    <cellStyle name="Hipervínculo visitado" xfId="13971" builtinId="9" hidden="1"/>
    <cellStyle name="Hipervínculo visitado" xfId="8342" builtinId="9" hidden="1"/>
    <cellStyle name="Hipervínculo visitado" xfId="10960" builtinId="9" hidden="1"/>
    <cellStyle name="Hipervínculo visitado" xfId="49200" builtinId="9" hidden="1"/>
    <cellStyle name="Hipervínculo visitado" xfId="47179" builtinId="9" hidden="1"/>
    <cellStyle name="Hipervínculo visitado" xfId="21088" builtinId="9" hidden="1"/>
    <cellStyle name="Hipervínculo visitado" xfId="53114" builtinId="9" hidden="1"/>
    <cellStyle name="Hipervínculo visitado" xfId="44958" builtinId="9" hidden="1"/>
    <cellStyle name="Hipervínculo visitado" xfId="23239" builtinId="9" hidden="1"/>
    <cellStyle name="Hipervínculo visitado" xfId="42996" builtinId="9" hidden="1"/>
    <cellStyle name="Hipervínculo visitado" xfId="52989" builtinId="9" hidden="1"/>
    <cellStyle name="Hipervínculo visitado" xfId="42332" builtinId="9" hidden="1"/>
    <cellStyle name="Hipervínculo visitado" xfId="11475" builtinId="9" hidden="1"/>
    <cellStyle name="Hipervínculo visitado" xfId="38858" builtinId="9" hidden="1"/>
    <cellStyle name="Hipervínculo visitado" xfId="27422" builtinId="9" hidden="1"/>
    <cellStyle name="Hipervínculo visitado" xfId="51938" builtinId="9" hidden="1"/>
    <cellStyle name="Hipervínculo visitado" xfId="4486" builtinId="9" hidden="1"/>
    <cellStyle name="Hipervínculo visitado" xfId="57361" builtinId="9" hidden="1"/>
    <cellStyle name="Hipervínculo visitado" xfId="10980" builtinId="9" hidden="1"/>
    <cellStyle name="Hipervínculo visitado" xfId="32063" builtinId="9" hidden="1"/>
    <cellStyle name="Hipervínculo visitado" xfId="9890" builtinId="9" hidden="1"/>
    <cellStyle name="Hipervínculo visitado" xfId="19968" builtinId="9" hidden="1"/>
    <cellStyle name="Hipervínculo visitado" xfId="10382" builtinId="9" hidden="1"/>
    <cellStyle name="Hipervínculo visitado" xfId="19674" builtinId="9" hidden="1"/>
    <cellStyle name="Hipervínculo visitado" xfId="50287" builtinId="9" hidden="1"/>
    <cellStyle name="Hipervínculo visitado" xfId="44298" builtinId="9" hidden="1"/>
    <cellStyle name="Hipervínculo visitado" xfId="8892" builtinId="9" hidden="1"/>
    <cellStyle name="Hipervínculo visitado" xfId="13768" builtinId="9" hidden="1"/>
    <cellStyle name="Hipervínculo visitado" xfId="52352" builtinId="9" hidden="1"/>
    <cellStyle name="Hipervínculo visitado" xfId="47970" builtinId="9" hidden="1"/>
    <cellStyle name="Hipervínculo visitado" xfId="37148" builtinId="9" hidden="1"/>
    <cellStyle name="Hipervínculo visitado" xfId="5872" builtinId="9" hidden="1"/>
    <cellStyle name="Hipervínculo visitado" xfId="1741" builtinId="9" hidden="1"/>
    <cellStyle name="Hipervínculo visitado" xfId="48746" builtinId="9" hidden="1"/>
    <cellStyle name="Hipervínculo visitado" xfId="22129" builtinId="9" hidden="1"/>
    <cellStyle name="Hipervínculo visitado" xfId="20692" builtinId="9" hidden="1"/>
    <cellStyle name="Hipervínculo visitado" xfId="57645" builtinId="9" hidden="1"/>
    <cellStyle name="Hipervínculo visitado" xfId="24279" builtinId="9" hidden="1"/>
    <cellStyle name="Hipervínculo visitado" xfId="4888" builtinId="9" hidden="1"/>
    <cellStyle name="Hipervínculo visitado" xfId="9101" builtinId="9" hidden="1"/>
    <cellStyle name="Hipervínculo visitado" xfId="19948" builtinId="9" hidden="1"/>
    <cellStyle name="Hipervínculo visitado" xfId="33604" builtinId="9" hidden="1"/>
    <cellStyle name="Hipervínculo visitado" xfId="19580" builtinId="9" hidden="1"/>
    <cellStyle name="Hipervínculo visitado" xfId="9633" builtinId="9" hidden="1"/>
    <cellStyle name="Hipervínculo visitado" xfId="45603" builtinId="9" hidden="1"/>
    <cellStyle name="Hipervínculo visitado" xfId="1685" builtinId="9" hidden="1"/>
    <cellStyle name="Hipervínculo visitado" xfId="55685" builtinId="9" hidden="1"/>
    <cellStyle name="Hipervínculo visitado" xfId="49322" builtinId="9" hidden="1"/>
    <cellStyle name="Hipervínculo visitado" xfId="31612" builtinId="9" hidden="1"/>
    <cellStyle name="Hipervínculo visitado" xfId="20511" builtinId="9" hidden="1"/>
    <cellStyle name="Hipervínculo visitado" xfId="53100" builtinId="9" hidden="1"/>
    <cellStyle name="Hipervínculo visitado" xfId="48271" builtinId="9" hidden="1"/>
    <cellStyle name="Hipervínculo visitado" xfId="47617" builtinId="9" hidden="1"/>
    <cellStyle name="Hipervínculo visitado" xfId="54091" builtinId="9" hidden="1"/>
    <cellStyle name="Hipervínculo visitado" xfId="39172" builtinId="9" hidden="1"/>
    <cellStyle name="Hipervínculo visitado" xfId="52306" builtinId="9" hidden="1"/>
    <cellStyle name="Hipervínculo visitado" xfId="48133" builtinId="9" hidden="1"/>
    <cellStyle name="Hipervínculo visitado" xfId="39084" builtinId="9" hidden="1"/>
    <cellStyle name="Hipervínculo visitado" xfId="49428" builtinId="9" hidden="1"/>
    <cellStyle name="Hipervínculo visitado" xfId="51272" builtinId="9" hidden="1"/>
    <cellStyle name="Hipervínculo visitado" xfId="30406" builtinId="9" hidden="1"/>
    <cellStyle name="Hipervínculo visitado" xfId="52878" builtinId="9" hidden="1"/>
    <cellStyle name="Hipervínculo visitado" xfId="27510" builtinId="9" hidden="1"/>
    <cellStyle name="Hipervínculo visitado" xfId="17572" builtinId="9" hidden="1"/>
    <cellStyle name="Hipervínculo visitado" xfId="18165" builtinId="9" hidden="1"/>
    <cellStyle name="Hipervínculo visitado" xfId="23910" builtinId="9" hidden="1"/>
    <cellStyle name="Hipervínculo visitado" xfId="44636" builtinId="9" hidden="1"/>
    <cellStyle name="Hipervínculo visitado" xfId="4416" builtinId="9" hidden="1"/>
    <cellStyle name="Hipervínculo visitado" xfId="21987" builtinId="9" hidden="1"/>
    <cellStyle name="Hipervínculo visitado" xfId="46020" builtinId="9" hidden="1"/>
    <cellStyle name="Hipervínculo visitado" xfId="58939" builtinId="9" hidden="1"/>
    <cellStyle name="Hipervínculo visitado" xfId="58331" builtinId="9" hidden="1"/>
    <cellStyle name="Hipervínculo visitado" xfId="39147" builtinId="9" hidden="1"/>
    <cellStyle name="Hipervínculo visitado" xfId="5796" builtinId="9" hidden="1"/>
    <cellStyle name="Hipervínculo visitado" xfId="16023" builtinId="9" hidden="1"/>
    <cellStyle name="Hipervínculo visitado" xfId="14960" builtinId="9" hidden="1"/>
    <cellStyle name="Hipervínculo visitado" xfId="13463" builtinId="9" hidden="1"/>
    <cellStyle name="Hipervínculo visitado" xfId="10922" builtinId="9" hidden="1"/>
    <cellStyle name="Hipervínculo visitado" xfId="19170" builtinId="9" hidden="1"/>
    <cellStyle name="Hipervínculo visitado" xfId="19756" builtinId="9" hidden="1"/>
    <cellStyle name="Hipervínculo visitado" xfId="20142" builtinId="9" hidden="1"/>
    <cellStyle name="Hipervínculo visitado" xfId="20280" builtinId="9" hidden="1"/>
    <cellStyle name="Hipervínculo visitado" xfId="16083" builtinId="9" hidden="1"/>
    <cellStyle name="Hipervínculo visitado" xfId="19120" builtinId="9" hidden="1"/>
    <cellStyle name="Hipervínculo visitado" xfId="16335" builtinId="9" hidden="1"/>
    <cellStyle name="Hipervínculo visitado" xfId="16269" builtinId="9" hidden="1"/>
    <cellStyle name="Hipervínculo visitado" xfId="19448" builtinId="9" hidden="1"/>
    <cellStyle name="Hipervínculo visitado" xfId="12911" builtinId="9" hidden="1"/>
    <cellStyle name="Hipervínculo visitado" xfId="20503" builtinId="9" hidden="1"/>
    <cellStyle name="Hipervínculo visitado" xfId="9065" builtinId="9" hidden="1"/>
    <cellStyle name="Hipervínculo visitado" xfId="8250" builtinId="9" hidden="1"/>
    <cellStyle name="Hipervínculo visitado" xfId="6843" builtinId="9" hidden="1"/>
    <cellStyle name="Hipervínculo visitado" xfId="6320" builtinId="9" hidden="1"/>
    <cellStyle name="Hipervínculo visitado" xfId="4169" builtinId="9" hidden="1"/>
    <cellStyle name="Hipervínculo visitado" xfId="3695" builtinId="9" hidden="1"/>
    <cellStyle name="Hipervínculo visitado" xfId="17296" builtinId="9" hidden="1"/>
    <cellStyle name="Hipervínculo visitado" xfId="5615" builtinId="9" hidden="1"/>
    <cellStyle name="Hipervínculo visitado" xfId="2477" builtinId="9" hidden="1"/>
    <cellStyle name="Hipervínculo visitado" xfId="1855" builtinId="9" hidden="1"/>
    <cellStyle name="Hipervínculo visitado" xfId="189" builtinId="9" hidden="1"/>
    <cellStyle name="Hipervínculo visitado" xfId="1737" builtinId="9" hidden="1"/>
    <cellStyle name="Hipervínculo visitado" xfId="3763" builtinId="9" hidden="1"/>
    <cellStyle name="Hipervínculo visitado" xfId="3075" builtinId="9" hidden="1"/>
    <cellStyle name="Hipervínculo visitado" xfId="1987" builtinId="9" hidden="1"/>
    <cellStyle name="Hipervínculo visitado" xfId="17826" builtinId="9" hidden="1"/>
    <cellStyle name="Hipervínculo visitado" xfId="15989" builtinId="9" hidden="1"/>
    <cellStyle name="Hipervínculo visitado" xfId="37610" builtinId="9" hidden="1"/>
    <cellStyle name="Hipervínculo visitado" xfId="39958" builtinId="9" hidden="1"/>
    <cellStyle name="Hipervínculo visitado" xfId="44998" builtinId="9" hidden="1"/>
    <cellStyle name="Hipervínculo visitado" xfId="43351" builtinId="9" hidden="1"/>
    <cellStyle name="Hipervínculo visitado" xfId="43062" builtinId="9" hidden="1"/>
    <cellStyle name="Hipervínculo visitado" xfId="39534" builtinId="9" hidden="1"/>
    <cellStyle name="Hipervínculo visitado" xfId="40752" builtinId="9" hidden="1"/>
    <cellStyle name="Hipervínculo visitado" xfId="36805" builtinId="9" hidden="1"/>
    <cellStyle name="Hipervínculo visitado" xfId="37180" builtinId="9" hidden="1"/>
    <cellStyle name="Hipervínculo visitado" xfId="1205" builtinId="9" hidden="1"/>
    <cellStyle name="Hipervínculo visitado" xfId="8542" builtinId="9" hidden="1"/>
    <cellStyle name="Hipervínculo visitado" xfId="16027" builtinId="9" hidden="1"/>
    <cellStyle name="Hipervínculo visitado" xfId="3266" builtinId="9" hidden="1"/>
    <cellStyle name="Hipervínculo visitado" xfId="3549" builtinId="9" hidden="1"/>
    <cellStyle name="Hipervínculo visitado" xfId="20026" builtinId="9" hidden="1"/>
    <cellStyle name="Hipervínculo visitado" xfId="11006" builtinId="9" hidden="1"/>
    <cellStyle name="Hipervínculo visitado" xfId="34396" builtinId="9" hidden="1"/>
    <cellStyle name="Hipervínculo visitado" xfId="38832" builtinId="9" hidden="1"/>
    <cellStyle name="Hipervínculo visitado" xfId="10153" builtinId="9" hidden="1"/>
    <cellStyle name="Hipervínculo visitado" xfId="56291" builtinId="9" hidden="1"/>
    <cellStyle name="Hipervínculo visitado" xfId="58049" builtinId="9" hidden="1"/>
    <cellStyle name="Hipervínculo visitado" xfId="41544" builtinId="9" hidden="1"/>
    <cellStyle name="Hipervínculo visitado" xfId="42120" builtinId="9" hidden="1"/>
    <cellStyle name="Hipervínculo visitado" xfId="23122" builtinId="9" hidden="1"/>
    <cellStyle name="Hipervínculo visitado" xfId="10133" builtinId="9" hidden="1"/>
    <cellStyle name="Hipervínculo visitado" xfId="51530" builtinId="9" hidden="1"/>
    <cellStyle name="Hipervínculo visitado" xfId="50411" builtinId="9" hidden="1"/>
    <cellStyle name="Hipervínculo visitado" xfId="14178" builtinId="9" hidden="1"/>
    <cellStyle name="Hipervínculo visitado" xfId="57462" builtinId="9" hidden="1"/>
    <cellStyle name="Hipervínculo visitado" xfId="55386" builtinId="9" hidden="1"/>
    <cellStyle name="Hipervínculo visitado" xfId="10444" builtinId="9" hidden="1"/>
    <cellStyle name="Hipervínculo visitado" xfId="10179" builtinId="9" hidden="1"/>
    <cellStyle name="Hipervínculo visitado" xfId="31560" builtinId="9" hidden="1"/>
    <cellStyle name="Hipervínculo visitado" xfId="43331" builtinId="9" hidden="1"/>
    <cellStyle name="Hipervínculo visitado" xfId="34485" builtinId="9" hidden="1"/>
    <cellStyle name="Hipervínculo visitado" xfId="12173" builtinId="9" hidden="1"/>
    <cellStyle name="Hipervínculo visitado" xfId="31835" builtinId="9" hidden="1"/>
    <cellStyle name="Hipervínculo visitado" xfId="26075" builtinId="9" hidden="1"/>
    <cellStyle name="Hipervínculo visitado" xfId="43249" builtinId="9" hidden="1"/>
    <cellStyle name="Hipervínculo visitado" xfId="45204" builtinId="9" hidden="1"/>
    <cellStyle name="Hipervínculo visitado" xfId="15702" builtinId="9" hidden="1"/>
    <cellStyle name="Hipervínculo visitado" xfId="13894" builtinId="9" hidden="1"/>
    <cellStyle name="Hipervínculo visitado" xfId="7324" builtinId="9" hidden="1"/>
    <cellStyle name="Hipervínculo visitado" xfId="26583" builtinId="9" hidden="1"/>
    <cellStyle name="Hipervínculo visitado" xfId="3181" builtinId="9" hidden="1"/>
    <cellStyle name="Hipervínculo visitado" xfId="12645" builtinId="9" hidden="1"/>
    <cellStyle name="Hipervínculo visitado" xfId="49308" builtinId="9" hidden="1"/>
    <cellStyle name="Hipervínculo visitado" xfId="10524" builtinId="9" hidden="1"/>
    <cellStyle name="Hipervínculo visitado" xfId="10346" builtinId="9" hidden="1"/>
    <cellStyle name="Hipervínculo visitado" xfId="4434" builtinId="9" hidden="1"/>
    <cellStyle name="Hipervínculo visitado" xfId="3707" builtinId="9" hidden="1"/>
    <cellStyle name="Hipervínculo visitado" xfId="23565" builtinId="9" hidden="1"/>
    <cellStyle name="Hipervínculo visitado" xfId="4101" builtinId="9" hidden="1"/>
    <cellStyle name="Hipervínculo visitado" xfId="3543" builtinId="9" hidden="1"/>
    <cellStyle name="Hipervínculo visitado" xfId="1327" builtinId="9" hidden="1"/>
    <cellStyle name="Hipervínculo visitado" xfId="59209" builtinId="9" hidden="1"/>
    <cellStyle name="Hipervínculo visitado" xfId="22385" builtinId="9" hidden="1"/>
    <cellStyle name="Hipervínculo visitado" xfId="17818" builtinId="9" hidden="1"/>
    <cellStyle name="Hipervínculo visitado" xfId="38619" builtinId="9" hidden="1"/>
    <cellStyle name="Hipervínculo visitado" xfId="42634" builtinId="9" hidden="1"/>
    <cellStyle name="Hipervínculo visitado" xfId="58174" builtinId="9" hidden="1"/>
    <cellStyle name="Hipervínculo visitado" xfId="55335" builtinId="9" hidden="1"/>
    <cellStyle name="Hipervínculo visitado" xfId="55317" builtinId="9" hidden="1"/>
    <cellStyle name="Hipervínculo visitado" xfId="53073" builtinId="9" hidden="1"/>
    <cellStyle name="Hipervínculo visitado" xfId="41570" builtinId="9" hidden="1"/>
    <cellStyle name="Hipervínculo visitado" xfId="10770" builtinId="9" hidden="1"/>
    <cellStyle name="Hipervínculo visitado" xfId="17930" builtinId="9" hidden="1"/>
    <cellStyle name="Hipervínculo visitado" xfId="16963" builtinId="9" hidden="1"/>
    <cellStyle name="Hipervínculo visitado" xfId="40230" builtinId="9" hidden="1"/>
    <cellStyle name="Hipervínculo visitado" xfId="39903" builtinId="9" hidden="1"/>
    <cellStyle name="Hipervínculo visitado" xfId="38728" builtinId="9" hidden="1"/>
    <cellStyle name="Hipervínculo visitado" xfId="38583" builtinId="9" hidden="1"/>
    <cellStyle name="Hipervínculo visitado" xfId="34802" builtinId="9" hidden="1"/>
    <cellStyle name="Hipervínculo visitado" xfId="35835" builtinId="9" hidden="1"/>
    <cellStyle name="Hipervínculo visitado" xfId="35334" builtinId="9" hidden="1"/>
    <cellStyle name="Hipervínculo visitado" xfId="33560" builtinId="9" hidden="1"/>
    <cellStyle name="Hipervínculo visitado" xfId="32880" builtinId="9" hidden="1"/>
    <cellStyle name="Hipervínculo visitado" xfId="47635" builtinId="9" hidden="1"/>
    <cellStyle name="Hipervínculo visitado" xfId="52254" builtinId="9" hidden="1"/>
    <cellStyle name="Hipervínculo visitado" xfId="47335" builtinId="9" hidden="1"/>
    <cellStyle name="Hipervínculo visitado" xfId="47687" builtinId="9" hidden="1"/>
    <cellStyle name="Hipervínculo visitado" xfId="48490" builtinId="9" hidden="1"/>
    <cellStyle name="Hipervínculo visitado" xfId="54730" builtinId="9" hidden="1"/>
    <cellStyle name="Hipervínculo visitado" xfId="53931" builtinId="9" hidden="1"/>
    <cellStyle name="Hipervínculo visitado" xfId="52395" builtinId="9" hidden="1"/>
    <cellStyle name="Hipervínculo visitado" xfId="48076" builtinId="9" hidden="1"/>
    <cellStyle name="Hipervínculo visitado" xfId="56245" builtinId="9" hidden="1"/>
    <cellStyle name="Hipervínculo visitado" xfId="56561" builtinId="9" hidden="1"/>
    <cellStyle name="Hipervínculo visitado" xfId="59448" builtinId="9" hidden="1"/>
    <cellStyle name="Hipervínculo visitado" xfId="32234" builtinId="9" hidden="1"/>
    <cellStyle name="Hipervínculo visitado" xfId="58089" builtinId="9" hidden="1"/>
    <cellStyle name="Hipervínculo visitado" xfId="59364" builtinId="9" hidden="1"/>
    <cellStyle name="Hipervínculo visitado" xfId="48224" builtinId="9" hidden="1"/>
    <cellStyle name="Hipervínculo visitado" xfId="46215" builtinId="9" hidden="1"/>
    <cellStyle name="Hipervínculo visitado" xfId="9221" builtinId="9" hidden="1"/>
    <cellStyle name="Hipervínculo visitado" xfId="15863" builtinId="9" hidden="1"/>
    <cellStyle name="Hipervínculo visitado" xfId="15160" builtinId="9" hidden="1"/>
    <cellStyle name="Hipervínculo visitado" xfId="7158" builtinId="9" hidden="1"/>
    <cellStyle name="Hipervínculo visitado" xfId="33802" builtinId="9" hidden="1"/>
    <cellStyle name="Hipervínculo visitado" xfId="9862" builtinId="9" hidden="1"/>
    <cellStyle name="Hipervínculo visitado" xfId="50489" builtinId="9" hidden="1"/>
    <cellStyle name="Hipervínculo visitado" xfId="55773" builtinId="9" hidden="1"/>
    <cellStyle name="Hipervínculo visitado" xfId="58341" builtinId="9" hidden="1"/>
    <cellStyle name="Hipervínculo visitado" xfId="51824" builtinId="9" hidden="1"/>
    <cellStyle name="Hipervínculo visitado" xfId="49242" builtinId="9" hidden="1"/>
    <cellStyle name="Hipervínculo visitado" xfId="51224" builtinId="9" hidden="1"/>
    <cellStyle name="Hipervínculo visitado" xfId="32569" builtinId="9" hidden="1"/>
    <cellStyle name="Hipervínculo visitado" xfId="35881" builtinId="9" hidden="1"/>
    <cellStyle name="Hipervínculo visitado" xfId="39654" builtinId="9" hidden="1"/>
    <cellStyle name="Hipervínculo visitado" xfId="14054" builtinId="9" hidden="1"/>
    <cellStyle name="Hipervínculo visitado" xfId="39907" builtinId="9" hidden="1"/>
    <cellStyle name="Hipervínculo visitado" xfId="58435" builtinId="9" hidden="1"/>
    <cellStyle name="Hipervínculo visitado" xfId="8384" builtinId="9" hidden="1"/>
    <cellStyle name="Hipervínculo visitado" xfId="52888" builtinId="9" hidden="1"/>
    <cellStyle name="Hipervínculo visitado" xfId="2967" builtinId="9" hidden="1"/>
    <cellStyle name="Hipervínculo visitado" xfId="16113" builtinId="9" hidden="1"/>
    <cellStyle name="Hipervínculo visitado" xfId="34129" builtinId="9" hidden="1"/>
    <cellStyle name="Hipervínculo visitado" xfId="49136" builtinId="9" hidden="1"/>
    <cellStyle name="Hipervínculo visitado" xfId="27712" builtinId="9" hidden="1"/>
    <cellStyle name="Hipervínculo visitado" xfId="44056" builtinId="9" hidden="1"/>
    <cellStyle name="Hipervínculo visitado" xfId="35405" builtinId="9" hidden="1"/>
    <cellStyle name="Hipervínculo visitado" xfId="17035" builtinId="9" hidden="1"/>
    <cellStyle name="Hipervínculo visitado" xfId="57048" builtinId="9" hidden="1"/>
    <cellStyle name="Hipervínculo visitado" xfId="19064" builtinId="9" hidden="1"/>
    <cellStyle name="Hipervínculo visitado" xfId="59244" builtinId="9" hidden="1"/>
    <cellStyle name="Hipervínculo visitado" xfId="36668" builtinId="9" hidden="1"/>
    <cellStyle name="Hipervínculo visitado" xfId="7666" builtinId="9" hidden="1"/>
    <cellStyle name="Hipervínculo visitado" xfId="3529" builtinId="9" hidden="1"/>
    <cellStyle name="Hipervínculo visitado" xfId="18227" builtinId="9" hidden="1"/>
    <cellStyle name="Hipervínculo visitado" xfId="39385" builtinId="9" hidden="1"/>
    <cellStyle name="Hipervínculo visitado" xfId="38967" builtinId="9" hidden="1"/>
    <cellStyle name="Hipervínculo visitado" xfId="38293" builtinId="9" hidden="1"/>
    <cellStyle name="Hipervínculo visitado" xfId="8470" builtinId="9" hidden="1"/>
    <cellStyle name="Hipervínculo visitado" xfId="1537" builtinId="9" hidden="1"/>
    <cellStyle name="Hipervínculo visitado" xfId="349" builtinId="9" hidden="1"/>
    <cellStyle name="Hipervínculo visitado" xfId="5904" builtinId="9" hidden="1"/>
    <cellStyle name="Hipervínculo visitado" xfId="5533" builtinId="9" hidden="1"/>
    <cellStyle name="Hipervínculo visitado" xfId="8000" builtinId="9" hidden="1"/>
    <cellStyle name="Hipervínculo visitado" xfId="16543" builtinId="9" hidden="1"/>
    <cellStyle name="Hipervínculo visitado" xfId="16127" builtinId="9" hidden="1"/>
    <cellStyle name="Hipervínculo visitado" xfId="20162" builtinId="9" hidden="1"/>
    <cellStyle name="Hipervínculo visitado" xfId="11299" builtinId="9" hidden="1"/>
    <cellStyle name="Hipervínculo visitado" xfId="47739" builtinId="9" hidden="1"/>
    <cellStyle name="Hipervínculo visitado" xfId="58691" builtinId="9" hidden="1"/>
    <cellStyle name="Hipervínculo visitado" xfId="39596" builtinId="9" hidden="1"/>
    <cellStyle name="Hipervínculo visitado" xfId="14422" builtinId="9" hidden="1"/>
    <cellStyle name="Hipervínculo visitado" xfId="16718" builtinId="9" hidden="1"/>
    <cellStyle name="Hipervínculo visitado" xfId="59346" builtinId="9" hidden="1"/>
    <cellStyle name="Hipervínculo visitado" xfId="54021" builtinId="9" hidden="1"/>
    <cellStyle name="Hipervínculo visitado" xfId="56885" builtinId="9" hidden="1"/>
    <cellStyle name="Hipervínculo visitado" xfId="49368" builtinId="9" hidden="1"/>
    <cellStyle name="Hipervínculo visitado" xfId="52605" builtinId="9" hidden="1"/>
    <cellStyle name="Hipervínculo visitado" xfId="40186" builtinId="9" hidden="1"/>
    <cellStyle name="Hipervínculo visitado" xfId="57080" builtinId="9" hidden="1"/>
    <cellStyle name="Hipervínculo visitado" xfId="8186" builtinId="9" hidden="1"/>
    <cellStyle name="Hipervínculo visitado" xfId="7264" builtinId="9" hidden="1"/>
    <cellStyle name="Hipervínculo visitado" xfId="16324" builtinId="9" hidden="1"/>
    <cellStyle name="Hipervínculo visitado" xfId="42560" builtinId="9" hidden="1"/>
    <cellStyle name="Hipervínculo visitado" xfId="12505" builtinId="9" hidden="1"/>
    <cellStyle name="Hipervínculo visitado" xfId="19140" builtinId="9" hidden="1"/>
    <cellStyle name="Hipervínculo visitado" xfId="23161" builtinId="9" hidden="1"/>
    <cellStyle name="Hipervínculo visitado" xfId="47045" builtinId="9" hidden="1"/>
    <cellStyle name="Hipervínculo visitado" xfId="21124" builtinId="9" hidden="1"/>
    <cellStyle name="Hipervínculo visitado" xfId="22429" builtinId="9" hidden="1"/>
    <cellStyle name="Hipervínculo visitado" xfId="26184" builtinId="9" hidden="1"/>
    <cellStyle name="Hipervínculo visitado" xfId="29415" builtinId="9" hidden="1"/>
    <cellStyle name="Hipervínculo visitado" xfId="35491" builtinId="9" hidden="1"/>
    <cellStyle name="Hipervínculo visitado" xfId="56605" builtinId="9" hidden="1"/>
    <cellStyle name="Hipervínculo visitado" xfId="47371" builtinId="9" hidden="1"/>
    <cellStyle name="Hipervínculo visitado" xfId="36544" builtinId="9" hidden="1"/>
    <cellStyle name="Hipervínculo visitado" xfId="49900" builtinId="9" hidden="1"/>
    <cellStyle name="Hipervínculo visitado" xfId="46177" builtinId="9" hidden="1"/>
    <cellStyle name="Hipervínculo visitado" xfId="1659" builtinId="9" hidden="1"/>
    <cellStyle name="Hipervínculo visitado" xfId="675" builtinId="9" hidden="1"/>
    <cellStyle name="Hipervínculo visitado" xfId="4320" builtinId="9" hidden="1"/>
    <cellStyle name="Hipervínculo visitado" xfId="14281" builtinId="9" hidden="1"/>
    <cellStyle name="Hipervínculo visitado" xfId="3119" builtinId="9" hidden="1"/>
    <cellStyle name="Hipervínculo visitado" xfId="42350" builtinId="9" hidden="1"/>
    <cellStyle name="Hipervínculo visitado" xfId="4984" builtinId="9" hidden="1"/>
    <cellStyle name="Hipervínculo visitado" xfId="3823" builtinId="9" hidden="1"/>
    <cellStyle name="Hipervínculo visitado" xfId="15983" builtinId="9" hidden="1"/>
    <cellStyle name="Hipervínculo visitado" xfId="8955" builtinId="9" hidden="1"/>
    <cellStyle name="Hipervínculo visitado" xfId="37329" builtinId="9" hidden="1"/>
    <cellStyle name="Hipervínculo visitado" xfId="8760" builtinId="9" hidden="1"/>
    <cellStyle name="Hipervínculo visitado" xfId="43415" builtinId="9" hidden="1"/>
    <cellStyle name="Hipervínculo visitado" xfId="19265" builtinId="9" hidden="1"/>
    <cellStyle name="Hipervínculo visitado" xfId="20425" builtinId="9" hidden="1"/>
    <cellStyle name="Hipervínculo visitado" xfId="731" builtinId="9" hidden="1"/>
    <cellStyle name="Hipervínculo visitado" xfId="42670" builtinId="9" hidden="1"/>
    <cellStyle name="Hipervínculo visitado" xfId="17458" builtinId="9" hidden="1"/>
    <cellStyle name="Hipervínculo visitado" xfId="51118" builtinId="9" hidden="1"/>
    <cellStyle name="Hipervínculo visitado" xfId="34773" builtinId="9" hidden="1"/>
    <cellStyle name="Hipervínculo visitado" xfId="12709" builtinId="9" hidden="1"/>
    <cellStyle name="Hipervínculo visitado" xfId="6062" builtinId="9" hidden="1"/>
    <cellStyle name="Hipervínculo visitado" xfId="12571" builtinId="9" hidden="1"/>
    <cellStyle name="Hipervínculo visitado" xfId="9970" builtinId="9" hidden="1"/>
    <cellStyle name="Hipervínculo visitado" xfId="10708" builtinId="9" hidden="1"/>
    <cellStyle name="Hipervínculo visitado" xfId="13305" builtinId="9" hidden="1"/>
    <cellStyle name="Hipervínculo visitado" xfId="9756" builtinId="9" hidden="1"/>
    <cellStyle name="Hipervínculo visitado" xfId="57236" builtinId="9" hidden="1"/>
    <cellStyle name="Hipervínculo visitado" xfId="8840" builtinId="9" hidden="1"/>
    <cellStyle name="Hipervínculo visitado" xfId="23937" builtinId="9" hidden="1"/>
    <cellStyle name="Hipervínculo visitado" xfId="11833" builtinId="9" hidden="1"/>
    <cellStyle name="Hipervínculo visitado" xfId="9089" builtinId="9" hidden="1"/>
    <cellStyle name="Hipervínculo visitado" xfId="4799" builtinId="9" hidden="1"/>
    <cellStyle name="Hipervínculo visitado" xfId="6252" builtinId="9" hidden="1"/>
    <cellStyle name="Hipervínculo visitado" xfId="6064" builtinId="9" hidden="1"/>
    <cellStyle name="Hipervínculo visitado" xfId="17170" builtinId="9" hidden="1"/>
    <cellStyle name="Hipervínculo visitado" xfId="22239" builtinId="9" hidden="1"/>
    <cellStyle name="Hipervínculo visitado" xfId="13211" builtinId="9" hidden="1"/>
    <cellStyle name="Hipervínculo visitado" xfId="3555" builtinId="9" hidden="1"/>
    <cellStyle name="Hipervínculo visitado" xfId="37829" builtinId="9" hidden="1"/>
    <cellStyle name="Hipervínculo visitado" xfId="933" builtinId="9" hidden="1"/>
    <cellStyle name="Hipervínculo visitado" xfId="46111" builtinId="9" hidden="1"/>
    <cellStyle name="Hipervínculo visitado" xfId="25028" builtinId="9" hidden="1"/>
    <cellStyle name="Hipervínculo visitado" xfId="42532" builtinId="9" hidden="1"/>
    <cellStyle name="Hipervínculo visitado" xfId="34538" builtinId="9" hidden="1"/>
    <cellStyle name="Hipervínculo visitado" xfId="36650" builtinId="9" hidden="1"/>
    <cellStyle name="Hipervínculo visitado" xfId="49910" builtinId="9" hidden="1"/>
    <cellStyle name="Hipervínculo visitado" xfId="19526" builtinId="9" hidden="1"/>
    <cellStyle name="Hipervínculo visitado" xfId="51388" builtinId="9" hidden="1"/>
    <cellStyle name="Hipervínculo visitado" xfId="45565" builtinId="9" hidden="1"/>
    <cellStyle name="Hipervínculo visitado" xfId="26805" builtinId="9" hidden="1"/>
    <cellStyle name="Hipervínculo visitado" xfId="23073" builtinId="9" hidden="1"/>
    <cellStyle name="Hipervínculo visitado" xfId="38165" builtinId="9" hidden="1"/>
    <cellStyle name="Hipervínculo visitado" xfId="34645" builtinId="9" hidden="1"/>
    <cellStyle name="Hipervínculo visitado" xfId="29121" builtinId="9" hidden="1"/>
    <cellStyle name="Hipervínculo visitado" xfId="13401" builtinId="9" hidden="1"/>
    <cellStyle name="Hipervínculo visitado" xfId="46503" builtinId="9" hidden="1"/>
    <cellStyle name="Hipervínculo visitado" xfId="54557" builtinId="9" hidden="1"/>
    <cellStyle name="Hipervínculo visitado" xfId="34525" builtinId="9" hidden="1"/>
    <cellStyle name="Hipervínculo visitado" xfId="35765" builtinId="9" hidden="1"/>
    <cellStyle name="Hipervínculo visitado" xfId="27097" builtinId="9" hidden="1"/>
    <cellStyle name="Hipervínculo visitado" xfId="29469" builtinId="9" hidden="1"/>
    <cellStyle name="Hipervínculo visitado" xfId="1905" builtinId="9" hidden="1"/>
    <cellStyle name="Hipervínculo visitado" xfId="45862" builtinId="9" hidden="1"/>
    <cellStyle name="Hipervínculo visitado" xfId="46746" builtinId="9" hidden="1"/>
    <cellStyle name="Hipervínculo visitado" xfId="12073" builtinId="9" hidden="1"/>
    <cellStyle name="Hipervínculo visitado" xfId="27320" builtinId="9" hidden="1"/>
    <cellStyle name="Hipervínculo visitado" xfId="16294" builtinId="9" hidden="1"/>
    <cellStyle name="Hipervínculo visitado" xfId="19736" builtinId="9" hidden="1"/>
    <cellStyle name="Hipervínculo visitado" xfId="2617" builtinId="9" hidden="1"/>
    <cellStyle name="Hipervínculo visitado" xfId="42191" builtinId="9" hidden="1"/>
    <cellStyle name="Hipervínculo visitado" xfId="7482" builtinId="9" hidden="1"/>
    <cellStyle name="Hipervínculo visitado" xfId="47097" builtinId="9" hidden="1"/>
    <cellStyle name="Hipervínculo visitado" xfId="6348" builtinId="9" hidden="1"/>
    <cellStyle name="Hipervínculo visitado" xfId="12317" builtinId="9" hidden="1"/>
    <cellStyle name="Hipervínculo visitado" xfId="1083" builtinId="9" hidden="1"/>
    <cellStyle name="Hipervínculo visitado" xfId="11042" builtinId="9" hidden="1"/>
    <cellStyle name="Hipervínculo visitado" xfId="10302" builtinId="9" hidden="1"/>
    <cellStyle name="Hipervínculo visitado" xfId="9057" builtinId="9" hidden="1"/>
    <cellStyle name="Hipervínculo visitado" xfId="1723" builtinId="9" hidden="1"/>
    <cellStyle name="Hipervínculo visitado" xfId="10476" builtinId="9" hidden="1"/>
    <cellStyle name="Hipervínculo visitado" xfId="5812" builtinId="9" hidden="1"/>
    <cellStyle name="Hipervínculo visitado" xfId="20116" builtinId="9" hidden="1"/>
    <cellStyle name="Hipervínculo visitado" xfId="6344" builtinId="9" hidden="1"/>
    <cellStyle name="Hipervínculo visitado" xfId="829" builtinId="9" hidden="1"/>
    <cellStyle name="Hipervínculo visitado" xfId="51406" builtinId="9" hidden="1"/>
    <cellStyle name="Hipervínculo visitado" xfId="31899" builtinId="9" hidden="1"/>
    <cellStyle name="Hipervínculo visitado" xfId="41920" builtinId="9" hidden="1"/>
    <cellStyle name="Hipervínculo visitado" xfId="39929" builtinId="9" hidden="1"/>
    <cellStyle name="Hipervínculo visitado" xfId="3143" builtinId="9" hidden="1"/>
    <cellStyle name="Hipervínculo visitado" xfId="41309" builtinId="9" hidden="1"/>
    <cellStyle name="Hipervínculo visitado" xfId="38850" builtinId="9" hidden="1"/>
    <cellStyle name="Hipervínculo visitado" xfId="11197" builtinId="9" hidden="1"/>
    <cellStyle name="Hipervínculo visitado" xfId="1059" builtinId="9" hidden="1"/>
    <cellStyle name="Hipervínculo visitado" xfId="1771" builtinId="9" hidden="1"/>
    <cellStyle name="Hipervínculo visitado" xfId="5573" builtinId="9" hidden="1"/>
    <cellStyle name="Hipervínculo visitado" xfId="9167" builtinId="9" hidden="1"/>
    <cellStyle name="Hipervínculo visitado" xfId="10210" builtinId="9" hidden="1"/>
    <cellStyle name="Hipervínculo visitado" xfId="11209" builtinId="9" hidden="1"/>
    <cellStyle name="Hipervínculo visitado" xfId="35099" builtinId="9" hidden="1"/>
    <cellStyle name="Hipervínculo visitado" xfId="17864" builtinId="9" hidden="1"/>
    <cellStyle name="Hipervínculo visitado" xfId="1851" builtinId="9" hidden="1"/>
    <cellStyle name="Hipervínculo visitado" xfId="2402" builtinId="9" hidden="1"/>
    <cellStyle name="Hipervínculo visitado" xfId="4175" builtinId="9" hidden="1"/>
    <cellStyle name="Hipervínculo visitado" xfId="29965" builtinId="9" hidden="1"/>
    <cellStyle name="Hipervínculo visitado" xfId="47303" builtinId="9" hidden="1"/>
    <cellStyle name="Hipervínculo visitado" xfId="48535" builtinId="9" hidden="1"/>
    <cellStyle name="Hipervínculo visitado" xfId="55591" builtinId="9" hidden="1"/>
    <cellStyle name="Hipervínculo visitado" xfId="32902" builtinId="9" hidden="1"/>
    <cellStyle name="Hipervínculo visitado" xfId="35320" builtinId="9" hidden="1"/>
    <cellStyle name="Hipervínculo visitado" xfId="41650" builtinId="9" hidden="1"/>
    <cellStyle name="Hipervínculo visitado" xfId="58911" builtinId="9" hidden="1"/>
    <cellStyle name="Hipervínculo visitado" xfId="29779" builtinId="9" hidden="1"/>
    <cellStyle name="Hipervínculo visitado" xfId="49808" builtinId="9" hidden="1"/>
    <cellStyle name="Hipervínculo visitado" xfId="53489" builtinId="9" hidden="1"/>
    <cellStyle name="Hipervínculo visitado" xfId="54469" builtinId="9" hidden="1"/>
    <cellStyle name="Hipervínculo visitado" xfId="37977" builtinId="9" hidden="1"/>
    <cellStyle name="Hipervínculo visitado" xfId="8188" builtinId="9" hidden="1"/>
    <cellStyle name="Hipervínculo visitado" xfId="11425" builtinId="9" hidden="1"/>
    <cellStyle name="Hipervínculo visitado" xfId="19442" builtinId="9" hidden="1"/>
    <cellStyle name="Hipervínculo visitado" xfId="15440" builtinId="9" hidden="1"/>
    <cellStyle name="Hipervínculo visitado" xfId="30630" builtinId="9" hidden="1"/>
    <cellStyle name="Hipervínculo visitado" xfId="39106" builtinId="9" hidden="1"/>
    <cellStyle name="Hipervínculo visitado" xfId="4211" builtinId="9" hidden="1"/>
    <cellStyle name="Hipervínculo visitado" xfId="6206" builtinId="9" hidden="1"/>
    <cellStyle name="Hipervínculo visitado" xfId="6172" builtinId="9" hidden="1"/>
    <cellStyle name="Hipervínculo visitado" xfId="7776" builtinId="9" hidden="1"/>
    <cellStyle name="Hipervínculo visitado" xfId="8564" builtinId="9" hidden="1"/>
    <cellStyle name="Hipervínculo visitado" xfId="566" builtinId="9" hidden="1"/>
    <cellStyle name="Hipervínculo visitado" xfId="291" builtinId="9" hidden="1"/>
    <cellStyle name="Hipervínculo visitado" xfId="1897" builtinId="9" hidden="1"/>
    <cellStyle name="Hipervínculo visitado" xfId="3911" builtinId="9" hidden="1"/>
    <cellStyle name="Hipervínculo visitado" xfId="15418" builtinId="9" hidden="1"/>
    <cellStyle name="Hipervínculo visitado" xfId="25240" builtinId="9" hidden="1"/>
    <cellStyle name="Hipervínculo visitado" xfId="13552" builtinId="9" hidden="1"/>
    <cellStyle name="Hipervínculo visitado" xfId="52673" builtinId="9" hidden="1"/>
    <cellStyle name="Hipervínculo visitado" xfId="39457" builtinId="9" hidden="1"/>
    <cellStyle name="Hipervínculo visitado" xfId="2144" builtinId="9" hidden="1"/>
    <cellStyle name="Hipervínculo visitado" xfId="14320" builtinId="9" hidden="1"/>
    <cellStyle name="Hipervínculo visitado" xfId="2202" builtinId="9" hidden="1"/>
    <cellStyle name="Hipervínculo visitado" xfId="1675" builtinId="9" hidden="1"/>
    <cellStyle name="Hipervínculo visitado" xfId="44580" builtinId="9" hidden="1"/>
    <cellStyle name="Hipervínculo visitado" xfId="38417" builtinId="9" hidden="1"/>
    <cellStyle name="Hipervínculo visitado" xfId="7518" builtinId="9" hidden="1"/>
    <cellStyle name="Hipervínculo visitado" xfId="10169" builtinId="9" hidden="1"/>
    <cellStyle name="Hipervínculo visitado" xfId="9488" builtinId="9" hidden="1"/>
    <cellStyle name="Hipervínculo visitado" xfId="34605" builtinId="9" hidden="1"/>
    <cellStyle name="Hipervínculo visitado" xfId="11269" builtinId="9" hidden="1"/>
    <cellStyle name="Hipervínculo visitado" xfId="5940" builtinId="9" hidden="1"/>
    <cellStyle name="Hipervínculo visitado" xfId="11998" builtinId="9" hidden="1"/>
    <cellStyle name="Hipervínculo visitado" xfId="17080" builtinId="9" hidden="1"/>
    <cellStyle name="Hipervínculo visitado" xfId="7960" builtinId="9" hidden="1"/>
    <cellStyle name="Hipervínculo visitado" xfId="33402" builtinId="9" hidden="1"/>
    <cellStyle name="Hipervínculo visitado" xfId="44378" builtinId="9" hidden="1"/>
    <cellStyle name="Hipervínculo visitado" xfId="3801" builtinId="9" hidden="1"/>
    <cellStyle name="Hipervínculo visitado" xfId="5525" builtinId="9" hidden="1"/>
    <cellStyle name="Hipervínculo visitado" xfId="20020" builtinId="9" hidden="1"/>
    <cellStyle name="Hipervínculo visitado" xfId="4872" builtinId="9" hidden="1"/>
    <cellStyle name="Hipervínculo visitado" xfId="41800" builtinId="9" hidden="1"/>
    <cellStyle name="Hipervínculo visitado" xfId="42988" builtinId="9" hidden="1"/>
    <cellStyle name="Hipervínculo visitado" xfId="42686" builtinId="9" hidden="1"/>
    <cellStyle name="Hipervínculo visitado" xfId="35457" builtinId="9" hidden="1"/>
    <cellStyle name="Hipervínculo visitado" xfId="38591" builtinId="9" hidden="1"/>
    <cellStyle name="Hipervínculo visitado" xfId="39498" builtinId="9" hidden="1"/>
    <cellStyle name="Hipervínculo visitado" xfId="2489" builtinId="9" hidden="1"/>
    <cellStyle name="Hipervínculo visitado" xfId="56447" builtinId="9" hidden="1"/>
    <cellStyle name="Hipervínculo visitado" xfId="1605" builtinId="9" hidden="1"/>
    <cellStyle name="Hipervínculo visitado" xfId="27841" builtinId="9" hidden="1"/>
    <cellStyle name="Hipervínculo visitado" xfId="15748" builtinId="9" hidden="1"/>
    <cellStyle name="Hipervínculo visitado" xfId="34281" builtinId="9" hidden="1"/>
    <cellStyle name="Hipervínculo visitado" xfId="37357" builtinId="9" hidden="1"/>
    <cellStyle name="Hipervínculo visitado" xfId="29471" builtinId="9" hidden="1"/>
    <cellStyle name="Hipervínculo visitado" xfId="13335" builtinId="9" hidden="1"/>
    <cellStyle name="Hipervínculo visitado" xfId="4223" builtinId="9" hidden="1"/>
    <cellStyle name="Hipervínculo visitado" xfId="31704" builtinId="9" hidden="1"/>
    <cellStyle name="Hipervínculo visitado" xfId="40276" builtinId="9" hidden="1"/>
    <cellStyle name="Hipervínculo visitado" xfId="58993" builtinId="9" hidden="1"/>
    <cellStyle name="Hipervínculo visitado" xfId="16874" builtinId="9" hidden="1"/>
    <cellStyle name="Hipervínculo visitado" xfId="56417" builtinId="9" hidden="1"/>
    <cellStyle name="Hipervínculo visitado" xfId="47433" builtinId="9" hidden="1"/>
    <cellStyle name="Hipervínculo visitado" xfId="26213" builtinId="9" hidden="1"/>
    <cellStyle name="Hipervínculo visitado" xfId="11265" builtinId="9" hidden="1"/>
    <cellStyle name="Hipervínculo visitado" xfId="30170" builtinId="9" hidden="1"/>
    <cellStyle name="Hipervínculo visitado" xfId="52862" builtinId="9" hidden="1"/>
    <cellStyle name="Hipervínculo visitado" xfId="883" builtinId="9" hidden="1"/>
    <cellStyle name="Hipervínculo visitado" xfId="39933" builtinId="9" hidden="1"/>
    <cellStyle name="Hipervínculo visitado" xfId="26511" builtinId="9" hidden="1"/>
    <cellStyle name="Hipervínculo visitado" xfId="39047" builtinId="9" hidden="1"/>
    <cellStyle name="Hipervínculo visitado" xfId="9592" builtinId="9" hidden="1"/>
    <cellStyle name="Hipervínculo visitado" xfId="1028" builtinId="9" hidden="1"/>
    <cellStyle name="Hipervínculo visitado" xfId="7940" builtinId="9" hidden="1"/>
    <cellStyle name="Hipervínculo visitado" xfId="55265" builtinId="9" hidden="1"/>
    <cellStyle name="Hipervínculo visitado" xfId="57909" builtinId="9" hidden="1"/>
    <cellStyle name="Hipervínculo visitado" xfId="49572" builtinId="9" hidden="1"/>
    <cellStyle name="Hipervínculo visitado" xfId="25589" builtinId="9" hidden="1"/>
    <cellStyle name="Hipervínculo visitado" xfId="30261" builtinId="9" hidden="1"/>
    <cellStyle name="Hipervínculo visitado" xfId="22840" builtinId="9" hidden="1"/>
    <cellStyle name="Hipervínculo visitado" xfId="38907" builtinId="9" hidden="1"/>
    <cellStyle name="Hipervínculo visitado" xfId="25619" builtinId="9" hidden="1"/>
    <cellStyle name="Hipervínculo visitado" xfId="10758" builtinId="9" hidden="1"/>
    <cellStyle name="Hipervínculo visitado" xfId="35673" builtinId="9" hidden="1"/>
    <cellStyle name="Hipervínculo visitado" xfId="27278" builtinId="9" hidden="1"/>
    <cellStyle name="Hipervínculo visitado" xfId="15582" builtinId="9" hidden="1"/>
    <cellStyle name="Hipervínculo visitado" xfId="42392" builtinId="9" hidden="1"/>
    <cellStyle name="Hipervínculo visitado" xfId="53259" builtinId="9" hidden="1"/>
    <cellStyle name="Hipervínculo visitado" xfId="14806" builtinId="9" hidden="1"/>
    <cellStyle name="Hipervínculo visitado" xfId="51170" builtinId="9" hidden="1"/>
    <cellStyle name="Hipervínculo visitado" xfId="55789" builtinId="9" hidden="1"/>
    <cellStyle name="Hipervínculo visitado" xfId="59139" builtinId="9" hidden="1"/>
    <cellStyle name="Hipervínculo visitado" xfId="30332" builtinId="9" hidden="1"/>
    <cellStyle name="Hipervínculo visitado" xfId="26295" builtinId="9" hidden="1"/>
    <cellStyle name="Hipervínculo visitado" xfId="2453" builtinId="9" hidden="1"/>
    <cellStyle name="Hipervínculo visitado" xfId="47601" builtinId="9" hidden="1"/>
    <cellStyle name="Hipervínculo visitado" xfId="42688" builtinId="9" hidden="1"/>
    <cellStyle name="Hipervínculo visitado" xfId="25248" builtinId="9" hidden="1"/>
    <cellStyle name="Hipervínculo visitado" xfId="42648" builtinId="9" hidden="1"/>
    <cellStyle name="Hipervínculo visitado" xfId="58071" builtinId="9" hidden="1"/>
    <cellStyle name="Hipervínculo visitado" xfId="15532" builtinId="9" hidden="1"/>
    <cellStyle name="Hipervínculo visitado" xfId="49414" builtinId="9" hidden="1"/>
    <cellStyle name="Hipervínculo visitado" xfId="47431" builtinId="9" hidden="1"/>
    <cellStyle name="Hipervínculo visitado" xfId="55404" builtinId="9" hidden="1"/>
    <cellStyle name="Hipervínculo visitado" xfId="13427" builtinId="9" hidden="1"/>
    <cellStyle name="Hipervínculo visitado" xfId="58489" builtinId="9" hidden="1"/>
    <cellStyle name="Hipervínculo visitado" xfId="53059" builtinId="9" hidden="1"/>
    <cellStyle name="Hipervínculo visitado" xfId="9992" builtinId="9" hidden="1"/>
    <cellStyle name="Hipervínculo visitado" xfId="10640" builtinId="9" hidden="1"/>
    <cellStyle name="Hipervínculo visitado" xfId="33958" builtinId="9" hidden="1"/>
    <cellStyle name="Hipervínculo visitado" xfId="48900" builtinId="9" hidden="1"/>
    <cellStyle name="Hipervínculo visitado" xfId="51319" builtinId="9" hidden="1"/>
    <cellStyle name="Hipervínculo visitado" xfId="36317" builtinId="9" hidden="1"/>
    <cellStyle name="Hipervínculo visitado" xfId="10684" builtinId="9" hidden="1"/>
    <cellStyle name="Hipervínculo visitado" xfId="38806" builtinId="9" hidden="1"/>
    <cellStyle name="Hipervínculo visitado" xfId="10004" builtinId="9" hidden="1"/>
    <cellStyle name="Hipervínculo visitado" xfId="30870" builtinId="9" hidden="1"/>
    <cellStyle name="Hipervínculo visitado" xfId="41986" builtinId="9" hidden="1"/>
    <cellStyle name="Hipervínculo visitado" xfId="25459" builtinId="9" hidden="1"/>
    <cellStyle name="Hipervínculo visitado" xfId="27141" builtinId="9" hidden="1"/>
    <cellStyle name="Hipervínculo visitado" xfId="26539" builtinId="9" hidden="1"/>
    <cellStyle name="Hipervínculo visitado" xfId="32374" builtinId="9" hidden="1"/>
    <cellStyle name="Hipervínculo visitado" xfId="13425" builtinId="9" hidden="1"/>
    <cellStyle name="Hipervínculo visitado" xfId="18964" builtinId="9" hidden="1"/>
    <cellStyle name="Hipervínculo visitado" xfId="57420" builtinId="9" hidden="1"/>
    <cellStyle name="Hipervínculo visitado" xfId="39542" builtinId="9" hidden="1"/>
    <cellStyle name="Hipervínculo visitado" xfId="30757" builtinId="9" hidden="1"/>
    <cellStyle name="Hipervínculo visitado" xfId="53529" builtinId="9" hidden="1"/>
    <cellStyle name="Hipervínculo visitado" xfId="4522" builtinId="9" hidden="1"/>
    <cellStyle name="Hipervínculo visitado" xfId="52561" builtinId="9" hidden="1"/>
    <cellStyle name="Hipervínculo visitado" xfId="36446" builtinId="9" hidden="1"/>
    <cellStyle name="Hipervínculo visitado" xfId="34171" builtinId="9" hidden="1"/>
    <cellStyle name="Hipervínculo visitado" xfId="4330" builtinId="9" hidden="1"/>
    <cellStyle name="Hipervínculo visitado" xfId="11054" builtinId="9" hidden="1"/>
    <cellStyle name="Hipervínculo visitado" xfId="39901" builtinId="9" hidden="1"/>
    <cellStyle name="Hipervínculo visitado" xfId="26301" builtinId="9" hidden="1"/>
    <cellStyle name="Hipervínculo visitado" xfId="27061" builtinId="9" hidden="1"/>
    <cellStyle name="Hipervínculo visitado" xfId="25949" builtinId="9" hidden="1"/>
    <cellStyle name="Hipervínculo visitado" xfId="21393" builtinId="9" hidden="1"/>
    <cellStyle name="Hipervínculo visitado" xfId="14683" builtinId="9" hidden="1"/>
    <cellStyle name="Hipervínculo visitado" xfId="28541" builtinId="9" hidden="1"/>
    <cellStyle name="Hipervínculo visitado" xfId="20883" builtinId="9" hidden="1"/>
    <cellStyle name="Hipervínculo visitado" xfId="47127" builtinId="9" hidden="1"/>
    <cellStyle name="Hipervínculo visitado" xfId="24223" builtinId="9" hidden="1"/>
    <cellStyle name="Hipervínculo visitado" xfId="13457" builtinId="9" hidden="1"/>
    <cellStyle name="Hipervínculo visitado" xfId="24861" builtinId="9" hidden="1"/>
    <cellStyle name="Hipervínculo visitado" xfId="23456" builtinId="9" hidden="1"/>
    <cellStyle name="Hipervínculo visitado" xfId="29682" builtinId="9" hidden="1"/>
    <cellStyle name="Hipervínculo visitado" xfId="23817" builtinId="9" hidden="1"/>
    <cellStyle name="Hipervínculo visitado" xfId="26077" builtinId="9" hidden="1"/>
    <cellStyle name="Hipervínculo visitado" xfId="45840" builtinId="9" hidden="1"/>
    <cellStyle name="Hipervínculo visitado" xfId="34462" builtinId="9" hidden="1"/>
    <cellStyle name="Hipervínculo visitado" xfId="21355" builtinId="9" hidden="1"/>
    <cellStyle name="Hipervínculo visitado" xfId="46310" builtinId="9" hidden="1"/>
    <cellStyle name="Hipervínculo visitado" xfId="28367" builtinId="9" hidden="1"/>
    <cellStyle name="Hipervínculo visitado" xfId="58399" builtinId="9" hidden="1"/>
    <cellStyle name="Hipervínculo visitado" xfId="9540" builtinId="9" hidden="1"/>
    <cellStyle name="Hipervínculo visitado" xfId="24779" builtinId="9" hidden="1"/>
    <cellStyle name="Hipervínculo visitado" xfId="22019" builtinId="9" hidden="1"/>
    <cellStyle name="Hipervínculo visitado" xfId="4635" builtinId="9" hidden="1"/>
    <cellStyle name="Hipervínculo visitado" xfId="19712" builtinId="9" hidden="1"/>
    <cellStyle name="Hipervínculo visitado" xfId="39092" builtinId="9" hidden="1"/>
    <cellStyle name="Hipervínculo visitado" xfId="2146" builtinId="9" hidden="1"/>
    <cellStyle name="Hipervínculo visitado" xfId="17059" builtinId="9" hidden="1"/>
    <cellStyle name="Hipervínculo visitado" xfId="52032" builtinId="9" hidden="1"/>
    <cellStyle name="Hipervínculo visitado" xfId="50475" builtinId="9" hidden="1"/>
    <cellStyle name="Hipervínculo visitado" xfId="11431" builtinId="9" hidden="1"/>
    <cellStyle name="Hipervínculo visitado" xfId="53650" builtinId="9" hidden="1"/>
    <cellStyle name="Hipervínculo visitado" xfId="44896" builtinId="9" hidden="1"/>
    <cellStyle name="Hipervínculo visitado" xfId="4744" builtinId="9" hidden="1"/>
    <cellStyle name="Hipervínculo visitado" xfId="59458" builtinId="9" hidden="1"/>
    <cellStyle name="Hipervínculo visitado" xfId="54629" builtinId="9" hidden="1"/>
    <cellStyle name="Hipervínculo visitado" xfId="42002" builtinId="9" hidden="1"/>
    <cellStyle name="Hipervínculo visitado" xfId="21831" builtinId="9" hidden="1"/>
    <cellStyle name="Hipervínculo visitado" xfId="42362" builtinId="9" hidden="1"/>
    <cellStyle name="Hipervínculo visitado" xfId="43271" builtinId="9" hidden="1"/>
    <cellStyle name="Hipervínculo visitado" xfId="10486" builtinId="9" hidden="1"/>
    <cellStyle name="Hipervínculo visitado" xfId="7692" builtinId="9" hidden="1"/>
    <cellStyle name="Hipervínculo visitado" xfId="30066" builtinId="9" hidden="1"/>
    <cellStyle name="Hipervínculo visitado" xfId="11686" builtinId="9" hidden="1"/>
    <cellStyle name="Hipervínculo visitado" xfId="9265" builtinId="9" hidden="1"/>
    <cellStyle name="Hipervínculo visitado" xfId="40476" builtinId="9" hidden="1"/>
    <cellStyle name="Hipervínculo visitado" xfId="41155" builtinId="9" hidden="1"/>
    <cellStyle name="Hipervínculo visitado" xfId="1519" builtinId="9" hidden="1"/>
    <cellStyle name="Hipervínculo visitado" xfId="20489" builtinId="9" hidden="1"/>
    <cellStyle name="Hipervínculo visitado" xfId="5149" builtinId="9" hidden="1"/>
    <cellStyle name="Hipervínculo visitado" xfId="58253" builtinId="9" hidden="1"/>
    <cellStyle name="Hipervínculo visitado" xfId="21626" builtinId="9" hidden="1"/>
    <cellStyle name="Hipervínculo visitado" xfId="11397" builtinId="9" hidden="1"/>
    <cellStyle name="Hipervínculo visitado" xfId="26723" builtinId="9" hidden="1"/>
    <cellStyle name="Hipervínculo visitado" xfId="37875" builtinId="9" hidden="1"/>
    <cellStyle name="Hipervínculo visitado" xfId="53443" builtinId="9" hidden="1"/>
    <cellStyle name="Hipervínculo visitado" xfId="49480" builtinId="9" hidden="1"/>
    <cellStyle name="Hipervínculo visitado" xfId="53596" builtinId="9" hidden="1"/>
    <cellStyle name="Hipervínculo visitado" xfId="51327" builtinId="9" hidden="1"/>
    <cellStyle name="Hipervínculo visitado" xfId="37219" builtinId="9" hidden="1"/>
    <cellStyle name="Hipervínculo visitado" xfId="3451" builtinId="9" hidden="1"/>
    <cellStyle name="Hipervínculo visitado" xfId="6582" builtinId="9" hidden="1"/>
    <cellStyle name="Hipervínculo visitado" xfId="16358" builtinId="9" hidden="1"/>
    <cellStyle name="Hipervínculo visitado" xfId="18101" builtinId="9" hidden="1"/>
    <cellStyle name="Hipervínculo visitado" xfId="49662" builtinId="9" hidden="1"/>
    <cellStyle name="Hipervínculo visitado" xfId="19890" builtinId="9" hidden="1"/>
    <cellStyle name="Hipervínculo visitado" xfId="5656" builtinId="9" hidden="1"/>
    <cellStyle name="Hipervínculo visitado" xfId="27356" builtinId="9" hidden="1"/>
    <cellStyle name="Hipervínculo visitado" xfId="55991" builtinId="9" hidden="1"/>
    <cellStyle name="Hipervínculo visitado" xfId="22890" builtinId="9" hidden="1"/>
    <cellStyle name="Hipervínculo visitado" xfId="1389" builtinId="9" hidden="1"/>
    <cellStyle name="Hipervínculo visitado" xfId="12877" builtinId="9" hidden="1"/>
    <cellStyle name="Hipervínculo visitado" xfId="1255" builtinId="9" hidden="1"/>
    <cellStyle name="Hipervínculo visitado" xfId="6815" builtinId="9" hidden="1"/>
    <cellStyle name="Hipervínculo visitado" xfId="10141" builtinId="9" hidden="1"/>
    <cellStyle name="Hipervínculo visitado" xfId="35189" builtinId="9" hidden="1"/>
    <cellStyle name="Hipervínculo visitado" xfId="54720" builtinId="9" hidden="1"/>
    <cellStyle name="Hipervínculo visitado" xfId="56191" builtinId="9" hidden="1"/>
    <cellStyle name="Hipervínculo visitado" xfId="49478" builtinId="9" hidden="1"/>
    <cellStyle name="Hipervínculo visitado" xfId="17916" builtinId="9" hidden="1"/>
    <cellStyle name="Hipervínculo visitado" xfId="58222" builtinId="9" hidden="1"/>
    <cellStyle name="Hipervínculo visitado" xfId="10818" builtinId="9" hidden="1"/>
    <cellStyle name="Hipervínculo visitado" xfId="41169" builtinId="9" hidden="1"/>
    <cellStyle name="Hipervínculo visitado" xfId="26261" builtinId="9" hidden="1"/>
    <cellStyle name="Hipervínculo visitado" xfId="50293" builtinId="9" hidden="1"/>
    <cellStyle name="Hipervínculo visitado" xfId="32448" builtinId="9" hidden="1"/>
    <cellStyle name="Hipervínculo visitado" xfId="37965" builtinId="9" hidden="1"/>
    <cellStyle name="Hipervínculo visitado" xfId="50810" builtinId="9" hidden="1"/>
    <cellStyle name="Hipervínculo visitado" xfId="3155" builtinId="9" hidden="1"/>
    <cellStyle name="Hipervínculo visitado" xfId="8184" builtinId="9" hidden="1"/>
    <cellStyle name="Hipervínculo visitado" xfId="3696" builtinId="9" hidden="1"/>
    <cellStyle name="Hipervínculo visitado" xfId="1103" builtinId="9" hidden="1"/>
    <cellStyle name="Hipervínculo visitado" xfId="1319" builtinId="9" hidden="1"/>
    <cellStyle name="Hipervínculo visitado" xfId="1803" builtinId="9" hidden="1"/>
    <cellStyle name="Hipervínculo visitado" xfId="556" builtinId="9" hidden="1"/>
    <cellStyle name="Hipervínculo visitado" xfId="915" builtinId="9" hidden="1"/>
    <cellStyle name="Hipervínculo visitado" xfId="311" builtinId="9" hidden="1"/>
    <cellStyle name="Hipervínculo visitado" xfId="6" builtinId="9" hidden="1"/>
    <cellStyle name="Hipervínculo visitado" xfId="597" builtinId="9" hidden="1"/>
    <cellStyle name="Hipervínculo visitado" xfId="1847" builtinId="9" hidden="1"/>
    <cellStyle name="Hipervínculo visitado" xfId="8340" builtinId="9" hidden="1"/>
    <cellStyle name="Hipervínculo visitado" xfId="14576" builtinId="9" hidden="1"/>
    <cellStyle name="Hipervínculo visitado" xfId="5067" builtinId="9" hidden="1"/>
    <cellStyle name="Hipervínculo visitado" xfId="50056" builtinId="9" hidden="1"/>
    <cellStyle name="Hipervínculo visitado" xfId="57034" builtinId="9" hidden="1"/>
    <cellStyle name="Hipervínculo visitado" xfId="4482" builtinId="9" hidden="1"/>
    <cellStyle name="Hipervínculo visitado" xfId="33464" builtinId="9" hidden="1"/>
    <cellStyle name="Hipervínculo visitado" xfId="25823" builtinId="9" hidden="1"/>
    <cellStyle name="Hipervínculo visitado" xfId="861" builtinId="9" hidden="1"/>
    <cellStyle name="Hipervínculo visitado" xfId="26937" builtinId="9" hidden="1"/>
    <cellStyle name="Hipervínculo visitado" xfId="8308" builtinId="9" hidden="1"/>
    <cellStyle name="Hipervínculo visitado" xfId="23799" builtinId="9" hidden="1"/>
    <cellStyle name="Hipervínculo visitado" xfId="4637" builtinId="9" hidden="1"/>
    <cellStyle name="Hipervínculo visitado" xfId="24101" builtinId="9" hidden="1"/>
    <cellStyle name="Hipervínculo visitado" xfId="49344" builtinId="9" hidden="1"/>
    <cellStyle name="Hipervínculo visitado" xfId="48044" builtinId="9" hidden="1"/>
    <cellStyle name="Hipervínculo visitado" xfId="6266" builtinId="9" hidden="1"/>
    <cellStyle name="Hipervínculo visitado" xfId="1181" builtinId="9" hidden="1"/>
    <cellStyle name="Hipervínculo visitado" xfId="16408" builtinId="9" hidden="1"/>
    <cellStyle name="Hipervínculo visitado" xfId="21427" builtinId="9" hidden="1"/>
    <cellStyle name="Hipervínculo visitado" xfId="1187" builtinId="9" hidden="1"/>
    <cellStyle name="Hipervínculo visitado" xfId="46043" builtinId="9" hidden="1"/>
    <cellStyle name="Hipervínculo visitado" xfId="31236" builtinId="9" hidden="1"/>
    <cellStyle name="Hipervínculo visitado" xfId="23965" builtinId="9" hidden="1"/>
    <cellStyle name="Hipervínculo visitado" xfId="30542" builtinId="9" hidden="1"/>
    <cellStyle name="Hipervínculo visitado" xfId="45098" builtinId="9" hidden="1"/>
    <cellStyle name="Hipervínculo visitado" xfId="40534" builtinId="9" hidden="1"/>
    <cellStyle name="Hipervínculo visitado" xfId="3537" builtinId="9" hidden="1"/>
    <cellStyle name="Hipervínculo visitado" xfId="6685" builtinId="9" hidden="1"/>
    <cellStyle name="Hipervínculo visitado" xfId="54587" builtinId="9" hidden="1"/>
    <cellStyle name="Hipervínculo visitado" xfId="22209" builtinId="9" hidden="1"/>
    <cellStyle name="Hipervínculo visitado" xfId="4215" builtinId="9" hidden="1"/>
    <cellStyle name="Hipervínculo visitado" xfId="10764" builtinId="9" hidden="1"/>
    <cellStyle name="Hipervínculo visitado" xfId="10292" builtinId="9" hidden="1"/>
    <cellStyle name="Hipervínculo visitado" xfId="28841" builtinId="9" hidden="1"/>
    <cellStyle name="Hipervínculo visitado" xfId="37187" builtinId="9" hidden="1"/>
    <cellStyle name="Hipervínculo visitado" xfId="42088" builtinId="9" hidden="1"/>
    <cellStyle name="Hipervínculo visitado" xfId="36221" builtinId="9" hidden="1"/>
    <cellStyle name="Hipervínculo visitado" xfId="38093" builtinId="9" hidden="1"/>
    <cellStyle name="Hipervínculo visitado" xfId="22407" builtinId="9" hidden="1"/>
    <cellStyle name="Hipervínculo visitado" xfId="17998" builtinId="9" hidden="1"/>
    <cellStyle name="Hipervínculo visitado" xfId="30628" builtinId="9" hidden="1"/>
    <cellStyle name="Hipervínculo visitado" xfId="2040" builtinId="9" hidden="1"/>
    <cellStyle name="Hipervínculo visitado" xfId="17344" builtinId="9" hidden="1"/>
    <cellStyle name="Hipervínculo visitado" xfId="57320" builtinId="9" hidden="1"/>
    <cellStyle name="Hipervínculo visitado" xfId="40686" builtinId="9" hidden="1"/>
    <cellStyle name="Hipervínculo visitado" xfId="49942" builtinId="9" hidden="1"/>
    <cellStyle name="Hipervínculo visitado" xfId="56541" builtinId="9" hidden="1"/>
    <cellStyle name="Hipervínculo visitado" xfId="47701" builtinId="9" hidden="1"/>
    <cellStyle name="Hipervínculo visitado" xfId="23645" builtinId="9" hidden="1"/>
    <cellStyle name="Hipervínculo visitado" xfId="57509" builtinId="9" hidden="1"/>
    <cellStyle name="Hipervínculo visitado" xfId="23683" builtinId="9" hidden="1"/>
    <cellStyle name="Hipervínculo visitado" xfId="40170" builtinId="9" hidden="1"/>
    <cellStyle name="Hipervínculo visitado" xfId="11843" builtinId="9" hidden="1"/>
    <cellStyle name="Hipervínculo visitado" xfId="46945" builtinId="9" hidden="1"/>
    <cellStyle name="Hipervínculo visitado" xfId="12727" builtinId="9" hidden="1"/>
    <cellStyle name="Hipervínculo visitado" xfId="17912" builtinId="9" hidden="1"/>
    <cellStyle name="Hipervínculo visitado" xfId="54183" builtinId="9" hidden="1"/>
    <cellStyle name="Hipervínculo visitado" xfId="37405" builtinId="9" hidden="1"/>
    <cellStyle name="Hipervínculo visitado" xfId="52252" builtinId="9" hidden="1"/>
    <cellStyle name="Hipervínculo visitado" xfId="37118" builtinId="9" hidden="1"/>
    <cellStyle name="Hipervínculo visitado" xfId="3117" builtinId="9" hidden="1"/>
    <cellStyle name="Hipervínculo visitado" xfId="48964" builtinId="9" hidden="1"/>
    <cellStyle name="Hipervínculo visitado" xfId="49828" builtinId="9" hidden="1"/>
    <cellStyle name="Hipervínculo visitado" xfId="52886" builtinId="9" hidden="1"/>
    <cellStyle name="Hipervínculo visitado" xfId="47673" builtinId="9" hidden="1"/>
    <cellStyle name="Hipervínculo visitado" xfId="21433" builtinId="9" hidden="1"/>
    <cellStyle name="Hipervínculo visitado" xfId="14420" builtinId="9" hidden="1"/>
    <cellStyle name="Hipervínculo visitado" xfId="9830" builtinId="9" hidden="1"/>
    <cellStyle name="Hipervínculo visitado" xfId="1587" builtinId="9" hidden="1"/>
    <cellStyle name="Hipervínculo visitado" xfId="33902" builtinId="9" hidden="1"/>
    <cellStyle name="Hipervínculo visitado" xfId="53959" builtinId="9" hidden="1"/>
    <cellStyle name="Hipervínculo visitado" xfId="52893" builtinId="9" hidden="1"/>
    <cellStyle name="Hipervínculo visitado" xfId="18207" builtinId="9" hidden="1"/>
    <cellStyle name="Hipervínculo visitado" xfId="58353" builtinId="9" hidden="1"/>
    <cellStyle name="Hipervínculo visitado" xfId="31917" builtinId="9" hidden="1"/>
    <cellStyle name="Hipervínculo visitado" xfId="35967" builtinId="9" hidden="1"/>
    <cellStyle name="Hipervínculo visitado" xfId="55627" builtinId="9" hidden="1"/>
    <cellStyle name="Hipervínculo visitado" xfId="8406" builtinId="9" hidden="1"/>
    <cellStyle name="Hipervínculo visitado" xfId="32822" builtinId="9" hidden="1"/>
    <cellStyle name="Hipervínculo visitado" xfId="2563" builtinId="9" hidden="1"/>
    <cellStyle name="Hipervínculo visitado" xfId="47385" builtinId="9" hidden="1"/>
    <cellStyle name="Hipervínculo visitado" xfId="46229" builtinId="9" hidden="1"/>
    <cellStyle name="Hipervínculo visitado" xfId="28727" builtinId="9" hidden="1"/>
    <cellStyle name="Hipervínculo visitado" xfId="18622" builtinId="9" hidden="1"/>
    <cellStyle name="Hipervínculo visitado" xfId="34763" builtinId="9" hidden="1"/>
    <cellStyle name="Hipervínculo visitado" xfId="1002" builtinId="9" hidden="1"/>
    <cellStyle name="Hipervínculo visitado" xfId="2743" builtinId="9" hidden="1"/>
    <cellStyle name="Hipervínculo visitado" xfId="3857" builtinId="9" hidden="1"/>
    <cellStyle name="Hipervínculo visitado" xfId="29155" builtinId="9" hidden="1"/>
    <cellStyle name="Hipervínculo visitado" xfId="10546" builtinId="9" hidden="1"/>
    <cellStyle name="Hipervínculo visitado" xfId="41033" builtinId="9" hidden="1"/>
    <cellStyle name="Hipervínculo visitado" xfId="1933" builtinId="9" hidden="1"/>
    <cellStyle name="Hipervínculo visitado" xfId="47463" builtinId="9" hidden="1"/>
    <cellStyle name="Hipervínculo visitado" xfId="24215" builtinId="9" hidden="1"/>
    <cellStyle name="Hipervínculo visitado" xfId="16846" builtinId="9" hidden="1"/>
    <cellStyle name="Hipervínculo visitado" xfId="38724" builtinId="9" hidden="1"/>
    <cellStyle name="Hipervínculo visitado" xfId="29479" builtinId="9" hidden="1"/>
    <cellStyle name="Hipervínculo visitado" xfId="15250" builtinId="9" hidden="1"/>
    <cellStyle name="Hipervínculo visitado" xfId="30342" builtinId="9" hidden="1"/>
    <cellStyle name="Hipervínculo visitado" xfId="24429" builtinId="9" hidden="1"/>
    <cellStyle name="Hipervínculo visitado" xfId="24401" builtinId="9" hidden="1"/>
    <cellStyle name="Hipervínculo visitado" xfId="17598" builtinId="9" hidden="1"/>
    <cellStyle name="Hipervínculo visitado" xfId="13455" builtinId="9" hidden="1"/>
    <cellStyle name="Hipervínculo visitado" xfId="10284" builtinId="9" hidden="1"/>
    <cellStyle name="Hipervínculo visitado" xfId="59175" builtinId="9" hidden="1"/>
    <cellStyle name="Hipervínculo visitado" xfId="15608" builtinId="9" hidden="1"/>
    <cellStyle name="Hipervínculo visitado" xfId="42298" builtinId="9" hidden="1"/>
    <cellStyle name="Hipervínculo visitado" xfId="24909" builtinId="9" hidden="1"/>
    <cellStyle name="Hipervínculo visitado" xfId="31540" builtinId="9" hidden="1"/>
    <cellStyle name="Hipervínculo visitado" xfId="43108" builtinId="9" hidden="1"/>
    <cellStyle name="Hipervínculo visitado" xfId="43200" builtinId="9" hidden="1"/>
    <cellStyle name="Hipervínculo visitado" xfId="17476" builtinId="9" hidden="1"/>
    <cellStyle name="Hipervínculo visitado" xfId="58767" builtinId="9" hidden="1"/>
    <cellStyle name="Hipervínculo visitado" xfId="52010" builtinId="9" hidden="1"/>
    <cellStyle name="Hipervínculo visitado" xfId="48916" builtinId="9" hidden="1"/>
    <cellStyle name="Hipervínculo visitado" xfId="47409" builtinId="9" hidden="1"/>
    <cellStyle name="Hipervínculo visitado" xfId="10628" builtinId="9" hidden="1"/>
    <cellStyle name="Hipervínculo visitado" xfId="15388" builtinId="9" hidden="1"/>
    <cellStyle name="Hipervínculo visitado" xfId="34185" builtinId="9" hidden="1"/>
    <cellStyle name="Hipervínculo visitado" xfId="52519" builtinId="9" hidden="1"/>
    <cellStyle name="Hipervínculo visitado" xfId="59219" builtinId="9" hidden="1"/>
    <cellStyle name="Hipervínculo visitado" xfId="39879" builtinId="9" hidden="1"/>
    <cellStyle name="Hipervínculo visitado" xfId="28517" builtinId="9" hidden="1"/>
    <cellStyle name="Hipervínculo visitado" xfId="4458" builtinId="9" hidden="1"/>
    <cellStyle name="Hipervínculo visitado" xfId="17061" builtinId="9" hidden="1"/>
    <cellStyle name="Hipervínculo visitado" xfId="27785" builtinId="9" hidden="1"/>
    <cellStyle name="Hipervínculo visitado" xfId="43457" builtinId="9" hidden="1"/>
    <cellStyle name="Hipervínculo visitado" xfId="34161" builtinId="9" hidden="1"/>
    <cellStyle name="Hipervínculo visitado" xfId="11512" builtinId="9" hidden="1"/>
    <cellStyle name="Hipervínculo visitado" xfId="6230" builtinId="9" hidden="1"/>
    <cellStyle name="Hipervínculo visitado" xfId="6006" builtinId="9" hidden="1"/>
    <cellStyle name="Hipervínculo visitado" xfId="4778" builtinId="9" hidden="1"/>
    <cellStyle name="Hipervínculo visitado" xfId="4874" builtinId="9" hidden="1"/>
    <cellStyle name="Hipervínculo visitado" xfId="7658" builtinId="9" hidden="1"/>
    <cellStyle name="Hipervínculo visitado" xfId="8224" builtinId="9" hidden="1"/>
    <cellStyle name="Hipervínculo visitado" xfId="8372" builtinId="9" hidden="1"/>
    <cellStyle name="Hipervínculo visitado" xfId="8905" builtinId="9" hidden="1"/>
    <cellStyle name="Hipervínculo visitado" xfId="4414" builtinId="9" hidden="1"/>
    <cellStyle name="Hipervínculo visitado" xfId="13732" builtinId="9" hidden="1"/>
    <cellStyle name="Hipervínculo visitado" xfId="11805" builtinId="9" hidden="1"/>
    <cellStyle name="Hipervínculo visitado" xfId="9939" builtinId="9" hidden="1"/>
    <cellStyle name="Hipervínculo visitado" xfId="7636" builtinId="9" hidden="1"/>
    <cellStyle name="Hipervínculo visitado" xfId="18335" builtinId="9" hidden="1"/>
    <cellStyle name="Hipervínculo visitado" xfId="30295" builtinId="9" hidden="1"/>
    <cellStyle name="Hipervínculo visitado" xfId="39437" builtinId="9" hidden="1"/>
    <cellStyle name="Hipervínculo visitado" xfId="46760" builtinId="9" hidden="1"/>
    <cellStyle name="Hipervínculo visitado" xfId="4410" builtinId="9" hidden="1"/>
    <cellStyle name="Hipervínculo visitado" xfId="80" builtinId="9" hidden="1"/>
    <cellStyle name="Hipervínculo visitado" xfId="689" builtinId="9" hidden="1"/>
    <cellStyle name="Hipervínculo visitado" xfId="13061" builtinId="9" hidden="1"/>
    <cellStyle name="Hipervínculo visitado" xfId="9806" builtinId="9" hidden="1"/>
    <cellStyle name="Hipervínculo visitado" xfId="9574" builtinId="9" hidden="1"/>
    <cellStyle name="Hipervínculo visitado" xfId="12527" builtinId="9" hidden="1"/>
    <cellStyle name="Hipervínculo visitado" xfId="12679" builtinId="9" hidden="1"/>
    <cellStyle name="Hipervínculo visitado" xfId="13223" builtinId="9" hidden="1"/>
    <cellStyle name="Hipervínculo visitado" xfId="13534" builtinId="9" hidden="1"/>
    <cellStyle name="Hipervínculo visitado" xfId="11317" builtinId="9" hidden="1"/>
    <cellStyle name="Hipervínculo visitado" xfId="11381" builtinId="9" hidden="1"/>
    <cellStyle name="Hipervínculo visitado" xfId="10356" builtinId="9" hidden="1"/>
    <cellStyle name="Hipervínculo visitado" xfId="10674" builtinId="9" hidden="1"/>
    <cellStyle name="Hipervínculo visitado" xfId="10874" builtinId="9" hidden="1"/>
    <cellStyle name="Hipervínculo visitado" xfId="10058" builtinId="9" hidden="1"/>
    <cellStyle name="Hipervínculo visitado" xfId="10762" builtinId="9" hidden="1"/>
    <cellStyle name="Hipervínculo visitado" xfId="13496" builtinId="9" hidden="1"/>
    <cellStyle name="Hipervínculo visitado" xfId="12265" builtinId="9" hidden="1"/>
    <cellStyle name="Hipervínculo visitado" xfId="41588" builtinId="9" hidden="1"/>
    <cellStyle name="Hipervínculo visitado" xfId="265" builtinId="9" hidden="1"/>
    <cellStyle name="Hipervínculo visitado" xfId="10246" builtinId="9" hidden="1"/>
    <cellStyle name="Hipervínculo visitado" xfId="9854" builtinId="9" hidden="1"/>
    <cellStyle name="Hipervínculo visitado" xfId="12404" builtinId="9" hidden="1"/>
    <cellStyle name="Hipervínculo visitado" xfId="8132" builtinId="9" hidden="1"/>
    <cellStyle name="Hipervínculo visitado" xfId="4589" builtinId="9" hidden="1"/>
    <cellStyle name="Hipervínculo visitado" xfId="5069" builtinId="9" hidden="1"/>
    <cellStyle name="Hipervínculo visitado" xfId="5464" builtinId="9" hidden="1"/>
    <cellStyle name="Hipervínculo visitado" xfId="27340" builtinId="9" hidden="1"/>
    <cellStyle name="Hipervínculo visitado" xfId="5822" builtinId="9" hidden="1"/>
    <cellStyle name="Hipervínculo visitado" xfId="50046" builtinId="9" hidden="1"/>
    <cellStyle name="Hipervínculo visitado" xfId="3677" builtinId="9" hidden="1"/>
    <cellStyle name="Hipervínculo visitado" xfId="5664" builtinId="9" hidden="1"/>
    <cellStyle name="Hipervínculo visitado" xfId="38537" builtinId="9" hidden="1"/>
    <cellStyle name="Hipervínculo visitado" xfId="40354" builtinId="9" hidden="1"/>
    <cellStyle name="Hipervínculo visitado" xfId="44522" builtinId="9" hidden="1"/>
    <cellStyle name="Hipervínculo visitado" xfId="8150" builtinId="9" hidden="1"/>
    <cellStyle name="Hipervínculo visitado" xfId="2836" builtinId="9" hidden="1"/>
    <cellStyle name="Hipervínculo visitado" xfId="1895" builtinId="9" hidden="1"/>
    <cellStyle name="Hipervínculo visitado" xfId="5589" builtinId="9" hidden="1"/>
    <cellStyle name="Hipervínculo visitado" xfId="4462" builtinId="9" hidden="1"/>
    <cellStyle name="Hipervínculo visitado" xfId="6044" builtinId="9" hidden="1"/>
    <cellStyle name="Hipervínculo visitado" xfId="16610" builtinId="9" hidden="1"/>
    <cellStyle name="Hipervínculo visitado" xfId="16340" builtinId="9" hidden="1"/>
    <cellStyle name="Hipervínculo visitado" xfId="16043" builtinId="9" hidden="1"/>
    <cellStyle name="Hipervínculo visitado" xfId="19335" builtinId="9" hidden="1"/>
    <cellStyle name="Hipervínculo visitado" xfId="13920" builtinId="9" hidden="1"/>
    <cellStyle name="Hipervínculo visitado" xfId="19924" builtinId="9" hidden="1"/>
    <cellStyle name="Hipervínculo visitado" xfId="7322" builtinId="9" hidden="1"/>
    <cellStyle name="Hipervínculo visitado" xfId="15044" builtinId="9" hidden="1"/>
    <cellStyle name="Hipervínculo visitado" xfId="12553" builtinId="9" hidden="1"/>
    <cellStyle name="Hipervínculo visitado" xfId="28993" builtinId="9" hidden="1"/>
    <cellStyle name="Hipervínculo visitado" xfId="27286" builtinId="9" hidden="1"/>
    <cellStyle name="Hipervínculo visitado" xfId="11074" builtinId="9" hidden="1"/>
    <cellStyle name="Hipervínculo visitado" xfId="21859" builtinId="9" hidden="1"/>
    <cellStyle name="Hipervínculo visitado" xfId="36710" builtinId="9" hidden="1"/>
    <cellStyle name="Hipervínculo visitado" xfId="35346" builtinId="9" hidden="1"/>
    <cellStyle name="Hipervínculo visitado" xfId="8044" builtinId="9" hidden="1"/>
    <cellStyle name="Hipervínculo visitado" xfId="14104" builtinId="9" hidden="1"/>
    <cellStyle name="Hipervínculo visitado" xfId="19303" builtinId="9" hidden="1"/>
    <cellStyle name="Hipervínculo visitado" xfId="4876" builtinId="9" hidden="1"/>
    <cellStyle name="Hipervínculo visitado" xfId="24" builtinId="9" hidden="1"/>
    <cellStyle name="Hipervínculo visitado" xfId="36905" builtinId="9" hidden="1"/>
    <cellStyle name="Hipervínculo visitado" xfId="120" builtinId="9" hidden="1"/>
    <cellStyle name="Hipervínculo visitado" xfId="4171" builtinId="9" hidden="1"/>
    <cellStyle name="Hipervínculo visitado" xfId="10624" builtinId="9" hidden="1"/>
    <cellStyle name="Hipervínculo visitado" xfId="3053" builtinId="9" hidden="1"/>
    <cellStyle name="Hipervínculo visitado" xfId="40350" builtinId="9" hidden="1"/>
    <cellStyle name="Hipervínculo visitado" xfId="42948" builtinId="9" hidden="1"/>
    <cellStyle name="Hipervínculo visitado" xfId="44266" builtinId="9" hidden="1"/>
    <cellStyle name="Hipervínculo visitado" xfId="41796" builtinId="9" hidden="1"/>
    <cellStyle name="Hipervínculo visitado" xfId="39463" builtinId="9" hidden="1"/>
    <cellStyle name="Hipervínculo visitado" xfId="44544" builtinId="9" hidden="1"/>
    <cellStyle name="Hipervínculo visitado" xfId="2306" builtinId="9" hidden="1"/>
    <cellStyle name="Hipervínculo visitado" xfId="6560" builtinId="9" hidden="1"/>
    <cellStyle name="Hipervínculo visitado" xfId="7576" builtinId="9" hidden="1"/>
    <cellStyle name="Hipervínculo visitado" xfId="52260" builtinId="9" hidden="1"/>
    <cellStyle name="Hipervínculo visitado" xfId="9019" builtinId="9" hidden="1"/>
    <cellStyle name="Hipervínculo visitado" xfId="13696" builtinId="9" hidden="1"/>
    <cellStyle name="Hipervínculo visitado" xfId="4125" builtinId="9" hidden="1"/>
    <cellStyle name="Hipervínculo visitado" xfId="8720" builtinId="9" hidden="1"/>
    <cellStyle name="Hipervínculo visitado" xfId="3445" builtinId="9" hidden="1"/>
    <cellStyle name="Hipervínculo visitado" xfId="4" builtinId="9" hidden="1"/>
    <cellStyle name="Hipervínculo visitado" xfId="611" builtinId="9" hidden="1"/>
    <cellStyle name="Hipervínculo visitado" xfId="3955" builtinId="9" hidden="1"/>
    <cellStyle name="Hipervínculo visitado" xfId="18277" builtinId="9" hidden="1"/>
    <cellStyle name="Hipervínculo visitado" xfId="36498" builtinId="9" hidden="1"/>
    <cellStyle name="Hipervínculo visitado" xfId="36017" builtinId="9" hidden="1"/>
    <cellStyle name="Hipervínculo visitado" xfId="53325" builtinId="9" hidden="1"/>
    <cellStyle name="Hipervínculo visitado" xfId="51826" builtinId="9" hidden="1"/>
    <cellStyle name="Hipervínculo visitado" xfId="15821" builtinId="9" hidden="1"/>
    <cellStyle name="Hipervínculo visitado" xfId="19460" builtinId="9" hidden="1"/>
    <cellStyle name="Hipervínculo visitado" xfId="2611" builtinId="9" hidden="1"/>
    <cellStyle name="Hipervínculo visitado" xfId="17720" builtinId="9" hidden="1"/>
    <cellStyle name="Hipervínculo visitado" xfId="22946" builtinId="9" hidden="1"/>
    <cellStyle name="Hipervínculo visitado" xfId="35326" builtinId="9" hidden="1"/>
    <cellStyle name="Hipervínculo visitado" xfId="34123" builtinId="9" hidden="1"/>
    <cellStyle name="Hipervínculo visitado" xfId="33340" builtinId="9" hidden="1"/>
    <cellStyle name="Hipervínculo visitado" xfId="47980" builtinId="9" hidden="1"/>
    <cellStyle name="Hipervínculo visitado" xfId="52507" builtinId="9" hidden="1"/>
    <cellStyle name="Hipervínculo visitado" xfId="53041" builtinId="9" hidden="1"/>
    <cellStyle name="Hipervínculo visitado" xfId="58551" builtinId="9" hidden="1"/>
    <cellStyle name="Hipervínculo visitado" xfId="44404" builtinId="9" hidden="1"/>
    <cellStyle name="Hipervínculo visitado" xfId="44386" builtinId="9" hidden="1"/>
    <cellStyle name="Hipervínculo visitado" xfId="37457" builtinId="9" hidden="1"/>
    <cellStyle name="Hipervínculo visitado" xfId="7005" builtinId="9" hidden="1"/>
    <cellStyle name="Hipervínculo visitado" xfId="12365" builtinId="9" hidden="1"/>
    <cellStyle name="Hipervínculo visitado" xfId="12093" builtinId="9" hidden="1"/>
    <cellStyle name="Hipervínculo visitado" xfId="16786" builtinId="9" hidden="1"/>
    <cellStyle name="Hipervínculo visitado" xfId="42462" builtinId="9" hidden="1"/>
    <cellStyle name="Hipervínculo visitado" xfId="26011" builtinId="9" hidden="1"/>
    <cellStyle name="Hipervínculo visitado" xfId="28689" builtinId="9" hidden="1"/>
    <cellStyle name="Hipervínculo visitado" xfId="24427" builtinId="9" hidden="1"/>
    <cellStyle name="Hipervínculo visitado" xfId="21457" builtinId="9" hidden="1"/>
    <cellStyle name="Hipervínculo visitado" xfId="26202" builtinId="9" hidden="1"/>
    <cellStyle name="Hipervínculo visitado" xfId="40716" builtinId="9" hidden="1"/>
    <cellStyle name="Hipervínculo visitado" xfId="53929" builtinId="9" hidden="1"/>
    <cellStyle name="Hipervínculo visitado" xfId="13512" builtinId="9" hidden="1"/>
    <cellStyle name="Hipervínculo visitado" xfId="5363" builtinId="9" hidden="1"/>
    <cellStyle name="Hipervínculo visitado" xfId="52457" builtinId="9" hidden="1"/>
    <cellStyle name="Hipervínculo visitado" xfId="58829" builtinId="9" hidden="1"/>
    <cellStyle name="Hipervínculo visitado" xfId="23267" builtinId="9" hidden="1"/>
    <cellStyle name="Hipervínculo visitado" xfId="1261" builtinId="9" hidden="1"/>
    <cellStyle name="Hipervínculo visitado" xfId="3487" builtinId="9" hidden="1"/>
    <cellStyle name="Hipervínculo visitado" xfId="8488" builtinId="9" hidden="1"/>
    <cellStyle name="Hipervínculo visitado" xfId="15466" builtinId="9" hidden="1"/>
    <cellStyle name="Hipervínculo visitado" xfId="1381" builtinId="9" hidden="1"/>
    <cellStyle name="Hipervínculo visitado" xfId="13439" builtinId="9" hidden="1"/>
    <cellStyle name="Hipervínculo visitado" xfId="12963" builtinId="9" hidden="1"/>
    <cellStyle name="Hipervínculo visitado" xfId="35201" builtinId="9" hidden="1"/>
    <cellStyle name="Hipervínculo visitado" xfId="40740" builtinId="9" hidden="1"/>
    <cellStyle name="Hipervínculo visitado" xfId="41840" builtinId="9" hidden="1"/>
    <cellStyle name="Hipervínculo visitado" xfId="15538" builtinId="9" hidden="1"/>
    <cellStyle name="Hipervínculo visitado" xfId="55381" builtinId="9" hidden="1"/>
    <cellStyle name="Hipervínculo visitado" xfId="32792" builtinId="9" hidden="1"/>
    <cellStyle name="Hipervínculo visitado" xfId="10030" builtinId="9" hidden="1"/>
    <cellStyle name="Hipervínculo visitado" xfId="16515" builtinId="9" hidden="1"/>
    <cellStyle name="Hipervínculo visitado" xfId="9113" builtinId="9" hidden="1"/>
    <cellStyle name="Hipervínculo visitado" xfId="4733" builtinId="9" hidden="1"/>
    <cellStyle name="Hipervínculo visitado" xfId="6218" builtinId="9" hidden="1"/>
    <cellStyle name="Hipervínculo visitado" xfId="50219" builtinId="9" hidden="1"/>
    <cellStyle name="Hipervínculo visitado" xfId="30480" builtinId="9" hidden="1"/>
    <cellStyle name="Hipervínculo visitado" xfId="40989" builtinId="9" hidden="1"/>
    <cellStyle name="Hipervínculo visitado" xfId="5750" builtinId="9" hidden="1"/>
    <cellStyle name="Hipervínculo visitado" xfId="8862" builtinId="9" hidden="1"/>
    <cellStyle name="Hipervínculo visitado" xfId="30404" builtinId="9" hidden="1"/>
    <cellStyle name="Hipervínculo visitado" xfId="50471" builtinId="9" hidden="1"/>
    <cellStyle name="Hipervínculo visitado" xfId="2416" builtinId="9" hidden="1"/>
    <cellStyle name="Hipervínculo visitado" xfId="11333" builtinId="9" hidden="1"/>
    <cellStyle name="Hipervínculo visitado" xfId="6739" builtinId="9" hidden="1"/>
    <cellStyle name="Hipervínculo visitado" xfId="37170" builtinId="9" hidden="1"/>
    <cellStyle name="Hipervínculo visitado" xfId="30713" builtinId="9" hidden="1"/>
    <cellStyle name="Hipervínculo visitado" xfId="17332" builtinId="9" hidden="1"/>
    <cellStyle name="Hipervínculo visitado" xfId="32999" builtinId="9" hidden="1"/>
    <cellStyle name="Hipervínculo visitado" xfId="5970" builtinId="9" hidden="1"/>
    <cellStyle name="Hipervínculo visitado" xfId="4394" builtinId="9" hidden="1"/>
    <cellStyle name="Hipervínculo visitado" xfId="41179" builtinId="9" hidden="1"/>
    <cellStyle name="Hipervínculo visitado" xfId="49836" builtinId="9" hidden="1"/>
    <cellStyle name="Hipervínculo visitado" xfId="52772" builtinId="9" hidden="1"/>
    <cellStyle name="Hipervínculo visitado" xfId="55621" builtinId="9" hidden="1"/>
    <cellStyle name="Hipervínculo visitado" xfId="54924" builtinId="9" hidden="1"/>
    <cellStyle name="Hipervínculo visitado" xfId="59191" builtinId="9" hidden="1"/>
    <cellStyle name="Hipervínculo visitado" xfId="14998" builtinId="9" hidden="1"/>
    <cellStyle name="Hipervínculo visitado" xfId="17192" builtinId="9" hidden="1"/>
    <cellStyle name="Hipervínculo visitado" xfId="58887" builtinId="9" hidden="1"/>
    <cellStyle name="Hipervínculo visitado" xfId="28815" builtinId="9" hidden="1"/>
    <cellStyle name="Hipervínculo visitado" xfId="40384" builtinId="9" hidden="1"/>
    <cellStyle name="Hipervínculo visitado" xfId="54011" builtinId="9" hidden="1"/>
    <cellStyle name="Hipervínculo visitado" xfId="15368" builtinId="9" hidden="1"/>
    <cellStyle name="Hipervínculo visitado" xfId="20288" builtinId="9" hidden="1"/>
    <cellStyle name="Hipervínculo visitado" xfId="42878" builtinId="9" hidden="1"/>
    <cellStyle name="Hipervínculo visitado" xfId="12615" builtinId="9" hidden="1"/>
    <cellStyle name="Hipervínculo visitado" xfId="27625" builtinId="9" hidden="1"/>
    <cellStyle name="Hipervínculo visitado" xfId="23912" builtinId="9" hidden="1"/>
    <cellStyle name="Hipervínculo visitado" xfId="32808" builtinId="9" hidden="1"/>
    <cellStyle name="Hipervínculo visitado" xfId="11433" builtinId="9" hidden="1"/>
    <cellStyle name="Hipervínculo visitado" xfId="11851" builtinId="9" hidden="1"/>
    <cellStyle name="Hipervínculo visitado" xfId="14440" builtinId="9" hidden="1"/>
    <cellStyle name="Hipervínculo visitado" xfId="43545" builtinId="9" hidden="1"/>
    <cellStyle name="Hipervínculo visitado" xfId="24121" builtinId="9" hidden="1"/>
    <cellStyle name="Hipervínculo visitado" xfId="50191" builtinId="9" hidden="1"/>
    <cellStyle name="Hipervínculo visitado" xfId="33059" builtinId="9" hidden="1"/>
    <cellStyle name="Hipervínculo visitado" xfId="2921" builtinId="9" hidden="1"/>
    <cellStyle name="Hipervínculo visitado" xfId="21915" builtinId="9" hidden="1"/>
    <cellStyle name="Hipervínculo visitado" xfId="16188" builtinId="9" hidden="1"/>
    <cellStyle name="Hipervínculo visitado" xfId="39865" builtinId="9" hidden="1"/>
    <cellStyle name="Hipervínculo visitado" xfId="27302" builtinId="9" hidden="1"/>
    <cellStyle name="Hipervínculo visitado" xfId="53785" builtinId="9" hidden="1"/>
    <cellStyle name="Hipervínculo visitado" xfId="17078" builtinId="9" hidden="1"/>
    <cellStyle name="Hipervínculo visitado" xfId="52334" builtinId="9" hidden="1"/>
    <cellStyle name="Hipervínculo visitado" xfId="47553" builtinId="9" hidden="1"/>
    <cellStyle name="Hipervínculo visitado" xfId="48117" builtinId="9" hidden="1"/>
    <cellStyle name="Hipervínculo visitado" xfId="53471" builtinId="9" hidden="1"/>
    <cellStyle name="Hipervínculo visitado" xfId="39718" builtinId="9" hidden="1"/>
    <cellStyle name="Hipervínculo visitado" xfId="50702" builtinId="9" hidden="1"/>
    <cellStyle name="Hipervínculo visitado" xfId="58160" builtinId="9" hidden="1"/>
    <cellStyle name="Hipervínculo visitado" xfId="56779" builtinId="9" hidden="1"/>
    <cellStyle name="Hipervínculo visitado" xfId="48426" builtinId="9" hidden="1"/>
    <cellStyle name="Hipervínculo visitado" xfId="21993" builtinId="9" hidden="1"/>
    <cellStyle name="Hipervínculo visitado" xfId="41614" builtinId="9" hidden="1"/>
    <cellStyle name="Hipervínculo visitado" xfId="21867" builtinId="9" hidden="1"/>
    <cellStyle name="Hipervínculo visitado" xfId="14844" builtinId="9" hidden="1"/>
    <cellStyle name="Hipervínculo visitado" xfId="13600" builtinId="9" hidden="1"/>
    <cellStyle name="Hipervínculo visitado" xfId="27964" builtinId="9" hidden="1"/>
    <cellStyle name="Hipervínculo visitado" xfId="12321" builtinId="9" hidden="1"/>
    <cellStyle name="Hipervínculo visitado" xfId="35487" builtinId="9" hidden="1"/>
    <cellStyle name="Hipervínculo visitado" xfId="34297" builtinId="9" hidden="1"/>
    <cellStyle name="Hipervínculo visitado" xfId="53513" builtinId="9" hidden="1"/>
    <cellStyle name="Hipervínculo visitado" xfId="46493" builtinId="9" hidden="1"/>
    <cellStyle name="Hipervínculo visitado" xfId="53154" builtinId="9" hidden="1"/>
    <cellStyle name="Hipervínculo visitado" xfId="41384" builtinId="9" hidden="1"/>
    <cellStyle name="Hipervínculo visitado" xfId="29658" builtinId="9" hidden="1"/>
    <cellStyle name="Hipervínculo visitado" xfId="6104" builtinId="9" hidden="1"/>
    <cellStyle name="Hipervínculo visitado" xfId="56807" builtinId="9" hidden="1"/>
    <cellStyle name="Hipervínculo visitado" xfId="32770" builtinId="9" hidden="1"/>
    <cellStyle name="Hipervínculo visitado" xfId="25172" builtinId="9" hidden="1"/>
    <cellStyle name="Hipervínculo visitado" xfId="14508" builtinId="9" hidden="1"/>
    <cellStyle name="Hipervínculo visitado" xfId="21329" builtinId="9" hidden="1"/>
    <cellStyle name="Hipervínculo visitado" xfId="11355" builtinId="9" hidden="1"/>
    <cellStyle name="Hipervínculo visitado" xfId="29289" builtinId="9" hidden="1"/>
    <cellStyle name="Hipervínculo visitado" xfId="37687" builtinId="9" hidden="1"/>
    <cellStyle name="Hipervínculo visitado" xfId="29716" builtinId="9" hidden="1"/>
    <cellStyle name="Hipervínculo visitado" xfId="39320" builtinId="9" hidden="1"/>
    <cellStyle name="Hipervínculo visitado" xfId="38063" builtinId="9" hidden="1"/>
    <cellStyle name="Hipervínculo visitado" xfId="26917" builtinId="9" hidden="1"/>
    <cellStyle name="Hipervínculo visitado" xfId="36093" builtinId="9" hidden="1"/>
    <cellStyle name="Hipervínculo visitado" xfId="44742" builtinId="9" hidden="1"/>
    <cellStyle name="Hipervínculo visitado" xfId="34083" builtinId="9" hidden="1"/>
    <cellStyle name="Hipervínculo visitado" xfId="21003" builtinId="9" hidden="1"/>
    <cellStyle name="Hipervínculo visitado" xfId="16420" builtinId="9" hidden="1"/>
    <cellStyle name="Hipervínculo visitado" xfId="54505" builtinId="9" hidden="1"/>
    <cellStyle name="Hipervínculo visitado" xfId="54095" builtinId="9" hidden="1"/>
    <cellStyle name="Hipervínculo visitado" xfId="17268" builtinId="9" hidden="1"/>
    <cellStyle name="Hipervínculo visitado" xfId="37917" builtinId="9" hidden="1"/>
    <cellStyle name="Hipervínculo visitado" xfId="36736" builtinId="9" hidden="1"/>
    <cellStyle name="Hipervínculo visitado" xfId="51922" builtinId="9" hidden="1"/>
    <cellStyle name="Hipervínculo visitado" xfId="948" builtinId="9" hidden="1"/>
    <cellStyle name="Hipervínculo visitado" xfId="14769" builtinId="9" hidden="1"/>
    <cellStyle name="Hipervínculo visitado" xfId="16077" builtinId="9" hidden="1"/>
    <cellStyle name="Hipervínculo visitado" xfId="53813" builtinId="9" hidden="1"/>
    <cellStyle name="Hipervínculo visitado" xfId="36476" builtinId="9" hidden="1"/>
    <cellStyle name="Hipervínculo visitado" xfId="29133" builtinId="9" hidden="1"/>
    <cellStyle name="Hipervínculo visitado" xfId="45822" builtinId="9" hidden="1"/>
    <cellStyle name="Hipervínculo visitado" xfId="9081" builtinId="9" hidden="1"/>
    <cellStyle name="Hipervínculo visitado" xfId="27222" builtinId="9" hidden="1"/>
    <cellStyle name="Hipervínculo visitado" xfId="20963" builtinId="9" hidden="1"/>
    <cellStyle name="Hipervínculo visitado" xfId="37229" builtinId="9" hidden="1"/>
    <cellStyle name="Hipervínculo visitado" xfId="49630" builtinId="9" hidden="1"/>
    <cellStyle name="Hipervínculo visitado" xfId="46577" builtinId="9" hidden="1"/>
    <cellStyle name="Hipervínculo visitado" xfId="17152" builtinId="9" hidden="1"/>
    <cellStyle name="Hipervínculo visitado" xfId="56337" builtinId="9" hidden="1"/>
    <cellStyle name="Hipervínculo visitado" xfId="32285" builtinId="9" hidden="1"/>
    <cellStyle name="Hipervínculo visitado" xfId="56637" builtinId="9" hidden="1"/>
    <cellStyle name="Hipervínculo visitado" xfId="56487" builtinId="9" hidden="1"/>
    <cellStyle name="Hipervínculo visitado" xfId="37841" builtinId="9" hidden="1"/>
    <cellStyle name="Hipervínculo visitado" xfId="19158" builtinId="9" hidden="1"/>
    <cellStyle name="Hipervínculo visitado" xfId="15198" builtinId="9" hidden="1"/>
    <cellStyle name="Hipervínculo visitado" xfId="16458" builtinId="9" hidden="1"/>
    <cellStyle name="Hipervínculo visitado" xfId="12225" builtinId="9" hidden="1"/>
    <cellStyle name="Hipervínculo visitado" xfId="5340" builtinId="9" hidden="1"/>
    <cellStyle name="Hipervínculo visitado" xfId="6875" builtinId="9" hidden="1"/>
    <cellStyle name="Hipervínculo visitado" xfId="14231" builtinId="9" hidden="1"/>
    <cellStyle name="Hipervínculo visitado" xfId="3879" builtinId="9" hidden="1"/>
    <cellStyle name="Hipervínculo visitado" xfId="1173" builtinId="9" hidden="1"/>
    <cellStyle name="Hipervínculo visitado" xfId="669" builtinId="9" hidden="1"/>
    <cellStyle name="Hipervínculo visitado" xfId="7294" builtinId="9" hidden="1"/>
    <cellStyle name="Hipervínculo visitado" xfId="2798" builtinId="9" hidden="1"/>
    <cellStyle name="Hipervínculo visitado" xfId="22738" builtinId="9" hidden="1"/>
    <cellStyle name="Hipervínculo visitado" xfId="26194" builtinId="9" hidden="1"/>
    <cellStyle name="Hipervínculo visitado" xfId="15018" builtinId="9" hidden="1"/>
    <cellStyle name="Hipervínculo visitado" xfId="6162" builtinId="9" hidden="1"/>
    <cellStyle name="Hipervínculo visitado" xfId="44216" builtinId="9" hidden="1"/>
    <cellStyle name="Hipervínculo visitado" xfId="49988" builtinId="9" hidden="1"/>
    <cellStyle name="Hipervínculo visitado" xfId="17076" builtinId="9" hidden="1"/>
    <cellStyle name="Hipervínculo visitado" xfId="43455" builtinId="9" hidden="1"/>
    <cellStyle name="Hipervínculo visitado" xfId="41478" builtinId="9" hidden="1"/>
    <cellStyle name="Hipervínculo visitado" xfId="10528" builtinId="9" hidden="1"/>
    <cellStyle name="Hipervínculo visitado" xfId="20254" builtinId="9" hidden="1"/>
    <cellStyle name="Hipervínculo visitado" xfId="32255" builtinId="9" hidden="1"/>
    <cellStyle name="Hipervínculo visitado" xfId="22652" builtinId="9" hidden="1"/>
    <cellStyle name="Hipervínculo visitado" xfId="8104" builtinId="9" hidden="1"/>
    <cellStyle name="Hipervínculo visitado" xfId="40524" builtinId="9" hidden="1"/>
    <cellStyle name="Hipervínculo visitado" xfId="56679" builtinId="9" hidden="1"/>
    <cellStyle name="Hipervínculo visitado" xfId="51311" builtinId="9" hidden="1"/>
    <cellStyle name="Hipervínculo visitado" xfId="26379" builtinId="9" hidden="1"/>
    <cellStyle name="Hipervínculo visitado" xfId="21849" builtinId="9" hidden="1"/>
    <cellStyle name="Hipervínculo visitado" xfId="22381" builtinId="9" hidden="1"/>
    <cellStyle name="Hipervínculo visitado" xfId="4811" builtinId="9" hidden="1"/>
    <cellStyle name="Hipervínculo visitado" xfId="9532" builtinId="9" hidden="1"/>
    <cellStyle name="Hipervínculo visitado" xfId="19066" builtinId="9" hidden="1"/>
    <cellStyle name="Hipervínculo visitado" xfId="26176" builtinId="9" hidden="1"/>
    <cellStyle name="Hipervínculo visitado" xfId="12041" builtinId="9" hidden="1"/>
    <cellStyle name="Hipervínculo visitado" xfId="39704" builtinId="9" hidden="1"/>
    <cellStyle name="Hipervínculo visitado" xfId="19548" builtinId="9" hidden="1"/>
    <cellStyle name="Hipervínculo visitado" xfId="14092" builtinId="9" hidden="1"/>
    <cellStyle name="Hipervínculo visitado" xfId="12707" builtinId="9" hidden="1"/>
    <cellStyle name="Hipervínculo visitado" xfId="39672" builtinId="9" hidden="1"/>
    <cellStyle name="Hipervínculo visitado" xfId="58311" builtinId="9" hidden="1"/>
    <cellStyle name="Hipervínculo visitado" xfId="51078" builtinId="9" hidden="1"/>
    <cellStyle name="Hipervínculo visitado" xfId="48780" builtinId="9" hidden="1"/>
    <cellStyle name="Hipervínculo visitado" xfId="13805" builtinId="9" hidden="1"/>
    <cellStyle name="Hipervínculo visitado" xfId="18024" builtinId="9" hidden="1"/>
    <cellStyle name="Hipervínculo visitado" xfId="10480" builtinId="9" hidden="1"/>
    <cellStyle name="Hipervínculo visitado" xfId="56125" builtinId="9" hidden="1"/>
    <cellStyle name="Hipervínculo visitado" xfId="56045" builtinId="9" hidden="1"/>
    <cellStyle name="Hipervínculo visitado" xfId="54499" builtinId="9" hidden="1"/>
    <cellStyle name="Hipervínculo visitado" xfId="54425" builtinId="9" hidden="1"/>
    <cellStyle name="Hipervínculo visitado" xfId="58011" builtinId="9" hidden="1"/>
    <cellStyle name="Hipervínculo visitado" xfId="56689" builtinId="9" hidden="1"/>
    <cellStyle name="Hipervínculo visitado" xfId="58809" builtinId="9" hidden="1"/>
    <cellStyle name="Hipervínculo visitado" xfId="58238" builtinId="9" hidden="1"/>
    <cellStyle name="Hipervínculo visitado" xfId="57758" builtinId="9" hidden="1"/>
    <cellStyle name="Hipervínculo visitado" xfId="27135" builtinId="9" hidden="1"/>
    <cellStyle name="Hipervínculo visitado" xfId="8498" builtinId="9" hidden="1"/>
    <cellStyle name="Hipervínculo visitado" xfId="24151" builtinId="9" hidden="1"/>
    <cellStyle name="Hipervínculo visitado" xfId="34560" builtinId="9" hidden="1"/>
    <cellStyle name="Hipervínculo visitado" xfId="53457" builtinId="9" hidden="1"/>
    <cellStyle name="Hipervínculo visitado" xfId="56137" builtinId="9" hidden="1"/>
    <cellStyle name="Hipervínculo visitado" xfId="16290" builtinId="9" hidden="1"/>
    <cellStyle name="Hipervínculo visitado" xfId="50225" builtinId="9" hidden="1"/>
    <cellStyle name="Hipervínculo visitado" xfId="22880" builtinId="9" hidden="1"/>
    <cellStyle name="Hipervínculo visitado" xfId="24163" builtinId="9" hidden="1"/>
    <cellStyle name="Hipervínculo visitado" xfId="26291" builtinId="9" hidden="1"/>
    <cellStyle name="Hipervínculo visitado" xfId="33504" builtinId="9" hidden="1"/>
    <cellStyle name="Hipervínculo visitado" xfId="33892" builtinId="9" hidden="1"/>
    <cellStyle name="Hipervínculo visitado" xfId="12623" builtinId="9" hidden="1"/>
    <cellStyle name="Hipervínculo visitado" xfId="12185" builtinId="9" hidden="1"/>
    <cellStyle name="Hipervínculo visitado" xfId="45372" builtinId="9" hidden="1"/>
    <cellStyle name="Hipervínculo visitado" xfId="32095" builtinId="9" hidden="1"/>
    <cellStyle name="Hipervínculo visitado" xfId="26148" builtinId="9" hidden="1"/>
    <cellStyle name="Hipervínculo visitado" xfId="29534" builtinId="9" hidden="1"/>
    <cellStyle name="Hipervínculo visitado" xfId="23489" builtinId="9" hidden="1"/>
    <cellStyle name="Hipervínculo visitado" xfId="24777" builtinId="9" hidden="1"/>
    <cellStyle name="Hipervínculo visitado" xfId="44457" builtinId="9" hidden="1"/>
    <cellStyle name="Hipervínculo visitado" xfId="36063" builtinId="9" hidden="1"/>
    <cellStyle name="Hipervínculo visitado" xfId="13704" builtinId="9" hidden="1"/>
    <cellStyle name="Hipervínculo visitado" xfId="16265" builtinId="9" hidden="1"/>
    <cellStyle name="Hipervínculo visitado" xfId="49198" builtinId="9" hidden="1"/>
    <cellStyle name="Hipervínculo visitado" xfId="47613" builtinId="9" hidden="1"/>
    <cellStyle name="Hipervínculo visitado" xfId="26162" builtinId="9" hidden="1"/>
    <cellStyle name="Hipervínculo visitado" xfId="10796" builtinId="9" hidden="1"/>
    <cellStyle name="Hipervínculo visitado" xfId="41486" builtinId="9" hidden="1"/>
    <cellStyle name="Hipervínculo visitado" xfId="11018" builtinId="9" hidden="1"/>
    <cellStyle name="Hipervínculo visitado" xfId="753" builtinId="9" hidden="1"/>
    <cellStyle name="Hipervínculo visitado" xfId="486" builtinId="9" hidden="1"/>
    <cellStyle name="Hipervínculo visitado" xfId="6783" builtinId="9" hidden="1"/>
    <cellStyle name="Hipervínculo visitado" xfId="8080" builtinId="9" hidden="1"/>
    <cellStyle name="Hipervínculo visitado" xfId="13143" builtinId="9" hidden="1"/>
    <cellStyle name="Hipervínculo visitado" xfId="1353" builtinId="9" hidden="1"/>
    <cellStyle name="Hipervínculo visitado" xfId="130" builtinId="9" hidden="1"/>
    <cellStyle name="Hipervínculo visitado" xfId="35515" builtinId="9" hidden="1"/>
    <cellStyle name="Hipervínculo visitado" xfId="26765" builtinId="9" hidden="1"/>
    <cellStyle name="Hipervínculo visitado" xfId="34056" builtinId="9" hidden="1"/>
    <cellStyle name="Hipervínculo visitado" xfId="11223" builtinId="9" hidden="1"/>
    <cellStyle name="Hipervínculo visitado" xfId="58883" builtinId="9" hidden="1"/>
    <cellStyle name="Hipervínculo visitado" xfId="41071" builtinId="9" hidden="1"/>
    <cellStyle name="Hipervínculo visitado" xfId="38758" builtinId="9" hidden="1"/>
    <cellStyle name="Hipervínculo visitado" xfId="1501" builtinId="9" hidden="1"/>
    <cellStyle name="Hipervínculo visitado" xfId="8959" builtinId="9" hidden="1"/>
    <cellStyle name="Hipervínculo visitado" xfId="44592" builtinId="9" hidden="1"/>
    <cellStyle name="Hipervínculo visitado" xfId="31478" builtinId="9" hidden="1"/>
    <cellStyle name="Hipervínculo visitado" xfId="40492" builtinId="9" hidden="1"/>
    <cellStyle name="Hipervínculo visitado" xfId="42808" builtinId="9" hidden="1"/>
    <cellStyle name="Hipervínculo visitado" xfId="50865" builtinId="9" hidden="1"/>
    <cellStyle name="Hipervínculo visitado" xfId="48874" builtinId="9" hidden="1"/>
    <cellStyle name="Hipervínculo visitado" xfId="50050" builtinId="9" hidden="1"/>
    <cellStyle name="Hipervínculo visitado" xfId="37395" builtinId="9" hidden="1"/>
    <cellStyle name="Hipervínculo visitado" xfId="40414" builtinId="9" hidden="1"/>
    <cellStyle name="Hipervínculo visitado" xfId="39025" builtinId="9" hidden="1"/>
    <cellStyle name="Hipervínculo visitado" xfId="55253" builtinId="9" hidden="1"/>
    <cellStyle name="Hipervínculo visitado" xfId="37681" builtinId="9" hidden="1"/>
    <cellStyle name="Hipervínculo visitado" xfId="39804" builtinId="9" hidden="1"/>
    <cellStyle name="Hipervínculo visitado" xfId="54107" builtinId="9" hidden="1"/>
    <cellStyle name="Hipervínculo visitado" xfId="50863" builtinId="9" hidden="1"/>
    <cellStyle name="Hipervínculo visitado" xfId="52348" builtinId="9" hidden="1"/>
    <cellStyle name="Hipervínculo visitado" xfId="39935" builtinId="9" hidden="1"/>
    <cellStyle name="Hipervínculo visitado" xfId="27151" builtinId="9" hidden="1"/>
    <cellStyle name="Hipervínculo visitado" xfId="56986" builtinId="9" hidden="1"/>
    <cellStyle name="Hipervínculo visitado" xfId="49342" builtinId="9" hidden="1"/>
    <cellStyle name="Hipervínculo visitado" xfId="15142" builtinId="9" hidden="1"/>
    <cellStyle name="Hipervínculo visitado" xfId="16993" builtinId="9" hidden="1"/>
    <cellStyle name="Hipervínculo visitado" xfId="37347" builtinId="9" hidden="1"/>
    <cellStyle name="Hipervínculo visitado" xfId="58423" builtinId="9" hidden="1"/>
    <cellStyle name="Hipervínculo visitado" xfId="59031" builtinId="9" hidden="1"/>
    <cellStyle name="Hipervínculo visitado" xfId="54121" builtinId="9" hidden="1"/>
    <cellStyle name="Hipervínculo visitado" xfId="49118" builtinId="9" hidden="1"/>
    <cellStyle name="Hipervínculo visitado" xfId="47573" builtinId="9" hidden="1"/>
    <cellStyle name="Hipervínculo visitado" xfId="48591" builtinId="9" hidden="1"/>
    <cellStyle name="Hipervínculo visitado" xfId="49648" builtinId="9" hidden="1"/>
    <cellStyle name="Hipervínculo visitado" xfId="51174" builtinId="9" hidden="1"/>
    <cellStyle name="Hipervínculo visitado" xfId="34107" builtinId="9" hidden="1"/>
    <cellStyle name="Hipervínculo visitado" xfId="35344" builtinId="9" hidden="1"/>
    <cellStyle name="Hipervínculo visitado" xfId="35332" builtinId="9" hidden="1"/>
    <cellStyle name="Hipervínculo visitado" xfId="37152" builtinId="9" hidden="1"/>
    <cellStyle name="Hipervínculo visitado" xfId="15588" builtinId="9" hidden="1"/>
    <cellStyle name="Hipervínculo visitado" xfId="51758" builtinId="9" hidden="1"/>
    <cellStyle name="Hipervínculo visitado" xfId="46804" builtinId="9" hidden="1"/>
    <cellStyle name="Hipervínculo visitado" xfId="59011" builtinId="9" hidden="1"/>
    <cellStyle name="Hipervínculo visitado" xfId="58255" builtinId="9" hidden="1"/>
    <cellStyle name="Hipervínculo visitado" xfId="49005" builtinId="9" hidden="1"/>
    <cellStyle name="Hipervínculo visitado" xfId="43547" builtinId="9" hidden="1"/>
    <cellStyle name="Hipervínculo visitado" xfId="12091" builtinId="9" hidden="1"/>
    <cellStyle name="Hipervínculo visitado" xfId="56113" builtinId="9" hidden="1"/>
    <cellStyle name="Hipervínculo visitado" xfId="33886" builtinId="9" hidden="1"/>
    <cellStyle name="Hipervínculo visitado" xfId="13698" builtinId="9" hidden="1"/>
    <cellStyle name="Hipervínculo visitado" xfId="53337" builtinId="9" hidden="1"/>
    <cellStyle name="Hipervínculo visitado" xfId="51680" builtinId="9" hidden="1"/>
    <cellStyle name="Hipervínculo visitado" xfId="46087" builtinId="9" hidden="1"/>
    <cellStyle name="Hipervínculo visitado" xfId="38615" builtinId="9" hidden="1"/>
    <cellStyle name="Hipervínculo visitado" xfId="33270" builtinId="9" hidden="1"/>
    <cellStyle name="Hipervínculo visitado" xfId="49732" builtinId="9" hidden="1"/>
    <cellStyle name="Hipervínculo visitado" xfId="48766" builtinId="9" hidden="1"/>
    <cellStyle name="Hipervínculo visitado" xfId="55160" builtinId="9" hidden="1"/>
    <cellStyle name="Hipervínculo visitado" xfId="56071" builtinId="9" hidden="1"/>
    <cellStyle name="Hipervínculo visitado" xfId="35193" builtinId="9" hidden="1"/>
    <cellStyle name="Hipervínculo visitado" xfId="39262" builtinId="9" hidden="1"/>
    <cellStyle name="Hipervínculo visitado" xfId="39867" builtinId="9" hidden="1"/>
    <cellStyle name="Hipervínculo visitado" xfId="17784" builtinId="9" hidden="1"/>
    <cellStyle name="Hipervínculo visitado" xfId="30190" builtinId="9" hidden="1"/>
    <cellStyle name="Hipervínculo visitado" xfId="55185" builtinId="9" hidden="1"/>
    <cellStyle name="Hipervínculo visitado" xfId="52288" builtinId="9" hidden="1"/>
    <cellStyle name="Hipervínculo visitado" xfId="51390" builtinId="9" hidden="1"/>
    <cellStyle name="Hipervínculo visitado" xfId="38469" builtinId="9" hidden="1"/>
    <cellStyle name="Hipervínculo visitado" xfId="21753" builtinId="9" hidden="1"/>
    <cellStyle name="Hipervínculo visitado" xfId="5958" builtinId="9" hidden="1"/>
    <cellStyle name="Hipervínculo visitado" xfId="6625" builtinId="9" hidden="1"/>
    <cellStyle name="Hipervínculo visitado" xfId="44532" builtinId="9" hidden="1"/>
    <cellStyle name="Hipervínculo visitado" xfId="23067" builtinId="9" hidden="1"/>
    <cellStyle name="Hipervínculo visitado" xfId="48814" builtinId="9" hidden="1"/>
    <cellStyle name="Hipervínculo visitado" xfId="45386" builtinId="9" hidden="1"/>
    <cellStyle name="Hipervínculo visitado" xfId="31176" builtinId="9" hidden="1"/>
    <cellStyle name="Hipervínculo visitado" xfId="23351" builtinId="9" hidden="1"/>
    <cellStyle name="Hipervínculo visitado" xfId="14792" builtinId="9" hidden="1"/>
    <cellStyle name="Hipervínculo visitado" xfId="17520" builtinId="9" hidden="1"/>
    <cellStyle name="Hipervínculo visitado" xfId="28747" builtinId="9" hidden="1"/>
    <cellStyle name="Hipervínculo visitado" xfId="50988" builtinId="9" hidden="1"/>
    <cellStyle name="Hipervínculo visitado" xfId="7132" builtinId="9" hidden="1"/>
    <cellStyle name="Hipervínculo visitado" xfId="40440" builtinId="9" hidden="1"/>
    <cellStyle name="Hipervínculo visitado" xfId="52951" builtinId="9" hidden="1"/>
    <cellStyle name="Hipervínculo visitado" xfId="52092" builtinId="9" hidden="1"/>
    <cellStyle name="Hipervínculo visitado" xfId="26389" builtinId="9" hidden="1"/>
    <cellStyle name="Hipervínculo visitado" xfId="34454" builtinId="9" hidden="1"/>
    <cellStyle name="Hipervínculo visitado" xfId="48275" builtinId="9" hidden="1"/>
    <cellStyle name="Hipervínculo visitado" xfId="43124" builtinId="9" hidden="1"/>
    <cellStyle name="Hipervínculo visitado" xfId="55599" builtinId="9" hidden="1"/>
    <cellStyle name="Hipervínculo visitado" xfId="47868" builtinId="9" hidden="1"/>
    <cellStyle name="Hipervínculo visitado" xfId="16035" builtinId="9" hidden="1"/>
    <cellStyle name="Hipervínculo visitado" xfId="48498" builtinId="9" hidden="1"/>
    <cellStyle name="Hipervínculo visitado" xfId="48444" builtinId="9" hidden="1"/>
    <cellStyle name="Hipervínculo visitado" xfId="47417" builtinId="9" hidden="1"/>
    <cellStyle name="Hipervínculo visitado" xfId="35631" builtinId="9" hidden="1"/>
    <cellStyle name="Hipervínculo visitado" xfId="13411" builtinId="9" hidden="1"/>
    <cellStyle name="Hipervínculo visitado" xfId="22449" builtinId="9" hidden="1"/>
    <cellStyle name="Hipervínculo visitado" xfId="54449" builtinId="9" hidden="1"/>
    <cellStyle name="Hipervínculo visitado" xfId="56663" builtinId="9" hidden="1"/>
    <cellStyle name="Hipervínculo visitado" xfId="40064" builtinId="9" hidden="1"/>
    <cellStyle name="Hipervínculo visitado" xfId="7798" builtinId="9" hidden="1"/>
    <cellStyle name="Hipervínculo visitado" xfId="24911" builtinId="9" hidden="1"/>
    <cellStyle name="Hipervínculo visitado" xfId="49110" builtinId="9" hidden="1"/>
    <cellStyle name="Hipervínculo visitado" xfId="56475" builtinId="9" hidden="1"/>
    <cellStyle name="Hipervínculo visitado" xfId="21166" builtinId="9" hidden="1"/>
    <cellStyle name="Hipervínculo visitado" xfId="8798" builtinId="9" hidden="1"/>
    <cellStyle name="Hipervínculo visitado" xfId="6282" builtinId="9" hidden="1"/>
    <cellStyle name="Hipervínculo visitado" xfId="2770" builtinId="9" hidden="1"/>
    <cellStyle name="Hipervínculo visitado" xfId="11180" builtinId="9" hidden="1"/>
    <cellStyle name="Hipervínculo visitado" xfId="3887" builtinId="9" hidden="1"/>
    <cellStyle name="Hipervínculo visitado" xfId="39202" builtinId="9" hidden="1"/>
    <cellStyle name="Hipervínculo visitado" xfId="22567" builtinId="9" hidden="1"/>
    <cellStyle name="Hipervínculo visitado" xfId="17816" builtinId="9" hidden="1"/>
    <cellStyle name="Hipervínculo visitado" xfId="37851" builtinId="9" hidden="1"/>
    <cellStyle name="Hipervínculo visitado" xfId="25899" builtinId="9" hidden="1"/>
    <cellStyle name="Hipervínculo visitado" xfId="5784" builtinId="9" hidden="1"/>
    <cellStyle name="Hipervínculo visitado" xfId="52467" builtinId="9" hidden="1"/>
    <cellStyle name="Hipervínculo visitado" xfId="7853" builtinId="9" hidden="1"/>
    <cellStyle name="Hipervínculo visitado" xfId="57547" builtinId="9" hidden="1"/>
    <cellStyle name="Hipervínculo visitado" xfId="59023" builtinId="9" hidden="1"/>
    <cellStyle name="Hipervínculo visitado" xfId="54253" builtinId="9" hidden="1"/>
    <cellStyle name="Hipervínculo visitado" xfId="7381" builtinId="9" hidden="1"/>
    <cellStyle name="Hipervínculo visitado" xfId="53634" builtinId="9" hidden="1"/>
    <cellStyle name="Hipervínculo visitado" xfId="37015" builtinId="9" hidden="1"/>
    <cellStyle name="Hipervínculo visitado" xfId="58178" builtinId="9" hidden="1"/>
    <cellStyle name="Hipervínculo visitado" xfId="37981" builtinId="9" hidden="1"/>
    <cellStyle name="Hipervínculo visitado" xfId="28165" builtinId="9" hidden="1"/>
    <cellStyle name="Hipervínculo visitado" xfId="46270" builtinId="9" hidden="1"/>
    <cellStyle name="Hipervínculo visitado" xfId="44180" builtinId="9" hidden="1"/>
    <cellStyle name="Hipervínculo visitado" xfId="9175" builtinId="9" hidden="1"/>
    <cellStyle name="Hipervínculo visitado" xfId="1993" builtinId="9" hidden="1"/>
    <cellStyle name="Hipervínculo visitado" xfId="2792" builtinId="9" hidden="1"/>
    <cellStyle name="Hipervínculo visitado" xfId="17910" builtinId="9" hidden="1"/>
    <cellStyle name="Hipervínculo visitado" xfId="35095" builtinId="9" hidden="1"/>
    <cellStyle name="Hipervínculo visitado" xfId="13027" builtinId="9" hidden="1"/>
    <cellStyle name="Hipervínculo visitado" xfId="12791" builtinId="9" hidden="1"/>
    <cellStyle name="Hipervínculo visitado" xfId="9208" builtinId="9" hidden="1"/>
    <cellStyle name="Hipervínculo visitado" xfId="7472" builtinId="9" hidden="1"/>
    <cellStyle name="Hipervínculo visitado" xfId="34872" builtinId="9" hidden="1"/>
    <cellStyle name="Hipervínculo visitado" xfId="25473" builtinId="9" hidden="1"/>
    <cellStyle name="Hipervínculo visitado" xfId="27570" builtinId="9" hidden="1"/>
    <cellStyle name="Hipervínculo visitado" xfId="51430" builtinId="9" hidden="1"/>
    <cellStyle name="Hipervínculo visitado" xfId="38834" builtinId="9" hidden="1"/>
    <cellStyle name="Hipervínculo visitado" xfId="31859" builtinId="9" hidden="1"/>
    <cellStyle name="Hipervínculo visitado" xfId="47497" builtinId="9" hidden="1"/>
    <cellStyle name="Hipervínculo visitado" xfId="39250" builtinId="9" hidden="1"/>
    <cellStyle name="Hipervínculo visitado" xfId="22147" builtinId="9" hidden="1"/>
    <cellStyle name="Hipervínculo visitado" xfId="31388" builtinId="9" hidden="1"/>
    <cellStyle name="Hipervínculo visitado" xfId="34373" builtinId="9" hidden="1"/>
    <cellStyle name="Hipervínculo visitado" xfId="15432" builtinId="9" hidden="1"/>
    <cellStyle name="Hipervínculo visitado" xfId="22589" builtinId="9" hidden="1"/>
    <cellStyle name="Hipervínculo visitado" xfId="19251" builtinId="9" hidden="1"/>
    <cellStyle name="Hipervínculo visitado" xfId="51232" builtinId="9" hidden="1"/>
    <cellStyle name="Hipervínculo visitado" xfId="21991" builtinId="9" hidden="1"/>
    <cellStyle name="Hipervínculo visitado" xfId="24343" builtinId="9" hidden="1"/>
    <cellStyle name="Hipervínculo visitado" xfId="52469" builtinId="9" hidden="1"/>
    <cellStyle name="Hipervínculo visitado" xfId="33514" builtinId="9" hidden="1"/>
    <cellStyle name="Hipervínculo visitado" xfId="12631" builtinId="9" hidden="1"/>
    <cellStyle name="Hipervínculo visitado" xfId="39849" builtinId="9" hidden="1"/>
    <cellStyle name="Hipervínculo visitado" xfId="44292" builtinId="9" hidden="1"/>
    <cellStyle name="Hipervínculo visitado" xfId="5246" builtinId="9" hidden="1"/>
    <cellStyle name="Hipervínculo visitado" xfId="27175" builtinId="9" hidden="1"/>
    <cellStyle name="Hipervínculo visitado" xfId="57694" builtinId="9" hidden="1"/>
    <cellStyle name="Hipervínculo visitado" xfId="14948" builtinId="9" hidden="1"/>
    <cellStyle name="Hipervínculo visitado" xfId="31887" builtinId="9" hidden="1"/>
    <cellStyle name="Hipervínculo visitado" xfId="6809" builtinId="9" hidden="1"/>
    <cellStyle name="Hipervínculo visitado" xfId="48812" builtinId="9" hidden="1"/>
    <cellStyle name="Hipervínculo visitado" xfId="11245" builtinId="9" hidden="1"/>
    <cellStyle name="Hipervínculo visitado" xfId="56133" builtinId="9" hidden="1"/>
    <cellStyle name="Hipervínculo visitado" xfId="26365" builtinId="9" hidden="1"/>
    <cellStyle name="Hipervínculo visitado" xfId="40802" builtinId="9" hidden="1"/>
    <cellStyle name="Hipervínculo visitado" xfId="57949" builtinId="9" hidden="1"/>
    <cellStyle name="Hipervínculo visitado" xfId="44550" builtinId="9" hidden="1"/>
    <cellStyle name="Hipervínculo visitado" xfId="38718" builtinId="9" hidden="1"/>
    <cellStyle name="Hipervínculo visitado" xfId="40652" builtinId="9" hidden="1"/>
    <cellStyle name="Hipervínculo visitado" xfId="7314" builtinId="9" hidden="1"/>
    <cellStyle name="Hipervínculo visitado" xfId="18215" builtinId="9" hidden="1"/>
    <cellStyle name="Hipervínculo visitado" xfId="49986" builtinId="9" hidden="1"/>
    <cellStyle name="Hipervínculo visitado" xfId="4436" builtinId="9" hidden="1"/>
    <cellStyle name="Hipervínculo visitado" xfId="10438" builtinId="9" hidden="1"/>
    <cellStyle name="Hipervínculo visitado" xfId="10131" builtinId="9" hidden="1"/>
    <cellStyle name="Hipervínculo visitado" xfId="16589" builtinId="9" hidden="1"/>
    <cellStyle name="Hipervínculo visitado" xfId="8090" builtinId="9" hidden="1"/>
    <cellStyle name="Hipervínculo visitado" xfId="38551" builtinId="9" hidden="1"/>
    <cellStyle name="Hipervínculo visitado" xfId="31218" builtinId="9" hidden="1"/>
    <cellStyle name="Hipervínculo visitado" xfId="44814" builtinId="9" hidden="1"/>
    <cellStyle name="Hipervínculo visitado" xfId="12765" builtinId="9" hidden="1"/>
    <cellStyle name="Hipervínculo visitado" xfId="54197" builtinId="9" hidden="1"/>
    <cellStyle name="Hipervínculo visitado" xfId="50595" builtinId="9" hidden="1"/>
    <cellStyle name="Hipervínculo visitado" xfId="30225" builtinId="9" hidden="1"/>
    <cellStyle name="Hipervínculo visitado" xfId="40022" builtinId="9" hidden="1"/>
    <cellStyle name="Hipervínculo visitado" xfId="47455" builtinId="9" hidden="1"/>
    <cellStyle name="Hipervínculo visitado" xfId="57411" builtinId="9" hidden="1"/>
    <cellStyle name="Hipervínculo visitado" xfId="1395" builtinId="9" hidden="1"/>
    <cellStyle name="Hipervínculo visitado" xfId="1297" builtinId="9" hidden="1"/>
    <cellStyle name="Hipervínculo visitado" xfId="5694" builtinId="9" hidden="1"/>
    <cellStyle name="Hipervínculo visitado" xfId="12464" builtinId="9" hidden="1"/>
    <cellStyle name="Hipervínculo visitado" xfId="2471" builtinId="9" hidden="1"/>
    <cellStyle name="Hipervínculo visitado" xfId="33198" builtinId="9" hidden="1"/>
    <cellStyle name="Hipervínculo visitado" xfId="2088" builtinId="9" hidden="1"/>
    <cellStyle name="Hipervínculo visitado" xfId="2774" builtinId="9" hidden="1"/>
    <cellStyle name="Hipervínculo visitado" xfId="41281" builtinId="9" hidden="1"/>
    <cellStyle name="Hipervínculo visitado" xfId="5109" builtinId="9" hidden="1"/>
    <cellStyle name="Hipervínculo visitado" xfId="1639" builtinId="9" hidden="1"/>
    <cellStyle name="Hipervínculo visitado" xfId="22041" builtinId="9" hidden="1"/>
    <cellStyle name="Hipervínculo visitado" xfId="20421" builtinId="9" hidden="1"/>
    <cellStyle name="Hipervínculo visitado" xfId="10558" builtinId="9" hidden="1"/>
    <cellStyle name="Hipervínculo visitado" xfId="17294" builtinId="9" hidden="1"/>
    <cellStyle name="Hipervínculo visitado" xfId="5170" builtinId="9" hidden="1"/>
    <cellStyle name="Hipervínculo visitado" xfId="7234" builtinId="9" hidden="1"/>
    <cellStyle name="Hipervínculo visitado" xfId="42760" builtinId="9" hidden="1"/>
    <cellStyle name="Hipervínculo visitado" xfId="57126" builtinId="9" hidden="1"/>
    <cellStyle name="Hipervínculo visitado" xfId="59123" builtinId="9" hidden="1"/>
    <cellStyle name="Hipervínculo visitado" xfId="5182" builtinId="9" hidden="1"/>
    <cellStyle name="Hipervínculo visitado" xfId="40600" builtinId="9" hidden="1"/>
    <cellStyle name="Hipervínculo visitado" xfId="9393" builtinId="9" hidden="1"/>
    <cellStyle name="Hipervínculo visitado" xfId="11273" builtinId="9" hidden="1"/>
    <cellStyle name="Hipervínculo visitado" xfId="9552" builtinId="9" hidden="1"/>
    <cellStyle name="Hipervínculo visitado" xfId="10970" builtinId="9" hidden="1"/>
    <cellStyle name="Hipervínculo visitado" xfId="12859" builtinId="9" hidden="1"/>
    <cellStyle name="Hipervínculo visitado" xfId="57682" builtinId="9" hidden="1"/>
    <cellStyle name="Hipervínculo visitado" xfId="6835" builtinId="9" hidden="1"/>
    <cellStyle name="Hipervínculo visitado" xfId="42738" builtinId="9" hidden="1"/>
    <cellStyle name="Hipervínculo visitado" xfId="12287" builtinId="9" hidden="1"/>
    <cellStyle name="Hipervínculo visitado" xfId="13648" builtinId="9" hidden="1"/>
    <cellStyle name="Hipervínculo visitado" xfId="8650" builtinId="9" hidden="1"/>
    <cellStyle name="Hipervínculo visitado" xfId="5278" builtinId="9" hidden="1"/>
    <cellStyle name="Hipervínculo visitado" xfId="27011" builtinId="9" hidden="1"/>
    <cellStyle name="Hipervínculo visitado" xfId="14602" builtinId="9" hidden="1"/>
    <cellStyle name="Hipervínculo visitado" xfId="21152" builtinId="9" hidden="1"/>
    <cellStyle name="Hipervínculo visitado" xfId="1111" builtinId="9" hidden="1"/>
    <cellStyle name="Hipervínculo visitado" xfId="22856" builtinId="9" hidden="1"/>
    <cellStyle name="Hipervínculo visitado" xfId="54593" builtinId="9" hidden="1"/>
    <cellStyle name="Hipervínculo visitado" xfId="38830" builtinId="9" hidden="1"/>
    <cellStyle name="Hipervínculo visitado" xfId="22862" builtinId="9" hidden="1"/>
    <cellStyle name="Hipervínculo visitado" xfId="17220" builtinId="9" hidden="1"/>
    <cellStyle name="Hipervínculo visitado" xfId="43932" builtinId="9" hidden="1"/>
    <cellStyle name="Hipervínculo visitado" xfId="8314" builtinId="9" hidden="1"/>
    <cellStyle name="Hipervínculo visitado" xfId="39500" builtinId="9" hidden="1"/>
    <cellStyle name="Hipervínculo visitado" xfId="8124" builtinId="9" hidden="1"/>
    <cellStyle name="Hipervínculo visitado" xfId="13413" builtinId="9" hidden="1"/>
    <cellStyle name="Hipervínculo visitado" xfId="9550" builtinId="9" hidden="1"/>
    <cellStyle name="Hipervínculo visitado" xfId="30265" builtinId="9" hidden="1"/>
    <cellStyle name="Hipervínculo visitado" xfId="38115" builtinId="9" hidden="1"/>
    <cellStyle name="Hipervínculo visitado" xfId="19502" builtinId="9" hidden="1"/>
    <cellStyle name="Hipervínculo visitado" xfId="37309" builtinId="9" hidden="1"/>
    <cellStyle name="Hipervínculo visitado" xfId="8975" builtinId="9" hidden="1"/>
    <cellStyle name="Hipervínculo visitado" xfId="36754" builtinId="9" hidden="1"/>
    <cellStyle name="Hipervínculo visitado" xfId="17364" builtinId="9" hidden="1"/>
    <cellStyle name="Hipervínculo visitado" xfId="11711" builtinId="9" hidden="1"/>
    <cellStyle name="Hipervínculo visitado" xfId="39465" builtinId="9" hidden="1"/>
    <cellStyle name="Hipervínculo visitado" xfId="44304" builtinId="9" hidden="1"/>
    <cellStyle name="Hipervínculo visitado" xfId="31098" builtinId="9" hidden="1"/>
    <cellStyle name="Hipervínculo visitado" xfId="32726" builtinId="9" hidden="1"/>
    <cellStyle name="Hipervínculo visitado" xfId="32782" builtinId="9" hidden="1"/>
    <cellStyle name="Hipervínculo visitado" xfId="47249" builtinId="9" hidden="1"/>
    <cellStyle name="Hipervínculo visitado" xfId="32521" builtinId="9" hidden="1"/>
    <cellStyle name="Hipervínculo visitado" xfId="27147" builtinId="9" hidden="1"/>
    <cellStyle name="Hipervínculo visitado" xfId="23866" builtinId="9" hidden="1"/>
    <cellStyle name="Hipervínculo visitado" xfId="10113" builtinId="9" hidden="1"/>
    <cellStyle name="Hipervínculo visitado" xfId="48573" builtinId="9" hidden="1"/>
    <cellStyle name="Hipervínculo visitado" xfId="9661" builtinId="9" hidden="1"/>
    <cellStyle name="Hipervínculo visitado" xfId="24097" builtinId="9" hidden="1"/>
    <cellStyle name="Hipervínculo visitado" xfId="44280" builtinId="9" hidden="1"/>
    <cellStyle name="Hipervínculo visitado" xfId="5603" builtinId="9" hidden="1"/>
    <cellStyle name="Hipervínculo visitado" xfId="13484" builtinId="9" hidden="1"/>
    <cellStyle name="Hipervínculo visitado" xfId="26425" builtinId="9" hidden="1"/>
    <cellStyle name="Hipervínculo visitado" xfId="5462" builtinId="9" hidden="1"/>
    <cellStyle name="Hipervínculo visitado" xfId="1279" builtinId="9" hidden="1"/>
    <cellStyle name="Hipervínculo visitado" xfId="53477" builtinId="9" hidden="1"/>
    <cellStyle name="Hipervínculo visitado" xfId="57280" builtinId="9" hidden="1"/>
    <cellStyle name="Hipervínculo visitado" xfId="74" builtinId="9" hidden="1"/>
    <cellStyle name="Hipervínculo visitado" xfId="749" builtinId="9" hidden="1"/>
    <cellStyle name="Hipervínculo visitado" xfId="1463" builtinId="9" hidden="1"/>
    <cellStyle name="Hipervínculo visitado" xfId="17954" builtinId="9" hidden="1"/>
    <cellStyle name="Hipervínculo visitado" xfId="26019" builtinId="9" hidden="1"/>
    <cellStyle name="Hipervínculo visitado" xfId="26029" builtinId="9" hidden="1"/>
    <cellStyle name="Hipervínculo visitado" xfId="54814" builtinId="9" hidden="1"/>
    <cellStyle name="Hipervínculo visitado" xfId="57710" builtinId="9" hidden="1"/>
    <cellStyle name="Hipervínculo visitado" xfId="12689" builtinId="9" hidden="1"/>
    <cellStyle name="Hipervínculo visitado" xfId="3067" builtinId="9" hidden="1"/>
    <cellStyle name="Hipervínculo visitado" xfId="23687" builtinId="9" hidden="1"/>
    <cellStyle name="Hipervínculo visitado" xfId="7702" builtinId="9" hidden="1"/>
    <cellStyle name="Hipervínculo visitado" xfId="1291" builtinId="9" hidden="1"/>
    <cellStyle name="Hipervínculo visitado" xfId="40162" builtinId="9" hidden="1"/>
    <cellStyle name="Hipervínculo visitado" xfId="39433" builtinId="9" hidden="1"/>
    <cellStyle name="Hipervínculo visitado" xfId="20102" builtinId="9" hidden="1"/>
    <cellStyle name="Hipervínculo visitado" xfId="29285" builtinId="9" hidden="1"/>
    <cellStyle name="Hipervínculo visitado" xfId="13608" builtinId="9" hidden="1"/>
    <cellStyle name="Hipervínculo visitado" xfId="36578" builtinId="9" hidden="1"/>
    <cellStyle name="Hipervínculo visitado" xfId="6865" builtinId="9" hidden="1"/>
    <cellStyle name="Hipervínculo visitado" xfId="32864" builtinId="9" hidden="1"/>
    <cellStyle name="Hipervínculo visitado" xfId="24353" builtinId="9" hidden="1"/>
    <cellStyle name="Hipervínculo visitado" xfId="27452" builtinId="9" hidden="1"/>
    <cellStyle name="Hipervínculo visitado" xfId="23349" builtinId="9" hidden="1"/>
    <cellStyle name="Hipervínculo visitado" xfId="7879" builtinId="9" hidden="1"/>
    <cellStyle name="Hipervínculo visitado" xfId="52429" builtinId="9" hidden="1"/>
    <cellStyle name="Hipervínculo visitado" xfId="56950" builtinId="9" hidden="1"/>
    <cellStyle name="Hipervínculo visitado" xfId="28987" builtinId="9" hidden="1"/>
    <cellStyle name="Hipervínculo visitado" xfId="29433" builtinId="9" hidden="1"/>
    <cellStyle name="Hipervínculo visitado" xfId="21100" builtinId="9" hidden="1"/>
    <cellStyle name="Hipervínculo visitado" xfId="54860" builtinId="9" hidden="1"/>
    <cellStyle name="Hipervínculo visitado" xfId="21291" builtinId="9" hidden="1"/>
    <cellStyle name="Hipervínculo visitado" xfId="35017" builtinId="9" hidden="1"/>
    <cellStyle name="Hipervínculo visitado" xfId="27829" builtinId="9" hidden="1"/>
    <cellStyle name="Hipervínculo visitado" xfId="45669" builtinId="9" hidden="1"/>
    <cellStyle name="Hipervínculo visitado" xfId="35135" builtinId="9" hidden="1"/>
    <cellStyle name="Hipervínculo visitado" xfId="53691" builtinId="9" hidden="1"/>
    <cellStyle name="Hipervínculo visitado" xfId="28879" builtinId="9" hidden="1"/>
    <cellStyle name="Hipervínculo visitado" xfId="34641" builtinId="9" hidden="1"/>
    <cellStyle name="Hipervínculo visitado" xfId="10173" builtinId="9" hidden="1"/>
    <cellStyle name="Hipervínculo visitado" xfId="21170" builtinId="9" hidden="1"/>
    <cellStyle name="Hipervínculo visitado" xfId="38539" builtinId="9" hidden="1"/>
    <cellStyle name="Hipervínculo visitado" xfId="52651" builtinId="9" hidden="1"/>
    <cellStyle name="Hipervínculo visitado" xfId="52238" builtinId="9" hidden="1"/>
    <cellStyle name="Hipervínculo visitado" xfId="50395" builtinId="9" hidden="1"/>
    <cellStyle name="Hipervínculo visitado" xfId="41035" builtinId="9" hidden="1"/>
    <cellStyle name="Hipervínculo visitado" xfId="45486" builtinId="9" hidden="1"/>
    <cellStyle name="Hipervínculo visitado" xfId="3419" builtinId="9" hidden="1"/>
    <cellStyle name="Hipervínculo visitado" xfId="19730" builtinId="9" hidden="1"/>
    <cellStyle name="Hipervínculo visitado" xfId="31150" builtinId="9" hidden="1"/>
    <cellStyle name="Hipervínculo visitado" xfId="53827" builtinId="9" hidden="1"/>
    <cellStyle name="Hipervínculo visitado" xfId="18405" builtinId="9" hidden="1"/>
    <cellStyle name="Hipervínculo visitado" xfId="39375" builtinId="9" hidden="1"/>
    <cellStyle name="Hipervínculo visitado" xfId="30546" builtinId="9" hidden="1"/>
    <cellStyle name="Hipervínculo visitado" xfId="5607" builtinId="9" hidden="1"/>
    <cellStyle name="Hipervínculo visitado" xfId="25656" builtinId="9" hidden="1"/>
    <cellStyle name="Hipervínculo visitado" xfId="58005" builtinId="9" hidden="1"/>
    <cellStyle name="Hipervínculo visitado" xfId="40834" builtinId="9" hidden="1"/>
    <cellStyle name="Hipervínculo visitado" xfId="48258" builtinId="9" hidden="1"/>
    <cellStyle name="Hipervínculo visitado" xfId="56021" builtinId="9" hidden="1"/>
    <cellStyle name="Hipervínculo visitado" xfId="18815" builtinId="9" hidden="1"/>
    <cellStyle name="Hipervínculo visitado" xfId="42209" builtinId="9" hidden="1"/>
    <cellStyle name="Hipervínculo visitado" xfId="20507" builtinId="9" hidden="1"/>
    <cellStyle name="Hipervínculo visitado" xfId="41362" builtinId="9" hidden="1"/>
    <cellStyle name="Hipervínculo visitado" xfId="41616" builtinId="9" hidden="1"/>
    <cellStyle name="Hipervínculo visitado" xfId="56948" builtinId="9" hidden="1"/>
    <cellStyle name="Hipervínculo visitado" xfId="1859" builtinId="9" hidden="1"/>
    <cellStyle name="Hipervínculo visitado" xfId="20056" builtinId="9" hidden="1"/>
    <cellStyle name="Hipervínculo visitado" xfId="5480" builtinId="9" hidden="1"/>
    <cellStyle name="Hipervínculo visitado" xfId="28785" builtinId="9" hidden="1"/>
    <cellStyle name="Hipervínculo visitado" xfId="13502" builtinId="9" hidden="1"/>
    <cellStyle name="Hipervínculo visitado" xfId="19478" builtinId="9" hidden="1"/>
    <cellStyle name="Hipervínculo visitado" xfId="57240" builtinId="9" hidden="1"/>
    <cellStyle name="Hipervínculo visitado" xfId="38774" builtinId="9" hidden="1"/>
    <cellStyle name="Hipervínculo visitado" xfId="787" builtinId="9" hidden="1"/>
    <cellStyle name="Hipervínculo visitado" xfId="18291" builtinId="9" hidden="1"/>
    <cellStyle name="Hipervínculo visitado" xfId="357" builtinId="9" hidden="1"/>
    <cellStyle name="Hipervínculo visitado" xfId="58283" builtinId="9" hidden="1"/>
    <cellStyle name="Hipervínculo visitado" xfId="29783" builtinId="9" hidden="1"/>
    <cellStyle name="Hipervínculo visitado" xfId="48876" builtinId="9" hidden="1"/>
    <cellStyle name="Hipervínculo visitado" xfId="58897" builtinId="9" hidden="1"/>
    <cellStyle name="Hipervínculo visitado" xfId="46268" builtinId="9" hidden="1"/>
    <cellStyle name="Hipervínculo visitado" xfId="26923" builtinId="9" hidden="1"/>
    <cellStyle name="Hipervínculo visitado" xfId="6807" builtinId="9" hidden="1"/>
    <cellStyle name="Hipervínculo visitado" xfId="8528" builtinId="9" hidden="1"/>
    <cellStyle name="Hipervínculo visitado" xfId="35555" builtinId="9" hidden="1"/>
    <cellStyle name="Hipervínculo visitado" xfId="36887" builtinId="9" hidden="1"/>
    <cellStyle name="Hipervínculo visitado" xfId="20369" builtinId="9" hidden="1"/>
    <cellStyle name="Hipervínculo visitado" xfId="22561" builtinId="9" hidden="1"/>
    <cellStyle name="Hipervínculo visitado" xfId="33079" builtinId="9" hidden="1"/>
    <cellStyle name="Hipervínculo visitado" xfId="37285" builtinId="9" hidden="1"/>
    <cellStyle name="Hipervínculo visitado" xfId="6608" builtinId="9" hidden="1"/>
    <cellStyle name="Hipervínculo visitado" xfId="12921" builtinId="9" hidden="1"/>
    <cellStyle name="Hipervínculo visitado" xfId="3389" builtinId="9" hidden="1"/>
    <cellStyle name="Hipervínculo visitado" xfId="534" builtinId="9" hidden="1"/>
    <cellStyle name="Hipervínculo visitado" xfId="53658" builtinId="9" hidden="1"/>
    <cellStyle name="Hipervínculo visitado" xfId="20292" builtinId="9" hidden="1"/>
    <cellStyle name="Hipervínculo visitado" xfId="11008" builtinId="9" hidden="1"/>
    <cellStyle name="Hipervínculo visitado" xfId="12444" builtinId="9" hidden="1"/>
    <cellStyle name="Hipervínculo visitado" xfId="40470" builtinId="9" hidden="1"/>
    <cellStyle name="Hipervínculo visitado" xfId="24651" builtinId="9" hidden="1"/>
    <cellStyle name="Hipervínculo visitado" xfId="10776" builtinId="9" hidden="1"/>
    <cellStyle name="Hipervínculo visitado" xfId="14749" builtinId="9" hidden="1"/>
    <cellStyle name="Hipervínculo visitado" xfId="47848" builtinId="9" hidden="1"/>
    <cellStyle name="Hipervínculo visitado" xfId="41715" builtinId="9" hidden="1"/>
    <cellStyle name="Hipervínculo visitado" xfId="4350" builtinId="9" hidden="1"/>
    <cellStyle name="Hipervínculo visitado" xfId="5336" builtinId="9" hidden="1"/>
    <cellStyle name="Hipervínculo visitado" xfId="12789" builtinId="9" hidden="1"/>
    <cellStyle name="Hipervínculo visitado" xfId="9936" builtinId="9" hidden="1"/>
    <cellStyle name="Hipervínculo visitado" xfId="10488" builtinId="9" hidden="1"/>
    <cellStyle name="Hipervínculo visitado" xfId="39982" builtinId="9" hidden="1"/>
    <cellStyle name="Hipervínculo visitado" xfId="713" builtinId="9" hidden="1"/>
    <cellStyle name="Hipervínculo visitado" xfId="2334" builtinId="9" hidden="1"/>
    <cellStyle name="Hipervínculo visitado" xfId="53771" builtinId="9" hidden="1"/>
    <cellStyle name="Hipervínculo visitado" xfId="20501" builtinId="9" hidden="1"/>
    <cellStyle name="Hipervínculo visitado" xfId="44410" builtinId="9" hidden="1"/>
    <cellStyle name="Hipervínculo visitado" xfId="7276" builtinId="9" hidden="1"/>
    <cellStyle name="Hipervínculo visitado" xfId="55307" builtinId="9" hidden="1"/>
    <cellStyle name="Hipervínculo visitado" xfId="48788" builtinId="9" hidden="1"/>
    <cellStyle name="Hipervínculo visitado" xfId="57184" builtinId="9" hidden="1"/>
    <cellStyle name="Hipervínculo visitado" xfId="42746" builtinId="9" hidden="1"/>
    <cellStyle name="Hipervínculo visitado" xfId="3294" builtinId="9" hidden="1"/>
    <cellStyle name="Hipervínculo visitado" xfId="5212" builtinId="9" hidden="1"/>
    <cellStyle name="Hipervínculo visitado" xfId="6675" builtinId="9" hidden="1"/>
    <cellStyle name="Hipervínculo visitado" xfId="29570" builtinId="9" hidden="1"/>
    <cellStyle name="Hipervínculo visitado" xfId="56996" builtinId="9" hidden="1"/>
    <cellStyle name="Hipervínculo visitado" xfId="47910" builtinId="9" hidden="1"/>
    <cellStyle name="Hipervínculo visitado" xfId="17704" builtinId="9" hidden="1"/>
    <cellStyle name="Hipervínculo visitado" xfId="20453" builtinId="9" hidden="1"/>
    <cellStyle name="Hipervínculo visitado" xfId="11719" builtinId="9" hidden="1"/>
    <cellStyle name="Hipervínculo visitado" xfId="3465" builtinId="9" hidden="1"/>
    <cellStyle name="Hipervínculo visitado" xfId="42876" builtinId="9" hidden="1"/>
    <cellStyle name="Hipervínculo visitado" xfId="51572" builtinId="9" hidden="1"/>
    <cellStyle name="Hipervínculo visitado" xfId="31088" builtinId="9" hidden="1"/>
    <cellStyle name="Hipervínculo visitado" xfId="49802" builtinId="9" hidden="1"/>
    <cellStyle name="Hipervínculo visitado" xfId="8440" builtinId="9" hidden="1"/>
    <cellStyle name="Hipervínculo visitado" xfId="4332" builtinId="9" hidden="1"/>
    <cellStyle name="Hipervínculo visitado" xfId="29928" builtinId="9" hidden="1"/>
    <cellStyle name="Hipervínculo visitado" xfId="36842" builtinId="9" hidden="1"/>
    <cellStyle name="Hipervínculo visitado" xfId="48912" builtinId="9" hidden="1"/>
    <cellStyle name="Hipervínculo visitado" xfId="54193" builtinId="9" hidden="1"/>
    <cellStyle name="Hipervínculo visitado" xfId="33278" builtinId="9" hidden="1"/>
    <cellStyle name="Hipervínculo visitado" xfId="18744" builtinId="9" hidden="1"/>
    <cellStyle name="Hipervínculo visitado" xfId="13361" builtinId="9" hidden="1"/>
    <cellStyle name="Hipervínculo visitado" xfId="55142" builtinId="9" hidden="1"/>
    <cellStyle name="Hipervínculo visitado" xfId="57801" builtinId="9" hidden="1"/>
    <cellStyle name="Hipervínculo visitado" xfId="48436" builtinId="9" hidden="1"/>
    <cellStyle name="Hipervínculo visitado" xfId="46221" builtinId="9" hidden="1"/>
    <cellStyle name="Hipervínculo visitado" xfId="53628" builtinId="9" hidden="1"/>
    <cellStyle name="Hipervínculo visitado" xfId="30007" builtinId="9" hidden="1"/>
    <cellStyle name="Hipervínculo visitado" xfId="34725" builtinId="9" hidden="1"/>
    <cellStyle name="Hipervínculo visitado" xfId="36921" builtinId="9" hidden="1"/>
    <cellStyle name="Hipervínculo visitado" xfId="42050" builtinId="9" hidden="1"/>
    <cellStyle name="Hipervínculo visitado" xfId="55757" builtinId="9" hidden="1"/>
    <cellStyle name="Hipervínculo visitado" xfId="55022" builtinId="9" hidden="1"/>
    <cellStyle name="Hipervínculo visitado" xfId="15472" builtinId="9" hidden="1"/>
    <cellStyle name="Hipervínculo visitado" xfId="50467" builtinId="9" hidden="1"/>
    <cellStyle name="Hipervínculo visitado" xfId="2473" builtinId="9" hidden="1"/>
    <cellStyle name="Hipervínculo visitado" xfId="5115" builtinId="9" hidden="1"/>
    <cellStyle name="Hipervínculo visitado" xfId="43523" builtinId="9" hidden="1"/>
    <cellStyle name="Hipervínculo visitado" xfId="3316" builtinId="9" hidden="1"/>
    <cellStyle name="Hipervínculo visitado" xfId="11337" builtinId="9" hidden="1"/>
    <cellStyle name="Hipervínculo visitado" xfId="24453" builtinId="9" hidden="1"/>
    <cellStyle name="Hipervínculo visitado" xfId="48997" builtinId="9" hidden="1"/>
    <cellStyle name="Hipervínculo visitado" xfId="18648" builtinId="9" hidden="1"/>
    <cellStyle name="Hipervínculo visitado" xfId="39532" builtinId="9" hidden="1"/>
    <cellStyle name="Hipervínculo visitado" xfId="12390" builtinId="9" hidden="1"/>
    <cellStyle name="Hipervínculo visitado" xfId="34079" builtinId="9" hidden="1"/>
    <cellStyle name="Hipervínculo visitado" xfId="13833" builtinId="9" hidden="1"/>
    <cellStyle name="Hipervínculo visitado" xfId="48537" builtinId="9" hidden="1"/>
    <cellStyle name="Hipervínculo visitado" xfId="3737" builtinId="9" hidden="1"/>
    <cellStyle name="Hipervínculo visitado" xfId="33924" builtinId="9" hidden="1"/>
    <cellStyle name="Hipervínculo visitado" xfId="36620" builtinId="9" hidden="1"/>
    <cellStyle name="Hipervínculo visitado" xfId="42072" builtinId="9" hidden="1"/>
    <cellStyle name="Hipervínculo visitado" xfId="35241" builtinId="9" hidden="1"/>
    <cellStyle name="Hipervínculo visitado" xfId="4615" builtinId="9" hidden="1"/>
    <cellStyle name="Hipervínculo visitado" xfId="3209" builtinId="9" hidden="1"/>
    <cellStyle name="Hipervínculo visitado" xfId="8993" builtinId="9" hidden="1"/>
    <cellStyle name="Hipervínculo visitado" xfId="16740" builtinId="9" hidden="1"/>
    <cellStyle name="Hipervínculo visitado" xfId="6010" builtinId="9" hidden="1"/>
    <cellStyle name="Hipervínculo visitado" xfId="19110" builtinId="9" hidden="1"/>
    <cellStyle name="Hipervínculo visitado" xfId="20276" builtinId="9" hidden="1"/>
    <cellStyle name="Hipervínculo visitado" xfId="16398" builtinId="9" hidden="1"/>
    <cellStyle name="Hipervínculo visitado" xfId="19592" builtinId="9" hidden="1"/>
    <cellStyle name="Hipervínculo visitado" xfId="9876" builtinId="9" hidden="1"/>
    <cellStyle name="Hipervínculo visitado" xfId="536" builtinId="9" hidden="1"/>
    <cellStyle name="Hipervínculo visitado" xfId="53243" builtinId="9" hidden="1"/>
    <cellStyle name="Hipervínculo visitado" xfId="54069" builtinId="9" hidden="1"/>
    <cellStyle name="Hipervínculo visitado" xfId="1391" builtinId="9" hidden="1"/>
    <cellStyle name="Hipervínculo visitado" xfId="33720" builtinId="9" hidden="1"/>
    <cellStyle name="Hipervínculo visitado" xfId="57724" builtinId="9" hidden="1"/>
    <cellStyle name="Hipervínculo visitado" xfId="51702" builtinId="9" hidden="1"/>
    <cellStyle name="Hipervínculo visitado" xfId="53867" builtinId="9" hidden="1"/>
    <cellStyle name="Hipervínculo visitado" xfId="2575" builtinId="9" hidden="1"/>
    <cellStyle name="Hipervínculo visitado" xfId="56745" builtinId="9" hidden="1"/>
    <cellStyle name="Hipervínculo visitado" xfId="2931" builtinId="9" hidden="1"/>
    <cellStyle name="Hipervínculo visitado" xfId="32206" builtinId="9" hidden="1"/>
    <cellStyle name="Hipervínculo visitado" xfId="4978" builtinId="9" hidden="1"/>
    <cellStyle name="Hipervínculo visitado" xfId="37951" builtinId="9" hidden="1"/>
    <cellStyle name="Hipervínculo visitado" xfId="57000" builtinId="9" hidden="1"/>
    <cellStyle name="Hipervínculo visitado" xfId="5008" builtinId="9" hidden="1"/>
    <cellStyle name="Hipervínculo visitado" xfId="45158" builtinId="9" hidden="1"/>
    <cellStyle name="Hipervínculo visitado" xfId="14822" builtinId="9" hidden="1"/>
    <cellStyle name="Hipervínculo visitado" xfId="41125" builtinId="9" hidden="1"/>
    <cellStyle name="Hipervínculo visitado" xfId="21185" builtinId="9" hidden="1"/>
    <cellStyle name="Hipervínculo visitado" xfId="6020" builtinId="9" hidden="1"/>
    <cellStyle name="Hipervínculo visitado" xfId="57833" builtinId="9" hidden="1"/>
    <cellStyle name="Hipervínculo visitado" xfId="41638" builtinId="9" hidden="1"/>
    <cellStyle name="Hipervínculo visitado" xfId="10036" builtinId="9" hidden="1"/>
    <cellStyle name="Hipervínculo visitado" xfId="54241" builtinId="9" hidden="1"/>
    <cellStyle name="Hipervínculo visitado" xfId="21651" builtinId="9" hidden="1"/>
    <cellStyle name="Hipervínculo visitado" xfId="5274" builtinId="9" hidden="1"/>
    <cellStyle name="Hipervínculo visitado" xfId="25202" builtinId="9" hidden="1"/>
    <cellStyle name="Hipervínculo visitado" xfId="40874" builtinId="9" hidden="1"/>
    <cellStyle name="Hipervínculo visitado" xfId="35061" builtinId="9" hidden="1"/>
    <cellStyle name="Hipervínculo visitado" xfId="5918" builtinId="9" hidden="1"/>
    <cellStyle name="Hipervínculo visitado" xfId="57750" builtinId="9" hidden="1"/>
    <cellStyle name="Hipervínculo visitado" xfId="22748" builtinId="9" hidden="1"/>
    <cellStyle name="Hipervínculo visitado" xfId="34295" builtinId="9" hidden="1"/>
    <cellStyle name="Hipervínculo visitado" xfId="8516" builtinId="9" hidden="1"/>
    <cellStyle name="Hipervínculo visitado" xfId="57154" builtinId="9" hidden="1"/>
    <cellStyle name="Hipervínculo visitado" xfId="17226" builtinId="9" hidden="1"/>
    <cellStyle name="Hipervínculo visitado" xfId="16382" builtinId="9" hidden="1"/>
    <cellStyle name="Hipervínculo visitado" xfId="34313" builtinId="9" hidden="1"/>
    <cellStyle name="Hipervínculo visitado" xfId="8648" builtinId="9" hidden="1"/>
    <cellStyle name="Hipervínculo visitado" xfId="11321" builtinId="9" hidden="1"/>
    <cellStyle name="Hipervínculo visitado" xfId="46328" builtinId="9" hidden="1"/>
    <cellStyle name="Hipervínculo visitado" xfId="56797" builtinId="9" hidden="1"/>
    <cellStyle name="Hipervínculo visitado" xfId="8652" builtinId="9" hidden="1"/>
    <cellStyle name="Hipervínculo visitado" xfId="18333" builtinId="9" hidden="1"/>
    <cellStyle name="Hipervínculo visitado" xfId="53693" builtinId="9" hidden="1"/>
    <cellStyle name="Hipervínculo visitado" xfId="25375" builtinId="9" hidden="1"/>
    <cellStyle name="Hipervínculo visitado" xfId="35557" builtinId="9" hidden="1"/>
    <cellStyle name="Hipervínculo visitado" xfId="5370" builtinId="9" hidden="1"/>
    <cellStyle name="Hipervínculo visitado" xfId="31710" builtinId="9" hidden="1"/>
    <cellStyle name="Hipervínculo visitado" xfId="4203" builtinId="9" hidden="1"/>
    <cellStyle name="Hipervínculo visitado" xfId="21471" builtinId="9" hidden="1"/>
    <cellStyle name="Hipervínculo visitado" xfId="6959" builtinId="9" hidden="1"/>
    <cellStyle name="Hipervínculo visitado" xfId="31680" builtinId="9" hidden="1"/>
    <cellStyle name="Hipervínculo visitado" xfId="37661" builtinId="9" hidden="1"/>
    <cellStyle name="Hipervínculo visitado" xfId="22193" builtinId="9" hidden="1"/>
    <cellStyle name="Hipervínculo visitado" xfId="18962" builtinId="9" hidden="1"/>
    <cellStyle name="Hipervínculo visitado" xfId="39546" builtinId="9" hidden="1"/>
    <cellStyle name="Hipervínculo visitado" xfId="37659" builtinId="9" hidden="1"/>
    <cellStyle name="Hipervínculo visitado" xfId="5346" builtinId="9" hidden="1"/>
    <cellStyle name="Hipervínculo visitado" xfId="46153" builtinId="9" hidden="1"/>
    <cellStyle name="Hipervínculo visitado" xfId="56923" builtinId="9" hidden="1"/>
    <cellStyle name="Hipervínculo visitado" xfId="36109" builtinId="9" hidden="1"/>
    <cellStyle name="Hipervínculo visitado" xfId="43122" builtinId="9" hidden="1"/>
    <cellStyle name="Hipervínculo visitado" xfId="30498" builtinId="9" hidden="1"/>
    <cellStyle name="Hipervínculo visitado" xfId="46635" builtinId="9" hidden="1"/>
    <cellStyle name="Hipervínculo visitado" xfId="39318" builtinId="9" hidden="1"/>
    <cellStyle name="Hipervínculo visitado" xfId="4892" builtinId="9" hidden="1"/>
    <cellStyle name="Hipervínculo visitado" xfId="43601" builtinId="9" hidden="1"/>
    <cellStyle name="Hipervínculo visitado" xfId="15626" builtinId="9" hidden="1"/>
    <cellStyle name="Hipervínculo visitado" xfId="35945" builtinId="9" hidden="1"/>
    <cellStyle name="Hipervínculo visitado" xfId="54263" builtinId="9" hidden="1"/>
    <cellStyle name="Hipervínculo visitado" xfId="32103" builtinId="9" hidden="1"/>
    <cellStyle name="Hipervínculo visitado" xfId="49890" builtinId="9" hidden="1"/>
    <cellStyle name="Hipervínculo visitado" xfId="40726" builtinId="9" hidden="1"/>
    <cellStyle name="Hipervínculo visitado" xfId="55707" builtinId="9" hidden="1"/>
    <cellStyle name="Hipervínculo visitado" xfId="55115" builtinId="9" hidden="1"/>
    <cellStyle name="Hipervínculo visitado" xfId="22361" builtinId="9" hidden="1"/>
    <cellStyle name="Hipervínculo visitado" xfId="12939" builtinId="9" hidden="1"/>
    <cellStyle name="Hipervínculo visitado" xfId="42046" builtinId="9" hidden="1"/>
    <cellStyle name="Hipervínculo visitado" xfId="19544" builtinId="9" hidden="1"/>
    <cellStyle name="Hipervínculo visitado" xfId="49007" builtinId="9" hidden="1"/>
    <cellStyle name="Hipervínculo visitado" xfId="58395" builtinId="9" hidden="1"/>
    <cellStyle name="Hipervínculo visitado" xfId="41902" builtinId="9" hidden="1"/>
    <cellStyle name="Hipervínculo visitado" xfId="43967" builtinId="9" hidden="1"/>
    <cellStyle name="Hipervínculo visitado" xfId="49610" builtinId="9" hidden="1"/>
    <cellStyle name="Hipervínculo visitado" xfId="56205" builtinId="9" hidden="1"/>
    <cellStyle name="Hipervínculo visitado" xfId="29371" builtinId="9" hidden="1"/>
    <cellStyle name="Hipervínculo visitado" xfId="28153" builtinId="9" hidden="1"/>
    <cellStyle name="Hipervínculo visitado" xfId="35045" builtinId="9" hidden="1"/>
    <cellStyle name="Hipervínculo visitado" xfId="30926" builtinId="9" hidden="1"/>
    <cellStyle name="Hipervínculo visitado" xfId="22023" builtinId="9" hidden="1"/>
    <cellStyle name="Hipervínculo visitado" xfId="35527" builtinId="9" hidden="1"/>
    <cellStyle name="Hipervínculo visitado" xfId="15586" builtinId="9" hidden="1"/>
    <cellStyle name="Hipervínculo visitado" xfId="42173" builtinId="9" hidden="1"/>
    <cellStyle name="Hipervínculo visitado" xfId="20048" builtinId="9" hidden="1"/>
    <cellStyle name="Hipervínculo visitado" xfId="54323" builtinId="9" hidden="1"/>
    <cellStyle name="Hipervínculo visitado" xfId="2270" builtinId="9" hidden="1"/>
    <cellStyle name="Hipervínculo visitado" xfId="32989" builtinId="9" hidden="1"/>
    <cellStyle name="Hipervínculo visitado" xfId="35773" builtinId="9" hidden="1"/>
    <cellStyle name="Hipervínculo visitado" xfId="50978" builtinId="9" hidden="1"/>
    <cellStyle name="Hipervínculo visitado" xfId="57473" builtinId="9" hidden="1"/>
    <cellStyle name="Hipervínculo visitado" xfId="51016" builtinId="9" hidden="1"/>
    <cellStyle name="Hipervínculo visitado" xfId="3587" builtinId="9" hidden="1"/>
    <cellStyle name="Hipervínculo visitado" xfId="5143" builtinId="9" hidden="1"/>
    <cellStyle name="Hipervínculo visitado" xfId="22730" builtinId="9" hidden="1"/>
    <cellStyle name="Hipervínculo visitado" xfId="583" builtinId="9" hidden="1"/>
    <cellStyle name="Hipervínculo visitado" xfId="18612" builtinId="9" hidden="1"/>
    <cellStyle name="Hipervínculo visitado" xfId="16940" builtinId="9" hidden="1"/>
    <cellStyle name="Hipervínculo visitado" xfId="20547" builtinId="9" hidden="1"/>
    <cellStyle name="Hipervínculo visitado" xfId="16658" builtinId="9" hidden="1"/>
    <cellStyle name="Hipervínculo visitado" xfId="12394" builtinId="9" hidden="1"/>
    <cellStyle name="Hipervínculo visitado" xfId="5670" builtinId="9" hidden="1"/>
    <cellStyle name="Hipervínculo visitado" xfId="18439" builtinId="9" hidden="1"/>
    <cellStyle name="Hipervínculo visitado" xfId="42984" builtinId="9" hidden="1"/>
    <cellStyle name="Hipervínculo visitado" xfId="43776" builtinId="9" hidden="1"/>
    <cellStyle name="Hipervínculo visitado" xfId="5634" builtinId="9" hidden="1"/>
    <cellStyle name="Hipervínculo visitado" xfId="633" builtinId="9" hidden="1"/>
    <cellStyle name="Hipervínculo visitado" xfId="9413" builtinId="9" hidden="1"/>
    <cellStyle name="Hipervínculo visitado" xfId="51978" builtinId="9" hidden="1"/>
    <cellStyle name="Hipervínculo visitado" xfId="41798" builtinId="9" hidden="1"/>
    <cellStyle name="Hipervínculo visitado" xfId="10204" builtinId="9" hidden="1"/>
    <cellStyle name="Hipervínculo visitado" xfId="21017" builtinId="9" hidden="1"/>
    <cellStyle name="Hipervínculo visitado" xfId="23309" builtinId="9" hidden="1"/>
    <cellStyle name="Hipervínculo visitado" xfId="33011" builtinId="9" hidden="1"/>
    <cellStyle name="Hipervínculo visitado" xfId="33418" builtinId="9" hidden="1"/>
    <cellStyle name="Hipervínculo visitado" xfId="28418" builtinId="9" hidden="1"/>
    <cellStyle name="Hipervínculo visitado" xfId="44520" builtinId="9" hidden="1"/>
    <cellStyle name="Hipervínculo visitado" xfId="55932" builtinId="9" hidden="1"/>
    <cellStyle name="Hipervínculo visitado" xfId="2538" builtinId="9" hidden="1"/>
    <cellStyle name="Hipervínculo visitado" xfId="20178" builtinId="9" hidden="1"/>
    <cellStyle name="Hipervínculo visitado" xfId="10880" builtinId="9" hidden="1"/>
    <cellStyle name="Hipervínculo visitado" xfId="3433" builtinId="9" hidden="1"/>
    <cellStyle name="Hipervínculo visitado" xfId="20256" builtinId="9" hidden="1"/>
    <cellStyle name="Hipervínculo visitado" xfId="35243" builtinId="9" hidden="1"/>
    <cellStyle name="Hipervínculo visitado" xfId="10034" builtinId="9" hidden="1"/>
    <cellStyle name="Hipervínculo visitado" xfId="43866" builtinId="9" hidden="1"/>
    <cellStyle name="Hipervínculo visitado" xfId="23051" builtinId="9" hidden="1"/>
    <cellStyle name="Hipervínculo visitado" xfId="7724" builtinId="9" hidden="1"/>
    <cellStyle name="Hipervínculo visitado" xfId="15648" builtinId="9" hidden="1"/>
    <cellStyle name="Hipervínculo visitado" xfId="36564" builtinId="9" hidden="1"/>
    <cellStyle name="Hipervínculo visitado" xfId="46085" builtinId="9" hidden="1"/>
    <cellStyle name="Hipervínculo visitado" xfId="46284" builtinId="9" hidden="1"/>
    <cellStyle name="Hipervínculo visitado" xfId="14466" builtinId="9" hidden="1"/>
    <cellStyle name="Hipervínculo visitado" xfId="40340" builtinId="9" hidden="1"/>
    <cellStyle name="Hipervínculo visitado" xfId="54229" builtinId="9" hidden="1"/>
    <cellStyle name="Hipervínculo visitado" xfId="6178" builtinId="9" hidden="1"/>
    <cellStyle name="Hipervínculo visitado" xfId="4823" builtinId="9" hidden="1"/>
    <cellStyle name="Hipervínculo visitado" xfId="17298" builtinId="9" hidden="1"/>
    <cellStyle name="Hipervínculo visitado" xfId="3661" builtinId="9" hidden="1"/>
    <cellStyle name="Hipervínculo visitado" xfId="30952" builtinId="9" hidden="1"/>
    <cellStyle name="Hipervínculo visitado" xfId="41237" builtinId="9" hidden="1"/>
    <cellStyle name="Hipervínculo visitado" xfId="16854" builtinId="9" hidden="1"/>
    <cellStyle name="Hipervínculo visitado" xfId="5310" builtinId="9" hidden="1"/>
    <cellStyle name="Hipervínculo visitado" xfId="5613" builtinId="9" hidden="1"/>
    <cellStyle name="Hipervínculo visitado" xfId="51958" builtinId="9" hidden="1"/>
    <cellStyle name="Hipervínculo visitado" xfId="34458" builtinId="9" hidden="1"/>
    <cellStyle name="Hipervínculo visitado" xfId="55353" builtinId="9" hidden="1"/>
    <cellStyle name="Hipervínculo visitado" xfId="5186" builtinId="9" hidden="1"/>
    <cellStyle name="Hipervínculo visitado" xfId="46363" builtinId="9" hidden="1"/>
    <cellStyle name="Hipervínculo visitado" xfId="2050" builtinId="9" hidden="1"/>
    <cellStyle name="Hipervínculo visitado" xfId="31861" builtinId="9" hidden="1"/>
    <cellStyle name="Hipervínculo visitado" xfId="1793" builtinId="9" hidden="1"/>
    <cellStyle name="Hipervínculo visitado" xfId="34183" builtinId="9" hidden="1"/>
    <cellStyle name="Hipervínculo visitado" xfId="815" builtinId="9" hidden="1"/>
    <cellStyle name="Hipervínculo visitado" xfId="7754" builtinId="9" hidden="1"/>
    <cellStyle name="Hipervínculo visitado" xfId="11954" builtinId="9" hidden="1"/>
    <cellStyle name="Hipervínculo visitado" xfId="8092" builtinId="9" hidden="1"/>
    <cellStyle name="Hipervínculo visitado" xfId="36187" builtinId="9" hidden="1"/>
    <cellStyle name="Hipervínculo visitado" xfId="4008" builtinId="9" hidden="1"/>
    <cellStyle name="Hipervínculo visitado" xfId="15252" builtinId="9" hidden="1"/>
    <cellStyle name="Hipervínculo visitado" xfId="1429" builtinId="9" hidden="1"/>
    <cellStyle name="Hipervínculo visitado" xfId="48492" builtinId="9" hidden="1"/>
    <cellStyle name="Hipervínculo visitado" xfId="50920" builtinId="9" hidden="1"/>
    <cellStyle name="Hipervínculo visitado" xfId="21177" builtinId="9" hidden="1"/>
    <cellStyle name="Hipervínculo visitado" xfId="34187" builtinId="9" hidden="1"/>
    <cellStyle name="Hipervínculo visitado" xfId="31142" builtinId="9" hidden="1"/>
    <cellStyle name="Hipervínculo visitado" xfId="59342" builtinId="9" hidden="1"/>
    <cellStyle name="Hipervínculo visitado" xfId="21401" builtinId="9" hidden="1"/>
    <cellStyle name="Hipervínculo visitado" xfId="36027" builtinId="9" hidden="1"/>
    <cellStyle name="Hipervínculo visitado" xfId="25857" builtinId="9" hidden="1"/>
    <cellStyle name="Hipervínculo visitado" xfId="53126" builtinId="9" hidden="1"/>
    <cellStyle name="Hipervínculo visitado" xfId="37945" builtinId="9" hidden="1"/>
    <cellStyle name="Hipervínculo visitado" xfId="2242" builtinId="9" hidden="1"/>
    <cellStyle name="Hipervínculo visitado" xfId="17324" builtinId="9" hidden="1"/>
    <cellStyle name="Hipervínculo visitado" xfId="57676" builtinId="9" hidden="1"/>
    <cellStyle name="Hipervínculo visitado" xfId="15334" builtinId="9" hidden="1"/>
    <cellStyle name="Hipervínculo visitado" xfId="50311" builtinId="9" hidden="1"/>
    <cellStyle name="Hipervínculo visitado" xfId="538" builtinId="9" hidden="1"/>
    <cellStyle name="Hipervínculo visitado" xfId="2832" builtinId="9" hidden="1"/>
    <cellStyle name="Hipervínculo visitado" xfId="30001" builtinId="9" hidden="1"/>
    <cellStyle name="Hipervínculo visitado" xfId="48173" builtinId="9" hidden="1"/>
    <cellStyle name="Hipervínculo visitado" xfId="7423" builtinId="9" hidden="1"/>
    <cellStyle name="Hipervínculo visitado" xfId="51418" builtinId="9" hidden="1"/>
    <cellStyle name="Hipervínculo visitado" xfId="55761" builtinId="9" hidden="1"/>
    <cellStyle name="Hipervínculo visitado" xfId="39939" builtinId="9" hidden="1"/>
    <cellStyle name="Hipervínculo visitado" xfId="20" builtinId="9" hidden="1"/>
    <cellStyle name="Hipervínculo visitado" xfId="8424" builtinId="9" hidden="1"/>
    <cellStyle name="Hipervínculo visitado" xfId="38189" builtinId="9" hidden="1"/>
    <cellStyle name="Hipervínculo visitado" xfId="10784" builtinId="9" hidden="1"/>
    <cellStyle name="Hipervínculo visitado" xfId="20214" builtinId="9" hidden="1"/>
    <cellStyle name="Hipervínculo visitado" xfId="43359" builtinId="9" hidden="1"/>
    <cellStyle name="Hipervínculo visitado" xfId="43339" builtinId="9" hidden="1"/>
    <cellStyle name="Hipervínculo visitado" xfId="195" builtinId="9" hidden="1"/>
    <cellStyle name="Hipervínculo visitado" xfId="44435" builtinId="9" hidden="1"/>
    <cellStyle name="Hipervínculo visitado" xfId="4685" builtinId="9" hidden="1"/>
    <cellStyle name="Hipervínculo visitado" xfId="12480" builtinId="9" hidden="1"/>
    <cellStyle name="Hipervínculo visitado" xfId="8152" builtinId="9" hidden="1"/>
    <cellStyle name="Hipervínculo visitado" xfId="8084" builtinId="9" hidden="1"/>
    <cellStyle name="Hipervínculo visitado" xfId="3189" builtinId="9" hidden="1"/>
    <cellStyle name="Hipervínculo visitado" xfId="54804" builtinId="9" hidden="1"/>
    <cellStyle name="Hipervínculo visitado" xfId="41055" builtinId="9" hidden="1"/>
    <cellStyle name="Hipervínculo visitado" xfId="17284" builtinId="9" hidden="1"/>
    <cellStyle name="Hipervínculo visitado" xfId="14203" builtinId="9" hidden="1"/>
    <cellStyle name="Hipervínculo visitado" xfId="44704" builtinId="9" hidden="1"/>
    <cellStyle name="Hipervínculo visitado" xfId="24259" builtinId="9" hidden="1"/>
    <cellStyle name="Hipervínculo visitado" xfId="5222" builtinId="9" hidden="1"/>
    <cellStyle name="Hipervínculo visitado" xfId="187" builtinId="9" hidden="1"/>
    <cellStyle name="Hipervínculo visitado" xfId="16826" builtinId="9" hidden="1"/>
    <cellStyle name="Hipervínculo visitado" xfId="58363" builtinId="9" hidden="1"/>
    <cellStyle name="Hipervínculo visitado" xfId="50137" builtinId="9" hidden="1"/>
    <cellStyle name="Hipervínculo visitado" xfId="44952" builtinId="9" hidden="1"/>
    <cellStyle name="Hipervínculo visitado" xfId="22774" builtinId="9" hidden="1"/>
    <cellStyle name="Hipervínculo visitado" xfId="41063" builtinId="9" hidden="1"/>
    <cellStyle name="Hipervínculo visitado" xfId="23079" builtinId="9" hidden="1"/>
    <cellStyle name="Hipervínculo visitado" xfId="45006" builtinId="9" hidden="1"/>
    <cellStyle name="Hipervínculo visitado" xfId="52991" builtinId="9" hidden="1"/>
    <cellStyle name="Hipervínculo visitado" xfId="26561" builtinId="9" hidden="1"/>
    <cellStyle name="Hipervínculo visitado" xfId="2246" builtinId="9" hidden="1"/>
    <cellStyle name="Hipervínculo visitado" xfId="43006" builtinId="9" hidden="1"/>
    <cellStyle name="Hipervínculo visitado" xfId="37259" builtinId="9" hidden="1"/>
    <cellStyle name="Hipervínculo visitado" xfId="5266" builtinId="9" hidden="1"/>
    <cellStyle name="Hipervínculo visitado" xfId="4187" builtinId="9" hidden="1"/>
    <cellStyle name="Hipervínculo visitado" xfId="12993" builtinId="9" hidden="1"/>
    <cellStyle name="Hipervínculo visitado" xfId="51688" builtinId="9" hidden="1"/>
    <cellStyle name="Hipervínculo visitado" xfId="31414" builtinId="9" hidden="1"/>
    <cellStyle name="Hipervínculo visitado" xfId="248" builtinId="9" hidden="1"/>
    <cellStyle name="Hipervínculo visitado" xfId="14486" builtinId="9" hidden="1"/>
    <cellStyle name="Hipervínculo visitado" xfId="46067" builtinId="9" hidden="1"/>
    <cellStyle name="Hipervínculo visitado" xfId="58347" builtinId="9" hidden="1"/>
    <cellStyle name="Hipervínculo visitado" xfId="13885" builtinId="9" hidden="1"/>
    <cellStyle name="Hipervínculo visitado" xfId="29029" builtinId="9" hidden="1"/>
    <cellStyle name="Hipervínculo visitado" xfId="35979" builtinId="9" hidden="1"/>
    <cellStyle name="Hipervínculo visitado" xfId="58133" builtinId="9" hidden="1"/>
    <cellStyle name="Hipervínculo visitado" xfId="36670" builtinId="9" hidden="1"/>
    <cellStyle name="Hipervínculo visitado" xfId="18569" builtinId="9" hidden="1"/>
    <cellStyle name="Hipervínculo visitado" xfId="54291" builtinId="9" hidden="1"/>
    <cellStyle name="Hipervínculo visitado" xfId="11704" builtinId="9" hidden="1"/>
    <cellStyle name="Hipervínculo visitado" xfId="33092" builtinId="9" hidden="1"/>
    <cellStyle name="Hipervínculo visitado" xfId="9639" builtinId="9" hidden="1"/>
    <cellStyle name="Hipervínculo visitado" xfId="9626" builtinId="9" hidden="1"/>
    <cellStyle name="Hipervínculo visitado" xfId="56901" builtinId="9" hidden="1"/>
    <cellStyle name="Hipervínculo visitado" xfId="45314" builtinId="9" hidden="1"/>
    <cellStyle name="Hipervínculo visitado" xfId="37279" builtinId="9" hidden="1"/>
    <cellStyle name="Hipervínculo visitado" xfId="43146" builtinId="9" hidden="1"/>
    <cellStyle name="Hipervínculo visitado" xfId="18750" builtinId="9" hidden="1"/>
    <cellStyle name="Hipervínculo visitado" xfId="34424" builtinId="9" hidden="1"/>
    <cellStyle name="Hipervínculo visitado" xfId="13809" builtinId="9" hidden="1"/>
    <cellStyle name="Hipervínculo visitado" xfId="57953" builtinId="9" hidden="1"/>
    <cellStyle name="Hipervínculo visitado" xfId="49222" builtinId="9" hidden="1"/>
    <cellStyle name="Hipervínculo visitado" xfId="12179" builtinId="9" hidden="1"/>
    <cellStyle name="Hipervínculo visitado" xfId="53377" builtinId="9" hidden="1"/>
    <cellStyle name="Hipervínculo visitado" xfId="57294" builtinId="9" hidden="1"/>
    <cellStyle name="Hipervínculo visitado" xfId="58729" builtinId="9" hidden="1"/>
    <cellStyle name="Hipervínculo visitado" xfId="56925" builtinId="9" hidden="1"/>
    <cellStyle name="Hipervínculo visitado" xfId="10262" builtinId="9" hidden="1"/>
    <cellStyle name="Hipervínculo visitado" xfId="56211" builtinId="9" hidden="1"/>
    <cellStyle name="Hipervínculo visitado" xfId="17011" builtinId="9" hidden="1"/>
    <cellStyle name="Hipervínculo visitado" xfId="35703" builtinId="9" hidden="1"/>
    <cellStyle name="Hipervínculo visitado" xfId="2228" builtinId="9" hidden="1"/>
    <cellStyle name="Hipervínculo visitado" xfId="6745" builtinId="9" hidden="1"/>
    <cellStyle name="Hipervínculo visitado" xfId="38951" builtinId="9" hidden="1"/>
    <cellStyle name="Hipervínculo visitado" xfId="34153" builtinId="9" hidden="1"/>
    <cellStyle name="Hipervínculo visitado" xfId="23920" builtinId="9" hidden="1"/>
    <cellStyle name="Hipervínculo visitado" xfId="34771" builtinId="9" hidden="1"/>
    <cellStyle name="Hipervínculo visitado" xfId="30297" builtinId="9" hidden="1"/>
    <cellStyle name="Hipervínculo visitado" xfId="52523" builtinId="9" hidden="1"/>
    <cellStyle name="Hipervínculo visitado" xfId="47357" builtinId="9" hidden="1"/>
    <cellStyle name="Hipervínculo visitado" xfId="52322" builtinId="9" hidden="1"/>
    <cellStyle name="Hipervínculo visitado" xfId="13827" builtinId="9" hidden="1"/>
    <cellStyle name="Hipervínculo visitado" xfId="7514" builtinId="9" hidden="1"/>
    <cellStyle name="Hipervínculo visitado" xfId="118" builtinId="9" hidden="1"/>
    <cellStyle name="Hipervínculo visitado" xfId="5458" builtinId="9" hidden="1"/>
    <cellStyle name="Hipervínculo visitado" xfId="42145" builtinId="9" hidden="1"/>
    <cellStyle name="Hipervínculo visitado" xfId="4164" builtinId="9" hidden="1"/>
    <cellStyle name="Hipervínculo visitado" xfId="9440" builtinId="9" hidden="1"/>
    <cellStyle name="Hipervínculo visitado" xfId="50405" builtinId="9" hidden="1"/>
    <cellStyle name="Hipervínculo visitado" xfId="31730" builtinId="9" hidden="1"/>
    <cellStyle name="Hipervínculo visitado" xfId="23145" builtinId="9" hidden="1"/>
    <cellStyle name="Hipervínculo visitado" xfId="47996" builtinId="9" hidden="1"/>
    <cellStyle name="Hipervínculo visitado" xfId="22063" builtinId="9" hidden="1"/>
    <cellStyle name="Hipervínculo visitado" xfId="29187" builtinId="9" hidden="1"/>
    <cellStyle name="Hipervínculo visitado" xfId="43533" builtinId="9" hidden="1"/>
    <cellStyle name="Hipervínculo visitado" xfId="49100" builtinId="9" hidden="1"/>
    <cellStyle name="Hipervínculo visitado" xfId="58495" builtinId="9" hidden="1"/>
    <cellStyle name="Hipervínculo visitado" xfId="25465" builtinId="9" hidden="1"/>
    <cellStyle name="Hipervínculo visitado" xfId="52795" builtinId="9" hidden="1"/>
    <cellStyle name="Hipervínculo visitado" xfId="57565" builtinId="9" hidden="1"/>
    <cellStyle name="Hipervínculo visitado" xfId="6422" builtinId="9" hidden="1"/>
    <cellStyle name="Hipervínculo visitado" xfId="23715" builtinId="9" hidden="1"/>
    <cellStyle name="Hipervínculo visitado" xfId="29650" builtinId="9" hidden="1"/>
    <cellStyle name="Hipervínculo visitado" xfId="52332" builtinId="9" hidden="1"/>
    <cellStyle name="Hipervínculo visitado" xfId="51532" builtinId="9" hidden="1"/>
    <cellStyle name="Hipervínculo visitado" xfId="22163" builtinId="9" hidden="1"/>
    <cellStyle name="Hipervínculo visitado" xfId="13293" builtinId="9" hidden="1"/>
    <cellStyle name="Hipervínculo visitado" xfId="2029" builtinId="9" hidden="1"/>
    <cellStyle name="Hipervínculo visitado" xfId="15624" builtinId="9" hidden="1"/>
    <cellStyle name="Hipervínculo visitado" xfId="16772" builtinId="9" hidden="1"/>
    <cellStyle name="Hipervínculo visitado" xfId="35199" builtinId="9" hidden="1"/>
    <cellStyle name="Hipervínculo visitado" xfId="9071" builtinId="9" hidden="1"/>
    <cellStyle name="Hipervínculo visitado" xfId="32320" builtinId="9" hidden="1"/>
    <cellStyle name="Hipervínculo visitado" xfId="28337" builtinId="9" hidden="1"/>
    <cellStyle name="Hipervínculo visitado" xfId="21443" builtinId="9" hidden="1"/>
    <cellStyle name="Hipervínculo visitado" xfId="11819" builtinId="9" hidden="1"/>
    <cellStyle name="Hipervínculo visitado" xfId="8594" builtinId="9" hidden="1"/>
    <cellStyle name="Hipervínculo visitado" xfId="50265" builtinId="9" hidden="1"/>
    <cellStyle name="Hipervínculo visitado" xfId="7841" builtinId="9" hidden="1"/>
    <cellStyle name="Hipervínculo visitado" xfId="20393" builtinId="9" hidden="1"/>
    <cellStyle name="Hipervínculo visitado" xfId="16565" builtinId="9" hidden="1"/>
    <cellStyle name="Hipervínculo visitado" xfId="20573" builtinId="9" hidden="1"/>
    <cellStyle name="Hipervínculo visitado" xfId="3715" builtinId="9" hidden="1"/>
    <cellStyle name="Hipervínculo visitado" xfId="42830" builtinId="9" hidden="1"/>
    <cellStyle name="Hipervínculo visitado" xfId="1163" builtinId="9" hidden="1"/>
    <cellStyle name="Hipervínculo visitado" xfId="1743" builtinId="9" hidden="1"/>
    <cellStyle name="Hipervínculo visitado" xfId="5178" builtinId="9" hidden="1"/>
    <cellStyle name="Hipervínculo visitado" xfId="10498" builtinId="9" hidden="1"/>
    <cellStyle name="Hipervínculo visitado" xfId="2683" builtinId="9" hidden="1"/>
    <cellStyle name="Hipervínculo visitado" xfId="38387" builtinId="9" hidden="1"/>
    <cellStyle name="Hipervínculo visitado" xfId="42268" builtinId="9" hidden="1"/>
    <cellStyle name="Hipervínculo visitado" xfId="41259" builtinId="9" hidden="1"/>
    <cellStyle name="Hipervínculo visitado" xfId="32279" builtinId="9" hidden="1"/>
    <cellStyle name="Hipervínculo visitado" xfId="41699" builtinId="9" hidden="1"/>
    <cellStyle name="Hipervínculo visitado" xfId="2778" builtinId="9" hidden="1"/>
    <cellStyle name="Hipervínculo visitado" xfId="2338" builtinId="9" hidden="1"/>
    <cellStyle name="Hipervínculo visitado" xfId="7768" builtinId="9" hidden="1"/>
    <cellStyle name="Hipervínculo visitado" xfId="20383" builtinId="9" hidden="1"/>
    <cellStyle name="Hipervínculo visitado" xfId="32842" builtinId="9" hidden="1"/>
    <cellStyle name="Hipervínculo visitado" xfId="18271" builtinId="9" hidden="1"/>
    <cellStyle name="Hipervínculo visitado" xfId="46131" builtinId="9" hidden="1"/>
    <cellStyle name="Hipervínculo visitado" xfId="44198" builtinId="9" hidden="1"/>
    <cellStyle name="Hipervínculo visitado" xfId="24109" builtinId="9" hidden="1"/>
    <cellStyle name="Hipervínculo visitado" xfId="39696" builtinId="9" hidden="1"/>
    <cellStyle name="Hipervínculo visitado" xfId="13071" builtinId="9" hidden="1"/>
    <cellStyle name="Hipervínculo visitado" xfId="53519" builtinId="9" hidden="1"/>
    <cellStyle name="Hipervínculo visitado" xfId="50942" builtinId="9" hidden="1"/>
    <cellStyle name="Hipervínculo visitado" xfId="55643" builtinId="9" hidden="1"/>
    <cellStyle name="Hipervínculo visitado" xfId="52262" builtinId="9" hidden="1"/>
    <cellStyle name="Hipervínculo visitado" xfId="48958" builtinId="9" hidden="1"/>
    <cellStyle name="Hipervínculo visitado" xfId="50483" builtinId="9" hidden="1"/>
    <cellStyle name="Hipervínculo visitado" xfId="19550" builtinId="9" hidden="1"/>
    <cellStyle name="Hipervínculo visitado" xfId="24587" builtinId="9" hidden="1"/>
    <cellStyle name="Hipervínculo visitado" xfId="27398" builtinId="9" hidden="1"/>
    <cellStyle name="Hipervínculo visitado" xfId="12694" builtinId="9" hidden="1"/>
    <cellStyle name="Hipervínculo visitado" xfId="9015" builtinId="9" hidden="1"/>
    <cellStyle name="Hipervínculo visitado" xfId="34580" builtinId="9" hidden="1"/>
    <cellStyle name="Hipervínculo visitado" xfId="45172" builtinId="9" hidden="1"/>
    <cellStyle name="Hipervínculo visitado" xfId="2764" builtinId="9" hidden="1"/>
    <cellStyle name="Hipervínculo visitado" xfId="6224" builtinId="9" hidden="1"/>
    <cellStyle name="Hipervínculo visitado" xfId="58891" builtinId="9" hidden="1"/>
    <cellStyle name="Hipervínculo visitado" xfId="49784" builtinId="9" hidden="1"/>
    <cellStyle name="Hipervínculo visitado" xfId="47565" builtinId="9" hidden="1"/>
    <cellStyle name="Hipervínculo visitado" xfId="5402" builtinId="9" hidden="1"/>
    <cellStyle name="Hipervínculo visitado" xfId="8062" builtinId="9" hidden="1"/>
    <cellStyle name="Hipervínculo visitado" xfId="3238" builtinId="9" hidden="1"/>
    <cellStyle name="Hipervínculo visitado" xfId="20955" builtinId="9" hidden="1"/>
    <cellStyle name="Hipervínculo visitado" xfId="4844" builtinId="9" hidden="1"/>
    <cellStyle name="Hipervínculo visitado" xfId="41449" builtinId="9" hidden="1"/>
    <cellStyle name="Hipervínculo visitado" xfId="51392" builtinId="9" hidden="1"/>
    <cellStyle name="Hipervínculo visitado" xfId="31552" builtinId="9" hidden="1"/>
    <cellStyle name="Hipervínculo visitado" xfId="3647" builtinId="9" hidden="1"/>
    <cellStyle name="Hipervínculo visitado" xfId="56521" builtinId="9" hidden="1"/>
    <cellStyle name="Hipervínculo visitado" xfId="15813" builtinId="9" hidden="1"/>
    <cellStyle name="Hipervínculo visitado" xfId="26861" builtinId="9" hidden="1"/>
    <cellStyle name="Hipervínculo visitado" xfId="25883" builtinId="9" hidden="1"/>
    <cellStyle name="Hipervínculo visitado" xfId="12585" builtinId="9" hidden="1"/>
    <cellStyle name="Hipervínculo visitado" xfId="34661" builtinId="9" hidden="1"/>
    <cellStyle name="Hipervínculo visitado" xfId="18051" builtinId="9" hidden="1"/>
    <cellStyle name="Hipervínculo visitado" xfId="40844" builtinId="9" hidden="1"/>
    <cellStyle name="Hipervínculo visitado" xfId="14972" builtinId="9" hidden="1"/>
    <cellStyle name="Hipervínculo visitado" xfId="50905" builtinId="9" hidden="1"/>
    <cellStyle name="Hipervínculo visitado" xfId="10844" builtinId="9" hidden="1"/>
    <cellStyle name="Hipervínculo visitado" xfId="38241" builtinId="9" hidden="1"/>
    <cellStyle name="Hipervínculo visitado" xfId="44772" builtinId="9" hidden="1"/>
    <cellStyle name="Hipervínculo visitado" xfId="22511" builtinId="9" hidden="1"/>
    <cellStyle name="Hipervínculo visitado" xfId="13407" builtinId="9" hidden="1"/>
    <cellStyle name="Hipervínculo visitado" xfId="29722" builtinId="9" hidden="1"/>
    <cellStyle name="Hipervínculo visitado" xfId="13175" builtinId="9" hidden="1"/>
    <cellStyle name="Hipervínculo visitado" xfId="48589" builtinId="9" hidden="1"/>
    <cellStyle name="Hipervínculo visitado" xfId="11883" builtinId="9" hidden="1"/>
    <cellStyle name="Hipervínculo visitado" xfId="9651" builtinId="9" hidden="1"/>
    <cellStyle name="Hipervínculo visitado" xfId="20240" builtinId="9" hidden="1"/>
    <cellStyle name="Hipervínculo visitado" xfId="6402" builtinId="9" hidden="1"/>
    <cellStyle name="Hipervínculo visitado" xfId="2007" builtinId="9" hidden="1"/>
    <cellStyle name="Hipervínculo visitado" xfId="43178" builtinId="9" hidden="1"/>
    <cellStyle name="Hipervínculo visitado" xfId="49410" builtinId="9" hidden="1"/>
    <cellStyle name="Hipervínculo visitado" xfId="4291" builtinId="9" hidden="1"/>
    <cellStyle name="Hipervínculo visitado" xfId="5168" builtinId="9" hidden="1"/>
    <cellStyle name="Hipervínculo visitado" xfId="51582" builtinId="9" hidden="1"/>
    <cellStyle name="Hipervínculo visitado" xfId="9405" builtinId="9" hidden="1"/>
    <cellStyle name="Hipervínculo visitado" xfId="10336" builtinId="9" hidden="1"/>
    <cellStyle name="Hipervínculo visitado" xfId="5744" builtinId="9" hidden="1"/>
    <cellStyle name="Hipervínculo visitado" xfId="43206" builtinId="9" hidden="1"/>
    <cellStyle name="Hipervínculo visitado" xfId="6588" builtinId="9" hidden="1"/>
    <cellStyle name="Hipervínculo visitado" xfId="6074" builtinId="9" hidden="1"/>
    <cellStyle name="Hipervínculo visitado" xfId="43353" builtinId="9" hidden="1"/>
    <cellStyle name="Hipervínculo visitado" xfId="42868" builtinId="9" hidden="1"/>
    <cellStyle name="Hipervínculo visitado" xfId="1711" builtinId="9" hidden="1"/>
    <cellStyle name="Hipervínculo visitado" xfId="55002" builtinId="9" hidden="1"/>
    <cellStyle name="Hipervínculo visitado" xfId="45941" builtinId="9" hidden="1"/>
    <cellStyle name="Hipervínculo visitado" xfId="27594" builtinId="9" hidden="1"/>
    <cellStyle name="Hipervínculo visitado" xfId="44564" builtinId="9" hidden="1"/>
    <cellStyle name="Hipervínculo visitado" xfId="12907" builtinId="9" hidden="1"/>
    <cellStyle name="Hipervínculo visitado" xfId="1965" builtinId="9" hidden="1"/>
    <cellStyle name="Hipervínculo visitado" xfId="39102" builtinId="9" hidden="1"/>
    <cellStyle name="Hipervínculo visitado" xfId="41594" builtinId="9" hidden="1"/>
    <cellStyle name="Hipervínculo visitado" xfId="10706" builtinId="9" hidden="1"/>
    <cellStyle name="Hipervínculo visitado" xfId="16372" builtinId="9" hidden="1"/>
    <cellStyle name="Hipervínculo visitado" xfId="6350" builtinId="9" hidden="1"/>
    <cellStyle name="Hipervínculo visitado" xfId="55845" builtinId="9" hidden="1"/>
    <cellStyle name="Hipervínculo visitado" xfId="7013" builtinId="9" hidden="1"/>
    <cellStyle name="Hipervínculo visitado" xfId="35699" builtinId="9" hidden="1"/>
    <cellStyle name="Hipervínculo visitado" xfId="14978" builtinId="9" hidden="1"/>
    <cellStyle name="Hipervínculo visitado" xfId="48798" builtinId="9" hidden="1"/>
    <cellStyle name="Hipervínculo visitado" xfId="43607" builtinId="9" hidden="1"/>
    <cellStyle name="Hipervínculo visitado" xfId="78" builtinId="9" hidden="1"/>
    <cellStyle name="Hipervínculo visitado" xfId="5129" builtinId="9" hidden="1"/>
    <cellStyle name="Hipervínculo visitado" xfId="3581" builtinId="9" hidden="1"/>
    <cellStyle name="Hipervínculo visitado" xfId="13197" builtinId="9" hidden="1"/>
    <cellStyle name="Hipervínculo visitado" xfId="1755" builtinId="9" hidden="1"/>
    <cellStyle name="Hipervínculo visitado" xfId="56549" builtinId="9" hidden="1"/>
    <cellStyle name="Hipervínculo visitado" xfId="57591" builtinId="9" hidden="1"/>
    <cellStyle name="Hipervínculo visitado" xfId="35747" builtinId="9" hidden="1"/>
    <cellStyle name="Hipervínculo visitado" xfId="36781" builtinId="9" hidden="1"/>
    <cellStyle name="Hipervínculo visitado" xfId="57997" builtinId="9" hidden="1"/>
    <cellStyle name="Hipervínculo visitado" xfId="56741" builtinId="9" hidden="1"/>
    <cellStyle name="Hipervínculo visitado" xfId="30390" builtinId="9" hidden="1"/>
    <cellStyle name="Hipervínculo visitado" xfId="48210" builtinId="9" hidden="1"/>
    <cellStyle name="Hipervínculo visitado" xfId="53671" builtinId="9" hidden="1"/>
    <cellStyle name="Hipervínculo visitado" xfId="56365" builtinId="9" hidden="1"/>
    <cellStyle name="Hipervínculo visitado" xfId="20198" builtinId="9" hidden="1"/>
    <cellStyle name="Hipervínculo visitado" xfId="41618" builtinId="9" hidden="1"/>
    <cellStyle name="Hipervínculo visitado" xfId="49613" builtinId="9" hidden="1"/>
    <cellStyle name="Hipervínculo visitado" xfId="16177" builtinId="9" hidden="1"/>
    <cellStyle name="Hipervínculo visitado" xfId="42181" builtinId="9" hidden="1"/>
    <cellStyle name="Hipervínculo visitado" xfId="29873" builtinId="9" hidden="1"/>
    <cellStyle name="Hipervínculo visitado" xfId="49522" builtinId="9" hidden="1"/>
    <cellStyle name="Hipervínculo visitado" xfId="4095" builtinId="9" hidden="1"/>
    <cellStyle name="Hipervínculo visitado" xfId="2252" builtinId="9" hidden="1"/>
    <cellStyle name="Hipervínculo visitado" xfId="5912" builtinId="9" hidden="1"/>
    <cellStyle name="Hipervínculo visitado" xfId="8140" builtinId="9" hidden="1"/>
    <cellStyle name="Hipervínculo visitado" xfId="2032" builtinId="9" hidden="1"/>
    <cellStyle name="Hipervínculo visitado" xfId="48890" builtinId="9" hidden="1"/>
    <cellStyle name="Hipervínculo visitado" xfId="36963" builtinId="9" hidden="1"/>
    <cellStyle name="Hipervínculo visitado" xfId="43291" builtinId="9" hidden="1"/>
    <cellStyle name="Hipervínculo visitado" xfId="1789" builtinId="9" hidden="1"/>
    <cellStyle name="Hipervínculo visitado" xfId="38931" builtinId="9" hidden="1"/>
    <cellStyle name="Hipervínculo visitado" xfId="55837" builtinId="9" hidden="1"/>
    <cellStyle name="Hipervínculo visitado" xfId="43662" builtinId="9" hidden="1"/>
    <cellStyle name="Hipervínculo visitado" xfId="25519" builtinId="9" hidden="1"/>
    <cellStyle name="Hipervínculo visitado" xfId="28669" builtinId="9" hidden="1"/>
    <cellStyle name="Hipervínculo visitado" xfId="10646" builtinId="9" hidden="1"/>
    <cellStyle name="Hipervínculo visitado" xfId="47884" builtinId="9" hidden="1"/>
    <cellStyle name="Hipervínculo visitado" xfId="17045" builtinId="9" hidden="1"/>
    <cellStyle name="Hipervínculo visitado" xfId="52196" builtinId="9" hidden="1"/>
    <cellStyle name="Hipervínculo visitado" xfId="46519" builtinId="9" hidden="1"/>
    <cellStyle name="Hipervínculo visitado" xfId="21061" builtinId="9" hidden="1"/>
    <cellStyle name="Hipervínculo visitado" xfId="39624" builtinId="9" hidden="1"/>
    <cellStyle name="Hipervínculo visitado" xfId="30596" builtinId="9" hidden="1"/>
    <cellStyle name="Hipervínculo visitado" xfId="11623" builtinId="9" hidden="1"/>
    <cellStyle name="Hipervínculo visitado" xfId="42286" builtinId="9" hidden="1"/>
    <cellStyle name="Hipervínculo visitado" xfId="32678" builtinId="9" hidden="1"/>
    <cellStyle name="Hipervínculo visitado" xfId="28073" builtinId="9" hidden="1"/>
    <cellStyle name="Hipervínculo visitado" xfId="3617" builtinId="9" hidden="1"/>
    <cellStyle name="Hipervínculo visitado" xfId="55097" builtinId="9" hidden="1"/>
    <cellStyle name="Hipervínculo visitado" xfId="7982" builtinId="9" hidden="1"/>
    <cellStyle name="Hipervínculo visitado" xfId="10056" builtinId="9" hidden="1"/>
    <cellStyle name="Hipervínculo visitado" xfId="30430" builtinId="9" hidden="1"/>
    <cellStyle name="Hipervínculo visitado" xfId="58881" builtinId="9" hidden="1"/>
    <cellStyle name="Hipervínculo visitado" xfId="56715" builtinId="9" hidden="1"/>
    <cellStyle name="Hipervínculo visitado" xfId="18209" builtinId="9" hidden="1"/>
    <cellStyle name="Hipervínculo visitado" xfId="29592" builtinId="9" hidden="1"/>
    <cellStyle name="Hipervínculo visitado" xfId="15304" builtinId="9" hidden="1"/>
    <cellStyle name="Hipervínculo visitado" xfId="9295" builtinId="9" hidden="1"/>
    <cellStyle name="Hipervínculo visitado" xfId="47139" builtinId="9" hidden="1"/>
    <cellStyle name="Hipervínculo visitado" xfId="32005" builtinId="9" hidden="1"/>
    <cellStyle name="Hipervínculo visitado" xfId="54680" builtinId="9" hidden="1"/>
    <cellStyle name="Hipervínculo visitado" xfId="51222" builtinId="9" hidden="1"/>
    <cellStyle name="Hipervínculo visitado" xfId="12749" builtinId="9" hidden="1"/>
    <cellStyle name="Hipervínculo visitado" xfId="13656" builtinId="9" hidden="1"/>
    <cellStyle name="Hipervínculo visitado" xfId="22269" builtinId="9" hidden="1"/>
    <cellStyle name="Hipervínculo visitado" xfId="57028" builtinId="9" hidden="1"/>
    <cellStyle name="Hipervínculo visitado" xfId="54794" builtinId="9" hidden="1"/>
    <cellStyle name="Hipervínculo visitado" xfId="57196" builtinId="9" hidden="1"/>
    <cellStyle name="Hipervínculo visitado" xfId="49932" builtinId="9" hidden="1"/>
    <cellStyle name="Hipervínculo visitado" xfId="32302" builtinId="9" hidden="1"/>
    <cellStyle name="Hipervínculo visitado" xfId="31879" builtinId="9" hidden="1"/>
    <cellStyle name="Hipervínculo visitado" xfId="12971" builtinId="9" hidden="1"/>
    <cellStyle name="Hipervínculo visitado" xfId="56089" builtinId="9" hidden="1"/>
    <cellStyle name="Hipervínculo visitado" xfId="36257" builtinId="9" hidden="1"/>
    <cellStyle name="Hipervínculo visitado" xfId="31742" builtinId="9" hidden="1"/>
    <cellStyle name="Hipervínculo visitado" xfId="18243" builtinId="9" hidden="1"/>
    <cellStyle name="Hipervínculo visitado" xfId="12161" builtinId="9" hidden="1"/>
    <cellStyle name="Hipervínculo visitado" xfId="36718" builtinId="9" hidden="1"/>
    <cellStyle name="Hipervínculo visitado" xfId="27915" builtinId="9" hidden="1"/>
    <cellStyle name="Hipervínculo visitado" xfId="4217" builtinId="9" hidden="1"/>
    <cellStyle name="Hipervínculo visitado" xfId="14150" builtinId="9" hidden="1"/>
    <cellStyle name="Hipervínculo visitado" xfId="13203" builtinId="9" hidden="1"/>
    <cellStyle name="Hipervínculo visitado" xfId="13207" builtinId="9" hidden="1"/>
    <cellStyle name="Hipervínculo visitado" xfId="18797" builtinId="9" hidden="1"/>
    <cellStyle name="Hipervínculo visitado" xfId="19347" builtinId="9" hidden="1"/>
    <cellStyle name="Hipervínculo visitado" xfId="8148" builtinId="9" hidden="1"/>
    <cellStyle name="Hipervínculo visitado" xfId="13025" builtinId="9" hidden="1"/>
    <cellStyle name="Hipervínculo visitado" xfId="19986" builtinId="9" hidden="1"/>
    <cellStyle name="Hipervínculo visitado" xfId="5328" builtinId="9" hidden="1"/>
    <cellStyle name="Hipervínculo visitado" xfId="58811" builtinId="9" hidden="1"/>
    <cellStyle name="Hipervínculo visitado" xfId="56257" builtinId="9" hidden="1"/>
    <cellStyle name="Hipervínculo visitado" xfId="7750" builtinId="9" hidden="1"/>
    <cellStyle name="Hipervínculo visitado" xfId="37305" builtinId="9" hidden="1"/>
    <cellStyle name="Hipervínculo visitado" xfId="17926" builtinId="9" hidden="1"/>
    <cellStyle name="Hipervínculo visitado" xfId="50439" builtinId="9" hidden="1"/>
    <cellStyle name="Hipervínculo visitado" xfId="39642" builtinId="9" hidden="1"/>
    <cellStyle name="Hipervínculo visitado" xfId="45826" builtinId="9" hidden="1"/>
    <cellStyle name="Hipervínculo visitado" xfId="22591" builtinId="9" hidden="1"/>
    <cellStyle name="Hipervínculo visitado" xfId="31949" builtinId="9" hidden="1"/>
    <cellStyle name="Hipervínculo visitado" xfId="54812" builtinId="9" hidden="1"/>
    <cellStyle name="Hipervínculo visitado" xfId="30642" builtinId="9" hidden="1"/>
    <cellStyle name="Hipervínculo visitado" xfId="34341" builtinId="9" hidden="1"/>
    <cellStyle name="Hipervínculo visitado" xfId="44417" builtinId="9" hidden="1"/>
    <cellStyle name="Hipervínculo visitado" xfId="34953" builtinId="9" hidden="1"/>
    <cellStyle name="Hipervínculo visitado" xfId="18506" builtinId="9" hidden="1"/>
    <cellStyle name="Hipervínculo visitado" xfId="11439" builtinId="9" hidden="1"/>
    <cellStyle name="Hipervínculo visitado" xfId="16204" builtinId="9" hidden="1"/>
    <cellStyle name="Hipervínculo visitado" xfId="59025" builtinId="9" hidden="1"/>
    <cellStyle name="Hipervínculo visitado" xfId="19352" builtinId="9" hidden="1"/>
    <cellStyle name="Hipervínculo visitado" xfId="5290" builtinId="9" hidden="1"/>
    <cellStyle name="Hipervínculo visitado" xfId="13478" builtinId="9" hidden="1"/>
    <cellStyle name="Hipervínculo visitado" xfId="7196" builtinId="9" hidden="1"/>
    <cellStyle name="Hipervínculo visitado" xfId="1827" builtinId="9" hidden="1"/>
    <cellStyle name="Hipervínculo visitado" xfId="37983" builtinId="9" hidden="1"/>
    <cellStyle name="Hipervínculo visitado" xfId="39960" builtinId="9" hidden="1"/>
    <cellStyle name="Hipervínculo visitado" xfId="42934" builtinId="9" hidden="1"/>
    <cellStyle name="Hipervínculo visitado" xfId="23477" builtinId="9" hidden="1"/>
    <cellStyle name="Hipervínculo visitado" xfId="25885" builtinId="9" hidden="1"/>
    <cellStyle name="Hipervínculo visitado" xfId="3127" builtinId="9" hidden="1"/>
    <cellStyle name="Hipervínculo visitado" xfId="55839" builtinId="9" hidden="1"/>
    <cellStyle name="Hipervínculo visitado" xfId="14295" builtinId="9" hidden="1"/>
    <cellStyle name="Hipervínculo visitado" xfId="31805" builtinId="9" hidden="1"/>
    <cellStyle name="Hipervínculo visitado" xfId="41560" builtinId="9" hidden="1"/>
    <cellStyle name="Hipervínculo visitado" xfId="24397" builtinId="9" hidden="1"/>
    <cellStyle name="Hipervínculo visitado" xfId="18664" builtinId="9" hidden="1"/>
    <cellStyle name="Hipervínculo visitado" xfId="8792" builtinId="9" hidden="1"/>
    <cellStyle name="Hipervínculo visitado" xfId="20361" builtinId="9" hidden="1"/>
    <cellStyle name="Hipervínculo visitado" xfId="19418" builtinId="9" hidden="1"/>
    <cellStyle name="Hipervínculo visitado" xfId="15967" builtinId="9" hidden="1"/>
    <cellStyle name="Hipervínculo visitado" xfId="3713" builtinId="9" hidden="1"/>
    <cellStyle name="Hipervínculo visitado" xfId="32624" builtinId="9" hidden="1"/>
    <cellStyle name="Hipervínculo visitado" xfId="21094" builtinId="9" hidden="1"/>
    <cellStyle name="Hipervínculo visitado" xfId="35883" builtinId="9" hidden="1"/>
    <cellStyle name="Hipervínculo visitado" xfId="27424" builtinId="9" hidden="1"/>
    <cellStyle name="Hipervínculo visitado" xfId="23701" builtinId="9" hidden="1"/>
    <cellStyle name="Hipervínculo visitado" xfId="16095" builtinId="9" hidden="1"/>
    <cellStyle name="Hipervínculo visitado" xfId="22231" builtinId="9" hidden="1"/>
    <cellStyle name="Hipervínculo visitado" xfId="14108" builtinId="9" hidden="1"/>
    <cellStyle name="Hipervínculo visitado" xfId="52002" builtinId="9" hidden="1"/>
    <cellStyle name="Hipervínculo visitado" xfId="28895" builtinId="9" hidden="1"/>
    <cellStyle name="Hipervínculo visitado" xfId="42526" builtinId="9" hidden="1"/>
    <cellStyle name="Hipervínculo visitado" xfId="26801" builtinId="9" hidden="1"/>
    <cellStyle name="Hipervínculo visitado" xfId="34685" builtinId="9" hidden="1"/>
    <cellStyle name="Hipervínculo visitado" xfId="16764" builtinId="9" hidden="1"/>
    <cellStyle name="Hipervínculo visitado" xfId="41382" builtinId="9" hidden="1"/>
    <cellStyle name="Hipervínculo visitado" xfId="36121" builtinId="9" hidden="1"/>
    <cellStyle name="Hipervínculo visitado" xfId="39244" builtinId="9" hidden="1"/>
    <cellStyle name="Hipervínculo visitado" xfId="53481" builtinId="9" hidden="1"/>
    <cellStyle name="Hipervínculo visitado" xfId="20877" builtinId="9" hidden="1"/>
    <cellStyle name="Hipervínculo visitado" xfId="45482" builtinId="9" hidden="1"/>
    <cellStyle name="Hipervínculo visitado" xfId="20589" builtinId="9" hidden="1"/>
    <cellStyle name="Hipervínculo visitado" xfId="42880" builtinId="9" hidden="1"/>
    <cellStyle name="Hipervínculo visitado" xfId="54119" builtinId="9" hidden="1"/>
    <cellStyle name="Hipervínculo visitado" xfId="36380" builtinId="9" hidden="1"/>
    <cellStyle name="Hipervínculo visitado" xfId="19586" builtinId="9" hidden="1"/>
    <cellStyle name="Hipervínculo visitado" xfId="54237" builtinId="9" hidden="1"/>
    <cellStyle name="Hipervínculo visitado" xfId="52803" builtinId="9" hidden="1"/>
    <cellStyle name="Hipervínculo visitado" xfId="42010" builtinId="9" hidden="1"/>
    <cellStyle name="Hipervínculo visitado" xfId="7194" builtinId="9" hidden="1"/>
    <cellStyle name="Hipervínculo visitado" xfId="30972" builtinId="9" hidden="1"/>
    <cellStyle name="Hipervínculo visitado" xfId="19086" builtinId="9" hidden="1"/>
    <cellStyle name="Hipervínculo visitado" xfId="34681" builtinId="9" hidden="1"/>
    <cellStyle name="Hipervínculo visitado" xfId="17770" builtinId="9" hidden="1"/>
    <cellStyle name="Hipervínculo visitado" xfId="58799" builtinId="9" hidden="1"/>
    <cellStyle name="Hipervínculo visitado" xfId="50962" builtinId="9" hidden="1"/>
    <cellStyle name="Hipervínculo visitado" xfId="46527" builtinId="9" hidden="1"/>
    <cellStyle name="Hipervínculo visitado" xfId="22301" builtinId="9" hidden="1"/>
    <cellStyle name="Hipervínculo visitado" xfId="31736" builtinId="9" hidden="1"/>
    <cellStyle name="Hipervínculo visitado" xfId="30691" builtinId="9" hidden="1"/>
    <cellStyle name="Hipervínculo visitado" xfId="39166" builtinId="9" hidden="1"/>
    <cellStyle name="Hipervínculo visitado" xfId="54541" builtinId="9" hidden="1"/>
    <cellStyle name="Hipervínculo visitado" xfId="46772" builtinId="9" hidden="1"/>
    <cellStyle name="Hipervínculo visitado" xfId="40322" builtinId="9" hidden="1"/>
    <cellStyle name="Hipervínculo visitado" xfId="57774" builtinId="9" hidden="1"/>
    <cellStyle name="Hipervínculo visitado" xfId="56349" builtinId="9" hidden="1"/>
    <cellStyle name="Hipervínculo visitado" xfId="54403" builtinId="9" hidden="1"/>
    <cellStyle name="Hipervínculo visitado" xfId="58655" builtinId="9" hidden="1"/>
    <cellStyle name="Hipervínculo visitado" xfId="37665" builtinId="9" hidden="1"/>
    <cellStyle name="Hipervínculo visitado" xfId="13145" builtinId="9" hidden="1"/>
    <cellStyle name="Hipervínculo visitado" xfId="23709" builtinId="9" hidden="1"/>
    <cellStyle name="Hipervínculo visitado" xfId="2727" builtinId="9" hidden="1"/>
    <cellStyle name="Hipervínculo visitado" xfId="58391" builtinId="9" hidden="1"/>
    <cellStyle name="Hipervínculo visitado" xfId="27073" builtinId="9" hidden="1"/>
    <cellStyle name="Hipervínculo visitado" xfId="28444" builtinId="9" hidden="1"/>
    <cellStyle name="Hipervínculo visitado" xfId="54960" builtinId="9" hidden="1"/>
    <cellStyle name="Hipervínculo visitado" xfId="44796" builtinId="9" hidden="1"/>
    <cellStyle name="Hipervínculo visitado" xfId="43054" builtinId="9" hidden="1"/>
    <cellStyle name="Hipervínculo visitado" xfId="6434" builtinId="9" hidden="1"/>
    <cellStyle name="Hipervínculo visitado" xfId="16902" builtinId="9" hidden="1"/>
    <cellStyle name="Hipervínculo visitado" xfId="38405" builtinId="9" hidden="1"/>
    <cellStyle name="Hipervínculo visitado" xfId="11213" builtinId="9" hidden="1"/>
    <cellStyle name="Hipervínculo visitado" xfId="35041" builtinId="9" hidden="1"/>
    <cellStyle name="Hipervínculo visitado" xfId="43369" builtinId="9" hidden="1"/>
    <cellStyle name="Hipervínculo visitado" xfId="56493" builtinId="9" hidden="1"/>
    <cellStyle name="Hipervínculo visitado" xfId="20652" builtinId="9" hidden="1"/>
    <cellStyle name="Hipervínculo visitado" xfId="44043" builtinId="9" hidden="1"/>
    <cellStyle name="Hipervínculo visitado" xfId="25815" builtinId="9" hidden="1"/>
    <cellStyle name="Hipervínculo visitado" xfId="31608" builtinId="9" hidden="1"/>
    <cellStyle name="Hipervínculo visitado" xfId="34217" builtinId="9" hidden="1"/>
    <cellStyle name="Hipervínculo visitado" xfId="7654" builtinId="9" hidden="1"/>
    <cellStyle name="Hipervínculo visitado" xfId="28529" builtinId="9" hidden="1"/>
    <cellStyle name="Hipervínculo visitado" xfId="17582" builtinId="9" hidden="1"/>
    <cellStyle name="Hipervínculo visitado" xfId="26039" builtinId="9" hidden="1"/>
    <cellStyle name="Hipervínculo visitado" xfId="21399" builtinId="9" hidden="1"/>
    <cellStyle name="Hipervínculo visitado" xfId="55619" builtinId="9" hidden="1"/>
    <cellStyle name="Hipervínculo visitado" xfId="17684" builtinId="9" hidden="1"/>
    <cellStyle name="Hipervínculo visitado" xfId="40076" builtinId="9" hidden="1"/>
    <cellStyle name="Hipervínculo visitado" xfId="46533" builtinId="9" hidden="1"/>
    <cellStyle name="Hipervínculo visitado" xfId="46507" builtinId="9" hidden="1"/>
    <cellStyle name="Hipervínculo visitado" xfId="15288" builtinId="9" hidden="1"/>
    <cellStyle name="Hipervínculo visitado" xfId="56927" builtinId="9" hidden="1"/>
    <cellStyle name="Hipervínculo visitado" xfId="36582" builtinId="9" hidden="1"/>
    <cellStyle name="Hipervínculo visitado" xfId="38521" builtinId="9" hidden="1"/>
    <cellStyle name="Hipervínculo visitado" xfId="39742" builtinId="9" hidden="1"/>
    <cellStyle name="Hipervínculo visitado" xfId="36706" builtinId="9" hidden="1"/>
    <cellStyle name="Hipervínculo visitado" xfId="7530" builtinId="9" hidden="1"/>
    <cellStyle name="Hipervínculo visitado" xfId="49148" builtinId="9" hidden="1"/>
    <cellStyle name="Hipervínculo visitado" xfId="52433" builtinId="9" hidden="1"/>
    <cellStyle name="Hipervínculo visitado" xfId="58565" builtinId="9" hidden="1"/>
    <cellStyle name="Hipervínculo visitado" xfId="14912" builtinId="9" hidden="1"/>
    <cellStyle name="Hipervínculo visitado" xfId="29912" builtinId="9" hidden="1"/>
    <cellStyle name="Hipervínculo visitado" xfId="54177" builtinId="9" hidden="1"/>
    <cellStyle name="Hipervínculo visitado" xfId="48100" builtinId="9" hidden="1"/>
    <cellStyle name="Hipervínculo visitado" xfId="52667" builtinId="9" hidden="1"/>
    <cellStyle name="Hipervínculo visitado" xfId="52829" builtinId="9" hidden="1"/>
    <cellStyle name="Hipervínculo visitado" xfId="53321" builtinId="9" hidden="1"/>
    <cellStyle name="Hipervínculo visitado" xfId="55476" builtinId="9" hidden="1"/>
    <cellStyle name="Hipervínculo visitado" xfId="42106" builtinId="9" hidden="1"/>
    <cellStyle name="Hipervínculo visitado" xfId="32398" builtinId="9" hidden="1"/>
    <cellStyle name="Hipervínculo visitado" xfId="49554" builtinId="9" hidden="1"/>
    <cellStyle name="Hipervínculo visitado" xfId="38029" builtinId="9" hidden="1"/>
    <cellStyle name="Hipervínculo visitado" xfId="57845" builtinId="9" hidden="1"/>
    <cellStyle name="Hipervínculo visitado" xfId="55809" builtinId="9" hidden="1"/>
    <cellStyle name="Hipervínculo visitado" xfId="520" builtinId="9" hidden="1"/>
    <cellStyle name="Hipervínculo visitado" xfId="7001" builtinId="9" hidden="1"/>
    <cellStyle name="Hipervínculo visitado" xfId="21271" builtinId="9" hidden="1"/>
    <cellStyle name="Hipervínculo visitado" xfId="54105" builtinId="9" hidden="1"/>
    <cellStyle name="Hipervínculo visitado" xfId="56195" builtinId="9" hidden="1"/>
    <cellStyle name="Hipervínculo visitado" xfId="42082" builtinId="9" hidden="1"/>
    <cellStyle name="Hipervínculo visitado" xfId="58087" builtinId="9" hidden="1"/>
    <cellStyle name="Hipervínculo visitado" xfId="54285" builtinId="9" hidden="1"/>
    <cellStyle name="Hipervínculo visitado" xfId="8076" builtinId="9" hidden="1"/>
    <cellStyle name="Hipervínculo visitado" xfId="34727" builtinId="9" hidden="1"/>
    <cellStyle name="Hipervínculo visitado" xfId="42024" builtinId="9" hidden="1"/>
    <cellStyle name="Hipervínculo visitado" xfId="53622" builtinId="9" hidden="1"/>
    <cellStyle name="Hipervínculo visitado" xfId="46487" builtinId="9" hidden="1"/>
    <cellStyle name="Hipervínculo visitado" xfId="20140" builtinId="9" hidden="1"/>
    <cellStyle name="Hipervínculo visitado" xfId="41596" builtinId="9" hidden="1"/>
    <cellStyle name="Hipervínculo visitado" xfId="7268" builtinId="9" hidden="1"/>
    <cellStyle name="Hipervínculo visitado" xfId="5557" builtinId="9" hidden="1"/>
    <cellStyle name="Hipervínculo visitado" xfId="52821" builtinId="9" hidden="1"/>
    <cellStyle name="Hipervínculo visitado" xfId="28482" builtinId="9" hidden="1"/>
    <cellStyle name="Hipervínculo visitado" xfId="30050" builtinId="9" hidden="1"/>
    <cellStyle name="Hipervínculo visitado" xfId="35909" builtinId="9" hidden="1"/>
    <cellStyle name="Hipervínculo visitado" xfId="14410" builtinId="9" hidden="1"/>
    <cellStyle name="Hipervínculo visitado" xfId="23006" builtinId="9" hidden="1"/>
    <cellStyle name="Hipervínculo visitado" xfId="17142" builtinId="9" hidden="1"/>
    <cellStyle name="Hipervínculo visitado" xfId="45559" builtinId="9" hidden="1"/>
    <cellStyle name="Hipervínculo visitado" xfId="45982" builtinId="9" hidden="1"/>
    <cellStyle name="Hipervínculo visitado" xfId="5660" builtinId="9" hidden="1"/>
    <cellStyle name="Hipervínculo visitado" xfId="20533" builtinId="9" hidden="1"/>
    <cellStyle name="Hipervínculo visitado" xfId="114" builtinId="9" hidden="1"/>
    <cellStyle name="Hipervínculo visitado" xfId="32257" builtinId="9" hidden="1"/>
    <cellStyle name="Hipervínculo visitado" xfId="46099" builtinId="9" hidden="1"/>
    <cellStyle name="Hipervínculo visitado" xfId="3837" builtinId="9" hidden="1"/>
    <cellStyle name="Hipervínculo visitado" xfId="44698" builtinId="9" hidden="1"/>
    <cellStyle name="Hipervínculo visitado" xfId="13289" builtinId="9" hidden="1"/>
    <cellStyle name="Hipervínculo visitado" xfId="19349" builtinId="9" hidden="1"/>
    <cellStyle name="Hipervínculo visitado" xfId="41830" builtinId="9" hidden="1"/>
    <cellStyle name="Hipervínculo visitado" xfId="37713" builtinId="9" hidden="1"/>
    <cellStyle name="Hipervínculo visitado" xfId="40496" builtinId="9" hidden="1"/>
    <cellStyle name="Hipervínculo visitado" xfId="15222" builtinId="9" hidden="1"/>
    <cellStyle name="Hipervínculo visitado" xfId="24303" builtinId="9" hidden="1"/>
    <cellStyle name="Hipervínculo visitado" xfId="25851" builtinId="9" hidden="1"/>
    <cellStyle name="Hipervínculo visitado" xfId="24161" builtinId="9" hidden="1"/>
    <cellStyle name="Hipervínculo visitado" xfId="44029" builtinId="9" hidden="1"/>
    <cellStyle name="Hipervínculo visitado" xfId="30164" builtinId="9" hidden="1"/>
    <cellStyle name="Hipervínculo visitado" xfId="36329" builtinId="9" hidden="1"/>
    <cellStyle name="Hipervínculo visitado" xfId="12711" builtinId="9" hidden="1"/>
    <cellStyle name="Hipervínculo visitado" xfId="16722" builtinId="9" hidden="1"/>
    <cellStyle name="Hipervínculo visitado" xfId="40274" builtinId="9" hidden="1"/>
    <cellStyle name="Hipervínculo visitado" xfId="17242" builtinId="9" hidden="1"/>
    <cellStyle name="Hipervínculo visitado" xfId="34783" builtinId="9" hidden="1"/>
    <cellStyle name="Hipervínculo visitado" xfId="32993" builtinId="9" hidden="1"/>
    <cellStyle name="Hipervínculo visitado" xfId="10064" builtinId="9" hidden="1"/>
    <cellStyle name="Hipervínculo visitado" xfId="26701" builtinId="9" hidden="1"/>
    <cellStyle name="Hipervínculo visitado" xfId="57342" builtinId="9" hidden="1"/>
    <cellStyle name="Hipervínculo visitado" xfId="21479" builtinId="9" hidden="1"/>
    <cellStyle name="Hipervínculo visitado" xfId="5531" builtinId="9" hidden="1"/>
    <cellStyle name="Hipervínculo visitado" xfId="16908" builtinId="9" hidden="1"/>
    <cellStyle name="Hipervínculo visitado" xfId="39222" builtinId="9" hidden="1"/>
    <cellStyle name="Hipervínculo visitado" xfId="51738" builtinId="9" hidden="1"/>
    <cellStyle name="Hipervínculo visitado" xfId="55028" builtinId="9" hidden="1"/>
    <cellStyle name="Hipervínculo visitado" xfId="36079" builtinId="9" hidden="1"/>
    <cellStyle name="Hipervínculo visitado" xfId="52637" builtinId="9" hidden="1"/>
    <cellStyle name="Hipervínculo visitado" xfId="57661" builtinId="9" hidden="1"/>
    <cellStyle name="Hipervínculo visitado" xfId="17132" builtinId="9" hidden="1"/>
    <cellStyle name="Hipervínculo visitado" xfId="42874" builtinId="9" hidden="1"/>
    <cellStyle name="Hipervínculo visitado" xfId="43401" builtinId="9" hidden="1"/>
    <cellStyle name="Hipervínculo visitado" xfId="7330" builtinId="9" hidden="1"/>
    <cellStyle name="Hipervínculo visitado" xfId="40870" builtinId="9" hidden="1"/>
    <cellStyle name="Hipervínculo visitado" xfId="17486" builtinId="9" hidden="1"/>
    <cellStyle name="Hipervínculo visitado" xfId="57627" builtinId="9" hidden="1"/>
    <cellStyle name="Hipervínculo visitado" xfId="50646" builtinId="9" hidden="1"/>
    <cellStyle name="Hipervínculo visitado" xfId="3849" builtinId="9" hidden="1"/>
    <cellStyle name="Hipervínculo visitado" xfId="8176" builtinId="9" hidden="1"/>
    <cellStyle name="Hipervínculo visitado" xfId="2316" builtinId="9" hidden="1"/>
    <cellStyle name="Hipervínculo visitado" xfId="19542" builtinId="9" hidden="1"/>
    <cellStyle name="Hipervínculo visitado" xfId="48346" builtinId="9" hidden="1"/>
    <cellStyle name="Hipervínculo visitado" xfId="12285" builtinId="9" hidden="1"/>
    <cellStyle name="Hipervínculo visitado" xfId="26120" builtinId="9" hidden="1"/>
    <cellStyle name="Hipervínculo visitado" xfId="16452" builtinId="9" hidden="1"/>
    <cellStyle name="Hipervínculo visitado" xfId="2178" builtinId="9" hidden="1"/>
    <cellStyle name="Hipervínculo visitado" xfId="1957" builtinId="9" hidden="1"/>
    <cellStyle name="Hipervínculo visitado" xfId="47231" builtinId="9" hidden="1"/>
    <cellStyle name="Hipervínculo visitado" xfId="3137" builtinId="9" hidden="1"/>
    <cellStyle name="Hipervínculo visitado" xfId="10982" builtinId="9" hidden="1"/>
    <cellStyle name="Hipervínculo visitado" xfId="32165" builtinId="9" hidden="1"/>
    <cellStyle name="Hipervínculo visitado" xfId="12145" builtinId="9" hidden="1"/>
    <cellStyle name="Hipervínculo visitado" xfId="12353" builtinId="9" hidden="1"/>
    <cellStyle name="Hipervínculo visitado" xfId="22942" builtinId="9" hidden="1"/>
    <cellStyle name="Hipervínculo visitado" xfId="37592" builtinId="9" hidden="1"/>
    <cellStyle name="Hipervínculo visitado" xfId="3591" builtinId="9" hidden="1"/>
    <cellStyle name="Hipervínculo visitado" xfId="45308" builtinId="9" hidden="1"/>
    <cellStyle name="Hipervínculo visitado" xfId="31738" builtinId="9" hidden="1"/>
    <cellStyle name="Hipervínculo visitado" xfId="27202" builtinId="9" hidden="1"/>
    <cellStyle name="Hipervínculo visitado" xfId="11867" builtinId="9" hidden="1"/>
    <cellStyle name="Hipervínculo visitado" xfId="40828" builtinId="9" hidden="1"/>
    <cellStyle name="Hipervínculo visitado" xfId="919" builtinId="9" hidden="1"/>
    <cellStyle name="Hipervínculo visitado" xfId="28173" builtinId="9" hidden="1"/>
    <cellStyle name="Hipervínculo visitado" xfId="30936" builtinId="9" hidden="1"/>
    <cellStyle name="Hipervínculo visitado" xfId="58615" builtinId="9" hidden="1"/>
    <cellStyle name="Hipervínculo visitado" xfId="35655" builtinId="9" hidden="1"/>
    <cellStyle name="Hipervínculo visitado" xfId="36396" builtinId="9" hidden="1"/>
    <cellStyle name="Hipervínculo visitado" xfId="31234" builtinId="9" hidden="1"/>
    <cellStyle name="Hipervínculo visitado" xfId="54215" builtinId="9" hidden="1"/>
    <cellStyle name="Hipervínculo visitado" xfId="47019" builtinId="9" hidden="1"/>
    <cellStyle name="Hipervínculo visitado" xfId="44106" builtinId="9" hidden="1"/>
    <cellStyle name="Hipervínculo visitado" xfId="42458" builtinId="9" hidden="1"/>
    <cellStyle name="Hipervínculo visitado" xfId="11769" builtinId="9" hidden="1"/>
    <cellStyle name="Hipervínculo visitado" xfId="41311" builtinId="9" hidden="1"/>
    <cellStyle name="Hipervínculo visitado" xfId="28811" builtinId="9" hidden="1"/>
    <cellStyle name="Hipervínculo visitado" xfId="44598" builtinId="9" hidden="1"/>
    <cellStyle name="Hipervínculo visitado" xfId="36217" builtinId="9" hidden="1"/>
    <cellStyle name="Hipervínculo visitado" xfId="30751" builtinId="9" hidden="1"/>
    <cellStyle name="Hipervínculo visitado" xfId="32069" builtinId="9" hidden="1"/>
    <cellStyle name="Hipervínculo visitado" xfId="45254" builtinId="9" hidden="1"/>
    <cellStyle name="Hipervínculo visitado" xfId="14247" builtinId="9" hidden="1"/>
    <cellStyle name="Hipervínculo visitado" xfId="15833" builtinId="9" hidden="1"/>
    <cellStyle name="Hipervínculo visitado" xfId="25038" builtinId="9" hidden="1"/>
    <cellStyle name="Hipervínculo visitado" xfId="21622" builtinId="9" hidden="1"/>
    <cellStyle name="Hipervínculo visitado" xfId="2852" builtinId="9" hidden="1"/>
    <cellStyle name="Hipervínculo visitado" xfId="44548" builtinId="9" hidden="1"/>
    <cellStyle name="Hipervínculo visitado" xfId="9536" builtinId="9" hidden="1"/>
    <cellStyle name="Hipervínculo visitado" xfId="32995" builtinId="9" hidden="1"/>
    <cellStyle name="Hipervínculo visitado" xfId="11311" builtinId="9" hidden="1"/>
    <cellStyle name="Hipervínculo visitado" xfId="47773" builtinId="9" hidden="1"/>
    <cellStyle name="Hipervínculo visitado" xfId="3749" builtinId="9" hidden="1"/>
    <cellStyle name="Hipervínculo visitado" xfId="17392" builtinId="9" hidden="1"/>
    <cellStyle name="Hipervínculo visitado" xfId="24203" builtinId="9" hidden="1"/>
    <cellStyle name="Hipervínculo visitado" xfId="25919" builtinId="9" hidden="1"/>
    <cellStyle name="Hipervínculo visitado" xfId="42844" builtinId="9" hidden="1"/>
    <cellStyle name="Hipervínculo visitado" xfId="50201" builtinId="9" hidden="1"/>
    <cellStyle name="Hipervínculo visitado" xfId="55711" builtinId="9" hidden="1"/>
    <cellStyle name="Hipervínculo visitado" xfId="737" builtinId="9" hidden="1"/>
    <cellStyle name="Hipervínculo visitado" xfId="1133" builtinId="9" hidden="1"/>
    <cellStyle name="Hipervínculo visitado" xfId="19325" builtinId="9" hidden="1"/>
    <cellStyle name="Hipervínculo visitado" xfId="725" builtinId="9" hidden="1"/>
    <cellStyle name="Hipervínculo visitado" xfId="42846" builtinId="9" hidden="1"/>
    <cellStyle name="Hipervínculo visitado" xfId="1343" builtinId="9" hidden="1"/>
    <cellStyle name="Hipervínculo visitado" xfId="37381" builtinId="9" hidden="1"/>
    <cellStyle name="Hipervínculo visitado" xfId="28430" builtinId="9" hidden="1"/>
    <cellStyle name="Hipervínculo visitado" xfId="23989" builtinId="9" hidden="1"/>
    <cellStyle name="Hipervínculo visitado" xfId="23043" builtinId="9" hidden="1"/>
    <cellStyle name="Hipervínculo visitado" xfId="3017" builtinId="9" hidden="1"/>
    <cellStyle name="Hipervínculo visitado" xfId="44144" builtinId="9" hidden="1"/>
    <cellStyle name="Hipervínculo visitado" xfId="37429" builtinId="9" hidden="1"/>
    <cellStyle name="Hipervínculo visitado" xfId="39161" builtinId="9" hidden="1"/>
    <cellStyle name="Hipervínculo visitado" xfId="47033" builtinId="9" hidden="1"/>
    <cellStyle name="Hipervínculo visitado" xfId="29243" builtinId="9" hidden="1"/>
    <cellStyle name="Hipervínculo visitado" xfId="27755" builtinId="9" hidden="1"/>
    <cellStyle name="Hipervínculo visitado" xfId="27791" builtinId="9" hidden="1"/>
    <cellStyle name="Hipervínculo visitado" xfId="21604" builtinId="9" hidden="1"/>
    <cellStyle name="Hipervínculo visitado" xfId="35245" builtinId="9" hidden="1"/>
    <cellStyle name="Hipervínculo visitado" xfId="9667" builtinId="9" hidden="1"/>
    <cellStyle name="Hipervínculo visitado" xfId="2667" builtinId="9" hidden="1"/>
    <cellStyle name="Hipervínculo visitado" xfId="49758" builtinId="9" hidden="1"/>
    <cellStyle name="Hipervínculo visitado" xfId="54163" builtinId="9" hidden="1"/>
    <cellStyle name="Hipervínculo visitado" xfId="3717" builtinId="9" hidden="1"/>
    <cellStyle name="Hipervínculo visitado" xfId="17522" builtinId="9" hidden="1"/>
    <cellStyle name="Hipervínculo visitado" xfId="21548" builtinId="9" hidden="1"/>
    <cellStyle name="Hipervínculo visitado" xfId="46615" builtinId="9" hidden="1"/>
    <cellStyle name="Hipervínculo visitado" xfId="22369" builtinId="9" hidden="1"/>
    <cellStyle name="Hipervínculo visitado" xfId="43479" builtinId="9" hidden="1"/>
    <cellStyle name="Hipervínculo visitado" xfId="33408" builtinId="9" hidden="1"/>
    <cellStyle name="Hipervínculo visitado" xfId="3779" builtinId="9" hidden="1"/>
    <cellStyle name="Hipervínculo visitado" xfId="12547" builtinId="9" hidden="1"/>
    <cellStyle name="Hipervínculo visitado" xfId="44419" builtinId="9" hidden="1"/>
    <cellStyle name="Hipervínculo visitado" xfId="54670" builtinId="9" hidden="1"/>
    <cellStyle name="Hipervínculo visitado" xfId="12491" builtinId="9" hidden="1"/>
    <cellStyle name="Hipervínculo visitado" xfId="18249" builtinId="9" hidden="1"/>
    <cellStyle name="Hipervínculo visitado" xfId="59083" builtinId="9" hidden="1"/>
    <cellStyle name="Hipervínculo visitado" xfId="17148" builtinId="9" hidden="1"/>
    <cellStyle name="Hipervínculo visitado" xfId="38051" builtinId="9" hidden="1"/>
    <cellStyle name="Hipervínculo visitado" xfId="31732" builtinId="9" hidden="1"/>
    <cellStyle name="Hipervínculo visitado" xfId="35127" builtinId="9" hidden="1"/>
    <cellStyle name="Hipervínculo visitado" xfId="10850" builtinId="9" hidden="1"/>
    <cellStyle name="Hipervínculo visitado" xfId="849" builtinId="9" hidden="1"/>
    <cellStyle name="Hipervínculo visitado" xfId="33990" builtinId="9" hidden="1"/>
    <cellStyle name="Hipervínculo visitado" xfId="26685" builtinId="9" hidden="1"/>
    <cellStyle name="Hipervínculo visitado" xfId="42744" builtinId="9" hidden="1"/>
    <cellStyle name="Hipervínculo visitado" xfId="47141" builtinId="9" hidden="1"/>
    <cellStyle name="Hipervínculo visitado" xfId="44064" builtinId="9" hidden="1"/>
    <cellStyle name="Hipervínculo visitado" xfId="399" builtinId="9" hidden="1"/>
    <cellStyle name="Hipervínculo visitado" xfId="32275" builtinId="9" hidden="1"/>
    <cellStyle name="Hipervínculo visitado" xfId="29614" builtinId="9" hidden="1"/>
    <cellStyle name="Hipervínculo visitado" xfId="7433" builtinId="9" hidden="1"/>
    <cellStyle name="Hipervínculo visitado" xfId="30128" builtinId="9" hidden="1"/>
    <cellStyle name="Hipervínculo visitado" xfId="32950" builtinId="9" hidden="1"/>
    <cellStyle name="Hipervínculo visitado" xfId="18660" builtinId="9" hidden="1"/>
    <cellStyle name="Hipervínculo visitado" xfId="8204" builtinId="9" hidden="1"/>
    <cellStyle name="Hipervínculo visitado" xfId="471" builtinId="9" hidden="1"/>
    <cellStyle name="Hipervínculo visitado" xfId="14418" builtinId="9" hidden="1"/>
    <cellStyle name="Hipervínculo visitado" xfId="18829" builtinId="9" hidden="1"/>
    <cellStyle name="Hipervínculo visitado" xfId="6236" builtinId="9" hidden="1"/>
    <cellStyle name="Hipervínculo visitado" xfId="14552" builtinId="9" hidden="1"/>
    <cellStyle name="Hipervínculo visitado" xfId="5770" builtinId="9" hidden="1"/>
    <cellStyle name="Hipervínculo visitado" xfId="966" builtinId="9" hidden="1"/>
    <cellStyle name="Hipervínculo visitado" xfId="19070" builtinId="9" hidden="1"/>
    <cellStyle name="Hipervínculo visitado" xfId="35857" builtinId="9" hidden="1"/>
    <cellStyle name="Hipervínculo visitado" xfId="38337" builtinId="9" hidden="1"/>
    <cellStyle name="Hipervínculo visitado" xfId="41149" builtinId="9" hidden="1"/>
    <cellStyle name="Hipervínculo visitado" xfId="13799" builtinId="9" hidden="1"/>
    <cellStyle name="Hipervínculo visitado" xfId="2350" builtinId="9" hidden="1"/>
    <cellStyle name="Hipervínculo visitado" xfId="54565" builtinId="9" hidden="1"/>
    <cellStyle name="Hipervínculo visitado" xfId="15642" builtinId="9" hidden="1"/>
    <cellStyle name="Hipervínculo visitado" xfId="46318" builtinId="9" hidden="1"/>
    <cellStyle name="Hipervínculo visitado" xfId="8674" builtinId="9" hidden="1"/>
    <cellStyle name="Hipervínculo visitado" xfId="33352" builtinId="9" hidden="1"/>
    <cellStyle name="Hipervínculo visitado" xfId="54129" builtinId="9" hidden="1"/>
    <cellStyle name="Hipervínculo visitado" xfId="14002" builtinId="9" hidden="1"/>
    <cellStyle name="Hipervínculo visitado" xfId="7992" builtinId="9" hidden="1"/>
    <cellStyle name="Hipervínculo visitado" xfId="30370" builtinId="9" hidden="1"/>
    <cellStyle name="Hipervínculo visitado" xfId="17440" builtinId="9" hidden="1"/>
    <cellStyle name="Hipervínculo visitado" xfId="52690" builtinId="9" hidden="1"/>
    <cellStyle name="Hipervínculo visitado" xfId="3320" builtinId="9" hidden="1"/>
    <cellStyle name="Hipervínculo visitado" xfId="19506" builtinId="9" hidden="1"/>
    <cellStyle name="Hipervínculo visitado" xfId="31532" builtinId="9" hidden="1"/>
    <cellStyle name="Hipervínculo visitado" xfId="52059" builtinId="9" hidden="1"/>
    <cellStyle name="Hipervínculo visitado" xfId="33494" builtinId="9" hidden="1"/>
    <cellStyle name="Hipervínculo visitado" xfId="30980" builtinId="9" hidden="1"/>
    <cellStyle name="Hipervínculo visitado" xfId="10572" builtinId="9" hidden="1"/>
    <cellStyle name="Hipervínculo visitado" xfId="44836" builtinId="9" hidden="1"/>
    <cellStyle name="Hipervínculo visitado" xfId="57046" builtinId="9" hidden="1"/>
    <cellStyle name="Hipervínculo visitado" xfId="43505" builtinId="9" hidden="1"/>
    <cellStyle name="Hipervínculo visitado" xfId="24535" builtinId="9" hidden="1"/>
    <cellStyle name="Hipervínculo visitado" xfId="27426" builtinId="9" hidden="1"/>
    <cellStyle name="Hipervínculo visitado" xfId="50776" builtinId="9" hidden="1"/>
    <cellStyle name="Hipervínculo visitado" xfId="1065" builtinId="9" hidden="1"/>
    <cellStyle name="Hipervínculo visitado" xfId="6026" builtinId="9" hidden="1"/>
    <cellStyle name="Hipervínculo visitado" xfId="34733" builtinId="9" hidden="1"/>
    <cellStyle name="Hipervínculo visitado" xfId="52983" builtinId="9" hidden="1"/>
    <cellStyle name="Hipervínculo visitado" xfId="33914" builtinId="9" hidden="1"/>
    <cellStyle name="Hipervínculo visitado" xfId="25827" builtinId="9" hidden="1"/>
    <cellStyle name="Hipervínculo visitado" xfId="45378" builtinId="9" hidden="1"/>
    <cellStyle name="Hipervínculo visitado" xfId="40490" builtinId="9" hidden="1"/>
    <cellStyle name="Hipervínculo visitado" xfId="37578" builtinId="9" hidden="1"/>
    <cellStyle name="Hipervínculo visitado" xfId="25668" builtinId="9" hidden="1"/>
    <cellStyle name="Hipervínculo visitado" xfId="15414" builtinId="9" hidden="1"/>
    <cellStyle name="Hipervínculo visitado" xfId="35543" builtinId="9" hidden="1"/>
    <cellStyle name="Hipervínculo visitado" xfId="55843" builtinId="9" hidden="1"/>
    <cellStyle name="Hipervínculo visitado" xfId="40532" builtinId="9" hidden="1"/>
    <cellStyle name="Hipervínculo visitado" xfId="56067" builtinId="9" hidden="1"/>
    <cellStyle name="Hipervínculo visitado" xfId="40722" builtinId="9" hidden="1"/>
    <cellStyle name="Hipervínculo visitado" xfId="21015" builtinId="9" hidden="1"/>
    <cellStyle name="Hipervínculo visitado" xfId="53019" builtinId="9" hidden="1"/>
    <cellStyle name="Hipervínculo visitado" xfId="24049" builtinId="9" hidden="1"/>
    <cellStyle name="Hipervínculo visitado" xfId="44248" builtinId="9" hidden="1"/>
    <cellStyle name="Hipervínculo visitado" xfId="41890" builtinId="9" hidden="1"/>
    <cellStyle name="Hipervínculo visitado" xfId="25377" builtinId="9" hidden="1"/>
    <cellStyle name="Hipervínculo visitado" xfId="49892" builtinId="9" hidden="1"/>
    <cellStyle name="Hipervínculo visitado" xfId="53809" builtinId="9" hidden="1"/>
    <cellStyle name="Hipervínculo visitado" xfId="58041" builtinId="9" hidden="1"/>
    <cellStyle name="Hipervínculo visitado" xfId="48714" builtinId="9" hidden="1"/>
    <cellStyle name="Hipervínculo visitado" xfId="20763" builtinId="9" hidden="1"/>
    <cellStyle name="Hipervínculo visitado" xfId="146" builtinId="9" hidden="1"/>
    <cellStyle name="Hipervínculo visitado" xfId="40682" builtinId="9" hidden="1"/>
    <cellStyle name="Hipervínculo visitado" xfId="40090" builtinId="9" hidden="1"/>
    <cellStyle name="Hipervínculo visitado" xfId="33738" builtinId="9" hidden="1"/>
    <cellStyle name="Hipervínculo visitado" xfId="2244" builtinId="9" hidden="1"/>
    <cellStyle name="Hipervínculo visitado" xfId="9878" builtinId="9" hidden="1"/>
    <cellStyle name="Hipervínculo visitado" xfId="16622" builtinId="9" hidden="1"/>
    <cellStyle name="Hipervínculo visitado" xfId="22722" builtinId="9" hidden="1"/>
    <cellStyle name="Hipervínculo visitado" xfId="48676" builtinId="9" hidden="1"/>
    <cellStyle name="Hipervínculo visitado" xfId="13803" builtinId="9" hidden="1"/>
    <cellStyle name="Hipervínculo visitado" xfId="57734" builtinId="9" hidden="1"/>
    <cellStyle name="Hipervínculo visitado" xfId="40434" builtinId="9" hidden="1"/>
    <cellStyle name="Hipervínculo visitado" xfId="40488" builtinId="9" hidden="1"/>
    <cellStyle name="Hipervínculo visitado" xfId="49320" builtinId="9" hidden="1"/>
    <cellStyle name="Hipervínculo visitado" xfId="3072" builtinId="9" hidden="1"/>
    <cellStyle name="Hipervínculo visitado" xfId="53455" builtinId="9" hidden="1"/>
    <cellStyle name="Hipervínculo visitado" xfId="875" builtinId="9" hidden="1"/>
    <cellStyle name="Hipervínculo visitado" xfId="41001" builtinId="9" hidden="1"/>
    <cellStyle name="Hipervínculo visitado" xfId="6040" builtinId="9" hidden="1"/>
    <cellStyle name="Hipervínculo visitado" xfId="9562" builtinId="9" hidden="1"/>
    <cellStyle name="Hipervínculo visitado" xfId="34905" builtinId="9" hidden="1"/>
    <cellStyle name="Hipervínculo visitado" xfId="37233" builtinId="9" hidden="1"/>
    <cellStyle name="Hipervínculo visitado" xfId="32630" builtinId="9" hidden="1"/>
    <cellStyle name="Hipervínculo visitado" xfId="1157" builtinId="9" hidden="1"/>
    <cellStyle name="Hipervínculo visitado" xfId="5720" builtinId="9" hidden="1"/>
    <cellStyle name="Hipervínculo visitado" xfId="4087" builtinId="9" hidden="1"/>
    <cellStyle name="Hipervínculo visitado" xfId="38625" builtinId="9" hidden="1"/>
    <cellStyle name="Hipervínculo visitado" xfId="55936" builtinId="9" hidden="1"/>
    <cellStyle name="Hipervínculo visitado" xfId="30534" builtinId="9" hidden="1"/>
    <cellStyle name="Hipervínculo visitado" xfId="46073" builtinId="9" hidden="1"/>
    <cellStyle name="Hipervínculo visitado" xfId="25258" builtinId="9" hidden="1"/>
    <cellStyle name="Hipervínculo visitado" xfId="1385" builtinId="9" hidden="1"/>
    <cellStyle name="Hipervínculo visitado" xfId="48277" builtinId="9" hidden="1"/>
    <cellStyle name="Hipervínculo visitado" xfId="38949" builtinId="9" hidden="1"/>
    <cellStyle name="Hipervínculo visitado" xfId="41721" builtinId="9" hidden="1"/>
    <cellStyle name="Hipervínculo visitado" xfId="28827" builtinId="9" hidden="1"/>
    <cellStyle name="Hipervínculo visitado" xfId="4994" builtinId="9" hidden="1"/>
    <cellStyle name="Hipervínculo visitado" xfId="49288" builtinId="9" hidden="1"/>
    <cellStyle name="Hipervínculo visitado" xfId="4275" builtinId="9" hidden="1"/>
    <cellStyle name="Hipervínculo visitado" xfId="5496" builtinId="9" hidden="1"/>
    <cellStyle name="Hipervínculo visitado" xfId="2332" builtinId="9" hidden="1"/>
    <cellStyle name="Hipervínculo visitado" xfId="16752" builtinId="9" hidden="1"/>
    <cellStyle name="Hipervínculo visitado" xfId="10554" builtinId="9" hidden="1"/>
    <cellStyle name="Hipervínculo visitado" xfId="53837" builtinId="9" hidden="1"/>
    <cellStyle name="Hipervínculo visitado" xfId="48159" builtinId="9" hidden="1"/>
    <cellStyle name="Hipervínculo visitado" xfId="18940" builtinId="9" hidden="1"/>
    <cellStyle name="Hipervínculo visitado" xfId="15452" builtinId="9" hidden="1"/>
    <cellStyle name="Hipervínculo visitado" xfId="19168" builtinId="9" hidden="1"/>
    <cellStyle name="Hipervínculo visitado" xfId="28105" builtinId="9" hidden="1"/>
    <cellStyle name="Hipervínculo visitado" xfId="55004" builtinId="9" hidden="1"/>
    <cellStyle name="Hipervínculo visitado" xfId="4237" builtinId="9" hidden="1"/>
    <cellStyle name="Hipervínculo visitado" xfId="12388" builtinId="9" hidden="1"/>
    <cellStyle name="Hipervínculo visitado" xfId="26355" builtinId="9" hidden="1"/>
    <cellStyle name="Hipervínculo visitado" xfId="10362" builtinId="9" hidden="1"/>
    <cellStyle name="Hipervínculo visitado" xfId="4438" builtinId="9" hidden="1"/>
    <cellStyle name="Hipervínculo visitado" xfId="39407" builtinId="9" hidden="1"/>
    <cellStyle name="Hipervínculo visitado" xfId="16117" builtinId="9" hidden="1"/>
    <cellStyle name="Hipervínculo visitado" xfId="6817" builtinId="9" hidden="1"/>
    <cellStyle name="Hipervínculo visitado" xfId="43341" builtinId="9" hidden="1"/>
    <cellStyle name="Hipervínculo visitado" xfId="631" builtinId="9" hidden="1"/>
    <cellStyle name="Hipervínculo visitado" xfId="34584" builtinId="9" hidden="1"/>
    <cellStyle name="Hipervínculo visitado" xfId="54908" builtinId="9" hidden="1"/>
    <cellStyle name="Hipervínculo visitado" xfId="18263" builtinId="9" hidden="1"/>
    <cellStyle name="Hipervínculo visitado" xfId="38069" builtinId="9" hidden="1"/>
    <cellStyle name="Hipervínculo visitado" xfId="54269" builtinId="9" hidden="1"/>
    <cellStyle name="Hipervínculo visitado" xfId="5436" builtinId="9" hidden="1"/>
    <cellStyle name="Hipervínculo visitado" xfId="58196" builtinId="9" hidden="1"/>
    <cellStyle name="Hipervínculo visitado" xfId="25142" builtinId="9" hidden="1"/>
    <cellStyle name="Hipervínculo visitado" xfId="52471" builtinId="9" hidden="1"/>
    <cellStyle name="Hipervínculo visitado" xfId="10730" builtinId="9" hidden="1"/>
    <cellStyle name="Hipervínculo visitado" xfId="4829" builtinId="9" hidden="1"/>
    <cellStyle name="Hipervínculo visitado" xfId="2759" builtinId="9" hidden="1"/>
    <cellStyle name="Hipervínculo visitado" xfId="6494" builtinId="9" hidden="1"/>
    <cellStyle name="Hipervínculo visitado" xfId="46447" builtinId="9" hidden="1"/>
    <cellStyle name="Hipervínculo visitado" xfId="50853" builtinId="9" hidden="1"/>
    <cellStyle name="Hipervínculo visitado" xfId="37106" builtinId="9" hidden="1"/>
    <cellStyle name="Hipervínculo visitado" xfId="4948" builtinId="9" hidden="1"/>
    <cellStyle name="Hipervínculo visitado" xfId="57853" builtinId="9" hidden="1"/>
    <cellStyle name="Hipervínculo visitado" xfId="30096" builtinId="9" hidden="1"/>
    <cellStyle name="Hipervínculo visitado" xfId="54964" builtinId="9" hidden="1"/>
    <cellStyle name="Hipervínculo visitado" xfId="49085" builtinId="9" hidden="1"/>
    <cellStyle name="Hipervínculo visitado" xfId="40526" builtinId="9" hidden="1"/>
    <cellStyle name="Hipervínculo visitado" xfId="22031" builtinId="9" hidden="1"/>
    <cellStyle name="Hipervínculo visitado" xfId="34384" builtinId="9" hidden="1"/>
    <cellStyle name="Hipervínculo visitado" xfId="14396" builtinId="9" hidden="1"/>
    <cellStyle name="Hipervínculo visitado" xfId="51728" builtinId="9" hidden="1"/>
    <cellStyle name="Hipervínculo visitado" xfId="10842" builtinId="9" hidden="1"/>
    <cellStyle name="Hipervínculo visitado" xfId="5708" builtinId="9" hidden="1"/>
    <cellStyle name="Hipervínculo visitado" xfId="273" builtinId="9" hidden="1"/>
    <cellStyle name="Hipervínculo visitado" xfId="3409" builtinId="9" hidden="1"/>
    <cellStyle name="Hipervínculo visitado" xfId="5038" builtinId="9" hidden="1"/>
    <cellStyle name="Hipervínculo visitado" xfId="50736" builtinId="9" hidden="1"/>
    <cellStyle name="Hipervínculo visitado" xfId="45749" builtinId="9" hidden="1"/>
    <cellStyle name="Hipervínculo visitado" xfId="2675" builtinId="9" hidden="1"/>
    <cellStyle name="Hipervínculo visitado" xfId="5646" builtinId="9" hidden="1"/>
    <cellStyle name="Hipervínculo visitado" xfId="1413" builtinId="9" hidden="1"/>
    <cellStyle name="Hipervínculo visitado" xfId="13251" builtinId="9" hidden="1"/>
    <cellStyle name="Hipervínculo visitado" xfId="24199" builtinId="9" hidden="1"/>
    <cellStyle name="Hipervínculo visitado" xfId="52232" builtinId="9" hidden="1"/>
    <cellStyle name="Hipervínculo visitado" xfId="643" builtinId="9" hidden="1"/>
    <cellStyle name="Hipervínculo visitado" xfId="482" builtinId="9" hidden="1"/>
    <cellStyle name="Hipervínculo visitado" xfId="13672" builtinId="9" hidden="1"/>
    <cellStyle name="Hipervínculo visitado" xfId="44467" builtinId="9" hidden="1"/>
    <cellStyle name="Hipervínculo visitado" xfId="11457" builtinId="9" hidden="1"/>
    <cellStyle name="Hipervínculo visitado" xfId="48121" builtinId="9" hidden="1"/>
    <cellStyle name="Hipervínculo visitado" xfId="44802" builtinId="9" hidden="1"/>
    <cellStyle name="Hipervínculo visitado" xfId="36602" builtinId="9" hidden="1"/>
    <cellStyle name="Hipervínculo visitado" xfId="36819" builtinId="9" hidden="1"/>
    <cellStyle name="Hipervínculo visitado" xfId="13853" builtinId="9" hidden="1"/>
    <cellStyle name="Hipervínculo visitado" xfId="45820" builtinId="9" hidden="1"/>
    <cellStyle name="Hipervínculo visitado" xfId="51042" builtinId="9" hidden="1"/>
    <cellStyle name="Hipervínculo visitado" xfId="11365" builtinId="9" hidden="1"/>
    <cellStyle name="Hipervínculo visitado" xfId="29514" builtinId="9" hidden="1"/>
    <cellStyle name="Hipervínculo visitado" xfId="36801" builtinId="9" hidden="1"/>
    <cellStyle name="Hipervínculo visitado" xfId="23299" builtinId="9" hidden="1"/>
    <cellStyle name="Hipervínculo visitado" xfId="47549" builtinId="9" hidden="1"/>
    <cellStyle name="Hipervínculo visitado" xfId="39774" builtinId="9" hidden="1"/>
    <cellStyle name="Hipervínculo visitado" xfId="16163" builtinId="9" hidden="1"/>
    <cellStyle name="Hipervínculo visitado" xfId="35185" builtinId="9" hidden="1"/>
    <cellStyle name="Hipervínculo visitado" xfId="5630" builtinId="9" hidden="1"/>
    <cellStyle name="Hipervínculo visitado" xfId="27716" builtinId="9" hidden="1"/>
    <cellStyle name="Hipervínculo visitado" xfId="42314" builtinId="9" hidden="1"/>
    <cellStyle name="Hipervínculo visitado" xfId="27031" builtinId="9" hidden="1"/>
    <cellStyle name="Hipervínculo visitado" xfId="37385" builtinId="9" hidden="1"/>
    <cellStyle name="Hipervínculo visitado" xfId="51500" builtinId="9" hidden="1"/>
    <cellStyle name="Hipervínculo visitado" xfId="39324" builtinId="9" hidden="1"/>
    <cellStyle name="Hipervínculo visitado" xfId="3663" builtinId="9" hidden="1"/>
    <cellStyle name="Hipervínculo visitado" xfId="46453" builtinId="9" hidden="1"/>
    <cellStyle name="Hipervínculo visitado" xfId="56311" builtinId="9" hidden="1"/>
    <cellStyle name="Hipervínculo visitado" xfId="47441" builtinId="9" hidden="1"/>
    <cellStyle name="Hipervínculo visitado" xfId="14538" builtinId="9" hidden="1"/>
    <cellStyle name="Hipervínculo visitado" xfId="57276" builtinId="9" hidden="1"/>
    <cellStyle name="Hipervínculo visitado" xfId="42036" builtinId="9" hidden="1"/>
    <cellStyle name="Hipervínculo visitado" xfId="23219" builtinId="9" hidden="1"/>
    <cellStyle name="Hipervínculo visitado" xfId="29215" builtinId="9" hidden="1"/>
    <cellStyle name="Hipervínculo visitado" xfId="23961" builtinId="9" hidden="1"/>
    <cellStyle name="Hipervínculo visitado" xfId="11877" builtinId="9" hidden="1"/>
    <cellStyle name="Hipervínculo visitado" xfId="15046" builtinId="9" hidden="1"/>
    <cellStyle name="Hipervínculo visitado" xfId="11709" builtinId="9" hidden="1"/>
    <cellStyle name="Hipervínculo visitado" xfId="24013" builtinId="9" hidden="1"/>
    <cellStyle name="Hipervínculo visitado" xfId="10566" builtinId="9" hidden="1"/>
    <cellStyle name="Hipervínculo visitado" xfId="55918" builtinId="9" hidden="1"/>
    <cellStyle name="Hipervínculo visitado" xfId="33086" builtinId="9" hidden="1"/>
    <cellStyle name="Hipervínculo visitado" xfId="17964" builtinId="9" hidden="1"/>
    <cellStyle name="Hipervínculo visitado" xfId="36237" builtinId="9" hidden="1"/>
    <cellStyle name="Hipervínculo visitado" xfId="1053" builtinId="9" hidden="1"/>
    <cellStyle name="Hipervínculo visitado" xfId="38623" builtinId="9" hidden="1"/>
    <cellStyle name="Hipervínculo visitado" xfId="5338" builtinId="9" hidden="1"/>
    <cellStyle name="Hipervínculo visitado" xfId="54615" builtinId="9" hidden="1"/>
    <cellStyle name="Hipervínculo visitado" xfId="20871" builtinId="9" hidden="1"/>
    <cellStyle name="Hipervínculo visitado" xfId="43461" builtinId="9" hidden="1"/>
    <cellStyle name="Hipervínculo visitado" xfId="25044" builtinId="9" hidden="1"/>
    <cellStyle name="Hipervínculo visitado" xfId="53648" builtinId="9" hidden="1"/>
    <cellStyle name="Hipervínculo visitado" xfId="13740" builtinId="9" hidden="1"/>
    <cellStyle name="Hipervínculo visitado" xfId="11901" builtinId="9" hidden="1"/>
    <cellStyle name="Hipervínculo visitado" xfId="15546" builtinId="9" hidden="1"/>
    <cellStyle name="Hipervínculo visitado" xfId="34289" builtinId="9" hidden="1"/>
    <cellStyle name="Hipervínculo visitado" xfId="23896" builtinId="9" hidden="1"/>
    <cellStyle name="Hipervínculo visitado" xfId="42498" builtinId="9" hidden="1"/>
    <cellStyle name="Hipervínculo visitado" xfId="56851" builtinId="9" hidden="1"/>
    <cellStyle name="Hipervínculo visitado" xfId="53618" builtinId="9" hidden="1"/>
    <cellStyle name="Hipervínculo visitado" xfId="54019" builtinId="9" hidden="1"/>
    <cellStyle name="Hipervínculo visitado" xfId="54886" builtinId="9" hidden="1"/>
    <cellStyle name="Hipervínculo visitado" xfId="27534" builtinId="9" hidden="1"/>
    <cellStyle name="Hipervínculo visitado" xfId="40886" builtinId="9" hidden="1"/>
    <cellStyle name="Hipervínculo visitado" xfId="10266" builtinId="9" hidden="1"/>
    <cellStyle name="Hipervínculo visitado" xfId="37919" builtinId="9" hidden="1"/>
    <cellStyle name="Hipervínculo visitado" xfId="49852" builtinId="9" hidden="1"/>
    <cellStyle name="Hipervínculo visitado" xfId="53267" builtinId="9" hidden="1"/>
    <cellStyle name="Hipervínculo visitado" xfId="21562" builtinId="9" hidden="1"/>
    <cellStyle name="Hipervínculo visitado" xfId="37955" builtinId="9" hidden="1"/>
    <cellStyle name="Hipervínculo visitado" xfId="55263" builtinId="9" hidden="1"/>
    <cellStyle name="Hipervínculo visitado" xfId="29991" builtinId="9" hidden="1"/>
    <cellStyle name="Hipervínculo visitado" xfId="14474" builtinId="9" hidden="1"/>
    <cellStyle name="Hipervínculo visitado" xfId="22541" builtinId="9" hidden="1"/>
    <cellStyle name="Hipervínculo visitado" xfId="7744" builtinId="9" hidden="1"/>
    <cellStyle name="Hipervínculo visitado" xfId="52846" builtinId="9" hidden="1"/>
    <cellStyle name="Hipervínculo visitado" xfId="11672" builtinId="9" hidden="1"/>
    <cellStyle name="Hipervínculo visitado" xfId="19068" builtinId="9" hidden="1"/>
    <cellStyle name="Hipervínculo visitado" xfId="7897" builtinId="9" hidden="1"/>
    <cellStyle name="Hipervínculo visitado" xfId="25164" builtinId="9" hidden="1"/>
    <cellStyle name="Hipervínculo visitado" xfId="57422" builtinId="9" hidden="1"/>
    <cellStyle name="Hipervínculo visitado" xfId="7710" builtinId="9" hidden="1"/>
    <cellStyle name="Hipervínculo visitado" xfId="20836" builtinId="9" hidden="1"/>
    <cellStyle name="Hipervínculo visitado" xfId="57493" builtinId="9" hidden="1"/>
    <cellStyle name="Hipervínculo visitado" xfId="4689" builtinId="9" hidden="1"/>
    <cellStyle name="Hipervínculo visitado" xfId="34677" builtinId="9" hidden="1"/>
    <cellStyle name="Hipervínculo visitado" xfId="41990" builtinId="9" hidden="1"/>
    <cellStyle name="Hipervínculo visitado" xfId="16860" builtinId="9" hidden="1"/>
    <cellStyle name="Hipervínculo visitado" xfId="44940" builtinId="9" hidden="1"/>
    <cellStyle name="Hipervínculo visitado" xfId="15204" builtinId="9" hidden="1"/>
    <cellStyle name="Hipervínculo visitado" xfId="17754" builtinId="9" hidden="1"/>
    <cellStyle name="Hipervínculo visitado" xfId="10151" builtinId="9" hidden="1"/>
    <cellStyle name="Hipervínculo visitado" xfId="11524" builtinId="9" hidden="1"/>
    <cellStyle name="Hipervínculo visitado" xfId="24577" builtinId="9" hidden="1"/>
    <cellStyle name="Hipervínculo visitado" xfId="19470" builtinId="9" hidden="1"/>
    <cellStyle name="Hipervínculo visitado" xfId="26335" builtinId="9" hidden="1"/>
    <cellStyle name="Hipervínculo visitado" xfId="51377" builtinId="9" hidden="1"/>
    <cellStyle name="Hipervínculo visitado" xfId="2747" builtinId="9" hidden="1"/>
    <cellStyle name="Hipervínculo visitado" xfId="877" builtinId="9" hidden="1"/>
    <cellStyle name="Hipervínculo visitado" xfId="46750" builtinId="9" hidden="1"/>
    <cellStyle name="Hipervínculo visitado" xfId="49984" builtinId="9" hidden="1"/>
    <cellStyle name="Hipervínculo visitado" xfId="50369" builtinId="9" hidden="1"/>
    <cellStyle name="Hipervínculo visitado" xfId="40132" builtinId="9" hidden="1"/>
    <cellStyle name="Hipervínculo visitado" xfId="37275" builtinId="9" hidden="1"/>
    <cellStyle name="Hipervínculo visitado" xfId="41452" builtinId="9" hidden="1"/>
    <cellStyle name="Hipervínculo visitado" xfId="205" builtinId="9" hidden="1"/>
    <cellStyle name="Hipervínculo visitado" xfId="54766" builtinId="9" hidden="1"/>
    <cellStyle name="Hipervínculo visitado" xfId="13333" builtinId="9" hidden="1"/>
    <cellStyle name="Hipervínculo visitado" xfId="28339" builtinId="9" hidden="1"/>
    <cellStyle name="Hipervínculo visitado" xfId="741" builtinId="9" hidden="1"/>
    <cellStyle name="Hipervínculo visitado" xfId="39170" builtinId="9" hidden="1"/>
    <cellStyle name="Hipervínculo visitado" xfId="8452" builtinId="9" hidden="1"/>
    <cellStyle name="Hipervínculo visitado" xfId="53369" builtinId="9" hidden="1"/>
    <cellStyle name="Hipervínculo visitado" xfId="10220" builtinId="9" hidden="1"/>
    <cellStyle name="Hipervínculo visitado" xfId="39184" builtinId="9" hidden="1"/>
    <cellStyle name="Hipervínculo visitado" xfId="53983" builtinId="9" hidden="1"/>
    <cellStyle name="Hipervínculo visitado" xfId="5964" builtinId="9" hidden="1"/>
    <cellStyle name="Hipervínculo visitado" xfId="56785" builtinId="9" hidden="1"/>
    <cellStyle name="Hipervínculo visitado" xfId="58877" builtinId="9" hidden="1"/>
    <cellStyle name="Hipervínculo visitado" xfId="43876" builtinId="9" hidden="1"/>
    <cellStyle name="Hipervínculo visitado" xfId="51840" builtinId="9" hidden="1"/>
    <cellStyle name="Hipervínculo visitado" xfId="48046" builtinId="9" hidden="1"/>
    <cellStyle name="Hipervínculo visitado" xfId="40462" builtinId="9" hidden="1"/>
    <cellStyle name="Hipervínculo visitado" xfId="37721" builtinId="9" hidden="1"/>
    <cellStyle name="Hipervínculo visitado" xfId="28191" builtinId="9" hidden="1"/>
    <cellStyle name="Hipervínculo visitado" xfId="32306" builtinId="9" hidden="1"/>
    <cellStyle name="Hipervínculo visitado" xfId="47525" builtinId="9" hidden="1"/>
    <cellStyle name="Hipervínculo visitado" xfId="33918" builtinId="9" hidden="1"/>
    <cellStyle name="Hipervínculo visitado" xfId="6995" builtinId="9" hidden="1"/>
    <cellStyle name="Hipervínculo visitado" xfId="44031" builtinId="9" hidden="1"/>
    <cellStyle name="Hipervínculo visitado" xfId="40720" builtinId="9" hidden="1"/>
    <cellStyle name="Hipervínculo visitado" xfId="20887" builtinId="9" hidden="1"/>
    <cellStyle name="Hipervínculo visitado" xfId="33518" builtinId="9" hidden="1"/>
    <cellStyle name="Hipervínculo visitado" xfId="39204" builtinId="9" hidden="1"/>
    <cellStyle name="Hipervínculo visitado" xfId="57042" builtinId="9" hidden="1"/>
    <cellStyle name="Hipervínculo visitado" xfId="17228" builtinId="9" hidden="1"/>
    <cellStyle name="Hipervínculo visitado" xfId="23767" builtinId="9" hidden="1"/>
    <cellStyle name="Hipervínculo visitado" xfId="15560" builtinId="9" hidden="1"/>
    <cellStyle name="Hipervínculo visitado" xfId="45653" builtinId="9" hidden="1"/>
    <cellStyle name="Hipervínculo visitado" xfId="28010" builtinId="9" hidden="1"/>
    <cellStyle name="Hipervínculo visitado" xfId="22107" builtinId="9" hidden="1"/>
    <cellStyle name="Hipervínculo visitado" xfId="25216" builtinId="9" hidden="1"/>
    <cellStyle name="Hipervínculo visitado" xfId="16936" builtinId="9" hidden="1"/>
    <cellStyle name="Hipervínculo visitado" xfId="24745" builtinId="9" hidden="1"/>
    <cellStyle name="Hipervínculo visitado" xfId="14755" builtinId="9" hidden="1"/>
    <cellStyle name="Hipervínculo visitado" xfId="21257" builtinId="9" hidden="1"/>
    <cellStyle name="Hipervínculo visitado" xfId="4412" builtinId="9" hidden="1"/>
    <cellStyle name="Hipervínculo visitado" xfId="45761" builtinId="9" hidden="1"/>
    <cellStyle name="Hipervínculo visitado" xfId="5820" builtinId="9" hidden="1"/>
    <cellStyle name="Hipervínculo visitado" xfId="49782" builtinId="9" hidden="1"/>
    <cellStyle name="Hipervínculo visitado" xfId="31764" builtinId="9" hidden="1"/>
    <cellStyle name="Hipervínculo visitado" xfId="2961" builtinId="9" hidden="1"/>
    <cellStyle name="Hipervínculo visitado" xfId="47281" builtinId="9" hidden="1"/>
    <cellStyle name="Hipervínculo visitado" xfId="42310" builtinId="9" hidden="1"/>
    <cellStyle name="Hipervínculo visitado" xfId="23737" builtinId="9" hidden="1"/>
    <cellStyle name="Hipervínculo visitado" xfId="24117" builtinId="9" hidden="1"/>
    <cellStyle name="Hipervínculo visitado" xfId="31292" builtinId="9" hidden="1"/>
    <cellStyle name="Hipervínculo visitado" xfId="45711" builtinId="9" hidden="1"/>
    <cellStyle name="Hipervínculo visitado" xfId="36229" builtinId="9" hidden="1"/>
    <cellStyle name="Hipervínculo visitado" xfId="38213" builtinId="9" hidden="1"/>
    <cellStyle name="Hipervínculo visitado" xfId="18123" builtinId="9" hidden="1"/>
    <cellStyle name="Hipervínculo visitado" xfId="26243" builtinId="9" hidden="1"/>
    <cellStyle name="Hipervínculo visitado" xfId="24009" builtinId="9" hidden="1"/>
    <cellStyle name="Hipervínculo visitado" xfId="28259" builtinId="9" hidden="1"/>
    <cellStyle name="Hipervínculo visitado" xfId="36035" builtinId="9" hidden="1"/>
    <cellStyle name="Hipervínculo visitado" xfId="25437" builtinId="9" hidden="1"/>
    <cellStyle name="Hipervínculo visitado" xfId="17978" builtinId="9" hidden="1"/>
    <cellStyle name="Hipervínculo visitado" xfId="38507" builtinId="9" hidden="1"/>
    <cellStyle name="Hipervínculo visitado" xfId="53081" builtinId="9" hidden="1"/>
    <cellStyle name="Hipervínculo visitado" xfId="44096" builtinId="9" hidden="1"/>
    <cellStyle name="Hipervínculo visitado" xfId="50752" builtinId="9" hidden="1"/>
    <cellStyle name="Hipervínculo visitado" xfId="55914" builtinId="9" hidden="1"/>
    <cellStyle name="Hipervínculo visitado" xfId="47287" builtinId="9" hidden="1"/>
    <cellStyle name="Hipervínculo visitado" xfId="58409" builtinId="9" hidden="1"/>
    <cellStyle name="Hipervínculo visitado" xfId="45038" builtinId="9" hidden="1"/>
    <cellStyle name="Hipervínculo visitado" xfId="58797" builtinId="9" hidden="1"/>
    <cellStyle name="Hipervínculo visitado" xfId="21819" builtinId="9" hidden="1"/>
    <cellStyle name="Hipervínculo visitado" xfId="12511" builtinId="9" hidden="1"/>
    <cellStyle name="Hipervínculo visitado" xfId="15616" builtinId="9" hidden="1"/>
    <cellStyle name="Hipervínculo visitado" xfId="27833" builtinId="9" hidden="1"/>
    <cellStyle name="Hipervínculo visitado" xfId="14144" builtinId="9" hidden="1"/>
    <cellStyle name="Hipervínculo visitado" xfId="41189" builtinId="9" hidden="1"/>
    <cellStyle name="Hipervínculo visitado" xfId="40933" builtinId="9" hidden="1"/>
    <cellStyle name="Hipervínculo visitado" xfId="39794" builtinId="9" hidden="1"/>
    <cellStyle name="Hipervínculo visitado" xfId="21307" builtinId="9" hidden="1"/>
    <cellStyle name="Hipervínculo visitado" xfId="47912" builtinId="9" hidden="1"/>
    <cellStyle name="Hipervínculo visitado" xfId="4322" builtinId="9" hidden="1"/>
    <cellStyle name="Hipervínculo visitado" xfId="35853" builtinId="9" hidden="1"/>
    <cellStyle name="Hipervínculo visitado" xfId="27360" builtinId="9" hidden="1"/>
    <cellStyle name="Hipervínculo visitado" xfId="32336" builtinId="9" hidden="1"/>
    <cellStyle name="Hipervínculo visitado" xfId="14428" builtinId="9" hidden="1"/>
    <cellStyle name="Hipervínculo visitado" xfId="34028" builtinId="9" hidden="1"/>
    <cellStyle name="Hipervínculo visitado" xfId="47059" builtinId="9" hidden="1"/>
    <cellStyle name="Hipervínculo visitado" xfId="42412" builtinId="9" hidden="1"/>
    <cellStyle name="Hipervínculo visitado" xfId="6268" builtinId="9" hidden="1"/>
    <cellStyle name="Hipervínculo visitado" xfId="34540" builtinId="9" hidden="1"/>
    <cellStyle name="Hipervínculo visitado" xfId="53303" builtinId="9" hidden="1"/>
    <cellStyle name="Hipervínculo visitado" xfId="54846" builtinId="9" hidden="1"/>
    <cellStyle name="Hipervínculo visitado" xfId="13670" builtinId="9" hidden="1"/>
    <cellStyle name="Hipervínculo visitado" xfId="26833" builtinId="9" hidden="1"/>
    <cellStyle name="Hipervínculo visitado" xfId="5946" builtinId="9" hidden="1"/>
    <cellStyle name="Hipervínculo visitado" xfId="52276" builtinId="9" hidden="1"/>
    <cellStyle name="Hipervínculo visitado" xfId="45406" builtinId="9" hidden="1"/>
    <cellStyle name="Hipervínculo visitado" xfId="10656" builtinId="9" hidden="1"/>
    <cellStyle name="Hipervínculo visitado" xfId="26609" builtinId="9" hidden="1"/>
    <cellStyle name="Hipervínculo visitado" xfId="43934" builtinId="9" hidden="1"/>
    <cellStyle name="Hipervínculo visitado" xfId="9840" builtinId="9" hidden="1"/>
    <cellStyle name="Hipervínculo visitado" xfId="11968" builtinId="9" hidden="1"/>
    <cellStyle name="Hipervínculo visitado" xfId="21929" builtinId="9" hidden="1"/>
    <cellStyle name="Hipervínculo visitado" xfId="39494" builtinId="9" hidden="1"/>
    <cellStyle name="Hipervínculo visitado" xfId="7495" builtinId="9" hidden="1"/>
    <cellStyle name="Hipervínculo visitado" xfId="34941" builtinId="9" hidden="1"/>
    <cellStyle name="Hipervínculo visitado" xfId="39644" builtinId="9" hidden="1"/>
    <cellStyle name="Hipervínculo visitado" xfId="9719" builtinId="9" hidden="1"/>
    <cellStyle name="Hipervínculo visitado" xfId="31134" builtinId="9" hidden="1"/>
    <cellStyle name="Hipervínculo visitado" xfId="24549" builtinId="9" hidden="1"/>
    <cellStyle name="Hipervínculo visitado" xfId="36939" builtinId="9" hidden="1"/>
    <cellStyle name="Hipervínculo visitado" xfId="39550" builtinId="9" hidden="1"/>
    <cellStyle name="Hipervínculo visitado" xfId="18461" builtinId="9" hidden="1"/>
    <cellStyle name="Hipervínculo visitado" xfId="23261" builtinId="9" hidden="1"/>
    <cellStyle name="Hipervínculo visitado" xfId="21531" builtinId="9" hidden="1"/>
    <cellStyle name="Hipervínculo visitado" xfId="27676" builtinId="9" hidden="1"/>
    <cellStyle name="Hipervínculo visitado" xfId="59055" builtinId="9" hidden="1"/>
    <cellStyle name="Hipervínculo visitado" xfId="14888" builtinId="9" hidden="1"/>
    <cellStyle name="Hipervínculo visitado" xfId="6967" builtinId="9" hidden="1"/>
    <cellStyle name="Hipervínculo visitado" xfId="5686" builtinId="9" hidden="1"/>
    <cellStyle name="Hipervínculo visitado" xfId="15931" builtinId="9" hidden="1"/>
    <cellStyle name="Hipervínculo visitado" xfId="43924" builtinId="9" hidden="1"/>
    <cellStyle name="Hipervínculo visitado" xfId="19864" builtinId="9" hidden="1"/>
    <cellStyle name="Hipervínculo visitado" xfId="20278" builtinId="9" hidden="1"/>
    <cellStyle name="Hipervínculo visitado" xfId="7160" builtinId="9" hidden="1"/>
    <cellStyle name="Hipervínculo visitado" xfId="47699" builtinId="9" hidden="1"/>
    <cellStyle name="Hipervínculo visitado" xfId="55540" builtinId="9" hidden="1"/>
    <cellStyle name="Hipervínculo visitado" xfId="55703" builtinId="9" hidden="1"/>
    <cellStyle name="Hipervínculo visitado" xfId="13490" builtinId="9" hidden="1"/>
    <cellStyle name="Hipervínculo visitado" xfId="22291" builtinId="9" hidden="1"/>
    <cellStyle name="Hipervínculo visitado" xfId="55691" builtinId="9" hidden="1"/>
    <cellStyle name="Hipervínculo visitado" xfId="58315" builtinId="9" hidden="1"/>
    <cellStyle name="Hipervínculo visitado" xfId="37725" builtinId="9" hidden="1"/>
    <cellStyle name="Hipervínculo visitado" xfId="35187" builtinId="9" hidden="1"/>
    <cellStyle name="Hipervínculo visitado" xfId="25863" builtinId="9" hidden="1"/>
    <cellStyle name="Hipervínculo visitado" xfId="31618" builtinId="9" hidden="1"/>
    <cellStyle name="Hipervínculo visitado" xfId="49186" builtinId="9" hidden="1"/>
    <cellStyle name="Hipervínculo visitado" xfId="57776" builtinId="9" hidden="1"/>
    <cellStyle name="Hipervínculo visitado" xfId="53897" builtinId="9" hidden="1"/>
    <cellStyle name="Hipervínculo visitado" xfId="55959" builtinId="9" hidden="1"/>
    <cellStyle name="Hipervínculo visitado" xfId="39090" builtinId="9" hidden="1"/>
    <cellStyle name="Hipervínculo visitado" xfId="17810" builtinId="9" hidden="1"/>
    <cellStyle name="Hipervínculo visitado" xfId="46276" builtinId="9" hidden="1"/>
    <cellStyle name="Hipervínculo visitado" xfId="39049" builtinId="9" hidden="1"/>
    <cellStyle name="Hipervínculo visitado" xfId="56879" builtinId="9" hidden="1"/>
    <cellStyle name="Hipervínculo visitado" xfId="35997" builtinId="9" hidden="1"/>
    <cellStyle name="Hipervínculo visitado" xfId="31676" builtinId="9" hidden="1"/>
    <cellStyle name="Hipervínculo visitado" xfId="30872" builtinId="9" hidden="1"/>
    <cellStyle name="Hipervínculo visitado" xfId="28012" builtinId="9" hidden="1"/>
    <cellStyle name="Hipervínculo visitado" xfId="701" builtinId="9" hidden="1"/>
    <cellStyle name="Hipervínculo visitado" xfId="56823" builtinId="9" hidden="1"/>
    <cellStyle name="Hipervínculo visitado" xfId="54421" builtinId="9" hidden="1"/>
    <cellStyle name="Hipervínculo visitado" xfId="23114" builtinId="9" hidden="1"/>
    <cellStyle name="Hipervínculo visitado" xfId="28454" builtinId="9" hidden="1"/>
    <cellStyle name="Hipervínculo visitado" xfId="2567" builtinId="9" hidden="1"/>
    <cellStyle name="Hipervínculo visitado" xfId="22776" builtinId="9" hidden="1"/>
    <cellStyle name="Hipervínculo visitado" xfId="18752" builtinId="9" hidden="1"/>
    <cellStyle name="Hipervínculo visitado" xfId="5071" builtinId="9" hidden="1"/>
    <cellStyle name="Hipervínculo visitado" xfId="21373" builtinId="9" hidden="1"/>
    <cellStyle name="Hipervínculo visitado" xfId="17140" builtinId="9" hidden="1"/>
    <cellStyle name="Hipervínculo visitado" xfId="50493" builtinId="9" hidden="1"/>
    <cellStyle name="Hipervínculo visitado" xfId="17516" builtinId="9" hidden="1"/>
    <cellStyle name="Hipervínculo visitado" xfId="43701" builtinId="9" hidden="1"/>
    <cellStyle name="Hipervínculo visitado" xfId="37723" builtinId="9" hidden="1"/>
    <cellStyle name="Hipervínculo visitado" xfId="26156" builtinId="9" hidden="1"/>
    <cellStyle name="Hipervínculo visitado" xfId="22081" builtinId="9" hidden="1"/>
    <cellStyle name="Hipervínculo visitado" xfId="16728" builtinId="9" hidden="1"/>
    <cellStyle name="Hipervínculo visitado" xfId="43495" builtinId="9" hidden="1"/>
    <cellStyle name="Hipervínculo visitado" xfId="42129" builtinId="9" hidden="1"/>
    <cellStyle name="Hipervínculo visitado" xfId="15124" builtinId="9" hidden="1"/>
    <cellStyle name="Hipervínculo visitado" xfId="52587" builtinId="9" hidden="1"/>
    <cellStyle name="Hipervínculo visitado" xfId="25162" builtinId="9" hidden="1"/>
    <cellStyle name="Hipervínculo visitado" xfId="14610" builtinId="9" hidden="1"/>
    <cellStyle name="Hipervínculo visitado" xfId="55480" builtinId="9" hidden="1"/>
    <cellStyle name="Hipervínculo visitado" xfId="30888" builtinId="9" hidden="1"/>
    <cellStyle name="Hipervínculo visitado" xfId="26339" builtinId="9" hidden="1"/>
    <cellStyle name="Hipervínculo visitado" xfId="31652" builtinId="9" hidden="1"/>
    <cellStyle name="Hipervínculo visitado" xfId="34209" builtinId="9" hidden="1"/>
    <cellStyle name="Hipervínculo visitado" xfId="20933" builtinId="9" hidden="1"/>
    <cellStyle name="Hipervínculo visitado" xfId="50790" builtinId="9" hidden="1"/>
    <cellStyle name="Hipervínculo visitado" xfId="27759" builtinId="9" hidden="1"/>
    <cellStyle name="Hipervínculo visitado" xfId="37491" builtinId="9" hidden="1"/>
    <cellStyle name="Hipervínculo visitado" xfId="58277" builtinId="9" hidden="1"/>
    <cellStyle name="Hipervínculo visitado" xfId="28597" builtinId="9" hidden="1"/>
    <cellStyle name="Hipervínculo visitado" xfId="31012" builtinId="9" hidden="1"/>
    <cellStyle name="Hipervínculo visitado" xfId="53047" builtinId="9" hidden="1"/>
    <cellStyle name="Hipervínculo visitado" xfId="33073" builtinId="9" hidden="1"/>
    <cellStyle name="Hipervínculo visitado" xfId="51736" builtinId="9" hidden="1"/>
    <cellStyle name="Hipervínculo visitado" xfId="39911" builtinId="9" hidden="1"/>
    <cellStyle name="Hipervínculo visitado" xfId="51002" builtinId="9" hidden="1"/>
    <cellStyle name="Hipervínculo visitado" xfId="29646" builtinId="9" hidden="1"/>
    <cellStyle name="Hipervínculo visitado" xfId="25333" builtinId="9" hidden="1"/>
    <cellStyle name="Hipervínculo visitado" xfId="36247" builtinId="9" hidden="1"/>
    <cellStyle name="Hipervínculo visitado" xfId="36590" builtinId="9" hidden="1"/>
    <cellStyle name="Hipervínculo visitado" xfId="11773" builtinId="9" hidden="1"/>
    <cellStyle name="Hipervínculo visitado" xfId="46752" builtinId="9" hidden="1"/>
    <cellStyle name="Hipervínculo visitado" xfId="49870" builtinId="9" hidden="1"/>
    <cellStyle name="Hipervínculo visitado" xfId="48014" builtinId="9" hidden="1"/>
    <cellStyle name="Hipervínculo visitado" xfId="17718" builtinId="9" hidden="1"/>
    <cellStyle name="Hipervínculo visitado" xfId="32768" builtinId="9" hidden="1"/>
    <cellStyle name="Hipervínculo visitado" xfId="53803" builtinId="9" hidden="1"/>
    <cellStyle name="Hipervínculo visitado" xfId="3274" builtinId="9" hidden="1"/>
    <cellStyle name="Hipervínculo visitado" xfId="39836" builtinId="9" hidden="1"/>
    <cellStyle name="Hipervínculo visitado" xfId="22013" builtinId="9" hidden="1"/>
    <cellStyle name="Hipervínculo visitado" xfId="25206" builtinId="9" hidden="1"/>
    <cellStyle name="Hipervínculo visitado" xfId="53733" builtinId="9" hidden="1"/>
    <cellStyle name="Hipervínculo visitado" xfId="12275" builtinId="9" hidden="1"/>
    <cellStyle name="Hipervínculo visitado" xfId="2487" builtinId="9" hidden="1"/>
    <cellStyle name="Hipervínculo visitado" xfId="59474" builtinId="9" hidden="1"/>
    <cellStyle name="Hipervínculo visitado" xfId="37817" builtinId="9" hidden="1"/>
    <cellStyle name="Hipervínculo visitado" xfId="42616" builtinId="9" hidden="1"/>
    <cellStyle name="Hipervínculo visitado" xfId="33108" builtinId="9" hidden="1"/>
    <cellStyle name="Hipervínculo visitado" xfId="19538" builtinId="9" hidden="1"/>
    <cellStyle name="Hipervínculo visitado" xfId="42344" builtinId="9" hidden="1"/>
    <cellStyle name="Hipervínculo visitado" xfId="57162" builtinId="9" hidden="1"/>
    <cellStyle name="Hipervínculo visitado" xfId="14098" builtinId="9" hidden="1"/>
    <cellStyle name="Hipervínculo visitado" xfId="2005" builtinId="9" hidden="1"/>
    <cellStyle name="Hipervínculo visitado" xfId="14142" builtinId="9" hidden="1"/>
    <cellStyle name="Hipervínculo visitado" xfId="32077" builtinId="9" hidden="1"/>
    <cellStyle name="Hipervínculo visitado" xfId="43842" builtinId="9" hidden="1"/>
    <cellStyle name="Hipervínculo visitado" xfId="47665" builtinId="9" hidden="1"/>
    <cellStyle name="Hipervínculo visitado" xfId="20150" builtinId="9" hidden="1"/>
    <cellStyle name="Hipervínculo visitado" xfId="39419" builtinId="9" hidden="1"/>
    <cellStyle name="Hipervínculo visitado" xfId="33452" builtinId="9" hidden="1"/>
    <cellStyle name="Hipervínculo visitado" xfId="2491" builtinId="9" hidden="1"/>
    <cellStyle name="Hipervínculo visitado" xfId="33674" builtinId="9" hidden="1"/>
    <cellStyle name="Hipervínculo visitado" xfId="20684" builtinId="9" hidden="1"/>
    <cellStyle name="Hipervínculo visitado" xfId="55367" builtinId="9" hidden="1"/>
    <cellStyle name="Hipervínculo visitado" xfId="17340" builtinId="9" hidden="1"/>
    <cellStyle name="Hipervínculo visitado" xfId="56235" builtinId="9" hidden="1"/>
    <cellStyle name="Hipervínculo visitado" xfId="43225" builtinId="9" hidden="1"/>
    <cellStyle name="Hipervínculo visitado" xfId="50211" builtinId="9" hidden="1"/>
    <cellStyle name="Hipervínculo visitado" xfId="57933" builtinId="9" hidden="1"/>
    <cellStyle name="Hipervínculo visitado" xfId="57216" builtinId="9" hidden="1"/>
    <cellStyle name="Hipervínculo visitado" xfId="25987" builtinId="9" hidden="1"/>
    <cellStyle name="Hipervínculo visitado" xfId="12751" builtinId="9" hidden="1"/>
    <cellStyle name="Hipervínculo visitado" xfId="47439" builtinId="9" hidden="1"/>
    <cellStyle name="Hipervínculo visitado" xfId="21985" builtinId="9" hidden="1"/>
    <cellStyle name="Hipervínculo visitado" xfId="14862" builtinId="9" hidden="1"/>
    <cellStyle name="Hipervínculo visitado" xfId="48295" builtinId="9" hidden="1"/>
    <cellStyle name="Hipervínculo visitado" xfId="59412" builtinId="9" hidden="1"/>
    <cellStyle name="Hipervínculo visitado" xfId="25002" builtinId="9" hidden="1"/>
    <cellStyle name="Hipervínculo visitado" xfId="9243" builtinId="9" hidden="1"/>
    <cellStyle name="Hipervínculo visitado" xfId="23599" builtinId="9" hidden="1"/>
    <cellStyle name="Hipervínculo visitado" xfId="30444" builtinId="9" hidden="1"/>
    <cellStyle name="Hipervínculo visitado" xfId="12305" builtinId="9" hidden="1"/>
    <cellStyle name="Hipervínculo visitado" xfId="34468" builtinId="9" hidden="1"/>
    <cellStyle name="Hipervínculo visitado" xfId="14703" builtinId="9" hidden="1"/>
    <cellStyle name="Hipervínculo visitado" xfId="33522" builtinId="9" hidden="1"/>
    <cellStyle name="Hipervínculo visitado" xfId="8144" builtinId="9" hidden="1"/>
    <cellStyle name="Hipervínculo visitado" xfId="4998" builtinId="9" hidden="1"/>
    <cellStyle name="Hipervínculo visitado" xfId="5141" builtinId="9" hidden="1"/>
    <cellStyle name="Hipervínculo visitado" xfId="6120" builtinId="9" hidden="1"/>
    <cellStyle name="Hipervínculo visitado" xfId="28697" builtinId="9" hidden="1"/>
    <cellStyle name="Hipervínculo visitado" xfId="18688" builtinId="9" hidden="1"/>
    <cellStyle name="Hipervínculo visitado" xfId="50435" builtinId="9" hidden="1"/>
    <cellStyle name="Hipervínculo visitado" xfId="17200" builtinId="9" hidden="1"/>
    <cellStyle name="Hipervínculo visitado" xfId="11419" builtinId="9" hidden="1"/>
    <cellStyle name="Hipervínculo visitado" xfId="15773" builtinId="9" hidden="1"/>
    <cellStyle name="Hipervínculo visitado" xfId="53757" builtinId="9" hidden="1"/>
    <cellStyle name="Hipervínculo visitado" xfId="1983" builtinId="9" hidden="1"/>
    <cellStyle name="Hipervínculo visitado" xfId="2687" builtinId="9" hidden="1"/>
    <cellStyle name="Hipervínculo visitado" xfId="50331" builtinId="9" hidden="1"/>
    <cellStyle name="Hipervínculo visitado" xfId="30271" builtinId="9" hidden="1"/>
    <cellStyle name="Hipervínculo visitado" xfId="37779" builtinId="9" hidden="1"/>
    <cellStyle name="Hipervínculo visitado" xfId="51408" builtinId="9" hidden="1"/>
    <cellStyle name="Hipervínculo visitado" xfId="39224" builtinId="9" hidden="1"/>
    <cellStyle name="Hipervínculo visitado" xfId="40770" builtinId="9" hidden="1"/>
    <cellStyle name="Hipervínculo visitado" xfId="38283" builtinId="9" hidden="1"/>
    <cellStyle name="Hipervínculo visitado" xfId="32732" builtinId="9" hidden="1"/>
    <cellStyle name="Hipervínculo visitado" xfId="23769" builtinId="9" hidden="1"/>
    <cellStyle name="Hipervínculo visitado" xfId="21953" builtinId="9" hidden="1"/>
    <cellStyle name="Hipervínculo visitado" xfId="27095" builtinId="9" hidden="1"/>
    <cellStyle name="Hipervínculo visitado" xfId="21645" builtinId="9" hidden="1"/>
    <cellStyle name="Hipervínculo visitado" xfId="5164" builtinId="9" hidden="1"/>
    <cellStyle name="Hipervínculo visitado" xfId="58377" builtinId="9" hidden="1"/>
    <cellStyle name="Hipervínculo visitado" xfId="41534" builtinId="9" hidden="1"/>
    <cellStyle name="Hipervínculo visitado" xfId="9466" builtinId="9" hidden="1"/>
    <cellStyle name="Hipervínculo visitado" xfId="13443" builtinId="9" hidden="1"/>
    <cellStyle name="Hipervínculo visitado" xfId="25361" builtinId="9" hidden="1"/>
    <cellStyle name="Hipervínculo visitado" xfId="1349" builtinId="9" hidden="1"/>
    <cellStyle name="Hipervínculo visitado" xfId="391" builtinId="9" hidden="1"/>
    <cellStyle name="Hipervínculo visitado" xfId="35272" builtinId="9" hidden="1"/>
    <cellStyle name="Hipervínculo visitado" xfId="4057" builtinId="9" hidden="1"/>
    <cellStyle name="Hipervínculo visitado" xfId="28327" builtinId="9" hidden="1"/>
    <cellStyle name="Hipervínculo visitado" xfId="31985" builtinId="9" hidden="1"/>
    <cellStyle name="Hipervínculo visitado" xfId="28831" builtinId="9" hidden="1"/>
    <cellStyle name="Hipervínculo visitado" xfId="43892" builtinId="9" hidden="1"/>
    <cellStyle name="Hipervínculo visitado" xfId="23854" builtinId="9" hidden="1"/>
    <cellStyle name="Hipervínculo visitado" xfId="46865" builtinId="9" hidden="1"/>
    <cellStyle name="Hipervínculo visitado" xfId="31646" builtinId="9" hidden="1"/>
    <cellStyle name="Hipervínculo visitado" xfId="39921" builtinId="9" hidden="1"/>
    <cellStyle name="Hipervínculo visitado" xfId="12420" builtinId="9" hidden="1"/>
    <cellStyle name="Hipervínculo visitado" xfId="45178" builtinId="9" hidden="1"/>
    <cellStyle name="Hipervínculo visitado" xfId="12747" builtinId="9" hidden="1"/>
    <cellStyle name="Hipervínculo visitado" xfId="18736" builtinId="9" hidden="1"/>
    <cellStyle name="Hipervínculo visitado" xfId="26913" builtinId="9" hidden="1"/>
    <cellStyle name="Hipervínculo visitado" xfId="34325" builtinId="9" hidden="1"/>
    <cellStyle name="Hipervínculo visitado" xfId="17436" builtinId="9" hidden="1"/>
    <cellStyle name="Hipervínculo visitado" xfId="29914" builtinId="9" hidden="1"/>
    <cellStyle name="Hipervínculo visitado" xfId="30317" builtinId="9" hidden="1"/>
    <cellStyle name="Hipervínculo visitado" xfId="12503" builtinId="9" hidden="1"/>
    <cellStyle name="Hipervínculo visitado" xfId="25621" builtinId="9" hidden="1"/>
    <cellStyle name="Hipervínculo visitado" xfId="38279" builtinId="9" hidden="1"/>
    <cellStyle name="Hipervínculo visitado" xfId="50696" builtinId="9" hidden="1"/>
    <cellStyle name="Hipervínculo visitado" xfId="28569" builtinId="9" hidden="1"/>
    <cellStyle name="Hipervínculo visitado" xfId="50881" builtinId="9" hidden="1"/>
    <cellStyle name="Hipervínculo visitado" xfId="19476" builtinId="9" hidden="1"/>
    <cellStyle name="Hipervínculo visitado" xfId="4460" builtinId="9" hidden="1"/>
    <cellStyle name="Hipervínculo visitado" xfId="42942" builtinId="9" hidden="1"/>
    <cellStyle name="Hipervínculo visitado" xfId="21211" builtinId="9" hidden="1"/>
    <cellStyle name="Hipervínculo visitado" xfId="32674" builtinId="9" hidden="1"/>
    <cellStyle name="Hipervínculo visitado" xfId="10868" builtinId="9" hidden="1"/>
    <cellStyle name="Hipervínculo visitado" xfId="47473" builtinId="9" hidden="1"/>
    <cellStyle name="Hipervínculo visitado" xfId="28193" builtinId="9" hidden="1"/>
    <cellStyle name="Hipervínculo visitado" xfId="6028" builtinId="9" hidden="1"/>
    <cellStyle name="Hipervínculo visitado" xfId="14484" builtinId="9" hidden="1"/>
    <cellStyle name="Hipervínculo visitado" xfId="18155" builtinId="9" hidden="1"/>
    <cellStyle name="Hipervínculo visitado" xfId="23428" builtinId="9" hidden="1"/>
    <cellStyle name="Hipervínculo visitado" xfId="11429" builtinId="9" hidden="1"/>
    <cellStyle name="Hipervínculo visitado" xfId="54834" builtinId="9" hidden="1"/>
    <cellStyle name="Hipervínculo visitado" xfId="48052" builtinId="9" hidden="1"/>
    <cellStyle name="Hipervínculo visitado" xfId="54077" builtinId="9" hidden="1"/>
    <cellStyle name="Hipervínculo visitado" xfId="34697" builtinId="9" hidden="1"/>
    <cellStyle name="Hipervínculo visitado" xfId="5539" builtinId="9" hidden="1"/>
    <cellStyle name="Hipervínculo visitado" xfId="2066" builtinId="9" hidden="1"/>
    <cellStyle name="Hipervínculo visitado" xfId="54337" builtinId="9" hidden="1"/>
    <cellStyle name="Hipervínculo visitado" xfId="37620" builtinId="9" hidden="1"/>
    <cellStyle name="Hipervínculo visitado" xfId="490" builtinId="9" hidden="1"/>
    <cellStyle name="Hipervínculo visitado" xfId="50875" builtinId="9" hidden="1"/>
    <cellStyle name="Hipervínculo visitado" xfId="44240" builtinId="9" hidden="1"/>
    <cellStyle name="Hipervínculo visitado" xfId="44556" builtinId="9" hidden="1"/>
    <cellStyle name="Hipervínculo visitado" xfId="56289" builtinId="9" hidden="1"/>
    <cellStyle name="Hipervínculo visitado" xfId="20367" builtinId="9" hidden="1"/>
    <cellStyle name="Hipervínculo visitado" xfId="10728" builtinId="9" hidden="1"/>
    <cellStyle name="Hipervínculo visitado" xfId="51516" builtinId="9" hidden="1"/>
    <cellStyle name="Hipervínculo visitado" xfId="13031" builtinId="9" hidden="1"/>
    <cellStyle name="Hipervínculo visitado" xfId="18998" builtinId="9" hidden="1"/>
    <cellStyle name="Hipervínculo visitado" xfId="47545" builtinId="9" hidden="1"/>
    <cellStyle name="Hipervínculo visitado" xfId="4944" builtinId="9" hidden="1"/>
    <cellStyle name="Hipervínculo visitado" xfId="50855" builtinId="9" hidden="1"/>
    <cellStyle name="Hipervínculo visitado" xfId="43483" builtinId="9" hidden="1"/>
    <cellStyle name="Hipervínculo visitado" xfId="4878" builtinId="9" hidden="1"/>
    <cellStyle name="Hipervínculo visitado" xfId="58871" builtinId="9" hidden="1"/>
    <cellStyle name="Hipervínculo visitado" xfId="38501" builtinId="9" hidden="1"/>
    <cellStyle name="Hipervínculo visitado" xfId="12981" builtinId="9" hidden="1"/>
    <cellStyle name="Hipervínculo visitado" xfId="43517" builtinId="9" hidden="1"/>
    <cellStyle name="Hipervínculo visitado" xfId="34075" builtinId="9" hidden="1"/>
    <cellStyle name="Hipervínculo visitado" xfId="15148" builtinId="9" hidden="1"/>
    <cellStyle name="Hipervínculo visitado" xfId="16210" builtinId="9" hidden="1"/>
    <cellStyle name="Hipervínculo visitado" xfId="19311" builtinId="9" hidden="1"/>
    <cellStyle name="Hipervínculo visitado" xfId="39845" builtinId="9" hidden="1"/>
    <cellStyle name="Hipervínculo visitado" xfId="35207" builtinId="9" hidden="1"/>
    <cellStyle name="Hipervínculo visitado" xfId="58608" builtinId="9" hidden="1"/>
    <cellStyle name="Hipervínculo visitado" xfId="17895" builtinId="9" hidden="1"/>
    <cellStyle name="Hipervínculo visitado" xfId="35633" builtinId="9" hidden="1"/>
    <cellStyle name="Hipervínculo visitado" xfId="42165" builtinId="9" hidden="1"/>
    <cellStyle name="Hipervínculo visitado" xfId="17314" builtinId="9" hidden="1"/>
    <cellStyle name="Hipervínculo visitado" xfId="26951" builtinId="9" hidden="1"/>
    <cellStyle name="Hipervínculo visitado" xfId="54742" builtinId="9" hidden="1"/>
    <cellStyle name="Hipervínculo visitado" xfId="15310" builtinId="9" hidden="1"/>
    <cellStyle name="Hipervínculo visitado" xfId="46439" builtinId="9" hidden="1"/>
    <cellStyle name="Hipervínculo visitado" xfId="57426" builtinId="9" hidden="1"/>
    <cellStyle name="Hipervínculo visitado" xfId="12077" builtinId="9" hidden="1"/>
    <cellStyle name="Hipervínculo visitado" xfId="35574" builtinId="9" hidden="1"/>
    <cellStyle name="Hipervínculo visitado" xfId="17578" builtinId="9" hidden="1"/>
    <cellStyle name="Hipervínculo visitado" xfId="15102" builtinId="9" hidden="1"/>
    <cellStyle name="Hipervínculo visitado" xfId="13780" builtinId="9" hidden="1"/>
    <cellStyle name="Hipervínculo visitado" xfId="49134" builtinId="9" hidden="1"/>
    <cellStyle name="Hipervínculo visitado" xfId="27725" builtinId="9" hidden="1"/>
    <cellStyle name="Hipervínculo visitado" xfId="53249" builtinId="9" hidden="1"/>
    <cellStyle name="Hipervínculo visitado" xfId="18351" builtinId="9" hidden="1"/>
    <cellStyle name="Hipervínculo visitado" xfId="42550" builtinId="9" hidden="1"/>
    <cellStyle name="Hipervínculo visitado" xfId="34225" builtinId="9" hidden="1"/>
    <cellStyle name="Hipervínculo visitado" xfId="31987" builtinId="9" hidden="1"/>
    <cellStyle name="Hipervínculo visitado" xfId="56087" builtinId="9" hidden="1"/>
    <cellStyle name="Hipervínculo visitado" xfId="47697" builtinId="9" hidden="1"/>
    <cellStyle name="Hipervínculo visitado" xfId="13119" builtinId="9" hidden="1"/>
    <cellStyle name="Hipervínculo visitado" xfId="44102" builtinId="9" hidden="1"/>
    <cellStyle name="Hipervínculo visitado" xfId="31696" builtinId="9" hidden="1"/>
    <cellStyle name="Hipervínculo visitado" xfId="17780" builtinId="9" hidden="1"/>
    <cellStyle name="Hipervínculo visitado" xfId="50522" builtinId="9" hidden="1"/>
    <cellStyle name="Hipervínculo visitado" xfId="21923" builtinId="9" hidden="1"/>
    <cellStyle name="Hipervínculo visitado" xfId="50823" builtinId="9" hidden="1"/>
    <cellStyle name="Hipervínculo visitado" xfId="40200" builtinId="9" hidden="1"/>
    <cellStyle name="Hipervínculo visitado" xfId="54988" builtinId="9" hidden="1"/>
    <cellStyle name="Hipervínculo visitado" xfId="43507" builtinId="9" hidden="1"/>
    <cellStyle name="Hipervínculo visitado" xfId="48157" builtinId="9" hidden="1"/>
    <cellStyle name="Hipervínculo visitado" xfId="8146" builtinId="9" hidden="1"/>
    <cellStyle name="Hipervínculo visitado" xfId="29829" builtinId="9" hidden="1"/>
    <cellStyle name="Hipervínculo visitado" xfId="10322" builtinId="9" hidden="1"/>
    <cellStyle name="Hipervínculo visitado" xfId="3103" builtinId="9" hidden="1"/>
    <cellStyle name="Hipervínculo visitado" xfId="26517" builtinId="9" hidden="1"/>
    <cellStyle name="Hipervínculo visitado" xfId="40790" builtinId="9" hidden="1"/>
    <cellStyle name="Hipervínculo visitado" xfId="37245" builtinId="9" hidden="1"/>
    <cellStyle name="Hipervínculo visitado" xfId="11727" builtinId="9" hidden="1"/>
    <cellStyle name="Hipervínculo visitado" xfId="3163" builtinId="9" hidden="1"/>
    <cellStyle name="Hipervínculo visitado" xfId="2810" builtinId="9" hidden="1"/>
    <cellStyle name="Hipervínculo visitado" xfId="8010" builtinId="9" hidden="1"/>
    <cellStyle name="Hipervínculo visitado" xfId="32159" builtinId="9" hidden="1"/>
    <cellStyle name="Hipervínculo visitado" xfId="39127" builtinId="9" hidden="1"/>
    <cellStyle name="Hipervínculo visitado" xfId="9818" builtinId="9" hidden="1"/>
    <cellStyle name="Hipervínculo visitado" xfId="26437" builtinId="9" hidden="1"/>
    <cellStyle name="Hipervínculo visitado" xfId="49868" builtinId="9" hidden="1"/>
    <cellStyle name="Hipervínculo visitado" xfId="48189" builtinId="9" hidden="1"/>
    <cellStyle name="Hipervínculo visitado" xfId="49866" builtinId="9" hidden="1"/>
    <cellStyle name="Hipervínculo visitado" xfId="18133" builtinId="9" hidden="1"/>
    <cellStyle name="Hipervínculo visitado" xfId="47577" builtinId="9" hidden="1"/>
    <cellStyle name="Hipervínculo visitado" xfId="15182" builtinId="9" hidden="1"/>
    <cellStyle name="Hipervínculo visitado" xfId="30080" builtinId="9" hidden="1"/>
    <cellStyle name="Hipervínculo visitado" xfId="26661" builtinId="9" hidden="1"/>
    <cellStyle name="Hipervínculo visitado" xfId="42404" builtinId="9" hidden="1"/>
    <cellStyle name="Hipervínculo visitado" xfId="47027" builtinId="9" hidden="1"/>
    <cellStyle name="Hipervínculo visitado" xfId="18231" builtinId="9" hidden="1"/>
    <cellStyle name="Hipervínculo visitado" xfId="50161" builtinId="9" hidden="1"/>
    <cellStyle name="Hipervínculo visitado" xfId="45723" builtinId="9" hidden="1"/>
    <cellStyle name="Hipervínculo visitado" xfId="9227" builtinId="9" hidden="1"/>
    <cellStyle name="Hipervínculo visitado" xfId="4019" builtinId="9" hidden="1"/>
    <cellStyle name="Hipervínculo visitado" xfId="3699" builtinId="9" hidden="1"/>
    <cellStyle name="Hipervínculo visitado" xfId="51230" builtinId="9" hidden="1"/>
    <cellStyle name="Hipervínculo visitado" xfId="7912" builtinId="9" hidden="1"/>
    <cellStyle name="Hipervínculo visitado" xfId="58619" builtinId="9" hidden="1"/>
    <cellStyle name="Hipervínculo visitado" xfId="26091" builtinId="9" hidden="1"/>
    <cellStyle name="Hipervínculo visitado" xfId="33796" builtinId="9" hidden="1"/>
    <cellStyle name="Hipervínculo visitado" xfId="7254" builtinId="9" hidden="1"/>
    <cellStyle name="Hipervínculo visitado" xfId="33248" builtinId="9" hidden="1"/>
    <cellStyle name="Hipervínculo visitado" xfId="16708" builtinId="9" hidden="1"/>
    <cellStyle name="Hipervínculo visitado" xfId="27680" builtinId="9" hidden="1"/>
    <cellStyle name="Hipervínculo visitado" xfId="9009" builtinId="9" hidden="1"/>
    <cellStyle name="Hipervínculo visitado" xfId="6655" builtinId="9" hidden="1"/>
    <cellStyle name="Hipervínculo visitado" xfId="19780" builtinId="9" hidden="1"/>
    <cellStyle name="Hipervínculo visitado" xfId="49556" builtinId="9" hidden="1"/>
    <cellStyle name="Hipervínculo visitado" xfId="57971" builtinId="9" hidden="1"/>
    <cellStyle name="Hipervínculo visitado" xfId="46685" builtinId="9" hidden="1"/>
    <cellStyle name="Hipervínculo visitado" xfId="17128" builtinId="9" hidden="1"/>
    <cellStyle name="Hipervínculo visitado" xfId="18748" builtinId="9" hidden="1"/>
    <cellStyle name="Hipervínculo visitado" xfId="12941" builtinId="9" hidden="1"/>
    <cellStyle name="Hipervínculo visitado" xfId="26087" builtinId="9" hidden="1"/>
    <cellStyle name="Hipervínculo visitado" xfId="35057" builtinId="9" hidden="1"/>
    <cellStyle name="Hipervínculo visitado" xfId="2629" builtinId="9" hidden="1"/>
    <cellStyle name="Hipervínculo visitado" xfId="15945" builtinId="9" hidden="1"/>
    <cellStyle name="Hipervínculo visitado" xfId="45811" builtinId="9" hidden="1"/>
    <cellStyle name="Hipervínculo visitado" xfId="41916" builtinId="9" hidden="1"/>
    <cellStyle name="Hipervínculo visitado" xfId="6030" builtinId="9" hidden="1"/>
    <cellStyle name="Hipervínculo visitado" xfId="5492" builtinId="9" hidden="1"/>
    <cellStyle name="Hipervínculo visitado" xfId="44427" builtinId="9" hidden="1"/>
    <cellStyle name="Hipervínculo visitado" xfId="19908" builtinId="9" hidden="1"/>
    <cellStyle name="Hipervínculo visitado" xfId="3029" builtinId="9" hidden="1"/>
    <cellStyle name="Hipervínculo visitado" xfId="5748" builtinId="9" hidden="1"/>
    <cellStyle name="Hipervínculo visitado" xfId="1575" builtinId="9" hidden="1"/>
    <cellStyle name="Hipervínculo visitado" xfId="48920" builtinId="9" hidden="1"/>
    <cellStyle name="Hipervínculo visitado" xfId="49416" builtinId="9" hidden="1"/>
    <cellStyle name="Hipervínculo visitado" xfId="23378" builtinId="9" hidden="1"/>
    <cellStyle name="Hipervínculo visitado" xfId="53345" builtinId="9" hidden="1"/>
    <cellStyle name="Hipervínculo visitado" xfId="28861" builtinId="9" hidden="1"/>
    <cellStyle name="Hipervínculo visitado" xfId="16862" builtinId="9" hidden="1"/>
    <cellStyle name="Hipervínculo visitado" xfId="40214" builtinId="9" hidden="1"/>
    <cellStyle name="Hipervínculo visitado" xfId="17104" builtinId="9" hidden="1"/>
    <cellStyle name="Hipervínculo visitado" xfId="27344" builtinId="9" hidden="1"/>
    <cellStyle name="Hipervínculo visitado" xfId="36480" builtinId="9" hidden="1"/>
    <cellStyle name="Hipervínculo visitado" xfId="36307" builtinId="9" hidden="1"/>
    <cellStyle name="Hipervínculo visitado" xfId="29299" builtinId="9" hidden="1"/>
    <cellStyle name="Hipervínculo visitado" xfId="7105" builtinId="9" hidden="1"/>
    <cellStyle name="Hipervínculo visitado" xfId="51632" builtinId="9" hidden="1"/>
    <cellStyle name="Hipervínculo visitado" xfId="28020" builtinId="9" hidden="1"/>
    <cellStyle name="Hipervínculo visitado" xfId="8206" builtinId="9" hidden="1"/>
    <cellStyle name="Hipervínculo visitado" xfId="20755" builtinId="9" hidden="1"/>
    <cellStyle name="Hipervínculo visitado" xfId="35819" builtinId="9" hidden="1"/>
    <cellStyle name="Hipervínculo visitado" xfId="21697" builtinId="9" hidden="1"/>
    <cellStyle name="Hipervínculo visitado" xfId="53499" builtinId="9" hidden="1"/>
    <cellStyle name="Hipervínculo visitado" xfId="43770" builtinId="9" hidden="1"/>
    <cellStyle name="Hipervínculo visitado" xfId="44900" builtinId="9" hidden="1"/>
    <cellStyle name="Hipervínculo visitado" xfId="51285" builtinId="9" hidden="1"/>
    <cellStyle name="Hipervínculo visitado" xfId="11781" builtinId="9" hidden="1"/>
    <cellStyle name="Hipervínculo visitado" xfId="40764" builtinId="9" hidden="1"/>
    <cellStyle name="Hipervínculo visitado" xfId="22700" builtinId="9" hidden="1"/>
    <cellStyle name="Hipervínculo visitado" xfId="47872" builtinId="9" hidden="1"/>
    <cellStyle name="Hipervínculo visitado" xfId="5766" builtinId="9" hidden="1"/>
    <cellStyle name="Hipervínculo visitado" xfId="31102" builtinId="9" hidden="1"/>
    <cellStyle name="Hipervínculo visitado" xfId="40042" builtinId="9" hidden="1"/>
    <cellStyle name="Hipervínculo visitado" xfId="36173" builtinId="9" hidden="1"/>
    <cellStyle name="Hipervínculo visitado" xfId="59211" builtinId="9" hidden="1"/>
    <cellStyle name="Hipervínculo visitado" xfId="18756" builtinId="9" hidden="1"/>
    <cellStyle name="Hipervínculo visitado" xfId="30699" builtinId="9" hidden="1"/>
    <cellStyle name="Hipervínculo visitado" xfId="37642" builtinId="9" hidden="1"/>
    <cellStyle name="Hipervínculo visitado" xfId="13831" builtinId="9" hidden="1"/>
    <cellStyle name="Hipervínculo visitado" xfId="32780" builtinId="9" hidden="1"/>
    <cellStyle name="Hipervínculo visitado" xfId="38870" builtinId="9" hidden="1"/>
    <cellStyle name="Hipervínculo visitado" xfId="29496" builtinId="9" hidden="1"/>
    <cellStyle name="Hipervínculo visitado" xfId="27125" builtinId="9" hidden="1"/>
    <cellStyle name="Hipervínculo visitado" xfId="26481" builtinId="9" hidden="1"/>
    <cellStyle name="Hipervínculo visitado" xfId="34018" builtinId="9" hidden="1"/>
    <cellStyle name="Hipervínculo visitado" xfId="1739" builtinId="9" hidden="1"/>
    <cellStyle name="Hipervínculo visitado" xfId="23615" builtinId="9" hidden="1"/>
    <cellStyle name="Hipervínculo visitado" xfId="42736" builtinId="9" hidden="1"/>
    <cellStyle name="Hipervínculo visitado" xfId="32728" builtinId="9" hidden="1"/>
    <cellStyle name="Hipervínculo visitado" xfId="52350" builtinId="9" hidden="1"/>
    <cellStyle name="Hipervínculo visitado" xfId="50893" builtinId="9" hidden="1"/>
    <cellStyle name="Hipervínculo visitado" xfId="17942" builtinId="9" hidden="1"/>
    <cellStyle name="Hipervínculo visitado" xfId="37197" builtinId="9" hidden="1"/>
    <cellStyle name="Hipervínculo visitado" xfId="47135" builtinId="9" hidden="1"/>
    <cellStyle name="Hipervínculo visitado" xfId="13087" builtinId="9" hidden="1"/>
    <cellStyle name="Hipervínculo visitado" xfId="66" builtinId="9" hidden="1"/>
    <cellStyle name="Hipervínculo visitado" xfId="789" builtinId="9" hidden="1"/>
    <cellStyle name="Hipervínculo visitado" xfId="769" builtinId="9" hidden="1"/>
    <cellStyle name="Hipervínculo visitado" xfId="26629" builtinId="9" hidden="1"/>
    <cellStyle name="Hipervínculo visitado" xfId="45581" builtinId="9" hidden="1"/>
    <cellStyle name="Hipervínculo visitado" xfId="38573" builtinId="9" hidden="1"/>
    <cellStyle name="Hipervínculo visitado" xfId="23297" builtinId="9" hidden="1"/>
    <cellStyle name="Hipervínculo visitado" xfId="14741" builtinId="9" hidden="1"/>
    <cellStyle name="Hipervínculo visitado" xfId="41661" builtinId="9" hidden="1"/>
    <cellStyle name="Hipervínculo visitado" xfId="37839" builtinId="9" hidden="1"/>
    <cellStyle name="Hipervínculo visitado" xfId="12739" builtinId="9" hidden="1"/>
    <cellStyle name="Hipervínculo visitado" xfId="25244" builtinId="9" hidden="1"/>
    <cellStyle name="Hipervínculo visitado" xfId="45312" builtinId="9" hidden="1"/>
    <cellStyle name="Hipervínculo visitado" xfId="17956" builtinId="9" hidden="1"/>
    <cellStyle name="Hipervínculo visitado" xfId="9748" builtinId="9" hidden="1"/>
    <cellStyle name="Hipervínculo visitado" xfId="40418" builtinId="9" hidden="1"/>
    <cellStyle name="Hipervínculo visitado" xfId="15454" builtinId="9" hidden="1"/>
    <cellStyle name="Hipervínculo visitado" xfId="38289" builtinId="9" hidden="1"/>
    <cellStyle name="Hipervínculo visitado" xfId="3417" builtinId="9" hidden="1"/>
    <cellStyle name="Hipervínculo visitado" xfId="19020" builtinId="9" hidden="1"/>
    <cellStyle name="Hipervínculo visitado" xfId="16137" builtinId="9" hidden="1"/>
    <cellStyle name="Hipervínculo visitado" xfId="22265" builtinId="9" hidden="1"/>
    <cellStyle name="Hipervínculo visitado" xfId="24733" builtinId="9" hidden="1"/>
    <cellStyle name="Hipervínculo visitado" xfId="40736" builtinId="9" hidden="1"/>
    <cellStyle name="Hipervínculo visitado" xfId="20848" builtinId="9" hidden="1"/>
    <cellStyle name="Hipervínculo visitado" xfId="56747" builtinId="9" hidden="1"/>
    <cellStyle name="Hipervínculo visitado" xfId="22141" builtinId="9" hidden="1"/>
    <cellStyle name="Hipervínculo visitado" xfId="14215" builtinId="9" hidden="1"/>
    <cellStyle name="Hipervínculo visitado" xfId="31268" builtinId="9" hidden="1"/>
    <cellStyle name="Hipervínculo visitado" xfId="21378" builtinId="9" hidden="1"/>
    <cellStyle name="Hipervínculo visitado" xfId="29662" builtinId="9" hidden="1"/>
    <cellStyle name="Hipervínculo visitado" xfId="37211" builtinId="9" hidden="1"/>
    <cellStyle name="Hipervínculo visitado" xfId="57365" builtinId="9" hidden="1"/>
    <cellStyle name="Hipervínculo visitado" xfId="4908" builtinId="9" hidden="1"/>
    <cellStyle name="Hipervínculo visitado" xfId="27294" builtinId="9" hidden="1"/>
    <cellStyle name="Hipervínculo visitado" xfId="26397" builtinId="9" hidden="1"/>
    <cellStyle name="Hipervínculo visitado" xfId="36484" builtinId="9" hidden="1"/>
    <cellStyle name="Hipervínculo visitado" xfId="46714" builtinId="9" hidden="1"/>
    <cellStyle name="Hipervínculo visitado" xfId="10992" builtinId="9" hidden="1"/>
    <cellStyle name="Hipervínculo visitado" xfId="47091" builtinId="9" hidden="1"/>
    <cellStyle name="Hipervínculo visitado" xfId="40474" builtinId="9" hidden="1"/>
    <cellStyle name="Hipervínculo visitado" xfId="6356" builtinId="9" hidden="1"/>
    <cellStyle name="Hipervínculo visitado" xfId="34737" builtinId="9" hidden="1"/>
    <cellStyle name="Hipervínculo visitado" xfId="37747" builtinId="9" hidden="1"/>
    <cellStyle name="Hipervínculo visitado" xfId="23065" builtinId="9" hidden="1"/>
    <cellStyle name="Hipervínculo visitado" xfId="24845" builtinId="9" hidden="1"/>
    <cellStyle name="Hipervínculo visitado" xfId="39814" builtinId="9" hidden="1"/>
    <cellStyle name="Hipervínculo visitado" xfId="1129" builtinId="9" hidden="1"/>
    <cellStyle name="Hipervínculo visitado" xfId="11377" builtinId="9" hidden="1"/>
    <cellStyle name="Hipervínculo visitado" xfId="35905" builtinId="9" hidden="1"/>
    <cellStyle name="Hipervínculo visitado" xfId="36125" builtinId="9" hidden="1"/>
    <cellStyle name="Hipervínculo visitado" xfId="31883" builtinId="9" hidden="1"/>
    <cellStyle name="Hipervínculo visitado" xfId="12869" builtinId="9" hidden="1"/>
    <cellStyle name="Hipervínculo visitado" xfId="53584" builtinId="9" hidden="1"/>
    <cellStyle name="Hipervínculo visitado" xfId="25951" builtinId="9" hidden="1"/>
    <cellStyle name="Hipervínculo visitado" xfId="46915" builtinId="9" hidden="1"/>
    <cellStyle name="Hipervínculo visitado" xfId="36889" builtinId="9" hidden="1"/>
    <cellStyle name="Hipervínculo visitado" xfId="12607" builtinId="9" hidden="1"/>
    <cellStyle name="Hipervínculo visitado" xfId="15676" builtinId="9" hidden="1"/>
    <cellStyle name="Hipervínculo visitado" xfId="1713" builtinId="9" hidden="1"/>
    <cellStyle name="Hipervínculo visitado" xfId="2420" builtinId="9" hidden="1"/>
    <cellStyle name="Hipervínculo visitado" xfId="22692" builtinId="9" hidden="1"/>
    <cellStyle name="Hipervínculo visitado" xfId="28369" builtinId="9" hidden="1"/>
    <cellStyle name="Hipervínculo visitado" xfId="9438" builtinId="9" hidden="1"/>
    <cellStyle name="Hipervínculo visitado" xfId="37069" builtinId="9" hidden="1"/>
    <cellStyle name="Hipervínculo visitado" xfId="14920" builtinId="9" hidden="1"/>
    <cellStyle name="Hipervínculo visitado" xfId="18393" builtinId="9" hidden="1"/>
    <cellStyle name="Hipervínculo visitado" xfId="27596" builtinId="9" hidden="1"/>
    <cellStyle name="Hipervínculo visitado" xfId="25945" builtinId="9" hidden="1"/>
    <cellStyle name="Hipervínculo visitado" xfId="49037" builtinId="9" hidden="1"/>
    <cellStyle name="Hipervínculo visitado" xfId="47916" builtinId="9" hidden="1"/>
    <cellStyle name="Hipervínculo visitado" xfId="10790" builtinId="9" hidden="1"/>
    <cellStyle name="Hipervínculo visitado" xfId="47711" builtinId="9" hidden="1"/>
    <cellStyle name="Hipervínculo visitado" xfId="7700" builtinId="9" hidden="1"/>
    <cellStyle name="Hipervínculo visitado" xfId="11172" builtinId="9" hidden="1"/>
    <cellStyle name="Hipervínculo visitado" xfId="47347" builtinId="9" hidden="1"/>
    <cellStyle name="Hipervínculo visitado" xfId="30954" builtinId="9" hidden="1"/>
    <cellStyle name="Hipervínculo visitado" xfId="47235" builtinId="9" hidden="1"/>
    <cellStyle name="Hipervínculo visitado" xfId="474" builtinId="9" hidden="1"/>
    <cellStyle name="Hipervínculo visitado" xfId="15556" builtinId="9" hidden="1"/>
    <cellStyle name="Hipervínculo visitado" xfId="20840" builtinId="9" hidden="1"/>
    <cellStyle name="Hipervínculo visitado" xfId="25451" builtinId="9" hidden="1"/>
    <cellStyle name="Hipervínculo visitado" xfId="46879" builtinId="9" hidden="1"/>
    <cellStyle name="Hipervínculo visitado" xfId="27021" builtinId="9" hidden="1"/>
    <cellStyle name="Hipervínculo visitado" xfId="20999" builtinId="9" hidden="1"/>
    <cellStyle name="Hipervínculo visitado" xfId="34909" builtinId="9" hidden="1"/>
    <cellStyle name="Hipervínculo visitado" xfId="25644" builtinId="9" hidden="1"/>
    <cellStyle name="Hipervínculo visitado" xfId="9506" builtinId="9" hidden="1"/>
    <cellStyle name="Hipervínculo visitado" xfId="28053" builtinId="9" hidden="1"/>
    <cellStyle name="Hipervínculo visitado" xfId="43004" builtinId="9" hidden="1"/>
    <cellStyle name="Hipervínculo visitado" xfId="14976" builtinId="9" hidden="1"/>
    <cellStyle name="Hipervínculo visitado" xfId="1179" builtinId="9" hidden="1"/>
    <cellStyle name="Hipervínculo visitado" xfId="717" builtinId="9" hidden="1"/>
    <cellStyle name="Hipervínculo visitado" xfId="33154" builtinId="9" hidden="1"/>
    <cellStyle name="Hipervínculo visitado" xfId="52411" builtinId="9" hidden="1"/>
    <cellStyle name="Hipervínculo visitado" xfId="45775" builtinId="9" hidden="1"/>
    <cellStyle name="Hipervínculo visitado" xfId="1773" builtinId="9" hidden="1"/>
    <cellStyle name="Hipervínculo visitado" xfId="40536" builtinId="9" hidden="1"/>
    <cellStyle name="Hipervínculo visitado" xfId="29391" builtinId="9" hidden="1"/>
    <cellStyle name="Hipervínculo visitado" xfId="46171" builtinId="9" hidden="1"/>
    <cellStyle name="Hipervínculo visitado" xfId="25188" builtinId="9" hidden="1"/>
    <cellStyle name="Hipervínculo visitado" xfId="55432" builtinId="9" hidden="1"/>
    <cellStyle name="Hipervínculo visitado" xfId="45880" builtinId="9" hidden="1"/>
    <cellStyle name="Hipervínculo visitado" xfId="34824" builtinId="9" hidden="1"/>
    <cellStyle name="Hipervínculo visitado" xfId="16744" builtinId="9" hidden="1"/>
    <cellStyle name="Hipervínculo visitado" xfId="12466" builtinId="9" hidden="1"/>
    <cellStyle name="Hipervínculo visitado" xfId="13415" builtinId="9" hidden="1"/>
    <cellStyle name="Hipervínculo visitado" xfId="33776" builtinId="9" hidden="1"/>
    <cellStyle name="Hipervínculo visitado" xfId="44294" builtinId="9" hidden="1"/>
    <cellStyle name="Hipervínculo visitado" xfId="22988" builtinId="9" hidden="1"/>
    <cellStyle name="Hipervínculo visitado" xfId="11990" builtinId="9" hidden="1"/>
    <cellStyle name="Hipervínculo visitado" xfId="20650" builtinId="9" hidden="1"/>
    <cellStyle name="Hipervínculo visitado" xfId="29397" builtinId="9" hidden="1"/>
    <cellStyle name="Hipervínculo visitado" xfId="25849" builtinId="9" hidden="1"/>
    <cellStyle name="Hipervínculo visitado" xfId="34012" builtinId="9" hidden="1"/>
    <cellStyle name="Hipervínculo visitado" xfId="31154" builtinId="9" hidden="1"/>
    <cellStyle name="Hipervínculo visitado" xfId="53140" builtinId="9" hidden="1"/>
    <cellStyle name="Hipervínculo visitado" xfId="43697" builtinId="9" hidden="1"/>
    <cellStyle name="Hipervínculo visitado" xfId="38401" builtinId="9" hidden="1"/>
    <cellStyle name="Hipervínculo visitado" xfId="4358" builtinId="9" hidden="1"/>
    <cellStyle name="Hipervínculo visitado" xfId="11221" builtinId="9" hidden="1"/>
    <cellStyle name="Hipervínculo visitado" xfId="16147" builtinId="9" hidden="1"/>
    <cellStyle name="Hipervínculo visitado" xfId="6615" builtinId="9" hidden="1"/>
    <cellStyle name="Hipervínculo visitado" xfId="49432" builtinId="9" hidden="1"/>
    <cellStyle name="Hipervínculo visitado" xfId="23392" builtinId="9" hidden="1"/>
    <cellStyle name="Hipervínculo visitado" xfId="45342" builtinId="9" hidden="1"/>
    <cellStyle name="Hipervínculo visitado" xfId="44276" builtinId="9" hidden="1"/>
    <cellStyle name="Hipervínculo visitado" xfId="42630" builtinId="9" hidden="1"/>
    <cellStyle name="Hipervínculo visitado" xfId="19206" builtinId="9" hidden="1"/>
    <cellStyle name="Hipervínculo visitado" xfId="54660" builtinId="9" hidden="1"/>
    <cellStyle name="Hipervínculo visitado" xfId="48952" builtinId="9" hidden="1"/>
    <cellStyle name="Hipervínculo visitado" xfId="37108" builtinId="9" hidden="1"/>
    <cellStyle name="Hipervínculo visitado" xfId="32605" builtinId="9" hidden="1"/>
    <cellStyle name="Hipervínculo visitado" xfId="8108" builtinId="9" hidden="1"/>
    <cellStyle name="Hipervínculo visitado" xfId="6528" builtinId="9" hidden="1"/>
    <cellStyle name="Hipervínculo visitado" xfId="889" builtinId="9" hidden="1"/>
    <cellStyle name="Hipervínculo visitado" xfId="11122" builtinId="9" hidden="1"/>
    <cellStyle name="Hipervínculo visitado" xfId="42904" builtinId="9" hidden="1"/>
    <cellStyle name="Hipervínculo visitado" xfId="44356" builtinId="9" hidden="1"/>
    <cellStyle name="Hipervínculo visitado" xfId="12293" builtinId="9" hidden="1"/>
    <cellStyle name="Hipervínculo visitado" xfId="56287" builtinId="9" hidden="1"/>
    <cellStyle name="Hipervínculo visitado" xfId="18574" builtinId="9" hidden="1"/>
    <cellStyle name="Hipervínculo visitado" xfId="58603" builtinId="9" hidden="1"/>
    <cellStyle name="Hipervínculo visitado" xfId="33910" builtinId="9" hidden="1"/>
    <cellStyle name="Hipervínculo visitado" xfId="45266" builtinId="9" hidden="1"/>
    <cellStyle name="Hipervínculo visitado" xfId="23303" builtinId="9" hidden="1"/>
    <cellStyle name="Hipervínculo visitado" xfId="55187" builtinId="9" hidden="1"/>
    <cellStyle name="Hipervínculo visitado" xfId="48706" builtinId="9" hidden="1"/>
    <cellStyle name="Hipervínculo visitado" xfId="36566" builtinId="9" hidden="1"/>
    <cellStyle name="Hipervínculo visitado" xfId="540" builtinId="9" hidden="1"/>
    <cellStyle name="Hipervínculo visitado" xfId="25046" builtinId="9" hidden="1"/>
    <cellStyle name="Hipervínculo visitado" xfId="39780" builtinId="9" hidden="1"/>
    <cellStyle name="Hipervínculo visitado" xfId="2068" builtinId="9" hidden="1"/>
    <cellStyle name="Hipervínculo visitado" xfId="9622" builtinId="9" hidden="1"/>
    <cellStyle name="Hipervínculo visitado" xfId="42042" builtinId="9" hidden="1"/>
    <cellStyle name="Hipervínculo visitado" xfId="24994" builtinId="9" hidden="1"/>
    <cellStyle name="Hipervínculo visitado" xfId="50907" builtinId="9" hidden="1"/>
    <cellStyle name="Hipervínculo visitado" xfId="41331" builtinId="9" hidden="1"/>
    <cellStyle name="Hipervínculo visitado" xfId="54788" builtinId="9" hidden="1"/>
    <cellStyle name="Hipervínculo visitado" xfId="41562" builtinId="9" hidden="1"/>
    <cellStyle name="Hipervínculo visitado" xfId="23850" builtinId="9" hidden="1"/>
    <cellStyle name="Hipervínculo visitado" xfId="50960" builtinId="9" hidden="1"/>
    <cellStyle name="Hipervínculo visitado" xfId="13161" builtinId="9" hidden="1"/>
    <cellStyle name="Hipervínculo visitado" xfId="43615" builtinId="9" hidden="1"/>
    <cellStyle name="Hipervínculo visitado" xfId="22611" builtinId="9" hidden="1"/>
    <cellStyle name="Hipervínculo visitado" xfId="50802" builtinId="9" hidden="1"/>
    <cellStyle name="Hipervínculo visitado" xfId="28661" builtinId="9" hidden="1"/>
    <cellStyle name="Hipervínculo visitado" xfId="23243" builtinId="9" hidden="1"/>
    <cellStyle name="Hipervínculo visitado" xfId="39469" builtinId="9" hidden="1"/>
    <cellStyle name="Hipervínculo visitado" xfId="6759" builtinId="9" hidden="1"/>
    <cellStyle name="Hipervínculo visitado" xfId="32151" builtinId="9" hidden="1"/>
    <cellStyle name="Hipervínculo visitado" xfId="6168" builtinId="9" hidden="1"/>
    <cellStyle name="Hipervínculo visitado" xfId="1717" builtinId="9" hidden="1"/>
    <cellStyle name="Hipervínculo visitado" xfId="33822" builtinId="9" hidden="1"/>
    <cellStyle name="Hipervínculo visitado" xfId="14044" builtinId="9" hidden="1"/>
    <cellStyle name="Hipervínculo visitado" xfId="15502" builtinId="9" hidden="1"/>
    <cellStyle name="Hipervínculo visitado" xfId="14640" builtinId="9" hidden="1"/>
    <cellStyle name="Hipervínculo visitado" xfId="24865" builtinId="9" hidden="1"/>
    <cellStyle name="Hipervínculo visitado" xfId="41027" builtinId="9" hidden="1"/>
    <cellStyle name="Hipervínculo visitado" xfId="22355" builtinId="9" hidden="1"/>
    <cellStyle name="Hipervínculo visitado" xfId="21154" builtinId="9" hidden="1"/>
    <cellStyle name="Hipervínculo visitado" xfId="47233" builtinId="9" hidden="1"/>
    <cellStyle name="Hipervínculo visitado" xfId="23884" builtinId="9" hidden="1"/>
    <cellStyle name="Hipervínculo visitado" xfId="45070" builtinId="9" hidden="1"/>
    <cellStyle name="Hipervínculo visitado" xfId="811" builtinId="9" hidden="1"/>
    <cellStyle name="Hipervínculo visitado" xfId="42992" builtinId="9" hidden="1"/>
    <cellStyle name="Hipervínculo visitado" xfId="43597" builtinId="9" hidden="1"/>
    <cellStyle name="Hipervínculo visitado" xfId="38419" builtinId="9" hidden="1"/>
    <cellStyle name="Hipervínculo visitado" xfId="14954" builtinId="9" hidden="1"/>
    <cellStyle name="Hipervínculo visitado" xfId="38646" builtinId="9" hidden="1"/>
    <cellStyle name="Hipervínculo visitado" xfId="9836" builtinId="9" hidden="1"/>
    <cellStyle name="Hipervínculo visitado" xfId="8903" builtinId="9" hidden="1"/>
    <cellStyle name="Hipervínculo visitado" xfId="55942" builtinId="9" hidden="1"/>
    <cellStyle name="Hipervínculo visitado" xfId="36686" builtinId="9" hidden="1"/>
    <cellStyle name="Hipervínculo visitado" xfId="42038" builtinId="9" hidden="1"/>
    <cellStyle name="Hipervínculo visitado" xfId="57577" builtinId="9" hidden="1"/>
    <cellStyle name="Hipervínculo visitado" xfId="7800" builtinId="9" hidden="1"/>
    <cellStyle name="Hipervínculo visitado" xfId="35219" builtinId="9" hidden="1"/>
    <cellStyle name="Hipervínculo visitado" xfId="3483" builtinId="9" hidden="1"/>
    <cellStyle name="Hipervínculo visitado" xfId="45336" builtinId="9" hidden="1"/>
    <cellStyle name="Hipervínculo visitado" xfId="17108" builtinId="9" hidden="1"/>
    <cellStyle name="Hipervínculo visitado" xfId="55505" builtinId="9" hidden="1"/>
    <cellStyle name="Hipervínculo visitado" xfId="8680" builtinId="9" hidden="1"/>
    <cellStyle name="Hipervínculo visitado" xfId="1087" builtinId="9" hidden="1"/>
    <cellStyle name="Hipervínculo visitado" xfId="26305" builtinId="9" hidden="1"/>
    <cellStyle name="Hipervínculo visitado" xfId="36746" builtinId="9" hidden="1"/>
    <cellStyle name="Hipervínculo visitado" xfId="17070" builtinId="9" hidden="1"/>
    <cellStyle name="Hipervínculo visitado" xfId="52872" builtinId="9" hidden="1"/>
    <cellStyle name="Hipervínculo visitado" xfId="46390" builtinId="9" hidden="1"/>
    <cellStyle name="Hipervínculo visitado" xfId="41568" builtinId="9" hidden="1"/>
    <cellStyle name="Hipervínculo visitado" xfId="10054" builtinId="9" hidden="1"/>
    <cellStyle name="Hipervínculo visitado" xfId="40995" builtinId="9" hidden="1"/>
    <cellStyle name="Hipervínculo visitado" xfId="14122" builtinId="9" hidden="1"/>
    <cellStyle name="Hipervínculo visitado" xfId="26180" builtinId="9" hidden="1"/>
    <cellStyle name="Hipervínculo visitado" xfId="8748" builtinId="9" hidden="1"/>
    <cellStyle name="Hipervínculo visitado" xfId="2326" builtinId="9" hidden="1"/>
    <cellStyle name="Hipervínculo visitado" xfId="8566" builtinId="9" hidden="1"/>
    <cellStyle name="Hipervínculo visitado" xfId="19832" builtinId="9" hidden="1"/>
    <cellStyle name="Hipervínculo visitado" xfId="30747" builtinId="9" hidden="1"/>
    <cellStyle name="Hipervínculo visitado" xfId="13494" builtinId="9" hidden="1"/>
    <cellStyle name="Hipervínculo visitado" xfId="47625" builtinId="9" hidden="1"/>
    <cellStyle name="Hipervínculo visitado" xfId="21759" builtinId="9" hidden="1"/>
    <cellStyle name="Hipervínculo visitado" xfId="5236" builtinId="9" hidden="1"/>
    <cellStyle name="Hipervínculo visitado" xfId="4532" builtinId="9" hidden="1"/>
    <cellStyle name="Hipervínculo visitado" xfId="34181" builtinId="9" hidden="1"/>
    <cellStyle name="Hipervínculo visitado" xfId="56737" builtinId="9" hidden="1"/>
    <cellStyle name="Hipervínculo visitado" xfId="23149" builtinId="9" hidden="1"/>
    <cellStyle name="Hipervínculo visitado" xfId="16922" builtinId="9" hidden="1"/>
    <cellStyle name="Hipervínculo visitado" xfId="29455" builtinId="9" hidden="1"/>
    <cellStyle name="Hipervínculo visitado" xfId="8078" builtinId="9" hidden="1"/>
    <cellStyle name="Hipervínculo visitado" xfId="33212" builtinId="9" hidden="1"/>
    <cellStyle name="Hipervínculo visitado" xfId="38119" builtinId="9" hidden="1"/>
    <cellStyle name="Hipervínculo visitado" xfId="54007" builtinId="9" hidden="1"/>
    <cellStyle name="Hipervínculo visitado" xfId="37489" builtinId="9" hidden="1"/>
    <cellStyle name="Hipervínculo visitado" xfId="20160" builtinId="9" hidden="1"/>
    <cellStyle name="Hipervínculo visitado" xfId="2657" builtinId="9" hidden="1"/>
    <cellStyle name="Hipervínculo visitado" xfId="461" builtinId="9" hidden="1"/>
    <cellStyle name="Hipervínculo visitado" xfId="4952" builtinId="9" hidden="1"/>
    <cellStyle name="Hipervínculo visitado" xfId="29261" builtinId="9" hidden="1"/>
    <cellStyle name="Hipervínculo visitado" xfId="3005" builtinId="9" hidden="1"/>
    <cellStyle name="Hipervínculo visitado" xfId="1909" builtinId="9" hidden="1"/>
    <cellStyle name="Hipervínculo visitado" xfId="49592" builtinId="9" hidden="1"/>
    <cellStyle name="Hipervínculo visitado" xfId="6993" builtinId="9" hidden="1"/>
    <cellStyle name="Hipervínculo visitado" xfId="44465" builtinId="9" hidden="1"/>
    <cellStyle name="Hipervínculo visitado" xfId="9426" builtinId="9" hidden="1"/>
    <cellStyle name="Hipervínculo visitado" xfId="13542" builtinId="9" hidden="1"/>
    <cellStyle name="Hipervínculo visitado" xfId="56681" builtinId="9" hidden="1"/>
    <cellStyle name="Hipervínculo visitado" xfId="53311" builtinId="9" hidden="1"/>
    <cellStyle name="Hipervínculo visitado" xfId="28466" builtinId="9" hidden="1"/>
    <cellStyle name="Hipervínculo visitado" xfId="54377" builtinId="9" hidden="1"/>
    <cellStyle name="Hipervínculo visitado" xfId="55833" builtinId="9" hidden="1"/>
    <cellStyle name="Hipervínculo visitado" xfId="37640" builtinId="9" hidden="1"/>
    <cellStyle name="Hipervínculo visitado" xfId="44824" builtinId="9" hidden="1"/>
    <cellStyle name="Hipervínculo visitado" xfId="8534" builtinId="9" hidden="1"/>
    <cellStyle name="Hipervínculo visitado" xfId="57403" builtinId="9" hidden="1"/>
    <cellStyle name="Hipervínculo visitado" xfId="26563" builtinId="9" hidden="1"/>
    <cellStyle name="Hipervínculo visitado" xfId="58697" builtinId="9" hidden="1"/>
    <cellStyle name="Hipervínculo visitado" xfId="26049" builtinId="9" hidden="1"/>
    <cellStyle name="Hipervínculo visitado" xfId="10155" builtinId="9" hidden="1"/>
    <cellStyle name="Hipervínculo visitado" xfId="13498" builtinId="9" hidden="1"/>
    <cellStyle name="Hipervínculo visitado" xfId="39403" builtinId="9" hidden="1"/>
    <cellStyle name="Hipervínculo visitado" xfId="3743" builtinId="9" hidden="1"/>
    <cellStyle name="Hipervínculo visitado" xfId="55040" builtinId="9" hidden="1"/>
    <cellStyle name="Hipervínculo visitado" xfId="14078" builtinId="9" hidden="1"/>
    <cellStyle name="Hipervínculo visitado" xfId="59288" builtinId="9" hidden="1"/>
    <cellStyle name="Hipervínculo visitado" xfId="42690" builtinId="9" hidden="1"/>
    <cellStyle name="Hipervínculo visitado" xfId="14211" builtinId="9" hidden="1"/>
    <cellStyle name="Hipervínculo visitado" xfId="19257" builtinId="9" hidden="1"/>
    <cellStyle name="Hipervínculo visitado" xfId="37837" builtinId="9" hidden="1"/>
    <cellStyle name="Hipervínculo visitado" xfId="29077" builtinId="9" hidden="1"/>
    <cellStyle name="Hipervínculo visitado" xfId="30289" builtinId="9" hidden="1"/>
    <cellStyle name="Hipervínculo visitado" xfId="10702" builtinId="9" hidden="1"/>
    <cellStyle name="Hipervínculo visitado" xfId="26576" builtinId="9" hidden="1"/>
    <cellStyle name="Hipervínculo visitado" xfId="31467" builtinId="9" hidden="1"/>
    <cellStyle name="Hipervínculo visitado" xfId="6647" builtinId="9" hidden="1"/>
    <cellStyle name="Hipervínculo visitado" xfId="14513" builtinId="9" hidden="1"/>
    <cellStyle name="Hipervínculo visitado" xfId="28503" builtinId="9" hidden="1"/>
    <cellStyle name="Hipervínculo visitado" xfId="24912" builtinId="9" hidden="1"/>
    <cellStyle name="Hipervínculo visitado" xfId="21566" builtinId="9" hidden="1"/>
    <cellStyle name="Hipervínculo visitado" xfId="24033" builtinId="9" hidden="1"/>
    <cellStyle name="Hipervínculo visitado" xfId="39455" builtinId="9" hidden="1"/>
    <cellStyle name="Hipervínculo visitado" xfId="15949" builtinId="9" hidden="1"/>
    <cellStyle name="Hipervínculo visitado" xfId="31302" builtinId="9" hidden="1"/>
    <cellStyle name="Hipervínculo visitado" xfId="26811" builtinId="9" hidden="1"/>
    <cellStyle name="Hipervínculo visitado" xfId="17616" builtinId="9" hidden="1"/>
    <cellStyle name="Hipervínculo visitado" xfId="8442" builtinId="9" hidden="1"/>
    <cellStyle name="Hipervínculo visitado" xfId="88" builtinId="9" hidden="1"/>
    <cellStyle name="Hipervínculo visitado" xfId="58997" builtinId="9" hidden="1"/>
    <cellStyle name="Hipervínculo visitado" xfId="12117" builtinId="9" hidden="1"/>
    <cellStyle name="Hipervínculo visitado" xfId="56873" builtinId="9" hidden="1"/>
    <cellStyle name="Hipervínculo visitado" xfId="47325" builtinId="9" hidden="1"/>
    <cellStyle name="Hipervínculo visitado" xfId="12949" builtinId="9" hidden="1"/>
    <cellStyle name="Hipervínculo visitado" xfId="39096" builtinId="9" hidden="1"/>
    <cellStyle name="Hipervínculo visitado" xfId="40380" builtinId="9" hidden="1"/>
    <cellStyle name="Hipervínculo visitado" xfId="46780" builtinId="9" hidden="1"/>
    <cellStyle name="Hipervínculo visitado" xfId="31116" builtinId="9" hidden="1"/>
    <cellStyle name="Hipervínculo visitado" xfId="28707" builtinId="9" hidden="1"/>
    <cellStyle name="Hipervínculo visitado" xfId="23010" builtinId="9" hidden="1"/>
    <cellStyle name="Hipervínculo visitado" xfId="36031" builtinId="9" hidden="1"/>
    <cellStyle name="Hipervínculo visitado" xfId="51888" builtinId="9" hidden="1"/>
    <cellStyle name="Hipervínculo visitado" xfId="19202" builtinId="9" hidden="1"/>
    <cellStyle name="Hipervínculo visitado" xfId="55436" builtinId="9" hidden="1"/>
    <cellStyle name="Hipervínculo visitado" xfId="383" builtinId="9" hidden="1"/>
    <cellStyle name="Hipervínculo visitado" xfId="24657" builtinId="9" hidden="1"/>
    <cellStyle name="Hipervínculo visitado" xfId="29492" builtinId="9" hidden="1"/>
    <cellStyle name="Hipervínculo visitado" xfId="11926" builtinId="9" hidden="1"/>
    <cellStyle name="Hipervínculo visitado" xfId="52078" builtinId="9" hidden="1"/>
    <cellStyle name="Hipervínculo visitado" xfId="51074" builtinId="9" hidden="1"/>
    <cellStyle name="Hipervínculo visitado" xfId="55221" builtinId="9" hidden="1"/>
    <cellStyle name="Hipervínculo visitado" xfId="50283" builtinId="9" hidden="1"/>
    <cellStyle name="Hipervínculo visitado" xfId="13710" builtinId="9" hidden="1"/>
    <cellStyle name="Hipervínculo visitado" xfId="6731" builtinId="9" hidden="1"/>
    <cellStyle name="Hipervínculo visitado" xfId="39425" builtinId="9" hidden="1"/>
    <cellStyle name="Hipervínculo visitado" xfId="42816" builtinId="9" hidden="1"/>
    <cellStyle name="Hipervínculo visitado" xfId="42418" builtinId="9" hidden="1"/>
    <cellStyle name="Hipervínculo visitado" xfId="54976" builtinId="9" hidden="1"/>
    <cellStyle name="Hipervínculo visitado" xfId="45779" builtinId="9" hidden="1"/>
    <cellStyle name="Hipervínculo visitado" xfId="36951" builtinId="9" hidden="1"/>
    <cellStyle name="Hipervínculo visitado" xfId="17908" builtinId="9" hidden="1"/>
    <cellStyle name="Hipervínculo visitado" xfId="36277" builtinId="9" hidden="1"/>
    <cellStyle name="Hipervínculo visitado" xfId="37098" builtinId="9" hidden="1"/>
    <cellStyle name="Hipervínculo visitado" xfId="33588" builtinId="9" hidden="1"/>
    <cellStyle name="Hipervínculo visitado" xfId="24159" builtinId="9" hidden="1"/>
    <cellStyle name="Hipervínculo visitado" xfId="57002" builtinId="9" hidden="1"/>
    <cellStyle name="Hipervínculo visitado" xfId="5089" builtinId="9" hidden="1"/>
    <cellStyle name="Hipervínculo visitado" xfId="45679" builtinId="9" hidden="1"/>
    <cellStyle name="Hipervínculo visitado" xfId="36764" builtinId="9" hidden="1"/>
    <cellStyle name="Hipervínculo visitado" xfId="40848" builtinId="9" hidden="1"/>
    <cellStyle name="Hipervínculo visitado" xfId="19798" builtinId="9" hidden="1"/>
    <cellStyle name="Hipervínculo visitado" xfId="26547" builtinId="9" hidden="1"/>
    <cellStyle name="Hipervínculo visitado" xfId="32242" builtinId="9" hidden="1"/>
    <cellStyle name="Hipervínculo visitado" xfId="8136" builtinId="9" hidden="1"/>
    <cellStyle name="Hipervínculo visitado" xfId="33466" builtinId="9" hidden="1"/>
    <cellStyle name="Hipervínculo visitado" xfId="49398" builtinId="9" hidden="1"/>
    <cellStyle name="Hipervínculo visitado" xfId="31296" builtinId="9" hidden="1"/>
    <cellStyle name="Hipervínculo visitado" xfId="40026" builtinId="9" hidden="1"/>
    <cellStyle name="Hipervínculo visitado" xfId="30212" builtinId="9" hidden="1"/>
    <cellStyle name="Hipervínculo visitado" xfId="36418" builtinId="9" hidden="1"/>
    <cellStyle name="Hipervínculo visitado" xfId="4578" builtinId="9" hidden="1"/>
    <cellStyle name="Hipervínculo visitado" xfId="18658" builtinId="9" hidden="1"/>
    <cellStyle name="Hipervínculo visitado" xfId="6116" builtinId="9" hidden="1"/>
    <cellStyle name="Hipervínculo visitado" xfId="11233" builtinId="9" hidden="1"/>
    <cellStyle name="Hipervínculo visitado" xfId="57686" builtinId="9" hidden="1"/>
    <cellStyle name="Hipervínculo visitado" xfId="19420" builtinId="9" hidden="1"/>
    <cellStyle name="Hipervínculo visitado" xfId="59322" builtinId="9" hidden="1"/>
    <cellStyle name="Hipervínculo visitado" xfId="56587" builtinId="9" hidden="1"/>
    <cellStyle name="Hipervínculo visitado" xfId="21225" builtinId="9" hidden="1"/>
    <cellStyle name="Hipervínculo visitado" xfId="8464" builtinId="9" hidden="1"/>
    <cellStyle name="Hipervínculo visitado" xfId="1953" builtinId="9" hidden="1"/>
    <cellStyle name="Hipervínculo visitado" xfId="6687" builtinId="9" hidden="1"/>
    <cellStyle name="Hipervínculo visitado" xfId="18492" builtinId="9" hidden="1"/>
    <cellStyle name="Hipervínculo visitado" xfId="8796" builtinId="9" hidden="1"/>
    <cellStyle name="Hipervínculo visitado" xfId="5736" builtinId="9" hidden="1"/>
    <cellStyle name="Hipervínculo visitado" xfId="6853" builtinId="9" hidden="1"/>
    <cellStyle name="Hipervínculo visitado" xfId="43333" builtinId="9" hidden="1"/>
    <cellStyle name="Hipervínculo visitado" xfId="55140" builtinId="9" hidden="1"/>
    <cellStyle name="Hipervínculo visitado" xfId="285" builtinId="9" hidden="1"/>
    <cellStyle name="Hipervínculo visitado" xfId="4141" builtinId="9" hidden="1"/>
    <cellStyle name="Hipervínculo visitado" xfId="59085" builtinId="9" hidden="1"/>
    <cellStyle name="Hipervínculo visitado" xfId="39752" builtinId="9" hidden="1"/>
    <cellStyle name="Hipervínculo visitado" xfId="35157" builtinId="9" hidden="1"/>
    <cellStyle name="Hipervínculo visitado" xfId="11050" builtinId="9" hidden="1"/>
    <cellStyle name="Hipervínculo visitado" xfId="37527" builtinId="9" hidden="1"/>
    <cellStyle name="Hipervínculo visitado" xfId="40866" builtinId="9" hidden="1"/>
    <cellStyle name="Hipervínculo visitado" xfId="54089" builtinId="9" hidden="1"/>
    <cellStyle name="Hipervínculo visitado" xfId="11544" builtinId="9" hidden="1"/>
    <cellStyle name="Hipervínculo visitado" xfId="26225" builtinId="9" hidden="1"/>
    <cellStyle name="Hipervínculo visitado" xfId="11639" builtinId="9" hidden="1"/>
    <cellStyle name="Hipervínculo visitado" xfId="58713" builtinId="9" hidden="1"/>
    <cellStyle name="Hipervínculo visitado" xfId="36828" builtinId="9" hidden="1"/>
    <cellStyle name="Hipervínculo visitado" xfId="54147" builtinId="9" hidden="1"/>
    <cellStyle name="Hipervínculo visitado" xfId="10536" builtinId="9" hidden="1"/>
    <cellStyle name="Hipervínculo visitado" xfId="23319" builtinId="9" hidden="1"/>
    <cellStyle name="Hipervínculo visitado" xfId="26051" builtinId="9" hidden="1"/>
    <cellStyle name="Hipervínculo visitado" xfId="26817" builtinId="9" hidden="1"/>
    <cellStyle name="Hipervínculo visitado" xfId="30878" builtinId="9" hidden="1"/>
    <cellStyle name="Hipervínculo visitado" xfId="2969" builtinId="9" hidden="1"/>
    <cellStyle name="Hipervínculo visitado" xfId="40576" builtinId="9" hidden="1"/>
    <cellStyle name="Hipervínculo visitado" xfId="50431" builtinId="9" hidden="1"/>
    <cellStyle name="Hipervínculo visitado" xfId="44090" builtinId="9" hidden="1"/>
    <cellStyle name="Hipervínculo visitado" xfId="44256" builtinId="9" hidden="1"/>
    <cellStyle name="Hipervínculo visitado" xfId="31320" builtinId="9" hidden="1"/>
    <cellStyle name="Hipervínculo visitado" xfId="29483" builtinId="9" hidden="1"/>
    <cellStyle name="Hipervínculo visitado" xfId="47761" builtinId="9" hidden="1"/>
    <cellStyle name="Hipervínculo visitado" xfId="9143" builtinId="9" hidden="1"/>
    <cellStyle name="Hipervínculo visitado" xfId="53421" builtinId="9" hidden="1"/>
    <cellStyle name="Hipervínculo visitado" xfId="893" builtinId="9" hidden="1"/>
    <cellStyle name="Hipervínculo visitado" xfId="57328" builtinId="9" hidden="1"/>
    <cellStyle name="Hipervínculo visitado" xfId="49956" builtinId="9" hidden="1"/>
    <cellStyle name="Hipervínculo visitado" xfId="7028" builtinId="9" hidden="1"/>
    <cellStyle name="Hipervínculo visitado" xfId="31146" builtinId="9" hidden="1"/>
    <cellStyle name="Hipervínculo visitado" xfId="43134" builtinId="9" hidden="1"/>
    <cellStyle name="Hipervínculo visitado" xfId="5884" builtinId="9" hidden="1"/>
    <cellStyle name="Hipervínculo visitado" xfId="12779" builtinId="9" hidden="1"/>
    <cellStyle name="Hipervínculo visitado" xfId="26172" builtinId="9" hidden="1"/>
    <cellStyle name="Hipervínculo visitado" xfId="7823" builtinId="9" hidden="1"/>
    <cellStyle name="Hipervínculo visitado" xfId="21570" builtinId="9" hidden="1"/>
    <cellStyle name="Hipervínculo visitado" xfId="45022" builtinId="9" hidden="1"/>
    <cellStyle name="Hipervínculo visitado" xfId="4135" builtinId="9" hidden="1"/>
    <cellStyle name="Hipervínculo visitado" xfId="5210" builtinId="9" hidden="1"/>
    <cellStyle name="Hipervínculo visitado" xfId="40957" builtinId="9" hidden="1"/>
    <cellStyle name="Hipervínculo visitado" xfId="48696" builtinId="9" hidden="1"/>
    <cellStyle name="Hipervínculo visitado" xfId="58401" builtinId="9" hidden="1"/>
    <cellStyle name="Hipervínculo visitado" xfId="4936" builtinId="9" hidden="1"/>
    <cellStyle name="Hipervínculo visitado" xfId="6450" builtinId="9" hidden="1"/>
    <cellStyle name="Hipervínculo visitado" xfId="25296" builtinId="9" hidden="1"/>
    <cellStyle name="Hipervínculo visitado" xfId="31206" builtinId="9" hidden="1"/>
    <cellStyle name="Hipervínculo visitado" xfId="39389" builtinId="9" hidden="1"/>
    <cellStyle name="Hipervínculo visitado" xfId="40324" builtinId="9" hidden="1"/>
    <cellStyle name="Hipervínculo visitado" xfId="36856" builtinId="9" hidden="1"/>
    <cellStyle name="Hipervínculo visitado" xfId="6536" builtinId="9" hidden="1"/>
    <cellStyle name="Hipervínculo visitado" xfId="148" builtinId="9" hidden="1"/>
    <cellStyle name="Hipervínculo visitado" xfId="33694" builtinId="9" hidden="1"/>
    <cellStyle name="Hipervínculo visitado" xfId="40666" builtinId="9" hidden="1"/>
    <cellStyle name="Hipervínculo visitado" xfId="7230" builtinId="9" hidden="1"/>
    <cellStyle name="Hipervínculo visitado" xfId="3927" builtinId="9" hidden="1"/>
    <cellStyle name="Hipervínculo visitado" xfId="15140" builtinId="9" hidden="1"/>
    <cellStyle name="Hipervínculo visitado" xfId="18620" builtinId="9" hidden="1"/>
    <cellStyle name="Hipervínculo visitado" xfId="35777" builtinId="9" hidden="1"/>
    <cellStyle name="Hipervínculo visitado" xfId="1525" builtinId="9" hidden="1"/>
    <cellStyle name="Hipervínculo visitado" xfId="53741" builtinId="9" hidden="1"/>
    <cellStyle name="Hipervínculo visitado" xfId="8606" builtinId="9" hidden="1"/>
    <cellStyle name="Hipervínculo visitado" xfId="25805" builtinId="9" hidden="1"/>
    <cellStyle name="Hipervínculo visitado" xfId="57471" builtinId="9" hidden="1"/>
    <cellStyle name="Hipervínculo visitado" xfId="28965" builtinId="9" hidden="1"/>
    <cellStyle name="Hipervínculo visitado" xfId="48326" builtinId="9" hidden="1"/>
    <cellStyle name="Hipervínculo visitado" xfId="31250" builtinId="9" hidden="1"/>
    <cellStyle name="Hipervínculo visitado" xfId="11166" builtinId="9" hidden="1"/>
    <cellStyle name="Hipervínculo visitado" xfId="26663" builtinId="9" hidden="1"/>
    <cellStyle name="Hipervínculo visitado" xfId="24647" builtinId="9" hidden="1"/>
    <cellStyle name="Hipervínculo visitado" xfId="36769" builtinId="9" hidden="1"/>
    <cellStyle name="Hipervínculo visitado" xfId="12521" builtinId="9" hidden="1"/>
    <cellStyle name="Hipervínculo visitado" xfId="50143" builtinId="9" hidden="1"/>
    <cellStyle name="Hipervínculo visitado" xfId="32838" builtinId="9" hidden="1"/>
    <cellStyle name="Hipervínculo visitado" xfId="47023" builtinId="9" hidden="1"/>
    <cellStyle name="Hipervínculo visitado" xfId="55499" builtinId="9" hidden="1"/>
    <cellStyle name="Hipervínculo visitado" xfId="24107" builtinId="9" hidden="1"/>
    <cellStyle name="Hipervínculo visitado" xfId="40310" builtinId="9" hidden="1"/>
    <cellStyle name="Hipervínculo visitado" xfId="24435" builtinId="9" hidden="1"/>
    <cellStyle name="Hipervínculo visitado" xfId="32137" builtinId="9" hidden="1"/>
    <cellStyle name="Hipervínculo visitado" xfId="35775" builtinId="9" hidden="1"/>
    <cellStyle name="Hipervínculo visitado" xfId="31580" builtinId="9" hidden="1"/>
    <cellStyle name="Hipervínculo visitado" xfId="22025" builtinId="9" hidden="1"/>
    <cellStyle name="Hipervínculo visitado" xfId="37959" builtinId="9" hidden="1"/>
    <cellStyle name="Hipervínculo visitado" xfId="30040" builtinId="9" hidden="1"/>
    <cellStyle name="Hipervínculo visitado" xfId="36927" builtinId="9" hidden="1"/>
    <cellStyle name="Hipervínculo visitado" xfId="30072" builtinId="9" hidden="1"/>
    <cellStyle name="Hipervínculo visitado" xfId="45978" builtinId="9" hidden="1"/>
    <cellStyle name="Hipervínculo visitado" xfId="47149" builtinId="9" hidden="1"/>
    <cellStyle name="Hipervínculo visitado" xfId="15769" builtinId="9" hidden="1"/>
    <cellStyle name="Hipervínculo visitado" xfId="2647" builtinId="9" hidden="1"/>
    <cellStyle name="Hipervínculo visitado" xfId="41267" builtinId="9" hidden="1"/>
    <cellStyle name="Hipervínculo visitado" xfId="29498" builtinId="9" hidden="1"/>
    <cellStyle name="Hipervínculo visitado" xfId="49294" builtinId="9" hidden="1"/>
    <cellStyle name="Hipervínculo visitado" xfId="27468" builtinId="9" hidden="1"/>
    <cellStyle name="Hipervínculo visitado" xfId="24980" builtinId="9" hidden="1"/>
    <cellStyle name="Hipervínculo visitado" xfId="59137" builtinId="9" hidden="1"/>
    <cellStyle name="Hipervínculo visitado" xfId="3337" builtinId="9" hidden="1"/>
    <cellStyle name="Hipervínculo visitado" xfId="47113" builtinId="9" hidden="1"/>
    <cellStyle name="Hipervínculo visitado" xfId="53799" builtinId="9" hidden="1"/>
    <cellStyle name="Hipervínculo visitado" xfId="1010" builtinId="9" hidden="1"/>
    <cellStyle name="Hipervínculo visitado" xfId="2180" builtinId="9" hidden="1"/>
    <cellStyle name="Hipervínculo visitado" xfId="8712" builtinId="9" hidden="1"/>
    <cellStyle name="Hipervínculo visitado" xfId="28525" builtinId="9" hidden="1"/>
    <cellStyle name="Hipervínculo visitado" xfId="8750" builtinId="9" hidden="1"/>
    <cellStyle name="Hipervínculo visitado" xfId="16412" builtinId="9" hidden="1"/>
    <cellStyle name="Hipervínculo visitado" xfId="13369" builtinId="9" hidden="1"/>
    <cellStyle name="Hipervínculo visitado" xfId="27891" builtinId="9" hidden="1"/>
    <cellStyle name="Hipervínculo visitado" xfId="56883" builtinId="9" hidden="1"/>
    <cellStyle name="Hipervínculo visitado" xfId="12241" builtinId="9" hidden="1"/>
    <cellStyle name="Hipervínculo visitado" xfId="23933" builtinId="9" hidden="1"/>
    <cellStyle name="Hipervínculo visitado" xfId="25555" builtinId="9" hidden="1"/>
    <cellStyle name="Hipervínculo visitado" xfId="40612" builtinId="9" hidden="1"/>
    <cellStyle name="Hipervínculo visitado" xfId="36091" builtinId="9" hidden="1"/>
    <cellStyle name="Hipervínculo visitado" xfId="32418" builtinId="9" hidden="1"/>
    <cellStyle name="Hipervínculo visitado" xfId="50614" builtinId="9" hidden="1"/>
    <cellStyle name="Hipervínculo visitado" xfId="3803" builtinId="9" hidden="1"/>
    <cellStyle name="Hipervínculo visitado" xfId="10740" builtinId="9" hidden="1"/>
    <cellStyle name="Hipervínculo visitado" xfId="43780" builtinId="9" hidden="1"/>
    <cellStyle name="Hipervínculo visitado" xfId="52595" builtinId="9" hidden="1"/>
    <cellStyle name="Hipervínculo visitado" xfId="36985" builtinId="9" hidden="1"/>
    <cellStyle name="Hipervínculo visitado" xfId="10686" builtinId="9" hidden="1"/>
    <cellStyle name="Hipervínculo visitado" xfId="26525" builtinId="9" hidden="1"/>
    <cellStyle name="Hipervínculo visitado" xfId="35322" builtinId="9" hidden="1"/>
    <cellStyle name="Hipervínculo visitado" xfId="24027" builtinId="9" hidden="1"/>
    <cellStyle name="Hipervínculo visitado" xfId="54399" builtinId="9" hidden="1"/>
    <cellStyle name="Hipervínculo visitado" xfId="32261" builtinId="9" hidden="1"/>
    <cellStyle name="Hipervínculo visitado" xfId="38107" builtinId="9" hidden="1"/>
    <cellStyle name="Hipervínculo visitado" xfId="3815" builtinId="9" hidden="1"/>
    <cellStyle name="Hipervínculo visitado" xfId="50281" builtinId="9" hidden="1"/>
    <cellStyle name="Hipervínculo visitado" xfId="47914" builtinId="9" hidden="1"/>
    <cellStyle name="Hipervínculo visitado" xfId="48938" builtinId="9" hidden="1"/>
    <cellStyle name="Hipervínculo visitado" xfId="4496" builtinId="9" hidden="1"/>
    <cellStyle name="Hipervínculo visitado" xfId="41411" builtinId="9" hidden="1"/>
    <cellStyle name="Hipervínculo visitado" xfId="25585" builtinId="9" hidden="1"/>
    <cellStyle name="Hipervínculo visitado" xfId="21933" builtinId="9" hidden="1"/>
    <cellStyle name="Hipervínculo visitado" xfId="24217" builtinId="9" hidden="1"/>
    <cellStyle name="Hipervínculo visitado" xfId="36698" builtinId="9" hidden="1"/>
    <cellStyle name="Hipervínculo visitado" xfId="4380" builtinId="9" hidden="1"/>
    <cellStyle name="Hipervínculo visitado" xfId="24783" builtinId="9" hidden="1"/>
    <cellStyle name="Hipervínculo visitado" xfId="56952" builtinId="9" hidden="1"/>
    <cellStyle name="Hipervínculo visitado" xfId="28667" builtinId="9" hidden="1"/>
    <cellStyle name="Hipervínculo visitado" xfId="54407" builtinId="9" hidden="1"/>
    <cellStyle name="Hipervínculo visitado" xfId="39051" builtinId="9" hidden="1"/>
    <cellStyle name="Hipervínculo visitado" xfId="42244" builtinId="9" hidden="1"/>
    <cellStyle name="Hipervínculo visitado" xfId="56557" builtinId="9" hidden="1"/>
    <cellStyle name="Hipervínculo visitado" xfId="16495" builtinId="9" hidden="1"/>
    <cellStyle name="Hipervínculo visitado" xfId="4813" builtinId="9" hidden="1"/>
    <cellStyle name="Hipervínculo visitado" xfId="15973" builtinId="9" hidden="1"/>
    <cellStyle name="Hipervínculo visitado" xfId="48139" builtinId="9" hidden="1"/>
    <cellStyle name="Hipervínculo visitado" xfId="12355" builtinId="9" hidden="1"/>
    <cellStyle name="Hipervínculo visitado" xfId="57367" builtinId="9" hidden="1"/>
    <cellStyle name="Hipervínculo visitado" xfId="39121" builtinId="9" hidden="1"/>
    <cellStyle name="Hipervínculo visitado" xfId="50477" builtinId="9" hidden="1"/>
    <cellStyle name="Hipervínculo visitado" xfId="53069" builtinId="9" hidden="1"/>
    <cellStyle name="Hipervínculo visitado" xfId="41167" builtinId="9" hidden="1"/>
    <cellStyle name="Hipervínculo visitado" xfId="53087" builtinId="9" hidden="1"/>
    <cellStyle name="Hipervínculo visitado" xfId="20236" builtinId="9" hidden="1"/>
    <cellStyle name="Hipervínculo visitado" xfId="20810" builtinId="9" hidden="1"/>
    <cellStyle name="Hipervínculo visitado" xfId="40098" builtinId="9" hidden="1"/>
    <cellStyle name="Hipervínculo visitado" xfId="58607" builtinId="9" hidden="1"/>
    <cellStyle name="Hipervínculo visitado" xfId="46075" builtinId="9" hidden="1"/>
    <cellStyle name="Hipervínculo visitado" xfId="18030" builtinId="9" hidden="1"/>
    <cellStyle name="Hipervínculo visitado" xfId="10242" builtinId="9" hidden="1"/>
    <cellStyle name="Hipervínculo visitado" xfId="58305" builtinId="9" hidden="1"/>
    <cellStyle name="Hipervínculo visitado" xfId="57601" builtinId="9" hidden="1"/>
    <cellStyle name="Hipervínculo visitado" xfId="36426" builtinId="9" hidden="1"/>
    <cellStyle name="Hipervínculo visitado" xfId="58475" builtinId="9" hidden="1"/>
    <cellStyle name="Hipervínculo visitado" xfId="9860" builtinId="9" hidden="1"/>
    <cellStyle name="Hipervínculo visitado" xfId="22706" builtinId="9" hidden="1"/>
    <cellStyle name="Hipervínculo visitado" xfId="57557" builtinId="9" hidden="1"/>
    <cellStyle name="Hipervínculo visitado" xfId="24369" builtinId="9" hidden="1"/>
    <cellStyle name="Hipervínculo visitado" xfId="33570" builtinId="9" hidden="1"/>
    <cellStyle name="Hipervínculo visitado" xfId="1707" builtinId="9" hidden="1"/>
    <cellStyle name="Hipervínculo visitado" xfId="9271" builtinId="9" hidden="1"/>
    <cellStyle name="Hipervínculo visitado" xfId="41733" builtinId="9" hidden="1"/>
    <cellStyle name="Hipervínculo visitado" xfId="4197" builtinId="9" hidden="1"/>
    <cellStyle name="Hipervínculo visitado" xfId="18097" builtinId="9" hidden="1"/>
    <cellStyle name="Hipervínculo visitado" xfId="20599" builtinId="9" hidden="1"/>
    <cellStyle name="Hipervínculo visitado" xfId="44156" builtinId="9" hidden="1"/>
    <cellStyle name="Hipervínculo visitado" xfId="49600" builtinId="9" hidden="1"/>
    <cellStyle name="Hipervínculo visitado" xfId="53083" builtinId="9" hidden="1"/>
    <cellStyle name="Hipervínculo visitado" xfId="55448" builtinId="9" hidden="1"/>
    <cellStyle name="Hipervínculo visitado" xfId="37485" builtinId="9" hidden="1"/>
    <cellStyle name="Hipervínculo visitado" xfId="5248" builtinId="9" hidden="1"/>
    <cellStyle name="Hipervínculo visitado" xfId="9772" builtinId="9" hidden="1"/>
    <cellStyle name="Hipervínculo visitado" xfId="25447" builtinId="9" hidden="1"/>
    <cellStyle name="Hipervínculo visitado" xfId="17100" builtinId="9" hidden="1"/>
    <cellStyle name="Hipervínculo visitado" xfId="18309" builtinId="9" hidden="1"/>
    <cellStyle name="Hipervínculo visitado" xfId="22720" builtinId="9" hidden="1"/>
    <cellStyle name="Hipervínculo visitado" xfId="24659" builtinId="9" hidden="1"/>
    <cellStyle name="Hipervínculo visitado" xfId="42006" builtinId="9" hidden="1"/>
    <cellStyle name="Hipervínculo visitado" xfId="37833" builtinId="9" hidden="1"/>
    <cellStyle name="Hipervínculo visitado" xfId="4107" builtinId="9" hidden="1"/>
    <cellStyle name="Hipervínculo visitado" xfId="10732" builtinId="9" hidden="1"/>
    <cellStyle name="Hipervínculo visitado" xfId="24799" builtinId="9" hidden="1"/>
    <cellStyle name="Hipervínculo visitado" xfId="46489" builtinId="9" hidden="1"/>
    <cellStyle name="Hipervínculo visitado" xfId="3619" builtinId="9" hidden="1"/>
    <cellStyle name="Hipervínculo visitado" xfId="2528" builtinId="9" hidden="1"/>
    <cellStyle name="Hipervínculo visitado" xfId="4587" builtinId="9" hidden="1"/>
    <cellStyle name="Hipervínculo visitado" xfId="4289" builtinId="9" hidden="1"/>
    <cellStyle name="Hipervínculo visitado" xfId="23563" builtinId="9" hidden="1"/>
    <cellStyle name="Hipervínculo visitado" xfId="58971" builtinId="9" hidden="1"/>
    <cellStyle name="Hipervínculo visitado" xfId="3505" builtinId="9" hidden="1"/>
    <cellStyle name="Hipervínculo visitado" xfId="41429" builtinId="9" hidden="1"/>
    <cellStyle name="Hipervínculo visitado" xfId="32386" builtinId="9" hidden="1"/>
    <cellStyle name="Hipervínculo visitado" xfId="11345" builtinId="9" hidden="1"/>
    <cellStyle name="Hipervínculo visitado" xfId="24934" builtinId="9" hidden="1"/>
    <cellStyle name="Hipervínculo visitado" xfId="30846" builtinId="9" hidden="1"/>
    <cellStyle name="Hipervínculo visitado" xfId="16011" builtinId="9" hidden="1"/>
    <cellStyle name="Hipervínculo visitado" xfId="22872" builtinId="9" hidden="1"/>
    <cellStyle name="Hipervínculo visitado" xfId="18004" builtinId="9" hidden="1"/>
    <cellStyle name="Hipervínculo visitado" xfId="54551" builtinId="9" hidden="1"/>
    <cellStyle name="Hipervínculo visitado" xfId="39252" builtinId="9" hidden="1"/>
    <cellStyle name="Hipervínculo visitado" xfId="7526" builtinId="9" hidden="1"/>
    <cellStyle name="Hipervínculo visitado" xfId="40096" builtinId="9" hidden="1"/>
    <cellStyle name="Hipervínculo visitado" xfId="47607" builtinId="9" hidden="1"/>
    <cellStyle name="Hipervínculo visitado" xfId="21047" builtinId="9" hidden="1"/>
    <cellStyle name="Hipervínculo visitado" xfId="36315" builtinId="9" hidden="1"/>
    <cellStyle name="Hipervínculo visitado" xfId="16742" builtinId="9" hidden="1"/>
    <cellStyle name="Hipervínculo visitado" xfId="6464" builtinId="9" hidden="1"/>
    <cellStyle name="Hipervínculo visitado" xfId="40688" builtinId="9" hidden="1"/>
    <cellStyle name="Hipervínculo visitado" xfId="16944" builtinId="9" hidden="1"/>
    <cellStyle name="Hipervínculo visitado" xfId="53523" builtinId="9" hidden="1"/>
    <cellStyle name="Hipervínculo visitado" xfId="35879" builtinId="9" hidden="1"/>
    <cellStyle name="Hipervínculo visitado" xfId="4273" builtinId="9" hidden="1"/>
    <cellStyle name="Hipervínculo visitado" xfId="44374" builtinId="9" hidden="1"/>
    <cellStyle name="Hipervínculo visitado" xfId="28673" builtinId="9" hidden="1"/>
    <cellStyle name="Hipervínculo visitado" xfId="32802" builtinId="9" hidden="1"/>
    <cellStyle name="Hipervínculo visitado" xfId="29590" builtinId="9" hidden="1"/>
    <cellStyle name="Hipervínculo visitado" xfId="20910" builtinId="9" hidden="1"/>
    <cellStyle name="Hipervínculo visitado" xfId="44650" builtinId="9" hidden="1"/>
    <cellStyle name="Hipervínculo visitado" xfId="52212" builtinId="9" hidden="1"/>
    <cellStyle name="Hipervínculo visitado" xfId="24970" builtinId="9" hidden="1"/>
    <cellStyle name="Hipervínculo visitado" xfId="25062" builtinId="9" hidden="1"/>
    <cellStyle name="Hipervínculo visitado" xfId="27805" builtinId="9" hidden="1"/>
    <cellStyle name="Hipervínculo visitado" xfId="651" builtinId="9" hidden="1"/>
    <cellStyle name="Hipervínculo visitado" xfId="56" builtinId="9" hidden="1"/>
    <cellStyle name="Hipervínculo visitado" xfId="371" builtinId="9" hidden="1"/>
    <cellStyle name="Hipervínculo visitado" xfId="44314" builtinId="9" hidden="1"/>
    <cellStyle name="Hipervínculo visitado" xfId="34633" builtinId="9" hidden="1"/>
    <cellStyle name="Hipervínculo visitado" xfId="38876" builtinId="9" hidden="1"/>
    <cellStyle name="Hipervínculo visitado" xfId="16654" builtinId="9" hidden="1"/>
    <cellStyle name="Hipervínculo visitado" xfId="43605" builtinId="9" hidden="1"/>
    <cellStyle name="Hipervínculo visitado" xfId="24619" builtinId="9" hidden="1"/>
    <cellStyle name="Hipervínculo visitado" xfId="409" builtinId="9" hidden="1"/>
    <cellStyle name="Hipervínculo visitado" xfId="10516" builtinId="9" hidden="1"/>
    <cellStyle name="Hipervínculo visitado" xfId="17694" builtinId="9" hidden="1"/>
    <cellStyle name="Hipervínculo visitado" xfId="10578" builtinId="9" hidden="1"/>
    <cellStyle name="Hipervínculo visitado" xfId="58335" builtinId="9" hidden="1"/>
    <cellStyle name="Hipervínculo visitado" xfId="5906" builtinId="9" hidden="1"/>
    <cellStyle name="Hipervínculo visitado" xfId="48784" builtinId="9" hidden="1"/>
    <cellStyle name="Hipervínculo visitado" xfId="10806" builtinId="9" hidden="1"/>
    <cellStyle name="Hipervínculo visitado" xfId="7300" builtinId="9" hidden="1"/>
    <cellStyle name="Hipervínculo visitado" xfId="38780" builtinId="9" hidden="1"/>
    <cellStyle name="Hipervínculo visitado" xfId="22157" builtinId="9" hidden="1"/>
    <cellStyle name="Hipervínculo visitado" xfId="5418" builtinId="9" hidden="1"/>
    <cellStyle name="Hipervínculo visitado" xfId="48770" builtinId="9" hidden="1"/>
    <cellStyle name="Hipervínculo visitado" xfId="57770" builtinId="9" hidden="1"/>
    <cellStyle name="Hipervínculo visitado" xfId="49766" builtinId="9" hidden="1"/>
    <cellStyle name="Hipervínculo visitado" xfId="24351" builtinId="9" hidden="1"/>
    <cellStyle name="Hipervínculo visitado" xfId="40146" builtinId="9" hidden="1"/>
    <cellStyle name="Hipervínculo visitado" xfId="29317" builtinId="9" hidden="1"/>
    <cellStyle name="Hipervínculo visitado" xfId="21711" builtinId="9" hidden="1"/>
    <cellStyle name="Hipervínculo visitado" xfId="56449" builtinId="9" hidden="1"/>
    <cellStyle name="Hipervínculo visitado" xfId="46461" builtinId="9" hidden="1"/>
    <cellStyle name="Hipervínculo visitado" xfId="53689" builtinId="9" hidden="1"/>
    <cellStyle name="Hipervínculo visitado" xfId="50516" builtinId="9" hidden="1"/>
    <cellStyle name="Hipervínculo visitado" xfId="25929" builtinId="9" hidden="1"/>
    <cellStyle name="Hipervínculo visitado" xfId="58117" builtinId="9" hidden="1"/>
    <cellStyle name="Hipervínculo visitado" xfId="21074" builtinId="9" hidden="1"/>
    <cellStyle name="Hipervínculo visitado" xfId="24643" builtinId="9" hidden="1"/>
    <cellStyle name="Hipervínculo visitado" xfId="41646" builtinId="9" hidden="1"/>
    <cellStyle name="Hipervínculo visitado" xfId="13634" builtinId="9" hidden="1"/>
    <cellStyle name="Hipervínculo visitado" xfId="53869" builtinId="9" hidden="1"/>
    <cellStyle name="Hipervínculo visitado" xfId="607" builtinId="9" hidden="1"/>
    <cellStyle name="Hipervínculo visitado" xfId="55305" builtinId="9" hidden="1"/>
    <cellStyle name="Hipervínculo visitado" xfId="20491" builtinId="9" hidden="1"/>
    <cellStyle name="Hipervínculo visitado" xfId="15596" builtinId="9" hidden="1"/>
    <cellStyle name="Hipervínculo visitado" xfId="49104" builtinId="9" hidden="1"/>
    <cellStyle name="Hipervínculo visitado" xfId="33956" builtinId="9" hidden="1"/>
    <cellStyle name="Hipervínculo visitado" xfId="54770" builtinId="9" hidden="1"/>
    <cellStyle name="Hipervínculo visitado" xfId="7452" builtinId="9" hidden="1"/>
    <cellStyle name="Hipervínculo visitado" xfId="3159" builtinId="9" hidden="1"/>
    <cellStyle name="Hipervínculo visitado" xfId="24465" builtinId="9" hidden="1"/>
    <cellStyle name="Hipervínculo visitado" xfId="34554" builtinId="9" hidden="1"/>
    <cellStyle name="Hipervínculo visitado" xfId="24477" builtinId="9" hidden="1"/>
    <cellStyle name="Hipervínculo visitado" xfId="55388" builtinId="9" hidden="1"/>
    <cellStyle name="Hipervínculo visitado" xfId="17812" builtinId="9" hidden="1"/>
    <cellStyle name="Hipervínculo visitado" xfId="49724" builtinId="9" hidden="1"/>
    <cellStyle name="Hipervínculo visitado" xfId="37697" builtinId="9" hidden="1"/>
    <cellStyle name="Hipervínculo visitado" xfId="42922" builtinId="9" hidden="1"/>
    <cellStyle name="Hipervínculo visitado" xfId="37041" builtinId="9" hidden="1"/>
    <cellStyle name="Hipervínculo visitado" xfId="30492" builtinId="9" hidden="1"/>
    <cellStyle name="Hipervínculo visitado" xfId="17410" builtinId="9" hidden="1"/>
    <cellStyle name="Hipervínculo visitado" xfId="58105" builtinId="9" hidden="1"/>
    <cellStyle name="Hipervínculo visitado" xfId="36189" builtinId="9" hidden="1"/>
    <cellStyle name="Hipervínculo visitado" xfId="28039" builtinId="9" hidden="1"/>
    <cellStyle name="Hipervínculo visitado" xfId="6897" builtinId="9" hidden="1"/>
    <cellStyle name="Hipervínculo visitado" xfId="27117" builtinId="9" hidden="1"/>
    <cellStyle name="Hipervínculo visitado" xfId="4591" builtinId="9" hidden="1"/>
    <cellStyle name="Hipervínculo visitado" xfId="58517" builtinId="9" hidden="1"/>
    <cellStyle name="Hipervínculo visitado" xfId="29295" builtinId="9" hidden="1"/>
    <cellStyle name="Hipervínculo visitado" xfId="17216" builtinId="9" hidden="1"/>
    <cellStyle name="Hipervínculo visitado" xfId="51162" builtinId="9" hidden="1"/>
    <cellStyle name="Hipervínculo visitado" xfId="46557" builtinId="9" hidden="1"/>
    <cellStyle name="Hipervínculo visitado" xfId="22067" builtinId="9" hidden="1"/>
    <cellStyle name="Hipervínculo visitado" xfId="12021" builtinId="9" hidden="1"/>
    <cellStyle name="Hipervínculo visitado" xfId="15746" builtinId="9" hidden="1"/>
    <cellStyle name="Hipervínculo visitado" xfId="51546" builtinId="9" hidden="1"/>
    <cellStyle name="Hipervínculo visitado" xfId="34231" builtinId="9" hidden="1"/>
    <cellStyle name="Hipervínculo visitado" xfId="13945" builtinId="9" hidden="1"/>
    <cellStyle name="Hipervínculo visitado" xfId="54117" builtinId="9" hidden="1"/>
    <cellStyle name="Hipervínculo visitado" xfId="53831" builtinId="9" hidden="1"/>
    <cellStyle name="Hipervínculo visitado" xfId="51842" builtinId="9" hidden="1"/>
    <cellStyle name="Hipervínculo visitado" xfId="40782" builtinId="9" hidden="1"/>
    <cellStyle name="Hipervínculo visitado" xfId="33656" builtinId="9" hidden="1"/>
    <cellStyle name="Hipervínculo visitado" xfId="38493" builtinId="9" hidden="1"/>
    <cellStyle name="Hipervínculo visitado" xfId="57278" builtinId="9" hidden="1"/>
    <cellStyle name="Hipervínculo visitado" xfId="242" builtinId="9" hidden="1"/>
    <cellStyle name="Hipervínculo visitado" xfId="3443" builtinId="9" hidden="1"/>
    <cellStyle name="Hipervínculo visitado" xfId="58085" builtinId="9" hidden="1"/>
    <cellStyle name="Hipervínculo visitado" xfId="4819" builtinId="9" hidden="1"/>
    <cellStyle name="Hipervínculo visitado" xfId="19776" builtinId="9" hidden="1"/>
    <cellStyle name="Hipervínculo visitado" xfId="22750" builtinId="9" hidden="1"/>
    <cellStyle name="Hipervínculo visitado" xfId="15664" builtinId="9" hidden="1"/>
    <cellStyle name="Hipervínculo visitado" xfId="9629" builtinId="9" hidden="1"/>
    <cellStyle name="Hipervínculo visitado" xfId="26281" builtinId="9" hidden="1"/>
    <cellStyle name="Hipervínculo visitado" xfId="42894" builtinId="9" hidden="1"/>
    <cellStyle name="Hipervínculo visitado" xfId="19988" builtinId="9" hidden="1"/>
    <cellStyle name="Hipervínculo visitado" xfId="23221" builtinId="9" hidden="1"/>
    <cellStyle name="Hipervínculo visitado" xfId="7107" builtinId="9" hidden="1"/>
    <cellStyle name="Hipervínculo visitado" xfId="28317" builtinId="9" hidden="1"/>
    <cellStyle name="Hipervínculo visitado" xfId="4766" builtinId="9" hidden="1"/>
    <cellStyle name="Hipervínculo visitado" xfId="30564" builtinId="9" hidden="1"/>
    <cellStyle name="Hipervínculo visitado" xfId="54049" builtinId="9" hidden="1"/>
    <cellStyle name="Hipervínculo visitado" xfId="13115" builtinId="9" hidden="1"/>
    <cellStyle name="Hipervínculo visitado" xfId="19852" builtinId="9" hidden="1"/>
    <cellStyle name="Hipervínculo visitado" xfId="51414" builtinId="9" hidden="1"/>
    <cellStyle name="Hipervínculo visitado" xfId="50455" builtinId="9" hidden="1"/>
    <cellStyle name="Hipervínculo visitado" xfId="42912" builtinId="9" hidden="1"/>
    <cellStyle name="Hipervínculo visitado" xfId="56788" builtinId="9" hidden="1"/>
    <cellStyle name="Hipervínculo visitado" xfId="32376" builtinId="9" hidden="1"/>
    <cellStyle name="Hipervínculo visitado" xfId="54876" builtinId="9" hidden="1"/>
    <cellStyle name="Hipervínculo visitado" xfId="22816" builtinId="9" hidden="1"/>
    <cellStyle name="Hipervínculo visitado" xfId="30140" builtinId="9" hidden="1"/>
    <cellStyle name="Hipervínculo visitado" xfId="54543" builtinId="9" hidden="1"/>
    <cellStyle name="Hipervínculo visitado" xfId="47800" builtinId="9" hidden="1"/>
    <cellStyle name="Hipervínculo visitado" xfId="58383" builtinId="9" hidden="1"/>
    <cellStyle name="Hipervínculo visitado" xfId="5786" builtinId="9" hidden="1"/>
    <cellStyle name="Hipervínculo visitado" xfId="2294" builtinId="9" hidden="1"/>
    <cellStyle name="Hipervínculo visitado" xfId="57521" builtinId="9" hidden="1"/>
    <cellStyle name="Hipervínculo visitado" xfId="42600" builtinId="9" hidden="1"/>
    <cellStyle name="Hipervínculo visitado" xfId="12997" builtinId="9" hidden="1"/>
    <cellStyle name="Hipervínculo visitado" xfId="2518" builtinId="9" hidden="1"/>
    <cellStyle name="Hipervínculo visitado" xfId="39439" builtinId="9" hidden="1"/>
    <cellStyle name="Hipervínculo visitado" xfId="32658" builtinId="9" hidden="1"/>
    <cellStyle name="Hipervínculo visitado" xfId="11936" builtinId="9" hidden="1"/>
    <cellStyle name="Hipervínculo visitado" xfId="27464" builtinId="9" hidden="1"/>
    <cellStyle name="Hipervínculo visitado" xfId="32696" builtinId="9" hidden="1"/>
    <cellStyle name="Hipervínculo visitado" xfId="14170" builtinId="9" hidden="1"/>
    <cellStyle name="Hipervínculo visitado" xfId="47709" builtinId="9" hidden="1"/>
    <cellStyle name="Hipervínculo visitado" xfId="35318" builtinId="9" hidden="1"/>
    <cellStyle name="Hipervínculo visitado" xfId="23354" builtinId="9" hidden="1"/>
    <cellStyle name="Hipervínculo visitado" xfId="17546" builtinId="9" hidden="1"/>
    <cellStyle name="Hipervínculo visitado" xfId="36834" builtinId="9" hidden="1"/>
    <cellStyle name="Hipervínculo visitado" xfId="50948" builtinId="9" hidden="1"/>
    <cellStyle name="Hipervínculo visitado" xfId="54243" builtinId="9" hidden="1"/>
    <cellStyle name="Hipervínculo visitado" xfId="31202" builtinId="9" hidden="1"/>
    <cellStyle name="Hipervínculo visitado" xfId="22958" builtinId="9" hidden="1"/>
    <cellStyle name="Hipervínculo visitado" xfId="58587" builtinId="9" hidden="1"/>
    <cellStyle name="Hipervínculo visitado" xfId="54980" builtinId="9" hidden="1"/>
    <cellStyle name="Hipervínculo visitado" xfId="35137" builtinId="9" hidden="1"/>
    <cellStyle name="Hipervínculo visitado" xfId="12049" builtinId="9" hidden="1"/>
    <cellStyle name="Hipervínculo visitado" xfId="46849" builtinId="9" hidden="1"/>
    <cellStyle name="Hipervínculo visitado" xfId="27234" builtinId="9" hidden="1"/>
    <cellStyle name="Hipervínculo visitado" xfId="9434" builtinId="9" hidden="1"/>
    <cellStyle name="Hipervínculo visitado" xfId="10318" builtinId="9" hidden="1"/>
    <cellStyle name="Hipervínculo visitado" xfId="33166" builtinId="9" hidden="1"/>
    <cellStyle name="Hipervínculo visitado" xfId="30488" builtinId="9" hidden="1"/>
    <cellStyle name="Hipervínculo visitado" xfId="16310" builtinId="9" hidden="1"/>
    <cellStyle name="Hipervínculo visitado" xfId="11108" builtinId="9" hidden="1"/>
    <cellStyle name="Hipervínculo visitado" xfId="32127" builtinId="9" hidden="1"/>
    <cellStyle name="Hipervínculo visitado" xfId="49720" builtinId="9" hidden="1"/>
    <cellStyle name="Hipervínculo visitado" xfId="45114" builtinId="9" hidden="1"/>
    <cellStyle name="Hipervínculo visitado" xfId="32163" builtinId="9" hidden="1"/>
    <cellStyle name="Hipervínculo visitado" xfId="52728" builtinId="9" hidden="1"/>
    <cellStyle name="Hipervínculo visitado" xfId="6594" builtinId="9" hidden="1"/>
    <cellStyle name="Hipervínculo visitado" xfId="10308" builtinId="9" hidden="1"/>
    <cellStyle name="Hipervínculo visitado" xfId="16233" builtinId="9" hidden="1"/>
    <cellStyle name="Hipervínculo visitado" xfId="43756" builtinId="9" hidden="1"/>
    <cellStyle name="Hipervínculo visitado" xfId="7819" builtinId="9" hidden="1"/>
    <cellStyle name="Hipervínculo visitado" xfId="59414" builtinId="9" hidden="1"/>
    <cellStyle name="Hipervínculo visitado" xfId="29668" builtinId="9" hidden="1"/>
    <cellStyle name="Hipervínculo visitado" xfId="46645" builtinId="9" hidden="1"/>
    <cellStyle name="Hipervínculo visitado" xfId="58319" builtinId="9" hidden="1"/>
    <cellStyle name="Hipervínculo visitado" xfId="18016" builtinId="9" hidden="1"/>
    <cellStyle name="Hipervínculo visitado" xfId="46621" builtinId="9" hidden="1"/>
    <cellStyle name="Hipervínculo visitado" xfId="24447" builtinId="9" hidden="1"/>
    <cellStyle name="Hipervínculo visitado" xfId="19904" builtinId="9" hidden="1"/>
    <cellStyle name="Hipervínculo visitado" xfId="48376" builtinId="9" hidden="1"/>
    <cellStyle name="Hipervínculo visitado" xfId="46905" builtinId="9" hidden="1"/>
    <cellStyle name="Hipervínculo visitado" xfId="12113" builtinId="9" hidden="1"/>
    <cellStyle name="Hipervínculo visitado" xfId="24593" builtinId="9" hidden="1"/>
    <cellStyle name="Hipervínculo visitado" xfId="29195" builtinId="9" hidden="1"/>
    <cellStyle name="Hipervínculo visitado" xfId="26387" builtinId="9" hidden="1"/>
    <cellStyle name="Hipervínculo visitado" xfId="10870" builtinId="9" hidden="1"/>
    <cellStyle name="Hipervínculo visitado" xfId="49668" builtinId="9" hidden="1"/>
    <cellStyle name="Hipervínculo visitado" xfId="21705" builtinId="9" hidden="1"/>
    <cellStyle name="Hipervínculo visitado" xfId="42324" builtinId="9" hidden="1"/>
    <cellStyle name="Hipervínculo visitado" xfId="57977" builtinId="9" hidden="1"/>
    <cellStyle name="Hipervínculo visitado" xfId="42864" builtinId="9" hidden="1"/>
    <cellStyle name="Hipervínculo visitado" xfId="51670" builtinId="9" hidden="1"/>
    <cellStyle name="Hipervínculo visitado" xfId="28981" builtinId="9" hidden="1"/>
    <cellStyle name="Hipervínculo visitado" xfId="15841" builtinId="9" hidden="1"/>
    <cellStyle name="Hipervínculo visitado" xfId="31819" builtinId="9" hidden="1"/>
    <cellStyle name="Hipervínculo visitado" xfId="51116" builtinId="9" hidden="1"/>
    <cellStyle name="Hipervínculo visitado" xfId="56329" builtinId="9" hidden="1"/>
    <cellStyle name="Hipervínculo visitado" xfId="13961" builtinId="9" hidden="1"/>
    <cellStyle name="Hipervínculo visitado" xfId="36588" builtinId="9" hidden="1"/>
    <cellStyle name="Hipervínculo visitado" xfId="47908" builtinId="9" hidden="1"/>
    <cellStyle name="Hipervínculo visitado" xfId="59442" builtinId="9" hidden="1"/>
    <cellStyle name="Hipervínculo visitado" xfId="34993" builtinId="9" hidden="1"/>
    <cellStyle name="Hipervínculo visitado" xfId="57475" builtinId="9" hidden="1"/>
    <cellStyle name="Hipervínculo visitado" xfId="56527" builtinId="9" hidden="1"/>
    <cellStyle name="Hipervínculo visitado" xfId="5131" builtinId="9" hidden="1"/>
    <cellStyle name="Hipervínculo visitado" xfId="55663" builtinId="9" hidden="1"/>
    <cellStyle name="Hipervínculo visitado" xfId="45649" builtinId="9" hidden="1"/>
    <cellStyle name="Hipervínculo visitado" xfId="23886" builtinId="9" hidden="1"/>
    <cellStyle name="Hipervínculo visitado" xfId="29630" builtinId="9" hidden="1"/>
    <cellStyle name="Hipervínculo visitado" xfId="19622" builtinId="9" hidden="1"/>
    <cellStyle name="Hipervínculo visitado" xfId="16762" builtinId="9" hidden="1"/>
    <cellStyle name="Hipervínculo visitado" xfId="32840" builtinId="9" hidden="1"/>
    <cellStyle name="Hipervínculo visitado" xfId="48199" builtinId="9" hidden="1"/>
    <cellStyle name="Hipervínculo visitado" xfId="11349" builtinId="9" hidden="1"/>
    <cellStyle name="Hipervínculo visitado" xfId="5176" builtinId="9" hidden="1"/>
    <cellStyle name="Hipervínculo visitado" xfId="22818" builtinId="9" hidden="1"/>
    <cellStyle name="Hipervínculo visitado" xfId="17312" builtinId="9" hidden="1"/>
    <cellStyle name="Hipervínculo visitado" xfId="20941" builtinId="9" hidden="1"/>
    <cellStyle name="Hipervínculo visitado" xfId="55795" builtinId="9" hidden="1"/>
    <cellStyle name="Hipervínculo visitado" xfId="52106" builtinId="9" hidden="1"/>
    <cellStyle name="Hipervínculo visitado" xfId="47445" builtinId="9" hidden="1"/>
    <cellStyle name="Hipervínculo visitado" xfId="29628" builtinId="9" hidden="1"/>
    <cellStyle name="Hipervínculo visitado" xfId="47223" builtinId="9" hidden="1"/>
    <cellStyle name="Hipervínculo visitado" xfId="18978" builtinId="9" hidden="1"/>
    <cellStyle name="Hipervínculo visitado" xfId="46441" builtinId="9" hidden="1"/>
    <cellStyle name="Hipervínculo visitado" xfId="18563" builtinId="9" hidden="1"/>
    <cellStyle name="Hipervínculo visitado" xfId="42978" builtinId="9" hidden="1"/>
    <cellStyle name="Hipervínculo visitado" xfId="19289" builtinId="9" hidden="1"/>
    <cellStyle name="Hipervínculo visitado" xfId="10710" builtinId="9" hidden="1"/>
    <cellStyle name="Hipervínculo visitado" xfId="52098" builtinId="9" hidden="1"/>
    <cellStyle name="Hipervínculo visitado" xfId="53521" builtinId="9" hidden="1"/>
    <cellStyle name="Hipervínculo visitado" xfId="39782" builtinId="9" hidden="1"/>
    <cellStyle name="Hipervínculo visitado" xfId="36915" builtinId="9" hidden="1"/>
    <cellStyle name="Hipervínculo visitado" xfId="52463" builtinId="9" hidden="1"/>
    <cellStyle name="Hipervínculo visitado" xfId="49029" builtinId="9" hidden="1"/>
    <cellStyle name="Hipervínculo visitado" xfId="33688" builtinId="9" hidden="1"/>
    <cellStyle name="Hipervínculo visitado" xfId="46250" builtinId="9" hidden="1"/>
    <cellStyle name="Hipervínculo visitado" xfId="48328" builtinId="9" hidden="1"/>
    <cellStyle name="Hipervínculo visitado" xfId="6094" builtinId="9" hidden="1"/>
    <cellStyle name="Hipervínculo visitado" xfId="42238" builtinId="9" hidden="1"/>
    <cellStyle name="Hipervínculo visitado" xfId="1415" builtinId="9" hidden="1"/>
    <cellStyle name="Hipervínculo visitado" xfId="55675" builtinId="9" hidden="1"/>
    <cellStyle name="Hipervínculo visitado" xfId="52903" builtinId="9" hidden="1"/>
    <cellStyle name="Hipervínculo visitado" xfId="8322" builtinId="9" hidden="1"/>
    <cellStyle name="Hipervínculo visitado" xfId="27067" builtinId="9" hidden="1"/>
    <cellStyle name="Hipervínculo visitado" xfId="43640" builtinId="9" hidden="1"/>
    <cellStyle name="Hipervínculo visitado" xfId="58081" builtinId="9" hidden="1"/>
    <cellStyle name="Hipervínculo visitado" xfId="21578" builtinId="9" hidden="1"/>
    <cellStyle name="Hipervínculo visitado" xfId="36275" builtinId="9" hidden="1"/>
    <cellStyle name="Hipervínculo visitado" xfId="3561" builtinId="9" hidden="1"/>
    <cellStyle name="Hipervínculo visitado" xfId="16348" builtinId="9" hidden="1"/>
    <cellStyle name="Hipervínculo visitado" xfId="52840" builtinId="9" hidden="1"/>
    <cellStyle name="Hipervínculo visitado" xfId="18898" builtinId="9" hidden="1"/>
    <cellStyle name="Hipervínculo visitado" xfId="59041" builtinId="9" hidden="1"/>
    <cellStyle name="Hipervínculo visitado" xfId="16051" builtinId="9" hidden="1"/>
    <cellStyle name="Hipervínculo visitado" xfId="28843" builtinId="9" hidden="1"/>
    <cellStyle name="Hipervínculo visitado" xfId="45587" builtinId="9" hidden="1"/>
    <cellStyle name="Hipervínculo visitado" xfId="25398" builtinId="9" hidden="1"/>
    <cellStyle name="Hipervínculo visitado" xfId="13632" builtinId="9" hidden="1"/>
    <cellStyle name="Hipervínculo visitado" xfId="35903" builtinId="9" hidden="1"/>
    <cellStyle name="Hipervínculo visitado" xfId="47990" builtinId="9" hidden="1"/>
    <cellStyle name="Hipervínculo visitado" xfId="15434" builtinId="9" hidden="1"/>
    <cellStyle name="Hipervínculo visitado" xfId="20666" builtinId="9" hidden="1"/>
    <cellStyle name="Hipervínculo visitado" xfId="31064" builtinId="9" hidden="1"/>
    <cellStyle name="Hipervínculo visitado" xfId="28383" builtinId="9" hidden="1"/>
    <cellStyle name="Hipervínculo visitado" xfId="18313" builtinId="9" hidden="1"/>
    <cellStyle name="Hipervínculo visitado" xfId="38097" builtinId="9" hidden="1"/>
    <cellStyle name="Hipervínculo visitado" xfId="31472" builtinId="9" hidden="1"/>
    <cellStyle name="Hipervínculo visitado" xfId="18508" builtinId="9" hidden="1"/>
    <cellStyle name="Hipervínculo visitado" xfId="41709" builtinId="9" hidden="1"/>
    <cellStyle name="Hipervínculo visitado" xfId="55016" builtinId="9" hidden="1"/>
    <cellStyle name="Hipervínculo visitado" xfId="27811" builtinId="9" hidden="1"/>
    <cellStyle name="Hipervínculo visitado" xfId="15132" builtinId="9" hidden="1"/>
    <cellStyle name="Hipervínculo visitado" xfId="19022" builtinId="9" hidden="1"/>
    <cellStyle name="Hipervínculo visitado" xfId="43642" builtinId="9" hidden="1"/>
    <cellStyle name="Hipervínculo visitado" xfId="27667" builtinId="9" hidden="1"/>
    <cellStyle name="Hipervínculo visitado" xfId="22573" builtinId="9" hidden="1"/>
    <cellStyle name="Hipervínculo visitado" xfId="14994" builtinId="9" hidden="1"/>
    <cellStyle name="Hipervínculo visitado" xfId="42716" builtinId="9" hidden="1"/>
    <cellStyle name="Hipervínculo visitado" xfId="24175" builtinId="9" hidden="1"/>
    <cellStyle name="Hipervínculo visitado" xfId="42512" builtinId="9" hidden="1"/>
    <cellStyle name="Hipervínculo visitado" xfId="27051" builtinId="9" hidden="1"/>
    <cellStyle name="Hipervínculo visitado" xfId="14368" builtinId="9" hidden="1"/>
    <cellStyle name="Hipervínculo visitado" xfId="15086" builtinId="9" hidden="1"/>
    <cellStyle name="Hipervínculo visitado" xfId="14717" builtinId="9" hidden="1"/>
    <cellStyle name="Hipervínculo visitado" xfId="33080" builtinId="9" hidden="1"/>
    <cellStyle name="Hipervínculo visitado" xfId="40624" builtinId="9" hidden="1"/>
    <cellStyle name="Hipervínculo visitado" xfId="21779" builtinId="9" hidden="1"/>
    <cellStyle name="Hipervínculo visitado" xfId="49035" builtinId="9" hidden="1"/>
    <cellStyle name="Hipervínculo visitado" xfId="55440" builtinId="9" hidden="1"/>
    <cellStyle name="Hipervínculo visitado" xfId="11435" builtinId="9" hidden="1"/>
    <cellStyle name="Hipervínculo visitado" xfId="35362" builtinId="9" hidden="1"/>
    <cellStyle name="Hipervínculo visitado" xfId="3783" builtinId="9" hidden="1"/>
    <cellStyle name="Hipervínculo visitado" xfId="8474" builtinId="9" hidden="1"/>
    <cellStyle name="Hipervínculo visitado" xfId="35595" builtinId="9" hidden="1"/>
    <cellStyle name="Hipervínculo visitado" xfId="38433" builtinId="9" hidden="1"/>
    <cellStyle name="Hipervínculo visitado" xfId="46687" builtinId="9" hidden="1"/>
    <cellStyle name="Hipervínculo visitado" xfId="17478" builtinId="9" hidden="1"/>
    <cellStyle name="Hipervínculo visitado" xfId="27578" builtinId="9" hidden="1"/>
    <cellStyle name="Hipervínculo visitado" xfId="36644" builtinId="9" hidden="1"/>
    <cellStyle name="Hipervínculo visitado" xfId="43703" builtinId="9" hidden="1"/>
    <cellStyle name="Hipervínculo visitado" xfId="28547" builtinId="9" hidden="1"/>
    <cellStyle name="Hipervínculo visitado" xfId="15957" builtinId="9" hidden="1"/>
    <cellStyle name="Hipervínculo visitado" xfId="50105" builtinId="9" hidden="1"/>
    <cellStyle name="Hipervínculo visitado" xfId="47341" builtinId="9" hidden="1"/>
    <cellStyle name="Hipervínculo visitado" xfId="22678" builtinId="9" hidden="1"/>
    <cellStyle name="Hipervínculo visitado" xfId="59153" builtinId="9" hidden="1"/>
    <cellStyle name="Hipervínculo visitado" xfId="30588" builtinId="9" hidden="1"/>
    <cellStyle name="Hipervínculo visitado" xfId="58769" builtinId="9" hidden="1"/>
    <cellStyle name="Hipervínculo visitado" xfId="27688" builtinId="9" hidden="1"/>
    <cellStyle name="Hipervínculo visitado" xfId="55653" builtinId="9" hidden="1"/>
    <cellStyle name="Hipervínculo visitado" xfId="13253" builtinId="9" hidden="1"/>
    <cellStyle name="Hipervínculo visitado" xfId="57268" builtinId="9" hidden="1"/>
    <cellStyle name="Hipervínculo visitado" xfId="25881" builtinId="9" hidden="1"/>
    <cellStyle name="Hipervínculo visitado" xfId="16253" builtinId="9" hidden="1"/>
    <cellStyle name="Hipervínculo visitado" xfId="30938" builtinId="9" hidden="1"/>
    <cellStyle name="Hipervínculo visitado" xfId="47874" builtinId="9" hidden="1"/>
    <cellStyle name="Hipervínculo visitado" xfId="22579" builtinId="9" hidden="1"/>
    <cellStyle name="Hipervínculo visitado" xfId="43018" builtinId="9" hidden="1"/>
    <cellStyle name="Hipervínculo visitado" xfId="10504" builtinId="9" hidden="1"/>
    <cellStyle name="Hipervínculo visitado" xfId="7361" builtinId="9" hidden="1"/>
    <cellStyle name="Hipervínculo visitado" xfId="7312" builtinId="9" hidden="1"/>
    <cellStyle name="Hipervínculo visitado" xfId="7417" builtinId="9" hidden="1"/>
    <cellStyle name="Hipervínculo visitado" xfId="14896" builtinId="9" hidden="1"/>
    <cellStyle name="Hipervínculo visitado" xfId="44250" builtinId="9" hidden="1"/>
    <cellStyle name="Hipervínculo visitado" xfId="24261" builtinId="9" hidden="1"/>
    <cellStyle name="Hipervínculo visitado" xfId="44740" builtinId="9" hidden="1"/>
    <cellStyle name="Hipervínculo visitado" xfId="27065" builtinId="9" hidden="1"/>
    <cellStyle name="Hipervínculo visitado" xfId="25148" builtinId="9" hidden="1"/>
    <cellStyle name="Hipervínculo visitado" xfId="34987" builtinId="9" hidden="1"/>
    <cellStyle name="Hipervínculo visitado" xfId="36428" builtinId="9" hidden="1"/>
    <cellStyle name="Hipervínculo visitado" xfId="54331" builtinId="9" hidden="1"/>
    <cellStyle name="Hipervínculo visitado" xfId="3735" builtinId="9" hidden="1"/>
    <cellStyle name="Hipervínculo visitado" xfId="2824" builtinId="9" hidden="1"/>
    <cellStyle name="Hipervínculo visitado" xfId="45090" builtinId="9" hidden="1"/>
    <cellStyle name="Hipervínculo visitado" xfId="39094" builtinId="9" hidden="1"/>
    <cellStyle name="Hipervínculo visitado" xfId="51353" builtinId="9" hidden="1"/>
    <cellStyle name="Hipervínculo visitado" xfId="28803" builtinId="9" hidden="1"/>
    <cellStyle name="Hipervínculo visitado" xfId="3987" builtinId="9" hidden="1"/>
    <cellStyle name="Hipervínculo visitado" xfId="40364" builtinId="9" hidden="1"/>
    <cellStyle name="Hipervínculo visitado" xfId="49908" builtinId="9" hidden="1"/>
    <cellStyle name="Hipervínculo visitado" xfId="54061" builtinId="9" hidden="1"/>
    <cellStyle name="Hipervínculo visitado" xfId="58907" builtinId="9" hidden="1"/>
    <cellStyle name="Hipervínculo visitado" xfId="54664" builtinId="9" hidden="1"/>
    <cellStyle name="Hipervínculo visitado" xfId="18053" builtinId="9" hidden="1"/>
    <cellStyle name="Hipervínculo visitado" xfId="10080" builtinId="9" hidden="1"/>
    <cellStyle name="Hipervínculo visitado" xfId="24129" builtinId="9" hidden="1"/>
    <cellStyle name="Hipervínculo visitado" xfId="817" builtinId="9" hidden="1"/>
    <cellStyle name="Hipervínculo visitado" xfId="49204" builtinId="9" hidden="1"/>
    <cellStyle name="Hipervínculo visitado" xfId="42728" builtinId="9" hidden="1"/>
    <cellStyle name="Hipervínculo visitado" xfId="33812" builtinId="9" hidden="1"/>
    <cellStyle name="Hipervínculo visitado" xfId="39738" builtinId="9" hidden="1"/>
    <cellStyle name="Hipervínculo visitado" xfId="56241" builtinId="9" hidden="1"/>
    <cellStyle name="Hipervínculo visitado" xfId="14080" builtinId="9" hidden="1"/>
    <cellStyle name="Hipervínculo visitado" xfId="57414" builtinId="9" hidden="1"/>
    <cellStyle name="Hipervínculo visitado" xfId="58585" builtinId="9" hidden="1"/>
    <cellStyle name="Hipervínculo visitado" xfId="50606" builtinId="9" hidden="1"/>
    <cellStyle name="Hipervínculo visitado" xfId="15692" builtinId="9" hidden="1"/>
    <cellStyle name="Hipervínculo visitado" xfId="17043" builtinId="9" hidden="1"/>
    <cellStyle name="Hipervínculo visitado" xfId="55207" builtinId="9" hidden="1"/>
    <cellStyle name="Hipervínculo visitado" xfId="50974" builtinId="9" hidden="1"/>
    <cellStyle name="Hipervínculo visitado" xfId="51884" builtinId="9" hidden="1"/>
    <cellStyle name="Hipervínculo visitado" xfId="40254" builtinId="9" hidden="1"/>
    <cellStyle name="Hipervínculo visitado" xfId="49530" builtinId="9" hidden="1"/>
    <cellStyle name="Hipervínculo visitado" xfId="46093" builtinId="9" hidden="1"/>
    <cellStyle name="Hipervínculo visitado" xfId="49216" builtinId="9" hidden="1"/>
    <cellStyle name="Hipervínculo visitado" xfId="13065" builtinId="9" hidden="1"/>
    <cellStyle name="Hipervínculo visitado" xfId="11741" builtinId="9" hidden="1"/>
    <cellStyle name="Hipervínculo visitado" xfId="21019" builtinId="9" hidden="1"/>
    <cellStyle name="Hipervínculo visitado" xfId="54694" builtinId="9" hidden="1"/>
    <cellStyle name="Hipervínculo visitado" xfId="50561" builtinId="9" hidden="1"/>
    <cellStyle name="Hipervínculo visitado" xfId="39043" builtinId="9" hidden="1"/>
    <cellStyle name="Hipervínculo visitado" xfId="40754" builtinId="9" hidden="1"/>
    <cellStyle name="Hipervínculo visitado" xfId="42032" builtinId="9" hidden="1"/>
    <cellStyle name="Hipervínculo visitado" xfId="39338" builtinId="9" hidden="1"/>
    <cellStyle name="Hipervínculo visitado" xfId="48207" builtinId="9" hidden="1"/>
    <cellStyle name="Hipervínculo visitado" xfId="36508" builtinId="9" hidden="1"/>
    <cellStyle name="Hipervínculo visitado" xfId="42439" builtinId="9" hidden="1"/>
    <cellStyle name="Hipervínculo visitado" xfId="53703" builtinId="9" hidden="1"/>
    <cellStyle name="Hipervínculo visitado" xfId="50843" builtinId="9" hidden="1"/>
    <cellStyle name="Hipervínculo visitado" xfId="4518" builtinId="9" hidden="1"/>
    <cellStyle name="Hipervínculo visitado" xfId="25591" builtinId="9" hidden="1"/>
    <cellStyle name="Hipervínculo visitado" xfId="24451" builtinId="9" hidden="1"/>
    <cellStyle name="Hipervínculo visitado" xfId="24379" builtinId="9" hidden="1"/>
    <cellStyle name="Hipervínculo visitado" xfId="23424" builtinId="9" hidden="1"/>
    <cellStyle name="Hipervínculo visitado" xfId="8860" builtinId="9" hidden="1"/>
    <cellStyle name="Hipervínculo visitado" xfId="48408" builtinId="9" hidden="1"/>
    <cellStyle name="Hipervínculo visitado" xfId="36756" builtinId="9" hidden="1"/>
    <cellStyle name="Hipervínculo visitado" xfId="52831" builtinId="9" hidden="1"/>
    <cellStyle name="Hipervínculo visitado" xfId="58299" builtinId="9" hidden="1"/>
    <cellStyle name="Hipervínculo visitado" xfId="21297" builtinId="9" hidden="1"/>
    <cellStyle name="Hipervínculo visitado" xfId="8082" builtinId="9" hidden="1"/>
    <cellStyle name="Hipervínculo visitado" xfId="44946" builtinId="9" hidden="1"/>
    <cellStyle name="Hipervínculo visitado" xfId="22710" builtinId="9" hidden="1"/>
    <cellStyle name="Hipervínculo visitado" xfId="12633" builtinId="9" hidden="1"/>
    <cellStyle name="Hipervínculo visitado" xfId="51192" builtinId="9" hidden="1"/>
    <cellStyle name="Hipervínculo visitado" xfId="55109" builtinId="9" hidden="1"/>
    <cellStyle name="Hipervínculo visitado" xfId="34456" builtinId="9" hidden="1"/>
    <cellStyle name="Hipervínculo visitado" xfId="24255" builtinId="9" hidden="1"/>
    <cellStyle name="Hipervínculo visitado" xfId="33230" builtinId="9" hidden="1"/>
    <cellStyle name="Hipervínculo visitado" xfId="49552" builtinId="9" hidden="1"/>
    <cellStyle name="Hipervínculo visitado" xfId="22015" builtinId="9" hidden="1"/>
    <cellStyle name="Hipervínculo visitado" xfId="50512" builtinId="9" hidden="1"/>
    <cellStyle name="Hipervínculo visitado" xfId="39070" builtinId="9" hidden="1"/>
    <cellStyle name="Hipervínculo visitado" xfId="2516" builtinId="9" hidden="1"/>
    <cellStyle name="Hipervínculo visitado" xfId="49738" builtinId="9" hidden="1"/>
    <cellStyle name="Hipervínculo visitado" xfId="3282" builtinId="9" hidden="1"/>
    <cellStyle name="Hipervínculo visitado" xfId="49580" builtinId="9" hidden="1"/>
    <cellStyle name="Hipervínculo visitado" xfId="42139" builtinId="9" hidden="1"/>
    <cellStyle name="Hipervínculo visitado" xfId="12763" builtinId="9" hidden="1"/>
    <cellStyle name="Hipervínculo visitado" xfId="46006" builtinId="9" hidden="1"/>
    <cellStyle name="Hipervínculo visitado" xfId="3203" builtinId="9" hidden="1"/>
    <cellStyle name="Hipervínculo visitado" xfId="55006" builtinId="9" hidden="1"/>
    <cellStyle name="Hipervínculo visitado" xfId="58301" builtinId="9" hidden="1"/>
    <cellStyle name="Hipervínculo visitado" xfId="55420" builtinId="9" hidden="1"/>
    <cellStyle name="Hipervínculo visitado" xfId="27873" builtinId="9" hidden="1"/>
    <cellStyle name="Hipervínculo visitado" xfId="3627" builtinId="9" hidden="1"/>
    <cellStyle name="Hipervínculo visitado" xfId="27817" builtinId="9" hidden="1"/>
    <cellStyle name="Hipervínculo visitado" xfId="23605" builtinId="9" hidden="1"/>
    <cellStyle name="Hipervínculo visitado" xfId="16828" builtinId="9" hidden="1"/>
    <cellStyle name="Hipervínculo visitado" xfId="49710" builtinId="9" hidden="1"/>
    <cellStyle name="Hipervínculo visitado" xfId="30344" builtinId="9" hidden="1"/>
    <cellStyle name="Hipervínculo visitado" xfId="14056" builtinId="9" hidden="1"/>
    <cellStyle name="Hipervínculo visitado" xfId="43735" builtinId="9" hidden="1"/>
    <cellStyle name="Hipervínculo visitado" xfId="35302" builtinId="9" hidden="1"/>
    <cellStyle name="Hipervínculo visitado" xfId="56731" builtinId="9" hidden="1"/>
    <cellStyle name="Hipervínculo visitado" xfId="49150" builtinId="9" hidden="1"/>
    <cellStyle name="Hipervínculo visitado" xfId="49840" builtinId="9" hidden="1"/>
    <cellStyle name="Hipervínculo visitado" xfId="13159" builtinId="9" hidden="1"/>
    <cellStyle name="Hipervínculo visitado" xfId="19714" builtinId="9" hidden="1"/>
    <cellStyle name="Hipervínculo visitado" xfId="39062" builtinId="9" hidden="1"/>
    <cellStyle name="Hipervínculo visitado" xfId="48838" builtinId="9" hidden="1"/>
    <cellStyle name="Hipervínculo visitado" xfId="13281" builtinId="9" hidden="1"/>
    <cellStyle name="Hipervínculo visitado" xfId="10428" builtinId="9" hidden="1"/>
    <cellStyle name="Hipervínculo visitado" xfId="457" builtinId="9" hidden="1"/>
    <cellStyle name="Hipervínculo visitado" xfId="214" builtinId="9" hidden="1"/>
    <cellStyle name="Hipervínculo visitado" xfId="16470" builtinId="9" hidden="1"/>
    <cellStyle name="Hipervínculo visitado" xfId="12569" builtinId="9" hidden="1"/>
    <cellStyle name="Hipervínculo visitado" xfId="9717" builtinId="9" hidden="1"/>
    <cellStyle name="Hipervínculo visitado" xfId="49260" builtinId="9" hidden="1"/>
    <cellStyle name="Hipervínculo visitado" xfId="25547" builtinId="9" hidden="1"/>
    <cellStyle name="Hipervínculo visitado" xfId="3757" builtinId="9" hidden="1"/>
    <cellStyle name="Hipervínculo visitado" xfId="58757" builtinId="9" hidden="1"/>
    <cellStyle name="Hipervínculo visitado" xfId="32019" builtinId="9" hidden="1"/>
    <cellStyle name="Hipervínculo visitado" xfId="31951" builtinId="9" hidden="1"/>
    <cellStyle name="Hipervínculo visitado" xfId="38929" builtinId="9" hidden="1"/>
    <cellStyle name="Hipervínculo visitado" xfId="24105" builtinId="9" hidden="1"/>
    <cellStyle name="Hipervínculo visitado" xfId="55908" builtinId="9" hidden="1"/>
    <cellStyle name="Hipervínculo visitado" xfId="12027" builtinId="9" hidden="1"/>
    <cellStyle name="Hipervínculo visitado" xfId="8826" builtinId="9" hidden="1"/>
    <cellStyle name="Hipervínculo visitado" xfId="29632" builtinId="9" hidden="1"/>
    <cellStyle name="Hipervínculo visitado" xfId="8696" builtinId="9" hidden="1"/>
    <cellStyle name="Hipervínculo visitado" xfId="40694" builtinId="9" hidden="1"/>
    <cellStyle name="Hipervínculo visitado" xfId="13896" builtinId="9" hidden="1"/>
    <cellStyle name="Hipervínculo visitado" xfId="21580" builtinId="9" hidden="1"/>
    <cellStyle name="Hipervínculo visitado" xfId="52419" builtinId="9" hidden="1"/>
    <cellStyle name="Hipervínculo visitado" xfId="34233" builtinId="9" hidden="1"/>
    <cellStyle name="Hipervínculo visitado" xfId="41307" builtinId="9" hidden="1"/>
    <cellStyle name="Hipervínculo visitado" xfId="8989" builtinId="9" hidden="1"/>
    <cellStyle name="Hipervínculo visitado" xfId="56301" builtinId="9" hidden="1"/>
    <cellStyle name="Hipervínculo visitado" xfId="18193" builtinId="9" hidden="1"/>
    <cellStyle name="Hipervínculo visitado" xfId="52659" builtinId="9" hidden="1"/>
    <cellStyle name="Hipervínculo visitado" xfId="55295" builtinId="9" hidden="1"/>
    <cellStyle name="Hipervínculo visitado" xfId="49248" builtinId="9" hidden="1"/>
    <cellStyle name="Hipervínculo visitado" xfId="32846" builtinId="9" hidden="1"/>
    <cellStyle name="Hipervínculo visitado" xfId="56905" builtinId="9" hidden="1"/>
    <cellStyle name="Hipervínculo visitado" xfId="13898" builtinId="9" hidden="1"/>
    <cellStyle name="Hipervínculo visitado" xfId="14751" builtinId="9" hidden="1"/>
    <cellStyle name="Hipervínculo visitado" xfId="58915" builtinId="9" hidden="1"/>
    <cellStyle name="Hipervínculo visitado" xfId="53423" builtinId="9" hidden="1"/>
    <cellStyle name="Hipervínculo visitado" xfId="7367" builtinId="9" hidden="1"/>
    <cellStyle name="Hipervínculo visitado" xfId="27741" builtinId="9" hidden="1"/>
    <cellStyle name="Hipervínculo visitado" xfId="23888" builtinId="9" hidden="1"/>
    <cellStyle name="Hipervínculo visitado" xfId="37437" builtinId="9" hidden="1"/>
    <cellStyle name="Hipervínculo visitado" xfId="18926" builtinId="9" hidden="1"/>
    <cellStyle name="Hipervínculo visitado" xfId="33856" builtinId="9" hidden="1"/>
    <cellStyle name="Hipervínculo visitado" xfId="32589" builtinId="9" hidden="1"/>
    <cellStyle name="Hipervínculo visitado" xfId="13315" builtinId="9" hidden="1"/>
    <cellStyle name="Hipervínculo visitado" xfId="56841" builtinId="9" hidden="1"/>
    <cellStyle name="Hipervínculo visitado" xfId="38211" builtinId="9" hidden="1"/>
    <cellStyle name="Hipervínculo visitado" xfId="51772" builtinId="9" hidden="1"/>
    <cellStyle name="Hipervínculo visitado" xfId="39592" builtinId="9" hidden="1"/>
    <cellStyle name="Hipervínculo visitado" xfId="48942" builtinId="9" hidden="1"/>
    <cellStyle name="Hipervínculo visitado" xfId="49526" builtinId="9" hidden="1"/>
    <cellStyle name="Hipervínculo visitado" xfId="26395" builtinId="9" hidden="1"/>
    <cellStyle name="Hipervínculo visitado" xfId="16235" builtinId="9" hidden="1"/>
    <cellStyle name="Hipervínculo visitado" xfId="21070" builtinId="9" hidden="1"/>
    <cellStyle name="Hipervínculo visitado" xfId="18791" builtinId="9" hidden="1"/>
    <cellStyle name="Hipervínculo visitado" xfId="19806" builtinId="9" hidden="1"/>
    <cellStyle name="Hipervínculo visitado" xfId="53951" builtinId="9" hidden="1"/>
    <cellStyle name="Hipervínculo visitado" xfId="14269" builtinId="9" hidden="1"/>
    <cellStyle name="Hipervínculo visitado" xfId="52813" builtinId="9" hidden="1"/>
    <cellStyle name="Hipervínculo visitado" xfId="54249" builtinId="9" hidden="1"/>
    <cellStyle name="Hipervínculo visitado" xfId="33037" builtinId="9" hidden="1"/>
    <cellStyle name="Hipervínculo visitado" xfId="39145" builtinId="9" hidden="1"/>
    <cellStyle name="Hipervínculo visitado" xfId="53679" builtinId="9" hidden="1"/>
    <cellStyle name="Hipervínculo visitado" xfId="12063" builtinId="9" hidden="1"/>
    <cellStyle name="Hipervínculo visitado" xfId="47960" builtinId="9" hidden="1"/>
    <cellStyle name="Hipervínculo visitado" xfId="51472" builtinId="9" hidden="1"/>
    <cellStyle name="Hipervínculo visitado" xfId="6965" builtinId="9" hidden="1"/>
    <cellStyle name="Hipervínculo visitado" xfId="53997" builtinId="9" hidden="1"/>
    <cellStyle name="Hipervínculo visitado" xfId="23519" builtinId="9" hidden="1"/>
    <cellStyle name="Hipervínculo visitado" xfId="16476" builtinId="9" hidden="1"/>
    <cellStyle name="Hipervínculo visitado" xfId="37499" builtinId="9" hidden="1"/>
    <cellStyle name="Hipervínculo visitado" xfId="32932" builtinId="9" hidden="1"/>
    <cellStyle name="Hipervínculo visitado" xfId="30693" builtinId="9" hidden="1"/>
    <cellStyle name="Hipervínculo visitado" xfId="45765" builtinId="9" hidden="1"/>
    <cellStyle name="Hipervínculo visitado" xfId="22529" builtinId="9" hidden="1"/>
    <cellStyle name="Hipervínculo visitado" xfId="46877" builtinId="9" hidden="1"/>
    <cellStyle name="Hipervínculo visitado" xfId="48012" builtinId="9" hidden="1"/>
    <cellStyle name="Hipervínculo visitado" xfId="21461" builtinId="9" hidden="1"/>
    <cellStyle name="Hipervínculo visitado" xfId="13708" builtinId="9" hidden="1"/>
    <cellStyle name="Hipervínculo visitado" xfId="59167" builtinId="9" hidden="1"/>
    <cellStyle name="Hipervínculo visitado" xfId="29135" builtinId="9" hidden="1"/>
    <cellStyle name="Hipervínculo visitado" xfId="17444" builtinId="9" hidden="1"/>
    <cellStyle name="Hipervínculo visitado" xfId="48193" builtinId="9" hidden="1"/>
    <cellStyle name="Hipervínculo visitado" xfId="14106" builtinId="9" hidden="1"/>
    <cellStyle name="Hipervínculo visitado" xfId="10872" builtinId="9" hidden="1"/>
    <cellStyle name="Hipervínculo visitado" xfId="28065" builtinId="9" hidden="1"/>
    <cellStyle name="Hipervínculo visitado" xfId="45432" builtinId="9" hidden="1"/>
    <cellStyle name="Hipervínculo visitado" xfId="23659" builtinId="9" hidden="1"/>
    <cellStyle name="Hipervínculo visitado" xfId="38231" builtinId="9" hidden="1"/>
    <cellStyle name="Hipervínculo visitado" xfId="24821" builtinId="9" hidden="1"/>
    <cellStyle name="Hipervínculo visitado" xfId="21435" builtinId="9" hidden="1"/>
    <cellStyle name="Hipervínculo visitado" xfId="10540" builtinId="9" hidden="1"/>
    <cellStyle name="Hipervínculo visitado" xfId="13879" builtinId="9" hidden="1"/>
    <cellStyle name="Hipervínculo visitado" xfId="16462" builtinId="9" hidden="1"/>
    <cellStyle name="Hipervínculo visitado" xfId="43489" builtinId="9" hidden="1"/>
    <cellStyle name="Hipervínculo visitado" xfId="29269" builtinId="9" hidden="1"/>
    <cellStyle name="Hipervínculo visitado" xfId="38567" builtinId="9" hidden="1"/>
    <cellStyle name="Hipervínculo visitado" xfId="47491" builtinId="9" hidden="1"/>
    <cellStyle name="Hipervínculo visitado" xfId="51682" builtinId="9" hidden="1"/>
    <cellStyle name="Hipervínculo visitado" xfId="1437" builtinId="9" hidden="1"/>
    <cellStyle name="Hipervínculo visitado" xfId="37735" builtinId="9" hidden="1"/>
    <cellStyle name="Hipervínculo visitado" xfId="33970" builtinId="9" hidden="1"/>
    <cellStyle name="Hipervínculo visitado" xfId="45715" builtinId="9" hidden="1"/>
    <cellStyle name="Hipervínculo visitado" xfId="29985" builtinId="9" hidden="1"/>
    <cellStyle name="Hipervínculo visitado" xfId="31002" builtinId="9" hidden="1"/>
    <cellStyle name="Hipervínculo visitado" xfId="22445" builtinId="9" hidden="1"/>
    <cellStyle name="Hipervínculo visitado" xfId="45322" builtinId="9" hidden="1"/>
    <cellStyle name="Hipervínculo visitado" xfId="53626" builtinId="9" hidden="1"/>
    <cellStyle name="Hipervínculo visitado" xfId="17051" builtinId="9" hidden="1"/>
    <cellStyle name="Hipervínculo visitado" xfId="15248" builtinId="9" hidden="1"/>
    <cellStyle name="Hipervínculo visitado" xfId="29265" builtinId="9" hidden="1"/>
    <cellStyle name="Hipervínculo visitado" xfId="52712" builtinId="9" hidden="1"/>
    <cellStyle name="Hipervínculo visitado" xfId="57635" builtinId="9" hidden="1"/>
    <cellStyle name="Hipervínculo visitado" xfId="48514" builtinId="9" hidden="1"/>
    <cellStyle name="Hipervínculo visitado" xfId="50788" builtinId="9" hidden="1"/>
    <cellStyle name="Hipervínculo visitado" xfId="49788" builtinId="9" hidden="1"/>
    <cellStyle name="Hipervínculo visitado" xfId="47982" builtinId="9" hidden="1"/>
    <cellStyle name="Hipervínculo visitado" xfId="46322" builtinId="9" hidden="1"/>
    <cellStyle name="Hipervínculo visitado" xfId="50091" builtinId="9" hidden="1"/>
    <cellStyle name="Hipervínculo visitado" xfId="8210" builtinId="9" hidden="1"/>
    <cellStyle name="Hipervínculo visitado" xfId="5012" builtinId="9" hidden="1"/>
    <cellStyle name="Hipervínculo visitado" xfId="19040" builtinId="9" hidden="1"/>
    <cellStyle name="Hipervínculo visitado" xfId="42900" builtinId="9" hidden="1"/>
    <cellStyle name="Hipervínculo visitado" xfId="30578" builtinId="9" hidden="1"/>
    <cellStyle name="Hipervínculo visitado" xfId="45076" builtinId="9" hidden="1"/>
    <cellStyle name="Hipervínculo visitado" xfId="29763" builtinId="9" hidden="1"/>
    <cellStyle name="Hipervínculo visitado" xfId="18369" builtinId="9" hidden="1"/>
    <cellStyle name="Hipervínculo visitado" xfId="40918" builtinId="9" hidden="1"/>
    <cellStyle name="Hipervínculo visitado" xfId="29815" builtinId="9" hidden="1"/>
    <cellStyle name="Hipervínculo visitado" xfId="56159" builtinId="9" hidden="1"/>
    <cellStyle name="Hipervínculo visitado" xfId="20206" builtinId="9" hidden="1"/>
    <cellStyle name="Hipervínculo visitado" xfId="30026" builtinId="9" hidden="1"/>
    <cellStyle name="Hipervínculo visitado" xfId="56976" builtinId="9" hidden="1"/>
    <cellStyle name="Hipervínculo visitado" xfId="38423" builtinId="9" hidden="1"/>
    <cellStyle name="Hipervínculo visitado" xfId="45681" builtinId="9" hidden="1"/>
    <cellStyle name="Hipervínculo visitado" xfId="50678" builtinId="9" hidden="1"/>
    <cellStyle name="Hipervínculo visitado" xfId="42836" builtinId="9" hidden="1"/>
    <cellStyle name="Hipervínculo visitado" xfId="58216" builtinId="9" hidden="1"/>
    <cellStyle name="Hipervínculo visitado" xfId="21357" builtinId="9" hidden="1"/>
    <cellStyle name="Hipervínculo visitado" xfId="49041" builtinId="9" hidden="1"/>
    <cellStyle name="Hipervínculo visitado" xfId="46248" builtinId="9" hidden="1"/>
    <cellStyle name="Hipervínculo visitado" xfId="17988" builtinId="9" hidden="1"/>
    <cellStyle name="Hipervínculo visitado" xfId="38357" builtinId="9" hidden="1"/>
    <cellStyle name="Hipervínculo visitado" xfId="41701" builtinId="9" hidden="1"/>
    <cellStyle name="Hipervínculo visitado" xfId="8418" builtinId="9" hidden="1"/>
    <cellStyle name="Hipervínculo visitado" xfId="42400" builtinId="9" hidden="1"/>
    <cellStyle name="Hipervínculo visitado" xfId="40088" builtinId="9" hidden="1"/>
    <cellStyle name="Hipervínculo visitado" xfId="7780" builtinId="9" hidden="1"/>
    <cellStyle name="Hipervínculo visitado" xfId="38963" builtinId="9" hidden="1"/>
    <cellStyle name="Hipervínculo visitado" xfId="37239" builtinId="9" hidden="1"/>
    <cellStyle name="Hipervínculo visitado" xfId="37413" builtinId="9" hidden="1"/>
    <cellStyle name="Hipervínculo visitado" xfId="42592" builtinId="9" hidden="1"/>
    <cellStyle name="Hipervínculo visitado" xfId="47655" builtinId="9" hidden="1"/>
    <cellStyle name="Hipervínculo visitado" xfId="3217" builtinId="9" hidden="1"/>
    <cellStyle name="Hipervínculo visitado" xfId="14303" builtinId="9" hidden="1"/>
    <cellStyle name="Hipervínculo visitado" xfId="5214" builtinId="9" hidden="1"/>
    <cellStyle name="Hipervínculo visitado" xfId="38734" builtinId="9" hidden="1"/>
    <cellStyle name="Hipervínculo visitado" xfId="20016" builtinId="9" hidden="1"/>
    <cellStyle name="Hipervínculo visitado" xfId="36618" builtinId="9" hidden="1"/>
    <cellStyle name="Hipervínculo visitado" xfId="42252" builtinId="9" hidden="1"/>
    <cellStyle name="Hipervínculo visitado" xfId="12673" builtinId="9" hidden="1"/>
    <cellStyle name="Hipervínculo visitado" xfId="33136" builtinId="9" hidden="1"/>
    <cellStyle name="Hipervínculo visitado" xfId="38209" builtinId="9" hidden="1"/>
    <cellStyle name="Hipervínculo visitado" xfId="33664" builtinId="9" hidden="1"/>
    <cellStyle name="Hipervínculo visitado" xfId="29297" builtinId="9" hidden="1"/>
    <cellStyle name="Hipervínculo visitado" xfId="45994" builtinId="9" hidden="1"/>
    <cellStyle name="Hipervínculo visitado" xfId="19024" builtinId="9" hidden="1"/>
    <cellStyle name="Hipervínculo visitado" xfId="37057" builtinId="9" hidden="1"/>
    <cellStyle name="Hipervínculo visitado" xfId="57625" builtinId="9" hidden="1"/>
    <cellStyle name="Hipervínculo visitado" xfId="821" builtinId="9" hidden="1"/>
    <cellStyle name="Hipervínculo visitado" xfId="51920" builtinId="9" hidden="1"/>
    <cellStyle name="Hipervínculo visitado" xfId="22780" builtinId="9" hidden="1"/>
    <cellStyle name="Hipervínculo visitado" xfId="15028" builtinId="9" hidden="1"/>
    <cellStyle name="Hipervínculo visitado" xfId="21733" builtinId="9" hidden="1"/>
    <cellStyle name="Hipervínculo visitado" xfId="23587" builtinId="9" hidden="1"/>
    <cellStyle name="Hipervínculo visitado" xfId="43906" builtinId="9" hidden="1"/>
    <cellStyle name="Hipervínculo visitado" xfId="37503" builtinId="9" hidden="1"/>
    <cellStyle name="Hipervínculo visitado" xfId="8766" builtinId="9" hidden="1"/>
    <cellStyle name="Hipervínculo visitado" xfId="23408" builtinId="9" hidden="1"/>
    <cellStyle name="Hipervínculo visitado" xfId="49094" builtinId="9" hidden="1"/>
    <cellStyle name="Hipervínculo visitado" xfId="45675" builtinId="9" hidden="1"/>
    <cellStyle name="Hipervínculo visitado" xfId="16600" builtinId="9" hidden="1"/>
    <cellStyle name="Hipervínculo visitado" xfId="22788" builtinId="9" hidden="1"/>
    <cellStyle name="Hipervínculo visitado" xfId="58287" builtinId="9" hidden="1"/>
    <cellStyle name="Hipervínculo visitado" xfId="42464" builtinId="9" hidden="1"/>
    <cellStyle name="Hipervínculo visitado" xfId="2915" builtinId="9" hidden="1"/>
    <cellStyle name="Hipervínculo visitado" xfId="33540" builtinId="9" hidden="1"/>
    <cellStyle name="Hipervínculo visitado" xfId="2812" builtinId="9" hidden="1"/>
    <cellStyle name="Hipervínculo visitado" xfId="18229" builtinId="9" hidden="1"/>
    <cellStyle name="Hipervínculo visitado" xfId="14221" builtinId="9" hidden="1"/>
    <cellStyle name="Hipervínculo visitado" xfId="30672" builtinId="9" hidden="1"/>
    <cellStyle name="Hipervínculo visitado" xfId="9375" builtinId="9" hidden="1"/>
    <cellStyle name="Hipervínculo visitado" xfId="15326" builtinId="9" hidden="1"/>
    <cellStyle name="Hipervínculo visitado" xfId="9894" builtinId="9" hidden="1"/>
    <cellStyle name="Hipervínculo visitado" xfId="3977" builtinId="9" hidden="1"/>
    <cellStyle name="Hipervínculo visitado" xfId="36147" builtinId="9" hidden="1"/>
    <cellStyle name="Hipervínculo visitado" xfId="27911" builtinId="9" hidden="1"/>
    <cellStyle name="Hipervínculo visitado" xfId="46613" builtinId="9" hidden="1"/>
    <cellStyle name="Hipervínculo visitado" xfId="25294" builtinId="9" hidden="1"/>
    <cellStyle name="Hipervínculo visitado" xfId="39566" builtinId="9" hidden="1"/>
    <cellStyle name="Hipervínculo visitado" xfId="42278" builtinId="9" hidden="1"/>
    <cellStyle name="Hipervínculo visitado" xfId="41129" builtinId="9" hidden="1"/>
    <cellStyle name="Hipervínculo visitado" xfId="40706" builtinId="9" hidden="1"/>
    <cellStyle name="Hipervínculo visitado" xfId="56563" builtinId="9" hidden="1"/>
    <cellStyle name="Hipervínculo visitado" xfId="57543" builtinId="9" hidden="1"/>
    <cellStyle name="Hipervínculo visitado" xfId="36360" builtinId="9" hidden="1"/>
    <cellStyle name="Hipervínculo visitado" xfId="14042" builtinId="9" hidden="1"/>
    <cellStyle name="Hipervínculo visitado" xfId="55551" builtinId="9" hidden="1"/>
    <cellStyle name="Hipervínculo visitado" xfId="25686" builtinId="9" hidden="1"/>
    <cellStyle name="Hipervínculo visitado" xfId="52541" builtinId="9" hidden="1"/>
    <cellStyle name="Hipervínculo visitado" xfId="12829" builtinId="9" hidden="1"/>
    <cellStyle name="Hipervínculo visitado" xfId="52653" builtinId="9" hidden="1"/>
    <cellStyle name="Hipervínculo visitado" xfId="51032" builtinId="9" hidden="1"/>
    <cellStyle name="Hipervínculo visitado" xfId="26581" builtinId="9" hidden="1"/>
    <cellStyle name="Hipervínculo visitado" xfId="17738" builtinId="9" hidden="1"/>
    <cellStyle name="Hipervínculo visitado" xfId="45878" builtinId="9" hidden="1"/>
    <cellStyle name="Hipervínculo visitado" xfId="50626" builtinId="9" hidden="1"/>
    <cellStyle name="Hipervínculo visitado" xfId="59109" builtinId="9" hidden="1"/>
    <cellStyle name="Hipervínculo visitado" xfId="53911" builtinId="9" hidden="1"/>
    <cellStyle name="Hipervínculo visitado" xfId="7584" builtinId="9" hidden="1"/>
    <cellStyle name="Hipervínculo visitado" xfId="22123" builtinId="9" hidden="1"/>
    <cellStyle name="Hipervínculo visitado" xfId="49608" builtinId="9" hidden="1"/>
    <cellStyle name="Hipervínculo visitado" xfId="31442" builtinId="9" hidden="1"/>
    <cellStyle name="Hipervínculo visitado" xfId="19576" builtinId="9" hidden="1"/>
    <cellStyle name="Hipervínculo visitado" xfId="20643" builtinId="9" hidden="1"/>
    <cellStyle name="Hipervínculo visitado" xfId="41321" builtinId="9" hidden="1"/>
    <cellStyle name="Hipervínculo visitado" xfId="21817" builtinId="9" hidden="1"/>
    <cellStyle name="Hipervínculo visitado" xfId="7048" builtinId="9" hidden="1"/>
    <cellStyle name="Hipervínculo visitado" xfId="55255" builtinId="9" hidden="1"/>
    <cellStyle name="Hipervínculo visitado" xfId="49578" builtinId="9" hidden="1"/>
    <cellStyle name="Hipervínculo visitado" xfId="59071" builtinId="9" hidden="1"/>
    <cellStyle name="Hipervínculo visitado" xfId="26605" builtinId="9" hidden="1"/>
    <cellStyle name="Hipervínculo visitado" xfId="55743" builtinId="9" hidden="1"/>
    <cellStyle name="Hipervínculo visitado" xfId="40216" builtinId="9" hidden="1"/>
    <cellStyle name="Hipervínculo visitado" xfId="51788" builtinId="9" hidden="1"/>
    <cellStyle name="Hipervínculo visitado" xfId="126" builtinId="9" hidden="1"/>
    <cellStyle name="Hipervínculo visitado" xfId="16796" builtinId="9" hidden="1"/>
    <cellStyle name="Hipervínculo visitado" xfId="10426" builtinId="9" hidden="1"/>
    <cellStyle name="Hipervínculo visitado" xfId="49980" builtinId="9" hidden="1"/>
    <cellStyle name="Hipervínculo visitado" xfId="31352" builtinId="9" hidden="1"/>
    <cellStyle name="Hipervínculo visitado" xfId="38629" builtinId="9" hidden="1"/>
    <cellStyle name="Hipervínculo visitado" xfId="1457" builtinId="9" hidden="1"/>
    <cellStyle name="Hipervínculo visitado" xfId="46242" builtinId="9" hidden="1"/>
    <cellStyle name="Hipervínculo visitado" xfId="12430" builtinId="9" hidden="1"/>
    <cellStyle name="Hipervínculo visitado" xfId="54866" builtinId="9" hidden="1"/>
    <cellStyle name="Hipervínculo visitado" xfId="29067" builtinId="9" hidden="1"/>
    <cellStyle name="Hipervínculo visitado" xfId="55603" builtinId="9" hidden="1"/>
    <cellStyle name="Hipervínculo visitado" xfId="24337" builtinId="9" hidden="1"/>
    <cellStyle name="Hipervínculo visitado" xfId="52780" builtinId="9" hidden="1"/>
    <cellStyle name="Hipervínculo visitado" xfId="46665" builtinId="9" hidden="1"/>
    <cellStyle name="Hipervínculo visitado" xfId="7746" builtinId="9" hidden="1"/>
    <cellStyle name="Hipervínculo visitado" xfId="3236" builtinId="9" hidden="1"/>
    <cellStyle name="Hipervínculo visitado" xfId="8638" builtinId="9" hidden="1"/>
    <cellStyle name="Hipervínculo visitado" xfId="20092" builtinId="9" hidden="1"/>
    <cellStyle name="Hipervínculo visitado" xfId="57527" builtinId="9" hidden="1"/>
    <cellStyle name="Hipervínculo visitado" xfId="7540" builtinId="9" hidden="1"/>
    <cellStyle name="Hipervínculo visitado" xfId="26679" builtinId="9" hidden="1"/>
    <cellStyle name="Hipervínculo visitado" xfId="52848" builtinId="9" hidden="1"/>
    <cellStyle name="Hipervínculo visitado" xfId="27236" builtinId="9" hidden="1"/>
    <cellStyle name="Hipervínculo visitado" xfId="55924" builtinId="9" hidden="1"/>
    <cellStyle name="Hipervínculo visitado" xfId="56283" builtinId="9" hidden="1"/>
    <cellStyle name="Hipervínculo visitado" xfId="58127" builtinId="9" hidden="1"/>
    <cellStyle name="Hipervínculo visitado" xfId="6715" builtinId="9" hidden="1"/>
    <cellStyle name="Hipervínculo visitado" xfId="22950" builtinId="9" hidden="1"/>
    <cellStyle name="Hipervínculo visitado" xfId="31674" builtinId="9" hidden="1"/>
    <cellStyle name="Hipervínculo visitado" xfId="34089" builtinId="9" hidden="1"/>
    <cellStyle name="Hipervínculo visitado" xfId="55056" builtinId="9" hidden="1"/>
    <cellStyle name="Hipervínculo visitado" xfId="58727" builtinId="9" hidden="1"/>
    <cellStyle name="Hipervínculo visitado" xfId="27690" builtinId="9" hidden="1"/>
    <cellStyle name="Hipervínculo visitado" xfId="52744" builtinId="9" hidden="1"/>
    <cellStyle name="Hipervínculo visitado" xfId="47838" builtinId="9" hidden="1"/>
    <cellStyle name="Hipervínculo visitado" xfId="58889" builtinId="9" hidden="1"/>
    <cellStyle name="Hipervínculo visitado" xfId="32656" builtinId="9" hidden="1"/>
    <cellStyle name="Hipervínculo visitado" xfId="40664" builtinId="9" hidden="1"/>
    <cellStyle name="Hipervínculo visitado" xfId="27819" builtinId="9" hidden="1"/>
    <cellStyle name="Hipervínculo visitado" xfId="5850" builtinId="9" hidden="1"/>
    <cellStyle name="Hipervínculo visitado" xfId="41952" builtinId="9" hidden="1"/>
    <cellStyle name="Hipervínculo visitado" xfId="25392" builtinId="9" hidden="1"/>
    <cellStyle name="Hipervínculo visitado" xfId="52529" builtinId="9" hidden="1"/>
    <cellStyle name="Hipervínculo visitado" xfId="4452" builtinId="9" hidden="1"/>
    <cellStyle name="Hipervínculo visitado" xfId="28623" builtinId="9" hidden="1"/>
    <cellStyle name="Hipervínculo visitado" xfId="26967" builtinId="9" hidden="1"/>
    <cellStyle name="Hipervínculo visitado" xfId="48654" builtinId="9" hidden="1"/>
    <cellStyle name="Hipervínculo visitado" xfId="25605" builtinId="9" hidden="1"/>
    <cellStyle name="Hipervínculo visitado" xfId="34939" builtinId="9" hidden="1"/>
    <cellStyle name="Hipervínculo visitado" xfId="36029" builtinId="9" hidden="1"/>
    <cellStyle name="Hipervínculo visitado" xfId="44534" builtinId="9" hidden="1"/>
    <cellStyle name="Hipervínculo visitado" xfId="38171" builtinId="9" hidden="1"/>
    <cellStyle name="Hipervínculo visitado" xfId="4157" builtinId="9" hidden="1"/>
    <cellStyle name="Hipervínculo visitado" xfId="35286" builtinId="9" hidden="1"/>
    <cellStyle name="Hipervínculo visitado" xfId="17270" builtinId="9" hidden="1"/>
    <cellStyle name="Hipervínculo visitado" xfId="46381" builtinId="9" hidden="1"/>
    <cellStyle name="Hipervínculo visitado" xfId="55438" builtinId="9" hidden="1"/>
    <cellStyle name="Hipervínculo visitado" xfId="52188" builtinId="9" hidden="1"/>
    <cellStyle name="Hipervínculo visitado" xfId="38913" builtinId="9" hidden="1"/>
    <cellStyle name="Hipervínculo visitado" xfId="33876" builtinId="9" hidden="1"/>
    <cellStyle name="Hipervínculo visitado" xfId="42762" builtinId="9" hidden="1"/>
    <cellStyle name="Hipervínculo visitado" xfId="29449" builtinId="9" hidden="1"/>
    <cellStyle name="Hipervínculo visitado" xfId="33051" builtinId="9" hidden="1"/>
    <cellStyle name="Hipervínculo visitado" xfId="16422" builtinId="9" hidden="1"/>
    <cellStyle name="Hipervínculo visitado" xfId="2731" builtinId="9" hidden="1"/>
    <cellStyle name="Hipervínculo visitado" xfId="46967" builtinId="9" hidden="1"/>
    <cellStyle name="Hipervínculo visitado" xfId="2156" builtinId="9" hidden="1"/>
    <cellStyle name="Hipervínculo visitado" xfId="21983" builtinId="9" hidden="1"/>
    <cellStyle name="Hipervínculo visitado" xfId="15592" builtinId="9" hidden="1"/>
    <cellStyle name="Hipervínculo visitado" xfId="27698" builtinId="9" hidden="1"/>
    <cellStyle name="Hipervínculo visitado" xfId="27043" builtinId="9" hidden="1"/>
    <cellStyle name="Hipervínculo visitado" xfId="25625" builtinId="9" hidden="1"/>
    <cellStyle name="Hipervínculo visitado" xfId="14480" builtinId="9" hidden="1"/>
    <cellStyle name="Hipervínculo visitado" xfId="9432" builtinId="9" hidden="1"/>
    <cellStyle name="Hipervínculo visitado" xfId="47938" builtinId="9" hidden="1"/>
    <cellStyle name="Hipervínculo visitado" xfId="38742" builtinId="9" hidden="1"/>
    <cellStyle name="Hipervínculo visitado" xfId="42536" builtinId="9" hidden="1"/>
    <cellStyle name="Hipervínculo visitado" xfId="24219" builtinId="9" hidden="1"/>
    <cellStyle name="Hipervínculo visitado" xfId="41960" builtinId="9" hidden="1"/>
    <cellStyle name="Hipervínculo visitado" xfId="29113" builtinId="9" hidden="1"/>
    <cellStyle name="Hipervínculo visitado" xfId="31394" builtinId="9" hidden="1"/>
    <cellStyle name="Hipervínculo visitado" xfId="44246" builtinId="9" hidden="1"/>
    <cellStyle name="Hipervínculo visitado" xfId="26287" builtinId="9" hidden="1"/>
    <cellStyle name="Hipervínculo visitado" xfId="11566" builtinId="9" hidden="1"/>
    <cellStyle name="Hipervínculo visitado" xfId="59422" builtinId="9" hidden="1"/>
    <cellStyle name="Hipervínculo visitado" xfId="49730" builtinId="9" hidden="1"/>
    <cellStyle name="Hipervínculo visitado" xfId="34283" builtinId="9" hidden="1"/>
    <cellStyle name="Hipervínculo visitado" xfId="14689" builtinId="9" hidden="1"/>
    <cellStyle name="Hipervínculo visitado" xfId="27976" builtinId="9" hidden="1"/>
    <cellStyle name="Hipervínculo visitado" xfId="35493" builtinId="9" hidden="1"/>
    <cellStyle name="Hipervínculo visitado" xfId="18859" builtinId="9" hidden="1"/>
    <cellStyle name="Hipervínculo visitado" xfId="31570" builtinId="9" hidden="1"/>
    <cellStyle name="Hipervínculo visitado" xfId="7326" builtinId="9" hidden="1"/>
    <cellStyle name="Hipervínculo visitado" xfId="56767" builtinId="9" hidden="1"/>
    <cellStyle name="Hipervínculo visitado" xfId="39626" builtinId="9" hidden="1"/>
    <cellStyle name="Hipervínculo visitado" xfId="48496" builtinId="9" hidden="1"/>
    <cellStyle name="Hipervínculo visitado" xfId="9399" builtinId="9" hidden="1"/>
    <cellStyle name="Hipervínculo visitado" xfId="18990" builtinId="9" hidden="1"/>
    <cellStyle name="Hipervínculo visitado" xfId="58547" builtinId="9" hidden="1"/>
    <cellStyle name="Hipervínculo visitado" xfId="59103" builtinId="9" hidden="1"/>
    <cellStyle name="Hipervínculo visitado" xfId="663" builtinId="9" hidden="1"/>
    <cellStyle name="Hipervínculo visitado" xfId="581" builtinId="9" hidden="1"/>
    <cellStyle name="Hipervínculo visitado" xfId="7164" builtinId="9" hidden="1"/>
    <cellStyle name="Hipervínculo visitado" xfId="36973" builtinId="9" hidden="1"/>
    <cellStyle name="Hipervínculo visitado" xfId="32730" builtinId="9" hidden="1"/>
    <cellStyle name="Hipervínculo visitado" xfId="23414" builtinId="9" hidden="1"/>
    <cellStyle name="Hipervínculo visitado" xfId="21763" builtinId="9" hidden="1"/>
    <cellStyle name="Hipervínculo visitado" xfId="43587" builtinId="9" hidden="1"/>
    <cellStyle name="Hipervínculo visitado" xfId="19006" builtinId="9" hidden="1"/>
    <cellStyle name="Hipervínculo visitado" xfId="28595" builtinId="9" hidden="1"/>
    <cellStyle name="Hipervínculo visitado" xfId="42416" builtinId="9" hidden="1"/>
    <cellStyle name="Hipervínculo visitado" xfId="48886" builtinId="9" hidden="1"/>
    <cellStyle name="Hipervínculo visitado" xfId="49786" builtinId="9" hidden="1"/>
    <cellStyle name="Hipervínculo visitado" xfId="24189" builtinId="9" hidden="1"/>
    <cellStyle name="Hipervínculo visitado" xfId="32898" builtinId="9" hidden="1"/>
    <cellStyle name="Hipervínculo visitado" xfId="35827" builtinId="9" hidden="1"/>
    <cellStyle name="Hipervínculo visitado" xfId="38155" builtinId="9" hidden="1"/>
    <cellStyle name="Hipervínculo visitado" xfId="34757" builtinId="9" hidden="1"/>
    <cellStyle name="Hipervínculo visitado" xfId="13021" builtinId="9" hidden="1"/>
    <cellStyle name="Hipervínculo visitado" xfId="48187" builtinId="9" hidden="1"/>
    <cellStyle name="Hipervínculo visitado" xfId="49450" builtinId="9" hidden="1"/>
    <cellStyle name="Hipervínculo visitado" xfId="46431" builtinId="9" hidden="1"/>
    <cellStyle name="Hipervínculo visitado" xfId="58745" builtinId="9" hidden="1"/>
    <cellStyle name="Hipervínculo visitado" xfId="17834" builtinId="9" hidden="1"/>
    <cellStyle name="Hipervínculo visitado" xfId="57356" builtinId="9" hidden="1"/>
    <cellStyle name="Hipervínculo visitado" xfId="58210" builtinId="9" hidden="1"/>
    <cellStyle name="Hipervínculo visitado" xfId="54429" builtinId="9" hidden="1"/>
    <cellStyle name="Hipervínculo visitado" xfId="14012" builtinId="9" hidden="1"/>
    <cellStyle name="Hipervínculo visitado" xfId="13785" builtinId="9" hidden="1"/>
    <cellStyle name="Hipervínculo visitado" xfId="17394" builtinId="9" hidden="1"/>
    <cellStyle name="Hipervínculo visitado" xfId="13259" builtinId="9" hidden="1"/>
    <cellStyle name="Hipervínculo visitado" xfId="17548" builtinId="9" hidden="1"/>
    <cellStyle name="Hipervínculo visitado" xfId="16505" builtinId="9" hidden="1"/>
    <cellStyle name="Hipervínculo visitado" xfId="37021" builtinId="9" hidden="1"/>
    <cellStyle name="Hipervínculo visitado" xfId="26593" builtinId="9" hidden="1"/>
    <cellStyle name="Hipervínculo visitado" xfId="24567" builtinId="9" hidden="1"/>
    <cellStyle name="Hipervínculo visitado" xfId="4793" builtinId="9" hidden="1"/>
    <cellStyle name="Hipervínculo visitado" xfId="30076" builtinId="9" hidden="1"/>
    <cellStyle name="Hipervínculo visitado" xfId="5091" builtinId="9" hidden="1"/>
    <cellStyle name="Hipervínculo visitado" xfId="56213" builtinId="9" hidden="1"/>
    <cellStyle name="Hipervínculo visitado" xfId="43987" builtinId="9" hidden="1"/>
    <cellStyle name="Hipervínculo visitado" xfId="11309" builtinId="9" hidden="1"/>
    <cellStyle name="Hipervínculo visitado" xfId="32474" builtinId="9" hidden="1"/>
    <cellStyle name="Hipervínculo visitado" xfId="15959" builtinId="9" hidden="1"/>
    <cellStyle name="Hipervínculo visitado" xfId="3511" builtinId="9" hidden="1"/>
    <cellStyle name="Hipervínculo visitado" xfId="33698" builtinId="9" hidden="1"/>
    <cellStyle name="Hipervínculo visitado" xfId="48238" builtinId="9" hidden="1"/>
    <cellStyle name="Hipervínculo visitado" xfId="35213" builtinId="9" hidden="1"/>
    <cellStyle name="Hipervínculo visitado" xfId="958" builtinId="9" hidden="1"/>
    <cellStyle name="Hipervínculo visitado" xfId="32436" builtinId="9" hidden="1"/>
    <cellStyle name="Hipervínculo visitado" xfId="51313" builtinId="9" hidden="1"/>
    <cellStyle name="Hipervínculo visitado" xfId="42131" builtinId="9" hidden="1"/>
    <cellStyle name="Hipervínculo visitado" xfId="36265" builtinId="9" hidden="1"/>
    <cellStyle name="Hipervínculo visitado" xfId="3755" builtinId="9" hidden="1"/>
    <cellStyle name="Hipervínculo visitado" xfId="29039" builtinId="9" hidden="1"/>
    <cellStyle name="Hipervínculo visitado" xfId="14136" builtinId="9" hidden="1"/>
    <cellStyle name="Hipervínculo visitado" xfId="58019" builtinId="9" hidden="1"/>
    <cellStyle name="Hipervínculo visitado" xfId="59276" builtinId="9" hidden="1"/>
    <cellStyle name="Hipervínculo visitado" xfId="27119" builtinId="9" hidden="1"/>
    <cellStyle name="Hipervínculo visitado" xfId="55331" builtinId="9" hidden="1"/>
    <cellStyle name="Hipervínculo visitado" xfId="46463" builtinId="9" hidden="1"/>
    <cellStyle name="Hipervínculo visitado" xfId="7766" builtinId="9" hidden="1"/>
    <cellStyle name="Hipervínculo visitado" xfId="1467" builtinId="9" hidden="1"/>
    <cellStyle name="Hipervínculo visitado" xfId="42924" builtinId="9" hidden="1"/>
    <cellStyle name="Hipervínculo visitado" xfId="22229" builtinId="9" hidden="1"/>
    <cellStyle name="Hipervínculo visitado" xfId="33854" builtinId="9" hidden="1"/>
    <cellStyle name="Hipervínculo visitado" xfId="22217" builtinId="9" hidden="1"/>
    <cellStyle name="Hipervínculo visitado" xfId="28283" builtinId="9" hidden="1"/>
    <cellStyle name="Hipervínculo visitado" xfId="12351" builtinId="9" hidden="1"/>
    <cellStyle name="Hipervínculo visitado" xfId="21513" builtinId="9" hidden="1"/>
    <cellStyle name="Hipervínculo visitado" xfId="3207" builtinId="9" hidden="1"/>
    <cellStyle name="Hipervínculo visitado" xfId="43884" builtinId="9" hidden="1"/>
    <cellStyle name="Hipervínculo visitado" xfId="4768" builtinId="9" hidden="1"/>
    <cellStyle name="Hipervínculo visitado" xfId="22377" builtinId="9" hidden="1"/>
    <cellStyle name="Hipervínculo visitado" xfId="46399" builtinId="9" hidden="1"/>
    <cellStyle name="Hipervínculo visitado" xfId="47878" builtinId="9" hidden="1"/>
    <cellStyle name="Hipervínculo visitado" xfId="58471" builtinId="9" hidden="1"/>
    <cellStyle name="Hipervínculo visitado" xfId="13616" builtinId="9" hidden="1"/>
    <cellStyle name="Hipervínculo visitado" xfId="21681" builtinId="9" hidden="1"/>
    <cellStyle name="Hipervínculo visitado" xfId="52114" builtinId="9" hidden="1"/>
    <cellStyle name="Hipervínculo visitado" xfId="55343" builtinId="9" hidden="1"/>
    <cellStyle name="Hipervínculo visitado" xfId="42330" builtinId="9" hidden="1"/>
    <cellStyle name="Hipervínculo visitado" xfId="22105" builtinId="9" hidden="1"/>
    <cellStyle name="Hipervínculo visitado" xfId="52793" builtinId="9" hidden="1"/>
    <cellStyle name="Hipervínculo visitado" xfId="48702" builtinId="9" hidden="1"/>
    <cellStyle name="Hipervínculo visitado" xfId="50397" builtinId="9" hidden="1"/>
    <cellStyle name="Hipervínculo visitado" xfId="45210" builtinId="9" hidden="1"/>
    <cellStyle name="Hipervínculo visitado" xfId="6723" builtinId="9" hidden="1"/>
    <cellStyle name="Hipervínculo visitado" xfId="5006" builtinId="9" hidden="1"/>
    <cellStyle name="Hipervínculo visitado" xfId="3517" builtinId="9" hidden="1"/>
    <cellStyle name="Hipervínculo visitado" xfId="10912" builtinId="9" hidden="1"/>
    <cellStyle name="Hipervínculo visitado" xfId="51926" builtinId="9" hidden="1"/>
    <cellStyle name="Hipervínculo visitado" xfId="17372" builtinId="9" hidden="1"/>
    <cellStyle name="Hipervínculo visitado" xfId="9572" builtinId="9" hidden="1"/>
    <cellStyle name="Hipervínculo visitado" xfId="58371" builtinId="9" hidden="1"/>
    <cellStyle name="Hipervínculo visitado" xfId="48686" builtinId="9" hidden="1"/>
    <cellStyle name="Hipervínculo visitado" xfId="13183" builtinId="9" hidden="1"/>
    <cellStyle name="Hipervínculo visitado" xfId="35117" builtinId="9" hidden="1"/>
    <cellStyle name="Hipervínculo visitado" xfId="49144" builtinId="9" hidden="1"/>
    <cellStyle name="Hipervínculo visitado" xfId="27952" builtinId="9" hidden="1"/>
    <cellStyle name="Hipervínculo visitado" xfId="12414" builtinId="9" hidden="1"/>
    <cellStyle name="Hipervínculo visitado" xfId="54487" builtinId="9" hidden="1"/>
    <cellStyle name="Hipervínculo visitado" xfId="45488" builtinId="9" hidden="1"/>
    <cellStyle name="Hipervínculo visitado" xfId="946" builtinId="9" hidden="1"/>
    <cellStyle name="Hipervínculo visitado" xfId="27085" builtinId="9" hidden="1"/>
    <cellStyle name="Hipervínculo visitado" xfId="34814" builtinId="9" hidden="1"/>
    <cellStyle name="Hipervínculo visitado" xfId="38215" builtinId="9" hidden="1"/>
    <cellStyle name="Hipervínculo visitado" xfId="33033" builtinId="9" hidden="1"/>
    <cellStyle name="Hipervínculo visitado" xfId="35599" builtinId="9" hidden="1"/>
    <cellStyle name="Hipervínculo visitado" xfId="24251" builtinId="9" hidden="1"/>
    <cellStyle name="Hipervínculo visitado" xfId="28047" builtinId="9" hidden="1"/>
    <cellStyle name="Hipervínculo visitado" xfId="31272" builtinId="9" hidden="1"/>
    <cellStyle name="Hipervínculo visitado" xfId="48330" builtinId="9" hidden="1"/>
    <cellStyle name="Hipervínculo visitado" xfId="4179" builtinId="9" hidden="1"/>
    <cellStyle name="Hipervínculo visitado" xfId="47952" builtinId="9" hidden="1"/>
    <cellStyle name="Hipervínculo visitado" xfId="27793" builtinId="9" hidden="1"/>
    <cellStyle name="Hipervínculo visitado" xfId="24355" builtinId="9" hidden="1"/>
    <cellStyle name="Hipervínculo visitado" xfId="57371" builtinId="9" hidden="1"/>
    <cellStyle name="Hipervínculo visitado" xfId="54201" builtinId="9" hidden="1"/>
    <cellStyle name="Hipervínculo visitado" xfId="58137" builtinId="9" hidden="1"/>
    <cellStyle name="Hipervínculo visitado" xfId="59037" builtinId="9" hidden="1"/>
    <cellStyle name="Hipervínculo visitado" xfId="23975" builtinId="9" hidden="1"/>
    <cellStyle name="Hipervínculo visitado" xfId="27494" builtinId="9" hidden="1"/>
    <cellStyle name="Hipervínculo visitado" xfId="3219" builtinId="9" hidden="1"/>
    <cellStyle name="Hipervínculo visitado" xfId="38886" builtinId="9" hidden="1"/>
    <cellStyle name="Hipervínculo visitado" xfId="24387" builtinId="9" hidden="1"/>
    <cellStyle name="Hipervínculo visitado" xfId="22515" builtinId="9" hidden="1"/>
    <cellStyle name="Hipervínculo visitado" xfId="20820" builtinId="9" hidden="1"/>
    <cellStyle name="Hipervínculo visitado" xfId="27753" builtinId="9" hidden="1"/>
    <cellStyle name="Hipervínculo visitado" xfId="53975" builtinId="9" hidden="1"/>
    <cellStyle name="Hipervínculo visitado" xfId="5252" builtinId="9" hidden="1"/>
    <cellStyle name="Hipervínculo visitado" xfId="14120" builtinId="9" hidden="1"/>
    <cellStyle name="Hipervínculo visitado" xfId="9251" builtinId="9" hidden="1"/>
    <cellStyle name="Hipervínculo visitado" xfId="35103" builtinId="9" hidden="1"/>
    <cellStyle name="Hipervínculo visitado" xfId="45396" builtinId="9" hidden="1"/>
    <cellStyle name="Hipervínculo visitado" xfId="11528" builtinId="9" hidden="1"/>
    <cellStyle name="Hipervínculo visitado" xfId="16884" builtinId="9" hidden="1"/>
    <cellStyle name="Hipervínculo visitado" xfId="4833" builtinId="9" hidden="1"/>
    <cellStyle name="Hipervínculo visitado" xfId="27960" builtinId="9" hidden="1"/>
    <cellStyle name="Hipervínculo visitado" xfId="46409" builtinId="9" hidden="1"/>
    <cellStyle name="Hipervínculo visitado" xfId="32834" builtinId="9" hidden="1"/>
    <cellStyle name="Hipervínculo visitado" xfId="42092" builtinId="9" hidden="1"/>
    <cellStyle name="Hipervínculo visitado" xfId="9556" builtinId="9" hidden="1"/>
    <cellStyle name="Hipervínculo visitado" xfId="2903" builtinId="9" hidden="1"/>
    <cellStyle name="Hipervínculo visitado" xfId="20164" builtinId="9" hidden="1"/>
    <cellStyle name="Hipervínculo visitado" xfId="18379" builtinId="9" hidden="1"/>
    <cellStyle name="Hipervínculo visitado" xfId="48254" builtinId="9" hidden="1"/>
    <cellStyle name="Hipervínculo visitado" xfId="26403" builtinId="9" hidden="1"/>
    <cellStyle name="Hipervínculo visitado" xfId="10446" builtinId="9" hidden="1"/>
    <cellStyle name="Hipervínculo visitado" xfId="38784" builtinId="9" hidden="1"/>
    <cellStyle name="Hipervínculo visitado" xfId="44262" builtinId="9" hidden="1"/>
    <cellStyle name="Hipervínculo visitado" xfId="51381" builtinId="9" hidden="1"/>
    <cellStyle name="Hipervínculo visitado" xfId="21967" builtinId="9" hidden="1"/>
    <cellStyle name="Hipervínculo visitado" xfId="42028" builtinId="9" hidden="1"/>
    <cellStyle name="Hipervínculo visitado" xfId="4677" builtinId="9" hidden="1"/>
    <cellStyle name="Hipervínculo visitado" xfId="33786" builtinId="9" hidden="1"/>
    <cellStyle name="Hipervínculo visitado" xfId="36694" builtinId="9" hidden="1"/>
    <cellStyle name="Hipervínculo visitado" xfId="48482" builtinId="9" hidden="1"/>
    <cellStyle name="Hipervínculo visitado" xfId="32366" builtinId="9" hidden="1"/>
    <cellStyle name="Hipervínculo visitado" xfId="13006" builtinId="9" hidden="1"/>
    <cellStyle name="Hipervínculo visitado" xfId="19894" builtinId="9" hidden="1"/>
    <cellStyle name="Hipervínculo visitado" xfId="26915" builtinId="9" hidden="1"/>
    <cellStyle name="Hipervínculo visitado" xfId="35591" builtinId="9" hidden="1"/>
    <cellStyle name="Hipervínculo visitado" xfId="46867" builtinId="9" hidden="1"/>
    <cellStyle name="Hipervínculo visitado" xfId="58863" builtinId="9" hidden="1"/>
    <cellStyle name="Hipervínculo visitado" xfId="57815" builtinId="9" hidden="1"/>
    <cellStyle name="Hipervínculo visitado" xfId="44493" builtinId="9" hidden="1"/>
    <cellStyle name="Hipervínculo visitado" xfId="21455" builtinId="9" hidden="1"/>
    <cellStyle name="Hipervínculo visitado" xfId="26132" builtinId="9" hidden="1"/>
    <cellStyle name="Hipervínculo visitado" xfId="21475" builtinId="9" hidden="1"/>
    <cellStyle name="Hipervínculo visitado" xfId="3773" builtinId="9" hidden="1"/>
    <cellStyle name="Hipervínculo visitado" xfId="31384" builtinId="9" hidden="1"/>
    <cellStyle name="Hipervínculo visitado" xfId="23018" builtinId="9" hidden="1"/>
    <cellStyle name="Hipervínculo visitado" xfId="8018" builtinId="9" hidden="1"/>
    <cellStyle name="Hipervínculo visitado" xfId="33498" builtinId="9" hidden="1"/>
    <cellStyle name="Hipervínculo visitado" xfId="56899" builtinId="9" hidden="1"/>
    <cellStyle name="Hipervínculo visitado" xfId="49168" builtinId="9" hidden="1"/>
    <cellStyle name="Hipervínculo visitado" xfId="48541" builtinId="9" hidden="1"/>
    <cellStyle name="Hipervínculo visitado" xfId="21701" builtinId="9" hidden="1"/>
    <cellStyle name="Hipervínculo visitado" xfId="49508" builtinId="9" hidden="1"/>
    <cellStyle name="Hipervínculo visitado" xfId="49568" builtinId="9" hidden="1"/>
    <cellStyle name="Hipervínculo visitado" xfId="40128" builtinId="9" hidden="1"/>
    <cellStyle name="Hipervínculo visitado" xfId="28189" builtinId="9" hidden="1"/>
    <cellStyle name="Hipervínculo visitado" xfId="59234" builtinId="9" hidden="1"/>
    <cellStyle name="Hipervínculo visitado" xfId="38445" builtinId="9" hidden="1"/>
    <cellStyle name="Hipervínculo visitado" xfId="40672" builtinId="9" hidden="1"/>
    <cellStyle name="Hipervínculo visitado" xfId="7403" builtinId="9" hidden="1"/>
    <cellStyle name="Hipervínculo visitado" xfId="59306" builtinId="9" hidden="1"/>
    <cellStyle name="Hipervínculo visitado" xfId="15923" builtinId="9" hidden="1"/>
    <cellStyle name="Hipervínculo visitado" xfId="43477" builtinId="9" hidden="1"/>
    <cellStyle name="Hipervínculo visitado" xfId="43890" builtinId="9" hidden="1"/>
    <cellStyle name="Hipervínculo visitado" xfId="57629" builtinId="9" hidden="1"/>
    <cellStyle name="Hipervínculo visitado" xfId="25799" builtinId="9" hidden="1"/>
    <cellStyle name="Hipervínculo visitado" xfId="19522" builtinId="9" hidden="1"/>
    <cellStyle name="Hipervínculo visitado" xfId="18942" builtinId="9" hidden="1"/>
    <cellStyle name="Hipervínculo visitado" xfId="24341" builtinId="9" hidden="1"/>
    <cellStyle name="Hipervínculo visitado" xfId="54621" builtinId="9" hidden="1"/>
    <cellStyle name="Hipervínculo visitado" xfId="17384" builtinId="9" hidden="1"/>
    <cellStyle name="Hipervínculo visitado" xfId="32694" builtinId="9" hidden="1"/>
    <cellStyle name="Hipervínculo visitado" xfId="31504" builtinId="9" hidden="1"/>
    <cellStyle name="Hipervínculo visitado" xfId="31512" builtinId="9" hidden="1"/>
    <cellStyle name="Hipervínculo visitado" xfId="41806" builtinId="9" hidden="1"/>
    <cellStyle name="Hipervínculo visitado" xfId="5934" builtinId="9" hidden="1"/>
    <cellStyle name="Hipervínculo visitado" xfId="43243" builtinId="9" hidden="1"/>
    <cellStyle name="Hipervínculo visitado" xfId="39820" builtinId="9" hidden="1"/>
    <cellStyle name="Hipervínculo visitado" xfId="21533" builtinId="9" hidden="1"/>
    <cellStyle name="Hipervínculo visitado" xfId="39284" builtinId="9" hidden="1"/>
    <cellStyle name="Hipervínculo visitado" xfId="48303" builtinId="9" hidden="1"/>
    <cellStyle name="Hipervínculo visitado" xfId="39280" builtinId="9" hidden="1"/>
    <cellStyle name="Hipervínculo visitado" xfId="52148" builtinId="9" hidden="1"/>
    <cellStyle name="Hipervínculo visitado" xfId="22728" builtinId="9" hidden="1"/>
    <cellStyle name="Hipervínculo visitado" xfId="14898" builtinId="9" hidden="1"/>
    <cellStyle name="Hipervínculo visitado" xfId="2848" builtinId="9" hidden="1"/>
    <cellStyle name="Hipervínculo visitado" xfId="48605" builtinId="9" hidden="1"/>
    <cellStyle name="Hipervínculo visitado" xfId="17470" builtinId="9" hidden="1"/>
    <cellStyle name="Hipervínculo visitado" xfId="21931" builtinId="9" hidden="1"/>
    <cellStyle name="Hipervínculo visitado" xfId="32230" builtinId="9" hidden="1"/>
    <cellStyle name="Hipervínculo visitado" xfId="48006" builtinId="9" hidden="1"/>
    <cellStyle name="Hipervínculo visitado" xfId="34913" builtinId="9" hidden="1"/>
    <cellStyle name="Hipervínculo visitado" xfId="27913" builtinId="9" hidden="1"/>
    <cellStyle name="Hipervínculo visitado" xfId="5384" builtinId="9" hidden="1"/>
    <cellStyle name="Hipervínculo visitado" xfId="49442" builtinId="9" hidden="1"/>
    <cellStyle name="Hipervínculo visitado" xfId="39586" builtinId="9" hidden="1"/>
    <cellStyle name="Hipervínculo visitado" xfId="22439" builtinId="9" hidden="1"/>
    <cellStyle name="Hipervínculo visitado" xfId="27274" builtinId="9" hidden="1"/>
    <cellStyle name="Hipervínculo visitado" xfId="19702" builtinId="9" hidden="1"/>
    <cellStyle name="Hipervínculo visitado" xfId="43088" builtinId="9" hidden="1"/>
    <cellStyle name="Hipervínculo visitado" xfId="50325" builtinId="9" hidden="1"/>
    <cellStyle name="Hipervínculo visitado" xfId="7646" builtinId="9" hidden="1"/>
    <cellStyle name="Hipervínculo visitado" xfId="27121" builtinId="9" hidden="1"/>
    <cellStyle name="Hipervínculo visitado" xfId="23175" builtinId="9" hidden="1"/>
    <cellStyle name="Hipervínculo visitado" xfId="31232" builtinId="9" hidden="1"/>
    <cellStyle name="Hipervínculo visitado" xfId="10414" builtinId="9" hidden="1"/>
    <cellStyle name="Hipervínculo visitado" xfId="28951" builtinId="9" hidden="1"/>
    <cellStyle name="Hipervínculo visitado" xfId="38892" builtinId="9" hidden="1"/>
    <cellStyle name="Hipervínculo visitado" xfId="8268" builtinId="9" hidden="1"/>
    <cellStyle name="Hipervínculo visitado" xfId="8346" builtinId="9" hidden="1"/>
    <cellStyle name="Hipervínculo visitado" xfId="10062" builtinId="9" hidden="1"/>
    <cellStyle name="Hipervínculo visitado" xfId="24815" builtinId="9" hidden="1"/>
    <cellStyle name="Hipervínculo visitado" xfId="32866" builtinId="9" hidden="1"/>
    <cellStyle name="Hipervínculo visitado" xfId="37156" builtinId="9" hidden="1"/>
    <cellStyle name="Hipervínculo visitado" xfId="57212" builtinId="9" hidden="1"/>
    <cellStyle name="Hipervínculo visitado" xfId="49810" builtinId="9" hidden="1"/>
    <cellStyle name="Hipervínculo visitado" xfId="41988" builtinId="9" hidden="1"/>
    <cellStyle name="Hipervínculo visitado" xfId="39473" builtinId="9" hidden="1"/>
    <cellStyle name="Hipervínculo visitado" xfId="51744" builtinId="9" hidden="1"/>
    <cellStyle name="Hipervínculo visitado" xfId="19232" builtinId="9" hidden="1"/>
    <cellStyle name="Hipervínculo visitado" xfId="2977" builtinId="9" hidden="1"/>
    <cellStyle name="Hipervínculo visitado" xfId="6534" builtinId="9" hidden="1"/>
    <cellStyle name="Hipervínculo visitado" xfId="42704" builtinId="9" hidden="1"/>
    <cellStyle name="Hipervínculo visitado" xfId="35565" builtinId="9" hidden="1"/>
    <cellStyle name="Hipervínculo visitado" xfId="10304" builtinId="9" hidden="1"/>
    <cellStyle name="Hipervínculo visitado" xfId="47783" builtinId="9" hidden="1"/>
    <cellStyle name="Hipervínculo visitado" xfId="15260" builtinId="9" hidden="1"/>
    <cellStyle name="Hipervínculo visitado" xfId="43425" builtinId="9" hidden="1"/>
    <cellStyle name="Hipervínculo visitado" xfId="1069" builtinId="9" hidden="1"/>
    <cellStyle name="Hipervínculo visitado" xfId="5732" builtinId="9" hidden="1"/>
    <cellStyle name="Hipervínculo visitado" xfId="31911" builtinId="9" hidden="1"/>
    <cellStyle name="Hipervínculo visitado" xfId="43644" builtinId="9" hidden="1"/>
    <cellStyle name="Hipervínculo visitado" xfId="31867" builtinId="9" hidden="1"/>
    <cellStyle name="Hipervínculo visitado" xfId="6919" builtinId="9" hidden="1"/>
    <cellStyle name="Hipervínculo visitado" xfId="11568" builtinId="9" hidden="1"/>
    <cellStyle name="Hipervínculo visitado" xfId="23641" builtinId="9" hidden="1"/>
    <cellStyle name="Hipervínculo visitado" xfId="25631" builtinId="9" hidden="1"/>
    <cellStyle name="Hipervínculo visitado" xfId="28265" builtinId="9" hidden="1"/>
    <cellStyle name="Hipervínculo visitado" xfId="28229" builtinId="9" hidden="1"/>
    <cellStyle name="Hipervínculo visitado" xfId="30233" builtinId="9" hidden="1"/>
    <cellStyle name="Hipervínculo visitado" xfId="13151" builtinId="9" hidden="1"/>
    <cellStyle name="Hipervínculo visitado" xfId="40742" builtinId="9" hidden="1"/>
    <cellStyle name="Hipervínculo visitado" xfId="26585" builtinId="9" hidden="1"/>
    <cellStyle name="Hipervínculo visitado" xfId="28863" builtinId="9" hidden="1"/>
    <cellStyle name="Hipervínculo visitado" xfId="21045" builtinId="9" hidden="1"/>
    <cellStyle name="Hipervínculo visitado" xfId="28081" builtinId="9" hidden="1"/>
    <cellStyle name="Hipervínculo visitado" xfId="45146" builtinId="9" hidden="1"/>
    <cellStyle name="Hipervínculo visitado" xfId="49624" builtinId="9" hidden="1"/>
    <cellStyle name="Hipervínculo visitado" xfId="42199" builtinId="9" hidden="1"/>
    <cellStyle name="Hipervínculo visitado" xfId="43768" builtinId="9" hidden="1"/>
    <cellStyle name="Hipervínculo visitado" xfId="34779" builtinId="9" hidden="1"/>
    <cellStyle name="Hipervínculo visitado" xfId="26589" builtinId="9" hidden="1"/>
    <cellStyle name="Hipervínculo visitado" xfId="28440" builtinId="9" hidden="1"/>
    <cellStyle name="Hipervínculo visitado" xfId="13215" builtinId="9" hidden="1"/>
    <cellStyle name="Hipervínculo visitado" xfId="30305" builtinId="9" hidden="1"/>
    <cellStyle name="Hipervínculo visitado" xfId="23603" builtinId="9" hidden="1"/>
    <cellStyle name="Hipervínculo visitado" xfId="44618" builtinId="9" hidden="1"/>
    <cellStyle name="Hipervínculo visitado" xfId="19076" builtinId="9" hidden="1"/>
    <cellStyle name="Hipervínculo visitado" xfId="5617" builtinId="9" hidden="1"/>
    <cellStyle name="Hipervínculo visitado" xfId="24267" builtinId="9" hidden="1"/>
    <cellStyle name="Hipervínculo visitado" xfId="38111" builtinId="9" hidden="1"/>
    <cellStyle name="Hipervínculo visitado" xfId="10968" builtinId="9" hidden="1"/>
    <cellStyle name="Hipervínculo visitado" xfId="33872" builtinId="9" hidden="1"/>
    <cellStyle name="Hipervínculo visitado" xfId="52316" builtinId="9" hidden="1"/>
    <cellStyle name="Hipervínculo visitado" xfId="31062" builtinId="9" hidden="1"/>
    <cellStyle name="Hipervínculo visitado" xfId="39634" builtinId="9" hidden="1"/>
    <cellStyle name="Hipervínculo visitado" xfId="40182" builtinId="9" hidden="1"/>
    <cellStyle name="Hipervínculo visitado" xfId="34739" builtinId="9" hidden="1"/>
    <cellStyle name="Hipervínculo visitado" xfId="22868" builtinId="9" hidden="1"/>
    <cellStyle name="Hipervínculo visitado" xfId="16756" builtinId="9" hidden="1"/>
    <cellStyle name="Hipervínculo visitado" xfId="8832" builtinId="9" hidden="1"/>
    <cellStyle name="Hipervínculo visitado" xfId="24111" builtinId="9" hidden="1"/>
    <cellStyle name="Hipervínculo visitado" xfId="59215" builtinId="9" hidden="1"/>
    <cellStyle name="Hipervínculo visitado" xfId="11086" builtinId="9" hidden="1"/>
    <cellStyle name="Hipervínculo visitado" xfId="36813" builtinId="9" hidden="1"/>
    <cellStyle name="Hipervínculo visitado" xfId="47846" builtinId="9" hidden="1"/>
    <cellStyle name="Hipervínculo visitado" xfId="36510" builtinId="9" hidden="1"/>
    <cellStyle name="Hipervínculo visitado" xfId="46169" builtinId="9" hidden="1"/>
    <cellStyle name="Hipervínculo visitado" xfId="57352" builtinId="9" hidden="1"/>
    <cellStyle name="Hipervínculo visitado" xfId="8444" builtinId="9" hidden="1"/>
    <cellStyle name="Hipervínculo visitado" xfId="31016" builtinId="9" hidden="1"/>
    <cellStyle name="Hipervínculo visitado" xfId="3501" builtinId="9" hidden="1"/>
    <cellStyle name="Hipervínculo visitado" xfId="37120" builtinId="9" hidden="1"/>
    <cellStyle name="Hipervínculo visitado" xfId="51329" builtinId="9" hidden="1"/>
    <cellStyle name="Hipervínculo visitado" xfId="51560" builtinId="9" hidden="1"/>
    <cellStyle name="Hipervínculo visitado" xfId="53219" builtinId="9" hidden="1"/>
    <cellStyle name="Hipervínculo visitado" xfId="17013" builtinId="9" hidden="1"/>
    <cellStyle name="Hipervínculo visitado" xfId="7732" builtinId="9" hidden="1"/>
    <cellStyle name="Hipervínculo visitado" xfId="42157" builtinId="9" hidden="1"/>
    <cellStyle name="Hipervínculo visitado" xfId="3105" builtinId="9" hidden="1"/>
    <cellStyle name="Hipervínculo visitado" xfId="7875" builtinId="9" hidden="1"/>
    <cellStyle name="Hipervínculo visitado" xfId="13055" builtinId="9" hidden="1"/>
    <cellStyle name="Hipervínculo visitado" xfId="52443" builtinId="9" hidden="1"/>
    <cellStyle name="Hipervínculo visitado" xfId="52657" builtinId="9" hidden="1"/>
    <cellStyle name="Hipervínculo visitado" xfId="37523" builtinId="9" hidden="1"/>
    <cellStyle name="Hipervínculo visitado" xfId="102" builtinId="9" hidden="1"/>
    <cellStyle name="Hipervínculo visitado" xfId="58017" builtinId="9" hidden="1"/>
    <cellStyle name="Hipervínculo visitado" xfId="36227" builtinId="9" hidden="1"/>
    <cellStyle name="Hipervínculo visitado" xfId="51690" builtinId="9" hidden="1"/>
    <cellStyle name="Hipervínculo visitado" xfId="47153" builtinId="9" hidden="1"/>
    <cellStyle name="Hipervínculo visitado" xfId="28008" builtinId="9" hidden="1"/>
    <cellStyle name="Hipervínculo visitado" xfId="18972" builtinId="9" hidden="1"/>
    <cellStyle name="Hipervínculo visitado" xfId="1040" builtinId="9" hidden="1"/>
    <cellStyle name="Hipervínculo visitado" xfId="11389" builtinId="9" hidden="1"/>
    <cellStyle name="Hipervínculo visitado" xfId="5994" builtinId="9" hidden="1"/>
    <cellStyle name="Hipervínculo visitado" xfId="50363" builtinId="9" hidden="1"/>
    <cellStyle name="Hipervínculo visitado" xfId="27288" builtinId="9" hidden="1"/>
    <cellStyle name="Hipervínculo visitado" xfId="40002" builtinId="9" hidden="1"/>
    <cellStyle name="Hipervínculo visitado" xfId="47025" builtinId="9" hidden="1"/>
    <cellStyle name="Hipervínculo visitado" xfId="23844" builtinId="9" hidden="1"/>
    <cellStyle name="Hipervínculo visitado" xfId="15050" builtinId="9" hidden="1"/>
    <cellStyle name="Hipervínculo visitado" xfId="36682" builtinId="9" hidden="1"/>
    <cellStyle name="Hipervínculo visitado" xfId="25821" builtinId="9" hidden="1"/>
    <cellStyle name="Hipervínculo visitado" xfId="31084" builtinId="9" hidden="1"/>
    <cellStyle name="Hipervínculo visitado" xfId="33580" builtinId="9" hidden="1"/>
    <cellStyle name="Hipervínculo visitado" xfId="36293" builtinId="9" hidden="1"/>
    <cellStyle name="Hipervínculo visitado" xfId="38549" builtinId="9" hidden="1"/>
    <cellStyle name="Hipervínculo visitado" xfId="29656" builtinId="9" hidden="1"/>
    <cellStyle name="Hipervínculo visitado" xfId="45645" builtinId="9" hidden="1"/>
    <cellStyle name="Hipervínculo visitado" xfId="44552" builtinId="9" hidden="1"/>
    <cellStyle name="Hipervínculo visitado" xfId="15965" builtinId="9" hidden="1"/>
    <cellStyle name="Hipervínculo visitado" xfId="30674" builtinId="9" hidden="1"/>
    <cellStyle name="Hipervínculo visitado" xfId="21222" builtinId="9" hidden="1"/>
    <cellStyle name="Hipervínculo visitado" xfId="26471" builtinId="9" hidden="1"/>
    <cellStyle name="Hipervínculo visitado" xfId="22065" builtinId="9" hidden="1"/>
    <cellStyle name="Hipervínculo visitado" xfId="29811" builtinId="9" hidden="1"/>
    <cellStyle name="Hipervínculo visitado" xfId="9153" builtinId="9" hidden="1"/>
    <cellStyle name="Hipervínculo visitado" xfId="18038" builtinId="9" hidden="1"/>
    <cellStyle name="Hipervínculo visitado" xfId="21273" builtinId="9" hidden="1"/>
    <cellStyle name="Hipervínculo visitado" xfId="5486" builtinId="9" hidden="1"/>
    <cellStyle name="Hipervínculo visitado" xfId="21303" builtinId="9" hidden="1"/>
    <cellStyle name="Hipervínculo visitado" xfId="14454" builtinId="9" hidden="1"/>
    <cellStyle name="Hipervínculo visitado" xfId="20773" builtinId="9" hidden="1"/>
    <cellStyle name="Hipervínculo visitado" xfId="41427" builtinId="9" hidden="1"/>
    <cellStyle name="Hipervínculo visitado" xfId="18567" builtinId="9" hidden="1"/>
    <cellStyle name="Hipervínculo visitado" xfId="45504" builtinId="9" hidden="1"/>
    <cellStyle name="Hipervínculo visitado" xfId="28492" builtinId="9" hidden="1"/>
    <cellStyle name="Hipervínculo visitado" xfId="43636" builtinId="9" hidden="1"/>
    <cellStyle name="Hipervínculo visitado" xfId="39007" builtinId="9" hidden="1"/>
    <cellStyle name="Hipervínculo visitado" xfId="39471" builtinId="9" hidden="1"/>
    <cellStyle name="Hipervínculo visitado" xfId="20917" builtinId="9" hidden="1"/>
    <cellStyle name="Hipervínculo visitado" xfId="58575" builtinId="9" hidden="1"/>
    <cellStyle name="Hipervínculo visitado" xfId="5282" builtinId="9" hidden="1"/>
    <cellStyle name="Hipervínculo visitado" xfId="27466" builtinId="9" hidden="1"/>
    <cellStyle name="Hipervínculo visitado" xfId="24521" builtinId="9" hidden="1"/>
    <cellStyle name="Hipervínculo visitado" xfId="43072" builtinId="9" hidden="1"/>
    <cellStyle name="Hipervínculo visitado" xfId="2288" builtinId="9" hidden="1"/>
    <cellStyle name="Hipervínculo visitado" xfId="24809" builtinId="9" hidden="1"/>
    <cellStyle name="Hipervínculo visitado" xfId="44132" builtinId="9" hidden="1"/>
    <cellStyle name="Hipervínculo visitado" xfId="8714" builtinId="9" hidden="1"/>
    <cellStyle name="Hipervínculo visitado" xfId="52178" builtinId="9" hidden="1"/>
    <cellStyle name="Hipervínculo visitado" xfId="13578" builtinId="9" hidden="1"/>
    <cellStyle name="Hipervínculo visitado" xfId="42143" builtinId="9" hidden="1"/>
    <cellStyle name="Hipervínculo visitado" xfId="11767" builtinId="9" hidden="1"/>
    <cellStyle name="Hipervínculo visitado" xfId="31090" builtinId="9" hidden="1"/>
    <cellStyle name="Hipervínculo visitado" xfId="28845" builtinId="9" hidden="1"/>
    <cellStyle name="Hipervínculo visitado" xfId="24883" builtinId="9" hidden="1"/>
    <cellStyle name="Hipervínculo visitado" xfId="35011" builtinId="9" hidden="1"/>
    <cellStyle name="Hipervínculo visitado" xfId="47631" builtinId="9" hidden="1"/>
    <cellStyle name="Hipervínculo visitado" xfId="25343" builtinId="9" hidden="1"/>
    <cellStyle name="Hipervínculo visitado" xfId="21572" builtinId="9" hidden="1"/>
    <cellStyle name="Hipervínculo visitado" xfId="33370" builtinId="9" hidden="1"/>
    <cellStyle name="Hipervínculo visitado" xfId="28501" builtinId="9" hidden="1"/>
    <cellStyle name="Hipervínculo visitado" xfId="28345" builtinId="9" hidden="1"/>
    <cellStyle name="Hipervínculo visitado" xfId="44220" builtinId="9" hidden="1"/>
    <cellStyle name="Hipervínculo visitado" xfId="8981" builtinId="9" hidden="1"/>
    <cellStyle name="Hipervínculo visitado" xfId="43711" builtinId="9" hidden="1"/>
    <cellStyle name="Hipervínculo visitado" xfId="41117" builtinId="9" hidden="1"/>
    <cellStyle name="Hipervínculo visitado" xfId="16378" builtinId="9" hidden="1"/>
    <cellStyle name="Hipervínculo visitado" xfId="8382" builtinId="9" hidden="1"/>
    <cellStyle name="Hipervínculo visitado" xfId="14618" builtinId="9" hidden="1"/>
    <cellStyle name="Hipervínculo visitado" xfId="43100" builtinId="9" hidden="1"/>
    <cellStyle name="Hipervínculo visitado" xfId="58375" builtinId="9" hidden="1"/>
    <cellStyle name="Hipervínculo visitado" xfId="37975" builtinId="9" hidden="1"/>
    <cellStyle name="Hipervínculo visitado" xfId="54013" builtinId="9" hidden="1"/>
    <cellStyle name="Hipervínculo visitado" xfId="20746" builtinId="9" hidden="1"/>
    <cellStyle name="Hipervínculo visitado" xfId="59446" builtinId="9" hidden="1"/>
    <cellStyle name="Hipervínculo visitado" xfId="45496" builtinId="9" hidden="1"/>
    <cellStyle name="Hipervínculo visitado" xfId="43014" builtinId="9" hidden="1"/>
    <cellStyle name="Hipervínculo visitado" xfId="1547" builtinId="9" hidden="1"/>
    <cellStyle name="Hipervínculo visitado" xfId="24509" builtinId="9" hidden="1"/>
    <cellStyle name="Hipervínculo visitado" xfId="11046" builtinId="9" hidden="1"/>
    <cellStyle name="Hipervínculo visitado" xfId="20905" builtinId="9" hidden="1"/>
    <cellStyle name="Hipervínculo visitado" xfId="5650" builtinId="9" hidden="1"/>
    <cellStyle name="Hipervínculo visitado" xfId="32404" builtinId="9" hidden="1"/>
    <cellStyle name="Hipervínculo visitado" xfId="58699" builtinId="9" hidden="1"/>
    <cellStyle name="Hipervínculo visitado" xfId="14372" builtinId="9" hidden="1"/>
    <cellStyle name="Hipervínculo visitado" xfId="19688" builtinId="9" hidden="1"/>
    <cellStyle name="Hipervínculo visitado" xfId="13778" builtinId="9" hidden="1"/>
    <cellStyle name="Hipervínculo visitado" xfId="16486" builtinId="9" hidden="1"/>
    <cellStyle name="Hipervínculo visitado" xfId="19742" builtinId="9" hidden="1"/>
    <cellStyle name="Hipervínculo visitado" xfId="4297" builtinId="9" hidden="1"/>
    <cellStyle name="Hipervínculo visitado" xfId="25736" builtinId="9" hidden="1"/>
    <cellStyle name="Hipervínculo visitado" xfId="42177" builtinId="9" hidden="1"/>
    <cellStyle name="Hipervínculo visitado" xfId="25126" builtinId="9" hidden="1"/>
    <cellStyle name="Hipervínculo visitado" xfId="40836" builtinId="9" hidden="1"/>
    <cellStyle name="Hipervínculo visitado" xfId="52866" builtinId="9" hidden="1"/>
    <cellStyle name="Hipervínculo visitado" xfId="2587" builtinId="9" hidden="1"/>
    <cellStyle name="Hipervínculo visitado" xfId="30606" builtinId="9" hidden="1"/>
    <cellStyle name="Hipervínculo visitado" xfId="18147" builtinId="9" hidden="1"/>
    <cellStyle name="Hipervínculo visitado" xfId="34189" builtinId="9" hidden="1"/>
    <cellStyle name="Hipervínculo visitado" xfId="8560" builtinId="9" hidden="1"/>
    <cellStyle name="Hipervínculo visitado" xfId="2573" builtinId="9" hidden="1"/>
    <cellStyle name="Hipervínculo visitado" xfId="17146" builtinId="9" hidden="1"/>
    <cellStyle name="Hipervínculo visitado" xfId="6729" builtinId="9" hidden="1"/>
    <cellStyle name="Hipervínculo visitado" xfId="41675" builtinId="9" hidden="1"/>
    <cellStyle name="Hipervínculo visitado" xfId="53685" builtinId="9" hidden="1"/>
    <cellStyle name="Hipervínculo visitado" xfId="15558" builtinId="9" hidden="1"/>
    <cellStyle name="Hipervínculo visitado" xfId="55081" builtinId="9" hidden="1"/>
    <cellStyle name="Hipervínculo visitado" xfId="10115" builtinId="9" hidden="1"/>
    <cellStyle name="Hipervínculo visitado" xfId="38660" builtinId="9" hidden="1"/>
    <cellStyle name="Hipervínculo visitado" xfId="56465" builtinId="9" hidden="1"/>
    <cellStyle name="Hipervínculo visitado" xfId="27614" builtinId="9" hidden="1"/>
    <cellStyle name="Hipervínculo visitado" xfId="13877" builtinId="9" hidden="1"/>
    <cellStyle name="Hipervínculo visitado" xfId="54944" builtinId="9" hidden="1"/>
    <cellStyle name="Hipervínculo visitado" xfId="31158" builtinId="9" hidden="1"/>
    <cellStyle name="Hipervínculo visitado" xfId="28219" builtinId="9" hidden="1"/>
    <cellStyle name="Hipervínculo visitado" xfId="14018" builtinId="9" hidden="1"/>
    <cellStyle name="Hipervínculo visitado" xfId="41620" builtinId="9" hidden="1"/>
    <cellStyle name="Hipervínculo visitado" xfId="44254" builtinId="9" hidden="1"/>
    <cellStyle name="Hipervínculo visitado" xfId="18869" builtinId="9" hidden="1"/>
    <cellStyle name="Hipervínculo visitado" xfId="16490" builtinId="9" hidden="1"/>
    <cellStyle name="Hipervínculo visitado" xfId="50089" builtinId="9" hidden="1"/>
    <cellStyle name="Hipervínculo visitado" xfId="20338" builtinId="9" hidden="1"/>
    <cellStyle name="Hipervínculo visitado" xfId="19810" builtinId="9" hidden="1"/>
    <cellStyle name="Hipervínculo visitado" xfId="23016" builtinId="9" hidden="1"/>
    <cellStyle name="Hipervínculo visitado" xfId="55659" builtinId="9" hidden="1"/>
    <cellStyle name="Hipervínculo visitado" xfId="26871" builtinId="9" hidden="1"/>
    <cellStyle name="Hipervínculo visitado" xfId="21213" builtinId="9" hidden="1"/>
    <cellStyle name="Hipervínculo visitado" xfId="3623" builtinId="9" hidden="1"/>
    <cellStyle name="Hipervínculo visitado" xfId="455" builtinId="9" hidden="1"/>
    <cellStyle name="Hipervínculo visitado" xfId="10012" builtinId="9" hidden="1"/>
    <cellStyle name="Hipervínculo visitado" xfId="29331" builtinId="9" hidden="1"/>
    <cellStyle name="Hipervínculo visitado" xfId="35106" builtinId="9" hidden="1"/>
    <cellStyle name="Hipervínculo visitado" xfId="57202" builtinId="9" hidden="1"/>
    <cellStyle name="Hipervínculo visitado" xfId="28607" builtinId="9" hidden="1"/>
    <cellStyle name="Hipervínculo visitado" xfId="46891" builtinId="9" hidden="1"/>
    <cellStyle name="Hipervínculo visitado" xfId="14936" builtinId="9" hidden="1"/>
    <cellStyle name="Hipervínculo visitado" xfId="7610" builtinId="9" hidden="1"/>
    <cellStyle name="Hipervínculo visitado" xfId="2729" builtinId="9" hidden="1"/>
    <cellStyle name="Hipervínculo visitado" xfId="36456" builtinId="9" hidden="1"/>
    <cellStyle name="Hipervínculo visitado" xfId="2194" builtinId="9" hidden="1"/>
    <cellStyle name="Hipervínculo visitado" xfId="19882" builtinId="9" hidden="1"/>
    <cellStyle name="Hipervínculo visitado" xfId="6945" builtinId="9" hidden="1"/>
    <cellStyle name="Hipervínculo visitado" xfId="50008" builtinId="9" hidden="1"/>
    <cellStyle name="Hipervínculo visitado" xfId="59488" builtinId="9" hidden="1"/>
    <cellStyle name="Hipervínculo visitado" xfId="32816" builtinId="9" hidden="1"/>
    <cellStyle name="Hipervínculo visitado" xfId="37185" builtinId="9" hidden="1"/>
    <cellStyle name="Hipervínculo visitado" xfId="36877" builtinId="9" hidden="1"/>
    <cellStyle name="Hipervínculo visitado" xfId="33316" builtinId="9" hidden="1"/>
    <cellStyle name="Hipervínculo visitado" xfId="47731" builtinId="9" hidden="1"/>
    <cellStyle name="Hipervínculo visitado" xfId="51814" builtinId="9" hidden="1"/>
    <cellStyle name="Hipervínculo visitado" xfId="11307" builtinId="9" hidden="1"/>
    <cellStyle name="Hipervínculo visitado" xfId="17612" builtinId="9" hidden="1"/>
    <cellStyle name="Hipervínculo visitado" xfId="47567" builtinId="9" hidden="1"/>
    <cellStyle name="Hipervínculo visitado" xfId="56787" builtinId="9" hidden="1"/>
    <cellStyle name="Hipervínculo visitado" xfId="51618" builtinId="9" hidden="1"/>
    <cellStyle name="Hipervínculo visitado" xfId="49466" builtinId="9" hidden="1"/>
    <cellStyle name="Hipervínculo visitado" xfId="57959" builtinId="9" hidden="1"/>
    <cellStyle name="Hipervínculo visitado" xfId="20981" builtinId="9" hidden="1"/>
    <cellStyle name="Hipervínculo visitado" xfId="22583" builtinId="9" hidden="1"/>
    <cellStyle name="Hipervínculo visitado" xfId="3531" builtinId="9" hidden="1"/>
    <cellStyle name="Hipervínculo visitado" xfId="10181" builtinId="9" hidden="1"/>
    <cellStyle name="Hipervínculo visitado" xfId="18549" builtinId="9" hidden="1"/>
    <cellStyle name="Hipervínculo visitado" xfId="53773" builtinId="9" hidden="1"/>
    <cellStyle name="Hipervínculo visitado" xfId="56739" builtinId="9" hidden="1"/>
    <cellStyle name="Hipervínculo visitado" xfId="59081" builtinId="9" hidden="1"/>
    <cellStyle name="Hipervínculo visitado" xfId="48866" builtinId="9" hidden="1"/>
    <cellStyle name="Hipervínculo visitado" xfId="38955" builtinId="9" hidden="1"/>
    <cellStyle name="Hipervínculo visitado" xfId="44944" builtinId="9" hidden="1"/>
    <cellStyle name="Hipervínculo visitado" xfId="15698" builtinId="9" hidden="1"/>
    <cellStyle name="Hipervínculo visitado" xfId="41051" builtinId="9" hidden="1"/>
    <cellStyle name="Hipervínculo visitado" xfId="51460" builtinId="9" hidden="1"/>
    <cellStyle name="Hipervínculo visitado" xfId="42438" builtinId="9" hidden="1"/>
    <cellStyle name="Hipervínculo visitado" xfId="47661" builtinId="9" hidden="1"/>
    <cellStyle name="Hipervínculo visitado" xfId="2086" builtinId="9" hidden="1"/>
    <cellStyle name="Hipervínculo visitado" xfId="46181" builtinId="9" hidden="1"/>
    <cellStyle name="Hipervínculo visitado" xfId="5097" builtinId="9" hidden="1"/>
    <cellStyle name="Hipervínculo visitado" xfId="22095" builtinId="9" hidden="1"/>
    <cellStyle name="Hipervínculo visitado" xfId="30420" builtinId="9" hidden="1"/>
    <cellStyle name="Hipervínculo visitado" xfId="19686" builtinId="9" hidden="1"/>
    <cellStyle name="Hipervínculo visitado" xfId="59266" builtinId="9" hidden="1"/>
    <cellStyle name="Hipervínculo visitado" xfId="41848" builtinId="9" hidden="1"/>
    <cellStyle name="Hipervínculo visitado" xfId="41898" builtinId="9" hidden="1"/>
    <cellStyle name="Hipervínculo visitado" xfId="43437" builtinId="9" hidden="1"/>
    <cellStyle name="Hipervínculo visitado" xfId="7456" builtinId="9" hidden="1"/>
    <cellStyle name="Hipervínculo visitado" xfId="19462" builtinId="9" hidden="1"/>
    <cellStyle name="Hipervínculo visitado" xfId="48772" builtinId="9" hidden="1"/>
    <cellStyle name="Hipervínculo visitado" xfId="36945" builtinId="9" hidden="1"/>
    <cellStyle name="Hipervínculo visitado" xfId="37315" builtinId="9" hidden="1"/>
    <cellStyle name="Hipervínculo visitado" xfId="53507" builtinId="9" hidden="1"/>
    <cellStyle name="Hipervínculo visitado" xfId="49550" builtinId="9" hidden="1"/>
    <cellStyle name="Hipervínculo visitado" xfId="3957" builtinId="9" hidden="1"/>
    <cellStyle name="Hipervínculo visitado" xfId="5032" builtinId="9" hidden="1"/>
    <cellStyle name="Hipervínculo visitado" xfId="54525" builtinId="9" hidden="1"/>
    <cellStyle name="Hipervínculo visitado" xfId="10798" builtinId="9" hidden="1"/>
    <cellStyle name="Hipervínculo visitado" xfId="51862" builtinId="9" hidden="1"/>
    <cellStyle name="Hipervínculo visitado" xfId="45200" builtinId="9" hidden="1"/>
    <cellStyle name="Hipervínculo visitado" xfId="52202" builtinId="9" hidden="1"/>
    <cellStyle name="Hipervínculo visitado" xfId="10570" builtinId="9" hidden="1"/>
    <cellStyle name="Hipervínculo visitado" xfId="41313" builtinId="9" hidden="1"/>
    <cellStyle name="Hipervínculo visitado" xfId="12741" builtinId="9" hidden="1"/>
    <cellStyle name="Hipervínculo visitado" xfId="6645" builtinId="9" hidden="1"/>
    <cellStyle name="Hipervínculo visitado" xfId="16748" builtinId="9" hidden="1"/>
    <cellStyle name="Hipervínculo visitado" xfId="55134" builtinId="9" hidden="1"/>
    <cellStyle name="Hipervínculo visitado" xfId="53367" builtinId="9" hidden="1"/>
    <cellStyle name="Hipervínculo visitado" xfId="13712" builtinId="9" hidden="1"/>
    <cellStyle name="Hipervínculo visitado" xfId="59370" builtinId="9" hidden="1"/>
    <cellStyle name="Hipervínculo visitado" xfId="55731" builtinId="9" hidden="1"/>
    <cellStyle name="Hipervínculo visitado" xfId="6526" builtinId="9" hidden="1"/>
    <cellStyle name="Hipervínculo visitado" xfId="17172" builtinId="9" hidden="1"/>
    <cellStyle name="Hipervínculo visitado" xfId="24707" builtinId="9" hidden="1"/>
    <cellStyle name="Hipervínculo visitado" xfId="47181" builtinId="9" hidden="1"/>
    <cellStyle name="Hipervínculo visitado" xfId="21630" builtinId="9" hidden="1"/>
    <cellStyle name="Hipervínculo visitado" xfId="31925" builtinId="9" hidden="1"/>
    <cellStyle name="Hipervínculo visitado" xfId="20639" builtinId="9" hidden="1"/>
    <cellStyle name="Hipervínculo visitado" xfId="4583" builtinId="9" hidden="1"/>
    <cellStyle name="Hipervínculo visitado" xfId="19842" builtinId="9" hidden="1"/>
    <cellStyle name="Hipervínculo visitado" xfId="4524" builtinId="9" hidden="1"/>
    <cellStyle name="Hipervínculo visitado" xfId="5117" builtinId="9" hidden="1"/>
    <cellStyle name="Hipervínculo visitado" xfId="10394" builtinId="9" hidden="1"/>
    <cellStyle name="Hipervínculo visitado" xfId="9514" builtinId="9" hidden="1"/>
    <cellStyle name="Hipervínculo visitado" xfId="25060" builtinId="9" hidden="1"/>
    <cellStyle name="Hipervínculo visitado" xfId="6024" builtinId="9" hidden="1"/>
    <cellStyle name="Hipervínculo visitado" xfId="12291" builtinId="9" hidden="1"/>
    <cellStyle name="Hipervínculo visitado" xfId="32380" builtinId="9" hidden="1"/>
    <cellStyle name="Hipervínculo visitado" xfId="16320" builtinId="9" hidden="1"/>
    <cellStyle name="Hipervínculo visitado" xfId="8312" builtinId="9" hidden="1"/>
    <cellStyle name="Hipervínculo visitado" xfId="35961" builtinId="9" hidden="1"/>
    <cellStyle name="Hipervínculo visitado" xfId="59043" builtinId="9" hidden="1"/>
    <cellStyle name="Hipervínculo visitado" xfId="15650" builtinId="9" hidden="1"/>
    <cellStyle name="Hipervínculo visitado" xfId="30862" builtinId="9" hidden="1"/>
    <cellStyle name="Hipervínculo visitado" xfId="7952" builtinId="9" hidden="1"/>
    <cellStyle name="Hipervínculo visitado" xfId="9442" builtinId="9" hidden="1"/>
    <cellStyle name="Hipervínculo visitado" xfId="27923" builtinId="9" hidden="1"/>
    <cellStyle name="Hipervínculo visitado" xfId="58142" builtinId="9" hidden="1"/>
    <cellStyle name="Hipervínculo visitado" xfId="30654" builtinId="9" hidden="1"/>
    <cellStyle name="Hipervínculo visitado" xfId="16646" builtinId="9" hidden="1"/>
    <cellStyle name="Hipervínculo visitado" xfId="8480" builtinId="9" hidden="1"/>
    <cellStyle name="Hipervínculo visitado" xfId="52557" builtinId="9" hidden="1"/>
    <cellStyle name="Hipervínculo visitado" xfId="42610" builtinId="9" hidden="1"/>
    <cellStyle name="Hipervínculo visitado" xfId="20483" builtinId="9" hidden="1"/>
    <cellStyle name="Hipervínculo visitado" xfId="21086" builtinId="9" hidden="1"/>
    <cellStyle name="Hipervínculo visitado" xfId="50686" builtinId="9" hidden="1"/>
    <cellStyle name="Hipervínculo visitado" xfId="47421" builtinId="9" hidden="1"/>
    <cellStyle name="Hipervínculo visitado" xfId="52764" builtinId="9" hidden="1"/>
    <cellStyle name="Hipervínculo visitado" xfId="16987" builtinId="9" hidden="1"/>
    <cellStyle name="Hipervínculo visitado" xfId="36337" builtinId="9" hidden="1"/>
    <cellStyle name="Hipervínculo visitado" xfId="9508" builtinId="9" hidden="1"/>
    <cellStyle name="Hipervínculo visitado" xfId="50036" builtinId="9" hidden="1"/>
    <cellStyle name="Hipervínculo visitado" xfId="54413" builtinId="9" hidden="1"/>
    <cellStyle name="Hipervínculo visitado" xfId="55309" builtinId="9" hidden="1"/>
    <cellStyle name="Hipervínculo visitado" xfId="42664" builtinId="9" hidden="1"/>
    <cellStyle name="Hipervínculo visitado" xfId="51928" builtinId="9" hidden="1"/>
    <cellStyle name="Hipervínculo visitado" xfId="7873" builtinId="9" hidden="1"/>
    <cellStyle name="Hipervínculo visitado" xfId="54283" builtinId="9" hidden="1"/>
    <cellStyle name="Hipervínculo visitado" xfId="1647" builtinId="9" hidden="1"/>
    <cellStyle name="Hipervínculo visitado" xfId="2206" builtinId="9" hidden="1"/>
    <cellStyle name="Hipervínculo visitado" xfId="9267" builtinId="9" hidden="1"/>
    <cellStyle name="Hipervínculo visitado" xfId="40872" builtinId="9" hidden="1"/>
    <cellStyle name="Hipervínculo visitado" xfId="19812" builtinId="9" hidden="1"/>
    <cellStyle name="Hipervínculo visitado" xfId="51740" builtinId="9" hidden="1"/>
    <cellStyle name="Hipervínculo visitado" xfId="24195" builtinId="9" hidden="1"/>
    <cellStyle name="Hipervínculo visitado" xfId="39740" builtinId="9" hidden="1"/>
    <cellStyle name="Hipervínculo visitado" xfId="2655" builtinId="9" hidden="1"/>
    <cellStyle name="Hipervínculo visitado" xfId="27378" builtinId="9" hidden="1"/>
    <cellStyle name="Hipervínculo visitado" xfId="56419" builtinId="9" hidden="1"/>
    <cellStyle name="Hipervínculo visitado" xfId="33712" builtinId="9" hidden="1"/>
    <cellStyle name="Hipervínculo visitado" xfId="5258" builtinId="9" hidden="1"/>
    <cellStyle name="Hipervínculo visitado" xfId="8600" builtinId="9" hidden="1"/>
    <cellStyle name="Hipervínculo visitado" xfId="42586" builtinId="9" hidden="1"/>
    <cellStyle name="Hipervínculo visitado" xfId="45030" builtinId="9" hidden="1"/>
    <cellStyle name="Hipervínculo visitado" xfId="28935" builtinId="9" hidden="1"/>
    <cellStyle name="Hipervínculo visitado" xfId="50813" builtinId="9" hidden="1"/>
    <cellStyle name="Hipervínculo visitado" xfId="19596" builtinId="9" hidden="1"/>
    <cellStyle name="Hipervínculo visitado" xfId="11940" builtinId="9" hidden="1"/>
    <cellStyle name="Hipervínculo visitado" xfId="40072" builtinId="9" hidden="1"/>
    <cellStyle name="Hipervínculo visitado" xfId="56167" builtinId="9" hidden="1"/>
    <cellStyle name="Hipervínculo visitado" xfId="21813" builtinId="9" hidden="1"/>
    <cellStyle name="Hipervínculo visitado" xfId="41755" builtinId="9" hidden="1"/>
    <cellStyle name="Hipervínculo visitado" xfId="26623" builtinId="9" hidden="1"/>
    <cellStyle name="Hipervínculo visitado" xfId="54365" builtinId="9" hidden="1"/>
    <cellStyle name="Hipervínculo visitado" xfId="4807" builtinId="9" hidden="1"/>
    <cellStyle name="Hipervínculo visitado" xfId="49778" builtinId="9" hidden="1"/>
    <cellStyle name="Hipervínculo visitado" xfId="3719" builtinId="9" hidden="1"/>
    <cellStyle name="Hipervínculo visitado" xfId="36015" builtinId="9" hidden="1"/>
    <cellStyle name="Hipervínculo visitado" xfId="5356" builtinId="9" hidden="1"/>
    <cellStyle name="Hipervínculo visitado" xfId="16017" builtinId="9" hidden="1"/>
    <cellStyle name="Hipervínculo visitado" xfId="38123" builtinId="9" hidden="1"/>
    <cellStyle name="Hipervínculo visitado" xfId="13580" builtinId="9" hidden="1"/>
    <cellStyle name="Hipervínculo visitado" xfId="41608" builtinId="9" hidden="1"/>
    <cellStyle name="Hipervínculo visitado" xfId="58452" builtinId="9" hidden="1"/>
    <cellStyle name="Hipervínculo visitado" xfId="10584" builtinId="9" hidden="1"/>
    <cellStyle name="Hipervínculo visitado" xfId="50223" builtinId="9" hidden="1"/>
    <cellStyle name="Hipervínculo visitado" xfId="30458" builtinId="9" hidden="1"/>
    <cellStyle name="Hipervínculo visitado" xfId="19772" builtinId="9" hidden="1"/>
    <cellStyle name="Hipervínculo visitado" xfId="33023" builtinId="9" hidden="1"/>
    <cellStyle name="Hipervínculo visitado" xfId="30560" builtinId="9" hidden="1"/>
    <cellStyle name="Hipervínculo visitado" xfId="25160" builtinId="9" hidden="1"/>
    <cellStyle name="Hipervínculo visitado" xfId="51580" builtinId="9" hidden="1"/>
    <cellStyle name="Hipervínculo visitado" xfId="8298" builtinId="9" hidden="1"/>
    <cellStyle name="Hipervínculo visitado" xfId="16680" builtinId="9" hidden="1"/>
    <cellStyle name="Hipervínculo visitado" xfId="22501" builtinId="9" hidden="1"/>
    <cellStyle name="Hipervínculo visitado" xfId="35501" builtinId="9" hidden="1"/>
    <cellStyle name="Hipervínculo visitado" xfId="26128" builtinId="9" hidden="1"/>
    <cellStyle name="Hipervínculo visitado" xfId="54385" builtinId="9" hidden="1"/>
    <cellStyle name="Hipervínculo visitado" xfId="42604" builtinId="9" hidden="1"/>
    <cellStyle name="Hipervínculo visitado" xfId="8404" builtinId="9" hidden="1"/>
    <cellStyle name="Hipervínculo visitado" xfId="7176" builtinId="9" hidden="1"/>
    <cellStyle name="Hipervínculo visitado" xfId="38909" builtinId="9" hidden="1"/>
    <cellStyle name="Hipervínculo visitado" xfId="39712" builtinId="9" hidden="1"/>
    <cellStyle name="Hipervínculo visitado" xfId="12337" builtinId="9" hidden="1"/>
    <cellStyle name="Hipervínculo visitado" xfId="13646" builtinId="9" hidden="1"/>
    <cellStyle name="Hipervínculo visitado" xfId="24984" builtinId="9" hidden="1"/>
    <cellStyle name="Hipervínculo visitado" xfId="18740" builtinId="9" hidden="1"/>
    <cellStyle name="Hipervínculo visitado" xfId="20983" builtinId="9" hidden="1"/>
    <cellStyle name="Hipervínculo visitado" xfId="51386" builtinId="9" hidden="1"/>
    <cellStyle name="Hipervínculo visitado" xfId="28961" builtinId="9" hidden="1"/>
    <cellStyle name="Hipervínculo visitado" xfId="40234" builtinId="9" hidden="1"/>
    <cellStyle name="Hipervínculo visitado" xfId="10460" builtinId="9" hidden="1"/>
    <cellStyle name="Hipervínculo visitado" xfId="59135" builtinId="9" hidden="1"/>
    <cellStyle name="Hipervínculo visitado" xfId="53164" builtinId="9" hidden="1"/>
    <cellStyle name="Hipervínculo visitado" xfId="53410" builtinId="9" hidden="1"/>
    <cellStyle name="Hipervínculo visitado" xfId="54209" builtinId="9" hidden="1"/>
    <cellStyle name="Hipervínculo visitado" xfId="51200" builtinId="9" hidden="1"/>
    <cellStyle name="Hipervínculo visitado" xfId="14444" builtinId="9" hidden="1"/>
    <cellStyle name="Hipervínculo visitado" xfId="50581" builtinId="9" hidden="1"/>
    <cellStyle name="Hipervínculo visitado" xfId="14691" builtinId="9" hidden="1"/>
    <cellStyle name="Hipervínculo visitado" xfId="50026" builtinId="9" hidden="1"/>
    <cellStyle name="Hipervínculo visitado" xfId="38595" builtinId="9" hidden="1"/>
    <cellStyle name="Hipervínculo visitado" xfId="44166" builtinId="9" hidden="1"/>
    <cellStyle name="Hipervínculo visitado" xfId="31488" builtinId="9" hidden="1"/>
    <cellStyle name="Hipervínculo visitado" xfId="32177" builtinId="9" hidden="1"/>
    <cellStyle name="Hipervínculo visitado" xfId="51908" builtinId="9" hidden="1"/>
    <cellStyle name="Hipervínculo visitado" xfId="34985" builtinId="9" hidden="1"/>
    <cellStyle name="Hipervínculo visitado" xfId="20787" builtinId="9" hidden="1"/>
    <cellStyle name="Hipervínculo visitado" xfId="40963" builtinId="9" hidden="1"/>
    <cellStyle name="Hipervínculo visitado" xfId="11160" builtinId="9" hidden="1"/>
    <cellStyle name="Hipervínculo visitado" xfId="20931" builtinId="9" hidden="1"/>
    <cellStyle name="Hipervínculo visitado" xfId="56019" builtinId="9" hidden="1"/>
    <cellStyle name="Hipervínculo visitado" xfId="23838" builtinId="9" hidden="1"/>
    <cellStyle name="Hipervínculo visitado" xfId="50155" builtinId="9" hidden="1"/>
    <cellStyle name="Hipervínculo visitado" xfId="14656" builtinId="9" hidden="1"/>
    <cellStyle name="Hipervínculo visitado" xfId="35145" builtinId="9" hidden="1"/>
    <cellStyle name="Hipervínculo visitado" xfId="17230" builtinId="9" hidden="1"/>
    <cellStyle name="Hipervínculo visitado" xfId="34060" builtinId="9" hidden="1"/>
    <cellStyle name="Hipervínculo visitado" xfId="20696" builtinId="9" hidden="1"/>
    <cellStyle name="Hipervínculo visitado" xfId="39348" builtinId="9" hidden="1"/>
    <cellStyle name="Hipervínculo visitado" xfId="28351" builtinId="9" hidden="1"/>
    <cellStyle name="Hipervínculo visitado" xfId="2142" builtinId="9" hidden="1"/>
    <cellStyle name="Hipervínculo visitado" xfId="52046" builtinId="9" hidden="1"/>
    <cellStyle name="Hipervínculo visitado" xfId="42534" builtinId="9" hidden="1"/>
    <cellStyle name="Hipervínculo visitado" xfId="31999" builtinId="9" hidden="1"/>
    <cellStyle name="Hipervínculo visitado" xfId="19998" builtinId="9" hidden="1"/>
    <cellStyle name="Hipervínculo visitado" xfId="13556" builtinId="9" hidden="1"/>
    <cellStyle name="Hipervínculo visitado" xfId="546" builtinId="9" hidden="1"/>
    <cellStyle name="Hipervínculo visitado" xfId="841" builtinId="9" hidden="1"/>
    <cellStyle name="Hipervínculo visitado" xfId="46185" builtinId="9" hidden="1"/>
    <cellStyle name="Hipervínculo visitado" xfId="6845" builtinId="9" hidden="1"/>
    <cellStyle name="Hipervínculo visitado" xfId="15548" builtinId="9" hidden="1"/>
    <cellStyle name="Hipervínculo visitado" xfId="46139" builtinId="9" hidden="1"/>
    <cellStyle name="Hipervínculo visitado" xfId="37207" builtinId="9" hidden="1"/>
    <cellStyle name="Hipervínculo visitado" xfId="22599" builtinId="9" hidden="1"/>
    <cellStyle name="Hipervínculo visitado" xfId="52320" builtinId="9" hidden="1"/>
    <cellStyle name="Hipervínculo visitado" xfId="40188" builtinId="9" hidden="1"/>
    <cellStyle name="Hipervínculo visitado" xfId="4313" builtinId="9" hidden="1"/>
    <cellStyle name="Hipervínculo visitado" xfId="45418" builtinId="9" hidden="1"/>
    <cellStyle name="Hipervínculo visitado" xfId="41133" builtinId="9" hidden="1"/>
    <cellStyle name="Hipervínculo visitado" xfId="3049" builtinId="9" hidden="1"/>
    <cellStyle name="Hipervínculo visitado" xfId="46995" builtinId="9" hidden="1"/>
    <cellStyle name="Hipervínculo visitado" xfId="24399" builtinId="9" hidden="1"/>
    <cellStyle name="Hipervínculo visitado" xfId="13975" builtinId="9" hidden="1"/>
    <cellStyle name="Hipervínculo visitado" xfId="40500" builtinId="9" hidden="1"/>
    <cellStyle name="Hipervínculo visitado" xfId="16202" builtinId="9" hidden="1"/>
    <cellStyle name="Hipervínculo visitado" xfId="3258" builtinId="9" hidden="1"/>
    <cellStyle name="Hipervínculo visitado" xfId="55285" builtinId="9" hidden="1"/>
    <cellStyle name="Hipervínculo visitado" xfId="15646" builtinId="9" hidden="1"/>
    <cellStyle name="Hipervínculo visitado" xfId="44984" builtinId="9" hidden="1"/>
    <cellStyle name="Hipervínculo visitado" xfId="19662" builtinId="9" hidden="1"/>
    <cellStyle name="Hipervínculo visitado" xfId="7867" builtinId="9" hidden="1"/>
    <cellStyle name="Hipervínculo visitado" xfId="25579" builtinId="9" hidden="1"/>
    <cellStyle name="Hipervínculo visitado" xfId="52330" builtinId="9" hidden="1"/>
    <cellStyle name="Hipervínculo visitado" xfId="6761" builtinId="9" hidden="1"/>
    <cellStyle name="Hipervínculo visitado" xfId="8344" builtinId="9" hidden="1"/>
    <cellStyle name="Hipervínculo visitado" xfId="8430" builtinId="9" hidden="1"/>
    <cellStyle name="Hipervínculo visitado" xfId="42814" builtinId="9" hidden="1"/>
    <cellStyle name="Hipervínculo visitado" xfId="52704" builtinId="9" hidden="1"/>
    <cellStyle name="Hipervínculo visitado" xfId="9149" builtinId="9" hidden="1"/>
    <cellStyle name="Hipervínculo visitado" xfId="23380" builtinId="9" hidden="1"/>
    <cellStyle name="Hipervínculo visitado" xfId="34243" builtinId="9" hidden="1"/>
    <cellStyle name="Hipervínculo visitado" xfId="55077" builtinId="9" hidden="1"/>
    <cellStyle name="Hipervínculo visitado" xfId="13668" builtinId="9" hidden="1"/>
    <cellStyle name="Hipervínculo visitado" xfId="13787" builtinId="9" hidden="1"/>
    <cellStyle name="Hipervínculo visitado" xfId="28377" builtinId="9" hidden="1"/>
    <cellStyle name="Hipervínculo visitado" xfId="26929" builtinId="9" hidden="1"/>
    <cellStyle name="Hipervínculo visitado" xfId="44370" builtinId="9" hidden="1"/>
    <cellStyle name="Hipervínculo visitado" xfId="25871" builtinId="9" hidden="1"/>
    <cellStyle name="Hipervínculo visitado" xfId="49484" builtinId="9" hidden="1"/>
    <cellStyle name="Hipervínculo visitado" xfId="9099" builtinId="9" hidden="1"/>
    <cellStyle name="Hipervínculo visitado" xfId="3573" builtinId="9" hidden="1"/>
    <cellStyle name="Hipervínculo visitado" xfId="560" builtinId="9" hidden="1"/>
    <cellStyle name="Hipervínculo visitado" xfId="55349" builtinId="9" hidden="1"/>
    <cellStyle name="Hipervínculo visitado" xfId="49019" builtinId="9" hidden="1"/>
    <cellStyle name="Hipervínculo visitado" xfId="19046" builtinId="9" hidden="1"/>
    <cellStyle name="Hipervínculo visitado" xfId="31714" builtinId="9" hidden="1"/>
    <cellStyle name="Hipervínculo visitado" xfId="47651" builtinId="9" hidden="1"/>
    <cellStyle name="Hipervínculo visitado" xfId="15654" builtinId="9" hidden="1"/>
    <cellStyle name="Hipervínculo visitado" xfId="32472" builtinId="9" hidden="1"/>
    <cellStyle name="Hipervínculo visitado" xfId="32358" builtinId="9" hidden="1"/>
    <cellStyle name="Hipervínculo visitado" xfId="27582" builtinId="9" hidden="1"/>
    <cellStyle name="Hipervínculo visitado" xfId="41948" builtinId="9" hidden="1"/>
    <cellStyle name="Hipervínculo visitado" xfId="12484" builtinId="9" hidden="1"/>
    <cellStyle name="Hipervínculo visitado" xfId="38016" builtinId="9" hidden="1"/>
    <cellStyle name="Hipervínculo visitado" xfId="9744" builtinId="9" hidden="1"/>
    <cellStyle name="Hipervínculo visitado" xfId="23203" builtinId="9" hidden="1"/>
    <cellStyle name="Hipervínculo visitado" xfId="24277" builtinId="9" hidden="1"/>
    <cellStyle name="Hipervínculo visitado" xfId="6170" builtinId="9" hidden="1"/>
    <cellStyle name="Hipervínculo visitado" xfId="21195" builtinId="9" hidden="1"/>
    <cellStyle name="Hipervínculo visitado" xfId="7178" builtinId="9" hidden="1"/>
    <cellStyle name="Hipervínculo visitado" xfId="40270" builtinId="9" hidden="1"/>
    <cellStyle name="Hipervínculo visitado" xfId="50209" builtinId="9" hidden="1"/>
    <cellStyle name="Hipervínculo visitado" xfId="26757" builtinId="9" hidden="1"/>
    <cellStyle name="Hipervínculo visitado" xfId="37733" builtinId="9" hidden="1"/>
    <cellStyle name="Hipervínculo visitado" xfId="44396" builtinId="9" hidden="1"/>
    <cellStyle name="Hipervínculo visitado" xfId="24631" builtinId="9" hidden="1"/>
    <cellStyle name="Hipervínculo visitado" xfId="44200" builtinId="9" hidden="1"/>
    <cellStyle name="Hipervínculo visitado" xfId="28251" builtinId="9" hidden="1"/>
    <cellStyle name="Hipervínculo visitado" xfId="26021" builtinId="9" hidden="1"/>
    <cellStyle name="Hipervínculo visitado" xfId="32204" builtinId="9" hidden="1"/>
    <cellStyle name="Hipervínculo visitado" xfId="3379" builtinId="9" hidden="1"/>
    <cellStyle name="Hipervínculo visitado" xfId="33496" builtinId="9" hidden="1"/>
    <cellStyle name="Hipervínculo visitado" xfId="18801" builtinId="9" hidden="1"/>
    <cellStyle name="Hipervínculo visitado" xfId="42452" builtinId="9" hidden="1"/>
    <cellStyle name="Hipervínculo visitado" xfId="16624" builtinId="9" hidden="1"/>
    <cellStyle name="Hipervínculo visitado" xfId="11627" builtinId="9" hidden="1"/>
    <cellStyle name="Hipervínculo visitado" xfId="10724" builtinId="9" hidden="1"/>
    <cellStyle name="Hipervínculo visitado" xfId="52423" builtinId="9" hidden="1"/>
    <cellStyle name="Hipervínculo visitado" xfId="50798" builtinId="9" hidden="1"/>
    <cellStyle name="Hipervínculo visitado" xfId="33396" builtinId="9" hidden="1"/>
    <cellStyle name="Hipervínculo visitado" xfId="58927" builtinId="9" hidden="1"/>
    <cellStyle name="Hipervínculo visitado" xfId="57863" builtinId="9" hidden="1"/>
    <cellStyle name="Hipervínculo visitado" xfId="2522" builtinId="9" hidden="1"/>
    <cellStyle name="Hipervínculo visitado" xfId="32599" builtinId="9" hidden="1"/>
    <cellStyle name="Hipervínculo visitado" xfId="34834" builtinId="9" hidden="1"/>
    <cellStyle name="Hipervínculo visitado" xfId="41930" builtinId="9" hidden="1"/>
    <cellStyle name="Hipervínculo visitado" xfId="55486" builtinId="9" hidden="1"/>
    <cellStyle name="Hipervínculo visitado" xfId="22888" builtinId="9" hidden="1"/>
    <cellStyle name="Hipervínculo visitado" xfId="43118" builtinId="9" hidden="1"/>
    <cellStyle name="Hipervínculo visitado" xfId="34235" builtinId="9" hidden="1"/>
    <cellStyle name="Hipervínculo visitado" xfId="57228" builtinId="9" hidden="1"/>
    <cellStyle name="Hipervínculo visitado" xfId="50670" builtinId="9" hidden="1"/>
    <cellStyle name="Hipervínculo visitado" xfId="42632" builtinId="9" hidden="1"/>
    <cellStyle name="Hipervínculo visitado" xfId="37584" builtinId="9" hidden="1"/>
    <cellStyle name="Hipervínculo visitado" xfId="52559" builtinId="9" hidden="1"/>
    <cellStyle name="Hipervínculo visitado" xfId="54930" builtinId="9" hidden="1"/>
    <cellStyle name="Hipervínculo visitado" xfId="37176" builtinId="9" hidden="1"/>
    <cellStyle name="Hipervínculo visitado" xfId="35288" builtinId="9" hidden="1"/>
    <cellStyle name="Hipervínculo visitado" xfId="56279" builtinId="9" hidden="1"/>
    <cellStyle name="Hipervínculo visitado" xfId="26869" builtinId="9" hidden="1"/>
    <cellStyle name="Hipervínculo visitado" xfId="45166" builtinId="9" hidden="1"/>
    <cellStyle name="Hipervínculo visitado" xfId="49516" builtinId="9" hidden="1"/>
    <cellStyle name="Hipervínculo visitado" xfId="46517" builtinId="9" hidden="1"/>
    <cellStyle name="Hipervínculo visitado" xfId="30311" builtinId="9" hidden="1"/>
    <cellStyle name="Hipervínculo visitado" xfId="35801" builtinId="9" hidden="1"/>
    <cellStyle name="Hipervínculo visitado" xfId="49067" builtinId="9" hidden="1"/>
    <cellStyle name="Hipervínculo visitado" xfId="47681" builtinId="9" hidden="1"/>
    <cellStyle name="Hipervínculo visitado" xfId="57102" builtinId="9" hidden="1"/>
    <cellStyle name="Hipervínculo visitado" xfId="17072" builtinId="9" hidden="1"/>
    <cellStyle name="Hipervínculo visitado" xfId="29728" builtinId="9" hidden="1"/>
    <cellStyle name="Hipervínculo visitado" xfId="21421" builtinId="9" hidden="1"/>
    <cellStyle name="Hipervínculo visitado" xfId="47345" builtinId="9" hidden="1"/>
    <cellStyle name="Hipervínculo visitado" xfId="22736" builtinId="9" hidden="1"/>
    <cellStyle name="Hipervínculo visitado" xfId="16218" builtinId="9" hidden="1"/>
    <cellStyle name="Hipervínculo visitado" xfId="42490" builtinId="9" hidden="1"/>
    <cellStyle name="Hipervínculo visitado" xfId="27290" builtinId="9" hidden="1"/>
    <cellStyle name="Hipervínculo visitado" xfId="17144" builtinId="9" hidden="1"/>
    <cellStyle name="Hipervínculo visitado" xfId="56907" builtinId="9" hidden="1"/>
    <cellStyle name="Hipervínculo visitado" xfId="58653" builtinId="9" hidden="1"/>
    <cellStyle name="Hipervínculo visitado" xfId="47051" builtinId="9" hidden="1"/>
    <cellStyle name="Hipervínculo visitado" xfId="58259" builtinId="9" hidden="1"/>
    <cellStyle name="Hipervínculo visitado" xfId="18187" builtinId="9" hidden="1"/>
    <cellStyle name="Hipervínculo visitado" xfId="54301" builtinId="9" hidden="1"/>
    <cellStyle name="Hipervínculo visitado" xfId="52491" builtinId="9" hidden="1"/>
    <cellStyle name="Hipervínculo visitado" xfId="57008" builtinId="9" hidden="1"/>
    <cellStyle name="Hipervínculo visitado" xfId="28149" builtinId="9" hidden="1"/>
    <cellStyle name="Hipervínculo visitado" xfId="49548" builtinId="9" hidden="1"/>
    <cellStyle name="Hipervínculo visitado" xfId="45890" builtinId="9" hidden="1"/>
    <cellStyle name="Hipervínculo visitado" xfId="52679" builtinId="9" hidden="1"/>
    <cellStyle name="Hipervínculo visitado" xfId="21156" builtinId="9" hidden="1"/>
    <cellStyle name="Hipervínculo visitado" xfId="30932" builtinId="9" hidden="1"/>
    <cellStyle name="Hipervínculo visitado" xfId="49686" builtinId="9" hidden="1"/>
    <cellStyle name="Hipervínculo visitado" xfId="56399" builtinId="9" hidden="1"/>
    <cellStyle name="Hipervínculo visitado" xfId="52852" builtinId="9" hidden="1"/>
    <cellStyle name="Hipervínculo visitado" xfId="43449" builtinId="9" hidden="1"/>
    <cellStyle name="Hipervínculo visitado" xfId="40648" builtinId="9" hidden="1"/>
    <cellStyle name="Hipervínculo visitado" xfId="36470" builtinId="9" hidden="1"/>
    <cellStyle name="Hipervínculo visitado" xfId="57322" builtinId="9" hidden="1"/>
    <cellStyle name="Hipervínculo visitado" xfId="2561" builtinId="9" hidden="1"/>
    <cellStyle name="Hipervínculo visitado" xfId="15570" builtinId="9" hidden="1"/>
    <cellStyle name="Hipervínculo visitado" xfId="46395" builtinId="9" hidden="1"/>
    <cellStyle name="Hipervínculo visitado" xfId="46511" builtinId="9" hidden="1"/>
    <cellStyle name="Hipervínculo visitado" xfId="25306" builtinId="9" hidden="1"/>
    <cellStyle name="Hipervínculo visitado" xfId="33599" builtinId="9" hidden="1"/>
    <cellStyle name="Hipervínculo visitado" xfId="51341" builtinId="9" hidden="1"/>
    <cellStyle name="Hipervínculo visitado" xfId="15494" builtinId="9" hidden="1"/>
    <cellStyle name="Hipervínculo visitado" xfId="10678" builtinId="9" hidden="1"/>
    <cellStyle name="Hipervínculo visitado" xfId="59410" builtinId="9" hidden="1"/>
    <cellStyle name="Hipervínculo visitado" xfId="57915" builtinId="9" hidden="1"/>
    <cellStyle name="Hipervínculo visitado" xfId="24956" builtinId="9" hidden="1"/>
    <cellStyle name="Hipervínculo visitado" xfId="29123" builtinId="9" hidden="1"/>
    <cellStyle name="Hipervínculo visitado" xfId="31604" builtinId="9" hidden="1"/>
    <cellStyle name="Hipervínculo visitado" xfId="29059" builtinId="9" hidden="1"/>
    <cellStyle name="Hipervínculo visitado" xfId="59316" builtinId="9" hidden="1"/>
    <cellStyle name="Hipervínculo visitado" xfId="55963" builtinId="9" hidden="1"/>
    <cellStyle name="Hipervínculo visitado" xfId="28335" builtinId="9" hidden="1"/>
    <cellStyle name="Hipervínculo visitado" xfId="52669" builtinId="9" hidden="1"/>
    <cellStyle name="Hipervínculo visitado" xfId="21289" builtinId="9" hidden="1"/>
    <cellStyle name="Hipervínculo visitado" xfId="48557" builtinId="9" hidden="1"/>
    <cellStyle name="Hipervínculo visitado" xfId="39869" builtinId="9" hidden="1"/>
    <cellStyle name="Hipervínculo visitado" xfId="48109" builtinId="9" hidden="1"/>
    <cellStyle name="Hipervínculo visitado" xfId="15010" builtinId="9" hidden="1"/>
    <cellStyle name="Hipervínculo visitado" xfId="47763" builtinId="9" hidden="1"/>
    <cellStyle name="Hipervínculo visitado" xfId="25839" builtinId="9" hidden="1"/>
    <cellStyle name="Hipervínculo visitado" xfId="28577" builtinId="9" hidden="1"/>
    <cellStyle name="Hipervínculo visitado" xfId="4699" builtinId="9" hidden="1"/>
    <cellStyle name="Hipervínculo visitado" xfId="1577" builtinId="9" hidden="1"/>
    <cellStyle name="Hipervínculo visitado" xfId="51594" builtinId="9" hidden="1"/>
    <cellStyle name="Hipervínculo visitado" xfId="37901" builtinId="9" hidden="1"/>
    <cellStyle name="Hipervínculo visitado" xfId="51672" builtinId="9" hidden="1"/>
    <cellStyle name="Hipervínculo visitado" xfId="4795" builtinId="9" hidden="1"/>
    <cellStyle name="Hipervínculo visitado" xfId="10616" builtinId="9" hidden="1"/>
    <cellStyle name="Hipervínculo visitado" xfId="19172" builtinId="9" hidden="1"/>
    <cellStyle name="Hipervínculo visitado" xfId="40400" builtinId="9" hidden="1"/>
    <cellStyle name="Hipervínculo visitado" xfId="53118" builtinId="9" hidden="1"/>
    <cellStyle name="Hipervínculo visitado" xfId="56581" builtinId="9" hidden="1"/>
    <cellStyle name="Hipervínculo visitado" xfId="13918" builtinId="9" hidden="1"/>
    <cellStyle name="Hipervínculo visitado" xfId="51226" builtinId="9" hidden="1"/>
    <cellStyle name="Hipervínculo visitado" xfId="50054" builtinId="9" hidden="1"/>
    <cellStyle name="Hipervínculo visitado" xfId="55146" builtinId="9" hidden="1"/>
    <cellStyle name="Hipervínculo visitado" xfId="46971" builtinId="9" hidden="1"/>
    <cellStyle name="Hipervínculo visitado" xfId="49502" builtinId="9" hidden="1"/>
    <cellStyle name="Hipervínculo visitado" xfId="31240" builtinId="9" hidden="1"/>
    <cellStyle name="Hipervínculo visitado" xfId="24247" builtinId="9" hidden="1"/>
    <cellStyle name="Hipervínculo visitado" xfId="3383" builtinId="9" hidden="1"/>
    <cellStyle name="Hipervínculo visitado" xfId="59454" builtinId="9" hidden="1"/>
    <cellStyle name="Hipervínculo visitado" xfId="54287" builtinId="9" hidden="1"/>
    <cellStyle name="Hipervínculo visitado" xfId="19010" builtinId="9" hidden="1"/>
    <cellStyle name="Hipervínculo visitado" xfId="18018" builtinId="9" hidden="1"/>
    <cellStyle name="Hipervínculo visitado" xfId="38055" builtinId="9" hidden="1"/>
    <cellStyle name="Hipervínculo visitado" xfId="44562" builtinId="9" hidden="1"/>
    <cellStyle name="Hipervínculo visitado" xfId="33908" builtinId="9" hidden="1"/>
    <cellStyle name="Hipervínculo visitado" xfId="28749" builtinId="9" hidden="1"/>
    <cellStyle name="Hipervínculo visitado" xfId="45224" builtinId="9" hidden="1"/>
    <cellStyle name="Hipervínculo visitado" xfId="12815" builtinId="9" hidden="1"/>
    <cellStyle name="Hipervínculo visitado" xfId="7984" builtinId="9" hidden="1"/>
    <cellStyle name="Hipervínculo visitado" xfId="13682" builtinId="9" hidden="1"/>
    <cellStyle name="Hipervínculo visitado" xfId="41778" builtinId="9" hidden="1"/>
    <cellStyle name="Hipervínculo visitado" xfId="56015" builtinId="9" hidden="1"/>
    <cellStyle name="Hipervínculo visitado" xfId="5426" builtinId="9" hidden="1"/>
    <cellStyle name="Hipervínculo visitado" xfId="9546" builtinId="9" hidden="1"/>
    <cellStyle name="Hipervínculo visitado" xfId="22165" builtinId="9" hidden="1"/>
    <cellStyle name="Hipervínculo visitado" xfId="52835" builtinId="9" hidden="1"/>
    <cellStyle name="Hipervínculo visitado" xfId="6923" builtinId="9" hidden="1"/>
    <cellStyle name="Hipervínculo visitado" xfId="44652" builtinId="9" hidden="1"/>
    <cellStyle name="Hipervínculo visitado" xfId="12833" builtinId="9" hidden="1"/>
    <cellStyle name="Hipervínculo visitado" xfId="34977" builtinId="9" hidden="1"/>
    <cellStyle name="Hipervínculo visitado" xfId="68" builtinId="9" hidden="1"/>
    <cellStyle name="Hipervínculo visitado" xfId="18678" builtinId="9" hidden="1"/>
    <cellStyle name="Hipervínculo visitado" xfId="2184" builtinId="9" hidden="1"/>
    <cellStyle name="Hipervínculo visitado" xfId="43016" builtinId="9" hidden="1"/>
    <cellStyle name="Hipervínculo visitado" xfId="13782" builtinId="9" hidden="1"/>
    <cellStyle name="Hipervínculo visitado" xfId="32185" builtinId="9" hidden="1"/>
    <cellStyle name="Hipervínculo visitado" xfId="58473" builtinId="9" hidden="1"/>
    <cellStyle name="Hipervínculo visitado" xfId="30990" builtinId="9" hidden="1"/>
    <cellStyle name="Hipervínculo visitado" xfId="40024" builtinId="9" hidden="1"/>
    <cellStyle name="Hipervínculo visitado" xfId="29666" builtinId="9" hidden="1"/>
    <cellStyle name="Hipervínculo visitado" xfId="50010" builtinId="9" hidden="1"/>
    <cellStyle name="Hipervínculo visitado" xfId="9822" builtinId="9" hidden="1"/>
    <cellStyle name="Hipervínculo visitado" xfId="14408" builtinId="9" hidden="1"/>
    <cellStyle name="Hipervínculo visitado" xfId="7136" builtinId="9" hidden="1"/>
    <cellStyle name="Hipervínculo visitado" xfId="56972" builtinId="9" hidden="1"/>
    <cellStyle name="Hipervínculo visitado" xfId="46421" builtinId="9" hidden="1"/>
    <cellStyle name="Hipervínculo visitado" xfId="53469" builtinId="9" hidden="1"/>
    <cellStyle name="Hipervínculo visitado" xfId="52973" builtinId="9" hidden="1"/>
    <cellStyle name="Hipervínculo visitado" xfId="46105" builtinId="9" hidden="1"/>
    <cellStyle name="Hipervínculo visitado" xfId="42460" builtinId="9" hidden="1"/>
    <cellStyle name="Hipervínculo visitado" xfId="18151" builtinId="9" hidden="1"/>
    <cellStyle name="Hipervínculo visitado" xfId="15262" builtinId="9" hidden="1"/>
    <cellStyle name="Hipervínculo visitado" xfId="27674" builtinId="9" hidden="1"/>
    <cellStyle name="Hipervínculo visitado" xfId="6881" builtinId="9" hidden="1"/>
    <cellStyle name="Hipervínculo visitado" xfId="5874" builtinId="9" hidden="1"/>
    <cellStyle name="Hipervínculo visitado" xfId="30247" builtinId="9" hidden="1"/>
    <cellStyle name="Hipervínculo visitado" xfId="10660" builtinId="9" hidden="1"/>
    <cellStyle name="Hipervínculo visitado" xfId="12635" builtinId="9" hidden="1"/>
    <cellStyle name="Hipervínculo visitado" xfId="4546" builtinId="9" hidden="1"/>
    <cellStyle name="Hipervínculo visitado" xfId="23426" builtinId="9" hidden="1"/>
    <cellStyle name="Hipervínculo visitado" xfId="12489" builtinId="9" hidden="1"/>
    <cellStyle name="Hipervínculo visitado" xfId="43287" builtinId="9" hidden="1"/>
    <cellStyle name="Hipervínculo visitado" xfId="49564" builtinId="9" hidden="1"/>
    <cellStyle name="Hipervínculo visitado" xfId="45214" builtinId="9" hidden="1"/>
    <cellStyle name="Hipervínculo visitado" xfId="6322" builtinId="9" hidden="1"/>
    <cellStyle name="Hipervínculo visitado" xfId="13728" builtinId="9" hidden="1"/>
    <cellStyle name="Hipervínculo visitado" xfId="50012" builtinId="9" hidden="1"/>
    <cellStyle name="Hipervínculo visitado" xfId="30424" builtinId="9" hidden="1"/>
    <cellStyle name="Hipervínculo visitado" xfId="35087" builtinId="9" hidden="1"/>
    <cellStyle name="Hipervínculo visitado" xfId="50421" builtinId="9" hidden="1"/>
    <cellStyle name="Hipervínculo visitado" xfId="14556" builtinId="9" hidden="1"/>
    <cellStyle name="Hipervínculo visitado" xfId="44041" builtinId="9" hidden="1"/>
    <cellStyle name="Hipervínculo visitado" xfId="37745" builtinId="9" hidden="1"/>
    <cellStyle name="Hipervínculo visitado" xfId="28203" builtinId="9" hidden="1"/>
    <cellStyle name="Hipervínculo visitado" xfId="8232" builtinId="9" hidden="1"/>
    <cellStyle name="Hipervínculo visitado" xfId="36574" builtinId="9" hidden="1"/>
    <cellStyle name="Hipervínculo visitado" xfId="39652" builtinId="9" hidden="1"/>
    <cellStyle name="Hipervínculo visitado" xfId="30773" builtinId="9" hidden="1"/>
    <cellStyle name="Hipervínculo visitado" xfId="11934" builtinId="9" hidden="1"/>
    <cellStyle name="Hipervínculo visitado" xfId="10442" builtinId="9" hidden="1"/>
    <cellStyle name="Hipervínculo visitado" xfId="32011" builtinId="9" hidden="1"/>
    <cellStyle name="Hipervínculo visitado" xfId="29037" builtinId="9" hidden="1"/>
    <cellStyle name="Hipervínculo visitado" xfId="24813" builtinId="9" hidden="1"/>
    <cellStyle name="Hipervínculo visitado" xfId="58721" builtinId="9" hidden="1"/>
    <cellStyle name="Hipervínculo visitado" xfId="45012" builtinId="9" hidden="1"/>
    <cellStyle name="Hipervínculo visitado" xfId="11879" builtinId="9" hidden="1"/>
    <cellStyle name="Hipervínculo visitado" xfId="44218" builtinId="9" hidden="1"/>
    <cellStyle name="Hipervínculo visitado" xfId="19880" builtinId="9" hidden="1"/>
    <cellStyle name="Hipervínculo visitado" xfId="10046" builtinId="9" hidden="1"/>
    <cellStyle name="Hipervínculo visitado" xfId="7817" builtinId="9" hidden="1"/>
    <cellStyle name="Hipervínculo visitado" xfId="4293" builtinId="9" hidden="1"/>
    <cellStyle name="Hipervínculo visitado" xfId="35025" builtinId="9" hidden="1"/>
    <cellStyle name="Hipervínculo visitado" xfId="43721" builtinId="9" hidden="1"/>
    <cellStyle name="Hipervínculo visitado" xfId="5746" builtinId="9" hidden="1"/>
    <cellStyle name="Hipervínculo visitado" xfId="55103" builtinId="9" hidden="1"/>
    <cellStyle name="Hipervínculo visitado" xfId="20499" builtinId="9" hidden="1"/>
    <cellStyle name="Hipervínculo visitado" xfId="34997" builtinId="9" hidden="1"/>
    <cellStyle name="Hipervínculo visitado" xfId="41492" builtinId="9" hidden="1"/>
    <cellStyle name="Hipervínculo visitado" xfId="32509" builtinId="9" hidden="1"/>
    <cellStyle name="Hipervínculo visitado" xfId="11578" builtinId="9" hidden="1"/>
    <cellStyle name="Hipervínculo visitado" xfId="45074" builtinId="9" hidden="1"/>
    <cellStyle name="Hipervínculo visitado" xfId="17380" builtinId="9" hidden="1"/>
    <cellStyle name="Hipervínculo visitado" xfId="39159" builtinId="9" hidden="1"/>
    <cellStyle name="Hipervínculo visitado" xfId="58627" builtinId="9" hidden="1"/>
    <cellStyle name="Hipervínculo visitado" xfId="33610" builtinId="9" hidden="1"/>
    <cellStyle name="Hipervínculo visitado" xfId="34010" builtinId="9" hidden="1"/>
    <cellStyle name="Hipervínculo visitado" xfId="24269" builtinId="9" hidden="1"/>
    <cellStyle name="Hipervínculo visitado" xfId="46053" builtinId="9" hidden="1"/>
    <cellStyle name="Hipervínculo visitado" xfId="52675" builtinId="9" hidden="1"/>
    <cellStyle name="Hipervínculo visitado" xfId="55083" builtinId="9" hidden="1"/>
    <cellStyle name="Hipervínculo visitado" xfId="52942" builtinId="9" hidden="1"/>
    <cellStyle name="Hipervínculo visitado" xfId="53598" builtinId="9" hidden="1"/>
    <cellStyle name="Hipervínculo visitado" xfId="54714" builtinId="9" hidden="1"/>
    <cellStyle name="Hipervínculo visitado" xfId="22768" builtinId="9" hidden="1"/>
    <cellStyle name="Hipervínculo visitado" xfId="29189" builtinId="9" hidden="1"/>
    <cellStyle name="Hipervínculo visitado" xfId="6669" builtinId="9" hidden="1"/>
    <cellStyle name="Hipervínculo visitado" xfId="7478" builtinId="9" hidden="1"/>
    <cellStyle name="Hipervínculo visitado" xfId="21789" builtinId="9" hidden="1"/>
    <cellStyle name="Hipervínculo visitado" xfId="44348" builtinId="9" hidden="1"/>
    <cellStyle name="Hipervínculo visitado" xfId="42454" builtinId="9" hidden="1"/>
    <cellStyle name="Hipervínculo visitado" xfId="57569" builtinId="9" hidden="1"/>
    <cellStyle name="Hipervínculo visitado" xfId="58449" builtinId="9" hidden="1"/>
    <cellStyle name="Hipervínculo visitado" xfId="40730" builtinId="9" hidden="1"/>
    <cellStyle name="Hipervínculo visitado" xfId="21293" builtinId="9" hidden="1"/>
    <cellStyle name="Hipervínculo visitado" xfId="4402" builtinId="9" hidden="1"/>
    <cellStyle name="Hipervínculo visitado" xfId="28959" builtinId="9" hidden="1"/>
    <cellStyle name="Hipervínculo visitado" xfId="21901" builtinId="9" hidden="1"/>
    <cellStyle name="Hipervínculo visitado" xfId="4161" builtinId="9" hidden="1"/>
    <cellStyle name="Hipervínculo visitado" xfId="34943" builtinId="9" hidden="1"/>
    <cellStyle name="Hipervínculo visitado" xfId="32271" builtinId="9" hidden="1"/>
    <cellStyle name="Hipervínculo visitado" xfId="5936" builtinId="9" hidden="1"/>
    <cellStyle name="Hipervínculo visitado" xfId="24463" builtinId="9" hidden="1"/>
    <cellStyle name="Hipervínculo visitado" xfId="32426" builtinId="9" hidden="1"/>
    <cellStyle name="Hipervínculo visitado" xfId="5555" builtinId="9" hidden="1"/>
    <cellStyle name="Hipervínculo visitado" xfId="24817" builtinId="9" hidden="1"/>
    <cellStyle name="Hipervínculo visitado" xfId="5434" builtinId="9" hidden="1"/>
    <cellStyle name="Hipervínculo visitado" xfId="42058" builtinId="9" hidden="1"/>
    <cellStyle name="Hipervínculo visitado" xfId="41211" builtinId="9" hidden="1"/>
    <cellStyle name="Hipervínculo visitado" xfId="36472" builtinId="9" hidden="1"/>
    <cellStyle name="Hipervínculo visitado" xfId="30646" builtinId="9" hidden="1"/>
    <cellStyle name="Hipervínculo visitado" xfId="47579" builtinId="9" hidden="1"/>
    <cellStyle name="Hipervínculo visitado" xfId="7166" builtinId="9" hidden="1"/>
    <cellStyle name="Hipervínculo visitado" xfId="45154" builtinId="9" hidden="1"/>
    <cellStyle name="Hipervínculo visitado" xfId="34261" builtinId="9" hidden="1"/>
    <cellStyle name="Hipervínculo visitado" xfId="37689" builtinId="9" hidden="1"/>
    <cellStyle name="Hipervínculo visitado" xfId="3367" builtinId="9" hidden="1"/>
    <cellStyle name="Hipervínculo visitado" xfId="55227" builtinId="9" hidden="1"/>
    <cellStyle name="Hipervínculo visitado" xfId="19414" builtinId="9" hidden="1"/>
    <cellStyle name="Hipervínculo visitado" xfId="31168" builtinId="9" hidden="1"/>
    <cellStyle name="Hipervínculo visitado" xfId="28753" builtinId="9" hidden="1"/>
    <cellStyle name="Hipervínculo visitado" xfId="14530" builtinId="9" hidden="1"/>
    <cellStyle name="Hipervínculo visitado" xfId="36075" builtinId="9" hidden="1"/>
    <cellStyle name="Hipervínculo visitado" xfId="18383" builtinId="9" hidden="1"/>
    <cellStyle name="Hipervínculo visitado" xfId="39264" builtinId="9" hidden="1"/>
    <cellStyle name="Hipervínculo visitado" xfId="23573" builtinId="9" hidden="1"/>
    <cellStyle name="Hipervínculo visitado" xfId="26099" builtinId="9" hidden="1"/>
    <cellStyle name="Hipervínculo visitado" xfId="54521" builtinId="9" hidden="1"/>
    <cellStyle name="Hipervínculo visitado" xfId="23077" builtinId="9" hidden="1"/>
    <cellStyle name="Hipervínculo visitado" xfId="31470" builtinId="9" hidden="1"/>
    <cellStyle name="Hipervínculo visitado" xfId="5394" builtinId="9" hidden="1"/>
    <cellStyle name="Hipervínculo visitado" xfId="29417" builtinId="9" hidden="1"/>
    <cellStyle name="Hipervínculo visitado" xfId="27165" builtinId="9" hidden="1"/>
    <cellStyle name="Hipervínculo visitado" xfId="43405" builtinId="9" hidden="1"/>
    <cellStyle name="Hipervínculo visitado" xfId="31418" builtinId="9" hidden="1"/>
    <cellStyle name="Hipervínculo visitado" xfId="39688" builtinId="9" hidden="1"/>
    <cellStyle name="Hipervínculo visitado" xfId="2772" builtinId="9" hidden="1"/>
    <cellStyle name="Hipervínculo visitado" xfId="16812" builtinId="9" hidden="1"/>
    <cellStyle name="Hipervínculo visitado" xfId="33648" builtinId="9" hidden="1"/>
    <cellStyle name="Hipervínculo visitado" xfId="48299" builtinId="9" hidden="1"/>
    <cellStyle name="Hipervínculo visitado" xfId="17316" builtinId="9" hidden="1"/>
    <cellStyle name="Hipervínculo visitado" xfId="31402" builtinId="9" hidden="1"/>
    <cellStyle name="Hipervínculo visitado" xfId="48226" builtinId="9" hidden="1"/>
    <cellStyle name="Hipervínculo visitado" xfId="12392" builtinId="9" hidden="1"/>
    <cellStyle name="Hipervínculo visitado" xfId="45767" builtinId="9" hidden="1"/>
    <cellStyle name="Hipervínculo visitado" xfId="393" builtinId="9" hidden="1"/>
    <cellStyle name="Hipervínculo visitado" xfId="47693" builtinId="9" hidden="1"/>
    <cellStyle name="Hipervínculo visitado" xfId="47307" builtinId="9" hidden="1"/>
    <cellStyle name="Hipervínculo visitado" xfId="52549" builtinId="9" hidden="1"/>
    <cellStyle name="Hipervínculo visitado" xfId="28067" builtinId="9" hidden="1"/>
    <cellStyle name="Hipervínculo visitado" xfId="5306" builtinId="9" hidden="1"/>
    <cellStyle name="Hipervínculo visitado" xfId="35443" builtinId="9" hidden="1"/>
    <cellStyle name="Hipervínculo visitado" xfId="3829" builtinId="9" hidden="1"/>
    <cellStyle name="Hipervínculo visitado" xfId="40502" builtinId="9" hidden="1"/>
    <cellStyle name="Hipervínculo visitado" xfId="40920" builtinId="9" hidden="1"/>
    <cellStyle name="Hipervínculo visitado" xfId="40548" builtinId="9" hidden="1"/>
    <cellStyle name="Hipervínculo visitado" xfId="50042" builtinId="9" hidden="1"/>
    <cellStyle name="Hipervínculo visitado" xfId="13662" builtinId="9" hidden="1"/>
    <cellStyle name="Hipervínculo visitado" xfId="43497" builtinId="9" hidden="1"/>
    <cellStyle name="Hipervínculo visitado" xfId="31304" builtinId="9" hidden="1"/>
    <cellStyle name="Hipervínculo visitado" xfId="42225" builtinId="9" hidden="1"/>
    <cellStyle name="Hipervínculo visitado" xfId="35899" builtinId="9" hidden="1"/>
    <cellStyle name="Hipervínculo visitado" xfId="30695" builtinId="9" hidden="1"/>
    <cellStyle name="Hipervínculo visitado" xfId="15787" builtinId="9" hidden="1"/>
    <cellStyle name="Hipervínculo visitado" xfId="54313" builtinId="9" hidden="1"/>
    <cellStyle name="Hipervínculo visitado" xfId="52477" builtinId="9" hidden="1"/>
    <cellStyle name="Hipervínculo visitado" xfId="30840" builtinId="9" hidden="1"/>
    <cellStyle name="Hipervínculo visitado" xfId="29349" builtinId="9" hidden="1"/>
    <cellStyle name="Hipervínculo visitado" xfId="36775" builtinId="9" hidden="1"/>
    <cellStyle name="Hipervínculo visitado" xfId="29751" builtinId="9" hidden="1"/>
    <cellStyle name="Hipervínculo visitado" xfId="25553" builtinId="9" hidden="1"/>
    <cellStyle name="Hipervínculo visitado" xfId="57340" builtinId="9" hidden="1"/>
    <cellStyle name="Hipervínculo visitado" xfId="25430" builtinId="9" hidden="1"/>
    <cellStyle name="Hipervínculo visitado" xfId="13791" builtinId="9" hidden="1"/>
    <cellStyle name="Hipervínculo visitado" xfId="32796" builtinId="9" hidden="1"/>
    <cellStyle name="Hipervínculo visitado" xfId="36129" builtinId="9" hidden="1"/>
    <cellStyle name="Hipervínculo visitado" xfId="22934" builtinId="9" hidden="1"/>
    <cellStyle name="Hipervínculo visitado" xfId="53561" builtinId="9" hidden="1"/>
    <cellStyle name="Hipervínculo visitado" xfId="48995" builtinId="9" hidden="1"/>
    <cellStyle name="Hipervínculo visitado" xfId="20575" builtinId="9" hidden="1"/>
    <cellStyle name="Hipervínculo visitado" xfId="43074" builtinId="9" hidden="1"/>
    <cellStyle name="Hipervínculo visitado" xfId="11225" builtinId="9" hidden="1"/>
    <cellStyle name="Hipervínculo visitado" xfId="46455" builtinId="9" hidden="1"/>
    <cellStyle name="Hipervínculo visitado" xfId="4430" builtinId="9" hidden="1"/>
    <cellStyle name="Hipervínculo visitado" xfId="7068" builtinId="9" hidden="1"/>
    <cellStyle name="Hipervínculo visitado" xfId="53299" builtinId="9" hidden="1"/>
    <cellStyle name="Hipervínculo visitado" xfId="40012" builtinId="9" hidden="1"/>
    <cellStyle name="Hipervínculo visitado" xfId="54956" builtinId="9" hidden="1"/>
    <cellStyle name="Hipervínculo visitado" xfId="10354" builtinId="9" hidden="1"/>
    <cellStyle name="Hipervínculo visitado" xfId="29327" builtinId="9" hidden="1"/>
    <cellStyle name="Hipervínculo visitado" xfId="42892" builtinId="9" hidden="1"/>
    <cellStyle name="Hipervínculo visitado" xfId="19198" builtinId="9" hidden="1"/>
    <cellStyle name="Hipervínculo visitado" xfId="39716" builtinId="9" hidden="1"/>
    <cellStyle name="Hipervínculo visitado" xfId="21527" builtinId="9" hidden="1"/>
    <cellStyle name="Hipervínculo visitado" xfId="56931" builtinId="9" hidden="1"/>
    <cellStyle name="Hipervínculo visitado" xfId="37630" builtinId="9" hidden="1"/>
    <cellStyle name="Hipervínculo visitado" xfId="52933" builtinId="9" hidden="1"/>
    <cellStyle name="Hipervínculo visitado" xfId="27438" builtinId="9" hidden="1"/>
    <cellStyle name="Hipervínculo visitado" xfId="21092" builtinId="9" hidden="1"/>
    <cellStyle name="Hipervínculo visitado" xfId="25700" builtinId="9" hidden="1"/>
    <cellStyle name="Hipervínculo visitado" xfId="26321" builtinId="9" hidden="1"/>
    <cellStyle name="Hipervínculo visitado" xfId="23283" builtinId="9" hidden="1"/>
    <cellStyle name="Hipervínculo visitado" xfId="22656" builtinId="9" hidden="1"/>
    <cellStyle name="Hipervínculo visitado" xfId="14794" builtinId="9" hidden="1"/>
    <cellStyle name="Hipervínculo visitado" xfId="50708" builtinId="9" hidden="1"/>
    <cellStyle name="Hipervínculo visitado" xfId="16079" builtinId="9" hidden="1"/>
    <cellStyle name="Hipervínculo visitado" xfId="52987" builtinId="9" hidden="1"/>
    <cellStyle name="Hipervínculo visitado" xfId="52708" builtinId="9" hidden="1"/>
    <cellStyle name="Hipervínculo visitado" xfId="11211" builtinId="9" hidden="1"/>
    <cellStyle name="Hipervínculo visitado" xfId="2358" builtinId="9" hidden="1"/>
    <cellStyle name="Hipervínculo visitado" xfId="26154" builtinId="9" hidden="1"/>
    <cellStyle name="Hipervínculo visitado" xfId="56093" builtinId="9" hidden="1"/>
    <cellStyle name="Hipervínculo visitado" xfId="30378" builtinId="9" hidden="1"/>
    <cellStyle name="Hipervínculo visitado" xfId="21146" builtinId="9" hidden="1"/>
    <cellStyle name="Hipervínculo visitado" xfId="40266" builtinId="9" hidden="1"/>
    <cellStyle name="Hipervínculo visitado" xfId="58503" builtinId="9" hidden="1"/>
    <cellStyle name="Hipervínculo visitado" xfId="34699" builtinId="9" hidden="1"/>
    <cellStyle name="Hipervínculo visitado" xfId="48486" builtinId="9" hidden="1"/>
    <cellStyle name="Hipervínculo visitado" xfId="37431" builtinId="9" hidden="1"/>
    <cellStyle name="Hipervínculo visitado" xfId="1697" builtinId="9" hidden="1"/>
    <cellStyle name="Hipervínculo visitado" xfId="20814" builtinId="9" hidden="1"/>
    <cellStyle name="Hipervínculo visitado" xfId="12903" builtinId="9" hidden="1"/>
    <cellStyle name="Hipervínculo visitado" xfId="48191" builtinId="9" hidden="1"/>
    <cellStyle name="Hipervínculo visitado" xfId="43239" builtinId="9" hidden="1"/>
    <cellStyle name="Hipervínculo visitado" xfId="21140" builtinId="9" hidden="1"/>
    <cellStyle name="Hipervínculo visitado" xfId="52819" builtinId="9" hidden="1"/>
    <cellStyle name="Hipervínculo visitado" xfId="9407" builtinId="9" hidden="1"/>
    <cellStyle name="Hipervínculo visitado" xfId="2907" builtinId="9" hidden="1"/>
    <cellStyle name="Hipervínculo visitado" xfId="44530" builtinId="9" hidden="1"/>
    <cellStyle name="Hipervínculo visitado" xfId="48549" builtinId="9" hidden="1"/>
    <cellStyle name="Hipervínculo visitado" xfId="24881" builtinId="9" hidden="1"/>
    <cellStyle name="Hipervínculo visitado" xfId="14432" builtinId="9" hidden="1"/>
    <cellStyle name="Hipervínculo visitado" xfId="40228" builtinId="9" hidden="1"/>
    <cellStyle name="Hipervínculo visitado" xfId="5722" builtinId="9" hidden="1"/>
    <cellStyle name="Hipervínculo visitado" xfId="2432" builtinId="9" hidden="1"/>
    <cellStyle name="Hipervínculo visitado" xfId="49170" builtinId="9" hidden="1"/>
    <cellStyle name="Hipervínculo visitado" xfId="35661" builtinId="9" hidden="1"/>
    <cellStyle name="Hipervínculo visitado" xfId="25238" builtinId="9" hidden="1"/>
    <cellStyle name="Hipervínculo visitado" xfId="51305" builtinId="9" hidden="1"/>
    <cellStyle name="Hipervínculo visitado" xfId="1473" builtinId="9" hidden="1"/>
    <cellStyle name="Hipervínculo visitado" xfId="16161" builtinId="9" hidden="1"/>
    <cellStyle name="Hipervínculo visitado" xfId="31172" builtinId="9" hidden="1"/>
    <cellStyle name="Hipervínculo visitado" xfId="36097" builtinId="9" hidden="1"/>
    <cellStyle name="Hipervínculo visitado" xfId="40991" builtinId="9" hidden="1"/>
    <cellStyle name="Hipervínculo visitado" xfId="58158" builtinId="9" hidden="1"/>
    <cellStyle name="Hipervínculo visitado" xfId="5860" builtinId="9" hidden="1"/>
    <cellStyle name="Hipervínculo visitado" xfId="33378" builtinId="9" hidden="1"/>
    <cellStyle name="Hipervínculo visitado" xfId="30781" builtinId="9" hidden="1"/>
    <cellStyle name="Hipervínculo visitado" xfId="34414" builtinId="9" hidden="1"/>
    <cellStyle name="Hipervínculo visitado" xfId="43836" builtinId="9" hidden="1"/>
    <cellStyle name="Hipervínculo visitado" xfId="13127" builtinId="9" hidden="1"/>
    <cellStyle name="Hipervínculo visitado" xfId="42676" builtinId="9" hidden="1"/>
    <cellStyle name="Hipervínculo visitado" xfId="32236" builtinId="9" hidden="1"/>
    <cellStyle name="Hipervínculo visitado" xfId="4406" builtinId="9" hidden="1"/>
    <cellStyle name="Hipervínculo visitado" xfId="39660" builtinId="9" hidden="1"/>
    <cellStyle name="Hipervínculo visitado" xfId="15214" builtinId="9" hidden="1"/>
    <cellStyle name="Hipervínculo visitado" xfId="37174" builtinId="9" hidden="1"/>
    <cellStyle name="Hipervínculo visitado" xfId="19154" builtinId="9" hidden="1"/>
    <cellStyle name="Hipervínculo visitado" xfId="58152" builtinId="9" hidden="1"/>
    <cellStyle name="Hipervínculo visitado" xfId="45324" builtinId="9" hidden="1"/>
    <cellStyle name="Hipervínculo visitado" xfId="26635" builtinId="9" hidden="1"/>
    <cellStyle name="Hipervínculo visitado" xfId="11707" builtinId="9" hidden="1"/>
    <cellStyle name="Hipervínculo visitado" xfId="37827" builtinId="9" hidden="1"/>
    <cellStyle name="Hipervínculo visitado" xfId="25599" builtinId="9" hidden="1"/>
    <cellStyle name="Hipervínculo visitado" xfId="31140" builtinId="9" hidden="1"/>
    <cellStyle name="Hipervínculo visitado" xfId="59282" builtinId="9" hidden="1"/>
    <cellStyle name="Hipervínculo visitado" xfId="2627" builtinId="9" hidden="1"/>
    <cellStyle name="Hipervínculo visitado" xfId="27033" builtinId="9" hidden="1"/>
    <cellStyle name="Hipervínculo visitado" xfId="36935" builtinId="9" hidden="1"/>
    <cellStyle name="Hipervínculo visitado" xfId="21098" builtinId="9" hidden="1"/>
    <cellStyle name="Hipervínculo visitado" xfId="12887" builtinId="9" hidden="1"/>
    <cellStyle name="Hipervínculo visitado" xfId="55633" builtinId="9" hidden="1"/>
    <cellStyle name="Hipervínculo visitado" xfId="19216" builtinId="9" hidden="1"/>
    <cellStyle name="Hipervínculo visitado" xfId="100" builtinId="9" hidden="1"/>
    <cellStyle name="Hipervínculo visitado" xfId="12589" builtinId="9" hidden="1"/>
    <cellStyle name="Hipervínculo visitado" xfId="43020" builtinId="9" hidden="1"/>
    <cellStyle name="Hipervínculo visitado" xfId="55359" builtinId="9" hidden="1"/>
    <cellStyle name="Hipervínculo visitado" xfId="19078" builtinId="9" hidden="1"/>
    <cellStyle name="Hipervínculo visitado" xfId="24143" builtinId="9" hidden="1"/>
    <cellStyle name="Hipervínculo visitado" xfId="7190" builtinId="9" hidden="1"/>
    <cellStyle name="Hipervínculo visitado" xfId="3509" builtinId="9" hidden="1"/>
    <cellStyle name="Hipervínculo visitado" xfId="28004" builtinId="9" hidden="1"/>
    <cellStyle name="Hipervínculo visitado" xfId="54361" builtinId="9" hidden="1"/>
    <cellStyle name="Hipervínculo visitado" xfId="39768" builtinId="9" hidden="1"/>
    <cellStyle name="Hipervínculo visitado" xfId="54591" builtinId="9" hidden="1"/>
    <cellStyle name="Hipervínculo visitado" xfId="55337" builtinId="9" hidden="1"/>
    <cellStyle name="Hipervínculo visitado" xfId="52686" builtinId="9" hidden="1"/>
    <cellStyle name="Hipervínculo visitado" xfId="52710" builtinId="9" hidden="1"/>
    <cellStyle name="Hipervínculo visitado" xfId="59258" builtinId="9" hidden="1"/>
    <cellStyle name="Hipervínculo visitado" xfId="36398" builtinId="9" hidden="1"/>
    <cellStyle name="Hipervínculo visitado" xfId="28943" builtinId="9" hidden="1"/>
    <cellStyle name="Hipervínculo visitado" xfId="21614" builtinId="9" hidden="1"/>
    <cellStyle name="Hipervínculo visitado" xfId="37092" builtinId="9" hidden="1"/>
    <cellStyle name="Hipervínculo visitado" xfId="46107" builtinId="9" hidden="1"/>
    <cellStyle name="Hipervínculo visitado" xfId="55717" builtinId="9" hidden="1"/>
    <cellStyle name="Hipervínculo visitado" xfId="14874" builtinId="9" hidden="1"/>
    <cellStyle name="Hipervínculo visitado" xfId="16257" builtinId="9" hidden="1"/>
    <cellStyle name="Hipervínculo visitado" xfId="6442" builtinId="9" hidden="1"/>
    <cellStyle name="Hipervínculo visitado" xfId="8913" builtinId="9" hidden="1"/>
    <cellStyle name="Hipervínculo visitado" xfId="14814" builtinId="9" hidden="1"/>
    <cellStyle name="Hipervínculo visitado" xfId="12515" builtinId="9" hidden="1"/>
    <cellStyle name="Hipervínculo visitado" xfId="13554" builtinId="9" hidden="1"/>
    <cellStyle name="Hipervínculo visitado" xfId="23173" builtinId="9" hidden="1"/>
    <cellStyle name="Hipervínculo visitado" xfId="5234" builtinId="9" hidden="1"/>
    <cellStyle name="Hipervínculo visitado" xfId="58625" builtinId="9" hidden="1"/>
    <cellStyle name="Hipervínculo visitado" xfId="51337" builtinId="9" hidden="1"/>
    <cellStyle name="Hipervínculo visitado" xfId="9542" builtinId="9" hidden="1"/>
    <cellStyle name="Hipervínculo visitado" xfId="879" builtinId="9" hidden="1"/>
    <cellStyle name="Hipervínculo visitado" xfId="2607" builtinId="9" hidden="1"/>
    <cellStyle name="Hipervínculo visitado" xfId="2398" builtinId="9" hidden="1"/>
    <cellStyle name="Hipervínculo visitado" xfId="6280" builtinId="9" hidden="1"/>
    <cellStyle name="Hipervínculo visitado" xfId="55379" builtinId="9" hidden="1"/>
    <cellStyle name="Hipervínculo visitado" xfId="28687" builtinId="9" hidden="1"/>
    <cellStyle name="Hipervínculo visitado" xfId="8180" builtinId="9" hidden="1"/>
    <cellStyle name="Hipervínculo visitado" xfId="28470" builtinId="9" hidden="1"/>
    <cellStyle name="Hipervínculo visitado" xfId="35367" builtinId="9" hidden="1"/>
    <cellStyle name="Hipervínculo visitado" xfId="17640" builtinId="9" hidden="1"/>
    <cellStyle name="Hipervínculo visitado" xfId="3244" builtinId="9" hidden="1"/>
    <cellStyle name="Hipervínculo visitado" xfId="7978" builtinId="9" hidden="1"/>
    <cellStyle name="Hipervínculo visitado" xfId="34085" builtinId="9" hidden="1"/>
    <cellStyle name="Hipervínculo visitado" xfId="12977" builtinId="9" hidden="1"/>
    <cellStyle name="Hipervínculo visitado" xfId="10526" builtinId="9" hidden="1"/>
    <cellStyle name="Hipervínculo visitado" xfId="4378" builtinId="9" hidden="1"/>
    <cellStyle name="Hipervínculo visitado" xfId="3507" builtinId="9" hidden="1"/>
    <cellStyle name="Hipervínculo visitado" xfId="19126" builtinId="9" hidden="1"/>
    <cellStyle name="Hipervínculo visitado" xfId="18654" builtinId="9" hidden="1"/>
    <cellStyle name="Hipervínculo visitado" xfId="38509" builtinId="9" hidden="1"/>
    <cellStyle name="Hipervínculo visitado" xfId="49834" builtinId="9" hidden="1"/>
    <cellStyle name="Hipervínculo visitado" xfId="9812" builtinId="9" hidden="1"/>
    <cellStyle name="Hipervínculo visitado" xfId="32900" builtinId="9" hidden="1"/>
    <cellStyle name="Hipervínculo visitado" xfId="14802" builtinId="9" hidden="1"/>
    <cellStyle name="Hipervínculo visitado" xfId="1997" builtinId="9" hidden="1"/>
    <cellStyle name="Hipervínculo visitado" xfId="9318" builtinId="9" hidden="1"/>
    <cellStyle name="Hipervínculo visitado" xfId="16690" builtinId="9" hidden="1"/>
    <cellStyle name="Hipervínculo visitado" xfId="54902" builtinId="9" hidden="1"/>
    <cellStyle name="Hipervínculo visitado" xfId="13940" builtinId="9" hidden="1"/>
    <cellStyle name="Hipervínculo visitado" xfId="22595" builtinId="9" hidden="1"/>
    <cellStyle name="Hipervínculo visitado" xfId="37297" builtinId="9" hidden="1"/>
    <cellStyle name="Hipervínculo visitado" xfId="17198" builtinId="9" hidden="1"/>
    <cellStyle name="Hipervínculo visitado" xfId="110" builtinId="9" hidden="1"/>
    <cellStyle name="Hipervínculo visitado" xfId="41928" builtinId="9" hidden="1"/>
    <cellStyle name="Hipervínculo visitado" xfId="36975" builtinId="9" hidden="1"/>
    <cellStyle name="Hipervínculo visitado" xfId="10248" builtinId="9" hidden="1"/>
    <cellStyle name="Hipervínculo visitado" xfId="35971" builtinId="9" hidden="1"/>
    <cellStyle name="Hipervínculo visitado" xfId="6254" builtinId="9" hidden="1"/>
    <cellStyle name="Hipervínculo visitado" xfId="32001" builtinId="9" hidden="1"/>
    <cellStyle name="Hipervínculo visitado" xfId="57018" builtinId="9" hidden="1"/>
    <cellStyle name="Hipervínculo visitado" xfId="17676" builtinId="9" hidden="1"/>
    <cellStyle name="Hipervínculo visitado" xfId="29944" builtinId="9" hidden="1"/>
    <cellStyle name="Hipervínculo visitado" xfId="28549" builtinId="9" hidden="1"/>
    <cellStyle name="Hipervínculo visitado" xfId="58333" builtinId="9" hidden="1"/>
    <cellStyle name="Hipervínculo visitado" xfId="32942" builtinId="9" hidden="1"/>
    <cellStyle name="Hipervínculo visitado" xfId="30548" builtinId="9" hidden="1"/>
    <cellStyle name="Hipervínculo visitado" xfId="9683" builtinId="9" hidden="1"/>
    <cellStyle name="Hipervínculo visitado" xfId="2755" builtinId="9" hidden="1"/>
    <cellStyle name="Hipervínculo visitado" xfId="8388" builtinId="9" hidden="1"/>
    <cellStyle name="Hipervínculo visitado" xfId="2422" builtinId="9" hidden="1"/>
    <cellStyle name="Hipervínculo visitado" xfId="13233" builtinId="9" hidden="1"/>
    <cellStyle name="Hipervínculo visitado" xfId="39978" builtinId="9" hidden="1"/>
    <cellStyle name="Hipervínculo visitado" xfId="17590" builtinId="9" hidden="1"/>
    <cellStyle name="Hipervínculo visitado" xfId="6785" builtinId="9" hidden="1"/>
    <cellStyle name="Hipervínculo visitado" xfId="994" builtinId="9" hidden="1"/>
    <cellStyle name="Hipervínculo visitado" xfId="6480" builtinId="9" hidden="1"/>
    <cellStyle name="Hipervínculo visitado" xfId="23671" builtinId="9" hidden="1"/>
    <cellStyle name="Hipervínculo visitado" xfId="5836" builtinId="9" hidden="1"/>
    <cellStyle name="Hipervínculo visitado" xfId="20002" builtinId="9" hidden="1"/>
    <cellStyle name="Hipervínculo visitado" xfId="18881" builtinId="9" hidden="1"/>
    <cellStyle name="Hipervínculo visitado" xfId="36642" builtinId="9" hidden="1"/>
    <cellStyle name="Hipervínculo visitado" xfId="20449" builtinId="9" hidden="1"/>
    <cellStyle name="Hipervínculo visitado" xfId="55466" builtinId="9" hidden="1"/>
    <cellStyle name="Hipervínculo visitado" xfId="1725" builtinId="9" hidden="1"/>
    <cellStyle name="Hipervínculo visitado" xfId="40264" builtinId="9" hidden="1"/>
    <cellStyle name="Hipervínculo visitado" xfId="12723" builtinId="9" hidden="1"/>
    <cellStyle name="Hipervínculo visitado" xfId="43128" builtinId="9" hidden="1"/>
    <cellStyle name="Hipervínculo visitado" xfId="2280" builtinId="9" hidden="1"/>
    <cellStyle name="Hipervínculo visitado" xfId="8112" builtinId="9" hidden="1"/>
    <cellStyle name="Hipervínculo visitado" xfId="6633" builtinId="9" hidden="1"/>
    <cellStyle name="Hipervínculo visitado" xfId="5563" builtinId="9" hidden="1"/>
    <cellStyle name="Hipervínculo visitado" xfId="46127" builtinId="9" hidden="1"/>
    <cellStyle name="Hipervínculo visitado" xfId="46357" builtinId="9" hidden="1"/>
    <cellStyle name="Hipervínculo visitado" xfId="48595" builtinId="9" hidden="1"/>
    <cellStyle name="Hipervínculo visitado" xfId="29993" builtinId="9" hidden="1"/>
    <cellStyle name="Hipervínculo visitado" xfId="38505" builtinId="9" hidden="1"/>
    <cellStyle name="Hipervínculo visitado" xfId="18510" builtinId="9" hidden="1"/>
    <cellStyle name="Hipervínculo visitado" xfId="11502" builtinId="9" hidden="1"/>
    <cellStyle name="Hipervínculo visitado" xfId="37556" builtinId="9" hidden="1"/>
    <cellStyle name="Hipervínculo visitado" xfId="11056" builtinId="9" hidden="1"/>
    <cellStyle name="Hipervínculo visitado" xfId="36069" builtinId="9" hidden="1"/>
    <cellStyle name="Hipervínculo visitado" xfId="12171" builtinId="9" hidden="1"/>
    <cellStyle name="Hipervínculo visitado" xfId="18710" builtinId="9" hidden="1"/>
    <cellStyle name="Hipervínculo visitado" xfId="52599" builtinId="9" hidden="1"/>
    <cellStyle name="Hipervínculo visitado" xfId="33804" builtinId="9" hidden="1"/>
    <cellStyle name="Hipervínculo visitado" xfId="1595" builtinId="9" hidden="1"/>
    <cellStyle name="Hipervínculo visitado" xfId="4512" builtinId="9" hidden="1"/>
    <cellStyle name="Hipervínculo visitado" xfId="1131" builtinId="9" hidden="1"/>
    <cellStyle name="Hipervínculo visitado" xfId="58679" builtinId="9" hidden="1"/>
    <cellStyle name="Hipervínculo visitado" xfId="22487" builtinId="9" hidden="1"/>
    <cellStyle name="Hipervínculo visitado" xfId="47297" builtinId="9" hidden="1"/>
    <cellStyle name="Hipervínculo visitado" xfId="59181" builtinId="9" hidden="1"/>
    <cellStyle name="Hipervínculo visitado" xfId="57004" builtinId="9" hidden="1"/>
    <cellStyle name="Hipervínculo visitado" xfId="18085" builtinId="9" hidden="1"/>
    <cellStyle name="Hipervínculo visitado" xfId="339" builtinId="9" hidden="1"/>
    <cellStyle name="Hipervínculo visitado" xfId="20027" builtinId="9" hidden="1"/>
    <cellStyle name="Hipervínculo visitado" xfId="45192" builtinId="9" hidden="1"/>
    <cellStyle name="Hipervínculo visitado" xfId="1973" builtinId="9" hidden="1"/>
    <cellStyle name="Hipervínculo visitado" xfId="56335" builtinId="9" hidden="1"/>
    <cellStyle name="Hipervínculo visitado" xfId="45935" builtinId="9" hidden="1"/>
    <cellStyle name="Hipervínculo visitado" xfId="11237" builtinId="9" hidden="1"/>
    <cellStyle name="Hipervínculo visitado" xfId="17166" builtinId="9" hidden="1"/>
    <cellStyle name="Hipervínculo visitado" xfId="43985" builtinId="9" hidden="1"/>
    <cellStyle name="Hipervínculo visitado" xfId="5668" builtinId="9" hidden="1"/>
    <cellStyle name="Hipervínculo visitado" xfId="39242" builtinId="9" hidden="1"/>
    <cellStyle name="Hipervínculo visitado" xfId="24958" builtinId="9" hidden="1"/>
    <cellStyle name="Hipervínculo visitado" xfId="4514" builtinId="9" hidden="1"/>
    <cellStyle name="Hipervínculo visitado" xfId="51704" builtinId="9" hidden="1"/>
    <cellStyle name="Hipervínculo visitado" xfId="52563" builtinId="9" hidden="1"/>
    <cellStyle name="Hipervínculo visitado" xfId="22395" builtinId="9" hidden="1"/>
    <cellStyle name="Hipervínculo visitado" xfId="22071" builtinId="9" hidden="1"/>
    <cellStyle name="Hipervínculo visitado" xfId="25359" builtinId="9" hidden="1"/>
    <cellStyle name="Hipervínculo visitado" xfId="31632" builtinId="9" hidden="1"/>
    <cellStyle name="Hipervínculo visitado" xfId="51828" builtinId="9" hidden="1"/>
    <cellStyle name="Hipervínculo visitado" xfId="13323" builtinId="9" hidden="1"/>
    <cellStyle name="Hipervínculo visitado" xfId="4299" builtinId="9" hidden="1"/>
    <cellStyle name="Hipervínculo visitado" xfId="504" builtinId="9" hidden="1"/>
    <cellStyle name="Hipervínculo visitado" xfId="55952" builtinId="9" hidden="1"/>
    <cellStyle name="Hipervínculo visitado" xfId="57469" builtinId="9" hidden="1"/>
    <cellStyle name="Hipervínculo visitado" xfId="37843" builtinId="9" hidden="1"/>
    <cellStyle name="Hipervínculo visitado" xfId="50901" builtinId="9" hidden="1"/>
    <cellStyle name="Hipervínculo visitado" xfId="11692" builtinId="9" hidden="1"/>
    <cellStyle name="Hipervínculo visitado" xfId="7341" builtinId="9" hidden="1"/>
    <cellStyle name="Hipervínculo visitado" xfId="41413" builtinId="9" hidden="1"/>
    <cellStyle name="Hipervínculo visitado" xfId="43194" builtinId="9" hidden="1"/>
    <cellStyle name="Hipervínculo visitado" xfId="3113" builtinId="9" hidden="1"/>
    <cellStyle name="Hipervínculo visitado" xfId="911" builtinId="9" hidden="1"/>
    <cellStyle name="Hipervínculo visitado" xfId="9073" builtinId="9" hidden="1"/>
    <cellStyle name="Hipervínculo visitado" xfId="30994" builtinId="9" hidden="1"/>
    <cellStyle name="Hipervínculo visitado" xfId="32155" builtinId="9" hidden="1"/>
    <cellStyle name="Hipervínculo visitado" xfId="4520" builtinId="9" hidden="1"/>
    <cellStyle name="Hipervínculo visitado" xfId="3403" builtinId="9" hidden="1"/>
    <cellStyle name="Hipervínculo visitado" xfId="21620" builtinId="9" hidden="1"/>
    <cellStyle name="Hipervínculo visitado" xfId="35975" builtinId="9" hidden="1"/>
    <cellStyle name="Hipervínculo visitado" xfId="55093" builtinId="9" hidden="1"/>
    <cellStyle name="Hipervínculo visitado" xfId="28763" builtinId="9" hidden="1"/>
    <cellStyle name="Hipervínculo visitado" xfId="10719" builtinId="9" hidden="1"/>
    <cellStyle name="Hipervínculo visitado" xfId="6410" builtinId="9" hidden="1"/>
    <cellStyle name="Hipervínculo visitado" xfId="25696" builtinId="9" hidden="1"/>
    <cellStyle name="Hipervínculo visitado" xfId="52100" builtinId="9" hidden="1"/>
    <cellStyle name="Hipervínculo visitado" xfId="46097" builtinId="9" hidden="1"/>
    <cellStyle name="Hipervínculo visitado" xfId="29700" builtinId="9" hidden="1"/>
    <cellStyle name="Hipervínculo visitado" xfId="765" builtinId="9" hidden="1"/>
    <cellStyle name="Hipervínculo visitado" xfId="18042" builtinId="9" hidden="1"/>
    <cellStyle name="Hipervínculo visitado" xfId="59300" builtinId="9" hidden="1"/>
    <cellStyle name="Hipervínculo visitado" xfId="51780" builtinId="9" hidden="1"/>
    <cellStyle name="Hipervínculo visitado" xfId="55655" builtinId="9" hidden="1"/>
    <cellStyle name="Hipervínculo visitado" xfId="54477" builtinId="9" hidden="1"/>
    <cellStyle name="Hipervínculo visitado" xfId="44894" builtinId="9" hidden="1"/>
    <cellStyle name="Hipervínculo visitado" xfId="35423" builtinId="9" hidden="1"/>
    <cellStyle name="Hipervínculo visitado" xfId="29487" builtinId="9" hidden="1"/>
    <cellStyle name="Hipervínculo visitado" xfId="57499" builtinId="9" hidden="1"/>
    <cellStyle name="Hipervínculo visitado" xfId="47117" builtinId="9" hidden="1"/>
    <cellStyle name="Hipervínculo visitado" xfId="17238" builtinId="9" hidden="1"/>
    <cellStyle name="Hipervínculo visitado" xfId="48858" builtinId="9" hidden="1"/>
    <cellStyle name="Hipervínculo visitado" xfId="58749" builtinId="9" hidden="1"/>
    <cellStyle name="Hipervínculo visitado" xfId="48216" builtinId="9" hidden="1"/>
    <cellStyle name="Hipervínculo visitado" xfId="17838" builtinId="9" hidden="1"/>
    <cellStyle name="Hipervínculo visitado" xfId="17055" builtinId="9" hidden="1"/>
    <cellStyle name="Hipervínculo visitado" xfId="33116" builtinId="9" hidden="1"/>
    <cellStyle name="Hipervínculo visitado" xfId="53071" builtinId="9" hidden="1"/>
    <cellStyle name="Hipervínculo visitado" xfId="307" builtinId="9" hidden="1"/>
    <cellStyle name="Hipervínculo visitado" xfId="20218" builtinId="9" hidden="1"/>
    <cellStyle name="Hipervínculo visitado" xfId="34687" builtinId="9" hidden="1"/>
    <cellStyle name="Hipervínculo visitado" xfId="30249" builtinId="9" hidden="1"/>
    <cellStyle name="Hipervínculo visitado" xfId="42044" builtinId="9" hidden="1"/>
    <cellStyle name="Hipervínculo visitado" xfId="51868" builtinId="9" hidden="1"/>
    <cellStyle name="Hipervínculo visitado" xfId="27370" builtinId="9" hidden="1"/>
    <cellStyle name="Hipervínculo visitado" xfId="45992" builtinId="9" hidden="1"/>
    <cellStyle name="Hipervínculo visitado" xfId="51894" builtinId="9" hidden="1"/>
    <cellStyle name="Hipervínculo visitado" xfId="17872" builtinId="9" hidden="1"/>
    <cellStyle name="Hipervínculo visitado" xfId="37961" builtinId="9" hidden="1"/>
    <cellStyle name="Hipervínculo visitado" xfId="51658" builtinId="9" hidden="1"/>
    <cellStyle name="Hipervínculo visitado" xfId="2344" builtinId="9" hidden="1"/>
    <cellStyle name="Hipervínculo visitado" xfId="9740" builtinId="9" hidden="1"/>
    <cellStyle name="Hipervínculo visitado" xfId="9039" builtinId="9" hidden="1"/>
    <cellStyle name="Hipervínculo visitado" xfId="20112" builtinId="9" hidden="1"/>
    <cellStyle name="Hipervínculo visitado" xfId="9287" builtinId="9" hidden="1"/>
    <cellStyle name="Hipervínculo visitado" xfId="18474" builtinId="9" hidden="1"/>
    <cellStyle name="Hipervínculo visitado" xfId="1601" builtinId="9" hidden="1"/>
    <cellStyle name="Hipervínculo visitado" xfId="45292" builtinId="9" hidden="1"/>
    <cellStyle name="Hipervínculo visitado" xfId="11907" builtinId="9" hidden="1"/>
    <cellStyle name="Hipervínculo visitado" xfId="29895" builtinId="9" hidden="1"/>
    <cellStyle name="Hipervínculo visitado" xfId="33067" builtinId="9" hidden="1"/>
    <cellStyle name="Hipervínculo visitado" xfId="32704" builtinId="9" hidden="1"/>
    <cellStyle name="Hipervínculo visitado" xfId="13015" builtinId="9" hidden="1"/>
    <cellStyle name="Hipervínculo visitado" xfId="54982" builtinId="9" hidden="1"/>
    <cellStyle name="Hipervínculo visitado" xfId="52756" builtinId="9" hidden="1"/>
    <cellStyle name="Hipervínculo visitado" xfId="35637" builtinId="9" hidden="1"/>
    <cellStyle name="Hipervínculo visitado" xfId="26264" builtinId="9" hidden="1"/>
    <cellStyle name="Hipervínculo visitado" xfId="34961" builtinId="9" hidden="1"/>
    <cellStyle name="Hipervínculo visitado" xfId="54828" builtinId="9" hidden="1"/>
    <cellStyle name="Hipervínculo visitado" xfId="8486" builtinId="9" hidden="1"/>
    <cellStyle name="Hipervínculo visitado" xfId="20110" builtinId="9" hidden="1"/>
    <cellStyle name="Hipervínculo visitado" xfId="28353" builtinId="9" hidden="1"/>
    <cellStyle name="Hipervínculo visitado" xfId="17188" builtinId="9" hidden="1"/>
    <cellStyle name="Hipervínculo visitado" xfId="2017" builtinId="9" hidden="1"/>
    <cellStyle name="Hipervínculo visitado" xfId="3019" builtinId="9" hidden="1"/>
    <cellStyle name="Hipervínculo visitado" xfId="40884" builtinId="9" hidden="1"/>
    <cellStyle name="Hipervínculo visitado" xfId="39401" builtinId="9" hidden="1"/>
    <cellStyle name="Hipervínculo visitado" xfId="23557" builtinId="9" hidden="1"/>
    <cellStyle name="Hipervínculo visitado" xfId="11415" builtinId="9" hidden="1"/>
    <cellStyle name="Hipervínculo visitado" xfId="6931" builtinId="9" hidden="1"/>
    <cellStyle name="Hipervínculo visitado" xfId="4645" builtinId="9" hidden="1"/>
    <cellStyle name="Hipervínculo visitado" xfId="5760" builtinId="9" hidden="1"/>
    <cellStyle name="Hipervínculo visitado" xfId="8328" builtinId="9" hidden="1"/>
    <cellStyle name="Hipervínculo visitado" xfId="19640" builtinId="9" hidden="1"/>
    <cellStyle name="Hipervínculo visitado" xfId="5440" builtinId="9" hidden="1"/>
    <cellStyle name="Hipervínculo visitado" xfId="897" builtinId="9" hidden="1"/>
    <cellStyle name="Hipervínculo visitado" xfId="1945" builtinId="9" hidden="1"/>
    <cellStyle name="Hipervínculo visitado" xfId="1481" builtinId="9" hidden="1"/>
    <cellStyle name="Hipervínculo visitado" xfId="171" builtinId="9" hidden="1"/>
    <cellStyle name="Hipervínculo visitado" xfId="5992" builtinId="9" hidden="1"/>
    <cellStyle name="Hipervínculo visitado" xfId="56783" builtinId="9" hidden="1"/>
    <cellStyle name="Hipervínculo visitado" xfId="3027" builtinId="9" hidden="1"/>
    <cellStyle name="Hipervínculo visitado" xfId="34911" builtinId="9" hidden="1"/>
    <cellStyle name="Hipervínculo visitado" xfId="44642" builtinId="9" hidden="1"/>
    <cellStyle name="Hipervínculo visitado" xfId="41494" builtinId="9" hidden="1"/>
    <cellStyle name="Hipervínculo visitado" xfId="34655" builtinId="9" hidden="1"/>
    <cellStyle name="Hipervínculo visitado" xfId="44980" builtinId="9" hidden="1"/>
    <cellStyle name="Hipervínculo visitado" xfId="2613" builtinId="9" hidden="1"/>
    <cellStyle name="Hipervínculo visitado" xfId="23418" builtinId="9" hidden="1"/>
    <cellStyle name="Hipervínculo visitado" xfId="12799" builtinId="9" hidden="1"/>
    <cellStyle name="Hipervínculo visitado" xfId="58525" builtinId="9" hidden="1"/>
    <cellStyle name="Hipervínculo visitado" xfId="59476" builtinId="9" hidden="1"/>
    <cellStyle name="Hipervínculo visitado" xfId="3361" builtinId="9" hidden="1"/>
    <cellStyle name="Hipervínculo visitado" xfId="35941" builtinId="9" hidden="1"/>
    <cellStyle name="Hipervínculo visitado" xfId="5123" builtinId="9" hidden="1"/>
    <cellStyle name="Hipervínculo visitado" xfId="27554" builtinId="9" hidden="1"/>
    <cellStyle name="Hipervínculo visitado" xfId="54722" builtinId="9" hidden="1"/>
    <cellStyle name="Hipervínculo visitado" xfId="57112" builtinId="9" hidden="1"/>
    <cellStyle name="Hipervínculo visitado" xfId="9141" builtinId="9" hidden="1"/>
    <cellStyle name="Hipervínculo visitado" xfId="49604" builtinId="9" hidden="1"/>
    <cellStyle name="Hipervínculo visitado" xfId="53184" builtinId="9" hidden="1"/>
    <cellStyle name="Hipervínculo visitado" xfId="37588" builtinId="9" hidden="1"/>
    <cellStyle name="Hipervínculo visitado" xfId="57799" builtinId="9" hidden="1"/>
    <cellStyle name="Hipervínculo visitado" xfId="27767" builtinId="9" hidden="1"/>
    <cellStyle name="Hipervínculo visitado" xfId="3861" builtinId="9" hidden="1"/>
    <cellStyle name="Hipervínculo visitado" xfId="27386" builtinId="9" hidden="1"/>
    <cellStyle name="Hipervínculo visitado" xfId="9808" builtinId="9" hidden="1"/>
    <cellStyle name="Hipervínculo visitado" xfId="19366" builtinId="9" hidden="1"/>
    <cellStyle name="Hipervínculo visitado" xfId="1439" builtinId="9" hidden="1"/>
    <cellStyle name="Hipervínculo visitado" xfId="5494" builtinId="9" hidden="1"/>
    <cellStyle name="Hipervínculo visitado" xfId="4396" builtinId="9" hidden="1"/>
    <cellStyle name="Hipervínculo visitado" xfId="56954" builtinId="9" hidden="1"/>
    <cellStyle name="Hipervínculo visitado" xfId="28825" builtinId="9" hidden="1"/>
    <cellStyle name="Hipervínculo visitado" xfId="56269" builtinId="9" hidden="1"/>
    <cellStyle name="Hipervínculo visitado" xfId="5390" builtinId="9" hidden="1"/>
    <cellStyle name="Hipervínculo visitado" xfId="50235" builtinId="9" hidden="1"/>
    <cellStyle name="Hipervínculo visitado" xfId="42888" builtinId="9" hidden="1"/>
    <cellStyle name="Hipervínculo visitado" xfId="46207" builtinId="9" hidden="1"/>
    <cellStyle name="Hipervínculo visitado" xfId="8584" builtinId="9" hidden="1"/>
    <cellStyle name="Hipervínculo visitado" xfId="19984" builtinId="9" hidden="1"/>
    <cellStyle name="Hipervínculo visitado" xfId="25367" builtinId="9" hidden="1"/>
    <cellStyle name="Hipervínculo visitado" xfId="44320" builtinId="9" hidden="1"/>
    <cellStyle name="Hipervínculo visitado" xfId="19706" builtinId="9" hidden="1"/>
    <cellStyle name="Hipervínculo visitado" xfId="12211" builtinId="9" hidden="1"/>
    <cellStyle name="Hipervínculo visitado" xfId="29033" builtinId="9" hidden="1"/>
    <cellStyle name="Hipervínculo visitado" xfId="21389" builtinId="9" hidden="1"/>
    <cellStyle name="Hipervínculo visitado" xfId="15366" builtinId="9" hidden="1"/>
    <cellStyle name="Hipervínculo visitado" xfId="32220" builtinId="9" hidden="1"/>
    <cellStyle name="Hipervínculo visitado" xfId="31506" builtinId="9" hidden="1"/>
    <cellStyle name="Hipervínculo visitado" xfId="2130" builtinId="9" hidden="1"/>
    <cellStyle name="Hipervínculo visitado" xfId="54059" builtinId="9" hidden="1"/>
    <cellStyle name="Hipervínculo visitado" xfId="55831" builtinId="9" hidden="1"/>
    <cellStyle name="Hipervínculo visitado" xfId="36269" builtinId="9" hidden="1"/>
    <cellStyle name="Hipervínculo visitado" xfId="30701" builtinId="9" hidden="1"/>
    <cellStyle name="Hipervínculo visitado" xfId="15783" builtinId="9" hidden="1"/>
    <cellStyle name="Hipervínculo visitado" xfId="7087" builtinId="9" hidden="1"/>
    <cellStyle name="Hipervínculo visitado" xfId="17326" builtinId="9" hidden="1"/>
    <cellStyle name="Hipervínculo visitado" xfId="1635" builtinId="9" hidden="1"/>
    <cellStyle name="Hipervínculo visitado" xfId="37301" builtinId="9" hidden="1"/>
    <cellStyle name="Hipervínculo visitado" xfId="21485" builtinId="9" hidden="1"/>
    <cellStyle name="Hipervínculo visitado" xfId="16033" builtinId="9" hidden="1"/>
    <cellStyle name="Hipervínculo visitado" xfId="13550" builtinId="9" hidden="1"/>
    <cellStyle name="Hipervínculo visitado" xfId="3081" builtinId="9" hidden="1"/>
    <cellStyle name="Hipervínculo visitado" xfId="36931" builtinId="9" hidden="1"/>
    <cellStyle name="Hipervínculo visitado" xfId="8764" builtinId="9" hidden="1"/>
    <cellStyle name="Hipervínculo visitado" xfId="17310" builtinId="9" hidden="1"/>
    <cellStyle name="Hipervínculo visitado" xfId="8262" builtinId="9" hidden="1"/>
    <cellStyle name="Hipervínculo visitado" xfId="13291" builtinId="9" hidden="1"/>
    <cellStyle name="Hipervínculo visitado" xfId="9736" builtinId="9" hidden="1"/>
    <cellStyle name="Hipervínculo visitado" xfId="10450" builtinId="9" hidden="1"/>
    <cellStyle name="Hipervínculo visitado" xfId="13435" builtinId="9" hidden="1"/>
    <cellStyle name="Hipervínculo visitado" xfId="36660" builtinId="9" hidden="1"/>
    <cellStyle name="Hipervínculo visitado" xfId="7606" builtinId="9" hidden="1"/>
    <cellStyle name="Hipervínculo visitado" xfId="10135" builtinId="9" hidden="1"/>
    <cellStyle name="Hipervínculo visitado" xfId="1663" builtinId="9" hidden="1"/>
    <cellStyle name="Hipervínculo visitado" xfId="3177" builtinId="9" hidden="1"/>
    <cellStyle name="Hipervínculo visitado" xfId="55695" builtinId="9" hidden="1"/>
    <cellStyle name="Hipervínculo visitado" xfId="18694" builtinId="9" hidden="1"/>
    <cellStyle name="Hipervínculo visitado" xfId="17194" builtinId="9" hidden="1"/>
    <cellStyle name="Hipervínculo visitado" xfId="22183" builtinId="9" hidden="1"/>
    <cellStyle name="Hipervínculo visitado" xfId="2713" builtinId="9" hidden="1"/>
    <cellStyle name="Hipervínculo visitado" xfId="2842" builtinId="9" hidden="1"/>
    <cellStyle name="Hipervínculo visitado" xfId="36891" builtinId="9" hidden="1"/>
    <cellStyle name="Hipervínculo visitado" xfId="44382" builtinId="9" hidden="1"/>
    <cellStyle name="Hipervínculo visitado" xfId="20549" builtinId="9" hidden="1"/>
    <cellStyle name="Hipervínculo visitado" xfId="1641" builtinId="9" hidden="1"/>
    <cellStyle name="Hipervínculo visitado" xfId="8286" builtinId="9" hidden="1"/>
    <cellStyle name="Hipervínculo visitado" xfId="12685" builtinId="9" hidden="1"/>
    <cellStyle name="Hipervínculo visitado" xfId="27059" builtinId="9" hidden="1"/>
    <cellStyle name="Hipervínculo visitado" xfId="42153" builtinId="9" hidden="1"/>
    <cellStyle name="Hipervínculo visitado" xfId="38163" builtinId="9" hidden="1"/>
    <cellStyle name="Hipervínculo visitado" xfId="47637" builtinId="9" hidden="1"/>
    <cellStyle name="Hipervínculo visitado" xfId="1093" builtinId="9" hidden="1"/>
    <cellStyle name="Hipervínculo visitado" xfId="6482" builtinId="9" hidden="1"/>
    <cellStyle name="Hipervínculo visitado" xfId="19990" builtinId="9" hidden="1"/>
    <cellStyle name="Hipervínculo visitado" xfId="2352" builtinId="9" hidden="1"/>
    <cellStyle name="Hipervínculo visitado" xfId="29213" builtinId="9" hidden="1"/>
    <cellStyle name="Hipervínculo visitado" xfId="46089" builtinId="9" hidden="1"/>
    <cellStyle name="Hipervínculo visitado" xfId="29881" builtinId="9" hidden="1"/>
    <cellStyle name="Hipervínculo visitado" xfId="39053" builtinId="9" hidden="1"/>
    <cellStyle name="Hipervínculo visitado" xfId="48273" builtinId="9" hidden="1"/>
    <cellStyle name="Hipervínculo visitado" xfId="41464" builtinId="9" hidden="1"/>
    <cellStyle name="Hipervínculo visitado" xfId="30003" builtinId="9" hidden="1"/>
    <cellStyle name="Hipervínculo visitado" xfId="49278" builtinId="9" hidden="1"/>
    <cellStyle name="Hipervínculo visitado" xfId="48525" builtinId="9" hidden="1"/>
    <cellStyle name="Hipervínculo visitado" xfId="56535" builtinId="9" hidden="1"/>
    <cellStyle name="Hipervínculo visitado" xfId="33662" builtinId="9" hidden="1"/>
    <cellStyle name="Hipervínculo visitado" xfId="655" builtinId="9" hidden="1"/>
    <cellStyle name="Hipervínculo visitado" xfId="11996" builtinId="9" hidden="1"/>
    <cellStyle name="Hipervínculo visitado" xfId="41354" builtinId="9" hidden="1"/>
    <cellStyle name="Hipervínculo visitado" xfId="12551" builtinId="9" hidden="1"/>
    <cellStyle name="Hipervínculo visitado" xfId="33938" builtinId="9" hidden="1"/>
    <cellStyle name="Hipervínculo visitado" xfId="33210" builtinId="9" hidden="1"/>
    <cellStyle name="Hipervínculo visitado" xfId="2579" builtinId="9" hidden="1"/>
    <cellStyle name="Hipervínculo visitado" xfId="16261" builtinId="9" hidden="1"/>
    <cellStyle name="Hipervínculo visitado" xfId="6683" builtinId="9" hidden="1"/>
    <cellStyle name="Hipervínculo visitado" xfId="4727" builtinId="9" hidden="1"/>
    <cellStyle name="Hipervínculo visitado" xfId="1199" builtinId="9" hidden="1"/>
    <cellStyle name="Hipervínculo visitado" xfId="345" builtinId="9" hidden="1"/>
    <cellStyle name="Hipervínculo visitado" xfId="1649" builtinId="9" hidden="1"/>
    <cellStyle name="Hipervínculo visitado" xfId="3811" builtinId="9" hidden="1"/>
    <cellStyle name="Hipervínculo visitado" xfId="37469" builtinId="9" hidden="1"/>
    <cellStyle name="Hipervínculo visitado" xfId="25104" builtinId="9" hidden="1"/>
    <cellStyle name="Hipervínculo visitado" xfId="59382" builtinId="9" hidden="1"/>
    <cellStyle name="Hipervínculo visitado" xfId="45864" builtinId="9" hidden="1"/>
    <cellStyle name="Hipervínculo visitado" xfId="10988" builtinId="9" hidden="1"/>
    <cellStyle name="Hipervínculo visitado" xfId="41693" builtinId="9" hidden="1"/>
    <cellStyle name="Hipervínculo visitado" xfId="43503" builtinId="9" hidden="1"/>
    <cellStyle name="Hipervínculo visitado" xfId="9711" builtinId="9" hidden="1"/>
    <cellStyle name="Hipervínculo visitado" xfId="3187" builtinId="9" hidden="1"/>
    <cellStyle name="Hipervínculo visitado" xfId="46985" builtinId="9" hidden="1"/>
    <cellStyle name="Hipervínculo visitado" xfId="47587" builtinId="9" hidden="1"/>
    <cellStyle name="Hipervínculo visitado" xfId="13243" builtinId="9" hidden="1"/>
    <cellStyle name="Hipervínculo visitado" xfId="6360" builtinId="9" hidden="1"/>
    <cellStyle name="Hipervínculo visitado" xfId="3215" builtinId="9" hidden="1"/>
    <cellStyle name="Hipervínculo visitado" xfId="16135" builtinId="9" hidden="1"/>
    <cellStyle name="Hipervínculo visitado" xfId="34442" builtinId="9" hidden="1"/>
    <cellStyle name="Hipervínculo visitado" xfId="53977" builtinId="9" hidden="1"/>
    <cellStyle name="Hipervínculo visitado" xfId="44888" builtinId="9" hidden="1"/>
    <cellStyle name="Hipervínculo visitado" xfId="24709" builtinId="9" hidden="1"/>
    <cellStyle name="Hipervínculo visitado" xfId="44566" builtinId="9" hidden="1"/>
    <cellStyle name="Hipervínculo visitado" xfId="49806" builtinId="9" hidden="1"/>
    <cellStyle name="Hipervínculo visitado" xfId="45010" builtinId="9" hidden="1"/>
    <cellStyle name="Hipervínculo visitado" xfId="38081" builtinId="9" hidden="1"/>
    <cellStyle name="Hipervínculo visitado" xfId="25020" builtinId="9" hidden="1"/>
    <cellStyle name="Hipervínculo visitado" xfId="42242" builtinId="9" hidden="1"/>
    <cellStyle name="Hipervínculo visitado" xfId="21727" builtinId="9" hidden="1"/>
    <cellStyle name="Hipervínculo visitado" xfId="45484" builtinId="9" hidden="1"/>
    <cellStyle name="Hipervínculo visitado" xfId="31496" builtinId="9" hidden="1"/>
    <cellStyle name="Hipervínculo visitado" xfId="38331" builtinId="9" hidden="1"/>
    <cellStyle name="Hipervínculo visitado" xfId="52012" builtinId="9" hidden="1"/>
    <cellStyle name="Hipervínculo visitado" xfId="9669" builtinId="9" hidden="1"/>
    <cellStyle name="Hipervínculo visitado" xfId="53537" builtinId="9" hidden="1"/>
    <cellStyle name="Hipervínculo visitado" xfId="5268" builtinId="9" hidden="1"/>
    <cellStyle name="Hipervínculo visitado" xfId="35823" builtinId="9" hidden="1"/>
    <cellStyle name="Hipervínculo visitado" xfId="56970" builtinId="9" hidden="1"/>
    <cellStyle name="Hipervínculo visitado" xfId="55866" builtinId="9" hidden="1"/>
    <cellStyle name="Hipervínculo visitado" xfId="56333" builtinId="9" hidden="1"/>
    <cellStyle name="Hipervínculo visitado" xfId="48040" builtinId="9" hidden="1"/>
    <cellStyle name="Hipervínculo visitado" xfId="30048" builtinId="9" hidden="1"/>
    <cellStyle name="Hipervínculo visitado" xfId="37671" builtinId="9" hidden="1"/>
    <cellStyle name="Hipervínculo visitado" xfId="47663" builtinId="9" hidden="1"/>
    <cellStyle name="Hipervínculo visitado" xfId="56937" builtinId="9" hidden="1"/>
    <cellStyle name="Hipervínculo visitado" xfId="5619" builtinId="9" hidden="1"/>
    <cellStyle name="Hipervínculo visitado" xfId="28579" builtinId="9" hidden="1"/>
    <cellStyle name="Hipervínculo visitado" xfId="26933" builtinId="9" hidden="1"/>
    <cellStyle name="Hipervínculo visitado" xfId="19104" builtinId="9" hidden="1"/>
    <cellStyle name="Hipervínculo visitado" xfId="11905" builtinId="9" hidden="1"/>
    <cellStyle name="Hipervínculo visitado" xfId="20108" builtinId="9" hidden="1"/>
    <cellStyle name="Hipervínculo visitado" xfId="31600" builtinId="9" hidden="1"/>
    <cellStyle name="Hipervínculo visitado" xfId="31462" builtinId="9" hidden="1"/>
    <cellStyle name="Hipervínculo visitado" xfId="9834" builtinId="9" hidden="1"/>
    <cellStyle name="Hipervínculo visitado" xfId="43896" builtinId="9" hidden="1"/>
    <cellStyle name="Hipervínculo visitado" xfId="51578" builtinId="9" hidden="1"/>
    <cellStyle name="Hipervínculo visitado" xfId="44808" builtinId="9" hidden="1"/>
    <cellStyle name="Hipervínculo visitado" xfId="41814" builtinId="9" hidden="1"/>
    <cellStyle name="Hipervínculo visitado" xfId="4191" builtinId="9" hidden="1"/>
    <cellStyle name="Hipervínculo visitado" xfId="40947" builtinId="9" hidden="1"/>
    <cellStyle name="Hipervínculo visitado" xfId="16973" builtinId="9" hidden="1"/>
    <cellStyle name="Hipervínculo visitado" xfId="4774" builtinId="9" hidden="1"/>
    <cellStyle name="Hipervínculo visitado" xfId="26997" builtinId="9" hidden="1"/>
    <cellStyle name="Hipervínculo visitado" xfId="4613" builtinId="9" hidden="1"/>
    <cellStyle name="Hipervínculo visitado" xfId="2218" builtinId="9" hidden="1"/>
    <cellStyle name="Hipervínculo visitado" xfId="37355" builtinId="9" hidden="1"/>
    <cellStyle name="Hipervínculo visitado" xfId="1517" builtinId="9" hidden="1"/>
    <cellStyle name="Hipervínculo visitado" xfId="351" builtinId="9" hidden="1"/>
    <cellStyle name="Hipervínculo visitado" xfId="33027" builtinId="9" hidden="1"/>
    <cellStyle name="Hipervínculo visitado" xfId="52000" builtinId="9" hidden="1"/>
    <cellStyle name="Hipervínculo visitado" xfId="3459" builtinId="9" hidden="1"/>
    <cellStyle name="Hipervínculo visitado" xfId="51307" builtinId="9" hidden="1"/>
    <cellStyle name="Hipervínculo visitado" xfId="58208" builtinId="9" hidden="1"/>
    <cellStyle name="Hipervínculo visitado" xfId="39310" builtinId="9" hidden="1"/>
    <cellStyle name="Hipervínculo visitado" xfId="8778" builtinId="9" hidden="1"/>
    <cellStyle name="Hipervínculo visitado" xfId="3885" builtinId="9" hidden="1"/>
    <cellStyle name="Hipervínculo visitado" xfId="41679" builtinId="9" hidden="1"/>
    <cellStyle name="Hipervínculo visitado" xfId="13231" builtinId="9" hidden="1"/>
    <cellStyle name="Hipervínculo visitado" xfId="42774" builtinId="9" hidden="1"/>
    <cellStyle name="Hipervínculo visitado" xfId="36193" builtinId="9" hidden="1"/>
    <cellStyle name="Hipervínculo visitado" xfId="18095" builtinId="9" hidden="1"/>
    <cellStyle name="Hipervínculo visitado" xfId="3827" builtinId="9" hidden="1"/>
    <cellStyle name="Hipervínculo visitado" xfId="59248" builtinId="9" hidden="1"/>
    <cellStyle name="Hipervínculo visitado" xfId="32189" builtinId="9" hidden="1"/>
    <cellStyle name="Hipervínculo visitado" xfId="19148" builtinId="9" hidden="1"/>
    <cellStyle name="Hipervínculo visitado" xfId="7980" builtinId="9" hidden="1"/>
    <cellStyle name="Hipervínculo visitado" xfId="4746" builtinId="9" hidden="1"/>
    <cellStyle name="Hipervínculo visitado" xfId="13001" builtinId="9" hidden="1"/>
    <cellStyle name="Hipervínculo visitado" xfId="35231" builtinId="9" hidden="1"/>
    <cellStyle name="Hipervínculo visitado" xfId="33755" builtinId="9" hidden="1"/>
    <cellStyle name="Hipervínculo visitado" xfId="27986" builtinId="9" hidden="1"/>
    <cellStyle name="Hipervínculo visitado" xfId="21777" builtinId="9" hidden="1"/>
    <cellStyle name="Hipervínculo visitado" xfId="12893" builtinId="9" hidden="1"/>
    <cellStyle name="Hipervínculo visitado" xfId="38517" builtinId="9" hidden="1"/>
    <cellStyle name="Hipervínculo visitado" xfId="8842" builtinId="9" hidden="1"/>
    <cellStyle name="Hipervínculo visitado" xfId="4639" builtinId="9" hidden="1"/>
    <cellStyle name="Hipervínculo visitado" xfId="6288" builtinId="9" hidden="1"/>
    <cellStyle name="Hipervínculo visitado" xfId="30968" builtinId="9" hidden="1"/>
    <cellStyle name="Hipervínculo visitado" xfId="9502" builtinId="9" hidden="1"/>
    <cellStyle name="Hipervínculo visitado" xfId="11361" builtinId="9" hidden="1"/>
    <cellStyle name="Hipervínculo visitado" xfId="6737" builtinId="9" hidden="1"/>
    <cellStyle name="Hipervínculo visitado" xfId="12757" builtinId="9" hidden="1"/>
    <cellStyle name="Hipervínculo visitado" xfId="23677" builtinId="9" hidden="1"/>
    <cellStyle name="Hipervínculo visitado" xfId="5000" builtinId="9" hidden="1"/>
    <cellStyle name="Hipervínculo visitado" xfId="41550" builtinId="9" hidden="1"/>
    <cellStyle name="Hipervínculo visitado" xfId="23713" builtinId="9" hidden="1"/>
    <cellStyle name="Hipervínculo visitado" xfId="18427" builtinId="9" hidden="1"/>
    <cellStyle name="Hipervínculo visitado" xfId="10942" builtinId="9" hidden="1"/>
    <cellStyle name="Hipervínculo visitado" xfId="20781" builtinId="9" hidden="1"/>
    <cellStyle name="Hipervínculo visitado" xfId="57791" builtinId="9" hidden="1"/>
    <cellStyle name="Hipervínculo visitado" xfId="15348" builtinId="9" hidden="1"/>
    <cellStyle name="Hipervínculo visitado" xfId="39683" builtinId="9" hidden="1"/>
    <cellStyle name="Hipervínculo visitado" xfId="45927" builtinId="9" hidden="1"/>
    <cellStyle name="Hipervínculo visitado" xfId="10312" builtinId="9" hidden="1"/>
    <cellStyle name="Hipervínculo visitado" xfId="27901" builtinId="9" hidden="1"/>
    <cellStyle name="Hipervínculo visitado" xfId="45190" builtinId="9" hidden="1"/>
    <cellStyle name="Hipervínculo visitado" xfId="4404" builtinId="9" hidden="1"/>
    <cellStyle name="Hipervínculo visitado" xfId="4418" builtinId="9" hidden="1"/>
    <cellStyle name="Hipervínculo visitado" xfId="44600" builtinId="9" hidden="1"/>
    <cellStyle name="Hipervínculo visitado" xfId="32444" builtinId="9" hidden="1"/>
    <cellStyle name="Hipervínculo visitado" xfId="47251" builtinId="9" hidden="1"/>
    <cellStyle name="Hipervínculo visitado" xfId="19014" builtinId="9" hidden="1"/>
    <cellStyle name="Hipervínculo visitado" xfId="51317" builtinId="9" hidden="1"/>
    <cellStyle name="Hipervínculo visitado" xfId="33450" builtinId="9" hidden="1"/>
    <cellStyle name="Hipervínculo visitado" xfId="57807" builtinId="9" hidden="1"/>
    <cellStyle name="Hipervínculo visitado" xfId="33882" builtinId="9" hidden="1"/>
    <cellStyle name="Hipervínculo visitado" xfId="48096" builtinId="9" hidden="1"/>
    <cellStyle name="Hipervínculo visitado" xfId="17564" builtinId="9" hidden="1"/>
    <cellStyle name="Hipervínculo visitado" xfId="23836" builtinId="9" hidden="1"/>
    <cellStyle name="Hipervínculo visitado" xfId="49470" builtinId="9" hidden="1"/>
    <cellStyle name="Hipervínculo visitado" xfId="50922" builtinId="9" hidden="1"/>
    <cellStyle name="Hipervínculo visitado" xfId="52292" builtinId="9" hidden="1"/>
    <cellStyle name="Hipervínculo visitado" xfId="53664" builtinId="9" hidden="1"/>
    <cellStyle name="Hipervínculo visitado" xfId="47315" builtinId="9" hidden="1"/>
    <cellStyle name="Hipervínculo visitado" xfId="47683" builtinId="9" hidden="1"/>
    <cellStyle name="Hipervínculo visitado" xfId="35643" builtinId="9" hidden="1"/>
    <cellStyle name="Hipervínculo visitado" xfId="32088" builtinId="9" hidden="1"/>
    <cellStyle name="Hipervínculo visitado" xfId="9824" builtinId="9" hidden="1"/>
    <cellStyle name="Hipervínculo visitado" xfId="49025" builtinId="9" hidden="1"/>
    <cellStyle name="Hipervínculo visitado" xfId="57567" builtinId="9" hidden="1"/>
    <cellStyle name="Hipervínculo visitado" xfId="24669" builtinId="9" hidden="1"/>
    <cellStyle name="Hipervínculo visitado" xfId="7144" builtinId="9" hidden="1"/>
    <cellStyle name="Hipervínculo visitado" xfId="281" builtinId="9" hidden="1"/>
    <cellStyle name="Hipervínculo visitado" xfId="53624" builtinId="9" hidden="1"/>
    <cellStyle name="Hipervínculo visitado" xfId="35541" builtinId="9" hidden="1"/>
    <cellStyle name="Hipervínculo visitado" xfId="6428" builtinId="9" hidden="1"/>
    <cellStyle name="Hipervínculo visitado" xfId="29558" builtinId="9" hidden="1"/>
    <cellStyle name="Hipervínculo visitado" xfId="12428" builtinId="9" hidden="1"/>
    <cellStyle name="Hipervínculo visitado" xfId="11146" builtinId="9" hidden="1"/>
    <cellStyle name="Hipervínculo visitado" xfId="33170" builtinId="9" hidden="1"/>
    <cellStyle name="Hipervínculo visitado" xfId="12295" builtinId="9" hidden="1"/>
    <cellStyle name="Hipervínculo visitado" xfId="51060" builtinId="9" hidden="1"/>
    <cellStyle name="Hipervínculo visitado" xfId="3151" builtinId="9" hidden="1"/>
    <cellStyle name="Hipervínculo visitado" xfId="3535" builtinId="9" hidden="1"/>
    <cellStyle name="Hipervínculo visitado" xfId="20565" builtinId="9" hidden="1"/>
    <cellStyle name="Hipervínculo visitado" xfId="40594" builtinId="9" hidden="1"/>
    <cellStyle name="Hipervínculo visitado" xfId="39055" builtinId="9" hidden="1"/>
    <cellStyle name="Hipervínculo visitado" xfId="40206" builtinId="9" hidden="1"/>
    <cellStyle name="Hipervínculo visitado" xfId="3903" builtinId="9" hidden="1"/>
    <cellStyle name="Hipervínculo visitado" xfId="885" builtinId="9" hidden="1"/>
    <cellStyle name="Hipervínculo visitado" xfId="2669" builtinId="9" hidden="1"/>
    <cellStyle name="Hipervínculo visitado" xfId="5714" builtinId="9" hidden="1"/>
    <cellStyle name="Hipervínculo visitado" xfId="5145" builtinId="9" hidden="1"/>
    <cellStyle name="Hipervínculo visitado" xfId="19530" builtinId="9" hidden="1"/>
    <cellStyle name="Hipervínculo visitado" xfId="16790" builtinId="9" hidden="1"/>
    <cellStyle name="Hipervínculo visitado" xfId="19978" builtinId="9" hidden="1"/>
    <cellStyle name="Hipervínculo visitado" xfId="19321" builtinId="9" hidden="1"/>
    <cellStyle name="Hipervínculo visitado" xfId="42734" builtinId="9" hidden="1"/>
    <cellStyle name="Hipervínculo visitado" xfId="58681" builtinId="9" hidden="1"/>
    <cellStyle name="Hipervínculo visitado" xfId="30540" builtinId="9" hidden="1"/>
    <cellStyle name="Hipervínculo visitado" xfId="24926" builtinId="9" hidden="1"/>
    <cellStyle name="Hipervínculo visitado" xfId="7936" builtinId="9" hidden="1"/>
    <cellStyle name="Hipervínculo visitado" xfId="46033" builtinId="9" hidden="1"/>
    <cellStyle name="Hipervínculo visitado" xfId="17878" builtinId="9" hidden="1"/>
    <cellStyle name="Hipervínculo visitado" xfId="33061" builtinId="9" hidden="1"/>
    <cellStyle name="Hipervínculo visitado" xfId="36999" builtinId="9" hidden="1"/>
    <cellStyle name="Hipervínculo visitado" xfId="11010" builtinId="9" hidden="1"/>
    <cellStyle name="Hipervínculo visitado" xfId="32766" builtinId="9" hidden="1"/>
    <cellStyle name="Hipervínculo visitado" xfId="14542" builtinId="9" hidden="1"/>
    <cellStyle name="Hipervínculo visitado" xfId="41207" builtinId="9" hidden="1"/>
    <cellStyle name="Hipervínculo visitado" xfId="21805" builtinId="9" hidden="1"/>
    <cellStyle name="Hipervínculo visitado" xfId="52240" builtinId="9" hidden="1"/>
    <cellStyle name="Hipervínculo visitado" xfId="2800" builtinId="9" hidden="1"/>
    <cellStyle name="Hipervínculo visitado" xfId="35679" builtinId="9" hidden="1"/>
    <cellStyle name="Hipervínculo visitado" xfId="1020" builtinId="9" hidden="1"/>
    <cellStyle name="Hipervínculo visitado" xfId="27612" builtinId="9" hidden="1"/>
    <cellStyle name="Hipervínculo visitado" xfId="29744" builtinId="9" hidden="1"/>
    <cellStyle name="Hipervínculo visitado" xfId="46774" builtinId="9" hidden="1"/>
    <cellStyle name="Hipervínculo visitado" xfId="32720" builtinId="9" hidden="1"/>
    <cellStyle name="Hipervínculo visitado" xfId="57168" builtinId="9" hidden="1"/>
    <cellStyle name="Hipervínculo visitado" xfId="30452" builtinId="9" hidden="1"/>
    <cellStyle name="Hipervínculo visitado" xfId="27314" builtinId="9" hidden="1"/>
    <cellStyle name="Hipervínculo visitado" xfId="48020" builtinId="9" hidden="1"/>
    <cellStyle name="Hipervínculo visitado" xfId="6985" builtinId="9" hidden="1"/>
    <cellStyle name="Hipervínculo visitado" xfId="781" builtinId="9" hidden="1"/>
    <cellStyle name="Hipervínculo visitado" xfId="1975" builtinId="9" hidden="1"/>
    <cellStyle name="Hipervínculo visitado" xfId="19930" builtinId="9" hidden="1"/>
    <cellStyle name="Hipervínculo visitado" xfId="7351" builtinId="9" hidden="1"/>
    <cellStyle name="Hipervínculo visitado" xfId="36368" builtinId="9" hidden="1"/>
    <cellStyle name="Hipervínculo visitado" xfId="44838" builtinId="9" hidden="1"/>
    <cellStyle name="Hipervínculo visitado" xfId="1049" builtinId="9" hidden="1"/>
    <cellStyle name="Hipervínculo visitado" xfId="2457" builtinId="9" hidden="1"/>
    <cellStyle name="Hipervínculo visitado" xfId="20074" builtinId="9" hidden="1"/>
    <cellStyle name="Hipervínculo visitado" xfId="31492" builtinId="9" hidden="1"/>
    <cellStyle name="Hipervínculo visitado" xfId="34759" builtinId="9" hidden="1"/>
    <cellStyle name="Hipervínculo visitado" xfId="649" builtinId="9" hidden="1"/>
    <cellStyle name="Hipervínculo visitado" xfId="20166" builtinId="9" hidden="1"/>
    <cellStyle name="Hipervínculo visitado" xfId="5107" builtinId="9" hidden="1"/>
    <cellStyle name="Hipervínculo visitado" xfId="1042" builtinId="9" hidden="1"/>
    <cellStyle name="Hipervínculo visitado" xfId="40444" builtinId="9" hidden="1"/>
    <cellStyle name="Hipervínculo visitado" xfId="50754" builtinId="9" hidden="1"/>
    <cellStyle name="Hipervínculo visitado" xfId="30436" builtinId="9" hidden="1"/>
    <cellStyle name="Hipervínculo visitado" xfId="47457" builtinId="9" hidden="1"/>
    <cellStyle name="Hipervínculo visitado" xfId="36576" builtinId="9" hidden="1"/>
    <cellStyle name="Hipervínculo visitado" xfId="12343" builtinId="9" hidden="1"/>
    <cellStyle name="Hipervínculo visitado" xfId="11102" builtinId="9" hidden="1"/>
    <cellStyle name="Hipervínculo visitado" xfId="10938" builtinId="9" hidden="1"/>
    <cellStyle name="Hipervínculo visitado" xfId="13019" builtinId="9" hidden="1"/>
    <cellStyle name="Hipervínculo visitado" xfId="46300" builtinId="9" hidden="1"/>
    <cellStyle name="Hipervínculo visitado" xfId="9077" builtinId="9" hidden="1"/>
    <cellStyle name="Hipervínculo visitado" xfId="38429" builtinId="9" hidden="1"/>
    <cellStyle name="Hipervínculo visitado" xfId="20593" builtinId="9" hidden="1"/>
    <cellStyle name="Hipervínculo visitado" xfId="8704" builtinId="9" hidden="1"/>
    <cellStyle name="Hipervínculo visitado" xfId="8114" builtinId="9" hidden="1"/>
    <cellStyle name="Hipervínculo visitado" xfId="6572" builtinId="9" hidden="1"/>
    <cellStyle name="Hipervínculo visitado" xfId="58421" builtinId="9" hidden="1"/>
    <cellStyle name="Hipervínculo visitado" xfId="34850" builtinId="9" hidden="1"/>
    <cellStyle name="Hipervínculo visitado" xfId="33448" builtinId="9" hidden="1"/>
    <cellStyle name="Hipervínculo visitado" xfId="57090" builtinId="9" hidden="1"/>
    <cellStyle name="Hipervínculo visitado" xfId="54716" builtinId="9" hidden="1"/>
    <cellStyle name="Hipervínculo visitado" xfId="3083" builtinId="9" hidden="1"/>
    <cellStyle name="Hipervínculo visitado" xfId="18281" builtinId="9" hidden="1"/>
    <cellStyle name="Hipervínculo visitado" xfId="15566" builtinId="9" hidden="1"/>
    <cellStyle name="Hipervínculo visitado" xfId="47395" builtinId="9" hidden="1"/>
    <cellStyle name="Hipervínculo visitado" xfId="47641" builtinId="9" hidden="1"/>
    <cellStyle name="Hipervínculo visitado" xfId="10794" builtinId="9" hidden="1"/>
    <cellStyle name="Hipervínculo visitado" xfId="1293" builtinId="9" hidden="1"/>
    <cellStyle name="Hipervínculo visitado" xfId="38890" builtinId="9" hidden="1"/>
    <cellStyle name="Hipervínculo visitado" xfId="45382" builtinId="9" hidden="1"/>
    <cellStyle name="Hipervínculo visitado" xfId="34173" builtinId="9" hidden="1"/>
    <cellStyle name="Hipervínculo visitado" xfId="31919" builtinId="9" hidden="1"/>
    <cellStyle name="Hipervínculo visitado" xfId="55623" builtinId="9" hidden="1"/>
    <cellStyle name="Hipervínculo visitado" xfId="16507" builtinId="9" hidden="1"/>
    <cellStyle name="Hipervínculo visitado" xfId="10163" builtinId="9" hidden="1"/>
    <cellStyle name="Hipervínculo visitado" xfId="47170" builtinId="9" hidden="1"/>
    <cellStyle name="Hipervínculo visitado" xfId="55046" builtinId="9" hidden="1"/>
    <cellStyle name="Hipervínculo visitado" xfId="49017" builtinId="9" hidden="1"/>
    <cellStyle name="Hipervínculo visitado" xfId="50072" builtinId="9" hidden="1"/>
    <cellStyle name="Hipervínculo visitado" xfId="22968" builtinId="9" hidden="1"/>
    <cellStyle name="Hipervínculo visitado" xfId="39968" builtinId="9" hidden="1"/>
    <cellStyle name="Hipervínculo visitado" xfId="15290" builtinId="9" hidden="1"/>
    <cellStyle name="Hipervínculo visitado" xfId="53138" builtinId="9" hidden="1"/>
    <cellStyle name="Hipervínculo visitado" xfId="32746" builtinId="9" hidden="1"/>
    <cellStyle name="Hipervínculo visitado" xfId="6837" builtinId="9" hidden="1"/>
    <cellStyle name="Hipervínculo visitado" xfId="52058" builtinId="9" hidden="1"/>
    <cellStyle name="Hipervínculo visitado" xfId="13684" builtinId="9" hidden="1"/>
    <cellStyle name="Hipervínculo visitado" xfId="50107" builtinId="9" hidden="1"/>
    <cellStyle name="Hipervínculo visitado" xfId="53654" builtinId="9" hidden="1"/>
    <cellStyle name="Hipervínculo visitado" xfId="56607" builtinId="9" hidden="1"/>
    <cellStyle name="Hipervínculo visitado" xfId="27562" builtinId="9" hidden="1"/>
    <cellStyle name="Hipervínculo visitado" xfId="7387" builtinId="9" hidden="1"/>
    <cellStyle name="Hipervínculo visitado" xfId="37653" builtinId="9" hidden="1"/>
    <cellStyle name="Hipervínculo visitado" xfId="9471" builtinId="9" hidden="1"/>
    <cellStyle name="Hipervínculo visitado" xfId="24737" builtinId="9" hidden="1"/>
    <cellStyle name="Hipervínculo visitado" xfId="38880" builtinId="9" hidden="1"/>
    <cellStyle name="Hipervínculo visitado" xfId="50915" builtinId="9" hidden="1"/>
    <cellStyle name="Hipervínculo visitado" xfId="42060" builtinId="9" hidden="1"/>
    <cellStyle name="Hipervínculo visitado" xfId="41554" builtinId="9" hidden="1"/>
    <cellStyle name="Hipervínculo visitado" xfId="5414" builtinId="9" hidden="1"/>
    <cellStyle name="Hipervínculo visitado" xfId="48880" builtinId="9" hidden="1"/>
    <cellStyle name="Hipervínculo visitado" xfId="46041" builtinId="9" hidden="1"/>
    <cellStyle name="Hipervínculo visitado" xfId="5916" builtinId="9" hidden="1"/>
    <cellStyle name="Hipervínculo visitado" xfId="21403" builtinId="9" hidden="1"/>
    <cellStyle name="Hipervínculo visitado" xfId="53239" builtinId="9" hidden="1"/>
    <cellStyle name="Hipervínculo visitado" xfId="3001" builtinId="9" hidden="1"/>
    <cellStyle name="Hipervínculo visitado" xfId="39798" builtinId="9" hidden="1"/>
    <cellStyle name="Hipervínculo visitado" xfId="15320" builtinId="9" hidden="1"/>
    <cellStyle name="Hipervínculo visitado" xfId="53747" builtinId="9" hidden="1"/>
    <cellStyle name="Hipervínculo visitado" xfId="45440" builtinId="9" hidden="1"/>
    <cellStyle name="Hipervínculo visitado" xfId="46965" builtinId="9" hidden="1"/>
    <cellStyle name="Hipervínculo visitado" xfId="52850" builtinId="9" hidden="1"/>
    <cellStyle name="Hipervínculo visitado" xfId="1257" builtinId="9" hidden="1"/>
    <cellStyle name="Hipervínculo visitado" xfId="52393" builtinId="9" hidden="1"/>
    <cellStyle name="Hipervínculo visitado" xfId="10716" builtinId="9" hidden="1"/>
    <cellStyle name="Hipervínculo visitado" xfId="27845" builtinId="9" hidden="1"/>
    <cellStyle name="Hipervínculo visitado" xfId="27954" builtinId="9" hidden="1"/>
    <cellStyle name="Hipervínculo visitado" xfId="49130" builtinId="9" hidden="1"/>
    <cellStyle name="Hipervínculo visitado" xfId="39863" builtinId="9" hidden="1"/>
    <cellStyle name="Hipervínculo visitado" xfId="9480" builtinId="9" hidden="1"/>
    <cellStyle name="Hipervínculo visitado" xfId="59017" builtinId="9" hidden="1"/>
    <cellStyle name="Hipervínculo visitado" xfId="329" builtinId="9" hidden="1"/>
    <cellStyle name="Hipervínculo visitado" xfId="52615" builtinId="9" hidden="1"/>
    <cellStyle name="Hipervínculo visitado" xfId="57036" builtinId="9" hidden="1"/>
    <cellStyle name="Hipervínculo visitado" xfId="21521" builtinId="9" hidden="1"/>
    <cellStyle name="Hipervínculo visitado" xfId="32273" builtinId="9" hidden="1"/>
    <cellStyle name="Hipervínculo visitado" xfId="33009" builtinId="9" hidden="1"/>
    <cellStyle name="Hipervínculo visitado" xfId="56501" builtinId="9" hidden="1"/>
    <cellStyle name="Hipervínculo visitado" xfId="59270" builtinId="9" hidden="1"/>
    <cellStyle name="Hipervínculo visitado" xfId="14902" builtinId="9" hidden="1"/>
    <cellStyle name="Hipervínculo visitado" xfId="29859" builtinId="9" hidden="1"/>
    <cellStyle name="Hipervínculo visitado" xfId="25008" builtinId="9" hidden="1"/>
    <cellStyle name="Hipervínculo visitado" xfId="12029" builtinId="9" hidden="1"/>
    <cellStyle name="Hipervínculo visitado" xfId="38872" builtinId="9" hidden="1"/>
    <cellStyle name="Hipervínculo visitado" xfId="18650" builtinId="9" hidden="1"/>
    <cellStyle name="Hipervínculo visitado" xfId="5601" builtinId="9" hidden="1"/>
    <cellStyle name="Hipervínculo visitado" xfId="7444" builtinId="9" hidden="1"/>
    <cellStyle name="Hipervínculo visitado" xfId="7804" builtinId="9" hidden="1"/>
    <cellStyle name="Hipervínculo visitado" xfId="48105" builtinId="9" hidden="1"/>
    <cellStyle name="Hipervínculo visitado" xfId="28135" builtinId="9" hidden="1"/>
    <cellStyle name="Hipervínculo visitado" xfId="46794" builtinId="9" hidden="1"/>
    <cellStyle name="Hipervínculo visitado" xfId="28739" builtinId="9" hidden="1"/>
    <cellStyle name="Hipervínculo visitado" xfId="29477" builtinId="9" hidden="1"/>
    <cellStyle name="Hipervínculo visitado" xfId="45563" builtinId="9" hidden="1"/>
    <cellStyle name="Hipervínculo visitado" xfId="25747" builtinId="9" hidden="1"/>
    <cellStyle name="Hipervínculo visitado" xfId="59151" builtinId="9" hidden="1"/>
    <cellStyle name="Hipervínculo visitado" xfId="59157" builtinId="9" hidden="1"/>
    <cellStyle name="Hipervínculo visitado" xfId="11918" builtinId="9" hidden="1"/>
    <cellStyle name="Hipervínculo visitado" xfId="56687" builtinId="9" hidden="1"/>
    <cellStyle name="Hipervínculo visitado" xfId="9207" builtinId="9" hidden="1"/>
    <cellStyle name="Hipervínculo visitado" xfId="51696" builtinId="9" hidden="1"/>
    <cellStyle name="Hipervínculo visitado" xfId="19624" builtinId="9" hidden="1"/>
    <cellStyle name="Hipervínculo visitado" xfId="49206" builtinId="9" hidden="1"/>
    <cellStyle name="Hipervínculo visitado" xfId="49156" builtinId="9" hidden="1"/>
    <cellStyle name="Hipervínculo visitado" xfId="55547" builtinId="9" hidden="1"/>
    <cellStyle name="Hipervínculo visitado" xfId="9768" builtinId="9" hidden="1"/>
    <cellStyle name="Hipervínculo visitado" xfId="43617" builtinId="9" hidden="1"/>
    <cellStyle name="Hipervínculo visitado" xfId="32714" builtinId="9" hidden="1"/>
    <cellStyle name="Hipervínculo visitado" xfId="40174" builtinId="9" hidden="1"/>
    <cellStyle name="Hipervínculo visitado" xfId="54878" builtinId="9" hidden="1"/>
    <cellStyle name="Hipervínculo visitado" xfId="15098" builtinId="9" hidden="1"/>
    <cellStyle name="Hipervínculo visitado" xfId="44228" builtinId="9" hidden="1"/>
    <cellStyle name="Hipervínculo visitado" xfId="54511" builtinId="9" hidden="1"/>
    <cellStyle name="Hipervínculo visitado" xfId="20736" builtinId="9" hidden="1"/>
    <cellStyle name="Hipervínculo visitado" xfId="53194" builtinId="9" hidden="1"/>
    <cellStyle name="Hipervínculo visitado" xfId="50261" builtinId="9" hidden="1"/>
    <cellStyle name="Hipervínculo visitado" xfId="37096" builtinId="9" hidden="1"/>
    <cellStyle name="Hipervínculo visitado" xfId="34022" builtinId="9" hidden="1"/>
    <cellStyle name="Hipervínculo visitado" xfId="41217" builtinId="9" hidden="1"/>
    <cellStyle name="Hipervínculo visitado" xfId="40268" builtinId="9" hidden="1"/>
    <cellStyle name="Hipervínculo visitado" xfId="56761" builtinId="9" hidden="1"/>
    <cellStyle name="Hipervínculo visitado" xfId="19074" builtinId="9" hidden="1"/>
    <cellStyle name="Hipervínculo visitado" xfId="6182" builtinId="9" hidden="1"/>
    <cellStyle name="Hipervínculo visitado" xfId="30038" builtinId="9" hidden="1"/>
    <cellStyle name="Hipervínculo visitado" xfId="43116" builtinId="9" hidden="1"/>
    <cellStyle name="Hipervínculo visitado" xfId="41045" builtinId="9" hidden="1"/>
    <cellStyle name="Hipervínculo visitado" xfId="925" builtinId="9" hidden="1"/>
    <cellStyle name="Hipervínculo visitado" xfId="5326" builtinId="9" hidden="1"/>
    <cellStyle name="Hipervínculo visitado" xfId="28715" builtinId="9" hidden="1"/>
    <cellStyle name="Hipervínculo visitado" xfId="42812" builtinId="9" hidden="1"/>
    <cellStyle name="Hipervínculo visitado" xfId="8540" builtinId="9" hidden="1"/>
    <cellStyle name="Hipervínculo visitado" xfId="31829" builtinId="9" hidden="1"/>
    <cellStyle name="Hipervínculo visitado" xfId="38874" builtinId="9" hidden="1"/>
    <cellStyle name="Hipervínculo visitado" xfId="46679" builtinId="9" hidden="1"/>
    <cellStyle name="Hipervínculo visitado" xfId="23223" builtinId="9" hidden="1"/>
    <cellStyle name="Hipervínculo visitado" xfId="15402" builtinId="9" hidden="1"/>
    <cellStyle name="Hipervínculo visitado" xfId="34965" builtinId="9" hidden="1"/>
    <cellStyle name="Hipervínculo visitado" xfId="39680" builtinId="9" hidden="1"/>
    <cellStyle name="Hipervínculo visitado" xfId="40939" builtinId="9" hidden="1"/>
    <cellStyle name="Hipervínculo visitado" xfId="11664" builtinId="9" hidden="1"/>
    <cellStyle name="Hipervínculo visitado" xfId="9203" builtinId="9" hidden="1"/>
    <cellStyle name="Hipervínculo visitado" xfId="56617" builtinId="9" hidden="1"/>
    <cellStyle name="Hipervínculo visitado" xfId="57467" builtinId="9" hidden="1"/>
    <cellStyle name="Hipervínculo visitado" xfId="23811" builtinId="9" hidden="1"/>
    <cellStyle name="Hipervínculo visitado" xfId="34862" builtinId="9" hidden="1"/>
    <cellStyle name="Hipervínculo visitado" xfId="48722" builtinId="9" hidden="1"/>
    <cellStyle name="Hipervínculo visitado" xfId="55823" builtinId="9" hidden="1"/>
    <cellStyle name="Hipervínculo visitado" xfId="53547" builtinId="9" hidden="1"/>
    <cellStyle name="Hipervínculo visitado" xfId="17276" builtinId="9" hidden="1"/>
    <cellStyle name="Hipervínculo visitado" xfId="53449" builtinId="9" hidden="1"/>
    <cellStyle name="Hipervínculo visitado" xfId="36797" builtinId="9" hidden="1"/>
    <cellStyle name="Hipervínculo visitado" xfId="41181" builtinId="9" hidden="1"/>
    <cellStyle name="Hipervínculo visitado" xfId="52270" builtinId="9" hidden="1"/>
    <cellStyle name="Hipervínculo visitado" xfId="12575" builtinId="9" hidden="1"/>
    <cellStyle name="Hipervínculo visitado" xfId="36626" builtinId="9" hidden="1"/>
    <cellStyle name="Hipervínculo visitado" xfId="54824" builtinId="9" hidden="1"/>
    <cellStyle name="Hipervínculo visitado" xfId="55345" builtinId="9" hidden="1"/>
    <cellStyle name="Hipervínculo visitado" xfId="54978" builtinId="9" hidden="1"/>
    <cellStyle name="Hipervínculo visitado" xfId="29963" builtinId="9" hidden="1"/>
    <cellStyle name="Hipervínculo visitado" xfId="56143" builtinId="9" hidden="1"/>
    <cellStyle name="Hipervínculo visitado" xfId="27621" builtinId="9" hidden="1"/>
    <cellStyle name="Hipervínculo visitado" xfId="17638" builtinId="9" hidden="1"/>
    <cellStyle name="Hipervínculo visitado" xfId="54850" builtinId="9" hidden="1"/>
    <cellStyle name="Hipervínculo visitado" xfId="54145" builtinId="9" hidden="1"/>
    <cellStyle name="Hipervínculo visitado" xfId="51854" builtinId="9" hidden="1"/>
    <cellStyle name="Hipervínculo visitado" xfId="42822" builtinId="9" hidden="1"/>
    <cellStyle name="Hipervínculo visitado" xfId="51750" builtinId="9" hidden="1"/>
    <cellStyle name="Hipervínculo visitado" xfId="54459" builtinId="9" hidden="1"/>
    <cellStyle name="Hipervínculo visitado" xfId="2031" builtinId="9" hidden="1"/>
    <cellStyle name="Hipervínculo visitado" xfId="30749" builtinId="9" hidden="1"/>
    <cellStyle name="Hipervínculo visitado" xfId="7389" builtinId="9" hidden="1"/>
    <cellStyle name="Hipervínculo visitado" xfId="33576" builtinId="9" hidden="1"/>
    <cellStyle name="Hipervínculo visitado" xfId="58639" builtinId="9" hidden="1"/>
    <cellStyle name="Hipervínculo visitado" xfId="30396" builtinId="9" hidden="1"/>
    <cellStyle name="Hipervínculo visitado" xfId="26753" builtinId="9" hidden="1"/>
    <cellStyle name="Hipervínculo visitado" xfId="7538" builtinId="9" hidden="1"/>
    <cellStyle name="Hipervínculo visitado" xfId="53451" builtinId="9" hidden="1"/>
    <cellStyle name="Hipervínculo visitado" xfId="58507" builtinId="9" hidden="1"/>
    <cellStyle name="Hipervínculo visitado" xfId="52874" builtinId="9" hidden="1"/>
    <cellStyle name="Hipervínculo visitado" xfId="1867" builtinId="9" hidden="1"/>
    <cellStyle name="Hipervínculo visitado" xfId="55755" builtinId="9" hidden="1"/>
    <cellStyle name="Hipervínculo visitado" xfId="37883" builtinId="9" hidden="1"/>
    <cellStyle name="Hipervínculo visitado" xfId="51752" builtinId="9" hidden="1"/>
    <cellStyle name="Hipervínculo visitado" xfId="47373" builtinId="9" hidden="1"/>
    <cellStyle name="Hipervínculo visitado" xfId="35239" builtinId="9" hidden="1"/>
    <cellStyle name="Hipervínculo visitado" xfId="18823" builtinId="9" hidden="1"/>
    <cellStyle name="Hipervínculo visitado" xfId="30202" builtinId="9" hidden="1"/>
    <cellStyle name="Hipervínculo visitado" xfId="19142" builtinId="9" hidden="1"/>
    <cellStyle name="Hipervínculo visitado" xfId="6476" builtinId="9" hidden="1"/>
    <cellStyle name="Hipervínculo visitado" xfId="39240" builtinId="9" hidden="1"/>
    <cellStyle name="Hipervínculo visitado" xfId="34753" builtinId="9" hidden="1"/>
    <cellStyle name="Hipervínculo visitado" xfId="32632" builtinId="9" hidden="1"/>
    <cellStyle name="Hipervínculo visitado" xfId="45290" builtinId="9" hidden="1"/>
    <cellStyle name="Hipervínculo visitado" xfId="29724" builtinId="9" hidden="1"/>
    <cellStyle name="Hipervínculo visitado" xfId="21080" builtinId="9" hidden="1"/>
    <cellStyle name="Hipervínculo visitado" xfId="13177" builtinId="9" hidden="1"/>
    <cellStyle name="Hipervínculo visitado" xfId="36947" builtinId="9" hidden="1"/>
    <cellStyle name="Hipervínculo visitado" xfId="17438" builtinId="9" hidden="1"/>
    <cellStyle name="Hipervínculo visitado" xfId="23153" builtinId="9" hidden="1"/>
    <cellStyle name="Hipervínculo visitado" xfId="16410" builtinId="9" hidden="1"/>
    <cellStyle name="Hipervínculo visitado" xfId="28615" builtinId="9" hidden="1"/>
    <cellStyle name="Hipervínculo visitado" xfId="52797" builtinId="9" hidden="1"/>
    <cellStyle name="Hipervínculo visitado" xfId="44744" builtinId="9" hidden="1"/>
    <cellStyle name="Hipervínculo visitado" xfId="42408" builtinId="9" hidden="1"/>
    <cellStyle name="Hipervínculo visitado" xfId="8834" builtinId="9" hidden="1"/>
    <cellStyle name="Hipervínculo visitado" xfId="26715" builtinId="9" hidden="1"/>
    <cellStyle name="Hipervínculo visitado" xfId="37273" builtinId="9" hidden="1"/>
    <cellStyle name="Hipervínculo visitado" xfId="27737" builtinId="9" hidden="1"/>
    <cellStyle name="Hipervínculo visitado" xfId="33844" builtinId="9" hidden="1"/>
    <cellStyle name="Hipervínculo visitado" xfId="30848" builtinId="9" hidden="1"/>
    <cellStyle name="Hipervínculo visitado" xfId="44966" builtinId="9" hidden="1"/>
    <cellStyle name="Hipervínculo visitado" xfId="34808" builtinId="9" hidden="1"/>
    <cellStyle name="Hipervínculo visitado" xfId="12061" builtinId="9" hidden="1"/>
    <cellStyle name="Hipervínculo visitado" xfId="42193" builtinId="9" hidden="1"/>
    <cellStyle name="Hipervínculo visitado" xfId="4207" builtinId="9" hidden="1"/>
    <cellStyle name="Hipervínculo visitado" xfId="16396" builtinId="9" hidden="1"/>
    <cellStyle name="Hipervínculo visitado" xfId="8598" builtinId="9" hidden="1"/>
    <cellStyle name="Hipervínculo visitado" xfId="59484" builtinId="9" hidden="1"/>
    <cellStyle name="Hipervínculo visitado" xfId="18387" builtinId="9" hidden="1"/>
    <cellStyle name="Hipervínculo visitado" xfId="46010" builtinId="9" hidden="1"/>
    <cellStyle name="Hipervínculo visitado" xfId="17120" builtinId="9" hidden="1"/>
    <cellStyle name="Hipervínculo visitado" xfId="37481" builtinId="9" hidden="1"/>
    <cellStyle name="Hipervínculo visitado" xfId="21594" builtinId="9" hidden="1"/>
    <cellStyle name="Hipervínculo visitado" xfId="33516" builtinId="9" hidden="1"/>
    <cellStyle name="Hipervínculo visitado" xfId="54437" builtinId="9" hidden="1"/>
    <cellStyle name="Hipervínculo visitado" xfId="13263" builtinId="9" hidden="1"/>
    <cellStyle name="Hipervínculo visitado" xfId="21677" builtinId="9" hidden="1"/>
    <cellStyle name="Hipervínculo visitado" xfId="52441" builtinId="9" hidden="1"/>
    <cellStyle name="Hipervínculo visitado" xfId="40510" builtinId="9" hidden="1"/>
    <cellStyle name="Hipervínculo visitado" xfId="41341" builtinId="9" hidden="1"/>
    <cellStyle name="Hipervínculo visitado" xfId="46379" builtinId="9" hidden="1"/>
    <cellStyle name="Hipervínculo visitado" xfId="17202" builtinId="9" hidden="1"/>
    <cellStyle name="Hipervínculo visitado" xfId="12733" builtinId="9" hidden="1"/>
    <cellStyle name="Hipervínculo visitado" xfId="35013" builtinId="9" hidden="1"/>
    <cellStyle name="Hipervínculo visitado" xfId="28913" builtinId="9" hidden="1"/>
    <cellStyle name="Hipervínculo visitado" xfId="17644" builtinId="9" hidden="1"/>
    <cellStyle name="Hipervínculo visitado" xfId="5549" builtinId="9" hidden="1"/>
    <cellStyle name="Hipervínculo visitado" xfId="47482" builtinId="9" hidden="1"/>
    <cellStyle name="Hipervínculo visitado" xfId="49334" builtinId="9" hidden="1"/>
    <cellStyle name="Hipervínculo visitado" xfId="20664" builtinId="9" hidden="1"/>
    <cellStyle name="Hipervínculo visitado" xfId="27244" builtinId="9" hidden="1"/>
    <cellStyle name="Hipervínculo visitado" xfId="40985" builtinId="9" hidden="1"/>
    <cellStyle name="Hipervínculo visitado" xfId="645" builtinId="9" hidden="1"/>
    <cellStyle name="Hipervínculo visitado" xfId="1597" builtinId="9" hidden="1"/>
    <cellStyle name="Hipervínculo visitado" xfId="37598" builtinId="9" hidden="1"/>
    <cellStyle name="Hipervínculo visitado" xfId="58007" builtinId="9" hidden="1"/>
    <cellStyle name="Hipervínculo visitado" xfId="13471" builtinId="9" hidden="1"/>
    <cellStyle name="Hipervínculo visitado" xfId="21592" builtinId="9" hidden="1"/>
    <cellStyle name="Hipervínculo visitado" xfId="13734" builtinId="9" hidden="1"/>
    <cellStyle name="Hipervínculo visitado" xfId="6987" builtinId="9" hidden="1"/>
    <cellStyle name="Hipervínculo visitado" xfId="6486" builtinId="9" hidden="1"/>
    <cellStyle name="Hipervínculo visitado" xfId="44554" builtinId="9" hidden="1"/>
    <cellStyle name="Hipervínculo visitado" xfId="42772" builtinId="9" hidden="1"/>
    <cellStyle name="Hipervínculo visitado" xfId="46231" builtinId="9" hidden="1"/>
    <cellStyle name="Hipervínculo visitado" xfId="50859" builtinId="9" hidden="1"/>
    <cellStyle name="Hipervínculo visitado" xfId="1733" builtinId="9" hidden="1"/>
    <cellStyle name="Hipervínculo visitado" xfId="26227" builtinId="9" hidden="1"/>
    <cellStyle name="Hipervínculo visitado" xfId="6927" builtinId="9" hidden="1"/>
    <cellStyle name="Hipervínculo visitado" xfId="13562" builtinId="9" hidden="1"/>
    <cellStyle name="Hipervínculo visitado" xfId="21511" builtinId="9" hidden="1"/>
    <cellStyle name="Hipervínculo visitado" xfId="46639" builtinId="9" hidden="1"/>
    <cellStyle name="Hipervínculo visitado" xfId="44453" builtinId="9" hidden="1"/>
    <cellStyle name="Hipervínculo visitado" xfId="45569" builtinId="9" hidden="1"/>
    <cellStyle name="Hipervínculo visitado" xfId="22251" builtinId="9" hidden="1"/>
    <cellStyle name="Hipervínculo visitado" xfId="6883" builtinId="9" hidden="1"/>
    <cellStyle name="Hipervínculo visitado" xfId="47195" builtinId="9" hidden="1"/>
    <cellStyle name="Hipervínculo visitado" xfId="24803" builtinId="9" hidden="1"/>
    <cellStyle name="Hipervínculo visitado" xfId="29145" builtinId="9" hidden="1"/>
    <cellStyle name="Hipervínculo visitado" xfId="30664" builtinId="9" hidden="1"/>
    <cellStyle name="Hipervínculo visitado" xfId="34533" builtinId="9" hidden="1"/>
    <cellStyle name="Hipervínculo visitado" xfId="32614" builtinId="9" hidden="1"/>
    <cellStyle name="Hipervínculo visitado" xfId="34709" builtinId="9" hidden="1"/>
    <cellStyle name="Hipervínculo visitado" xfId="44025" builtinId="9" hidden="1"/>
    <cellStyle name="Hipervínculo visitado" xfId="14384" builtinId="9" hidden="1"/>
    <cellStyle name="Hipervínculo visitado" xfId="30794" builtinId="9" hidden="1"/>
    <cellStyle name="Hipervínculo visitado" xfId="15088" builtinId="9" hidden="1"/>
    <cellStyle name="Hipervínculo visitado" xfId="14184" builtinId="9" hidden="1"/>
    <cellStyle name="Hipervínculo visitado" xfId="41624" builtinId="9" hidden="1"/>
    <cellStyle name="Hipervínculo visitado" xfId="24513" builtinId="9" hidden="1"/>
    <cellStyle name="Hipervínculo visitado" xfId="16660" builtinId="9" hidden="1"/>
    <cellStyle name="Hipervínculo visitado" xfId="1805" builtinId="9" hidden="1"/>
    <cellStyle name="Hipervínculo visitado" xfId="59145" builtinId="9" hidden="1"/>
    <cellStyle name="Hipervínculo visitado" xfId="13979" builtinId="9" hidden="1"/>
    <cellStyle name="Hipervínculo visitado" xfId="27506" builtinId="9" hidden="1"/>
    <cellStyle name="Hipervínculo visitado" xfId="20830" builtinId="9" hidden="1"/>
    <cellStyle name="Hipervínculo visitado" xfId="12219" builtinId="9" hidden="1"/>
    <cellStyle name="Hipervínculo visitado" xfId="15014" builtinId="9" hidden="1"/>
    <cellStyle name="Hipervínculo visitado" xfId="23832" builtinId="9" hidden="1"/>
    <cellStyle name="Hipervínculo visitado" xfId="20957" builtinId="9" hidden="1"/>
    <cellStyle name="Hipervínculo visitado" xfId="44392" builtinId="9" hidden="1"/>
    <cellStyle name="Hipervínculo visitado" xfId="34291" builtinId="9" hidden="1"/>
    <cellStyle name="Hipervínculo visitado" xfId="6564" builtinId="9" hidden="1"/>
    <cellStyle name="Hipervínculo visitado" xfId="46193" builtinId="9" hidden="1"/>
    <cellStyle name="Hipervínculo visitado" xfId="23269" builtinId="9" hidden="1"/>
    <cellStyle name="Hipervínculo visitado" xfId="15498" builtinId="9" hidden="1"/>
    <cellStyle name="Hipervínculo visitado" xfId="47633" builtinId="9" hidden="1"/>
    <cellStyle name="Hipervínculo visitado" xfId="18988" builtinId="9" hidden="1"/>
    <cellStyle name="Hipervínculo visitado" xfId="23585" builtinId="9" hidden="1"/>
    <cellStyle name="Hipervínculo visitado" xfId="39023" builtinId="9" hidden="1"/>
    <cellStyle name="Hipervínculo visitado" xfId="24461" builtinId="9" hidden="1"/>
    <cellStyle name="Hipervínculo visitado" xfId="13823" builtinId="9" hidden="1"/>
    <cellStyle name="Hipervínculo visitado" xfId="37860" builtinId="9" hidden="1"/>
    <cellStyle name="Hipervínculo visitado" xfId="16561" builtinId="9" hidden="1"/>
    <cellStyle name="Hipervínculo visitado" xfId="46091" builtinId="9" hidden="1"/>
    <cellStyle name="Hipervínculo visitado" xfId="16608" builtinId="9" hidden="1"/>
    <cellStyle name="Hipervínculo visitado" xfId="17680" builtinId="9" hidden="1"/>
    <cellStyle name="Hipervínculo visitado" xfId="46798" builtinId="9" hidden="1"/>
    <cellStyle name="Hipervínculo visitado" xfId="7256" builtinId="9" hidden="1"/>
    <cellStyle name="Hipervínculo visitado" xfId="34717" builtinId="9" hidden="1"/>
    <cellStyle name="Hipervínculo visitado" xfId="29692" builtinId="9" hidden="1"/>
    <cellStyle name="Hipervínculo visitado" xfId="26351" builtinId="9" hidden="1"/>
    <cellStyle name="Hipervínculo visitado" xfId="25410" builtinId="9" hidden="1"/>
    <cellStyle name="Hipervínculo visitado" xfId="45252" builtinId="9" hidden="1"/>
    <cellStyle name="Hipervínculo visitado" xfId="12785" builtinId="9" hidden="1"/>
    <cellStyle name="Hipervínculo visitado" xfId="26781" builtinId="9" hidden="1"/>
    <cellStyle name="Hipervínculo visitado" xfId="57336" builtinId="9" hidden="1"/>
    <cellStyle name="Hipervínculo visitado" xfId="35350" builtinId="9" hidden="1"/>
    <cellStyle name="Hipervínculo visitado" xfId="23653" builtinId="9" hidden="1"/>
    <cellStyle name="Hipervínculo visitado" xfId="45008" builtinId="9" hidden="1"/>
    <cellStyle name="Hipervínculo visitado" xfId="43557" builtinId="9" hidden="1"/>
    <cellStyle name="Hipervínculo visitado" xfId="3899" builtinId="9" hidden="1"/>
    <cellStyle name="Hipervínculo visitado" xfId="21451" builtinId="9" hidden="1"/>
    <cellStyle name="Hipervínculo visitado" xfId="43070" builtinId="9" hidden="1"/>
    <cellStyle name="Hipervínculo visitado" xfId="55235" builtinId="9" hidden="1"/>
    <cellStyle name="Hipervínculo visitado" xfId="45795" builtinId="9" hidden="1"/>
    <cellStyle name="Hipervínculo visitado" xfId="55136" builtinId="9" hidden="1"/>
    <cellStyle name="Hipervínculo visitado" xfId="24905" builtinId="9" hidden="1"/>
    <cellStyle name="Hipervínculo visitado" xfId="26409" builtinId="9" hidden="1"/>
    <cellStyle name="Hipervínculo visitado" xfId="46133" builtinId="9" hidden="1"/>
    <cellStyle name="Hipervínculo visitado" xfId="17920" builtinId="9" hidden="1"/>
    <cellStyle name="Hipervínculo visitado" xfId="39033" builtinId="9" hidden="1"/>
    <cellStyle name="Hipervínculo visitado" xfId="5944" builtinId="9" hidden="1"/>
    <cellStyle name="Hipervínculo visitado" xfId="29807" builtinId="9" hidden="1"/>
    <cellStyle name="Hipervínculo visitado" xfId="3723" builtinId="9" hidden="1"/>
    <cellStyle name="Hipervínculo visitado" xfId="33736" builtinId="9" hidden="1"/>
    <cellStyle name="Hipervínculo visitado" xfId="14894" builtinId="9" hidden="1"/>
    <cellStyle name="Hipervínculo visitado" xfId="50587" builtinId="9" hidden="1"/>
    <cellStyle name="Hipervínculo visitado" xfId="52768" builtinId="9" hidden="1"/>
    <cellStyle name="Hipervínculo visitado" xfId="19008" builtinId="9" hidden="1"/>
    <cellStyle name="Hipervínculo visitado" xfId="56433" builtinId="9" hidden="1"/>
    <cellStyle name="Hipervínculo visitado" xfId="40702" builtinId="9" hidden="1"/>
    <cellStyle name="Hipervínculo visitado" xfId="30934" builtinId="9" hidden="1"/>
    <cellStyle name="Hipervínculo visitado" xfId="50958" builtinId="9" hidden="1"/>
    <cellStyle name="Hipervínculo visitado" xfId="17608" builtinId="9" hidden="1"/>
    <cellStyle name="Hipervínculo visitado" xfId="43381" builtinId="9" hidden="1"/>
    <cellStyle name="Hipervínculo visitado" xfId="15756" builtinId="9" hidden="1"/>
    <cellStyle name="Hipervínculo visitado" xfId="19944" builtinId="9" hidden="1"/>
    <cellStyle name="Hipervínculo visitado" xfId="13474" builtinId="9" hidden="1"/>
    <cellStyle name="Hipervínculo visitado" xfId="8420" builtinId="9" hidden="1"/>
    <cellStyle name="Hipervínculo visitado" xfId="56319" builtinId="9" hidden="1"/>
    <cellStyle name="Hipervínculo visitado" xfId="29769" builtinId="9" hidden="1"/>
    <cellStyle name="Hipervínculo visitado" xfId="2272" builtinId="9" hidden="1"/>
    <cellStyle name="Hipervínculo visitado" xfId="7849" builtinId="9" hidden="1"/>
    <cellStyle name="Hipervínculo visitado" xfId="26112" builtinId="9" hidden="1"/>
    <cellStyle name="Hipervínculo visitado" xfId="13187" builtinId="9" hidden="1"/>
    <cellStyle name="Hipervínculo visitado" xfId="32083" builtinId="9" hidden="1"/>
    <cellStyle name="Hipervínculo visitado" xfId="415" builtinId="9" hidden="1"/>
    <cellStyle name="Hipervínculo visitado" xfId="49586" builtinId="9" hidden="1"/>
    <cellStyle name="Hipervínculo visitado" xfId="21749" builtinId="9" hidden="1"/>
    <cellStyle name="Hipervínculo visitado" xfId="7246" builtinId="9" hidden="1"/>
    <cellStyle name="Hipervínculo visitado" xfId="39694" builtinId="9" hidden="1"/>
    <cellStyle name="Hipervínculo visitado" xfId="54810" builtinId="9" hidden="1"/>
    <cellStyle name="Hipervínculo visitado" xfId="20250" builtinId="9" hidden="1"/>
    <cellStyle name="Hipervínculo visitado" xfId="13169" builtinId="9" hidden="1"/>
    <cellStyle name="Hipervínculo visitado" xfId="49816" builtinId="9" hidden="1"/>
    <cellStyle name="Hipervínculo visitado" xfId="17019" builtinId="9" hidden="1"/>
    <cellStyle name="Hipervínculo visitado" xfId="40150" builtinId="9" hidden="1"/>
    <cellStyle name="Hipervínculo visitado" xfId="29223" builtinId="9" hidden="1"/>
    <cellStyle name="Hipervínculo visitado" xfId="54315" builtinId="9" hidden="1"/>
    <cellStyle name="Hipervínculo visitado" xfId="51756" builtinId="9" hidden="1"/>
    <cellStyle name="Hipervínculo visitado" xfId="33426" builtinId="9" hidden="1"/>
    <cellStyle name="Hipervínculo visitado" xfId="19038" builtinId="9" hidden="1"/>
    <cellStyle name="Hipervínculo visitado" xfId="46039" builtinId="9" hidden="1"/>
    <cellStyle name="Hipervínculo visitado" xfId="21715" builtinId="9" hidden="1"/>
    <cellStyle name="Hipervínculo visitado" xfId="31046" builtinId="9" hidden="1"/>
    <cellStyle name="Hipervínculo visitado" xfId="923" builtinId="9" hidden="1"/>
    <cellStyle name="Hipervínculo visitado" xfId="24413" builtinId="9" hidden="1"/>
    <cellStyle name="Hipervínculo visitado" xfId="931" builtinId="9" hidden="1"/>
    <cellStyle name="Hipervínculo visitado" xfId="42882" builtinId="9" hidden="1"/>
    <cellStyle name="Hipervínculo visitado" xfId="54918" builtinId="9" hidden="1"/>
    <cellStyle name="Hipervínculo visitado" xfId="38385" builtinId="9" hidden="1"/>
    <cellStyle name="Hipervínculo visitado" xfId="45939" builtinId="9" hidden="1"/>
    <cellStyle name="Hipervínculo visitado" xfId="33021" builtinId="9" hidden="1"/>
    <cellStyle name="Hipervínculo visitado" xfId="37941" builtinId="9" hidden="1"/>
    <cellStyle name="Hipervínculo visitado" xfId="12983" builtinId="9" hidden="1"/>
    <cellStyle name="Hipervínculo visitado" xfId="42221" builtinId="9" hidden="1"/>
    <cellStyle name="Hipervínculo visitado" xfId="33766" builtinId="9" hidden="1"/>
    <cellStyle name="Hipervínculo visitado" xfId="36384" builtinId="9" hidden="1"/>
    <cellStyle name="Hipervínculo visitado" xfId="22467" builtinId="9" hidden="1"/>
    <cellStyle name="Hipervínculo visitado" xfId="22215" builtinId="9" hidden="1"/>
    <cellStyle name="Hipervínculo visitado" xfId="38599" builtinId="9" hidden="1"/>
    <cellStyle name="Hipervínculo visitado" xfId="34852" builtinId="9" hidden="1"/>
    <cellStyle name="Hipervínculo visitado" xfId="23501" builtinId="9" hidden="1"/>
    <cellStyle name="Hipervínculo visitado" xfId="23553" builtinId="9" hidden="1"/>
    <cellStyle name="Hipervínculo visitado" xfId="46697" builtinId="9" hidden="1"/>
    <cellStyle name="Hipervínculo visitado" xfId="56077" builtinId="9" hidden="1"/>
    <cellStyle name="Hipervínculo visitado" xfId="11313" builtinId="9" hidden="1"/>
    <cellStyle name="Hipervínculo visitado" xfId="3007" builtinId="9" hidden="1"/>
    <cellStyle name="Hipervínculo visitado" xfId="11363" builtinId="9" hidden="1"/>
    <cellStyle name="Hipervínculo visitado" xfId="51349" builtinId="9" hidden="1"/>
    <cellStyle name="Hipervínculo visitado" xfId="48506" builtinId="9" hidden="1"/>
    <cellStyle name="Hipervínculo visitado" xfId="3897" builtinId="9" hidden="1"/>
    <cellStyle name="Hipervínculo visitado" xfId="35441" builtinId="9" hidden="1"/>
    <cellStyle name="Hipervínculo visitado" xfId="26841" builtinId="9" hidden="1"/>
    <cellStyle name="Hipervínculo visitado" xfId="4809" builtinId="9" hidden="1"/>
    <cellStyle name="Hipervínculo visitado" xfId="3965" builtinId="9" hidden="1"/>
    <cellStyle name="Hipervínculo visitado" xfId="59183" builtinId="9" hidden="1"/>
    <cellStyle name="Hipervínculo visitado" xfId="17672" builtinId="9" hidden="1"/>
    <cellStyle name="Hipervínculo visitado" xfId="11207" builtinId="9" hidden="1"/>
    <cellStyle name="Hipervínculo visitado" xfId="39962" builtinId="9" hidden="1"/>
    <cellStyle name="Hipervínculo visitado" xfId="45838" builtinId="9" hidden="1"/>
    <cellStyle name="Hipervínculo visitado" xfId="42524" builtinId="9" hidden="1"/>
    <cellStyle name="Hipervínculo visitado" xfId="15192" builtinId="9" hidden="1"/>
    <cellStyle name="Hipervínculo visitado" xfId="58733" builtinId="9" hidden="1"/>
    <cellStyle name="Hipervínculo visitado" xfId="30586" builtinId="9" hidden="1"/>
    <cellStyle name="Hipervínculo visitado" xfId="13938" builtinId="9" hidden="1"/>
    <cellStyle name="Hipervínculo visitado" xfId="3795" builtinId="9" hidden="1"/>
    <cellStyle name="Hipervínculo visitado" xfId="48400" builtinId="9" hidden="1"/>
    <cellStyle name="Hipervínculo visitado" xfId="39104" builtinId="9" hidden="1"/>
    <cellStyle name="Hipervínculo visitado" xfId="58671" builtinId="9" hidden="1"/>
    <cellStyle name="Hipervínculo visitado" xfId="53373" builtinId="9" hidden="1"/>
    <cellStyle name="Hipervínculo visitado" xfId="51260" builtinId="9" hidden="1"/>
    <cellStyle name="Hipervínculo visitado" xfId="33446" builtinId="9" hidden="1"/>
    <cellStyle name="Hipervínculo visitado" xfId="47005" builtinId="9" hidden="1"/>
    <cellStyle name="Hipervínculo visitado" xfId="57669" builtinId="9" hidden="1"/>
    <cellStyle name="Hipervínculo visitado" xfId="18976" builtinId="9" hidden="1"/>
    <cellStyle name="Hipervínculo visitado" xfId="47481" builtinId="9" hidden="1"/>
    <cellStyle name="Hipervínculo visitado" xfId="4667" builtinId="9" hidden="1"/>
    <cellStyle name="Hipervínculo visitado" xfId="55969" builtinId="9" hidden="1"/>
    <cellStyle name="Hipervínculo visitado" xfId="2220" builtinId="9" hidden="1"/>
    <cellStyle name="Hipervínculo visitado" xfId="7734" builtinId="9" hidden="1"/>
    <cellStyle name="Hipervínculo visitado" xfId="36666" builtinId="9" hidden="1"/>
    <cellStyle name="Hipervínculo visitado" xfId="44380" builtinId="9" hidden="1"/>
    <cellStyle name="Hipervínculo visitado" xfId="35385" builtinId="9" hidden="1"/>
    <cellStyle name="Hipervínculo visitado" xfId="45673" builtinId="9" hidden="1"/>
    <cellStyle name="Hipervínculo visitado" xfId="32646" builtinId="9" hidden="1"/>
    <cellStyle name="Hipervínculo visitado" xfId="5611" builtinId="9" hidden="1"/>
    <cellStyle name="Hipervínculo visitado" xfId="33846" builtinId="9" hidden="1"/>
    <cellStyle name="Hipervínculo visitado" xfId="6299" builtinId="9" hidden="1"/>
    <cellStyle name="Hipervínculo visitado" xfId="2949" builtinId="9" hidden="1"/>
    <cellStyle name="Hipervínculo visitado" xfId="19516" builtinId="9" hidden="1"/>
    <cellStyle name="Hipervínculo visitado" xfId="10662" builtinId="9" hidden="1"/>
    <cellStyle name="Hipervínculo visitado" xfId="12384" builtinId="9" hidden="1"/>
    <cellStyle name="Hipervínculo visitado" xfId="1347" builtinId="9" hidden="1"/>
    <cellStyle name="Hipervínculo visitado" xfId="38369" builtinId="9" hidden="1"/>
    <cellStyle name="Hipervínculo visitado" xfId="10904" builtinId="9" hidden="1"/>
    <cellStyle name="Hipervínculo visitado" xfId="1887" builtinId="9" hidden="1"/>
    <cellStyle name="Hipervínculo visitado" xfId="3173" builtinId="9" hidden="1"/>
    <cellStyle name="Hipervínculo visitado" xfId="33810" builtinId="9" hidden="1"/>
    <cellStyle name="Hipervínculo visitado" xfId="595" builtinId="9" hidden="1"/>
    <cellStyle name="Hipervínculo visitado" xfId="55189" builtinId="9" hidden="1"/>
    <cellStyle name="Hipervínculo visitado" xfId="48642" builtinId="9" hidden="1"/>
    <cellStyle name="Hipervínculo visitado" xfId="45557" builtinId="9" hidden="1"/>
    <cellStyle name="Hipervínculo visitado" xfId="3975" builtinId="9" hidden="1"/>
    <cellStyle name="Hipervínculo visitado" xfId="2072" builtinId="9" hidden="1"/>
    <cellStyle name="Hipervínculo visitado" xfId="6386" builtinId="9" hidden="1"/>
    <cellStyle name="Hipervínculo visitado" xfId="4474" builtinId="9" hidden="1"/>
    <cellStyle name="Hipervínculo visitado" xfId="46" builtinId="9" hidden="1"/>
    <cellStyle name="Hipervínculo visitado" xfId="56273" builtinId="9" hidden="1"/>
    <cellStyle name="Hipervínculo visitado" xfId="333" builtinId="9" hidden="1"/>
    <cellStyle name="Hipervínculo visitado" xfId="24731" builtinId="9" hidden="1"/>
    <cellStyle name="Hipervínculo visitado" xfId="13217" builtinId="9" hidden="1"/>
    <cellStyle name="Hipervínculo visitado" xfId="55635" builtinId="9" hidden="1"/>
    <cellStyle name="Hipervínculo visitado" xfId="3491" builtinId="9" hidden="1"/>
    <cellStyle name="Hipervínculo visitado" xfId="45575" builtinId="9" hidden="1"/>
    <cellStyle name="Hipervínculo visitado" xfId="41546" builtinId="9" hidden="1"/>
    <cellStyle name="Hipervínculo visitado" xfId="34195" builtinId="9" hidden="1"/>
    <cellStyle name="Hipervínculo visitado" xfId="26691" builtinId="9" hidden="1"/>
    <cellStyle name="Hipervínculo visitado" xfId="46535" builtinId="9" hidden="1"/>
    <cellStyle name="Hipervínculo visitado" xfId="37821" builtinId="9" hidden="1"/>
    <cellStyle name="Hipervínculo visitado" xfId="11437" builtinId="9" hidden="1"/>
    <cellStyle name="Hipervínculo visitado" xfId="729" builtinId="9" hidden="1"/>
    <cellStyle name="Hipervínculo visitado" xfId="18036" builtinId="9" hidden="1"/>
    <cellStyle name="Hipervínculo visitado" xfId="5734" builtinId="9" hidden="1"/>
    <cellStyle name="Hipervínculo visitado" xfId="12883" builtinId="9" hidden="1"/>
    <cellStyle name="Hipervínculo visitado" xfId="9902" builtinId="9" hidden="1"/>
    <cellStyle name="Hipervínculo visitado" xfId="9898" builtinId="9" hidden="1"/>
    <cellStyle name="Hipervínculo visitado" xfId="5948" builtinId="9" hidden="1"/>
    <cellStyle name="Hipervínculo visitado" xfId="4585" builtinId="9" hidden="1"/>
    <cellStyle name="Hipervínculo visitado" xfId="13241" builtinId="9" hidden="1"/>
    <cellStyle name="Hipervínculo visitado" xfId="982" builtinId="9" hidden="1"/>
    <cellStyle name="Hipervínculo visitado" xfId="41401" builtinId="9" hidden="1"/>
    <cellStyle name="Hipervínculo visitado" xfId="19858" builtinId="9" hidden="1"/>
    <cellStyle name="Hipervínculo visitado" xfId="37987" builtinId="9" hidden="1"/>
    <cellStyle name="Hipervínculo visitado" xfId="52864" builtinId="9" hidden="1"/>
    <cellStyle name="Hipervínculo visitado" xfId="22702" builtinId="9" hidden="1"/>
    <cellStyle name="Hipervínculo visitado" xfId="26369" builtinId="9" hidden="1"/>
    <cellStyle name="Hipervínculo visitado" xfId="34693" builtinId="9" hidden="1"/>
    <cellStyle name="Hipervínculo visitado" xfId="24946" builtinId="9" hidden="1"/>
    <cellStyle name="Hipervínculo visitado" xfId="11643" builtinId="9" hidden="1"/>
    <cellStyle name="Hipervínculo visitado" xfId="6957" builtinId="9" hidden="1"/>
    <cellStyle name="Hipervínculo visitado" xfId="10474" builtinId="9" hidden="1"/>
    <cellStyle name="Hipervínculo visitado" xfId="17260" builtinId="9" hidden="1"/>
    <cellStyle name="Hipervínculo visitado" xfId="1435" builtinId="9" hidden="1"/>
    <cellStyle name="Hipervínculo visitado" xfId="31514" builtinId="9" hidden="1"/>
    <cellStyle name="Hipervínculo visitado" xfId="3415" builtinId="9" hidden="1"/>
    <cellStyle name="Hipervínculo visitado" xfId="55193" builtinId="9" hidden="1"/>
    <cellStyle name="Hipervínculo visitado" xfId="27384" builtinId="9" hidden="1"/>
    <cellStyle name="Hipervínculo visitado" xfId="41598" builtinId="9" hidden="1"/>
    <cellStyle name="Hipervínculo visitado" xfId="3657" builtinId="9" hidden="1"/>
    <cellStyle name="Hipervínculo visitado" xfId="33758" builtinId="9" hidden="1"/>
    <cellStyle name="Hipervínculo visitado" xfId="51088" builtinId="9" hidden="1"/>
    <cellStyle name="Hipervínculo visitado" xfId="50014" builtinId="9" hidden="1"/>
    <cellStyle name="Hipervínculo visitado" xfId="54912" builtinId="9" hidden="1"/>
    <cellStyle name="Hipervínculo visitado" xfId="30360" builtinId="9" hidden="1"/>
    <cellStyle name="Hipervínculo visitado" xfId="25092" builtinId="9" hidden="1"/>
    <cellStyle name="Hipervínculo visitado" xfId="8816" builtinId="9" hidden="1"/>
    <cellStyle name="Hipervínculo visitado" xfId="20909" builtinId="9" hidden="1"/>
    <cellStyle name="Hipervínculo visitado" xfId="29959" builtinId="9" hidden="1"/>
    <cellStyle name="Hipervínculo visitado" xfId="11853" builtinId="9" hidden="1"/>
    <cellStyle name="Hipervínculo visitado" xfId="17728" builtinId="9" hidden="1"/>
    <cellStyle name="Hipervínculo visitado" xfId="20018" builtinId="9" hidden="1"/>
    <cellStyle name="Hipervínculo visitado" xfId="21369" builtinId="9" hidden="1"/>
    <cellStyle name="Hipervínculo visitado" xfId="13594" builtinId="9" hidden="1"/>
    <cellStyle name="Hipervínculo visitado" xfId="26329" builtinId="9" hidden="1"/>
    <cellStyle name="Hipervínculo visitado" xfId="49310" builtinId="9" hidden="1"/>
    <cellStyle name="Hipervínculo visitado" xfId="6546" builtinId="9" hidden="1"/>
    <cellStyle name="Hipervínculo visitado" xfId="9612" builtinId="9" hidden="1"/>
    <cellStyle name="Hipervínculo visitado" xfId="47121" builtinId="9" hidden="1"/>
    <cellStyle name="Hipervínculo visitado" xfId="419" builtinId="9" hidden="1"/>
    <cellStyle name="Hipervínculo visitado" xfId="31456" builtinId="9" hidden="1"/>
    <cellStyle name="Hipervínculo visitado" xfId="4003" builtinId="9" hidden="1"/>
    <cellStyle name="Hipervínculo visitado" xfId="1371" builtinId="9" hidden="1"/>
    <cellStyle name="Hipervínculo visitado" xfId="14227" builtinId="9" hidden="1"/>
    <cellStyle name="Hipervínculo visitado" xfId="935" builtinId="9" hidden="1"/>
    <cellStyle name="Hipervínculo visitado" xfId="44924" builtinId="9" hidden="1"/>
    <cellStyle name="Hipervínculo visitado" xfId="4382" builtinId="9" hidden="1"/>
    <cellStyle name="Hipervínculo visitado" xfId="6332" builtinId="9" hidden="1"/>
    <cellStyle name="Hipervínculo visitado" xfId="23733" builtinId="9" hidden="1"/>
    <cellStyle name="Hipervínculo visitado" xfId="50243" builtinId="9" hidden="1"/>
    <cellStyle name="Hipervínculo visitado" xfId="40463" builtinId="9" hidden="1"/>
    <cellStyle name="Hipervínculo visitado" xfId="28221" builtinId="9" hidden="1"/>
    <cellStyle name="Hipervínculo visitado" xfId="15853" builtinId="9" hidden="1"/>
    <cellStyle name="Hipervínculo visitado" xfId="37582" builtinId="9" hidden="1"/>
    <cellStyle name="Hipervínculo visitado" xfId="51906" builtinId="9" hidden="1"/>
    <cellStyle name="Hipervínculo visitado" xfId="30944" builtinId="9" hidden="1"/>
    <cellStyle name="Hipervínculo visitado" xfId="3821" builtinId="9" hidden="1"/>
    <cellStyle name="Hipervínculo visitado" xfId="10560" builtinId="9" hidden="1"/>
    <cellStyle name="Hipervínculo visitado" xfId="2404" builtinId="9" hidden="1"/>
    <cellStyle name="Hipervínculo visitado" xfId="22325" builtinId="9" hidden="1"/>
    <cellStyle name="Hipervínculo visitado" xfId="10392" builtinId="9" hidden="1"/>
    <cellStyle name="Hipervínculo visitado" xfId="9776" builtinId="9" hidden="1"/>
    <cellStyle name="Hipervínculo visitado" xfId="7644" builtinId="9" hidden="1"/>
    <cellStyle name="Hipervínculo visitado" xfId="10364" builtinId="9" hidden="1"/>
    <cellStyle name="Hipervínculo visitado" xfId="34957" builtinId="9" hidden="1"/>
    <cellStyle name="Hipervínculo visitado" xfId="59125" builtinId="9" hidden="1"/>
    <cellStyle name="Hipervínculo visitado" xfId="52236" builtinId="9" hidden="1"/>
    <cellStyle name="Hipervínculo visitado" xfId="52837" builtinId="9" hidden="1"/>
    <cellStyle name="Hipervínculo visitado" xfId="14322" builtinId="9" hidden="1"/>
    <cellStyle name="Hipervínculo visitado" xfId="47389" builtinId="9" hidden="1"/>
    <cellStyle name="Hipervínculo visitado" xfId="31837" builtinId="9" hidden="1"/>
    <cellStyle name="Hipervínculo visitado" xfId="23793" builtinId="9" hidden="1"/>
    <cellStyle name="Hipervínculo visitado" xfId="21345" builtinId="9" hidden="1"/>
    <cellStyle name="Hipervínculo visitado" xfId="52825" builtinId="9" hidden="1"/>
    <cellStyle name="Hipervínculo visitado" xfId="4982" builtinId="9" hidden="1"/>
    <cellStyle name="Hipervínculo visitado" xfId="24573" builtinId="9" hidden="1"/>
    <cellStyle name="Hipervínculo visitado" xfId="49642" builtinId="9" hidden="1"/>
    <cellStyle name="Hipervínculo visitado" xfId="11195" builtinId="9" hidden="1"/>
    <cellStyle name="Hipervínculo visitado" xfId="54806" builtinId="9" hidden="1"/>
    <cellStyle name="Hipervínculo visitado" xfId="18714" builtinId="9" hidden="1"/>
    <cellStyle name="Hipervínculo visitado" xfId="5053" builtinId="9" hidden="1"/>
    <cellStyle name="Hipervínculo visitado" xfId="34145" builtinId="9" hidden="1"/>
    <cellStyle name="Hipervínculo visitado" xfId="41376" builtinId="9" hidden="1"/>
    <cellStyle name="Hipervínculo visitado" xfId="13714" builtinId="9" hidden="1"/>
    <cellStyle name="Hipervínculo visitado" xfId="4566" builtinId="9" hidden="1"/>
    <cellStyle name="Hipervínculo visitado" xfId="14174" builtinId="9" hidden="1"/>
    <cellStyle name="Hipervínculo visitado" xfId="3035" builtinId="9" hidden="1"/>
    <cellStyle name="Hipervínculo visitado" xfId="56978" builtinId="9" hidden="1"/>
    <cellStyle name="Hipervínculo visitado" xfId="52342" builtinId="9" hidden="1"/>
    <cellStyle name="Hipervínculo visitado" xfId="52084" builtinId="9" hidden="1"/>
    <cellStyle name="Hipervínculo visitado" xfId="44154" builtinId="9" hidden="1"/>
    <cellStyle name="Hipervínculo visitado" xfId="53487" builtinId="9" hidden="1"/>
    <cellStyle name="Hipervínculo visitado" xfId="30787" builtinId="9" hidden="1"/>
    <cellStyle name="Hipervínculo visitado" xfId="51720" builtinId="9" hidden="1"/>
    <cellStyle name="Hipervínculo visitado" xfId="21059" builtinId="9" hidden="1"/>
    <cellStyle name="Hipervínculo visitado" xfId="55993" builtinId="9" hidden="1"/>
    <cellStyle name="Hipervínculo visitado" xfId="33204" builtinId="9" hidden="1"/>
    <cellStyle name="Hipervínculo visitado" xfId="49326" builtinId="9" hidden="1"/>
    <cellStyle name="Hipervínculo visitado" xfId="31036" builtinId="9" hidden="1"/>
    <cellStyle name="Hipervínculo visitado" xfId="36785" builtinId="9" hidden="1"/>
    <cellStyle name="Hipervínculo visitado" xfId="20708" builtinId="9" hidden="1"/>
    <cellStyle name="Hipervínculo visitado" xfId="31152" builtinId="9" hidden="1"/>
    <cellStyle name="Hipervínculo visitado" xfId="13391" builtinId="9" hidden="1"/>
    <cellStyle name="Hipervínculo visitado" xfId="45906" builtinId="9" hidden="1"/>
    <cellStyle name="Hipervínculo visitado" xfId="703" builtinId="9" hidden="1"/>
    <cellStyle name="Hipervínculo visitado" xfId="11807" builtinId="9" hidden="1"/>
    <cellStyle name="Hipervínculo visitado" xfId="36809" builtinId="9" hidden="1"/>
    <cellStyle name="Hipervínculo visitado" xfId="42618" builtinId="9" hidden="1"/>
    <cellStyle name="Hipervínculo visitado" xfId="33478" builtinId="9" hidden="1"/>
    <cellStyle name="Hipervínculo visitado" xfId="36243" builtinId="9" hidden="1"/>
    <cellStyle name="Hipervínculo visitado" xfId="15975" builtinId="9" hidden="1"/>
    <cellStyle name="Hipervínculo visitado" xfId="16934" builtinId="9" hidden="1"/>
    <cellStyle name="Hipervínculo visitado" xfId="40758" builtinId="9" hidden="1"/>
    <cellStyle name="Hipervínculo visitado" xfId="19364" builtinId="9" hidden="1"/>
    <cellStyle name="Hipervínculo visitado" xfId="58405" builtinId="9" hidden="1"/>
    <cellStyle name="Hipervínculo visitado" xfId="43269" builtinId="9" hidden="1"/>
    <cellStyle name="Hipervínculo visitado" xfId="59093" builtinId="9" hidden="1"/>
    <cellStyle name="Hipervínculo visitado" xfId="20891" builtinId="9" hidden="1"/>
    <cellStyle name="Hipervínculo visitado" xfId="52503" builtinId="9" hidden="1"/>
    <cellStyle name="Hipervínculo visitado" xfId="45545" builtinId="9" hidden="1"/>
    <cellStyle name="Hipervínculo visitado" xfId="46913" builtinId="9" hidden="1"/>
    <cellStyle name="Hipervínculo visitado" xfId="34046" builtinId="9" hidden="1"/>
    <cellStyle name="Hipervínculo visitado" xfId="36967" builtinId="9" hidden="1"/>
    <cellStyle name="Hipervínculo visitado" xfId="23034" builtinId="9" hidden="1"/>
    <cellStyle name="Hipervínculo visitado" xfId="22798" builtinId="9" hidden="1"/>
    <cellStyle name="Hipervínculo visitado" xfId="19124" builtinId="9" hidden="1"/>
    <cellStyle name="Hipervínculo visitado" xfId="32198" builtinId="9" hidden="1"/>
    <cellStyle name="Hipervínculo visitado" xfId="20852" builtinId="9" hidden="1"/>
    <cellStyle name="Hipervínculo visitado" xfId="1787" builtinId="9" hidden="1"/>
    <cellStyle name="Hipervínculo visitado" xfId="6276" builtinId="9" hidden="1"/>
    <cellStyle name="Hipervínculo visitado" xfId="33860" builtinId="9" hidden="1"/>
    <cellStyle name="Hipervínculo visitado" xfId="32583" builtinId="9" hidden="1"/>
    <cellStyle name="Hipervínculo visitado" xfId="7079" builtinId="9" hidden="1"/>
    <cellStyle name="Hipervínculo visitado" xfId="33077" builtinId="9" hidden="1"/>
    <cellStyle name="Hipervínculo visitado" xfId="3819" builtinId="9" hidden="1"/>
    <cellStyle name="Hipervínculo visitado" xfId="14158" builtinId="9" hidden="1"/>
    <cellStyle name="Hipervínculo visitado" xfId="59256" builtinId="9" hidden="1"/>
    <cellStyle name="Hipervínculo visitado" xfId="40642" builtinId="9" hidden="1"/>
    <cellStyle name="Hipervínculo visitado" xfId="50664" builtinId="9" hidden="1"/>
    <cellStyle name="Hipervínculo visitado" xfId="46497" builtinId="9" hidden="1"/>
    <cellStyle name="Hipervínculo visitado" xfId="16557" builtinId="9" hidden="1"/>
    <cellStyle name="Hipervínculo visitado" xfId="58779" builtinId="9" hidden="1"/>
    <cellStyle name="Hipervínculo visitado" xfId="43084" builtinId="9" hidden="1"/>
    <cellStyle name="Hipervínculo visitado" xfId="48175" builtinId="9" hidden="1"/>
    <cellStyle name="Hipervínculo visitado" xfId="5700" builtinId="9" hidden="1"/>
    <cellStyle name="Hipervínculo visitado" xfId="51458" builtinId="9" hidden="1"/>
    <cellStyle name="Hipervínculo visitado" xfId="36047" builtinId="9" hidden="1"/>
    <cellStyle name="Hipervínculo visitado" xfId="14186" builtinId="9" hidden="1"/>
    <cellStyle name="Hipervínculo visitado" xfId="2548" builtinId="9" hidden="1"/>
    <cellStyle name="Hipervínculo visitado" xfId="10994" builtinId="9" hidden="1"/>
    <cellStyle name="Hipervínculo visitado" xfId="40578" builtinId="9" hidden="1"/>
    <cellStyle name="Hipervínculo visitado" xfId="6220" builtinId="9" hidden="1"/>
    <cellStyle name="Hipervínculo visitado" xfId="12379" builtinId="9" hidden="1"/>
    <cellStyle name="Hipervínculo visitado" xfId="15430" builtinId="9" hidden="1"/>
    <cellStyle name="Hipervínculo visitado" xfId="43180" builtinId="9" hidden="1"/>
    <cellStyle name="Hipervínculo visitado" xfId="18046" builtinId="9" hidden="1"/>
    <cellStyle name="Hipervínculo visitado" xfId="33784" builtinId="9" hidden="1"/>
    <cellStyle name="Hipervínculo visitado" xfId="28967" builtinId="9" hidden="1"/>
    <cellStyle name="Hipervínculo visitado" xfId="13664" builtinId="9" hidden="1"/>
    <cellStyle name="Hipervínculo visitado" xfId="36532" builtinId="9" hidden="1"/>
    <cellStyle name="Hipervínculo visitado" xfId="39286" builtinId="9" hidden="1"/>
    <cellStyle name="Hipervínculo visitado" xfId="57369" builtinId="9" hidden="1"/>
    <cellStyle name="Hipervínculo visitado" xfId="43850" builtinId="9" hidden="1"/>
    <cellStyle name="Hipervínculo visitado" xfId="55651" builtinId="9" hidden="1"/>
    <cellStyle name="Hipervínculo visitado" xfId="57194" builtinId="9" hidden="1"/>
    <cellStyle name="Hipervínculo visitado" xfId="18181" builtinId="9" hidden="1"/>
    <cellStyle name="Hipervínculo visitado" xfId="2062" builtinId="9" hidden="1"/>
    <cellStyle name="Hipervínculo visitado" xfId="44483" builtinId="9" hidden="1"/>
    <cellStyle name="Hipervínculo visitado" xfId="14520" builtinId="9" hidden="1"/>
    <cellStyle name="Hipervínculo visitado" xfId="26495" builtinId="9" hidden="1"/>
    <cellStyle name="Hipervínculo visitado" xfId="4607" builtinId="9" hidden="1"/>
    <cellStyle name="Hipervínculo visitado" xfId="38609" builtinId="9" hidden="1"/>
    <cellStyle name="Hipervínculo visitado" xfId="55434" builtinId="9" hidden="1"/>
    <cellStyle name="Hipervínculo visitado" xfId="40366" builtinId="9" hidden="1"/>
    <cellStyle name="Hipervínculo visitado" xfId="16226" builtinId="9" hidden="1"/>
    <cellStyle name="Hipervínculo visitado" xfId="39632" builtinId="9" hidden="1"/>
    <cellStyle name="Hipervínculo visitado" xfId="54748" builtinId="9" hidden="1"/>
    <cellStyle name="Hipervínculo visitado" xfId="30346" builtinId="9" hidden="1"/>
    <cellStyle name="Hipervínculo visitado" xfId="45436" builtinId="9" hidden="1"/>
    <cellStyle name="Hipervínculo visitado" xfId="11546" builtinId="9" hidden="1"/>
    <cellStyle name="Hipervínculo visitado" xfId="15470" builtinId="9" hidden="1"/>
    <cellStyle name="Hipervínculo visitado" xfId="27023" builtinId="9" hidden="1"/>
    <cellStyle name="Hipervínculo visitado" xfId="34365" builtinId="9" hidden="1"/>
    <cellStyle name="Hipervínculo visitado" xfId="31650" builtinId="9" hidden="1"/>
    <cellStyle name="Hipervínculo visitado" xfId="6981" builtinId="9" hidden="1"/>
    <cellStyle name="Hipervínculo visitado" xfId="26565" builtinId="9" hidden="1"/>
    <cellStyle name="Hipervínculo visitado" xfId="3272" builtinId="9" hidden="1"/>
    <cellStyle name="Hipervínculo visitado" xfId="43818" builtinId="9" hidden="1"/>
    <cellStyle name="Hipervínculo visitado" xfId="25390" builtinId="9" hidden="1"/>
    <cellStyle name="Hipervínculo visitado" xfId="18596" builtinId="9" hidden="1"/>
    <cellStyle name="Hipervínculo visitado" xfId="33946" builtinId="9" hidden="1"/>
    <cellStyle name="Hipervínculo visitado" xfId="51890" builtinId="9" hidden="1"/>
    <cellStyle name="Hipervínculo visitado" xfId="6314" builtinId="9" hidden="1"/>
    <cellStyle name="Hipervínculo visitado" xfId="23721" builtinId="9" hidden="1"/>
    <cellStyle name="Hipervínculo visitado" xfId="57120" builtinId="9" hidden="1"/>
    <cellStyle name="Hipervínculo visitado" xfId="53128" builtinId="9" hidden="1"/>
    <cellStyle name="Hipervínculo visitado" xfId="19992" builtinId="9" hidden="1"/>
    <cellStyle name="Hipervínculo visitado" xfId="47333" builtinId="9" hidden="1"/>
    <cellStyle name="Hipervínculo visitado" xfId="20997" builtinId="9" hidden="1"/>
    <cellStyle name="Hipervínculo visitado" xfId="16123" builtinId="9" hidden="1"/>
    <cellStyle name="Hipervínculo visitado" xfId="21265" builtinId="9" hidden="1"/>
    <cellStyle name="Hipervínculo visitado" xfId="6308" builtinId="9" hidden="1"/>
    <cellStyle name="Hipervínculo visitado" xfId="47737" builtinId="9" hidden="1"/>
    <cellStyle name="Hipervínculo visitado" xfId="13776" builtinId="9" hidden="1"/>
    <cellStyle name="Hipervínculo visitado" xfId="48205" builtinId="9" hidden="1"/>
    <cellStyle name="Hipervínculo visitado" xfId="54329" builtinId="9" hidden="1"/>
    <cellStyle name="Hipervínculo visitado" xfId="35007" builtinId="9" hidden="1"/>
    <cellStyle name="Hipervínculo visitado" xfId="48218" builtinId="9" hidden="1"/>
    <cellStyle name="Hipervínculo visitado" xfId="48370" builtinId="9" hidden="1"/>
    <cellStyle name="Hipervínculo visitado" xfId="40344" builtinId="9" hidden="1"/>
    <cellStyle name="Hipervínculo visitado" xfId="21675" builtinId="9" hidden="1"/>
    <cellStyle name="Hipervínculo visitado" xfId="36353" builtinId="9" hidden="1"/>
    <cellStyle name="Hipervínculo visitado" xfId="45693" builtinId="9" hidden="1"/>
    <cellStyle name="Hipervínculo visitado" xfId="4364" builtinId="9" hidden="1"/>
    <cellStyle name="Hipervínculo visitado" xfId="57783" builtinId="9" hidden="1"/>
    <cellStyle name="Hipervínculo visitado" xfId="28723" builtinId="9" hidden="1"/>
    <cellStyle name="Hipervínculo visitado" xfId="9816" builtinId="9" hidden="1"/>
    <cellStyle name="Hipervínculo visitado" xfId="8088" builtinId="9" hidden="1"/>
    <cellStyle name="Hipervínculo visitado" xfId="2987" builtinId="9" hidden="1"/>
    <cellStyle name="Hipervínculo visitado" xfId="8836" builtinId="9" hidden="1"/>
    <cellStyle name="Hipervínculo visitado" xfId="11799" builtinId="9" hidden="1"/>
    <cellStyle name="Hipervínculo visitado" xfId="10786" builtinId="9" hidden="1"/>
    <cellStyle name="Hipervínculo visitado" xfId="56307" builtinId="9" hidden="1"/>
    <cellStyle name="Hipervínculo visitado" xfId="16985" builtinId="9" hidden="1"/>
    <cellStyle name="Hipervínculo visitado" xfId="1141" builtinId="9" hidden="1"/>
    <cellStyle name="Hipervínculo visitado" xfId="17162" builtinId="9" hidden="1"/>
    <cellStyle name="Hipervínculo visitado" xfId="18476" builtinId="9" hidden="1"/>
    <cellStyle name="Hipervínculo visitado" xfId="30512" builtinId="9" hidden="1"/>
    <cellStyle name="Hipervínculo visitado" xfId="17122" builtinId="9" hidden="1"/>
    <cellStyle name="Hipervínculo visitado" xfId="14426" builtinId="9" hidden="1"/>
    <cellStyle name="Hipervínculo visitado" xfId="25042" builtinId="9" hidden="1"/>
    <cellStyle name="Hipervínculo visitado" xfId="35839" builtinId="9" hidden="1"/>
    <cellStyle name="Hipervínculo visitado" xfId="16758" builtinId="9" hidden="1"/>
    <cellStyle name="Hipervínculo visitado" xfId="28735" builtinId="9" hidden="1"/>
    <cellStyle name="Hipervínculo visitado" xfId="26735" builtinId="9" hidden="1"/>
    <cellStyle name="Hipervínculo visitado" xfId="26533" builtinId="9" hidden="1"/>
    <cellStyle name="Hipervínculo visitado" xfId="33742" builtinId="9" hidden="1"/>
    <cellStyle name="Hipervínculo visitado" xfId="23404" builtinId="9" hidden="1"/>
    <cellStyle name="Hipervínculo visitado" xfId="58307" builtinId="9" hidden="1"/>
    <cellStyle name="Hipervínculo visitado" xfId="16231" builtinId="9" hidden="1"/>
    <cellStyle name="Hipervínculo visitado" xfId="27350" builtinId="9" hidden="1"/>
    <cellStyle name="Hipervínculo visitado" xfId="11301" builtinId="9" hidden="1"/>
    <cellStyle name="Hipervínculo visitado" xfId="11797" builtinId="9" hidden="1"/>
    <cellStyle name="Hipervínculo visitado" xfId="21171" builtinId="9" hidden="1"/>
    <cellStyle name="Hipervínculo visitado" xfId="27017" builtinId="9" hidden="1"/>
    <cellStyle name="Hipervínculo visitado" xfId="22337" builtinId="9" hidden="1"/>
    <cellStyle name="Hipervínculo visitado" xfId="42482" builtinId="9" hidden="1"/>
    <cellStyle name="Hipervínculo visitado" xfId="16806" builtinId="9" hidden="1"/>
    <cellStyle name="Hipervínculo visitado" xfId="46008" builtinId="9" hidden="1"/>
    <cellStyle name="Hipervínculo visitado" xfId="24541" builtinId="9" hidden="1"/>
    <cellStyle name="Hipervínculo visitado" xfId="15398" builtinId="9" hidden="1"/>
    <cellStyle name="Hipervínculo visitado" xfId="9217" builtinId="9" hidden="1"/>
    <cellStyle name="Hipervínculo visitado" xfId="56507" builtinId="9" hidden="1"/>
    <cellStyle name="Hipervínculo visitado" xfId="47207" builtinId="9" hidden="1"/>
    <cellStyle name="Hipervínculo visitado" xfId="31014" builtinId="9" hidden="1"/>
    <cellStyle name="Hipervínculo visitado" xfId="44388" builtinId="9" hidden="1"/>
    <cellStyle name="Hipervínculo visitado" xfId="42700" builtinId="9" hidden="1"/>
    <cellStyle name="Hipervínculo visitado" xfId="23993" builtinId="9" hidden="1"/>
    <cellStyle name="Hipervínculo visitado" xfId="10109" builtinId="9" hidden="1"/>
    <cellStyle name="Hipervínculo visitado" xfId="4123" builtinId="9" hidden="1"/>
    <cellStyle name="Hipervínculo visitado" xfId="43786" builtinId="9" hidden="1"/>
    <cellStyle name="Hipervínculo visitado" xfId="16013" builtinId="9" hidden="1"/>
    <cellStyle name="Hipervínculo visitado" xfId="46633" builtinId="9" hidden="1"/>
    <cellStyle name="Hipervínculo visitado" xfId="20152" builtinId="9" hidden="1"/>
    <cellStyle name="Hipervínculo visitado" xfId="30538" builtinId="9" hidden="1"/>
    <cellStyle name="Hipervínculo visitado" xfId="32478" builtinId="9" hidden="1"/>
    <cellStyle name="Hipervínculo visitado" xfId="30283" builtinId="9" hidden="1"/>
    <cellStyle name="Hipervínculo visitado" xfId="22686" builtinId="9" hidden="1"/>
    <cellStyle name="Hipervínculo visitado" xfId="37979" builtinId="9" hidden="1"/>
    <cellStyle name="Hipervínculo visitado" xfId="24153" builtinId="9" hidden="1"/>
    <cellStyle name="Hipervínculo visitado" xfId="53933" builtinId="9" hidden="1"/>
    <cellStyle name="Hipervínculo visitado" xfId="23703" builtinId="9" hidden="1"/>
    <cellStyle name="Hipervínculo visitado" xfId="48129" builtinId="9" hidden="1"/>
    <cellStyle name="Hipervínculo visitado" xfId="31983" builtinId="9" hidden="1"/>
    <cellStyle name="Hipervínculo visitado" xfId="36341" builtinId="9" hidden="1"/>
    <cellStyle name="Hipervínculo visitado" xfId="47095" builtinId="9" hidden="1"/>
    <cellStyle name="Hipervínculo visitado" xfId="16007" builtinId="9" hidden="1"/>
    <cellStyle name="Hipervínculo visitado" xfId="45364" builtinId="9" hidden="1"/>
    <cellStyle name="Hipervínculo visitado" xfId="24263" builtinId="9" hidden="1"/>
    <cellStyle name="Hipervínculo visitado" xfId="27672" builtinId="9" hidden="1"/>
    <cellStyle name="Hipervínculo visitado" xfId="24167" builtinId="9" hidden="1"/>
    <cellStyle name="Hipervínculo visitado" xfId="8969" builtinId="9" hidden="1"/>
    <cellStyle name="Hipervínculo visitado" xfId="38664" builtinId="9" hidden="1"/>
    <cellStyle name="Hipervínculo visitado" xfId="57266" builtinId="9" hidden="1"/>
    <cellStyle name="Hipervínculo visitado" xfId="43609" builtinId="9" hidden="1"/>
    <cellStyle name="Hipervínculo visitado" xfId="17724" builtinId="9" hidden="1"/>
    <cellStyle name="Hipervínculo visitado" xfId="41059" builtinId="9" hidden="1"/>
    <cellStyle name="Hipervínculo visitado" xfId="50766" builtinId="9" hidden="1"/>
    <cellStyle name="Hipervínculo visitado" xfId="47199" builtinId="9" hidden="1"/>
    <cellStyle name="Hipervínculo visitado" xfId="25487" builtinId="9" hidden="1"/>
    <cellStyle name="Hipervínculo visitado" xfId="31957" builtinId="9" hidden="1"/>
    <cellStyle name="Hipervínculo visitado" xfId="35825" builtinId="9" hidden="1"/>
    <cellStyle name="Hipervínculo visitado" xfId="57393" builtinId="9" hidden="1"/>
    <cellStyle name="Hipervínculo visitado" xfId="36520" builtinId="9" hidden="1"/>
    <cellStyle name="Hipervínculo visitado" xfId="49644" builtinId="9" hidden="1"/>
    <cellStyle name="Hipervínculo visitado" xfId="28917" builtinId="9" hidden="1"/>
    <cellStyle name="Hipervínculo visitado" xfId="43515" builtinId="9" hidden="1"/>
    <cellStyle name="Hipervínculo visitado" xfId="26118" builtinId="9" hidden="1"/>
    <cellStyle name="Hipervínculo visitado" xfId="39980" builtinId="9" hidden="1"/>
    <cellStyle name="Hipervínculo visitado" xfId="18746" builtinId="9" hidden="1"/>
    <cellStyle name="Hipervínculo visitado" xfId="22451" builtinId="9" hidden="1"/>
    <cellStyle name="Hipervínculo visitado" xfId="24715" builtinId="9" hidden="1"/>
    <cellStyle name="Hipervínculo visitado" xfId="58957" builtinId="9" hidden="1"/>
    <cellStyle name="Hipervínculo visitado" xfId="22938" builtinId="9" hidden="1"/>
    <cellStyle name="Hipervínculo visitado" xfId="558" builtinId="9" hidden="1"/>
    <cellStyle name="Hipervínculo visitado" xfId="57789" builtinId="9" hidden="1"/>
    <cellStyle name="Hipervínculo visitado" xfId="33690" builtinId="9" hidden="1"/>
    <cellStyle name="Hipervínculo visitado" xfId="15296" builtinId="9" hidden="1"/>
    <cellStyle name="Hipervínculo visitado" xfId="5968" builtinId="9" hidden="1"/>
    <cellStyle name="Hipervínculo visitado" xfId="28365" builtinId="9" hidden="1"/>
    <cellStyle name="Hipervínculo visitado" xfId="3963" builtinId="9" hidden="1"/>
    <cellStyle name="Hipervínculo visitado" xfId="39164" builtinId="9" hidden="1"/>
    <cellStyle name="Hipervínculo visitado" xfId="8354" builtinId="9" hidden="1"/>
    <cellStyle name="Hipervínculo visitado" xfId="19822" builtinId="9" hidden="1"/>
    <cellStyle name="Hipervínculo visitado" xfId="45408" builtinId="9" hidden="1"/>
    <cellStyle name="Hipervínculo visitado" xfId="27220" builtinId="9" hidden="1"/>
    <cellStyle name="Hipervínculo visitado" xfId="28773" builtinId="9" hidden="1"/>
    <cellStyle name="Hipervínculo visitado" xfId="55377" builtinId="9" hidden="1"/>
    <cellStyle name="Hipervínculo visitado" xfId="11060" builtinId="9" hidden="1"/>
    <cellStyle name="Hipervínculo visitado" xfId="20828" builtinId="9" hidden="1"/>
    <cellStyle name="Hipervínculo visitado" xfId="40696" builtinId="9" hidden="1"/>
    <cellStyle name="Hipervínculo visitado" xfId="4572" builtinId="9" hidden="1"/>
    <cellStyle name="Hipervínculo visitado" xfId="59163" builtinId="9" hidden="1"/>
    <cellStyle name="Hipervínculo visitado" xfId="30922" builtinId="9" hidden="1"/>
    <cellStyle name="Hipervínculo visitado" xfId="9195" builtinId="9" hidden="1"/>
    <cellStyle name="Hipervínculo visitado" xfId="1487" builtinId="9" hidden="1"/>
    <cellStyle name="Hipervínculo visitado" xfId="35769" builtinId="9" hidden="1"/>
    <cellStyle name="Hipervínculo visitado" xfId="16165" builtinId="9" hidden="1"/>
    <cellStyle name="Hipervínculo visitado" xfId="5980" builtinId="9" hidden="1"/>
    <cellStyle name="Hipervínculo visitado" xfId="4506" builtinId="9" hidden="1"/>
    <cellStyle name="Hipervínculo visitado" xfId="51976" builtinId="9" hidden="1"/>
    <cellStyle name="Hipervínculo visitado" xfId="40330" builtinId="9" hidden="1"/>
    <cellStyle name="Hipervínculo visitado" xfId="7885" builtinId="9" hidden="1"/>
    <cellStyle name="Hipervínculo visitado" xfId="1813" builtinId="9" hidden="1"/>
    <cellStyle name="Hipervínculo visitado" xfId="7441" builtinId="9" hidden="1"/>
    <cellStyle name="Hipervínculo visitado" xfId="8999" builtinId="9" hidden="1"/>
    <cellStyle name="Hipervínculo visitado" xfId="19255" builtinId="9" hidden="1"/>
    <cellStyle name="Hipervínculo visitado" xfId="16598" builtinId="9" hidden="1"/>
    <cellStyle name="Hipervínculo visitado" xfId="43044" builtinId="9" hidden="1"/>
    <cellStyle name="Hipervínculo visitado" xfId="36023" builtinId="9" hidden="1"/>
    <cellStyle name="Hipervínculo visitado" xfId="25222" builtinId="9" hidden="1"/>
    <cellStyle name="Hipervínculo visitado" xfId="44658" builtinId="9" hidden="1"/>
    <cellStyle name="Hipervínculo visitado" xfId="35063" builtinId="9" hidden="1"/>
    <cellStyle name="Hipervínculo visitado" xfId="14946" builtinId="9" hidden="1"/>
    <cellStyle name="Hipervínculo visitado" xfId="1709" builtinId="9" hidden="1"/>
    <cellStyle name="Hipervínculo visitado" xfId="16354" builtinId="9" hidden="1"/>
    <cellStyle name="Hipervínculo visitado" xfId="32340" builtinId="9" hidden="1"/>
    <cellStyle name="Hipervínculo visitado" xfId="15190" builtinId="9" hidden="1"/>
    <cellStyle name="Hipervínculo visitado" xfId="27649" builtinId="9" hidden="1"/>
    <cellStyle name="Hipervínculo visitado" xfId="31979" builtinId="9" hidden="1"/>
    <cellStyle name="Hipervínculo visitado" xfId="57242" builtinId="9" hidden="1"/>
    <cellStyle name="Hipervínculo visitado" xfId="47331" builtinId="9" hidden="1"/>
    <cellStyle name="Hipervínculo visitado" xfId="13825" builtinId="9" hidden="1"/>
    <cellStyle name="Hipervínculo visitado" xfId="38473" builtinId="9" hidden="1"/>
    <cellStyle name="Hipervínculo visitado" xfId="39692" builtinId="9" hidden="1"/>
    <cellStyle name="Hipervínculo visitado" xfId="15484" builtinId="9" hidden="1"/>
    <cellStyle name="Hipervínculo visitado" xfId="34109" builtinId="9" hidden="1"/>
    <cellStyle name="Hipervínculo visitado" xfId="53247" builtinId="9" hidden="1"/>
    <cellStyle name="Hipervínculo visitado" xfId="12167" builtinId="9" hidden="1"/>
    <cellStyle name="Hipervínculo visitado" xfId="30020" builtinId="9" hidden="1"/>
    <cellStyle name="Hipervínculo visitado" xfId="22109" builtinId="9" hidden="1"/>
    <cellStyle name="Hipervínculo visitado" xfId="9864" builtinId="9" hidden="1"/>
    <cellStyle name="Hipervínculo visitado" xfId="27133" builtinId="9" hidden="1"/>
    <cellStyle name="Hipervínculo visitado" xfId="7097" builtinId="9" hidden="1"/>
    <cellStyle name="Hipervínculo visitado" xfId="7332" builtinId="9" hidden="1"/>
    <cellStyle name="Hipervínculo visitado" xfId="14652" builtinId="9" hidden="1"/>
    <cellStyle name="Hipervínculo visitado" xfId="11928" builtinId="9" hidden="1"/>
    <cellStyle name="Hipervínculo visitado" xfId="20607" builtinId="9" hidden="1"/>
    <cellStyle name="Hipervínculo visitado" xfId="21481" builtinId="9" hidden="1"/>
    <cellStyle name="Hipervínculo visitado" xfId="22936" builtinId="9" hidden="1"/>
    <cellStyle name="Hipervínculo visitado" xfId="29453" builtinId="9" hidden="1"/>
    <cellStyle name="Hipervínculo visitado" xfId="25394" builtinId="9" hidden="1"/>
    <cellStyle name="Hipervínculo visitado" xfId="31020" builtinId="9" hidden="1"/>
    <cellStyle name="Hipervínculo visitado" xfId="40151" builtinId="9" hidden="1"/>
    <cellStyle name="Hipervínculo visitado" xfId="44082" builtinId="9" hidden="1"/>
    <cellStyle name="Hipervínculo visitado" xfId="43878" builtinId="9" hidden="1"/>
    <cellStyle name="Hipervínculo visitado" xfId="43955" builtinId="9" hidden="1"/>
    <cellStyle name="Hipervínculo visitado" xfId="26737" builtinId="9" hidden="1"/>
    <cellStyle name="Hipervínculo visitado" xfId="33476" builtinId="9" hidden="1"/>
    <cellStyle name="Hipervínculo visitado" xfId="19392" builtinId="9" hidden="1"/>
    <cellStyle name="Hipervínculo visitado" xfId="35625" builtinId="9" hidden="1"/>
    <cellStyle name="Hipervínculo visitado" xfId="32712" builtinId="9" hidden="1"/>
    <cellStyle name="Hipervínculo visitado" xfId="40973" builtinId="9" hidden="1"/>
    <cellStyle name="Hipervínculo visitado" xfId="8024" builtinId="9" hidden="1"/>
    <cellStyle name="Hipervínculo visitado" xfId="4113" builtinId="9" hidden="1"/>
    <cellStyle name="Hipervínculo visitado" xfId="27627" builtinId="9" hidden="1"/>
    <cellStyle name="Hipervínculo visitado" xfId="15963" builtinId="9" hidden="1"/>
    <cellStyle name="Hipervínculo visitado" xfId="39445" builtinId="9" hidden="1"/>
    <cellStyle name="Hipervínculo visitado" xfId="33888" builtinId="9" hidden="1"/>
    <cellStyle name="Hipervínculo visitado" xfId="48677" builtinId="9" hidden="1"/>
    <cellStyle name="Hipervínculo visitado" xfId="34378" builtinId="9" hidden="1"/>
    <cellStyle name="Hipervínculo visitado" xfId="37537" builtinId="9" hidden="1"/>
    <cellStyle name="Hipervínculo visitado" xfId="20771" builtinId="9" hidden="1"/>
    <cellStyle name="Hipervínculo visitado" xfId="36468" builtinId="9" hidden="1"/>
    <cellStyle name="Hipervínculo visitado" xfId="57086" builtinId="9" hidden="1"/>
    <cellStyle name="Hipervínculo visitado" xfId="30697" builtinId="9" hidden="1"/>
    <cellStyle name="Hipervínculo visitado" xfId="3729" builtinId="9" hidden="1"/>
    <cellStyle name="Hipervínculo visitado" xfId="32450" builtinId="9" hidden="1"/>
    <cellStyle name="Hipervínculo visitado" xfId="21707" builtinId="9" hidden="1"/>
    <cellStyle name="Hipervínculo visitado" xfId="15644" builtinId="9" hidden="1"/>
    <cellStyle name="Hipervínculo visitado" xfId="44140" builtinId="9" hidden="1"/>
    <cellStyle name="Hipervínculo visitado" xfId="14034" builtinId="9" hidden="1"/>
    <cellStyle name="Hipervínculo visitado" xfId="58601" builtinId="9" hidden="1"/>
    <cellStyle name="Hipervínculo visitado" xfId="58033" builtinId="9" hidden="1"/>
    <cellStyle name="Hipervínculo visitado" xfId="57663" builtinId="9" hidden="1"/>
    <cellStyle name="Hipervínculo visitado" xfId="24497" builtinId="9" hidden="1"/>
    <cellStyle name="Hipervínculo visitado" xfId="2762" builtinId="9" hidden="1"/>
    <cellStyle name="Hipervínculo visitado" xfId="48856" builtinId="9" hidden="1"/>
    <cellStyle name="Hipervínculo visitado" xfId="44094" builtinId="9" hidden="1"/>
    <cellStyle name="Hipervínculo visitado" xfId="17534" builtinId="9" hidden="1"/>
    <cellStyle name="Hipervínculo visitado" xfId="20748" builtinId="9" hidden="1"/>
    <cellStyle name="Hipervínculo visitado" xfId="42952" builtinId="9" hidden="1"/>
    <cellStyle name="Hipervínculo visitado" xfId="17009" builtinId="9" hidden="1"/>
    <cellStyle name="Hipervínculo visitado" xfId="21643" builtinId="9" hidden="1"/>
    <cellStyle name="Hipervínculo visitado" xfId="47169" builtinId="9" hidden="1"/>
    <cellStyle name="Hipervínculo visitado" xfId="23061" builtinId="9" hidden="1"/>
    <cellStyle name="Hipervínculo visitado" xfId="23452" builtinId="9" hidden="1"/>
    <cellStyle name="Hipervínculo visitado" xfId="14279" builtinId="9" hidden="1"/>
    <cellStyle name="Hipervínculo visitado" xfId="15184" builtinId="9" hidden="1"/>
    <cellStyle name="Hipervínculo visitado" xfId="43319" builtinId="9" hidden="1"/>
    <cellStyle name="Hipervínculo visitado" xfId="29303" builtinId="9" hidden="1"/>
    <cellStyle name="Hipervínculo visitado" xfId="12065" builtinId="9" hidden="1"/>
    <cellStyle name="Hipervínculo visitado" xfId="27284" builtinId="9" hidden="1"/>
    <cellStyle name="Hipervínculo visitado" xfId="8552" builtinId="9" hidden="1"/>
    <cellStyle name="Hipervínculo visitado" xfId="54607" builtinId="9" hidden="1"/>
    <cellStyle name="Hipervínculo visitado" xfId="26839" builtinId="9" hidden="1"/>
    <cellStyle name="Hipervínculo visitado" xfId="26961" builtinId="9" hidden="1"/>
    <cellStyle name="Hipervínculo visitado" xfId="47175" builtinId="9" hidden="1"/>
    <cellStyle name="Hipervínculo visitado" xfId="31961" builtinId="9" hidden="1"/>
    <cellStyle name="Hipervínculo visitado" xfId="25250" builtinId="9" hidden="1"/>
    <cellStyle name="Hipervínculo visitado" xfId="15981" builtinId="9" hidden="1"/>
    <cellStyle name="Hipervínculo visitado" xfId="7536" builtinId="9" hidden="1"/>
    <cellStyle name="Hipervínculo visitado" xfId="46815" builtinId="9" hidden="1"/>
    <cellStyle name="Hipervínculo visitado" xfId="695" builtinId="9" hidden="1"/>
    <cellStyle name="Hipervínculo visitado" xfId="30908" builtinId="9" hidden="1"/>
    <cellStyle name="Hipervínculo visitado" xfId="27980" builtinId="9" hidden="1"/>
    <cellStyle name="Hipervínculo visitado" xfId="15891" builtinId="9" hidden="1"/>
    <cellStyle name="Hipervínculo visitado" xfId="38794" builtinId="9" hidden="1"/>
    <cellStyle name="Hipervínculo visitado" xfId="32396" builtinId="9" hidden="1"/>
    <cellStyle name="Hipervínculo visitado" xfId="32332" builtinId="9" hidden="1"/>
    <cellStyle name="Hipervínculo visitado" xfId="37636" builtinId="9" hidden="1"/>
    <cellStyle name="Hipervínculo visitado" xfId="34369" builtinId="9" hidden="1"/>
    <cellStyle name="Hipervínculo visitado" xfId="36612" builtinId="9" hidden="1"/>
    <cellStyle name="Hipervínculo visitado" xfId="28515" builtinId="9" hidden="1"/>
    <cellStyle name="Hipervínculo visitado" xfId="26611" builtinId="9" hidden="1"/>
    <cellStyle name="Hipervínculo visitado" xfId="50982" builtinId="9" hidden="1"/>
    <cellStyle name="Hipervínculo visitado" xfId="38195" builtinId="9" hidden="1"/>
    <cellStyle name="Hipervínculo visitado" xfId="27564" builtinId="9" hidden="1"/>
    <cellStyle name="Hipervínculo visitado" xfId="31752" builtinId="9" hidden="1"/>
    <cellStyle name="Hipervínculo visitado" xfId="27524" builtinId="9" hidden="1"/>
    <cellStyle name="Hipervínculo visitado" xfId="29481" builtinId="9" hidden="1"/>
    <cellStyle name="Hipervínculo visitado" xfId="25254" builtinId="9" hidden="1"/>
    <cellStyle name="Hipervínculo visitado" xfId="12039" builtinId="9" hidden="1"/>
    <cellStyle name="Hipervínculo visitado" xfId="52782" builtinId="9" hidden="1"/>
    <cellStyle name="Hipervínculo visitado" xfId="5804" builtinId="9" hidden="1"/>
    <cellStyle name="Hipervínculo visitado" xfId="14774" builtinId="9" hidden="1"/>
    <cellStyle name="Hipervínculo visitado" xfId="12267" builtinId="9" hidden="1"/>
    <cellStyle name="Hipervínculo visitado" xfId="21023" builtinId="9" hidden="1"/>
    <cellStyle name="Hipervínculo visitado" xfId="50833" builtinId="9" hidden="1"/>
    <cellStyle name="Hipervínculo visitado" xfId="1845" builtinId="9" hidden="1"/>
    <cellStyle name="Hipervínculo visitado" xfId="34483" builtinId="9" hidden="1"/>
    <cellStyle name="Hipervínculo visitado" xfId="18578" builtinId="9" hidden="1"/>
    <cellStyle name="Hipervínculo visitado" xfId="33900" builtinId="9" hidden="1"/>
    <cellStyle name="Hipervínculo visitado" xfId="3701" builtinId="9" hidden="1"/>
    <cellStyle name="Hipervínculo visitado" xfId="38345" builtinId="9" hidden="1"/>
    <cellStyle name="Hipervínculo visitado" xfId="44182" builtinId="9" hidden="1"/>
    <cellStyle name="Hipervínculo visitado" xfId="24291" builtinId="9" hidden="1"/>
    <cellStyle name="Hipervínculo visitado" xfId="52961" builtinId="9" hidden="1"/>
    <cellStyle name="Hipervínculo visitado" xfId="50750" builtinId="9" hidden="1"/>
    <cellStyle name="Hipervínculo visitado" xfId="57855" builtinId="9" hidden="1"/>
    <cellStyle name="Hipervínculo visitado" xfId="53737" builtinId="9" hidden="1"/>
    <cellStyle name="Hipervínculo visitado" xfId="42476" builtinId="9" hidden="1"/>
    <cellStyle name="Hipervínculo visitado" xfId="25835" builtinId="9" hidden="1"/>
    <cellStyle name="Hipervínculo visitado" xfId="31706" builtinId="9" hidden="1"/>
    <cellStyle name="Hipervínculo visitado" xfId="11725" builtinId="9" hidden="1"/>
    <cellStyle name="Hipervínculo visitado" xfId="4133" builtinId="9" hidden="1"/>
    <cellStyle name="Hipervínculo visitado" xfId="8004" builtinId="9" hidden="1"/>
    <cellStyle name="Hipervínculo visitado" xfId="10836" builtinId="9" hidden="1"/>
    <cellStyle name="Hipervínculo visitado" xfId="49976" builtinId="9" hidden="1"/>
    <cellStyle name="Hipervínculo visitado" xfId="4139" builtinId="9" hidden="1"/>
    <cellStyle name="Hipervínculo visitado" xfId="28117" builtinId="9" hidden="1"/>
    <cellStyle name="Hipervínculo visitado" xfId="39397" builtinId="9" hidden="1"/>
    <cellStyle name="Hipervínculo visitado" xfId="31548" builtinId="9" hidden="1"/>
    <cellStyle name="Hipervínculo visitado" xfId="21787" builtinId="9" hidden="1"/>
    <cellStyle name="Hipervínculo visitado" xfId="54938" builtinId="9" hidden="1"/>
    <cellStyle name="Hipervínculo visitado" xfId="15254" builtinId="9" hidden="1"/>
    <cellStyle name="Hipervínculo visitado" xfId="22644" builtinId="9" hidden="1"/>
    <cellStyle name="Hipervínculo visitado" xfId="1581" builtinId="9" hidden="1"/>
    <cellStyle name="Hipervínculo visitado" xfId="26485" builtinId="9" hidden="1"/>
    <cellStyle name="Hipervínculo visitado" xfId="41711" builtinId="9" hidden="1"/>
    <cellStyle name="Hipervínculo visitado" xfId="19042" builtinId="9" hidden="1"/>
    <cellStyle name="Hipervínculo visitado" xfId="12359" builtinId="9" hidden="1"/>
    <cellStyle name="Hipervínculo visitado" xfId="27512" builtinId="9" hidden="1"/>
    <cellStyle name="Hipervínculo visitado" xfId="12683" builtinId="9" hidden="1"/>
    <cellStyle name="Hipervínculo visitado" xfId="29399" builtinId="9" hidden="1"/>
    <cellStyle name="Hipervínculo visitado" xfId="38555" builtinId="9" hidden="1"/>
    <cellStyle name="Hipervínculo visitado" xfId="32121" builtinId="9" hidden="1"/>
    <cellStyle name="Hipervínculo visitado" xfId="34611" builtinId="9" hidden="1"/>
    <cellStyle name="Hipervínculo visitado" xfId="32918" builtinId="9" hidden="1"/>
    <cellStyle name="Hipervínculo visitado" xfId="27694" builtinId="9" hidden="1"/>
    <cellStyle name="Hipervínculo visitado" xfId="18531" builtinId="9" hidden="1"/>
    <cellStyle name="Hipervínculo visitado" xfId="21564" builtinId="9" hidden="1"/>
    <cellStyle name="Hipervínculo visitado" xfId="45745" builtinId="9" hidden="1"/>
    <cellStyle name="Hipervínculo visitado" xfId="26089" builtinId="9" hidden="1"/>
    <cellStyle name="Hipervínculo visitado" xfId="8610" builtinId="9" hidden="1"/>
    <cellStyle name="Hipervínculo visitado" xfId="11052" builtinId="9" hidden="1"/>
    <cellStyle name="Hipervínculo visitado" xfId="23285" builtinId="9" hidden="1"/>
    <cellStyle name="Hipervínculo visitado" xfId="25064" builtinId="9" hidden="1"/>
    <cellStyle name="Hipervínculo visitado" xfId="15516" builtinId="9" hidden="1"/>
    <cellStyle name="Hipervínculo visitado" xfId="50986" builtinId="9" hidden="1"/>
    <cellStyle name="Hipervínculo visitado" xfId="55209" builtinId="9" hidden="1"/>
    <cellStyle name="Hipervínculo visitado" xfId="14356" builtinId="9" hidden="1"/>
    <cellStyle name="Hipervínculo visitado" xfId="23102" builtinId="9" hidden="1"/>
    <cellStyle name="Hipervínculo visitado" xfId="24281" builtinId="9" hidden="1"/>
    <cellStyle name="Hipervínculo visitado" xfId="9614" builtinId="9" hidden="1"/>
    <cellStyle name="Hipervínculo visitado" xfId="14616" builtinId="9" hidden="1"/>
    <cellStyle name="Hipervínculo visitado" xfId="24335" builtinId="9" hidden="1"/>
    <cellStyle name="Hipervínculo visitado" xfId="21803" builtinId="9" hidden="1"/>
    <cellStyle name="Hipervínculo visitado" xfId="24847" builtinId="9" hidden="1"/>
    <cellStyle name="Hipervínculo visitado" xfId="53722" builtinId="9" hidden="1"/>
    <cellStyle name="Hipervínculo visitado" xfId="17057" builtinId="9" hidden="1"/>
    <cellStyle name="Hipervínculo visitado" xfId="58029" builtinId="9" hidden="1"/>
    <cellStyle name="Hipervínculo visitado" xfId="31298" builtinId="9" hidden="1"/>
    <cellStyle name="Hipervínculo visitado" xfId="35789" builtinId="9" hidden="1"/>
    <cellStyle name="Hipervínculo visitado" xfId="18022" builtinId="9" hidden="1"/>
    <cellStyle name="Hipervínculo visitado" xfId="15674" builtinId="9" hidden="1"/>
    <cellStyle name="Hipervínculo visitado" xfId="51040" builtinId="9" hidden="1"/>
    <cellStyle name="Hipervínculo visitado" xfId="26047" builtinId="9" hidden="1"/>
    <cellStyle name="Hipervínculo visitado" xfId="44052" builtinId="9" hidden="1"/>
    <cellStyle name="Hipervínculo visitado" xfId="47920" builtinId="9" hidden="1"/>
    <cellStyle name="Hipervínculo visitado" xfId="35033" builtinId="9" hidden="1"/>
    <cellStyle name="Hipervínculo visitado" xfId="11331" builtinId="9" hidden="1"/>
    <cellStyle name="Hipervínculo visitado" xfId="6052" builtinId="9" hidden="1"/>
    <cellStyle name="Hipervínculo visitado" xfId="9035" builtinId="9" hidden="1"/>
    <cellStyle name="Hipervínculo visitado" xfId="5378" builtinId="9" hidden="1"/>
    <cellStyle name="Hipervínculo visitado" xfId="136" builtinId="9" hidden="1"/>
    <cellStyle name="Hipervínculo visitado" xfId="8568" builtinId="9" hidden="1"/>
    <cellStyle name="Hipervínculo visitado" xfId="2597" builtinId="9" hidden="1"/>
    <cellStyle name="Hipervínculo visitado" xfId="1783" builtinId="9" hidden="1"/>
    <cellStyle name="Hipervínculo visitado" xfId="46401" builtinId="9" hidden="1"/>
    <cellStyle name="Hipervínculo visitado" xfId="20138" builtinId="9" hidden="1"/>
    <cellStyle name="Hipervínculo visitado" xfId="16055" builtinId="9" hidden="1"/>
    <cellStyle name="Hipervínculo visitado" xfId="28647" builtinId="9" hidden="1"/>
    <cellStyle name="Hipervínculo visitado" xfId="21231" builtinId="9" hidden="1"/>
    <cellStyle name="Hipervínculo visitado" xfId="28855" builtinId="9" hidden="1"/>
    <cellStyle name="Hipervínculo visitado" xfId="31184" builtinId="9" hidden="1"/>
    <cellStyle name="Hipervínculo visitado" xfId="52601" builtinId="9" hidden="1"/>
    <cellStyle name="Hipervínculo visitado" xfId="30110" builtinId="9" hidden="1"/>
    <cellStyle name="Hipervínculo visitado" xfId="46792" builtinId="9" hidden="1"/>
    <cellStyle name="Hipervínculo visitado" xfId="40644" builtinId="9" hidden="1"/>
    <cellStyle name="Hipervínculo visitado" xfId="43453" builtinId="9" hidden="1"/>
    <cellStyle name="Hipervínculo visitado" xfId="23448" builtinId="9" hidden="1"/>
    <cellStyle name="Hipervínculo visitado" xfId="42014" builtinId="9" hidden="1"/>
    <cellStyle name="Hipervínculo visitado" xfId="44538" builtinId="9" hidden="1"/>
    <cellStyle name="Hipervínculo visitado" xfId="25531" builtinId="9" hidden="1"/>
    <cellStyle name="Hipervínculo visitado" xfId="28745" builtinId="9" hidden="1"/>
    <cellStyle name="Hipervínculo visitado" xfId="20668" builtinId="9" hidden="1"/>
    <cellStyle name="Hipervínculo visitado" xfId="21409" builtinId="9" hidden="1"/>
    <cellStyle name="Hipervínculo visitado" xfId="19058" builtinId="9" hidden="1"/>
    <cellStyle name="Hipervínculo visitado" xfId="21703" builtinId="9" hidden="1"/>
    <cellStyle name="Hipervínculo visitado" xfId="45108" builtinId="9" hidden="1"/>
    <cellStyle name="Hipervínculo visitado" xfId="50575" builtinId="9" hidden="1"/>
    <cellStyle name="Hipervínculo visitado" xfId="58617" builtinId="9" hidden="1"/>
    <cellStyle name="Hipervínculo visitado" xfId="1453" builtinId="9" hidden="1"/>
    <cellStyle name="Hipervínculo visitado" xfId="19400" builtinId="9" hidden="1"/>
    <cellStyle name="Hipervínculo visitado" xfId="11235" builtinId="9" hidden="1"/>
    <cellStyle name="Hipervínculo visitado" xfId="11138" builtinId="9" hidden="1"/>
    <cellStyle name="Hipervínculo visitado" xfId="47824" builtinId="9" hidden="1"/>
    <cellStyle name="Hipervínculo visitado" xfId="36995" builtinId="9" hidden="1"/>
    <cellStyle name="Hipervínculo visitado" xfId="9037" builtinId="9" hidden="1"/>
    <cellStyle name="Hipervínculo visitado" xfId="27861" builtinId="9" hidden="1"/>
    <cellStyle name="Hipervínculo visitado" xfId="45448" builtinId="9" hidden="1"/>
    <cellStyle name="Hipervínculo visitado" xfId="56877" builtinId="9" hidden="1"/>
    <cellStyle name="Hipervínculo visitado" xfId="51700" builtinId="9" hidden="1"/>
    <cellStyle name="Hipervínculo visitado" xfId="34249" builtinId="9" hidden="1"/>
    <cellStyle name="Hipervínculo visitado" xfId="38475" builtinId="9" hidden="1"/>
    <cellStyle name="Hipervínculo visitado" xfId="53501" builtinId="9" hidden="1"/>
    <cellStyle name="Hipervínculo visitado" xfId="25230" builtinId="9" hidden="1"/>
    <cellStyle name="Hipervínculo visitado" xfId="28089" builtinId="9" hidden="1"/>
    <cellStyle name="Hipervínculo visitado" xfId="31869" builtinId="9" hidden="1"/>
    <cellStyle name="Hipervínculo visitado" xfId="29777" builtinId="9" hidden="1"/>
    <cellStyle name="Hipervínculo visitado" xfId="43731" builtinId="9" hidden="1"/>
    <cellStyle name="Hipervínculo visitado" xfId="26591" builtinId="9" hidden="1"/>
    <cellStyle name="Hipervínculo visitado" xfId="22473" builtinId="9" hidden="1"/>
    <cellStyle name="Hipervínculo visitado" xfId="10634" builtinId="9" hidden="1"/>
    <cellStyle name="Hipervínculo visitado" xfId="29536" builtinId="9" hidden="1"/>
    <cellStyle name="Hipervínculo visitado" xfId="21823" builtinId="9" hidden="1"/>
    <cellStyle name="Hipervínculo visitado" xfId="41894" builtinId="9" hidden="1"/>
    <cellStyle name="Hipervínculo visitado" xfId="232" builtinId="9" hidden="1"/>
    <cellStyle name="Hipervínculo visitado" xfId="38467" builtinId="9" hidden="1"/>
    <cellStyle name="Hipervínculo visitado" xfId="10756" builtinId="9" hidden="1"/>
    <cellStyle name="Hipervínculo visitado" xfId="15760" builtinId="9" hidden="1"/>
    <cellStyle name="Hipervínculo visitado" xfId="14743" builtinId="9" hidden="1"/>
    <cellStyle name="Hipervínculo visitado" xfId="43048" builtinId="9" hidden="1"/>
    <cellStyle name="Hipervínculo visitado" xfId="29920" builtinId="9" hidden="1"/>
    <cellStyle name="Hipervínculo visitado" xfId="10264" builtinId="9" hidden="1"/>
    <cellStyle name="Hipervínculo visitado" xfId="23329" builtinId="9" hidden="1"/>
    <cellStyle name="Hipervínculo visitado" xfId="23366" builtinId="9" hidden="1"/>
    <cellStyle name="Hipervínculo visitado" xfId="35889" builtinId="9" hidden="1"/>
    <cellStyle name="Hipervínculo visitado" xfId="33670" builtinId="9" hidden="1"/>
    <cellStyle name="Hipervínculo visitado" xfId="4053" builtinId="9" hidden="1"/>
    <cellStyle name="Hipervínculo visitado" xfId="18105" builtinId="9" hidden="1"/>
    <cellStyle name="Hipervínculo visitado" xfId="19132" builtinId="9" hidden="1"/>
    <cellStyle name="Hipervínculo visitado" xfId="572" builtinId="9" hidden="1"/>
    <cellStyle name="Hipervínculo visitado" xfId="38085" builtinId="9" hidden="1"/>
    <cellStyle name="Hipervínculo visitado" xfId="25935" builtinId="9" hidden="1"/>
    <cellStyle name="Hipervínculo visitado" xfId="49043" builtinId="9" hidden="1"/>
    <cellStyle name="Hipervínculo visitado" xfId="47729" builtinId="9" hidden="1"/>
    <cellStyle name="Hipervínculo visitado" xfId="8734" builtinId="9" hidden="1"/>
    <cellStyle name="Hipervínculo visitado" xfId="48561" builtinId="9" hidden="1"/>
    <cellStyle name="Hipervínculo visitado" xfId="17924" builtinId="9" hidden="1"/>
    <cellStyle name="Hipervínculo visitado" xfId="8774" builtinId="9" hidden="1"/>
    <cellStyle name="Hipervínculo visitado" xfId="3205" builtinId="9" hidden="1"/>
    <cellStyle name="Hipervínculo visitado" xfId="3659" builtinId="9" hidden="1"/>
    <cellStyle name="Hipervínculo visitado" xfId="19628" builtinId="9" hidden="1"/>
    <cellStyle name="Hipervínculo visitado" xfId="35683" builtinId="9" hidden="1"/>
    <cellStyle name="Hipervínculo visitado" xfId="39730" builtinId="9" hidden="1"/>
    <cellStyle name="Hipervínculo visitado" xfId="34497" builtinId="9" hidden="1"/>
    <cellStyle name="Hipervínculo visitado" xfId="14168" builtinId="9" hidden="1"/>
    <cellStyle name="Hipervínculo visitado" xfId="2589" builtinId="9" hidden="1"/>
    <cellStyle name="Hipervínculo visitado" xfId="47779" builtinId="9" hidden="1"/>
    <cellStyle name="Hipervínculo visitado" xfId="28909" builtinId="9" hidden="1"/>
    <cellStyle name="Hipervínculo visitado" xfId="49966" builtinId="9" hidden="1"/>
    <cellStyle name="Hipervínculo visitado" xfId="12813" builtinId="9" hidden="1"/>
    <cellStyle name="Hipervínculo visitado" xfId="2164" builtinId="9" hidden="1"/>
    <cellStyle name="Hipervínculo visitado" xfId="46853" builtinId="9" hidden="1"/>
    <cellStyle name="Hipervínculo visitado" xfId="24773" builtinId="9" hidden="1"/>
    <cellStyle name="Hipervínculo visitado" xfId="3149" builtinId="9" hidden="1"/>
    <cellStyle name="Hipervínculo visitado" xfId="831" builtinId="9" hidden="1"/>
    <cellStyle name="Hipervínculo visitado" xfId="15710" builtinId="9" hidden="1"/>
    <cellStyle name="Hipervínculo visitado" xfId="27113" builtinId="9" hidden="1"/>
    <cellStyle name="Hipervínculo visitado" xfId="43439" builtinId="9" hidden="1"/>
    <cellStyle name="Hipervínculo visitado" xfId="2631" builtinId="9" hidden="1"/>
    <cellStyle name="Hipervínculo visitado" xfId="47425" builtinId="9" hidden="1"/>
    <cellStyle name="Hipervínculo visitado" xfId="46423" builtinId="9" hidden="1"/>
    <cellStyle name="Hipervínculo visitado" xfId="26903" builtinId="9" hidden="1"/>
    <cellStyle name="Hipervínculo visitado" xfId="40943" builtinId="9" hidden="1"/>
    <cellStyle name="Hipervínculo visitado" xfId="59274" builtinId="9" hidden="1"/>
    <cellStyle name="Hipervínculo visitado" xfId="42312" builtinId="9" hidden="1"/>
    <cellStyle name="Hipervínculo visitado" xfId="43467" builtinId="9" hidden="1"/>
    <cellStyle name="Hipervínculo visitado" xfId="6621" builtinId="9" hidden="1"/>
    <cellStyle name="Hipervínculo visitado" xfId="27039" builtinId="9" hidden="1"/>
    <cellStyle name="Hipervínculo visitado" xfId="4029" builtinId="9" hidden="1"/>
    <cellStyle name="Hipervínculo visitado" xfId="55361" builtinId="9" hidden="1"/>
    <cellStyle name="Hipervínculo visitado" xfId="38579" builtinId="9" hidden="1"/>
    <cellStyle name="Hipervínculo visitado" xfId="6054" builtinId="9" hidden="1"/>
    <cellStyle name="Hipervínculo visitado" xfId="5764" builtinId="9" hidden="1"/>
    <cellStyle name="Hipervínculo visitado" xfId="39373" builtinId="9" hidden="1"/>
    <cellStyle name="Hipervínculo visitado" xfId="19862" builtinId="9" hidden="1"/>
    <cellStyle name="Hipervínculo visitado" xfId="42360" builtinId="9" hidden="1"/>
    <cellStyle name="Hipervínculo visitado" xfId="17460" builtinId="9" hidden="1"/>
    <cellStyle name="Hipervínculo visitado" xfId="7564" builtinId="9" hidden="1"/>
    <cellStyle name="Hipervínculo visitado" xfId="29938" builtinId="9" hidden="1"/>
    <cellStyle name="Hipervínculo visitado" xfId="51662" builtinId="9" hidden="1"/>
    <cellStyle name="Hipervínculo visitado" xfId="9884" builtinId="9" hidden="1"/>
    <cellStyle name="Hipervínculo visitado" xfId="9701" builtinId="9" hidden="1"/>
    <cellStyle name="Hipervínculo visitado" xfId="6326" builtinId="9" hidden="1"/>
    <cellStyle name="Hipervínculo visitado" xfId="6318" builtinId="9" hidden="1"/>
    <cellStyle name="Hipervínculo visitado" xfId="19874" builtinId="9" hidden="1"/>
    <cellStyle name="Hipervínculo visitado" xfId="6072" builtinId="9" hidden="1"/>
    <cellStyle name="Hipervínculo visitado" xfId="1629" builtinId="9" hidden="1"/>
    <cellStyle name="Hipervínculo visitado" xfId="3288" builtinId="9" hidden="1"/>
    <cellStyle name="Hipervínculo visitado" xfId="8971" builtinId="9" hidden="1"/>
    <cellStyle name="Hipervínculo visitado" xfId="6126" builtinId="9" hidden="1"/>
    <cellStyle name="Hipervínculo visitado" xfId="52381" builtinId="9" hidden="1"/>
    <cellStyle name="Hipervínculo visitado" xfId="41542" builtinId="9" hidden="1"/>
    <cellStyle name="Hipervínculo visitado" xfId="5638" builtinId="9" hidden="1"/>
    <cellStyle name="Hipervínculo visitado" xfId="19796" builtinId="9" hidden="1"/>
    <cellStyle name="Hipervínculo visitado" xfId="58188" builtinId="9" hidden="1"/>
    <cellStyle name="Hipervínculo visitado" xfId="15941" builtinId="9" hidden="1"/>
    <cellStyle name="Hipervínculo visitado" xfId="23301" builtinId="9" hidden="1"/>
    <cellStyle name="Hipervínculo visitado" xfId="54255" builtinId="9" hidden="1"/>
    <cellStyle name="Hipervínculo visitado" xfId="41669" builtinId="9" hidden="1"/>
    <cellStyle name="Hipervínculo visitado" xfId="4163" builtinId="9" hidden="1"/>
    <cellStyle name="Hipervínculo visitado" xfId="24595" builtinId="9" hidden="1"/>
    <cellStyle name="Hipervínculo visitado" xfId="42974" builtinId="9" hidden="1"/>
    <cellStyle name="Hipervínculo visitado" xfId="45354" builtinId="9" hidden="1"/>
    <cellStyle name="Hipervínculo visitado" xfId="25116" builtinId="9" hidden="1"/>
    <cellStyle name="Hipervínculo visitado" xfId="57116" builtinId="9" hidden="1"/>
    <cellStyle name="Hipervínculo visitado" xfId="40410" builtinId="9" hidden="1"/>
    <cellStyle name="Hipervínculo visitado" xfId="39176" builtinId="9" hidden="1"/>
    <cellStyle name="Hipervínculo visitado" xfId="10183" builtinId="9" hidden="1"/>
    <cellStyle name="Hipervínculo visitado" xfId="55944" builtinId="9" hidden="1"/>
    <cellStyle name="Hipervínculo visitado" xfId="39334" builtinId="9" hidden="1"/>
    <cellStyle name="Hipervínculo visitado" xfId="36712" builtinId="9" hidden="1"/>
    <cellStyle name="Hipervínculo visitado" xfId="50387" builtinId="9" hidden="1"/>
    <cellStyle name="Hipervínculo visitado" xfId="25759" builtinId="9" hidden="1"/>
    <cellStyle name="Hipervínculo visitado" xfId="7948" builtinId="9" hidden="1"/>
    <cellStyle name="Hipervínculo visitado" xfId="53612" builtinId="9" hidden="1"/>
    <cellStyle name="Hipervínculo visitado" xfId="1061" builtinId="9" hidden="1"/>
    <cellStyle name="Hipervínculo visitado" xfId="3343" builtinId="9" hidden="1"/>
    <cellStyle name="Hipervínculo visitado" xfId="5288" builtinId="9" hidden="1"/>
    <cellStyle name="Hipervínculo visitado" xfId="43098" builtinId="9" hidden="1"/>
    <cellStyle name="Hipervínculo visitado" xfId="41842" builtinId="9" hidden="1"/>
    <cellStyle name="Hipervínculo visitado" xfId="4544" builtinId="9" hidden="1"/>
    <cellStyle name="Hipervínculo visitado" xfId="18666" builtinId="9" hidden="1"/>
    <cellStyle name="Hipervínculo visitado" xfId="16886" builtinId="9" hidden="1"/>
    <cellStyle name="Hipervínculo visitado" xfId="4742" builtinId="9" hidden="1"/>
    <cellStyle name="Hipervínculo visitado" xfId="42790" builtinId="9" hidden="1"/>
    <cellStyle name="Hipervínculo visitado" xfId="20046" builtinId="9" hidden="1"/>
    <cellStyle name="Hipervínculo visitado" xfId="19299" builtinId="9" hidden="1"/>
    <cellStyle name="Hipervínculo visitado" xfId="8128" builtinId="9" hidden="1"/>
    <cellStyle name="Hipervínculo visitado" xfId="3121" builtinId="9" hidden="1"/>
    <cellStyle name="Hipervínculo visitado" xfId="16482" builtinId="9" hidden="1"/>
    <cellStyle name="Hipervínculo visitado" xfId="34487" builtinId="9" hidden="1"/>
    <cellStyle name="Hipervínculo visitado" xfId="54411" builtinId="9" hidden="1"/>
    <cellStyle name="Hipervínculo visitado" xfId="13245" builtinId="9" hidden="1"/>
    <cellStyle name="Hipervínculo visitado" xfId="2064" builtinId="9" hidden="1"/>
    <cellStyle name="Hipervínculo visitado" xfId="12406" builtinId="9" hidden="1"/>
    <cellStyle name="Hipervínculo visitado" xfId="12901" builtinId="9" hidden="1"/>
    <cellStyle name="Hipervínculo visitado" xfId="2709" builtinId="9" hidden="1"/>
    <cellStyle name="Hipervínculo visitado" xfId="11813" builtinId="9" hidden="1"/>
    <cellStyle name="Hipervínculo visitado" xfId="35415" builtinId="9" hidden="1"/>
    <cellStyle name="Hipervínculo visitado" xfId="7796" builtinId="9" hidden="1"/>
    <cellStyle name="Hipervínculo visitado" xfId="1775" builtinId="9" hidden="1"/>
    <cellStyle name="Hipervínculo visitado" xfId="56355" builtinId="9" hidden="1"/>
    <cellStyle name="Hipervínculo visitado" xfId="15100" builtinId="9" hidden="1"/>
    <cellStyle name="Hipervínculo visitado" xfId="31841" builtinId="9" hidden="1"/>
    <cellStyle name="Hipervínculo visitado" xfId="30798" builtinId="9" hidden="1"/>
    <cellStyle name="Hipervínculo visitado" xfId="36684" builtinId="9" hidden="1"/>
    <cellStyle name="Hipervínculo visitado" xfId="47321" builtinId="9" hidden="1"/>
    <cellStyle name="Hipervínculo visitado" xfId="52364" builtinId="9" hidden="1"/>
    <cellStyle name="Hipervínculo visitado" xfId="15180" builtinId="9" hidden="1"/>
    <cellStyle name="Hipervínculo visitado" xfId="48386" builtinId="9" hidden="1"/>
    <cellStyle name="Hipervínculo visitado" xfId="38455" builtinId="9" hidden="1"/>
    <cellStyle name="Hipervínculo visitado" xfId="9417" builtinId="9" hidden="1"/>
    <cellStyle name="Hipervínculo visitado" xfId="44526" builtinId="9" hidden="1"/>
    <cellStyle name="Hipervínculo visitado" xfId="43678" builtinId="9" hidden="1"/>
    <cellStyle name="Hipervínculo visitado" xfId="23100" builtinId="9" hidden="1"/>
    <cellStyle name="Hipervínculo visitado" xfId="42930" builtinId="9" hidden="1"/>
    <cellStyle name="Hipervínculo visitado" xfId="51094" builtinId="9" hidden="1"/>
    <cellStyle name="Hipervínculo visitado" xfId="50473" builtinId="9" hidden="1"/>
    <cellStyle name="Hipervínculo visitado" xfId="47818" builtinId="9" hidden="1"/>
    <cellStyle name="Hipervínculo visitado" xfId="40108" builtinId="9" hidden="1"/>
    <cellStyle name="Hipervínculo visitado" xfId="27940" builtinId="9" hidden="1"/>
    <cellStyle name="Hipervínculo visitado" xfId="27218" builtinId="9" hidden="1"/>
    <cellStyle name="Hipervínculo visitado" xfId="34400" builtinId="9" hidden="1"/>
    <cellStyle name="Hipervínculo visitado" xfId="17047" builtinId="9" hidden="1"/>
    <cellStyle name="Hipervínculo visitado" xfId="837" builtinId="9" hidden="1"/>
    <cellStyle name="Hipervínculo visitado" xfId="49606" builtinId="9" hidden="1"/>
    <cellStyle name="Hipervínculo visitado" xfId="37594" builtinId="9" hidden="1"/>
    <cellStyle name="Hipervínculo visitado" xfId="35387" builtinId="9" hidden="1"/>
    <cellStyle name="Hipervínculo visitado" xfId="15004" builtinId="9" hidden="1"/>
    <cellStyle name="Hipervínculo visitado" xfId="4803" builtinId="9" hidden="1"/>
    <cellStyle name="Hipervínculo visitado" xfId="41956" builtinId="9" hidden="1"/>
    <cellStyle name="Hipervínculo visitado" xfId="891" builtinId="9" hidden="1"/>
    <cellStyle name="Hipervínculo visitado" xfId="19900" builtinId="9" hidden="1"/>
    <cellStyle name="Hipervínculo visitado" xfId="10550" builtinId="9" hidden="1"/>
    <cellStyle name="Hipervínculo visitado" xfId="9373" builtinId="9" hidden="1"/>
    <cellStyle name="Hipervínculo visitado" xfId="24739" builtinId="9" hidden="1"/>
    <cellStyle name="Hipervínculo visitado" xfId="154" builtinId="9" hidden="1"/>
    <cellStyle name="Hipervínculo visitado" xfId="13135" builtinId="9" hidden="1"/>
    <cellStyle name="Hipervínculo visitado" xfId="7142" builtinId="9" hidden="1"/>
    <cellStyle name="Hipervínculo visitado" xfId="30854" builtinId="9" hidden="1"/>
    <cellStyle name="Hipervínculo visitado" xfId="29706" builtinId="9" hidden="1"/>
    <cellStyle name="Hipervínculo visitado" xfId="14588" builtinId="9" hidden="1"/>
    <cellStyle name="Hipervínculo visitado" xfId="33156" builtinId="9" hidden="1"/>
    <cellStyle name="Hipervínculo visitado" xfId="22852" builtinId="9" hidden="1"/>
    <cellStyle name="Hipervínculo visitado" xfId="24525" builtinId="9" hidden="1"/>
    <cellStyle name="Hipervínculo visitado" xfId="44212" builtinId="9" hidden="1"/>
    <cellStyle name="Hipervínculo visitado" xfId="13257" builtinId="9" hidden="1"/>
    <cellStyle name="Hipervínculo visitado" xfId="25320" builtinId="9" hidden="1"/>
    <cellStyle name="Hipervínculo visitado" xfId="55607" builtinId="9" hidden="1"/>
    <cellStyle name="Hipervínculo visitado" xfId="32912" builtinId="9" hidden="1"/>
    <cellStyle name="Hipervínculo visitado" xfId="52356" builtinId="9" hidden="1"/>
    <cellStyle name="Hipervínculo visitado" xfId="46238" builtinId="9" hidden="1"/>
    <cellStyle name="Hipervínculo visitado" xfId="47511" builtinId="9" hidden="1"/>
    <cellStyle name="Hipervínculo visitado" xfId="11952" builtinId="9" hidden="1"/>
    <cellStyle name="Hipervínculo visitado" xfId="46549" builtinId="9" hidden="1"/>
    <cellStyle name="Hipervínculo visitado" xfId="12817" builtinId="9" hidden="1"/>
    <cellStyle name="Hipervínculo visitado" xfId="50648" builtinId="9" hidden="1"/>
    <cellStyle name="Hipervínculo visitado" xfId="36672" builtinId="9" hidden="1"/>
    <cellStyle name="Hipervínculo visitado" xfId="39358" builtinId="9" hidden="1"/>
    <cellStyle name="Hipervínculo visitado" xfId="17806" builtinId="9" hidden="1"/>
    <cellStyle name="Hipervínculo visitado" xfId="50445" builtinId="9" hidden="1"/>
    <cellStyle name="Hipervínculo visitado" xfId="22299" builtinId="9" hidden="1"/>
    <cellStyle name="Hipervínculo visitado" xfId="58693" builtinId="9" hidden="1"/>
    <cellStyle name="Hipervínculo visitado" xfId="18996" builtinId="9" hidden="1"/>
    <cellStyle name="Hipervínculo visitado" xfId="35342" builtinId="9" hidden="1"/>
    <cellStyle name="Hipervínculo visitado" xfId="26977" builtinId="9" hidden="1"/>
    <cellStyle name="Hipervínculo visitado" xfId="50526" builtinId="9" hidden="1"/>
    <cellStyle name="Hipervínculo visitado" xfId="54684" builtinId="9" hidden="1"/>
    <cellStyle name="Hipervínculo visitado" xfId="53563" builtinId="9" hidden="1"/>
    <cellStyle name="Hipervínculo visitado" xfId="58025" builtinId="9" hidden="1"/>
    <cellStyle name="Hipervínculo visitado" xfId="45912" builtinId="9" hidden="1"/>
    <cellStyle name="Hipervínculo visitado" xfId="9996" builtinId="9" hidden="1"/>
    <cellStyle name="Hipervínculo visitado" xfId="37897" builtinId="9" hidden="1"/>
    <cellStyle name="Hipervínculo visitado" xfId="17566" builtinId="9" hidden="1"/>
    <cellStyle name="Hipervínculo visitado" xfId="57477" builtinId="9" hidden="1"/>
    <cellStyle name="Hipervínculo visitado" xfId="58403" builtinId="9" hidden="1"/>
    <cellStyle name="Hipervínculo visitado" xfId="56669" builtinId="9" hidden="1"/>
    <cellStyle name="Hipervínculo visitado" xfId="36866" builtinId="9" hidden="1"/>
    <cellStyle name="Hipervínculo visitado" xfId="26835" builtinId="9" hidden="1"/>
    <cellStyle name="Hipervínculo visitado" xfId="24679" builtinId="9" hidden="1"/>
    <cellStyle name="Hipervínculo visitado" xfId="29181" builtinId="9" hidden="1"/>
    <cellStyle name="Hipervínculo visitado" xfId="52643" builtinId="9" hidden="1"/>
    <cellStyle name="Hipervínculo visitado" xfId="32852" builtinId="9" hidden="1"/>
    <cellStyle name="Hipervínculo visitado" xfId="55677" builtinId="9" hidden="1"/>
    <cellStyle name="Hipervínculo visitado" xfId="6651" builtinId="9" hidden="1"/>
    <cellStyle name="Hipervínculo visitado" xfId="22243" builtinId="9" hidden="1"/>
    <cellStyle name="Hipervínculo visitado" xfId="48412" builtinId="9" hidden="1"/>
    <cellStyle name="Hipervínculo visitado" xfId="2925" builtinId="9" hidden="1"/>
    <cellStyle name="Hipervínculo visitado" xfId="40282" builtinId="9" hidden="1"/>
    <cellStyle name="Hipervínculo visitado" xfId="46667" builtinId="9" hidden="1"/>
    <cellStyle name="Hipervínculo visitado" xfId="29099" builtinId="9" hidden="1"/>
    <cellStyle name="Hipervínculo visitado" xfId="52483" builtinId="9" hidden="1"/>
    <cellStyle name="Hipervínculo visitado" xfId="5460" builtinId="9" hidden="1"/>
    <cellStyle name="Hipervínculo visitado" xfId="1571" builtinId="9" hidden="1"/>
    <cellStyle name="Hipervínculo visitado" xfId="58557" builtinId="9" hidden="1"/>
    <cellStyle name="Hipervínculo visitado" xfId="24529" builtinId="9" hidden="1"/>
    <cellStyle name="Hipervínculo visitado" xfId="16103" builtinId="9" hidden="1"/>
    <cellStyle name="Hipervínculo visitado" xfId="46875" builtinId="9" hidden="1"/>
    <cellStyle name="Hipervínculo visitado" xfId="42548" builtinId="9" hidden="1"/>
    <cellStyle name="Hipervínculo visitado" xfId="39027" builtinId="9" hidden="1"/>
    <cellStyle name="Hipervínculo visitado" xfId="27376" builtinId="9" hidden="1"/>
    <cellStyle name="Hipervínculo visitado" xfId="13205" builtinId="9" hidden="1"/>
    <cellStyle name="Hipervínculo visitado" xfId="53582" builtinId="9" hidden="1"/>
    <cellStyle name="Hipervínculo visitado" xfId="4209" builtinId="9" hidden="1"/>
    <cellStyle name="Hipervínculo visitado" xfId="8400" builtinId="9" hidden="1"/>
    <cellStyle name="Hipervínculo visitado" xfId="49978" builtinId="9" hidden="1"/>
    <cellStyle name="Hipervínculo visitado" xfId="50417" builtinId="9" hidden="1"/>
    <cellStyle name="Hipervínculo visitado" xfId="25479" builtinId="9" hidden="1"/>
    <cellStyle name="Hipervínculo visitado" xfId="20040" builtinId="9" hidden="1"/>
    <cellStyle name="Hipervínculo visitado" xfId="32529" builtinId="9" hidden="1"/>
    <cellStyle name="Hipervínculo visitado" xfId="29227" builtinId="9" hidden="1"/>
    <cellStyle name="Hipervínculo visitado" xfId="23731" builtinId="9" hidden="1"/>
    <cellStyle name="Hipervínculo visitado" xfId="12519" builtinId="9" hidden="1"/>
    <cellStyle name="Hipervínculo visitado" xfId="45018" builtinId="9" hidden="1"/>
    <cellStyle name="Hipervínculo visitado" xfId="28989" builtinId="9" hidden="1"/>
    <cellStyle name="Hipervínculo visitado" xfId="13347" builtinId="9" hidden="1"/>
    <cellStyle name="Hipervínculo visitado" xfId="37361" builtinId="9" hidden="1"/>
    <cellStyle name="Hipervínculo visitado" xfId="18253" builtinId="9" hidden="1"/>
    <cellStyle name="Hipervínculo visitado" xfId="21879" builtinId="9" hidden="1"/>
    <cellStyle name="Hipervínculo visitado" xfId="32249" builtinId="9" hidden="1"/>
    <cellStyle name="Hipervínculo visitado" xfId="42910" builtinId="9" hidden="1"/>
    <cellStyle name="Hipervínculo visitado" xfId="9326" builtinId="9" hidden="1"/>
    <cellStyle name="Hipervínculo visitado" xfId="1655" builtinId="9" hidden="1"/>
    <cellStyle name="Hipervínculo visitado" xfId="19718" builtinId="9" hidden="1"/>
    <cellStyle name="Hipervínculo visitado" xfId="13508" builtinId="9" hidden="1"/>
    <cellStyle name="Hipervínculo visitado" xfId="57581" builtinId="9" hidden="1"/>
    <cellStyle name="Hipervínculo visitado" xfId="28783" builtinId="9" hidden="1"/>
    <cellStyle name="Hipervínculo visitado" xfId="53281" builtinId="9" hidden="1"/>
    <cellStyle name="Hipervínculo visitado" xfId="46776" builtinId="9" hidden="1"/>
    <cellStyle name="Hipervínculo visitado" xfId="35431" builtinId="9" hidden="1"/>
    <cellStyle name="Hipervínculo visitado" xfId="19091" builtinId="9" hidden="1"/>
    <cellStyle name="Hipervínculo visitado" xfId="39218" builtinId="9" hidden="1"/>
    <cellStyle name="Hipervínculo visitado" xfId="19512" builtinId="9" hidden="1"/>
    <cellStyle name="Hipervínculo visitado" xfId="53549" builtinId="9" hidden="1"/>
    <cellStyle name="Hipervínculo visitado" xfId="40961" builtinId="9" hidden="1"/>
    <cellStyle name="Hipervínculo visitado" xfId="55339" builtinId="9" hidden="1"/>
    <cellStyle name="Hipervínculo visitado" xfId="49482" builtinId="9" hidden="1"/>
    <cellStyle name="Hipervínculo visitado" xfId="56183" builtinId="9" hidden="1"/>
    <cellStyle name="Hipervínculo visitado" xfId="56225" builtinId="9" hidden="1"/>
    <cellStyle name="Hipervínculo visitado" xfId="52671" builtinId="9" hidden="1"/>
    <cellStyle name="Hipervínculo visitado" xfId="17214" builtinId="9" hidden="1"/>
    <cellStyle name="Hipervínculo visitado" xfId="38577" builtinId="9" hidden="1"/>
    <cellStyle name="Hipervínculo visitado" xfId="2019" builtinId="9" hidden="1"/>
    <cellStyle name="Hipervínculo visitado" xfId="32626" builtinId="9" hidden="1"/>
    <cellStyle name="Hipervínculo visitado" xfId="49846" builtinId="9" hidden="1"/>
    <cellStyle name="Hipervínculo visitado" xfId="57481" builtinId="9" hidden="1"/>
    <cellStyle name="Hipervínculo visitado" xfId="6246" builtinId="9" hidden="1"/>
    <cellStyle name="Hipervínculo visitado" xfId="16245" builtinId="9" hidden="1"/>
    <cellStyle name="Hipervínculo visitado" xfId="17430" builtinId="9" hidden="1"/>
    <cellStyle name="Hipervínculo visitado" xfId="1561" builtinId="9" hidden="1"/>
    <cellStyle name="Hipervínculo visitado" xfId="44970" builtinId="9" hidden="1"/>
    <cellStyle name="Hipervínculo visitado" xfId="19728" builtinId="9" hidden="1"/>
    <cellStyle name="Hipervínculo visitado" xfId="49210" builtinId="9" hidden="1"/>
    <cellStyle name="Hipervínculo visitado" xfId="26186" builtinId="9" hidden="1"/>
    <cellStyle name="Hipervínculo visitado" xfId="297" builtinId="9" hidden="1"/>
    <cellStyle name="Hipervínculo visitado" xfId="6695" builtinId="9" hidden="1"/>
    <cellStyle name="Hipervínculo visitado" xfId="7802" builtinId="9" hidden="1"/>
    <cellStyle name="Hipervínculo visitado" xfId="11259" builtinId="9" hidden="1"/>
    <cellStyle name="Hipervínculo visitado" xfId="5942" builtinId="9" hidden="1"/>
    <cellStyle name="Hipervínculo visitado" xfId="53666" builtinId="9" hidden="1"/>
    <cellStyle name="Hipervínculo visitado" xfId="38113" builtinId="9" hidden="1"/>
    <cellStyle name="Hipervínculo visitado" xfId="4841" builtinId="9" hidden="1"/>
    <cellStyle name="Hipervínculo visitado" xfId="28181" builtinId="9" hidden="1"/>
    <cellStyle name="Hipervínculo visitado" xfId="47151" builtinId="9" hidden="1"/>
    <cellStyle name="Hipervínculo visitado" xfId="40304" builtinId="9" hidden="1"/>
    <cellStyle name="Hipervínculo visitado" xfId="54037" builtinId="9" hidden="1"/>
    <cellStyle name="Hipervínculo visitado" xfId="34241" builtinId="9" hidden="1"/>
    <cellStyle name="Hipervínculo visitado" xfId="25959" builtinId="9" hidden="1"/>
    <cellStyle name="Hipervínculo visitado" xfId="27815" builtinId="9" hidden="1"/>
    <cellStyle name="Hipervínculo visitado" xfId="22247" builtinId="9" hidden="1"/>
    <cellStyle name="Hipervínculo visitado" xfId="15785" builtinId="9" hidden="1"/>
    <cellStyle name="Hipervínculo visitado" xfId="25777" builtinId="9" hidden="1"/>
    <cellStyle name="Hipervínculo visitado" xfId="50066" builtinId="9" hidden="1"/>
    <cellStyle name="Hipervínculo visitado" xfId="28393" builtinId="9" hidden="1"/>
    <cellStyle name="Hipervínculo visitado" xfId="37059" builtinId="9" hidden="1"/>
    <cellStyle name="Hipervínculo visitado" xfId="28460" builtinId="9" hidden="1"/>
    <cellStyle name="Hipervínculo visitado" xfId="34438" builtinId="9" hidden="1"/>
    <cellStyle name="Hipervínculo visitado" xfId="32648" builtinId="9" hidden="1"/>
    <cellStyle name="Hipervínculo visitado" xfId="28055" builtinId="9" hidden="1"/>
    <cellStyle name="Hipervínculo visitado" xfId="31200" builtinId="9" hidden="1"/>
    <cellStyle name="Hipervínculo visitado" xfId="29239" builtinId="9" hidden="1"/>
    <cellStyle name="Hipervínculo visitado" xfId="36424" builtinId="9" hidden="1"/>
    <cellStyle name="Hipervínculo visitado" xfId="12923" builtinId="9" hidden="1"/>
    <cellStyle name="Hipervínculo visitado" xfId="36289" builtinId="9" hidden="1"/>
    <cellStyle name="Hipervínculo visitado" xfId="27075" builtinId="9" hidden="1"/>
    <cellStyle name="Hipervínculo visitado" xfId="53602" builtinId="9" hidden="1"/>
    <cellStyle name="Hipervínculo visitado" xfId="47571" builtinId="9" hidden="1"/>
    <cellStyle name="Hipervínculo visitado" xfId="54818" builtinId="9" hidden="1"/>
    <cellStyle name="Hipervínculo visitado" xfId="14664" builtinId="9" hidden="1"/>
    <cellStyle name="Hipervínculo visitado" xfId="29512" builtinId="9" hidden="1"/>
    <cellStyle name="Hipervínculo visitado" xfId="38852" builtinId="9" hidden="1"/>
    <cellStyle name="Hipervínculo visitado" xfId="15738" builtinId="9" hidden="1"/>
    <cellStyle name="Hipervínculo visitado" xfId="15314" builtinId="9" hidden="1"/>
    <cellStyle name="Hipervínculo visitado" xfId="15312" builtinId="9" hidden="1"/>
    <cellStyle name="Hipervínculo visitado" xfId="15036" builtinId="9" hidden="1"/>
    <cellStyle name="Hipervínculo visitado" xfId="25674" builtinId="9" hidden="1"/>
    <cellStyle name="Hipervínculo visitado" xfId="43791" builtinId="9" hidden="1"/>
    <cellStyle name="Hipervínculo visitado" xfId="46701" builtinId="9" hidden="1"/>
    <cellStyle name="Hipervínculo visitado" xfId="35973" builtinId="9" hidden="1"/>
    <cellStyle name="Hipervínculo visitado" xfId="12472" builtinId="9" hidden="1"/>
    <cellStyle name="Hipervínculo visitado" xfId="59117" builtinId="9" hidden="1"/>
    <cellStyle name="Hipervínculo visitado" xfId="13857" builtinId="9" hidden="1"/>
    <cellStyle name="Hipervínculo visitado" xfId="11857" builtinId="9" hidden="1"/>
    <cellStyle name="Hipervínculo visitado" xfId="18730" builtinId="9" hidden="1"/>
    <cellStyle name="Hipervínculo visitado" xfId="38864" builtinId="9" hidden="1"/>
    <cellStyle name="Hipervínculo visitado" xfId="27298" builtinId="9" hidden="1"/>
    <cellStyle name="Hipervínculo visitado" xfId="57385" builtinId="9" hidden="1"/>
    <cellStyle name="Hipervínculo visitado" xfId="18490" builtinId="9" hidden="1"/>
    <cellStyle name="Hipervínculo visitado" xfId="28875" builtinId="9" hidden="1"/>
    <cellStyle name="Hipervínculo visitado" xfId="3633" builtinId="9" hidden="1"/>
    <cellStyle name="Hipervínculo visitado" xfId="7988" builtinId="9" hidden="1"/>
    <cellStyle name="Hipervínculo visitado" xfId="43973" builtinId="9" hidden="1"/>
    <cellStyle name="Hipervínculo visitado" xfId="23091" builtinId="9" hidden="1"/>
    <cellStyle name="Hipervínculo visitado" xfId="54491" builtinId="9" hidden="1"/>
    <cellStyle name="Hipervínculo visitado" xfId="38635" builtinId="9" hidden="1"/>
    <cellStyle name="Hipervínculo visitado" xfId="21729" builtinId="9" hidden="1"/>
    <cellStyle name="Hipervínculo visitado" xfId="39282" builtinId="9" hidden="1"/>
    <cellStyle name="Hipervínculo visitado" xfId="14223" builtinId="9" hidden="1"/>
    <cellStyle name="Hipervínculo visitado" xfId="32884" builtinId="9" hidden="1"/>
    <cellStyle name="Hipervínculo visitado" xfId="24205" builtinId="9" hidden="1"/>
    <cellStyle name="Hipervínculo visitado" xfId="36949" builtinId="9" hidden="1"/>
    <cellStyle name="Hipervínculo visitado" xfId="46411" builtinId="9" hidden="1"/>
    <cellStyle name="Hipervínculo visitado" xfId="28452" builtinId="9" hidden="1"/>
    <cellStyle name="Hipervínculo visitado" xfId="25633" builtinId="9" hidden="1"/>
    <cellStyle name="Hipervínculo visitado" xfId="28799" builtinId="9" hidden="1"/>
    <cellStyle name="Hipervínculo visitado" xfId="23454" builtinId="9" hidden="1"/>
    <cellStyle name="Hipervínculo visitado" xfId="38077" builtinId="9" hidden="1"/>
    <cellStyle name="Hipervínculo visitado" xfId="3731" builtinId="9" hidden="1"/>
    <cellStyle name="Hipervínculo visitado" xfId="7208" builtinId="9" hidden="1"/>
    <cellStyle name="Hipervínculo visitado" xfId="20062" builtinId="9" hidden="1"/>
    <cellStyle name="Hipervínculo visitado" xfId="45434" builtinId="9" hidden="1"/>
    <cellStyle name="Hipervínculo visitado" xfId="59320" builtinId="9" hidden="1"/>
    <cellStyle name="Hipervínculo visitado" xfId="26114" builtinId="9" hidden="1"/>
    <cellStyle name="Hipervínculo visitado" xfId="27702" builtinId="9" hidden="1"/>
    <cellStyle name="Hipervínculo visitado" xfId="13383" builtinId="9" hidden="1"/>
    <cellStyle name="Hipervínculo visitado" xfId="12213" builtinId="9" hidden="1"/>
    <cellStyle name="Hipervínculo visitado" xfId="20188" builtinId="9" hidden="1"/>
    <cellStyle name="Hipervínculo visitado" xfId="53801" builtinId="9" hidden="1"/>
    <cellStyle name="Hipervínculo visitado" xfId="6382" builtinId="9" hidden="1"/>
    <cellStyle name="Hipervínculo visitado" xfId="11753" builtinId="9" hidden="1"/>
    <cellStyle name="Hipervínculo visitado" xfId="19546" builtinId="9" hidden="1"/>
    <cellStyle name="Hipervínculo visitado" xfId="59113" builtinId="9" hidden="1"/>
    <cellStyle name="Hipervínculo visitado" xfId="58949" builtinId="9" hidden="1"/>
    <cellStyle name="Hipervínculo visitado" xfId="7770" builtinId="9" hidden="1"/>
    <cellStyle name="Hipervínculo visitado" xfId="31833" builtinId="9" hidden="1"/>
    <cellStyle name="Hipervínculo visitado" xfId="467" builtinId="9" hidden="1"/>
    <cellStyle name="Hipervínculo visitado" xfId="8002" builtinId="9" hidden="1"/>
    <cellStyle name="Hipervínculo visitado" xfId="57637" builtinId="9" hidden="1"/>
    <cellStyle name="Hipervínculo visitado" xfId="47326" builtinId="9" hidden="1"/>
    <cellStyle name="Hipervínculo visitado" xfId="45828" builtinId="9" hidden="1"/>
    <cellStyle name="Hipervínculo visitado" xfId="29690" builtinId="9" hidden="1"/>
    <cellStyle name="Hipervínculo visitado" xfId="34301" builtinId="9" hidden="1"/>
    <cellStyle name="Hipervínculo visitado" xfId="8538" builtinId="9" hidden="1"/>
    <cellStyle name="Hipervínculo visitado" xfId="1899" builtinId="9" hidden="1"/>
    <cellStyle name="Hipervínculo visitado" xfId="47533" builtinId="9" hidden="1"/>
    <cellStyle name="Hipervínculo visitado" xfId="3767" builtinId="9" hidden="1"/>
    <cellStyle name="Hipervínculo visitado" xfId="33922" builtinId="9" hidden="1"/>
    <cellStyle name="Hipervínculo visitado" xfId="8754" builtinId="9" hidden="1"/>
    <cellStyle name="Hipervínculo visitado" xfId="6821" builtinId="9" hidden="1"/>
    <cellStyle name="Hipervínculo visitado" xfId="9850" builtinId="9" hidden="1"/>
    <cellStyle name="Hipervínculo visitado" xfId="38479" builtinId="9" hidden="1"/>
    <cellStyle name="Hipervínculo visitado" xfId="58166" builtinId="9" hidden="1"/>
    <cellStyle name="Hipervínculo visitado" xfId="30255" builtinId="9" hidden="1"/>
    <cellStyle name="Hipervínculo visitado" xfId="35713" builtinId="9" hidden="1"/>
    <cellStyle name="Hipervínculo visitado" xfId="19888" builtinId="9" hidden="1"/>
    <cellStyle name="Hipervínculo visitado" xfId="41685" builtinId="9" hidden="1"/>
    <cellStyle name="Hipervínculo visitado" xfId="11267" builtinId="9" hidden="1"/>
    <cellStyle name="Hipervínculo visitado" xfId="46415" builtinId="9" hidden="1"/>
    <cellStyle name="Hipervínculo visitado" xfId="19492" builtinId="9" hidden="1"/>
    <cellStyle name="Hipervínculo visitado" xfId="28797" builtinId="9" hidden="1"/>
    <cellStyle name="Hipervínculo visitado" xfId="6498" builtinId="9" hidden="1"/>
    <cellStyle name="Hipervínculo visitado" xfId="13111" builtinId="9" hidden="1"/>
    <cellStyle name="Hipervínculo visitado" xfId="5063" builtinId="9" hidden="1"/>
    <cellStyle name="Hipervínculo visitado" xfId="54293" builtinId="9" hidden="1"/>
    <cellStyle name="Hipervínculo visitado" xfId="55751" builtinId="9" hidden="1"/>
    <cellStyle name="Hipervínculo visitado" xfId="42696" builtinId="9" hidden="1"/>
    <cellStyle name="Hipervínculo visitado" xfId="12577" builtinId="9" hidden="1"/>
    <cellStyle name="Hipervínculo visitado" xfId="56921" builtinId="9" hidden="1"/>
    <cellStyle name="Hipervínculo visitado" xfId="38261" builtinId="9" hidden="1"/>
    <cellStyle name="Hipervínculo visitado" xfId="25234" builtinId="9" hidden="1"/>
    <cellStyle name="Hipervínculo visitado" xfId="33106" builtinId="9" hidden="1"/>
    <cellStyle name="Hipervínculo visitado" xfId="11182" builtinId="9" hidden="1"/>
    <cellStyle name="Hipervínculo visitado" xfId="12347" builtinId="9" hidden="1"/>
    <cellStyle name="Hipervínculo visitado" xfId="32563" builtinId="9" hidden="1"/>
    <cellStyle name="Hipervínculo visitado" xfId="6086" builtinId="9" hidden="1"/>
    <cellStyle name="Hipervínculo visitado" xfId="41540" builtinId="9" hidden="1"/>
    <cellStyle name="Hipervínculo visitado" xfId="2386" builtinId="9" hidden="1"/>
    <cellStyle name="Hipervínculo visitado" xfId="29053" builtinId="9" hidden="1"/>
    <cellStyle name="Hipervínculo visitado" xfId="45334" builtinId="9" hidden="1"/>
    <cellStyle name="Hipervínculo visitado" xfId="9131" builtinId="9" hidden="1"/>
    <cellStyle name="Hipervínculo visitado" xfId="8310" builtinId="9" hidden="1"/>
    <cellStyle name="Hipervínculo visitado" xfId="42016" builtinId="9" hidden="1"/>
    <cellStyle name="Hipervínculo visitado" xfId="45870" builtinId="9" hidden="1"/>
    <cellStyle name="Hipervínculo visitado" xfId="33134" builtinId="9" hidden="1"/>
    <cellStyle name="Hipervínculo visitado" xfId="30966" builtinId="9" hidden="1"/>
    <cellStyle name="Hipervínculo visitado" xfId="14456" builtinId="9" hidden="1"/>
    <cellStyle name="Hipervínculo visitado" xfId="45657" builtinId="9" hidden="1"/>
    <cellStyle name="Hipervínculo visitado" xfId="50317" builtinId="9" hidden="1"/>
    <cellStyle name="Hipervínculo visitado" xfId="37047" builtinId="9" hidden="1"/>
    <cellStyle name="Hipervínculo visitado" xfId="45916" builtinId="9" hidden="1"/>
    <cellStyle name="Hipervínculo visitado" xfId="44312" builtinId="9" hidden="1"/>
    <cellStyle name="Hipervínculo visitado" xfId="5322" builtinId="9" hidden="1"/>
    <cellStyle name="Hipervínculo visitado" xfId="4754" builtinId="9" hidden="1"/>
    <cellStyle name="Hipervínculo visitado" xfId="4097" builtinId="9" hidden="1"/>
    <cellStyle name="Hipervínculo visitado" xfId="26206" builtinId="9" hidden="1"/>
    <cellStyle name="Hipervínculo visitado" xfId="16926" builtinId="9" hidden="1"/>
    <cellStyle name="Hipervínculo visitado" xfId="49356" builtinId="9" hidden="1"/>
    <cellStyle name="Hipervínculo visitado" xfId="24211" builtinId="9" hidden="1"/>
    <cellStyle name="Hipervínculo visitado" xfId="4398" builtinId="9" hidden="1"/>
    <cellStyle name="Hipervínculo visitado" xfId="22597" builtinId="9" hidden="1"/>
    <cellStyle name="Hipervínculo visitado" xfId="41209" builtinId="9" hidden="1"/>
    <cellStyle name="Hipervínculo visitado" xfId="33652" builtinId="9" hidden="1"/>
    <cellStyle name="Hipervínculo visitado" xfId="51562" builtinId="9" hidden="1"/>
    <cellStyle name="Hipervínculo visitado" xfId="29564" builtinId="9" hidden="1"/>
    <cellStyle name="Hipervínculo visitado" xfId="39562" builtinId="9" hidden="1"/>
    <cellStyle name="Hipervínculo visitado" xfId="53845" builtinId="9" hidden="1"/>
    <cellStyle name="Hipervínculo visitado" xfId="11873" builtinId="9" hidden="1"/>
    <cellStyle name="Hipervínculo visitado" xfId="27374" builtinId="9" hidden="1"/>
    <cellStyle name="Hipervínculo visitado" xfId="46049" builtinId="9" hidden="1"/>
    <cellStyle name="Hipervínculo visitado" xfId="57995" builtinId="9" hidden="1"/>
    <cellStyle name="Hipervínculo visitado" xfId="26571" builtinId="9" hidden="1"/>
    <cellStyle name="Hipervínculo visitado" xfId="24037" builtinId="9" hidden="1"/>
    <cellStyle name="Hipervínculo visitado" xfId="49728" builtinId="9" hidden="1"/>
    <cellStyle name="Hipervínculo visitado" xfId="7855" builtinId="9" hidden="1"/>
    <cellStyle name="Hipervínculo visitado" xfId="11106" builtinId="9" hidden="1"/>
    <cellStyle name="Hipervínculo visitado" xfId="54916" builtinId="9" hidden="1"/>
    <cellStyle name="Hipervínculo visitado" xfId="55519" builtinId="9" hidden="1"/>
    <cellStyle name="Hipervínculo visitado" xfId="10129" builtinId="9" hidden="1"/>
    <cellStyle name="Hipervínculo visitado" xfId="1913" builtinId="9" hidden="1"/>
    <cellStyle name="Hipervínculo visitado" xfId="9067" builtinId="9" hidden="1"/>
    <cellStyle name="Hipervínculo visitado" xfId="12155" builtinId="9" hidden="1"/>
    <cellStyle name="Hipervínculo visitado" xfId="9001" builtinId="9" hidden="1"/>
    <cellStyle name="Hipervínculo visitado" xfId="50373" builtinId="9" hidden="1"/>
    <cellStyle name="Hipervínculo visitado" xfId="56061" builtinId="9" hidden="1"/>
    <cellStyle name="Hipervínculo visitado" xfId="11645" builtinId="9" hidden="1"/>
    <cellStyle name="Hipervínculo visitado" xfId="6032" builtinId="9" hidden="1"/>
    <cellStyle name="Hipervínculo visitado" xfId="47423" builtinId="9" hidden="1"/>
    <cellStyle name="Hipervínculo visitado" xfId="15244" builtinId="9" hidden="1"/>
    <cellStyle name="Hipervínculo visitado" xfId="27101" builtinId="9" hidden="1"/>
    <cellStyle name="Hipervínculo visitado" xfId="27684" builtinId="9" hidden="1"/>
    <cellStyle name="Hipervínculo visitado" xfId="21861" builtinId="9" hidden="1"/>
    <cellStyle name="Hipervínculo visitado" xfId="49510" builtinId="9" hidden="1"/>
    <cellStyle name="Hipervínculo visitado" xfId="25809" builtinId="9" hidden="1"/>
    <cellStyle name="Hipervínculo visitado" xfId="19472" builtinId="9" hidden="1"/>
    <cellStyle name="Hipervínculo visitado" xfId="10692" builtinId="9" hidden="1"/>
    <cellStyle name="Hipervínculo visitado" xfId="16636" builtinId="9" hidden="1"/>
    <cellStyle name="Hipervínculo visitado" xfId="58595" builtinId="9" hidden="1"/>
    <cellStyle name="Hipervínculo visitado" xfId="29041" builtinId="9" hidden="1"/>
    <cellStyle name="Hipervínculo visitado" xfId="52024" builtinId="9" hidden="1"/>
    <cellStyle name="Hipervínculo visitado" xfId="54732" builtinId="9" hidden="1"/>
    <cellStyle name="Hipervínculo visitado" xfId="37023" builtinId="9" hidden="1"/>
    <cellStyle name="Hipervínculo visitado" xfId="5121" builtinId="9" hidden="1"/>
    <cellStyle name="Hipervínculo visitado" xfId="18726" builtinId="9" hidden="1"/>
    <cellStyle name="Hipervínculo visitado" xfId="14574" builtinId="9" hidden="1"/>
    <cellStyle name="Hipervínculo visitado" xfId="13829" builtinId="9" hidden="1"/>
    <cellStyle name="Hipervínculo visitado" xfId="54896" builtinId="9" hidden="1"/>
    <cellStyle name="Hipervínculo visitado" xfId="48974" builtinId="9" hidden="1"/>
    <cellStyle name="Hipervínculo visitado" xfId="48792" builtinId="9" hidden="1"/>
    <cellStyle name="Hipervínculo visitado" xfId="37783" builtinId="9" hidden="1"/>
    <cellStyle name="Hipervínculo visitado" xfId="17504" builtinId="9" hidden="1"/>
    <cellStyle name="Hipervínculo visitado" xfId="31476" builtinId="9" hidden="1"/>
    <cellStyle name="Hipervínculo visitado" xfId="4201" builtinId="9" hidden="1"/>
    <cellStyle name="Hipervínculo visitado" xfId="53089" builtinId="9" hidden="1"/>
    <cellStyle name="Hipervínculo visitado" xfId="51006" builtinId="9" hidden="1"/>
    <cellStyle name="Hipervínculo visitado" xfId="58431" builtinId="9" hidden="1"/>
    <cellStyle name="Hipervínculo visitado" xfId="27877" builtinId="9" hidden="1"/>
    <cellStyle name="Hipervínculo visitado" xfId="20959" builtinId="9" hidden="1"/>
    <cellStyle name="Hipervínculo visitado" xfId="21160" builtinId="9" hidden="1"/>
    <cellStyle name="Hipervínculo visitado" xfId="59027" builtinId="9" hidden="1"/>
    <cellStyle name="Hipervínculo visitado" xfId="49968" builtinId="9" hidden="1"/>
    <cellStyle name="Hipervínculo visitado" xfId="38351" builtinId="9" hidden="1"/>
    <cellStyle name="Hipervínculo visitado" xfId="10348" builtinId="9" hidden="1"/>
    <cellStyle name="Hipervínculo visitado" xfId="16995" builtinId="9" hidden="1"/>
    <cellStyle name="Hipervínculo visitado" xfId="58271" builtinId="9" hidden="1"/>
    <cellStyle name="Hipervínculo visitado" xfId="57375" builtinId="9" hidden="1"/>
    <cellStyle name="Hipervínculo visitado" xfId="40935" builtinId="9" hidden="1"/>
    <cellStyle name="Hipervínculo visitado" xfId="46495" builtinId="9" hidden="1"/>
    <cellStyle name="Hipervínculo visitado" xfId="58735" builtinId="9" hidden="1"/>
    <cellStyle name="Hipervínculo visitado" xfId="9750" builtinId="9" hidden="1"/>
    <cellStyle name="Hipervínculo visitado" xfId="13892" builtinId="9" hidden="1"/>
    <cellStyle name="Hipervínculo visitado" xfId="49460" builtinId="9" hidden="1"/>
    <cellStyle name="Hipervínculo visitado" xfId="5642" builtinId="9" hidden="1"/>
    <cellStyle name="Hipervínculo visitado" xfId="45980" builtinId="9" hidden="1"/>
    <cellStyle name="Hipervínculo visitado" xfId="43421" builtinId="9" hidden="1"/>
    <cellStyle name="Hipervínculo visitado" xfId="20777" builtinId="9" hidden="1"/>
    <cellStyle name="Hipervínculo visitado" xfId="51504" builtinId="9" hidden="1"/>
    <cellStyle name="Hipervínculo visitado" xfId="40592" builtinId="9" hidden="1"/>
    <cellStyle name="Hipervínculo visitado" xfId="35451" builtinId="9" hidden="1"/>
    <cellStyle name="Hipervínculo visitado" xfId="34331" builtinId="9" hidden="1"/>
    <cellStyle name="Hipervínculo visitado" xfId="52947" builtinId="9" hidden="1"/>
    <cellStyle name="Hipervínculo visitado" xfId="50139" builtinId="9" hidden="1"/>
    <cellStyle name="Hipervínculo visitado" xfId="49128" builtinId="9" hidden="1"/>
    <cellStyle name="Hipervínculo visitado" xfId="13387" builtinId="9" hidden="1"/>
    <cellStyle name="Hipervínculo visitado" xfId="35761" builtinId="9" hidden="1"/>
    <cellStyle name="Hipervínculo visitado" xfId="56645" builtinId="9" hidden="1"/>
    <cellStyle name="Hipervínculo visitado" xfId="6034" builtinId="9" hidden="1"/>
    <cellStyle name="Hipervínculo visitado" xfId="47133" builtinId="9" hidden="1"/>
    <cellStyle name="Hipervínculo visitado" xfId="47037" builtinId="9" hidden="1"/>
    <cellStyle name="Hipervínculo visitado" xfId="29161" builtinId="9" hidden="1"/>
    <cellStyle name="Hipervínculo visitado" xfId="52036" builtinId="9" hidden="1"/>
    <cellStyle name="Hipervínculo visitado" xfId="23507" builtinId="9" hidden="1"/>
    <cellStyle name="Hipervínculo visitado" xfId="47407" builtinId="9" hidden="1"/>
    <cellStyle name="Hipervínculo visitado" xfId="48682" builtinId="9" hidden="1"/>
    <cellStyle name="Hipervínculo visitado" xfId="58467" builtinId="9" hidden="1"/>
    <cellStyle name="Hipervínculo visitado" xfId="54700" builtinId="9" hidden="1"/>
    <cellStyle name="Hipervínculo visitado" xfId="47055" builtinId="9" hidden="1"/>
    <cellStyle name="Hipervínculo visitado" xfId="20873" builtinId="9" hidden="1"/>
    <cellStyle name="Hipervínculo visitado" xfId="50389" builtinId="9" hidden="1"/>
    <cellStyle name="Hipervínculo visitado" xfId="15622" builtinId="9" hidden="1"/>
    <cellStyle name="Hipervínculo visitado" xfId="11733" builtinId="9" hidden="1"/>
    <cellStyle name="Hipervínculo visitado" xfId="24641" builtinId="9" hidden="1"/>
    <cellStyle name="Hipervínculo visitado" xfId="20822" builtinId="9" hidden="1"/>
    <cellStyle name="Hipervínculo visitado" xfId="34515" builtinId="9" hidden="1"/>
    <cellStyle name="Hipervínculo visitado" xfId="28233" builtinId="9" hidden="1"/>
    <cellStyle name="Hipervínculo visitado" xfId="31360" builtinId="9" hidden="1"/>
    <cellStyle name="Hipervínculo visitado" xfId="23193" builtinId="9" hidden="1"/>
    <cellStyle name="Hipervínculo visitado" xfId="18958" builtinId="9" hidden="1"/>
    <cellStyle name="Hipervínculo visitado" xfId="13097" builtinId="9" hidden="1"/>
    <cellStyle name="Hipervínculo visitado" xfId="11694" builtinId="9" hidden="1"/>
    <cellStyle name="Hipervínculo visitado" xfId="44184" builtinId="9" hidden="1"/>
    <cellStyle name="Hipervínculo visitado" xfId="35875" builtinId="9" hidden="1"/>
    <cellStyle name="Hipervínculo visitado" xfId="29670" builtinId="9" hidden="1"/>
    <cellStyle name="Hipervínculo visitado" xfId="35233" builtinId="9" hidden="1"/>
    <cellStyle name="Hipervínculo visitado" xfId="17370" builtinId="9" hidden="1"/>
    <cellStyle name="Hipervínculo visitado" xfId="51026" builtinId="9" hidden="1"/>
    <cellStyle name="Hipervínculo visitado" xfId="591" builtinId="9" hidden="1"/>
    <cellStyle name="Hipervínculo visitado" xfId="16830" builtinId="9" hidden="1"/>
    <cellStyle name="Hipervínculo visitado" xfId="42448" builtinId="9" hidden="1"/>
    <cellStyle name="Hipervínculo visitado" xfId="5648" builtinId="9" hidden="1"/>
    <cellStyle name="Hipervínculo visitado" xfId="41305" builtinId="9" hidden="1"/>
    <cellStyle name="Hipervínculo visitado" xfId="26739" builtinId="9" hidden="1"/>
    <cellStyle name="Hipervínculo visitado" xfId="56793" builtinId="9" hidden="1"/>
    <cellStyle name="Hipervínculo visitado" xfId="16581" builtinId="9" hidden="1"/>
    <cellStyle name="Hipervínculo visitado" xfId="48628" builtinId="9" hidden="1"/>
    <cellStyle name="Hipervínculo visitado" xfId="12523" builtinId="9" hidden="1"/>
    <cellStyle name="Hipervínculo visitado" xfId="14148" builtinId="9" hidden="1"/>
    <cellStyle name="Hipervínculo visitado" xfId="53981" builtinId="9" hidden="1"/>
    <cellStyle name="Hipervínculo visitado" xfId="58303" builtinId="9" hidden="1"/>
    <cellStyle name="Hipervínculo visitado" xfId="58827" builtinId="9" hidden="1"/>
    <cellStyle name="Hipervínculo visitado" xfId="51424" builtinId="9" hidden="1"/>
    <cellStyle name="Hipervínculo visitado" xfId="46024" builtinId="9" hidden="1"/>
    <cellStyle name="Hipervínculo visitado" xfId="47147" builtinId="9" hidden="1"/>
    <cellStyle name="Hipervínculo visitado" xfId="47986" builtinId="9" hidden="1"/>
    <cellStyle name="Hipervínculo visitado" xfId="37657" builtinId="9" hidden="1"/>
    <cellStyle name="Hipervínculo visitado" xfId="51180" builtinId="9" hidden="1"/>
    <cellStyle name="Hipervínculo visitado" xfId="46393" builtinId="9" hidden="1"/>
    <cellStyle name="Hipervínculo visitado" xfId="23305" builtinId="9" hidden="1"/>
    <cellStyle name="Hipervínculo visitado" xfId="26979" builtinId="9" hidden="1"/>
    <cellStyle name="Hipervínculo visitado" xfId="55849" builtinId="9" hidden="1"/>
    <cellStyle name="Hipervínculo visitado" xfId="46907" builtinId="9" hidden="1"/>
    <cellStyle name="Hipervínculo visitado" xfId="37102" builtinId="9" hidden="1"/>
    <cellStyle name="Hipervínculo visitado" xfId="41460" builtinId="9" hidden="1"/>
    <cellStyle name="Hipervínculo visitado" xfId="54381" builtinId="9" hidden="1"/>
    <cellStyle name="Hipervínculo visitado" xfId="45882" builtinId="9" hidden="1"/>
    <cellStyle name="Hipervínculo visitado" xfId="41239" builtinId="9" hidden="1"/>
    <cellStyle name="Hipervínculo visitado" xfId="26377" builtinId="9" hidden="1"/>
    <cellStyle name="Hipervínculo visitado" xfId="55166" builtinId="9" hidden="1"/>
    <cellStyle name="Hipervínculo visitado" xfId="46523" builtinId="9" hidden="1"/>
    <cellStyle name="Hipervínculo visitado" xfId="9675" builtinId="9" hidden="1"/>
    <cellStyle name="Hipervínculo visitado" xfId="2693" builtinId="9" hidden="1"/>
    <cellStyle name="Hipervínculo visitado" xfId="6216" builtinId="9" hidden="1"/>
    <cellStyle name="Hipervínculo visitado" xfId="34024" builtinId="9" hidden="1"/>
    <cellStyle name="Hipervínculo visitado" xfId="24849" builtinId="9" hidden="1"/>
    <cellStyle name="Hipervínculo visitado" xfId="22197" builtinId="9" hidden="1"/>
    <cellStyle name="Hipervínculo visitado" xfId="33328" builtinId="9" hidden="1"/>
    <cellStyle name="Hipervínculo visitado" xfId="45250" builtinId="9" hidden="1"/>
    <cellStyle name="Hipervínculo visitado" xfId="36799" builtinId="9" hidden="1"/>
    <cellStyle name="Hipervínculo visitado" xfId="56397" builtinId="9" hidden="1"/>
    <cellStyle name="Hipervínculo visitado" xfId="56139" builtinId="9" hidden="1"/>
    <cellStyle name="Hipervínculo visitado" xfId="18028" builtinId="9" hidden="1"/>
    <cellStyle name="Hipervínculo visitado" xfId="50660" builtinId="9" hidden="1"/>
    <cellStyle name="Hipervínculo visitado" xfId="54603" builtinId="9" hidden="1"/>
    <cellStyle name="Hipervínculo visitado" xfId="48718" builtinId="9" hidden="1"/>
    <cellStyle name="Hipervínculo visitado" xfId="35123" builtinId="9" hidden="1"/>
    <cellStyle name="Hipervínculo visitado" xfId="48448" builtinId="9" hidden="1"/>
    <cellStyle name="Hipervínculo visitado" xfId="48520" builtinId="9" hidden="1"/>
    <cellStyle name="Hipervínculo visitado" xfId="54065" builtinId="9" hidden="1"/>
    <cellStyle name="Hipervínculo visitado" xfId="17888" builtinId="9" hidden="1"/>
    <cellStyle name="Hipervínculo visitado" xfId="12917" builtinId="9" hidden="1"/>
    <cellStyle name="Hipervínculo visitado" xfId="28557" builtinId="9" hidden="1"/>
    <cellStyle name="Hipervínculo visitado" xfId="50381" builtinId="9" hidden="1"/>
    <cellStyle name="Hipervínculo visitado" xfId="50768" builtinId="9" hidden="1"/>
    <cellStyle name="Hipervínculo visitado" xfId="36941" builtinId="9" hidden="1"/>
    <cellStyle name="Hipervínculo visitado" xfId="39946" builtinId="9" hidden="1"/>
    <cellStyle name="Hipervínculo visitado" xfId="39254" builtinId="9" hidden="1"/>
    <cellStyle name="Hipervínculo visitado" xfId="41113" builtinId="9" hidden="1"/>
    <cellStyle name="Hipervínculo visitado" xfId="43804" builtinId="9" hidden="1"/>
    <cellStyle name="Hipervínculo visitado" xfId="33636" builtinId="9" hidden="1"/>
    <cellStyle name="Hipervínculo visitado" xfId="54519" builtinId="9" hidden="1"/>
    <cellStyle name="Hipervínculo visitado" xfId="53919" builtinId="9" hidden="1"/>
    <cellStyle name="Hipervínculo visitado" xfId="50542" builtinId="9" hidden="1"/>
    <cellStyle name="Hipervínculo visitado" xfId="51542" builtinId="9" hidden="1"/>
    <cellStyle name="Hipervínculo visitado" xfId="40164" builtinId="9" hidden="1"/>
    <cellStyle name="Hipervínculo visitado" xfId="24681" builtinId="9" hidden="1"/>
    <cellStyle name="Hipervínculo visitado" xfId="30464" builtinId="9" hidden="1"/>
    <cellStyle name="Hipervínculo visitado" xfId="55341" builtinId="9" hidden="1"/>
    <cellStyle name="Hipervínculo visitado" xfId="39186" builtinId="9" hidden="1"/>
    <cellStyle name="Hipervínculo visitado" xfId="49632" builtinId="9" hidden="1"/>
    <cellStyle name="Hipervínculo visitado" xfId="47647" builtinId="9" hidden="1"/>
    <cellStyle name="Hipervínculo visitado" xfId="28907" builtinId="9" hidden="1"/>
    <cellStyle name="Hipervínculo visitado" xfId="47245" builtinId="9" hidden="1"/>
    <cellStyle name="Hipervínculo visitado" xfId="14376" builtinId="9" hidden="1"/>
    <cellStyle name="Hipervínculo visitado" xfId="11887" builtinId="9" hidden="1"/>
    <cellStyle name="Hipervínculo visitado" xfId="2625" builtinId="9" hidden="1"/>
    <cellStyle name="Hipervínculo visitado" xfId="44938" builtinId="9" hidden="1"/>
    <cellStyle name="Hipervínculo visitado" xfId="39594" builtinId="9" hidden="1"/>
    <cellStyle name="Hipervínculo visitado" xfId="47569" builtinId="9" hidden="1"/>
    <cellStyle name="Hipervínculo visitado" xfId="27280" builtinId="9" hidden="1"/>
    <cellStyle name="Hipervínculo visitado" xfId="27566" builtinId="9" hidden="1"/>
    <cellStyle name="Hipervínculo visitado" xfId="27224" builtinId="9" hidden="1"/>
    <cellStyle name="Hipervínculo visitado" xfId="56363" builtinId="9" hidden="1"/>
    <cellStyle name="Hipervínculo visitado" xfId="7638" builtinId="9" hidden="1"/>
    <cellStyle name="Hipervínculo visitado" xfId="55211" builtinId="9" hidden="1"/>
    <cellStyle name="Hipervínculo visitado" xfId="36201" builtinId="9" hidden="1"/>
    <cellStyle name="Hipervínculo visitado" xfId="13399" builtinId="9" hidden="1"/>
    <cellStyle name="Hipervínculo visitado" xfId="54768" builtinId="9" hidden="1"/>
    <cellStyle name="Hipervínculo visitado" xfId="53731" builtinId="9" hidden="1"/>
    <cellStyle name="Hipervínculo visitado" xfId="57511" builtinId="9" hidden="1"/>
    <cellStyle name="Hipervínculo visitado" xfId="50532" builtinId="9" hidden="1"/>
    <cellStyle name="Hipervínculo visitado" xfId="52489" builtinId="9" hidden="1"/>
    <cellStyle name="Hipervínculo visitado" xfId="42432" builtinId="9" hidden="1"/>
    <cellStyle name="Hipervínculo visitado" xfId="39453" builtinId="9" hidden="1"/>
    <cellStyle name="Hipervínculo visitado" xfId="36911" builtinId="9" hidden="1"/>
    <cellStyle name="Hipervínculo visitado" xfId="51064" builtinId="9" hidden="1"/>
    <cellStyle name="Hipervínculo visitado" xfId="47629" builtinId="9" hidden="1"/>
    <cellStyle name="Hipervínculo visitado" xfId="48289" builtinId="9" hidden="1"/>
    <cellStyle name="Hipervínculo visitado" xfId="30330" builtinId="9" hidden="1"/>
    <cellStyle name="Hipervínculo visitado" xfId="58469" builtinId="9" hidden="1"/>
    <cellStyle name="Hipervínculo visitado" xfId="59095" builtinId="9" hidden="1"/>
    <cellStyle name="Hipervínculo visitado" xfId="18026" builtinId="9" hidden="1"/>
    <cellStyle name="Hipervínculo visitado" xfId="17860" builtinId="9" hidden="1"/>
    <cellStyle name="Hipervínculo visitado" xfId="56429" builtinId="9" hidden="1"/>
    <cellStyle name="Hipervínculo visitado" xfId="55791" builtinId="9" hidden="1"/>
    <cellStyle name="Hipervínculo visitado" xfId="16991" builtinId="9" hidden="1"/>
    <cellStyle name="Hipervínculo visitado" xfId="58723" builtinId="9" hidden="1"/>
    <cellStyle name="Hipervínculo visitado" xfId="52856" builtinId="9" hidden="1"/>
    <cellStyle name="Hipervínculo visitado" xfId="26847" builtinId="9" hidden="1"/>
    <cellStyle name="Hipervínculo visitado" xfId="35991" builtinId="9" hidden="1"/>
    <cellStyle name="Hipervínculo visitado" xfId="33954" builtinId="9" hidden="1"/>
    <cellStyle name="Hipervínculo visitado" xfId="50301" builtinId="9" hidden="1"/>
    <cellStyle name="Hipervínculo visitado" xfId="30231" builtinId="9" hidden="1"/>
    <cellStyle name="Hipervínculo visitado" xfId="55495" builtinId="9" hidden="1"/>
    <cellStyle name="Hipervínculo visitado" xfId="23741" builtinId="9" hidden="1"/>
    <cellStyle name="Hipervínculo visitado" xfId="39266" builtinId="9" hidden="1"/>
    <cellStyle name="Hipervínculo visitado" xfId="6196" builtinId="9" hidden="1"/>
    <cellStyle name="Hipervínculo visitado" xfId="38299" builtinId="9" hidden="1"/>
    <cellStyle name="Hipervínculo visitado" xfId="36207" builtinId="9" hidden="1"/>
    <cellStyle name="Hipervínculo visitado" xfId="32991" builtinId="9" hidden="1"/>
    <cellStyle name="Hipervínculo visitado" xfId="35330" builtinId="9" hidden="1"/>
    <cellStyle name="Hipervínculo visitado" xfId="24381" builtinId="9" hidden="1"/>
    <cellStyle name="Hipervínculo visitado" xfId="25304" builtinId="9" hidden="1"/>
    <cellStyle name="Hipervínculo visitado" xfId="55497" builtinId="9" hidden="1"/>
    <cellStyle name="Hipervínculo visitado" xfId="52112" builtinId="9" hidden="1"/>
    <cellStyle name="Hipervínculo visitado" xfId="15382" builtinId="9" hidden="1"/>
    <cellStyle name="Hipervínculo visitado" xfId="44152" builtinId="9" hidden="1"/>
    <cellStyle name="Hipervínculo visitado" xfId="21243" builtinId="9" hidden="1"/>
    <cellStyle name="Hipervínculo visitado" xfId="18835" builtinId="9" hidden="1"/>
    <cellStyle name="Hipervínculo visitado" xfId="53592" builtinId="9" hidden="1"/>
    <cellStyle name="Hipervínculo visitado" xfId="54455" builtinId="9" hidden="1"/>
    <cellStyle name="Hipervínculo visitado" xfId="57657" builtinId="9" hidden="1"/>
    <cellStyle name="Hipervínculo visitado" xfId="58855" builtinId="9" hidden="1"/>
    <cellStyle name="Hipervínculo visitado" xfId="54936" builtinId="9" hidden="1"/>
    <cellStyle name="Hipervínculo visitado" xfId="55164" builtinId="9" hidden="1"/>
    <cellStyle name="Hipervínculo visitado" xfId="234" builtinId="9" hidden="1"/>
    <cellStyle name="Hipervínculo visitado" xfId="6657" builtinId="9" hidden="1"/>
    <cellStyle name="Hipervínculo visitado" xfId="25373" builtinId="9" hidden="1"/>
    <cellStyle name="Hipervínculo visitado" xfId="11518" builtinId="9" hidden="1"/>
    <cellStyle name="Hipervínculo visitado" xfId="38049" builtinId="9" hidden="1"/>
    <cellStyle name="Hipervínculo visitado" xfId="49350" builtinId="9" hidden="1"/>
    <cellStyle name="Hipervínculo visitado" xfId="50684" builtinId="9" hidden="1"/>
    <cellStyle name="Hipervínculo visitado" xfId="46002" builtinId="9" hidden="1"/>
    <cellStyle name="Hipervínculo visitado" xfId="36542" builtinId="9" hidden="1"/>
    <cellStyle name="Hipervínculo visitado" xfId="42074" builtinId="9" hidden="1"/>
    <cellStyle name="Hipervínculo visitado" xfId="35563" builtinId="9" hidden="1"/>
    <cellStyle name="Hipervínculo visitado" xfId="38656" builtinId="9" hidden="1"/>
    <cellStyle name="Hipervínculo visitado" xfId="54159" builtinId="9" hidden="1"/>
    <cellStyle name="Hipervínculo visitado" xfId="50169" builtinId="9" hidden="1"/>
    <cellStyle name="Hipervínculo visitado" xfId="55128" builtinId="9" hidden="1"/>
    <cellStyle name="Hipervínculo visitado" xfId="11654" builtinId="9" hidden="1"/>
    <cellStyle name="Hipervínculo visitado" xfId="52581" builtinId="9" hidden="1"/>
    <cellStyle name="Hipervínculo visitado" xfId="57839" builtinId="9" hidden="1"/>
    <cellStyle name="Hipervínculo visitado" xfId="36311" builtinId="9" hidden="1"/>
    <cellStyle name="Hipervínculo visitado" xfId="11721" builtinId="9" hidden="1"/>
    <cellStyle name="Hipervínculo visitado" xfId="17746" builtinId="9" hidden="1"/>
    <cellStyle name="Hipervínculo visitado" xfId="7391" builtinId="9" hidden="1"/>
    <cellStyle name="Hipervínculo visitado" xfId="10750" builtinId="9" hidden="1"/>
    <cellStyle name="Hipervínculo visitado" xfId="12141" builtinId="9" hidden="1"/>
    <cellStyle name="Hipervínculo visitado" xfId="40640" builtinId="9" hidden="1"/>
    <cellStyle name="Hipervínculo visitado" xfId="34201" builtinId="9" hidden="1"/>
    <cellStyle name="Hipervínculo visitado" xfId="25682" builtinId="9" hidden="1"/>
    <cellStyle name="Hipervínculo visitado" xfId="18407" builtinId="9" hidden="1"/>
    <cellStyle name="Hipervínculo visitado" xfId="35587" builtinId="9" hidden="1"/>
    <cellStyle name="Hipervínculo visitado" xfId="39015" builtinId="9" hidden="1"/>
    <cellStyle name="Hipervínculo visitado" xfId="1911" builtinId="9" hidden="1"/>
    <cellStyle name="Hipervínculo visitado" xfId="23041" builtinId="9" hidden="1"/>
    <cellStyle name="Hipervínculo visitado" xfId="42254" builtinId="9" hidden="1"/>
    <cellStyle name="Hipervínculo visitado" xfId="27921" builtinId="9" hidden="1"/>
    <cellStyle name="Hipervínculo visitado" xfId="27310" builtinId="9" hidden="1"/>
    <cellStyle name="Hipervínculo visitado" xfId="21473" builtinId="9" hidden="1"/>
    <cellStyle name="Hipervínculo visitado" xfId="43393" builtinId="9" hidden="1"/>
    <cellStyle name="Hipervínculo visitado" xfId="39370" builtinId="9" hidden="1"/>
    <cellStyle name="Hipervínculo visitado" xfId="18283" builtinId="9" hidden="1"/>
    <cellStyle name="Hipervínculo visitado" xfId="32812" builtinId="9" hidden="1"/>
    <cellStyle name="Hipervínculo visitado" xfId="23969" builtinId="9" hidden="1"/>
    <cellStyle name="Hipervínculo visitado" xfId="15881" builtinId="9" hidden="1"/>
    <cellStyle name="Hipervínculo visitado" xfId="46359" builtinId="9" hidden="1"/>
    <cellStyle name="Hipervínculo visitado" xfId="52815" builtinId="9" hidden="1"/>
    <cellStyle name="Hipervínculo visitado" xfId="34117" builtinId="9" hidden="1"/>
    <cellStyle name="Hipervínculo visitado" xfId="48617" builtinId="9" hidden="1"/>
    <cellStyle name="Hipervínculo visitado" xfId="46722" builtinId="9" hidden="1"/>
    <cellStyle name="Hipervínculo visitado" xfId="33896" builtinId="9" hidden="1"/>
    <cellStyle name="Hipervínculo visitado" xfId="1299" builtinId="9" hidden="1"/>
    <cellStyle name="Hipervínculo visitado" xfId="12373" builtinId="9" hidden="1"/>
    <cellStyle name="Hipervínculo visitado" xfId="13706" builtinId="9" hidden="1"/>
    <cellStyle name="Hipervínculo visitado" xfId="45599" builtinId="9" hidden="1"/>
    <cellStyle name="Hipervínculo visitado" xfId="24493" builtinId="9" hidden="1"/>
    <cellStyle name="Hipervínculo visitado" xfId="14763" builtinId="9" hidden="1"/>
    <cellStyle name="Hipervínculo visitado" xfId="4556" builtinId="9" hidden="1"/>
    <cellStyle name="Hipervínculo visitado" xfId="42422" builtinId="9" hidden="1"/>
    <cellStyle name="Hipervínculo visitado" xfId="31074" builtinId="9" hidden="1"/>
    <cellStyle name="Hipervínculo visitado" xfId="11130" builtinId="9" hidden="1"/>
    <cellStyle name="Hipervínculo visitado" xfId="40110" builtinId="9" hidden="1"/>
    <cellStyle name="Hipervínculo visitado" xfId="49864" builtinId="9" hidden="1"/>
    <cellStyle name="Hipervínculo visitado" xfId="34073" builtinId="9" hidden="1"/>
    <cellStyle name="Hipervínculo visitado" xfId="15292" builtinId="9" hidden="1"/>
    <cellStyle name="Hipervínculo visitado" xfId="15374" builtinId="9" hidden="1"/>
    <cellStyle name="Hipervínculo visitado" xfId="23030" builtinId="9" hidden="1"/>
    <cellStyle name="Hipervínculo visitado" xfId="21638" builtinId="9" hidden="1"/>
    <cellStyle name="Hipervínculo visitado" xfId="31004" builtinId="9" hidden="1"/>
    <cellStyle name="Hipervínculo visitado" xfId="27659" builtinId="9" hidden="1"/>
    <cellStyle name="Hipervínculo visitado" xfId="31502" builtinId="9" hidden="1"/>
    <cellStyle name="Hipervínculo visitado" xfId="39001" builtinId="9" hidden="1"/>
    <cellStyle name="Hipervínculo visitado" xfId="31526" builtinId="9" hidden="1"/>
    <cellStyle name="Hipervínculo visitado" xfId="22497" builtinId="9" hidden="1"/>
    <cellStyle name="Hipervínculo visitado" xfId="35947" builtinId="9" hidden="1"/>
    <cellStyle name="Hipervínculo visitado" xfId="8110" builtinId="9" hidden="1"/>
    <cellStyle name="Hipervínculo visitado" xfId="43844" builtinId="9" hidden="1"/>
    <cellStyle name="Hipervínculo visitado" xfId="26941" builtinId="9" hidden="1"/>
    <cellStyle name="Hipervínculo visitado" xfId="56497" builtinId="9" hidden="1"/>
    <cellStyle name="Hipervínculo visitado" xfId="47367" builtinId="9" hidden="1"/>
    <cellStyle name="Hipervínculo visitado" xfId="36500" builtinId="9" hidden="1"/>
    <cellStyle name="Hipervínculo visitado" xfId="13461" builtinId="9" hidden="1"/>
    <cellStyle name="Hipervínculo visitado" xfId="17938" builtinId="9" hidden="1"/>
    <cellStyle name="Hipervínculo visitado" xfId="12375" builtinId="9" hidden="1"/>
    <cellStyle name="Hipervínculo visitado" xfId="33342" builtinId="9" hidden="1"/>
    <cellStyle name="Hipervínculo visitado" xfId="33668" builtinId="9" hidden="1"/>
    <cellStyle name="Hipervínculo visitado" xfId="28235" builtinId="9" hidden="1"/>
    <cellStyle name="Hipervínculo visitado" xfId="25740" builtinId="9" hidden="1"/>
    <cellStyle name="Hipervínculo visitado" xfId="28563" builtinId="9" hidden="1"/>
    <cellStyle name="Hipervínculo visitado" xfId="30600" builtinId="9" hidden="1"/>
    <cellStyle name="Hipervínculo visitado" xfId="26041" builtinId="9" hidden="1"/>
    <cellStyle name="Hipervínculo visitado" xfId="22345" builtinId="9" hidden="1"/>
    <cellStyle name="Hipervínculo visitado" xfId="22664" builtinId="9" hidden="1"/>
    <cellStyle name="Hipervínculo visitado" xfId="18974" builtinId="9" hidden="1"/>
    <cellStyle name="Hipervínculo visitado" xfId="22121" builtinId="9" hidden="1"/>
    <cellStyle name="Hipervínculo visitado" xfId="18447" builtinId="9" hidden="1"/>
    <cellStyle name="Hipervínculo visitado" xfId="22650" builtinId="9" hidden="1"/>
    <cellStyle name="Hipervínculo visitado" xfId="12123" builtinId="9" hidden="1"/>
    <cellStyle name="Hipervínculo visitado" xfId="34695" builtinId="9" hidden="1"/>
    <cellStyle name="Hipervínculo visitado" xfId="34755" builtinId="9" hidden="1"/>
    <cellStyle name="Hipervínculo visitado" xfId="15801" builtinId="9" hidden="1"/>
    <cellStyle name="Hipervínculo visitado" xfId="27881" builtinId="9" hidden="1"/>
    <cellStyle name="Hipervínculo visitado" xfId="10976" builtinId="9" hidden="1"/>
    <cellStyle name="Hipervínculo visitado" xfId="28857" builtinId="9" hidden="1"/>
    <cellStyle name="Hipervínculo visitado" xfId="25226" builtinId="9" hidden="1"/>
    <cellStyle name="Hipervínculo visitado" xfId="47509" builtinId="9" hidden="1"/>
    <cellStyle name="Hipervínculo visitado" xfId="15456" builtinId="9" hidden="1"/>
    <cellStyle name="Hipervínculo visitado" xfId="43337" builtinId="9" hidden="1"/>
    <cellStyle name="Hipervínculo visitado" xfId="5577" builtinId="9" hidden="1"/>
    <cellStyle name="Hipervínculo visitado" xfId="18099" builtinId="9" hidden="1"/>
    <cellStyle name="Hipervínculo visitado" xfId="22910" builtinId="9" hidden="1"/>
    <cellStyle name="Hipervínculo visitado" xfId="20224" builtinId="9" hidden="1"/>
    <cellStyle name="Hipervínculo visitado" xfId="47021" builtinId="9" hidden="1"/>
    <cellStyle name="Hipervínculo visitado" xfId="58357" builtinId="9" hidden="1"/>
    <cellStyle name="Hipervínculo visitado" xfId="2250" builtinId="9" hidden="1"/>
    <cellStyle name="Hipervínculo visitado" xfId="417" builtinId="9" hidden="1"/>
    <cellStyle name="Hipervínculo visitado" xfId="480" builtinId="9" hidden="1"/>
    <cellStyle name="Hipervínculo visitado" xfId="12259" builtinId="9" hidden="1"/>
    <cellStyle name="Hipervínculo visitado" xfId="10492" builtinId="9" hidden="1"/>
    <cellStyle name="Hipervínculo visitado" xfId="36548" builtinId="9" hidden="1"/>
    <cellStyle name="Hipervínculo visitado" xfId="37572" builtinId="9" hidden="1"/>
    <cellStyle name="Hipervínculo visitado" xfId="42640" builtinId="9" hidden="1"/>
    <cellStyle name="Hipervínculo visitado" xfId="19618" builtinId="9" hidden="1"/>
    <cellStyle name="Hipervínculo visitado" xfId="44270" builtinId="9" hidden="1"/>
    <cellStyle name="Hipervínculo visitado" xfId="28751" builtinId="9" hidden="1"/>
    <cellStyle name="Hipervínculo visitado" xfId="21653" builtinId="9" hidden="1"/>
    <cellStyle name="Hipervínculo visitado" xfId="15438" builtinId="9" hidden="1"/>
    <cellStyle name="Hipervínculo visitado" xfId="29087" builtinId="9" hidden="1"/>
    <cellStyle name="Hipervínculo visitado" xfId="19612" builtinId="9" hidden="1"/>
    <cellStyle name="Hipervínculo visitado" xfId="54395" builtinId="9" hidden="1"/>
    <cellStyle name="Hipervínculo visitado" xfId="52405" builtinId="9" hidden="1"/>
    <cellStyle name="Hipervínculo visitado" xfId="18223" builtinId="9" hidden="1"/>
    <cellStyle name="Hipervínculo visitado" xfId="58719" builtinId="9" hidden="1"/>
    <cellStyle name="Hipervínculo visitado" xfId="52459" builtinId="9" hidden="1"/>
    <cellStyle name="Hipervínculo visitado" xfId="30281" builtinId="9" hidden="1"/>
    <cellStyle name="Hipervínculo visitado" xfId="4764" builtinId="9" hidden="1"/>
    <cellStyle name="Hipervínculo visitado" xfId="46623" builtinId="9" hidden="1"/>
    <cellStyle name="Hipervínculo visitado" xfId="43389" builtinId="9" hidden="1"/>
    <cellStyle name="Hipervínculo visitado" xfId="20463" builtinId="9" hidden="1"/>
    <cellStyle name="Hipervínculo visitado" xfId="1361" builtinId="9" hidden="1"/>
    <cellStyle name="Hipervínculo visitado" xfId="19402" builtinId="9" hidden="1"/>
    <cellStyle name="Hipervínculo visitado" xfId="43323" builtinId="9" hidden="1"/>
    <cellStyle name="Hipervínculo visitado" xfId="41506" builtinId="9" hidden="1"/>
    <cellStyle name="Hipervínculo visitado" xfId="401" builtinId="9" hidden="1"/>
    <cellStyle name="Hipervínculo visitado" xfId="6711" builtinId="9" hidden="1"/>
    <cellStyle name="Hipervínculo visitado" xfId="57479" builtinId="9" hidden="1"/>
    <cellStyle name="Hipervínculo visitado" xfId="10986" builtinId="9" hidden="1"/>
    <cellStyle name="Hipervínculo visitado" xfId="2314" builtinId="9" hidden="1"/>
    <cellStyle name="Hipervínculo visitado" xfId="13987" builtinId="9" hidden="1"/>
    <cellStyle name="Hipervínculo visitado" xfId="6212" builtinId="9" hidden="1"/>
    <cellStyle name="Hipervínculo visitado" xfId="32888" builtinId="9" hidden="1"/>
    <cellStyle name="Hipervínculo visitado" xfId="39194" builtinId="9" hidden="1"/>
    <cellStyle name="Hipervínculo visitado" xfId="16194" builtinId="9" hidden="1"/>
    <cellStyle name="Hipervínculo visitado" xfId="4707" builtinId="9" hidden="1"/>
    <cellStyle name="Hipervínculo visitado" xfId="9946" builtinId="9" hidden="1"/>
    <cellStyle name="Hipervínculo visitado" xfId="12235" builtinId="9" hidden="1"/>
    <cellStyle name="Hipervínculo visitado" xfId="9336" builtinId="9" hidden="1"/>
    <cellStyle name="Hipervínculo visitado" xfId="7696" builtinId="9" hidden="1"/>
    <cellStyle name="Hipervínculo visitado" xfId="11004" builtinId="9" hidden="1"/>
    <cellStyle name="Hipervínculo visitado" xfId="13538" builtinId="9" hidden="1"/>
    <cellStyle name="Hipervínculo visitado" xfId="3171" builtinId="9" hidden="1"/>
    <cellStyle name="Hipervínculo visitado" xfId="24239" builtinId="9" hidden="1"/>
    <cellStyle name="Hipervínculo visitado" xfId="1125" builtinId="9" hidden="1"/>
    <cellStyle name="Hipervínculo visitado" xfId="51747" builtinId="9" hidden="1"/>
    <cellStyle name="Hipervínculo visitado" xfId="10300" builtinId="9" hidden="1"/>
    <cellStyle name="Hipervínculo visitado" xfId="6610" builtinId="9" hidden="1"/>
    <cellStyle name="Hipervínculo visitado" xfId="20569" builtinId="9" hidden="1"/>
    <cellStyle name="Hipervínculo visitado" xfId="18555" builtinId="9" hidden="1"/>
    <cellStyle name="Hipervínculo visitado" xfId="48850" builtinId="9" hidden="1"/>
    <cellStyle name="Hipervínculo visitado" xfId="39548" builtinId="9" hidden="1"/>
    <cellStyle name="Hipervínculo visitado" xfId="21765" builtinId="9" hidden="1"/>
    <cellStyle name="Hipervínculo visitado" xfId="26255" builtinId="9" hidden="1"/>
    <cellStyle name="Hipervínculo visitado" xfId="22994" builtinId="9" hidden="1"/>
    <cellStyle name="Hipervínculo visitado" xfId="42456" builtinId="9" hidden="1"/>
    <cellStyle name="Hipervínculo visitado" xfId="31947" builtinId="9" hidden="1"/>
    <cellStyle name="Hipervínculo visitado" xfId="49960" builtinId="9" hidden="1"/>
    <cellStyle name="Hipervínculo visitado" xfId="59073" builtinId="9" hidden="1"/>
    <cellStyle name="Hipervínculo visitado" xfId="19208" builtinId="9" hidden="1"/>
    <cellStyle name="Hipervínculo visitado" xfId="51054" builtinId="9" hidden="1"/>
    <cellStyle name="Hipervínculo visitado" xfId="52198" builtinId="9" hidden="1"/>
    <cellStyle name="Hipervínculo visitado" xfId="10788" builtinId="9" hidden="1"/>
    <cellStyle name="Hipervínculo visitado" xfId="54996" builtinId="9" hidden="1"/>
    <cellStyle name="Hipervínculo visitado" xfId="47299" builtinId="9" hidden="1"/>
    <cellStyle name="Hipervínculo visitado" xfId="16247" builtinId="9" hidden="1"/>
    <cellStyle name="Hipervínculo visitado" xfId="29686" builtinId="9" hidden="1"/>
    <cellStyle name="Hipervínculo visitado" xfId="19928" builtinId="9" hidden="1"/>
    <cellStyle name="Hipervínculo visitado" xfId="52056" builtinId="9" hidden="1"/>
    <cellStyle name="Hipervínculo visitado" xfId="15474" builtinId="9" hidden="1"/>
    <cellStyle name="Hipervínculo visitado" xfId="46314" builtinId="9" hidden="1"/>
    <cellStyle name="Hipervínculo visitado" xfId="22309" builtinId="9" hidden="1"/>
    <cellStyle name="Hipervínculo visitado" xfId="37634" builtinId="9" hidden="1"/>
    <cellStyle name="Hipervínculo visitado" xfId="8240" builtinId="9" hidden="1"/>
    <cellStyle name="Hipervínculo visitado" xfId="35369" builtinId="9" hidden="1"/>
    <cellStyle name="Hipervínculo visitado" xfId="3407" builtinId="9" hidden="1"/>
    <cellStyle name="Hipervínculo visitado" xfId="9657" builtinId="9" hidden="1"/>
    <cellStyle name="Hipervínculo visitado" xfId="48962" builtinId="9" hidden="1"/>
    <cellStyle name="Hipervínculo visitado" xfId="11863" builtinId="9" hidden="1"/>
    <cellStyle name="Hipervínculo visitado" xfId="26164" builtinId="9" hidden="1"/>
    <cellStyle name="Hipervínculo visitado" xfId="3565" builtinId="9" hidden="1"/>
    <cellStyle name="Hipervínculo visitado" xfId="5298" builtinId="9" hidden="1"/>
    <cellStyle name="Hipervínculo visitado" xfId="31226" builtinId="9" hidden="1"/>
    <cellStyle name="Hipervínculo visitado" xfId="25463" builtinId="9" hidden="1"/>
    <cellStyle name="Hipervínculo visitado" xfId="43802" builtinId="9" hidden="1"/>
    <cellStyle name="Hipervínculo visitado" xfId="21542" builtinId="9" hidden="1"/>
    <cellStyle name="Hipervínculo visitado" xfId="53287" builtinId="9" hidden="1"/>
    <cellStyle name="Hipervínculo visitado" xfId="21114" builtinId="9" hidden="1"/>
    <cellStyle name="Hipervínculo visitado" xfId="23826" builtinId="9" hidden="1"/>
    <cellStyle name="Hipervínculo visitado" xfId="10202" builtinId="9" hidden="1"/>
    <cellStyle name="Hipervínculo visitado" xfId="27729" builtinId="9" hidden="1"/>
    <cellStyle name="Hipervínculo visitado" xfId="39031" builtinId="9" hidden="1"/>
    <cellStyle name="Hipervínculo visitado" xfId="50911" builtinId="9" hidden="1"/>
    <cellStyle name="Hipervínculo visitado" xfId="47089" builtinId="9" hidden="1"/>
    <cellStyle name="Hipervínculo visitado" xfId="7930" builtinId="9" hidden="1"/>
    <cellStyle name="Hipervínculo visitado" xfId="50295" builtinId="9" hidden="1"/>
    <cellStyle name="Hipervínculo visitado" xfId="51214" builtinId="9" hidden="1"/>
    <cellStyle name="Hipervínculo visitado" xfId="58244" builtinId="9" hidden="1"/>
    <cellStyle name="Hipervínculo visitado" xfId="9671" builtinId="9" hidden="1"/>
    <cellStyle name="Hipervínculo visitado" xfId="51373" builtinId="9" hidden="1"/>
    <cellStyle name="Hipervínculo visitado" xfId="42770" builtinId="9" hidden="1"/>
    <cellStyle name="Hipervínculo visitado" xfId="39522" builtinId="9" hidden="1"/>
    <cellStyle name="Hipervínculo visitado" xfId="36636" builtinId="9" hidden="1"/>
    <cellStyle name="Hipervínculo visitado" xfId="50827" builtinId="9" hidden="1"/>
    <cellStyle name="Hipervínculo visitado" xfId="40987" builtinId="9" hidden="1"/>
    <cellStyle name="Hipervínculo visitado" xfId="15660" builtinId="9" hidden="1"/>
    <cellStyle name="Hipervínculo visitado" xfId="46063" builtinId="9" hidden="1"/>
    <cellStyle name="Hipervínculo visitado" xfId="8230" builtinId="9" hidden="1"/>
    <cellStyle name="Hipervínculo visitado" xfId="20698" builtinId="9" hidden="1"/>
    <cellStyle name="Hipervínculo visitado" xfId="17025" builtinId="9" hidden="1"/>
    <cellStyle name="Hipervínculo visitado" xfId="10185" builtinId="9" hidden="1"/>
    <cellStyle name="Hipervínculo visitado" xfId="17976" builtinId="9" hidden="1"/>
    <cellStyle name="Hipervínculo visitado" xfId="17452" builtinId="9" hidden="1"/>
    <cellStyle name="Hipervínculo visitado" xfId="18129" builtinId="9" hidden="1"/>
    <cellStyle name="Hipervínculo visitado" xfId="48030" builtinId="9" hidden="1"/>
    <cellStyle name="Hipervínculo visitado" xfId="50857" builtinId="9" hidden="1"/>
    <cellStyle name="Hipervínculo visitado" xfId="15847" builtinId="9" hidden="1"/>
    <cellStyle name="Hipervínculo visitado" xfId="41671" builtinId="9" hidden="1"/>
    <cellStyle name="Hipervínculo visitado" xfId="16380" builtinId="9" hidden="1"/>
    <cellStyle name="Hipervínculo visitado" xfId="57070" builtinId="9" hidden="1"/>
    <cellStyle name="Hipervínculo visitado" xfId="48692" builtinId="9" hidden="1"/>
    <cellStyle name="Hipervínculo visitado" xfId="5320" builtinId="9" hidden="1"/>
    <cellStyle name="Hipervínculo visitado" xfId="51694" builtinId="9" hidden="1"/>
    <cellStyle name="Hipervínculo visitado" xfId="32410" builtinId="9" hidden="1"/>
    <cellStyle name="Hipervínculo visitado" xfId="30996" builtinId="9" hidden="1"/>
    <cellStyle name="Hipervínculo visitado" xfId="17786" builtinId="9" hidden="1"/>
    <cellStyle name="Hipervínculo visitado" xfId="42179" builtinId="9" hidden="1"/>
    <cellStyle name="Hipervínculo visitado" xfId="55177" builtinId="9" hidden="1"/>
    <cellStyle name="Hipervínculo visitado" xfId="18171" builtinId="9" hidden="1"/>
    <cellStyle name="Hipervínculo visitado" xfId="38977" builtinId="9" hidden="1"/>
    <cellStyle name="Hipervínculo visitado" xfId="49330" builtinId="9" hidden="1"/>
    <cellStyle name="Hipervínculo visitado" xfId="54641" builtinId="9" hidden="1"/>
    <cellStyle name="Hipervínculo visitado" xfId="51345" builtinId="9" hidden="1"/>
    <cellStyle name="Hipervínculo visitado" xfId="52068" builtinId="9" hidden="1"/>
    <cellStyle name="Hipervínculo visitado" xfId="10332" builtinId="9" hidden="1"/>
    <cellStyle name="Hipervínculo visitado" xfId="17632" builtinId="9" hidden="1"/>
    <cellStyle name="Hipervínculo visitado" xfId="22119" builtinId="9" hidden="1"/>
    <cellStyle name="Hipervínculo visitado" xfId="2434" builtinId="9" hidden="1"/>
    <cellStyle name="Hipervínculo visitado" xfId="48388" builtinId="9" hidden="1"/>
    <cellStyle name="Hipervínculo visitado" xfId="54523" builtinId="9" hidden="1"/>
    <cellStyle name="Hipervínculo visitado" xfId="11068" builtinId="9" hidden="1"/>
    <cellStyle name="Hipervínculo visitado" xfId="34791" builtinId="9" hidden="1"/>
    <cellStyle name="Hipervínculo visitado" xfId="9986" builtinId="9" hidden="1"/>
    <cellStyle name="Hipervínculo visitado" xfId="21419" builtinId="9" hidden="1"/>
    <cellStyle name="Hipervínculo visitado" xfId="6398" builtinId="9" hidden="1"/>
    <cellStyle name="Hipervínculo visitado" xfId="6771" builtinId="9" hidden="1"/>
    <cellStyle name="Hipervínculo visitado" xfId="29045" builtinId="9" hidden="1"/>
    <cellStyle name="Hipervínculo visitado" xfId="30964" builtinId="9" hidden="1"/>
    <cellStyle name="Hipervínculo visitado" xfId="5922" builtinId="9" hidden="1"/>
    <cellStyle name="Hipervínculo visitado" xfId="1557" builtinId="9" hidden="1"/>
    <cellStyle name="Hipervínculo visitado" xfId="9942" builtinId="9" hidden="1"/>
    <cellStyle name="Hipervínculo visitado" xfId="27743" builtinId="9" hidden="1"/>
    <cellStyle name="Hipervínculo visitado" xfId="1753" builtinId="9" hidden="1"/>
    <cellStyle name="Hipervínculo visitado" xfId="28864" builtinId="9" hidden="1"/>
    <cellStyle name="Hipervínculo visitado" xfId="37124" builtinId="9" hidden="1"/>
    <cellStyle name="Hipervínculo visitado" xfId="30824" builtinId="9" hidden="1"/>
    <cellStyle name="Hipervínculo visitado" xfId="33678" builtinId="9" hidden="1"/>
    <cellStyle name="Hipervínculo visitado" xfId="35955" builtinId="9" hidden="1"/>
    <cellStyle name="Hipervínculo visitado" xfId="10916" builtinId="9" hidden="1"/>
    <cellStyle name="Hipervínculo visitado" xfId="21641" builtinId="9" hidden="1"/>
    <cellStyle name="Hipervínculo visitado" xfId="37154" builtinId="9" hidden="1"/>
    <cellStyle name="Hipervínculo visitado" xfId="16072" builtinId="9" hidden="1"/>
    <cellStyle name="Hipervínculo visitado" xfId="9387" builtinId="9" hidden="1"/>
    <cellStyle name="Hipervínculo visitado" xfId="24169" builtinId="9" hidden="1"/>
    <cellStyle name="Hipervínculo visitado" xfId="33075" builtinId="9" hidden="1"/>
    <cellStyle name="Hipervínculo visitado" xfId="8504" builtinId="9" hidden="1"/>
    <cellStyle name="Hipervínculo visitado" xfId="7684" builtinId="9" hidden="1"/>
    <cellStyle name="Hipervínculo visitado" xfId="8550" builtinId="9" hidden="1"/>
    <cellStyle name="Hipervínculo visitado" xfId="49514" builtinId="9" hidden="1"/>
    <cellStyle name="Hipervínculo visitado" xfId="58154" builtinId="9" hidden="1"/>
    <cellStyle name="Hipervínculo visitado" xfId="11455" builtinId="9" hidden="1"/>
    <cellStyle name="Hipervínculo visitado" xfId="14458" builtinId="9" hidden="1"/>
    <cellStyle name="Hipervínculo visitado" xfId="24617" builtinId="9" hidden="1"/>
    <cellStyle name="Hipervínculo visitado" xfId="18770" builtinId="9" hidden="1"/>
    <cellStyle name="Hipervínculo visitado" xfId="9354" builtinId="9" hidden="1"/>
    <cellStyle name="Hipervínculo visitado" xfId="54740" builtinId="9" hidden="1"/>
    <cellStyle name="Hipervínculo visitado" xfId="29851" builtinId="9" hidden="1"/>
    <cellStyle name="Hipervínculo visitado" xfId="37751" builtinId="9" hidden="1"/>
    <cellStyle name="Hipervínculo visitado" xfId="36873" builtinId="9" hidden="1"/>
    <cellStyle name="Hipervínculo visitado" xfId="17630" builtinId="9" hidden="1"/>
    <cellStyle name="Hipervínculo visitado" xfId="54101" builtinId="9" hidden="1"/>
    <cellStyle name="Hipervínculo visitado" xfId="37441" builtinId="9" hidden="1"/>
    <cellStyle name="Hipervínculo visitado" xfId="54317" builtinId="9" hidden="1"/>
    <cellStyle name="Hipervínculo visitado" xfId="25110" builtinId="9" hidden="1"/>
    <cellStyle name="Hipervínculo visitado" xfId="31865" builtinId="9" hidden="1"/>
    <cellStyle name="Hipervínculo visitado" xfId="54609" builtinId="9" hidden="1"/>
    <cellStyle name="Hipervínculo visitado" xfId="16525" builtinId="9" hidden="1"/>
    <cellStyle name="Hipervínculo visitado" xfId="3917" builtinId="9" hidden="1"/>
    <cellStyle name="Hipervínculo visitado" xfId="57150" builtinId="9" hidden="1"/>
    <cellStyle name="Hipervínculo visitado" xfId="44080" builtinId="9" hidden="1"/>
    <cellStyle name="Hipervínculo visitado" xfId="34147" builtinId="9" hidden="1"/>
    <cellStyle name="Hipervínculo visitado" xfId="9798" builtinId="9" hidden="1"/>
    <cellStyle name="Hipervínculo visitado" xfId="41227" builtinId="9" hidden="1"/>
    <cellStyle name="Hipervínculo visitado" xfId="20403" builtinId="9" hidden="1"/>
    <cellStyle name="Hipervínculo visitado" xfId="1461" builtinId="9" hidden="1"/>
    <cellStyle name="Hipervínculo visitado" xfId="5184" builtinId="9" hidden="1"/>
    <cellStyle name="Hipervínculo visitado" xfId="12434" builtinId="9" hidden="1"/>
    <cellStyle name="Hipervínculo visitado" xfId="28213" builtinId="9" hidden="1"/>
    <cellStyle name="Hipervínculo visitado" xfId="41069" builtinId="9" hidden="1"/>
    <cellStyle name="Hipervínculo visitado" xfId="17974" builtinId="9" hidden="1"/>
    <cellStyle name="Hipervínculo visitado" xfId="40916" builtinId="9" hidden="1"/>
    <cellStyle name="Hipervínculo visitado" xfId="35459" builtinId="9" hidden="1"/>
    <cellStyle name="Hipervínculo visitado" xfId="35381" builtinId="9" hidden="1"/>
    <cellStyle name="Hipervínculo visitado" xfId="34856" builtinId="9" hidden="1"/>
    <cellStyle name="Hipervínculo visitado" xfId="35261" builtinId="9" hidden="1"/>
    <cellStyle name="Hipervínculo visitado" xfId="47499" builtinId="9" hidden="1"/>
    <cellStyle name="Hipervínculo visitado" xfId="42964" builtinId="9" hidden="1"/>
    <cellStyle name="Hipervínculo visitado" xfId="17406" builtinId="9" hidden="1"/>
    <cellStyle name="Hipervínculo visitado" xfId="48607" builtinId="9" hidden="1"/>
    <cellStyle name="Hipervínculo visitado" xfId="37590" builtinId="9" hidden="1"/>
    <cellStyle name="Hipervínculo visitado" xfId="52844" builtinId="9" hidden="1"/>
    <cellStyle name="Hipervínculo visitado" xfId="11203" builtinId="9" hidden="1"/>
    <cellStyle name="Hipervínculo visitado" xfId="18980" builtinId="9" hidden="1"/>
    <cellStyle name="Hipervínculo visitado" xfId="6635" builtinId="9" hidden="1"/>
    <cellStyle name="Hipervínculo visitado" xfId="7304" builtinId="9" hidden="1"/>
    <cellStyle name="Hipervínculo visitado" xfId="42742" builtinId="9" hidden="1"/>
    <cellStyle name="Hipervínculo visitado" xfId="24950" builtinId="9" hidden="1"/>
    <cellStyle name="Hipervínculo visitado" xfId="57230" builtinId="9" hidden="1"/>
    <cellStyle name="Hipervínculo visitado" xfId="16814" builtinId="9" hidden="1"/>
    <cellStyle name="Hipervínculo visitado" xfId="1089" builtinId="9" hidden="1"/>
    <cellStyle name="Hipervínculo visitado" xfId="34448" builtinId="9" hidden="1"/>
    <cellStyle name="Hipervínculo visitado" xfId="16533" builtinId="9" hidden="1"/>
    <cellStyle name="Hipervínculo visitado" xfId="53721" builtinId="9" hidden="1"/>
    <cellStyle name="Hipervínculo visitado" xfId="26371" builtinId="9" hidden="1"/>
    <cellStyle name="Hipervínculo visitado" xfId="41818" builtinId="9" hidden="1"/>
    <cellStyle name="Hipervínculo visitado" xfId="9842" builtinId="9" hidden="1"/>
    <cellStyle name="Hipervínculo visitado" xfId="13311" builtinId="9" hidden="1"/>
    <cellStyle name="Hipervínculo visitado" xfId="6596" builtinId="9" hidden="1"/>
    <cellStyle name="Hipervínculo visitado" xfId="3613" builtinId="9" hidden="1"/>
    <cellStyle name="Hipervínculo visitado" xfId="41992" builtinId="9" hidden="1"/>
    <cellStyle name="Hipervínculo visitado" xfId="35931" builtinId="9" hidden="1"/>
    <cellStyle name="Hipervínculo visitado" xfId="36153" builtinId="9" hidden="1"/>
    <cellStyle name="Hipervínculo visitado" xfId="41703" builtinId="9" hidden="1"/>
    <cellStyle name="Hipervínculo visitado" xfId="8636" builtinId="9" hidden="1"/>
    <cellStyle name="Hipervínculo visitado" xfId="16766" builtinId="9" hidden="1"/>
    <cellStyle name="Hipervínculo visitado" xfId="9641" builtinId="9" hidden="1"/>
    <cellStyle name="Hipervínculo visitado" xfId="843" builtinId="9" hidden="1"/>
    <cellStyle name="Hipervínculo visitado" xfId="13133" builtinId="9" hidden="1"/>
    <cellStyle name="Hipervínculo visitado" xfId="14028" builtinId="9" hidden="1"/>
    <cellStyle name="Hipervínculo visitado" xfId="42030" builtinId="9" hidden="1"/>
    <cellStyle name="Hipervínculo visitado" xfId="39610" builtinId="9" hidden="1"/>
    <cellStyle name="Hipervínculo visitado" xfId="3395" builtinId="9" hidden="1"/>
    <cellStyle name="Hipervínculo visitado" xfId="3256" builtinId="9" hidden="1"/>
    <cellStyle name="Hipervínculo visitado" xfId="19970" builtinId="9" hidden="1"/>
    <cellStyle name="Hipervínculo visitado" xfId="40554" builtinId="9" hidden="1"/>
    <cellStyle name="Hipervínculo visitado" xfId="21027" builtinId="9" hidden="1"/>
    <cellStyle name="Hipervínculo visitado" xfId="37943" builtinId="9" hidden="1"/>
    <cellStyle name="Hipervínculo visitado" xfId="51900" builtinId="9" hidden="1"/>
    <cellStyle name="Hipervínculo visitado" xfId="48674" builtinId="9" hidden="1"/>
    <cellStyle name="Hipervínculo visitado" xfId="577" builtinId="9" hidden="1"/>
    <cellStyle name="Hipervínculo visitado" xfId="250" builtinId="9" hidden="1"/>
    <cellStyle name="Hipervínculo visitado" xfId="51150" builtinId="9" hidden="1"/>
    <cellStyle name="Hipervínculo visitado" xfId="49474" builtinId="9" hidden="1"/>
    <cellStyle name="Hipervínculo visitado" xfId="2455" builtinId="9" hidden="1"/>
    <cellStyle name="Hipervínculo visitado" xfId="47585" builtinId="9" hidden="1"/>
    <cellStyle name="Hipervínculo visitado" xfId="58785" builtinId="9" hidden="1"/>
    <cellStyle name="Hipervínculo visitado" xfId="35125" builtinId="9" hidden="1"/>
    <cellStyle name="Hipervínculo visitado" xfId="55121" builtinId="9" hidden="1"/>
    <cellStyle name="Hipervínculo visitado" xfId="58643" builtinId="9" hidden="1"/>
    <cellStyle name="Hipervínculo visitado" xfId="51024" builtinId="9" hidden="1"/>
    <cellStyle name="Hipervínculo visitado" xfId="47543" builtinId="9" hidden="1"/>
    <cellStyle name="Hipervínculo visitado" xfId="53855" builtinId="9" hidden="1"/>
    <cellStyle name="Hipervínculo visitado" xfId="56821" builtinId="9" hidden="1"/>
    <cellStyle name="Hipervínculo visitado" xfId="4025" builtinId="9" hidden="1"/>
    <cellStyle name="Hipervínculo visitado" xfId="921" builtinId="9" hidden="1"/>
    <cellStyle name="Hipervínculo visitado" xfId="28456" builtinId="9" hidden="1"/>
    <cellStyle name="Hipervínculo visitado" xfId="23343" builtinId="9" hidden="1"/>
    <cellStyle name="Hipervínculo visitado" xfId="51128" builtinId="9" hidden="1"/>
    <cellStyle name="Hipervínculo visitado" xfId="33634" builtinId="9" hidden="1"/>
    <cellStyle name="Hipervínculo visitado" xfId="48816" builtinId="9" hidden="1"/>
    <cellStyle name="Hipervínculo visitado" xfId="1016" builtinId="9" hidden="1"/>
    <cellStyle name="Hipervínculo visitado" xfId="20272" builtinId="9" hidden="1"/>
    <cellStyle name="Hipervínculo visitado" xfId="5450" builtinId="9" hidden="1"/>
    <cellStyle name="Hipervínculo visitado" xfId="2651" builtinId="9" hidden="1"/>
    <cellStyle name="Hipervínculo visitado" xfId="1515" builtinId="9" hidden="1"/>
    <cellStyle name="Hipervínculo visitado" xfId="1807" builtinId="9" hidden="1"/>
    <cellStyle name="Hipervínculo visitado" xfId="1687" builtinId="9" hidden="1"/>
    <cellStyle name="Hipervínculo visitado" xfId="34631" builtinId="9" hidden="1"/>
    <cellStyle name="Hipervínculo visitado" xfId="48716" builtinId="9" hidden="1"/>
    <cellStyle name="Hipervínculo visitado" xfId="54718" builtinId="9" hidden="1"/>
    <cellStyle name="Hipervínculo visitado" xfId="41275" builtinId="9" hidden="1"/>
    <cellStyle name="Hipervínculo visitado" xfId="42802" builtinId="9" hidden="1"/>
    <cellStyle name="Hipervínculo visitado" xfId="17658" builtinId="9" hidden="1"/>
    <cellStyle name="Hipervínculo visitado" xfId="19136" builtinId="9" hidden="1"/>
    <cellStyle name="Hipervínculo visitado" xfId="44918" builtinId="9" hidden="1"/>
    <cellStyle name="Hipervínculo visitado" xfId="5416" builtinId="9" hidden="1"/>
    <cellStyle name="Hipervínculo visitado" xfId="44310" builtinId="9" hidden="1"/>
    <cellStyle name="Hipervínculo visitado" xfId="30608" builtinId="9" hidden="1"/>
    <cellStyle name="Hipervínculo visitado" xfId="11375" builtinId="9" hidden="1"/>
    <cellStyle name="Hipervínculo visitado" xfId="12905" builtinId="9" hidden="1"/>
    <cellStyle name="Hipervínculo visitado" xfId="37963" builtinId="9" hidden="1"/>
    <cellStyle name="Hipervínculo visitado" xfId="47301" builtinId="9" hidden="1"/>
    <cellStyle name="Hipervínculo visitado" xfId="9964" builtinId="9" hidden="1"/>
    <cellStyle name="Hipervínculo visitado" xfId="19214" builtinId="9" hidden="1"/>
    <cellStyle name="Hipervínculo visitado" xfId="8316" builtinId="9" hidden="1"/>
    <cellStyle name="Hipervínculo visitado" xfId="2993" builtinId="9" hidden="1"/>
    <cellStyle name="Hipervínculo visitado" xfId="40134" builtinId="9" hidden="1"/>
    <cellStyle name="Hipervínculo visitado" xfId="289" builtinId="9" hidden="1"/>
    <cellStyle name="Hipervínculo visitado" xfId="12" builtinId="9" hidden="1"/>
    <cellStyle name="Hipervínculo visitado" xfId="20186" builtinId="9" hidden="1"/>
    <cellStyle name="Hipervínculo visitado" xfId="56037" builtinId="9" hidden="1"/>
    <cellStyle name="Hipervínculo visitado" xfId="2449" builtinId="9" hidden="1"/>
    <cellStyle name="Hipervínculo visitado" xfId="43214" builtinId="9" hidden="1"/>
    <cellStyle name="Hipervínculo visitado" xfId="44316" builtinId="9" hidden="1"/>
    <cellStyle name="Hipervínculo visitado" xfId="41804" builtinId="9" hidden="1"/>
    <cellStyle name="Hipervínculo visitado" xfId="36961" builtinId="9" hidden="1"/>
    <cellStyle name="Hipervínculo visitado" xfId="2955" builtinId="9" hidden="1"/>
    <cellStyle name="Hipervínculo visitado" xfId="2703" builtinId="9" hidden="1"/>
    <cellStyle name="Hipervínculo visitado" xfId="13275" builtinId="9" hidden="1"/>
    <cellStyle name="Hipervínculo visitado" xfId="58807" builtinId="9" hidden="1"/>
    <cellStyle name="Hipervínculo visitado" xfId="38489" builtinId="9" hidden="1"/>
    <cellStyle name="Hipervínculo visitado" xfId="50680" builtinId="9" hidden="1"/>
    <cellStyle name="Hipervínculo visitado" xfId="3471" builtinId="9" hidden="1"/>
    <cellStyle name="Hipervínculo visitado" xfId="20730" builtinId="9" hidden="1"/>
    <cellStyle name="Hipervínculo visitado" xfId="48854" builtinId="9" hidden="1"/>
    <cellStyle name="Hipervínculo visitado" xfId="21893" builtinId="9" hidden="1"/>
    <cellStyle name="Hipervínculo visitado" xfId="26751" builtinId="9" hidden="1"/>
    <cellStyle name="Hipervínculo visitado" xfId="13522" builtinId="9" hidden="1"/>
    <cellStyle name="Hipervínculo visitado" xfId="33354" builtinId="9" hidden="1"/>
    <cellStyle name="Hipervínculo visitado" xfId="55369" builtinId="9" hidden="1"/>
    <cellStyle name="Hipervínculo visitado" xfId="31684" builtinId="9" hidden="1"/>
    <cellStyle name="Hipervínculo visitado" xfId="17424" builtinId="9" hidden="1"/>
    <cellStyle name="Hipervínculo visitado" xfId="5442" builtinId="9" hidden="1"/>
    <cellStyle name="Hipervínculo visitado" xfId="14739" builtinId="9" hidden="1"/>
    <cellStyle name="Hipervínculo visitado" xfId="3733" builtinId="9" hidden="1"/>
    <cellStyle name="Hipervínculo visitado" xfId="7845" builtinId="9" hidden="1"/>
    <cellStyle name="Hipervínculo visitado" xfId="5135" builtinId="9" hidden="1"/>
    <cellStyle name="Hipervínculo visitado" xfId="44908" builtinId="9" hidden="1"/>
    <cellStyle name="Hipervínculo visitado" xfId="41289" builtinId="9" hidden="1"/>
    <cellStyle name="Hipervínculo visitado" xfId="1865" builtinId="9" hidden="1"/>
    <cellStyle name="Hipervínculo visitado" xfId="1305" builtinId="9" hidden="1"/>
    <cellStyle name="Hipervínculo visitado" xfId="19828" builtinId="9" hidden="1"/>
    <cellStyle name="Hipervínculo visitado" xfId="35719" builtinId="9" hidden="1"/>
    <cellStyle name="Hipervínculo visitado" xfId="16159" builtinId="9" hidden="1"/>
    <cellStyle name="Hipervínculo visitado" xfId="19351" builtinId="9" hidden="1"/>
    <cellStyle name="Hipervínculo visitado" xfId="16563" builtinId="9" hidden="1"/>
    <cellStyle name="Hipervínculo visitado" xfId="6735" builtinId="9" hidden="1"/>
    <cellStyle name="Hipervínculo visitado" xfId="4756" builtinId="9" hidden="1"/>
    <cellStyle name="Hipervínculo visitado" xfId="40704" builtinId="9" hidden="1"/>
    <cellStyle name="Hipervínculo visitado" xfId="37142" builtinId="9" hidden="1"/>
    <cellStyle name="Hipervínculo visitado" xfId="34042" builtinId="9" hidden="1"/>
    <cellStyle name="Hipervínculo visitado" xfId="20551" builtinId="9" hidden="1"/>
    <cellStyle name="Hipervínculo visitado" xfId="52370" builtinId="9" hidden="1"/>
    <cellStyle name="Hipervínculo visitado" xfId="23237" builtinId="9" hidden="1"/>
    <cellStyle name="Hipervínculo visitado" xfId="10824" builtinId="9" hidden="1"/>
    <cellStyle name="Hipervínculo visitado" xfId="10990" builtinId="9" hidden="1"/>
    <cellStyle name="Hipervínculo visitado" xfId="12991" builtinId="9" hidden="1"/>
    <cellStyle name="Hipervínculo visitado" xfId="8937" builtinId="9" hidden="1"/>
    <cellStyle name="Hipervínculo visitado" xfId="7345" builtinId="9" hidden="1"/>
    <cellStyle name="Hipervínculo visitado" xfId="39800" builtinId="9" hidden="1"/>
    <cellStyle name="Hipervínculo visitado" xfId="13389" builtinId="9" hidden="1"/>
    <cellStyle name="Hipervínculo visitado" xfId="8234" builtinId="9" hidden="1"/>
    <cellStyle name="Hipervínculo visitado" xfId="8070" builtinId="9" hidden="1"/>
    <cellStyle name="Hipervínculo visitado" xfId="6829" builtinId="9" hidden="1"/>
    <cellStyle name="Hipervínculo visitado" xfId="5571" builtinId="9" hidden="1"/>
    <cellStyle name="Hipervínculo visitado" xfId="5410" builtinId="9" hidden="1"/>
    <cellStyle name="Hipervínculo visitado" xfId="51402" builtinId="9" hidden="1"/>
    <cellStyle name="Hipervínculo visitado" xfId="19438" builtinId="9" hidden="1"/>
    <cellStyle name="Hipervínculo visitado" xfId="38997" builtinId="9" hidden="1"/>
    <cellStyle name="Hipervínculo visitado" xfId="2052" builtinId="9" hidden="1"/>
    <cellStyle name="Hipervínculo visitado" xfId="1493" builtinId="9" hidden="1"/>
    <cellStyle name="Hipervínculo visitado" xfId="44672" builtinId="9" hidden="1"/>
    <cellStyle name="Hipervínculo visitado" xfId="53616" builtinId="9" hidden="1"/>
    <cellStyle name="Hipervínculo visitado" xfId="2804" builtinId="9" hidden="1"/>
    <cellStyle name="Hipervínculo visitado" xfId="3703" builtinId="9" hidden="1"/>
    <cellStyle name="Hipervínculo visitado" xfId="20094" builtinId="9" hidden="1"/>
    <cellStyle name="Hipervínculo visitado" xfId="6068" builtinId="9" hidden="1"/>
    <cellStyle name="Hipervínculo visitado" xfId="19422" builtinId="9" hidden="1"/>
    <cellStyle name="Hipervínculo visitado" xfId="16284" builtinId="9" hidden="1"/>
    <cellStyle name="Hipervínculo visitado" xfId="20439" builtinId="9" hidden="1"/>
    <cellStyle name="Hipervínculo visitado" xfId="20200" builtinId="9" hidden="1"/>
    <cellStyle name="Hipervínculo visitado" xfId="37281" builtinId="9" hidden="1"/>
    <cellStyle name="Hipervínculo visitado" xfId="54674" builtinId="9" hidden="1"/>
    <cellStyle name="Hipervínculo visitado" xfId="57383" builtinId="9" hidden="1"/>
    <cellStyle name="Hipervínculo visitado" xfId="44503" builtinId="9" hidden="1"/>
    <cellStyle name="Hipervínculo visitado" xfId="28309" builtinId="9" hidden="1"/>
    <cellStyle name="Hipervínculo visitado" xfId="58373" builtinId="9" hidden="1"/>
    <cellStyle name="Hipervínculo visitado" xfId="48738" builtinId="9" hidden="1"/>
    <cellStyle name="Hipervínculo visitado" xfId="55587" builtinId="9" hidden="1"/>
    <cellStyle name="Hipervínculo visitado" xfId="45543" builtinId="9" hidden="1"/>
    <cellStyle name="Hipervínculo visitado" xfId="19160" builtinId="9" hidden="1"/>
    <cellStyle name="Hipervínculo visitado" xfId="39778" builtinId="9" hidden="1"/>
    <cellStyle name="Hipervínculo visitado" xfId="5658" builtinId="9" hidden="1"/>
    <cellStyle name="Hipervínculo visitado" xfId="11562" builtinId="9" hidden="1"/>
    <cellStyle name="Hipervínculo visitado" xfId="11305" builtinId="9" hidden="1"/>
    <cellStyle name="Hipervínculo visitado" xfId="262" builtinId="9" hidden="1"/>
    <cellStyle name="Hipervínculo visitado" xfId="11399" builtinId="9" hidden="1"/>
    <cellStyle name="Hipervínculo visitado" xfId="15781" builtinId="9" hidden="1"/>
    <cellStyle name="Hipervínculo visitado" xfId="30186" builtinId="9" hidden="1"/>
    <cellStyle name="Hipervínculo visitado" xfId="53331" builtinId="9" hidden="1"/>
    <cellStyle name="Hipervínculo visitado" xfId="46018" builtinId="9" hidden="1"/>
    <cellStyle name="Hipervínculo visitado" xfId="10328" builtinId="9" hidden="1"/>
    <cellStyle name="Hipervínculo visitado" xfId="29839" builtinId="9" hidden="1"/>
    <cellStyle name="Hipervínculo visitado" xfId="33214" builtinId="9" hidden="1"/>
    <cellStyle name="Hipervínculo visitado" xfId="37525" builtinId="9" hidden="1"/>
    <cellStyle name="Hipervínculo visitado" xfId="17434" builtinId="9" hidden="1"/>
    <cellStyle name="Hipervínculo visitado" xfId="17490" builtinId="9" hidden="1"/>
    <cellStyle name="Hipervínculo visitado" xfId="56615" builtinId="9" hidden="1"/>
    <cellStyle name="Hipervínculo visitado" xfId="51036" builtinId="9" hidden="1"/>
    <cellStyle name="Hipervínculo visitado" xfId="54247" builtinId="9" hidden="1"/>
    <cellStyle name="Hipervínculo visitado" xfId="49033" builtinId="9" hidden="1"/>
    <cellStyle name="Hipervínculo visitado" xfId="57076" builtinId="9" hidden="1"/>
    <cellStyle name="Hipervínculo visitado" xfId="46387" builtinId="9" hidden="1"/>
    <cellStyle name="Hipervínculo visitado" xfId="52132" builtinId="9" hidden="1"/>
    <cellStyle name="Hipervínculo visitado" xfId="3254" builtinId="9" hidden="1"/>
    <cellStyle name="Hipervínculo visitado" xfId="562" builtinId="9" hidden="1"/>
    <cellStyle name="Hipervínculo visitado" xfId="45908" builtinId="9" hidden="1"/>
    <cellStyle name="Hipervínculo visitado" xfId="37321" builtinId="9" hidden="1"/>
    <cellStyle name="Hipervínculo visitado" xfId="36838" builtinId="9" hidden="1"/>
    <cellStyle name="Hipervínculo visitado" xfId="36981" builtinId="9" hidden="1"/>
    <cellStyle name="Hipervínculo visitado" xfId="51132" builtinId="9" hidden="1"/>
    <cellStyle name="Hipervínculo visitado" xfId="51478" builtinId="9" hidden="1"/>
    <cellStyle name="Hipervínculo visitado" xfId="50604" builtinId="9" hidden="1"/>
    <cellStyle name="Hipervínculo visitado" xfId="58164" builtinId="9" hidden="1"/>
    <cellStyle name="Hipervínculo visitado" xfId="13476" builtinId="9" hidden="1"/>
    <cellStyle name="Hipervínculo visitado" xfId="56801" builtinId="9" hidden="1"/>
    <cellStyle name="Hipervínculo visitado" xfId="58168" builtinId="9" hidden="1"/>
    <cellStyle name="Hipervínculo visitado" xfId="40130" builtinId="9" hidden="1"/>
    <cellStyle name="Hipervínculo visitado" xfId="49142" builtinId="9" hidden="1"/>
    <cellStyle name="Hipervínculo visitado" xfId="59298" builtinId="9" hidden="1"/>
    <cellStyle name="Hipervínculo visitado" xfId="11558" builtinId="9" hidden="1"/>
    <cellStyle name="Hipervínculo visitado" xfId="54567" builtinId="9" hidden="1"/>
    <cellStyle name="Hipervínculo visitado" xfId="37971" builtinId="9" hidden="1"/>
    <cellStyle name="Hipervínculo visitado" xfId="46546" builtinId="9" hidden="1"/>
    <cellStyle name="Hipervínculo visitado" xfId="27962" builtinId="9" hidden="1"/>
    <cellStyle name="Hipervínculo visitado" xfId="12559" builtinId="9" hidden="1"/>
    <cellStyle name="Hipervínculo visitado" xfId="10862" builtinId="9" hidden="1"/>
    <cellStyle name="Hipervínculo visitado" xfId="1720" builtinId="9" hidden="1"/>
    <cellStyle name="Hipervínculo visitado" xfId="26391" builtinId="9" hidden="1"/>
    <cellStyle name="Hipervínculo visitado" xfId="28343" builtinId="9" hidden="1"/>
    <cellStyle name="Hipervínculo visitado" xfId="15704" builtinId="9" hidden="1"/>
    <cellStyle name="Hipervínculo visitado" xfId="53887" builtinId="9" hidden="1"/>
    <cellStyle name="Hipervínculo visitado" xfId="34989" builtinId="9" hidden="1"/>
    <cellStyle name="Hipervínculo visitado" xfId="45042" builtinId="9" hidden="1"/>
    <cellStyle name="Hipervínculo visitado" xfId="52034" builtinId="9" hidden="1"/>
    <cellStyle name="Hipervínculo visitado" xfId="57871" builtinId="9" hidden="1"/>
    <cellStyle name="Hipervínculo visitado" xfId="17532" builtinId="9" hidden="1"/>
    <cellStyle name="Hipervínculo visitado" xfId="26124" builtinId="9" hidden="1"/>
    <cellStyle name="Hipervínculo visitado" xfId="32" builtinId="9" hidden="1"/>
    <cellStyle name="Hipervínculo visitado" xfId="5706" builtinId="9" hidden="1"/>
    <cellStyle name="Hipervínculo visitado" xfId="34981" builtinId="9" hidden="1"/>
    <cellStyle name="Hipervínculo visitado" xfId="38349" builtinId="9" hidden="1"/>
    <cellStyle name="Hipervínculo visitado" xfId="25010" builtinId="9" hidden="1"/>
    <cellStyle name="Hipervínculo visitado" xfId="18799" builtinId="9" hidden="1"/>
    <cellStyle name="Hipervínculo visitado" xfId="31977" builtinId="9" hidden="1"/>
    <cellStyle name="Hipervínculo visitado" xfId="35865" builtinId="9" hidden="1"/>
    <cellStyle name="Hipervínculo visitado" xfId="43969" builtinId="9" hidden="1"/>
    <cellStyle name="Hipervínculo visitado" xfId="29385" builtinId="9" hidden="1"/>
    <cellStyle name="Hipervínculo visitado" xfId="24319" builtinId="9" hidden="1"/>
    <cellStyle name="Hipervínculo visitado" xfId="11564" builtinId="9" hidden="1"/>
    <cellStyle name="Hipervínculo visitado" xfId="22878" builtinId="9" hidden="1"/>
    <cellStyle name="Hipervínculo visitado" xfId="23967" builtinId="9" hidden="1"/>
    <cellStyle name="Hipervínculo visitado" xfId="44425" builtinId="9" hidden="1"/>
    <cellStyle name="Hipervínculo visitado" xfId="18900" builtinId="9" hidden="1"/>
    <cellStyle name="Hipervínculo visitado" xfId="24433" builtinId="9" hidden="1"/>
    <cellStyle name="Hipervínculo visitado" xfId="15406" builtinId="9" hidden="1"/>
    <cellStyle name="Hipervínculo visitado" xfId="24051" builtinId="9" hidden="1"/>
    <cellStyle name="Hipervínculo visitado" xfId="16402" builtinId="9" hidden="1"/>
    <cellStyle name="Hipervínculo visitado" xfId="25611" builtinId="9" hidden="1"/>
    <cellStyle name="Hipervínculo visitado" xfId="38315" builtinId="9" hidden="1"/>
    <cellStyle name="Hipervínculo visitado" xfId="25791" builtinId="9" hidden="1"/>
    <cellStyle name="Hipervínculo visitado" xfId="10070" builtinId="9" hidden="1"/>
    <cellStyle name="Hipervínculo visitado" xfId="23253" builtinId="9" hidden="1"/>
    <cellStyle name="Hipervínculo visitado" xfId="54351" builtinId="9" hidden="1"/>
    <cellStyle name="Hipervínculo visitado" xfId="7542" builtinId="9" hidden="1"/>
    <cellStyle name="Hipervínculo visitado" xfId="55898" builtinId="9" hidden="1"/>
    <cellStyle name="Hipervínculo visitado" xfId="56583" builtinId="9" hidden="1"/>
    <cellStyle name="Hipervínculo visitado" xfId="54139" builtinId="9" hidden="1"/>
    <cellStyle name="Hipervínculo visitado" xfId="3611" builtinId="9" hidden="1"/>
    <cellStyle name="Hipervínculo visitado" xfId="4960" builtinId="9" hidden="1"/>
    <cellStyle name="Hipervínculo visitado" xfId="34949" builtinId="9" hidden="1"/>
    <cellStyle name="Hipervínculo visitado" xfId="29899" builtinId="9" hidden="1"/>
    <cellStyle name="Hipervínculo visitado" xfId="5482" builtinId="9" hidden="1"/>
    <cellStyle name="Hipervínculo visitado" xfId="37029" builtinId="9" hidden="1"/>
    <cellStyle name="Hipervínculo visitado" xfId="56833" builtinId="9" hidden="1"/>
    <cellStyle name="Hipervínculo visitado" xfId="11120" builtinId="9" hidden="1"/>
    <cellStyle name="Hipervínculo visitado" xfId="901" builtinId="9" hidden="1"/>
    <cellStyle name="Hipervínculo visitado" xfId="56939" builtinId="9" hidden="1"/>
    <cellStyle name="Hipervínculo visitado" xfId="10097" builtinId="9" hidden="1"/>
    <cellStyle name="Hipervínculo visitado" xfId="45248" builtinId="9" hidden="1"/>
    <cellStyle name="Hipervínculo visitado" xfId="27328" builtinId="9" hidden="1"/>
    <cellStyle name="Hipervínculo visitado" xfId="21029" builtinId="9" hidden="1"/>
    <cellStyle name="Hipervínculo visitado" xfId="54583" builtinId="9" hidden="1"/>
    <cellStyle name="Hipervínculo visitado" xfId="26857" builtinId="9" hidden="1"/>
    <cellStyle name="Hipervínculo visitado" xfId="25090" builtinId="9" hidden="1"/>
    <cellStyle name="Hipervínculo visitado" xfId="51484" builtinId="9" hidden="1"/>
    <cellStyle name="Hipervínculo visitado" xfId="52868" builtinId="9" hidden="1"/>
    <cellStyle name="Hipervínculo visitado" xfId="35781" builtinId="9" hidden="1"/>
    <cellStyle name="Hipervínculo visitado" xfId="59318" builtinId="9" hidden="1"/>
    <cellStyle name="Hipervínculo visitado" xfId="32836" builtinId="9" hidden="1"/>
    <cellStyle name="Hipervínculo visitado" xfId="33890" builtinId="9" hidden="1"/>
    <cellStyle name="Hipervínculo visitado" xfId="2160" builtinId="9" hidden="1"/>
    <cellStyle name="Hipervínculo visitado" xfId="23249" builtinId="9" hidden="1"/>
    <cellStyle name="Hipervínculo visitado" xfId="379" builtinId="9" hidden="1"/>
    <cellStyle name="Hipervínculo visitado" xfId="6130" builtinId="9" hidden="1"/>
    <cellStyle name="Hipervínculo visitado" xfId="29934" builtinId="9" hidden="1"/>
    <cellStyle name="Hipervínculo visitado" xfId="2015" builtinId="9" hidden="1"/>
    <cellStyle name="Hipervínculo visitado" xfId="43343" builtinId="9" hidden="1"/>
    <cellStyle name="Hipervínculo visitado" xfId="2120" builtinId="9" hidden="1"/>
    <cellStyle name="Hipervínculo visitado" xfId="41737" builtinId="9" hidden="1"/>
    <cellStyle name="Hipervínculo visitado" xfId="19156" builtinId="9" hidden="1"/>
    <cellStyle name="Hipervínculo visitado" xfId="30104" builtinId="9" hidden="1"/>
    <cellStyle name="Hipervínculo visitado" xfId="13153" builtinId="9" hidden="1"/>
    <cellStyle name="Hipervínculo visitado" xfId="19394" builtinId="9" hidden="1"/>
    <cellStyle name="Hipervínculo visitado" xfId="16710" builtinId="9" hidden="1"/>
    <cellStyle name="Hipervínculo visitado" xfId="4374" builtinId="9" hidden="1"/>
    <cellStyle name="Hipervínculo visitado" xfId="34991" builtinId="9" hidden="1"/>
    <cellStyle name="Hipervínculo visitado" xfId="13766" builtinId="9" hidden="1"/>
    <cellStyle name="Hipervínculo visitado" xfId="27282" builtinId="9" hidden="1"/>
    <cellStyle name="Hipervínculo visitado" xfId="8967" builtinId="9" hidden="1"/>
    <cellStyle name="Hipervínculo visitado" xfId="31746" builtinId="9" hidden="1"/>
    <cellStyle name="Hipervínculo visitado" xfId="1971" builtinId="9" hidden="1"/>
    <cellStyle name="Hipervínculo visitado" xfId="10310" builtinId="9" hidden="1"/>
    <cellStyle name="Hipervínculo visitado" xfId="50714" builtinId="9" hidden="1"/>
    <cellStyle name="Hipervínculo visitado" xfId="5420" builtinId="9" hidden="1"/>
    <cellStyle name="Hipervínculo visitado" xfId="7598" builtinId="9" hidden="1"/>
    <cellStyle name="Hipervínculo visitado" xfId="3339" builtinId="9" hidden="1"/>
    <cellStyle name="Hipervínculo visitado" xfId="3009" builtinId="9" hidden="1"/>
    <cellStyle name="Hipervínculo visitado" xfId="18032" builtinId="9" hidden="1"/>
    <cellStyle name="Hipervínculo visitado" xfId="50006" builtinId="9" hidden="1"/>
    <cellStyle name="Hipervínculo visitado" xfId="58003" builtinId="9" hidden="1"/>
    <cellStyle name="Hipervínculo visitado" xfId="9125" builtinId="9" hidden="1"/>
    <cellStyle name="Hipervínculo visitado" xfId="2959" builtinId="9" hidden="1"/>
    <cellStyle name="Hipervínculo visitado" xfId="29853" builtinId="9" hidden="1"/>
    <cellStyle name="Hipervínculo visitado" xfId="55683" builtinId="9" hidden="1"/>
    <cellStyle name="Hipervínculo visitado" xfId="24543" builtinId="9" hidden="1"/>
    <cellStyle name="Hipervínculo visitado" xfId="24449" builtinId="9" hidden="1"/>
    <cellStyle name="Hipervínculo visitado" xfId="10326" builtinId="9" hidden="1"/>
    <cellStyle name="Hipervínculo visitado" xfId="23765" builtinId="9" hidden="1"/>
    <cellStyle name="Hipervínculo visitado" xfId="15342" builtinId="9" hidden="1"/>
    <cellStyle name="Hipervínculo visitado" xfId="25210" builtinId="9" hidden="1"/>
    <cellStyle name="Hipervínculo visitado" xfId="51766" builtinId="9" hidden="1"/>
    <cellStyle name="Hipervínculo visitado" xfId="48734" builtinId="9" hidden="1"/>
    <cellStyle name="Hipervínculo visitado" xfId="36779" builtinId="9" hidden="1"/>
    <cellStyle name="Hipervínculo visitado" xfId="11532" builtinId="9" hidden="1"/>
    <cellStyle name="Hipervínculo visitado" xfId="55130" builtinId="9" hidden="1"/>
    <cellStyle name="Hipervínculo visitado" xfId="57919" builtinId="9" hidden="1"/>
    <cellStyle name="Hipervínculo visitado" xfId="15448" builtinId="9" hidden="1"/>
    <cellStyle name="Hipervínculo visitado" xfId="53132" builtinId="9" hidden="1"/>
    <cellStyle name="Hipervínculo visitado" xfId="31638" builtinId="9" hidden="1"/>
    <cellStyle name="Hipervínculo visitado" xfId="27739" builtinId="9" hidden="1"/>
    <cellStyle name="Hipervínculo visitado" xfId="3421" builtinId="9" hidden="1"/>
    <cellStyle name="Hipervínculo visitado" xfId="16914" builtinId="9" hidden="1"/>
    <cellStyle name="Hipervínculo visitado" xfId="13103" builtinId="9" hidden="1"/>
    <cellStyle name="Hipervínculo visitado" xfId="58673" builtinId="9" hidden="1"/>
    <cellStyle name="Hipervínculo visitado" xfId="40680" builtinId="9" hidden="1"/>
    <cellStyle name="Hipervínculo visitado" xfId="25457" builtinId="9" hidden="1"/>
    <cellStyle name="Hipervínculo visitado" xfId="49208" builtinId="9" hidden="1"/>
    <cellStyle name="Hipervínculo visitado" xfId="10778" builtinId="9" hidden="1"/>
    <cellStyle name="Hipervínculo visitado" xfId="20415" builtinId="9" hidden="1"/>
    <cellStyle name="Hipervínculo visitado" xfId="16583" builtinId="9" hidden="1"/>
    <cellStyle name="Hipervínculo visitado" xfId="55868" builtinId="9" hidden="1"/>
    <cellStyle name="Hipervínculo visitado" xfId="57893" builtinId="9" hidden="1"/>
    <cellStyle name="Hipervínculo visitado" xfId="34345" builtinId="9" hidden="1"/>
    <cellStyle name="Hipervínculo visitado" xfId="8502" builtinId="9" hidden="1"/>
    <cellStyle name="Hipervínculo visitado" xfId="54776" builtinId="9" hidden="1"/>
    <cellStyle name="Hipervínculo visitado" xfId="1947" builtinId="9" hidden="1"/>
    <cellStyle name="Hipervínculo visitado" xfId="26453" builtinId="9" hidden="1"/>
    <cellStyle name="Hipervínculo visitado" xfId="31596" builtinId="9" hidden="1"/>
    <cellStyle name="Hipervínculo visitado" xfId="19098" builtinId="9" hidden="1"/>
    <cellStyle name="Hipervínculo visitado" xfId="29377" builtinId="9" hidden="1"/>
    <cellStyle name="Hipervínculo visitado" xfId="45498" builtinId="9" hidden="1"/>
    <cellStyle name="Hipervínculo visitado" xfId="10542" builtinId="9" hidden="1"/>
    <cellStyle name="Hipervínculo visitado" xfId="29538" builtinId="9" hidden="1"/>
    <cellStyle name="Hipervínculo visitado" xfId="30741" builtinId="9" hidden="1"/>
    <cellStyle name="Hipervínculo visitado" xfId="55126" builtinId="9" hidden="1"/>
    <cellStyle name="Hipervínculo visitado" xfId="25939" builtinId="9" hidden="1"/>
    <cellStyle name="Hipervínculo visitado" xfId="12771" builtinId="9" hidden="1"/>
    <cellStyle name="Hipervínculo visitado" xfId="48991" builtinId="9" hidden="1"/>
    <cellStyle name="Hipervínculo visitado" xfId="6769" builtinId="9" hidden="1"/>
    <cellStyle name="Hipervínculo visitado" xfId="41065" builtinId="9" hidden="1"/>
    <cellStyle name="Hipervínculo visitado" xfId="29163" builtinId="9" hidden="1"/>
    <cellStyle name="Hipervínculo visitado" xfId="11078" builtinId="9" hidden="1"/>
    <cellStyle name="Hipervínculo visitado" xfId="37445" builtinId="9" hidden="1"/>
    <cellStyle name="Hipervínculo visitado" xfId="8064" builtinId="9" hidden="1"/>
    <cellStyle name="Hipervínculo visitado" xfId="72" builtinId="9" hidden="1"/>
    <cellStyle name="Hipervínculo visitado" xfId="49176" builtinId="9" hidden="1"/>
    <cellStyle name="Hipervínculo visitado" xfId="47379" builtinId="9" hidden="1"/>
    <cellStyle name="Hipervínculo visitado" xfId="43293" builtinId="9" hidden="1"/>
    <cellStyle name="Hipervínculo visitado" xfId="964" builtinId="9" hidden="1"/>
    <cellStyle name="Hipervínculo visitado" xfId="8800" builtinId="9" hidden="1"/>
    <cellStyle name="Hipervínculo visitado" xfId="32557" builtinId="9" hidden="1"/>
    <cellStyle name="Hipervínculo visitado" xfId="48577" builtinId="9" hidden="1"/>
    <cellStyle name="Hipervínculo visitado" xfId="5569" builtinId="9" hidden="1"/>
    <cellStyle name="Hipervínculo visitado" xfId="50918" builtinId="9" hidden="1"/>
    <cellStyle name="Hipervínculo visitado" xfId="49430" builtinId="9" hidden="1"/>
    <cellStyle name="Hipervínculo visitado" xfId="2715" builtinId="9" hidden="1"/>
    <cellStyle name="Hipervínculo visitado" xfId="40352" builtinId="9" hidden="1"/>
    <cellStyle name="Hipervínculo visitado" xfId="49039" builtinId="9" hidden="1"/>
    <cellStyle name="Hipervínculo visitado" xfId="20322" builtinId="9" hidden="1"/>
    <cellStyle name="Hipervínculo visitado" xfId="17716" builtinId="9" hidden="1"/>
    <cellStyle name="Hipervínculo visitado" xfId="20190" builtinId="9" hidden="1"/>
    <cellStyle name="Hipervínculo visitado" xfId="51056" builtinId="9" hidden="1"/>
    <cellStyle name="Hipervínculo visitado" xfId="23723" builtinId="9" hidden="1"/>
    <cellStyle name="Hipervínculo visitado" xfId="2673" builtinId="9" hidden="1"/>
    <cellStyle name="Hipervínculo visitado" xfId="55811" builtinId="9" hidden="1"/>
    <cellStyle name="Hipervínculo visitado" xfId="7560" builtinId="9" hidden="1"/>
    <cellStyle name="Hipervínculo visitado" xfId="11184" builtinId="9" hidden="1"/>
    <cellStyle name="Hipervínculo visitado" xfId="45084" builtinId="9" hidden="1"/>
    <cellStyle name="Hipervínculo visitado" xfId="30150" builtinId="9" hidden="1"/>
    <cellStyle name="Hipervínculo visitado" xfId="11319" builtinId="9" hidden="1"/>
    <cellStyle name="Hipervínculo visitado" xfId="23890" builtinId="9" hidden="1"/>
    <cellStyle name="Hipervínculo visitado" xfId="32490" builtinId="9" hidden="1"/>
    <cellStyle name="Hipervínculo visitado" xfId="58747" builtinId="9" hidden="1"/>
    <cellStyle name="Hipervínculo visitado" xfId="21717" builtinId="9" hidden="1"/>
    <cellStyle name="Hipervínculo visitado" xfId="57738" builtinId="9" hidden="1"/>
    <cellStyle name="Hipervínculo visitado" xfId="44718" builtinId="9" hidden="1"/>
    <cellStyle name="Hipervínculo visitado" xfId="59272" builtinId="9" hidden="1"/>
    <cellStyle name="Hipervínculo visitado" xfId="55910" builtinId="9" hidden="1"/>
    <cellStyle name="Hipervínculo visitado" xfId="24309" builtinId="9" hidden="1"/>
    <cellStyle name="Hipervínculo visitado" xfId="18468" builtinId="9" hidden="1"/>
    <cellStyle name="Hipervínculo visitado" xfId="51910" builtinId="9" hidden="1"/>
    <cellStyle name="Hipervínculo visitado" xfId="22199" builtinId="9" hidden="1"/>
    <cellStyle name="Hipervínculo visitado" xfId="14828" builtinId="9" hidden="1"/>
    <cellStyle name="Hipervínculo visitado" xfId="7586" builtinId="9" hidden="1"/>
    <cellStyle name="Hipervínculo visitado" xfId="32157" builtinId="9" hidden="1"/>
    <cellStyle name="Hipervínculo visitado" xfId="4752" builtinId="9" hidden="1"/>
    <cellStyle name="Hipervínculo visitado" xfId="18083" builtinId="9" hidden="1"/>
    <cellStyle name="Hipervínculo visitado" xfId="4534" builtinId="9" hidden="1"/>
    <cellStyle name="Hipervínculo visitado" xfId="1203" builtinId="9" hidden="1"/>
    <cellStyle name="Hipervínculo visitado" xfId="58839" builtinId="9" hidden="1"/>
    <cellStyle name="Hipervínculo visitado" xfId="40622" builtinId="9" hidden="1"/>
    <cellStyle name="Hipervínculo visitado" xfId="41358" builtinId="9" hidden="1"/>
    <cellStyle name="Hipervínculo visitado" xfId="57300" builtinId="9" hidden="1"/>
    <cellStyle name="Hipervínculo visitado" xfId="14350" builtinId="9" hidden="1"/>
    <cellStyle name="Hipervínculo visitado" xfId="23370" builtinId="9" hidden="1"/>
    <cellStyle name="Hipervínculo visitado" xfId="34866" builtinId="9" hidden="1"/>
    <cellStyle name="Hipervínculo visitado" xfId="52736" builtinId="9" hidden="1"/>
    <cellStyle name="Hipervínculo visitado" xfId="29425" builtinId="9" hidden="1"/>
    <cellStyle name="Hipervínculo visitado" xfId="35049" builtinId="9" hidden="1"/>
    <cellStyle name="Hipervínculo visitado" xfId="24623" builtinId="9" hidden="1"/>
    <cellStyle name="Hipervínculo visitado" xfId="5398" builtinId="9" hidden="1"/>
    <cellStyle name="Hipervínculo visitado" xfId="57781" builtinId="9" hidden="1"/>
    <cellStyle name="Hipervínculo visitado" xfId="26587" builtinId="9" hidden="1"/>
    <cellStyle name="Hipervínculo visitado" xfId="51297" builtinId="9" hidden="1"/>
    <cellStyle name="Hipervínculo visitado" xfId="49844" builtinId="9" hidden="1"/>
    <cellStyle name="Hipervínculo visitado" xfId="46893" builtinId="9" hidden="1"/>
    <cellStyle name="Hipervínculo visitado" xfId="35051" builtinId="9" hidden="1"/>
    <cellStyle name="Hipervínculo visitado" xfId="57917" builtinId="9" hidden="1"/>
    <cellStyle name="Hipervínculo visitado" xfId="7198" builtinId="9" hidden="1"/>
    <cellStyle name="Hipervínculo visitado" xfId="28975" builtinId="9" hidden="1"/>
    <cellStyle name="Hipervínculo visitado" xfId="27316" builtinId="9" hidden="1"/>
    <cellStyle name="Hipervínculo visitado" xfId="55922" builtinId="9" hidden="1"/>
    <cellStyle name="Hipervínculo visitado" xfId="2198" builtinId="9" hidden="1"/>
    <cellStyle name="Hipervínculo visitado" xfId="30124" builtinId="9" hidden="1"/>
    <cellStyle name="Hipervínculo visitado" xfId="19720" builtinId="9" hidden="1"/>
    <cellStyle name="Hipervínculo visitado" xfId="16434" builtinId="9" hidden="1"/>
    <cellStyle name="Hipervínculo visitado" xfId="57314" builtinId="9" hidden="1"/>
    <cellStyle name="Hipervínculo visitado" xfId="13397" builtinId="9" hidden="1"/>
    <cellStyle name="Hipervínculo visitado" xfId="34935" builtinId="9" hidden="1"/>
    <cellStyle name="Hipervínculo visitado" xfId="51538" builtinId="9" hidden="1"/>
    <cellStyle name="Hipervínculo visitado" xfId="13965" builtinId="9" hidden="1"/>
    <cellStyle name="Hipervínculo visitado" xfId="58047" builtinId="9" hidden="1"/>
    <cellStyle name="Hipervínculo visitado" xfId="36702" builtinId="9" hidden="1"/>
    <cellStyle name="Hipervínculo visitado" xfId="1151" builtinId="9" hidden="1"/>
    <cellStyle name="Hipervínculo visitado" xfId="11469" builtinId="9" hidden="1"/>
    <cellStyle name="Hipervínculo visitado" xfId="17015" builtinId="9" hidden="1"/>
    <cellStyle name="Hipervínculo visitado" xfId="31702" builtinId="9" hidden="1"/>
    <cellStyle name="Hipervínculo visitado" xfId="54135" builtinId="9" hidden="1"/>
    <cellStyle name="Hipervínculo visitado" xfId="25200" builtinId="9" hidden="1"/>
    <cellStyle name="Hipervínculo visitado" xfId="25402" builtinId="9" hidden="1"/>
    <cellStyle name="Hipervínculo visitado" xfId="41454" builtinId="9" hidden="1"/>
    <cellStyle name="Hipervínculo visitado" xfId="53013" builtinId="9" hidden="1"/>
    <cellStyle name="Hipervínculo visitado" xfId="41049" builtinId="9" hidden="1"/>
    <cellStyle name="Hipervínculo visitado" xfId="49348" builtinId="9" hidden="1"/>
    <cellStyle name="Hipervínculo visitado" xfId="58519" builtinId="9" hidden="1"/>
    <cellStyle name="Hipervínculo visitado" xfId="36646" builtinId="9" hidden="1"/>
    <cellStyle name="Hipervínculo visitado" xfId="50655" builtinId="9" hidden="1"/>
    <cellStyle name="Hipervínculo visitado" xfId="56101" builtinId="9" hidden="1"/>
    <cellStyle name="Hipervínculo visitado" xfId="13271" builtinId="9" hidden="1"/>
    <cellStyle name="Hipervínculo visitado" xfId="11737" builtinId="9" hidden="1"/>
    <cellStyle name="Hipervínculo visitado" xfId="2875" builtinId="9" hidden="1"/>
    <cellStyle name="Hipervínculo visitado" xfId="23973" builtinId="9" hidden="1"/>
    <cellStyle name="Hipervínculo visitado" xfId="57326" builtinId="9" hidden="1"/>
    <cellStyle name="Hipervínculo visitado" xfId="41780" builtinId="9" hidden="1"/>
    <cellStyle name="Hipervínculo visitado" xfId="16053" builtinId="9" hidden="1"/>
    <cellStyle name="Hipervínculo visitado" xfId="9367" builtinId="9" hidden="1"/>
    <cellStyle name="Hipervínculo visitado" xfId="5018" builtinId="9" hidden="1"/>
    <cellStyle name="Hipervínculo visitado" xfId="32533" builtinId="9" hidden="1"/>
    <cellStyle name="Hipervínculo visitado" xfId="36955" builtinId="9" hidden="1"/>
    <cellStyle name="Hipervínculo visitado" xfId="46047" builtinId="9" hidden="1"/>
    <cellStyle name="Hipervínculo visitado" xfId="46225" builtinId="9" hidden="1"/>
    <cellStyle name="Hipervínculo visitado" xfId="26455" builtinId="9" hidden="1"/>
    <cellStyle name="Hipervínculo visitado" xfId="11461" builtinId="9" hidden="1"/>
    <cellStyle name="Hipervínculo visitado" xfId="727" builtinId="9" hidden="1"/>
    <cellStyle name="Hipervínculo visitado" xfId="15216" builtinId="9" hidden="1"/>
    <cellStyle name="Hipervínculo visitado" xfId="43778" builtinId="9" hidden="1"/>
    <cellStyle name="Hipervínculo visitado" xfId="15092" builtinId="9" hidden="1"/>
    <cellStyle name="Hipervínculo visitado" xfId="10642" builtinId="9" hidden="1"/>
    <cellStyle name="Hipervínculo visitado" xfId="29720" builtinId="9" hidden="1"/>
    <cellStyle name="Hipervínculo visitado" xfId="28476" builtinId="9" hidden="1"/>
    <cellStyle name="Hipervínculo visitado" xfId="24649" builtinId="9" hidden="1"/>
    <cellStyle name="Hipervínculo visitado" xfId="15084" builtinId="9" hidden="1"/>
    <cellStyle name="Hipervínculo visitado" xfId="28851" builtinId="9" hidden="1"/>
    <cellStyle name="Hipervínculo visitado" xfId="20274" builtinId="9" hidden="1"/>
    <cellStyle name="Hipervínculo visitado" xfId="28016" builtinId="9" hidden="1"/>
    <cellStyle name="Hipervínculo visitado" xfId="735" builtinId="9" hidden="1"/>
    <cellStyle name="Hipervínculo visitado" xfId="6743" builtinId="9" hidden="1"/>
    <cellStyle name="Hipervínculo visitado" xfId="27801" builtinId="9" hidden="1"/>
    <cellStyle name="Hipervínculo visitado" xfId="56869" builtinId="9" hidden="1"/>
    <cellStyle name="Hipervínculo visitado" xfId="1495" builtinId="9" hidden="1"/>
    <cellStyle name="Hipervínculo visitado" xfId="16577" builtinId="9" hidden="1"/>
    <cellStyle name="Hipervínculo visitado" xfId="23481" builtinId="9" hidden="1"/>
    <cellStyle name="Hipervínculo visitado" xfId="36514" builtinId="9" hidden="1"/>
    <cellStyle name="Hipervínculo visitado" xfId="26401" builtinId="9" hidden="1"/>
    <cellStyle name="Hipervínculo visitado" xfId="5028" builtinId="9" hidden="1"/>
    <cellStyle name="Hipervínculo visitado" xfId="56309" builtinId="9" hidden="1"/>
    <cellStyle name="Hipervínculo visitado" xfId="39230" builtinId="9" hidden="1"/>
    <cellStyle name="Hipervínculo visitado" xfId="55981" builtinId="9" hidden="1"/>
    <cellStyle name="Hipervínculo visitado" xfId="14064" builtinId="9" hidden="1"/>
    <cellStyle name="Hipervínculo visitado" xfId="39393" builtinId="9" hidden="1"/>
    <cellStyle name="Hipervínculo visitado" xfId="47928" builtinId="9" hidden="1"/>
    <cellStyle name="Hipervínculo visitado" xfId="33140" builtinId="9" hidden="1"/>
    <cellStyle name="Hipervínculo visitado" xfId="9450" builtinId="9" hidden="1"/>
    <cellStyle name="Hipervínculo visitado" xfId="12855" builtinId="9" hidden="1"/>
    <cellStyle name="Hipervínculo visitado" xfId="39658" builtinId="9" hidden="1"/>
    <cellStyle name="Hipervínculo visitado" xfId="55197" builtinId="9" hidden="1"/>
    <cellStyle name="Hipervínculo visitado" xfId="18704" builtinId="9" hidden="1"/>
    <cellStyle name="Hipervínculo visitado" xfId="44459" builtinId="9" hidden="1"/>
    <cellStyle name="Hipervínculo visitado" xfId="10606" builtinId="9" hidden="1"/>
    <cellStyle name="Hipervínculo visitado" xfId="32492" builtinId="9" hidden="1"/>
    <cellStyle name="Hipervínculo visitado" xfId="5561" builtinId="9" hidden="1"/>
    <cellStyle name="Hipervínculo visitado" xfId="40580" builtinId="9" hidden="1"/>
    <cellStyle name="Hipervínculo visitado" xfId="46262" builtinId="9" hidden="1"/>
    <cellStyle name="Hipervínculo visitado" xfId="41766" builtinId="9" hidden="1"/>
    <cellStyle name="Hipervínculo visitado" xfId="35268" builtinId="9" hidden="1"/>
    <cellStyle name="Hipervínculo visitado" xfId="51351" builtinId="9" hidden="1"/>
    <cellStyle name="Hipervínculo visitado" xfId="38935" builtinId="9" hidden="1"/>
    <cellStyle name="Hipervínculo visitado" xfId="10816" builtinId="9" hidden="1"/>
    <cellStyle name="Hipervínculo visitado" xfId="30518" builtinId="9" hidden="1"/>
    <cellStyle name="Hipervínculo visitado" xfId="35217" builtinId="9" hidden="1"/>
    <cellStyle name="Hipervínculo visitado" xfId="33596" builtinId="9" hidden="1"/>
    <cellStyle name="Hipervínculo visitado" xfId="3807" builtinId="9" hidden="1"/>
    <cellStyle name="Hipervínculo visitado" xfId="12593" builtinId="9" hidden="1"/>
    <cellStyle name="Hipervínculo visitado" xfId="18063" builtinId="9" hidden="1"/>
    <cellStyle name="Hipervínculo visitado" xfId="24503" builtinId="9" hidden="1"/>
    <cellStyle name="Hipervínculo visitado" xfId="11540" builtinId="9" hidden="1"/>
    <cellStyle name="Hipervínculo visitado" xfId="25732" builtinId="9" hidden="1"/>
    <cellStyle name="Hipervínculo visitado" xfId="1665" builtinId="9" hidden="1"/>
    <cellStyle name="Hipervínculo visitado" xfId="23856" builtinId="9" hidden="1"/>
    <cellStyle name="Hipervínculo visitado" xfId="954" builtinId="9" hidden="1"/>
    <cellStyle name="Hipervínculo visitado" xfId="27895" builtinId="9" hidden="1"/>
    <cellStyle name="Hipervínculo visitado" xfId="27260" builtinId="9" hidden="1"/>
    <cellStyle name="Hipervínculo visitado" xfId="49794" builtinId="9" hidden="1"/>
    <cellStyle name="Hipervínculo visitado" xfId="13941" builtinId="9" hidden="1"/>
    <cellStyle name="Hipervínculo visitado" xfId="42954" builtinId="9" hidden="1"/>
    <cellStyle name="Hipervínculo visitado" xfId="46669" builtinId="9" hidden="1"/>
    <cellStyle name="Hipervínculo visitado" xfId="24023" builtinId="9" hidden="1"/>
    <cellStyle name="Hipervínculo visitado" xfId="46173" builtinId="9" hidden="1"/>
    <cellStyle name="Hipervínculo visitado" xfId="35943" builtinId="9" hidden="1"/>
    <cellStyle name="Hipervínculo visitado" xfId="26361" builtinId="9" hidden="1"/>
    <cellStyle name="Hipervínculo visitado" xfId="43509" builtinId="9" hidden="1"/>
    <cellStyle name="Hipervínculo visitado" xfId="1671" builtinId="9" hidden="1"/>
    <cellStyle name="Hipervínculo visitado" xfId="1927" builtinId="9" hidden="1"/>
    <cellStyle name="Hipervínculo visitado" xfId="43684" builtinId="9" hidden="1"/>
    <cellStyle name="Hipervínculo visitado" xfId="44910" builtinId="9" hidden="1"/>
    <cellStyle name="Hipervínculo visitado" xfId="28919" builtinId="9" hidden="1"/>
    <cellStyle name="Hipervínculo visitado" xfId="30412" builtinId="9" hidden="1"/>
    <cellStyle name="Hipervínculo visitado" xfId="31907" builtinId="9" hidden="1"/>
    <cellStyle name="Hipervínculo visitado" xfId="29203" builtinId="9" hidden="1"/>
    <cellStyle name="Hipervínculo visitado" xfId="49664" builtinId="9" hidden="1"/>
    <cellStyle name="Hipervínculo visitado" xfId="28307" builtinId="9" hidden="1"/>
    <cellStyle name="Hipervínculo visitado" xfId="46280" builtinId="9" hidden="1"/>
    <cellStyle name="Hipervínculo visitado" xfId="17482" builtinId="9" hidden="1"/>
    <cellStyle name="Hipervínculo visitado" xfId="21076" builtinId="9" hidden="1"/>
    <cellStyle name="Hipervínculo visitado" xfId="7338" builtinId="9" hidden="1"/>
    <cellStyle name="Hipervínculo visitado" xfId="31586" builtinId="9" hidden="1"/>
    <cellStyle name="Hipervínculo visitado" xfId="29101" builtinId="9" hidden="1"/>
    <cellStyle name="Hipervínculo visitado" xfId="31797" builtinId="9" hidden="1"/>
    <cellStyle name="Hipervínculo visitado" xfId="22808" builtinId="9" hidden="1"/>
    <cellStyle name="Hipervínculo visitado" xfId="25493" builtinId="9" hidden="1"/>
    <cellStyle name="Hipervínculo visitado" xfId="39226" builtinId="9" hidden="1"/>
    <cellStyle name="Hipervínculo visitado" xfId="10650" builtinId="9" hidden="1"/>
    <cellStyle name="Hipervínculo visitado" xfId="35115" builtinId="9" hidden="1"/>
    <cellStyle name="Hipervínculo visitado" xfId="7343" builtinId="9" hidden="1"/>
    <cellStyle name="Hipervínculo visitado" xfId="28619" builtinId="9" hidden="1"/>
    <cellStyle name="Hipervínculo visitado" xfId="21349" builtinId="9" hidden="1"/>
    <cellStyle name="Hipervínculo visitado" xfId="34552" builtinId="9" hidden="1"/>
    <cellStyle name="Hipervínculo visitado" xfId="32517" builtinId="9" hidden="1"/>
    <cellStyle name="Hipervínculo visitado" xfId="35111" builtinId="9" hidden="1"/>
    <cellStyle name="Hipervínculo visitado" xfId="42094" builtinId="9" hidden="1"/>
    <cellStyle name="Hipervínculo visitado" xfId="26415" builtinId="9" hidden="1"/>
    <cellStyle name="Hipervínculo visitado" xfId="43245" builtinId="9" hidden="1"/>
    <cellStyle name="Hipervínculo visitado" xfId="4386" builtinId="9" hidden="1"/>
    <cellStyle name="Hipervínculo visitado" xfId="20334" builtinId="9" hidden="1"/>
    <cellStyle name="Hipervínculo visitado" xfId="47043" builtinId="9" hidden="1"/>
    <cellStyle name="Hipervínculo visitado" xfId="23279" builtinId="9" hidden="1"/>
    <cellStyle name="Hipervínculo visitado" xfId="24015" builtinId="9" hidden="1"/>
    <cellStyle name="Hipervínculo visitado" xfId="13337" builtinId="9" hidden="1"/>
    <cellStyle name="Hipervínculo visitado" xfId="13676" builtinId="9" hidden="1"/>
    <cellStyle name="Hipervínculo visitado" xfId="53116" builtinId="9" hidden="1"/>
    <cellStyle name="Hipervínculo visitado" xfId="39155" builtinId="9" hidden="1"/>
    <cellStyle name="Hipervínculo visitado" xfId="41199" builtinId="9" hidden="1"/>
    <cellStyle name="Hipervínculo visitado" xfId="37867" builtinId="9" hidden="1"/>
    <cellStyle name="Hipervínculo visitado" xfId="59127" builtinId="9" hidden="1"/>
    <cellStyle name="Hipervínculo visitado" xfId="9091" builtinId="9" hidden="1"/>
    <cellStyle name="Hipervínculo visitado" xfId="42678" builtinId="9" hidden="1"/>
    <cellStyle name="Hipervínculo visitado" xfId="14038" builtinId="9" hidden="1"/>
    <cellStyle name="Hipervínculo visitado" xfId="50528" builtinId="9" hidden="1"/>
    <cellStyle name="Hipervínculo visitado" xfId="1315" builtinId="9" hidden="1"/>
    <cellStyle name="Hipervínculo visitado" xfId="9635" builtinId="9" hidden="1"/>
    <cellStyle name="Hipervínculo visitado" xfId="52899" builtinId="9" hidden="1"/>
    <cellStyle name="Hipervínculo visitado" xfId="31420" builtinId="9" hidden="1"/>
    <cellStyle name="Hipervínculo visitado" xfId="55020" builtinId="9" hidden="1"/>
    <cellStyle name="Hipervínculo visitado" xfId="50179" builtinId="9" hidden="1"/>
    <cellStyle name="Hipervínculo visitado" xfId="22263" builtinId="9" hidden="1"/>
    <cellStyle name="Hipervínculo visitado" xfId="53315" builtinId="9" hidden="1"/>
    <cellStyle name="Hipervínculo visitado" xfId="57955" builtinId="9" hidden="1"/>
    <cellStyle name="Hipervínculo visitado" xfId="24481" builtinId="9" hidden="1"/>
    <cellStyle name="Hipervínculo visitado" xfId="23053" builtinId="9" hidden="1"/>
    <cellStyle name="Hipervínculo visitado" xfId="33982" builtinId="9" hidden="1"/>
    <cellStyle name="Hipervínculo visitado" xfId="5034" builtinId="9" hidden="1"/>
    <cellStyle name="Hipervínculo visitado" xfId="15054" builtinId="9" hidden="1"/>
    <cellStyle name="Hipervínculo visitado" xfId="56353" builtinId="9" hidden="1"/>
    <cellStyle name="Hipervínculo visitado" xfId="17414" builtinId="9" hidden="1"/>
    <cellStyle name="Hipervínculo visitado" xfId="40050" builtinId="9" hidden="1"/>
    <cellStyle name="Hipervínculo visitado" xfId="39602" builtinId="9" hidden="1"/>
    <cellStyle name="Hipervínculo visitado" xfId="14205" builtinId="9" hidden="1"/>
    <cellStyle name="Hipervínculo visitado" xfId="1829" builtinId="9" hidden="1"/>
    <cellStyle name="Hipervínculo visitado" xfId="37411" builtinId="9" hidden="1"/>
    <cellStyle name="Hipervínculo visitado" xfId="43563" builtinId="9" hidden="1"/>
    <cellStyle name="Hipervínculo visitado" xfId="5202" builtinId="9" hidden="1"/>
    <cellStyle name="Hipervínculo visitado" xfId="1285" builtinId="9" hidden="1"/>
    <cellStyle name="Hipervínculo visitado" xfId="11241" builtinId="9" hidden="1"/>
    <cellStyle name="Hipervínculo visitado" xfId="49638" builtinId="9" hidden="1"/>
    <cellStyle name="Hipervínculo visitado" xfId="6871" builtinId="9" hidden="1"/>
    <cellStyle name="Hipervínculo visitado" xfId="22179" builtinId="9" hidden="1"/>
    <cellStyle name="Hipervínculo visitado" xfId="53815" builtinId="9" hidden="1"/>
    <cellStyle name="Hipervínculo visitado" xfId="11702" builtinId="9" hidden="1"/>
    <cellStyle name="Hipervínculo visitado" xfId="50339" builtinId="9" hidden="1"/>
    <cellStyle name="Hipervínculo visitado" xfId="14434" builtinId="9" hidden="1"/>
    <cellStyle name="Hipervínculo visitado" xfId="13516" builtinId="9" hidden="1"/>
    <cellStyle name="Hipervínculo visitado" xfId="46567" builtinId="9" hidden="1"/>
    <cellStyle name="Hipervínculo visitado" xfId="27590" builtinId="9" hidden="1"/>
    <cellStyle name="Hipervínculo visitado" xfId="17126" builtinId="9" hidden="1"/>
    <cellStyle name="Hipervínculo visitado" xfId="26859" builtinId="9" hidden="1"/>
    <cellStyle name="Hipervínculo visitado" xfId="36744" builtinId="9" hidden="1"/>
    <cellStyle name="Hipervínculo visitado" xfId="41283" builtinId="9" hidden="1"/>
    <cellStyle name="Hipervínculo visitado" xfId="59223" builtinId="9" hidden="1"/>
    <cellStyle name="Hipervínculo visitado" xfId="58023" builtinId="9" hidden="1"/>
    <cellStyle name="Hipervínculo visitado" xfId="29843" builtinId="9" hidden="1"/>
    <cellStyle name="Hipervínculo visitado" xfId="1985" builtinId="9" hidden="1"/>
    <cellStyle name="Hipervínculo visitado" xfId="37539" builtinId="9" hidden="1"/>
    <cellStyle name="Hipervínculo visitado" xfId="38704" builtinId="9" hidden="1"/>
    <cellStyle name="Hipervínculo visitado" xfId="37005" builtinId="9" hidden="1"/>
    <cellStyle name="Hipervínculo visitado" xfId="41265" builtinId="9" hidden="1"/>
    <cellStyle name="Hipervínculo visitado" xfId="8458" builtinId="9" hidden="1"/>
    <cellStyle name="Hipervínculo visitado" xfId="6298" builtinId="9" hidden="1"/>
    <cellStyle name="Hipervínculo visitado" xfId="24948" builtinId="9" hidden="1"/>
    <cellStyle name="Hipervínculo visitado" xfId="53075" builtinId="9" hidden="1"/>
    <cellStyle name="Hipervínculo visitado" xfId="36065" builtinId="9" hidden="1"/>
    <cellStyle name="Hipervínculo visitado" xfId="1183" builtinId="9" hidden="1"/>
    <cellStyle name="Hipervínculo visitado" xfId="38451" builtinId="9" hidden="1"/>
    <cellStyle name="Hipervínculo visitado" xfId="41874" builtinId="9" hidden="1"/>
    <cellStyle name="Hipervínculo visitado" xfId="7091" builtinId="9" hidden="1"/>
    <cellStyle name="Hipervínculo visitado" xfId="48248" builtinId="9" hidden="1"/>
    <cellStyle name="Hipervínculo visitado" xfId="34004" builtinId="9" hidden="1"/>
    <cellStyle name="Hipervínculo visitado" xfId="21943" builtinId="9" hidden="1"/>
    <cellStyle name="Hipervínculo visitado" xfId="10294" builtinId="9" hidden="1"/>
    <cellStyle name="Hipervínculo visitado" xfId="22443" builtinId="9" hidden="1"/>
    <cellStyle name="Hipervínculo visitado" xfId="31256" builtinId="9" hidden="1"/>
    <cellStyle name="Hipervínculo visitado" xfId="20635" builtinId="9" hidden="1"/>
    <cellStyle name="Hipervínculo visitado" xfId="54171" builtinId="9" hidden="1"/>
    <cellStyle name="Hipervínculo visitado" xfId="57961" builtinId="9" hidden="1"/>
    <cellStyle name="Hipervínculo visitado" xfId="19906" builtinId="9" hidden="1"/>
    <cellStyle name="Hipervínculo visitado" xfId="59388" builtinId="9" hidden="1"/>
    <cellStyle name="Hipervínculo visitado" xfId="5424" builtinId="9" hidden="1"/>
    <cellStyle name="Hipervínculo visitado" xfId="54465" builtinId="9" hidden="1"/>
    <cellStyle name="Hipervínculo visitado" xfId="43329" builtinId="9" hidden="1"/>
    <cellStyle name="Hipervínculo visitado" xfId="29301" builtinId="9" hidden="1"/>
    <cellStyle name="Hipervínculo visitado" xfId="27600" builtinId="9" hidden="1"/>
    <cellStyle name="Hipervínculo visitado" xfId="30239" builtinId="9" hidden="1"/>
    <cellStyle name="Hipervínculo visitado" xfId="34804" builtinId="9" hidden="1"/>
    <cellStyle name="Hipervínculo visitado" xfId="59057" builtinId="9" hidden="1"/>
    <cellStyle name="Hipervínculo visitado" xfId="24675" builtinId="9" hidden="1"/>
    <cellStyle name="Hipervínculo visitado" xfId="53124" builtinId="9" hidden="1"/>
    <cellStyle name="Hipervínculo visitado" xfId="11765" builtinId="9" hidden="1"/>
    <cellStyle name="Hipervínculo visitado" xfId="3547" builtinId="9" hidden="1"/>
    <cellStyle name="Hipervínculo visitado" xfId="45338" builtinId="9" hidden="1"/>
    <cellStyle name="Hipervínculo visitado" xfId="42098" builtinId="9" hidden="1"/>
    <cellStyle name="Hipervínculo visitado" xfId="57072" builtinId="9" hidden="1"/>
    <cellStyle name="Hipervínculo visitado" xfId="53753" builtinId="9" hidden="1"/>
    <cellStyle name="Hipervínculo visitado" xfId="13213" builtinId="9" hidden="1"/>
    <cellStyle name="Hipervínculo visitado" xfId="58053" builtinId="9" hidden="1"/>
    <cellStyle name="Hipervínculo visitado" xfId="45388" builtinId="9" hidden="1"/>
    <cellStyle name="Hipervínculo visitado" xfId="32033" builtinId="9" hidden="1"/>
    <cellStyle name="Hipervínculo visitado" xfId="42169" builtinId="9" hidden="1"/>
    <cellStyle name="Hipervínculo visitado" xfId="25054" builtinId="9" hidden="1"/>
    <cellStyle name="Hipervínculo visitado" xfId="9689" builtinId="9" hidden="1"/>
    <cellStyle name="Hipervínculo visitado" xfId="23751" builtinId="9" hidden="1"/>
    <cellStyle name="Hipervínculo visitado" xfId="3260" builtinId="9" hidden="1"/>
    <cellStyle name="Hipervínculo visitado" xfId="41111" builtinId="9" hidden="1"/>
    <cellStyle name="Hipervínculo visitado" xfId="33192" builtinId="9" hidden="1"/>
    <cellStyle name="Hipervínculo visitado" xfId="51315" builtinId="9" hidden="1"/>
    <cellStyle name="Hipervínculo visitado" xfId="53925" builtinId="9" hidden="1"/>
    <cellStyle name="Hipervínculo visitado" xfId="8556" builtinId="9" hidden="1"/>
    <cellStyle name="Hipervínculo visitado" xfId="33568" builtinId="9" hidden="1"/>
    <cellStyle name="Hipervínculo visitado" xfId="17698" builtinId="9" hidden="1"/>
    <cellStyle name="Hipervínculo visitado" xfId="30144" builtinId="9" hidden="1"/>
    <cellStyle name="Hipervínculo visitado" xfId="32952" builtinId="9" hidden="1"/>
    <cellStyle name="Hipervínculo visitado" xfId="41263" builtinId="9" hidden="1"/>
    <cellStyle name="Hipervínculo visitado" xfId="37359" builtinId="9" hidden="1"/>
    <cellStyle name="Hipervínculo visitado" xfId="48575" builtinId="9" hidden="1"/>
    <cellStyle name="Hipervínculo visitado" xfId="38491" builtinId="9" hidden="1"/>
    <cellStyle name="Hipervínculo visitado" xfId="16720" builtinId="9" hidden="1"/>
    <cellStyle name="Hipervínculo visitado" xfId="47551" builtinId="9" hidden="1"/>
    <cellStyle name="Hipervínculo visitado" xfId="5543" builtinId="9" hidden="1"/>
    <cellStyle name="Hipervínculo visitado" xfId="48690" builtinId="9" hidden="1"/>
    <cellStyle name="Hipervínculo visitado" xfId="37881" builtinId="9" hidden="1"/>
    <cellStyle name="Hipervínculo visitado" xfId="7726" builtinId="9" hidden="1"/>
    <cellStyle name="Hipervínculo visitado" xfId="53001" builtinId="9" hidden="1"/>
    <cellStyle name="Hipervínculo visitado" xfId="40528" builtinId="9" hidden="1"/>
    <cellStyle name="Hipervínculo visitado" xfId="41576" builtinId="9" hidden="1"/>
    <cellStyle name="Hipervínculo visitado" xfId="28385" builtinId="9" hidden="1"/>
    <cellStyle name="Hipervínculo visitado" xfId="20571" builtinId="9" hidden="1"/>
    <cellStyle name="Hipervínculo visitado" xfId="34519" builtinId="9" hidden="1"/>
    <cellStyle name="Hipervínculo visitado" xfId="50335" builtinId="9" hidden="1"/>
    <cellStyle name="Hipervínculo visitado" xfId="56893" builtinId="9" hidden="1"/>
    <cellStyle name="Hipervínculo visitado" xfId="58943" builtinId="9" hidden="1"/>
    <cellStyle name="Hipervínculo visitado" xfId="38328" builtinId="9" hidden="1"/>
    <cellStyle name="Hipervínculo visitado" xfId="277" builtinId="9" hidden="1"/>
    <cellStyle name="Hipervínculo visitado" xfId="51492" builtinId="9" hidden="1"/>
    <cellStyle name="Hipervínculo visitado" xfId="7924" builtinId="9" hidden="1"/>
    <cellStyle name="Hipervínculo visitado" xfId="9059" builtinId="9" hidden="1"/>
    <cellStyle name="Hipervínculo visitado" xfId="57098" builtinId="9" hidden="1"/>
    <cellStyle name="Hipervínculo visitado" xfId="20377" builtinId="9" hidden="1"/>
    <cellStyle name="Hipervínculo visitado" xfId="128" builtinId="9" hidden="1"/>
    <cellStyle name="Hipervínculo visitado" xfId="14735" builtinId="9" hidden="1"/>
    <cellStyle name="Hipervínculo visitado" xfId="19236" builtinId="9" hidden="1"/>
    <cellStyle name="Hipervínculo visitado" xfId="30514" builtinId="9" hidden="1"/>
    <cellStyle name="Hipervínculo visitado" xfId="10117" builtinId="9" hidden="1"/>
    <cellStyle name="Hipervínculo visitado" xfId="29141" builtinId="9" hidden="1"/>
    <cellStyle name="Hipervínculo visitado" xfId="49382" builtinId="9" hidden="1"/>
    <cellStyle name="Hipervínculo visitado" xfId="28426" builtinId="9" hidden="1"/>
    <cellStyle name="Hipervínculo visitado" xfId="50548" builtinId="9" hidden="1"/>
    <cellStyle name="Hipervínculo visitado" xfId="47159" builtinId="9" hidden="1"/>
    <cellStyle name="Hipervínculo visitado" xfId="2128" builtinId="9" hidden="1"/>
    <cellStyle name="Hipervínculo visitado" xfId="44542" builtinId="9" hidden="1"/>
    <cellStyle name="Hipervínculo visitado" xfId="5065" builtinId="9" hidden="1"/>
    <cellStyle name="Hipervínculo visitado" xfId="36594" builtinId="9" hidden="1"/>
    <cellStyle name="Hipervínculo visitado" xfId="42486" builtinId="9" hidden="1"/>
    <cellStyle name="Hipervínculo visitado" xfId="20371" builtinId="9" hidden="1"/>
    <cellStyle name="Hipervínculo visitado" xfId="9624" builtinId="9" hidden="1"/>
    <cellStyle name="Hipervínculo visitado" xfId="55501" builtinId="9" hidden="1"/>
    <cellStyle name="Hipervínculo visitado" xfId="38903" builtinId="9" hidden="1"/>
    <cellStyle name="Hipervínculo visitado" xfId="17300" builtinId="9" hidden="1"/>
    <cellStyle name="Hipervínculo visitado" xfId="51038" builtinId="9" hidden="1"/>
    <cellStyle name="Hipervínculo visitado" xfId="46545" builtinId="9" hidden="1"/>
    <cellStyle name="Hipervínculo visitado" xfId="11735" builtinId="9" hidden="1"/>
    <cellStyle name="Hipervínculo visitado" xfId="30168" builtinId="9" hidden="1"/>
    <cellStyle name="Hipervínculo visitado" xfId="18441" builtinId="9" hidden="1"/>
    <cellStyle name="Hipervínculo visitado" xfId="26709" builtinId="9" hidden="1"/>
    <cellStyle name="Hipervínculo visitado" xfId="42382" builtinId="9" hidden="1"/>
    <cellStyle name="Hipervínculo visitado" xfId="2262" builtinId="9" hidden="1"/>
    <cellStyle name="Hipervínculo visitado" xfId="53217" builtinId="9" hidden="1"/>
    <cellStyle name="Hipervínculo visitado" xfId="9111" builtinId="9" hidden="1"/>
    <cellStyle name="Hipervínculo visitado" xfId="27883" builtinId="9" hidden="1"/>
    <cellStyle name="Hipervínculo visitado" xfId="16316" builtinId="9" hidden="1"/>
    <cellStyle name="Hipervínculo visitado" xfId="53525" builtinId="9" hidden="1"/>
    <cellStyle name="Hipervínculo visitado" xfId="45014" builtinId="9" hidden="1"/>
    <cellStyle name="Hipervínculo visitado" xfId="13429" builtinId="9" hidden="1"/>
    <cellStyle name="Hipervínculo visitado" xfId="19914" builtinId="9" hidden="1"/>
    <cellStyle name="Hipervínculo visitado" xfId="27210" builtinId="9" hidden="1"/>
    <cellStyle name="Hipervínculo visitado" xfId="8874" builtinId="9" hidden="1"/>
    <cellStyle name="Hipervínculo visitado" xfId="8822" builtinId="9" hidden="1"/>
    <cellStyle name="Hipervínculo visitado" xfId="19410" builtinId="9" hidden="1"/>
    <cellStyle name="Hipervínculo visitado" xfId="55747" builtinId="9" hidden="1"/>
    <cellStyle name="Hipervínculo visitado" xfId="45020" builtinId="9" hidden="1"/>
    <cellStyle name="Hipervínculo visitado" xfId="20903" builtinId="9" hidden="1"/>
    <cellStyle name="Hipervínculo visitado" xfId="11625" builtinId="9" hidden="1"/>
    <cellStyle name="Hipervínculo visitado" xfId="6613" builtinId="9" hidden="1"/>
    <cellStyle name="Hipervínculo visitado" xfId="40636" builtinId="9" hidden="1"/>
    <cellStyle name="Hipervínculo visitado" xfId="1857" builtinId="9" hidden="1"/>
    <cellStyle name="Hipervínculo visitado" xfId="54401" builtinId="9" hidden="1"/>
    <cellStyle name="Hipervínculo visitado" xfId="42584" builtinId="9" hidden="1"/>
    <cellStyle name="Hipervínculo visitado" xfId="30610" builtinId="9" hidden="1"/>
    <cellStyle name="Hipervínculo visitado" xfId="31286" builtinId="9" hidden="1"/>
    <cellStyle name="Hipervínculo visitado" xfId="6649" builtinId="9" hidden="1"/>
    <cellStyle name="Hipervínculo visitado" xfId="44368" builtinId="9" hidden="1"/>
    <cellStyle name="Hipervínculo visitado" xfId="19082" builtinId="9" hidden="1"/>
    <cellStyle name="Hipervínculo visitado" xfId="34679" builtinId="9" hidden="1"/>
    <cellStyle name="Hipervínculo visitado" xfId="48650" builtinId="9" hidden="1"/>
    <cellStyle name="Hipervínculo visitado" xfId="41958" builtinId="9" hidden="1"/>
    <cellStyle name="Hipervínculo visitado" xfId="35709" builtinId="9" hidden="1"/>
    <cellStyle name="Hipervínculo visitado" xfId="46525" builtinId="9" hidden="1"/>
    <cellStyle name="Hipervínculo visitado" xfId="40562" builtinId="9" hidden="1"/>
    <cellStyle name="Hipervínculo visitado" xfId="54617" builtinId="9" hidden="1"/>
    <cellStyle name="Hipervínculo visitado" xfId="18111" builtinId="9" hidden="1"/>
    <cellStyle name="Hipervínculo visitado" xfId="42388" builtinId="9" hidden="1"/>
    <cellStyle name="Hipervínculo visitado" xfId="10214" builtinId="9" hidden="1"/>
    <cellStyle name="Hipervínculo visitado" xfId="35639" builtinId="9" hidden="1"/>
    <cellStyle name="Hipervínculo visitado" xfId="27087" builtinId="9" hidden="1"/>
    <cellStyle name="Hipervínculo visitado" xfId="19372" builtinId="9" hidden="1"/>
    <cellStyle name="Hipervínculo visitado" xfId="20621" builtinId="9" hidden="1"/>
    <cellStyle name="Hipervínculo visitado" xfId="5430" builtinId="9" hidden="1"/>
    <cellStyle name="Hipervínculo visitado" xfId="31889" builtinId="9" hidden="1"/>
    <cellStyle name="Hipervínculo visitado" xfId="42800" builtinId="9" hidden="1"/>
    <cellStyle name="Hipervínculo visitado" xfId="46939" builtinId="9" hidden="1"/>
    <cellStyle name="Hipervínculo visitado" xfId="52008" builtinId="9" hidden="1"/>
    <cellStyle name="Hipervínculo visitado" xfId="40100" builtinId="9" hidden="1"/>
    <cellStyle name="Hipervínculo visitado" xfId="32878" builtinId="9" hidden="1"/>
    <cellStyle name="Hipervínculo visitado" xfId="2418" builtinId="9" hidden="1"/>
    <cellStyle name="Hipervínculo visitado" xfId="2098" builtinId="9" hidden="1"/>
    <cellStyle name="Hipervínculo visitado" xfId="57172" builtinId="9" hidden="1"/>
    <cellStyle name="Hipervínculo visitado" xfId="43363" builtinId="9" hidden="1"/>
    <cellStyle name="Hipervínculo visitado" xfId="55841" builtinId="9" hidden="1"/>
    <cellStyle name="Hipervínculo visitado" xfId="23631" builtinId="9" hidden="1"/>
    <cellStyle name="Hipervínculo visitado" xfId="18758" builtinId="9" hidden="1"/>
    <cellStyle name="Hipervínculo visitado" xfId="3328" builtinId="9" hidden="1"/>
    <cellStyle name="Hipervínculo visitado" xfId="35811" builtinId="9" hidden="1"/>
    <cellStyle name="Hipervínculo visitado" xfId="41297" builtinId="9" hidden="1"/>
    <cellStyle name="Hipervínculo visitado" xfId="58493" builtinId="9" hidden="1"/>
    <cellStyle name="Hipervínculo visitado" xfId="33364" builtinId="9" hidden="1"/>
    <cellStyle name="Hipervínculo visitado" xfId="11510" builtinId="9" hidden="1"/>
    <cellStyle name="Hipervínculo visitado" xfId="21241" builtinId="9" hidden="1"/>
    <cellStyle name="Hipervínculo visitado" xfId="16362" builtinId="9" hidden="1"/>
    <cellStyle name="Hipervínculo visitado" xfId="11383" builtinId="9" hidden="1"/>
    <cellStyle name="Hipervínculo visitado" xfId="35310" builtinId="9" hidden="1"/>
    <cellStyle name="Hipervínculo visitado" xfId="50825" builtinId="9" hidden="1"/>
    <cellStyle name="Hipervínculo visitado" xfId="20647" builtinId="9" hidden="1"/>
    <cellStyle name="Hipervínculo visitado" xfId="42778" builtinId="9" hidden="1"/>
    <cellStyle name="Hipervínculo visitado" xfId="43174" builtinId="9" hidden="1"/>
    <cellStyle name="Hipervínculo visitado" xfId="6310" builtinId="9" hidden="1"/>
    <cellStyle name="Hipervínculo visitado" xfId="41352" builtinId="9" hidden="1"/>
    <cellStyle name="Hipervínculo visitado" xfId="58903" builtinId="9" hidden="1"/>
    <cellStyle name="Hipervínculo visitado" xfId="12999" builtinId="9" hidden="1"/>
    <cellStyle name="Hipervínculo visitado" xfId="29171" builtinId="9" hidden="1"/>
    <cellStyle name="Hipervínculo visitado" xfId="56476" builtinId="9" hidden="1"/>
    <cellStyle name="Hipervínculo visitado" xfId="54335" builtinId="9" hidden="1"/>
    <cellStyle name="Hipervínculo visitado" xfId="52613" builtinId="9" hidden="1"/>
    <cellStyle name="Hipervínculo visitado" xfId="12277" builtinId="9" hidden="1"/>
    <cellStyle name="Hipervínculo visitado" xfId="21657" builtinId="9" hidden="1"/>
    <cellStyle name="Hipervínculo visitado" xfId="39288" builtinId="9" hidden="1"/>
    <cellStyle name="Hipervínculo visitado" xfId="25400" builtinId="9" hidden="1"/>
    <cellStyle name="Hipervínculo visitado" xfId="45366" builtinId="9" hidden="1"/>
    <cellStyle name="Hipervínculo visitado" xfId="4484" builtinId="9" hidden="1"/>
    <cellStyle name="Hipervínculo visitado" xfId="23196" builtinId="9" hidden="1"/>
    <cellStyle name="Hipervínculo visitado" xfId="13592" builtinId="9" hidden="1"/>
    <cellStyle name="Hipervínculo visitado" xfId="10125" builtinId="9" hidden="1"/>
    <cellStyle name="Hipervínculo visitado" xfId="19434" builtinId="9" hidden="1"/>
    <cellStyle name="Hipervínculo visitado" xfId="25825" builtinId="9" hidden="1"/>
    <cellStyle name="Hipervínculo visitado" xfId="31959" builtinId="9" hidden="1"/>
    <cellStyle name="Hipervínculo visitado" xfId="29891" builtinId="9" hidden="1"/>
    <cellStyle name="Hipervínculo visitado" xfId="12705" builtinId="9" hidden="1"/>
    <cellStyle name="Hipervínculo visitado" xfId="55484" builtinId="9" hidden="1"/>
    <cellStyle name="Hipervínculo visitado" xfId="57706" builtinId="9" hidden="1"/>
    <cellStyle name="Hipervínculo visitado" xfId="58499" builtinId="9" hidden="1"/>
    <cellStyle name="Hipervínculo visitado" xfId="14253" builtinId="9" hidden="1"/>
    <cellStyle name="Hipervínculo visitado" xfId="53699" builtinId="9" hidden="1"/>
    <cellStyle name="Hipervínculo visitado" xfId="31831" builtinId="9" hidden="1"/>
    <cellStyle name="Hipervínculo visitado" xfId="12069" builtinId="9" hidden="1"/>
    <cellStyle name="Hipervínculo visitado" xfId="20541" builtinId="9" hidden="1"/>
    <cellStyle name="Hipervínculo visitado" xfId="32894" builtinId="9" hidden="1"/>
    <cellStyle name="Hipervínculo visitado" xfId="8472" builtinId="9" hidden="1"/>
    <cellStyle name="Hipervínculo visitado" xfId="15716" builtinId="9" hidden="1"/>
    <cellStyle name="Hipervínculo visitado" xfId="9892" builtinId="9" hidden="1"/>
    <cellStyle name="Hipervínculo visitado" xfId="6404" builtinId="9" hidden="1"/>
    <cellStyle name="Hipervínculo visitado" xfId="50495" builtinId="9" hidden="1"/>
    <cellStyle name="Hipervínculo visitado" xfId="57963" builtinId="9" hidden="1"/>
    <cellStyle name="Hipervínculo visitado" xfId="7492" builtinId="9" hidden="1"/>
    <cellStyle name="Hipervínculo visitado" xfId="855" builtinId="9" hidden="1"/>
    <cellStyle name="Hipervínculo visitado" xfId="4504" builtinId="9" hidden="1"/>
    <cellStyle name="Hipervínculo visitado" xfId="32934" builtinId="9" hidden="1"/>
    <cellStyle name="Hipervínculo visitado" xfId="43210" builtinId="9" hidden="1"/>
    <cellStyle name="Hipervínculo visitado" xfId="23779" builtinId="9" hidden="1"/>
    <cellStyle name="Hipervínculo visitado" xfId="19584" builtinId="9" hidden="1"/>
    <cellStyle name="Hipervínculo visitado" xfId="6492" builtinId="9" hidden="1"/>
    <cellStyle name="Hipervínculo visitado" xfId="3485" builtinId="9" hidden="1"/>
    <cellStyle name="Hipervínculo visitado" xfId="16085" builtinId="9" hidden="1"/>
    <cellStyle name="Hipervínculo visitado" xfId="5621" builtinId="9" hidden="1"/>
    <cellStyle name="Hipervínculo visitado" xfId="53725" builtinId="9" hidden="1"/>
    <cellStyle name="Hipervínculo visitado" xfId="32924" builtinId="9" hidden="1"/>
    <cellStyle name="Hipervínculo visitado" xfId="26527" builtinId="9" hidden="1"/>
    <cellStyle name="Hipervínculo visitado" xfId="43928" builtinId="9" hidden="1"/>
    <cellStyle name="Hipervínculo visitado" xfId="34603" builtinId="9" hidden="1"/>
    <cellStyle name="Hipervínculo visitado" xfId="43784" builtinId="9" hidden="1"/>
    <cellStyle name="Hipervínculo visitado" xfId="13017" builtinId="9" hidden="1"/>
    <cellStyle name="Hipervínculo visitado" xfId="32826" builtinId="9" hidden="1"/>
    <cellStyle name="Hipervínculo visitado" xfId="49858" builtinId="9" hidden="1"/>
    <cellStyle name="Hipervínculo visitado" xfId="12462" builtinId="9" hidden="1"/>
    <cellStyle name="Hipervínculo visitado" xfId="56543" builtinId="9" hidden="1"/>
    <cellStyle name="Hipervínculo visitado" xfId="56733" builtinId="9" hidden="1"/>
    <cellStyle name="Hipervínculo visitado" xfId="799" builtinId="9" hidden="1"/>
    <cellStyle name="Hipervínculo visitado" xfId="14164" builtinId="9" hidden="1"/>
    <cellStyle name="Hipervínculo visitado" xfId="33940" builtinId="9" hidden="1"/>
    <cellStyle name="Hipervínculo visitado" xfId="6080" builtinId="9" hidden="1"/>
    <cellStyle name="Hipervínculo visitado" xfId="21144" builtinId="9" hidden="1"/>
    <cellStyle name="Hipervínculo visitado" xfId="35292" builtinId="9" hidden="1"/>
    <cellStyle name="Hipervínculo visitado" xfId="57444" builtinId="9" hidden="1"/>
    <cellStyle name="Hipervínculo visitado" xfId="3324" builtinId="9" hidden="1"/>
    <cellStyle name="Hipervínculo visitado" xfId="32438" builtinId="9" hidden="1"/>
    <cellStyle name="Hipervínculo visitado" xfId="3333" builtinId="9" hidden="1"/>
    <cellStyle name="Hipervínculo visitado" xfId="30293" builtinId="9" hidden="1"/>
    <cellStyle name="Hipervínculo visitado" xfId="6226" builtinId="9" hidden="1"/>
    <cellStyle name="Hipervínculo visitado" xfId="42642" builtinId="9" hidden="1"/>
    <cellStyle name="Hipervínculo visitado" xfId="32660" builtinId="9" hidden="1"/>
    <cellStyle name="Hipervínculo visitado" xfId="54367" builtinId="9" hidden="1"/>
    <cellStyle name="Hipervínculo visitado" xfId="31446" builtinId="9" hidden="1"/>
    <cellStyle name="Hipervínculo visitado" xfId="31688" builtinId="9" hidden="1"/>
    <cellStyle name="Hipervínculo visitado" xfId="31110" builtinId="9" hidden="1"/>
    <cellStyle name="Hipervínculo visitado" xfId="29335" builtinId="9" hidden="1"/>
    <cellStyle name="Hipervínculo visitado" xfId="25324" builtinId="9" hidden="1"/>
    <cellStyle name="Hipervínculo visitado" xfId="26283" builtinId="9" hidden="1"/>
    <cellStyle name="Hipervínculo visitado" xfId="26136" builtinId="9" hidden="1"/>
    <cellStyle name="Hipervínculo visitado" xfId="36378" builtinId="9" hidden="1"/>
    <cellStyle name="Hipervínculo visitado" xfId="35621" builtinId="9" hidden="1"/>
    <cellStyle name="Hipervínculo visitado" xfId="47014" builtinId="9" hidden="1"/>
    <cellStyle name="Hipervínculo visitado" xfId="43816" builtinId="9" hidden="1"/>
    <cellStyle name="Hipervínculo visitado" xfId="45513" builtinId="9" hidden="1"/>
    <cellStyle name="Hipervínculo visitado" xfId="41337" builtinId="9" hidden="1"/>
    <cellStyle name="Hipervínculo visitado" xfId="41600" builtinId="9" hidden="1"/>
    <cellStyle name="Hipervínculo visitado" xfId="42862" builtinId="9" hidden="1"/>
    <cellStyle name="Hipervínculo visitado" xfId="23621" builtinId="9" hidden="1"/>
    <cellStyle name="Hipervínculo visitado" xfId="18484" builtinId="9" hidden="1"/>
    <cellStyle name="Hipervínculo visitado" xfId="27372" builtinId="9" hidden="1"/>
    <cellStyle name="Hipervínculo visitado" xfId="21735" builtinId="9" hidden="1"/>
    <cellStyle name="Hipervínculo visitado" xfId="21126" builtinId="9" hidden="1"/>
    <cellStyle name="Hipervínculo visitado" xfId="49760" builtinId="9" hidden="1"/>
    <cellStyle name="Hipervínculo visitado" xfId="21189" builtinId="9" hidden="1"/>
    <cellStyle name="Hipervínculo visitado" xfId="44324" builtinId="9" hidden="1"/>
    <cellStyle name="Hipervínculo visitado" xfId="41900" builtinId="9" hidden="1"/>
    <cellStyle name="Hipervínculo visitado" xfId="42538" builtinId="9" hidden="1"/>
    <cellStyle name="Hipervínculo visitado" xfId="40898" builtinId="9" hidden="1"/>
    <cellStyle name="Hipervínculo visitado" xfId="43325" builtinId="9" hidden="1"/>
    <cellStyle name="Hipervínculo visitado" xfId="17374" builtinId="9" hidden="1"/>
    <cellStyle name="Hipervínculo visitado" xfId="5792" builtinId="9" hidden="1"/>
    <cellStyle name="Hipervínculo visitado" xfId="4805" builtinId="9" hidden="1"/>
    <cellStyle name="Hipervínculo visitado" xfId="25288" builtinId="9" hidden="1"/>
    <cellStyle name="Hipervínculo visitado" xfId="54972" builtinId="9" hidden="1"/>
    <cellStyle name="Hipervínculo visitado" xfId="32486" builtinId="9" hidden="1"/>
    <cellStyle name="Hipervínculo visitado" xfId="14032" builtinId="9" hidden="1"/>
    <cellStyle name="Hipervínculo visitado" xfId="59165" builtinId="9" hidden="1"/>
    <cellStyle name="Hipervínculo visitado" xfId="55503" builtinId="9" hidden="1"/>
    <cellStyle name="Hipervínculo visitado" xfId="17702" builtinId="9" hidden="1"/>
    <cellStyle name="Hipervínculo visitado" xfId="12418" builtinId="9" hidden="1"/>
    <cellStyle name="Hipervínculo visitado" xfId="32930" builtinId="9" hidden="1"/>
    <cellStyle name="Hipervínculo visitado" xfId="18443" builtinId="9" hidden="1"/>
    <cellStyle name="Hipervínculo visitado" xfId="30398" builtinId="9" hidden="1"/>
    <cellStyle name="Hipervínculo visitado" xfId="34357" builtinId="9" hidden="1"/>
    <cellStyle name="Hipervínculo visitado" xfId="21173" builtinId="9" hidden="1"/>
    <cellStyle name="Hipervínculo visitado" xfId="20765" builtinId="9" hidden="1"/>
    <cellStyle name="Hipervínculo visitado" xfId="26443" builtinId="9" hidden="1"/>
    <cellStyle name="Hipervínculo visitado" xfId="26467" builtinId="9" hidden="1"/>
    <cellStyle name="Hipervínculo visitado" xfId="28755" builtinId="9" hidden="1"/>
    <cellStyle name="Hipervínculo visitado" xfId="32364" builtinId="9" hidden="1"/>
    <cellStyle name="Hipervínculo visitado" xfId="4231" builtinId="9" hidden="1"/>
    <cellStyle name="Hipervínculo visitado" xfId="19190" builtinId="9" hidden="1"/>
    <cellStyle name="Hipervínculo visitado" xfId="42568" builtinId="9" hidden="1"/>
    <cellStyle name="Hipervínculo visitado" xfId="4352" builtinId="9" hidden="1"/>
    <cellStyle name="Hipervínculo visitado" xfId="4342" builtinId="9" hidden="1"/>
    <cellStyle name="Hipervínculo visitado" xfId="14596" builtinId="9" hidden="1"/>
    <cellStyle name="Hipervínculo visitado" xfId="20284" builtinId="9" hidden="1"/>
    <cellStyle name="Hipervínculo visitado" xfId="16109" builtinId="9" hidden="1"/>
    <cellStyle name="Hipervínculo visitado" xfId="16545" builtinId="9" hidden="1"/>
    <cellStyle name="Hipervínculo visitado" xfId="51178" builtinId="9" hidden="1"/>
    <cellStyle name="Hipervínculo visitado" xfId="49332" builtinId="9" hidden="1"/>
    <cellStyle name="Hipervínculo visitado" xfId="49230" builtinId="9" hidden="1"/>
    <cellStyle name="Hipervínculo visitado" xfId="46236" builtinId="9" hidden="1"/>
    <cellStyle name="Hipervínculo visitado" xfId="47049" builtinId="9" hidden="1"/>
    <cellStyle name="Hipervínculo visitado" xfId="46591" builtinId="9" hidden="1"/>
    <cellStyle name="Hipervínculo visitado" xfId="45274" builtinId="9" hidden="1"/>
    <cellStyle name="Hipervínculo visitado" xfId="593" builtinId="9" hidden="1"/>
    <cellStyle name="Hipervínculo visitado" xfId="1893" builtinId="9" hidden="1"/>
    <cellStyle name="Hipervínculo visitado" xfId="3069" builtinId="9" hidden="1"/>
    <cellStyle name="Hipervínculo visitado" xfId="2707" builtinId="9" hidden="1"/>
    <cellStyle name="Hipervínculo visitado" xfId="7674" builtinId="9" hidden="1"/>
    <cellStyle name="Hipervínculo visitado" xfId="8808" builtinId="9" hidden="1"/>
    <cellStyle name="Hipervínculo visitado" xfId="5516" builtinId="9" hidden="1"/>
    <cellStyle name="Hipervínculo visitado" xfId="6851" builtinId="9" hidden="1"/>
    <cellStyle name="Hipervínculo visitado" xfId="2459" builtinId="9" hidden="1"/>
    <cellStyle name="Hipervínculo visitado" xfId="1213" builtinId="9" hidden="1"/>
    <cellStyle name="Hipervínculo visitado" xfId="917" builtinId="9" hidden="1"/>
    <cellStyle name="Hipervínculo visitado" xfId="13883" builtinId="9" hidden="1"/>
    <cellStyle name="Hipervínculo visitado" xfId="5740" builtinId="9" hidden="1"/>
    <cellStyle name="Hipervínculo visitado" xfId="17596" builtinId="9" hidden="1"/>
    <cellStyle name="Hipervínculo visitado" xfId="16208" builtinId="9" hidden="1"/>
    <cellStyle name="Hipervínculo visitado" xfId="423" builtinId="9" hidden="1"/>
    <cellStyle name="Hipervínculo visitado" xfId="3351" builtinId="9" hidden="1"/>
    <cellStyle name="Hipervínculo visitado" xfId="3302" builtinId="9" hidden="1"/>
    <cellStyle name="Hipervínculo visitado" xfId="45561" builtinId="9" hidden="1"/>
    <cellStyle name="Hipervínculo visitado" xfId="48028" builtinId="9" hidden="1"/>
    <cellStyle name="Hipervínculo visitado" xfId="52515" builtinId="9" hidden="1"/>
    <cellStyle name="Hipervínculo visitado" xfId="16932" builtinId="9" hidden="1"/>
    <cellStyle name="Hipervínculo visitado" xfId="18672" builtinId="9" hidden="1"/>
    <cellStyle name="Hipervínculo visitado" xfId="23527" builtinId="9" hidden="1"/>
    <cellStyle name="Hipervínculo visitado" xfId="44495" builtinId="9" hidden="1"/>
    <cellStyle name="Hipervínculo visitado" xfId="27081" builtinId="9" hidden="1"/>
    <cellStyle name="Hipervínculo visitado" xfId="47411" builtinId="9" hidden="1"/>
    <cellStyle name="Hipervínculo visitado" xfId="44758" builtinId="9" hidden="1"/>
    <cellStyle name="Hipervínculo visitado" xfId="50967" builtinId="9" hidden="1"/>
    <cellStyle name="Hipervínculo visitado" xfId="10111" builtinId="9" hidden="1"/>
    <cellStyle name="Hipervínculo visitado" xfId="4037" builtinId="9" hidden="1"/>
    <cellStyle name="Hipervínculo visitado" xfId="40148" builtinId="9" hidden="1"/>
    <cellStyle name="Hipervínculo visitado" xfId="43321" builtinId="9" hidden="1"/>
    <cellStyle name="Hipervínculo visitado" xfId="24113" builtinId="9" hidden="1"/>
    <cellStyle name="Hipervínculo visitado" xfId="26955" builtinId="9" hidden="1"/>
    <cellStyle name="Hipervínculo visitado" xfId="41522" builtinId="9" hidden="1"/>
    <cellStyle name="Hipervínculo visitado" xfId="44570" builtinId="9" hidden="1"/>
    <cellStyle name="Hipervínculo visitado" xfId="46903" builtinId="9" hidden="1"/>
    <cellStyle name="Hipervínculo visitado" xfId="25439" builtinId="9" hidden="1"/>
    <cellStyle name="Hipervínculo visitado" xfId="28927" builtinId="9" hidden="1"/>
    <cellStyle name="Hipervínculo visitado" xfId="24747" builtinId="9" hidden="1"/>
    <cellStyle name="Hipervínculo visitado" xfId="18920" builtinId="9" hidden="1"/>
    <cellStyle name="Hipervínculo visitado" xfId="18572" builtinId="9" hidden="1"/>
    <cellStyle name="Hipervínculo visitado" xfId="21821" builtinId="9" hidden="1"/>
    <cellStyle name="Hipervínculo visitado" xfId="44013" builtinId="9" hidden="1"/>
    <cellStyle name="Hipervínculo visitado" xfId="8582" builtinId="9" hidden="1"/>
    <cellStyle name="Hipervínculo visitado" xfId="49077" builtinId="9" hidden="1"/>
    <cellStyle name="Hipervínculo visitado" xfId="19034" builtinId="9" hidden="1"/>
    <cellStyle name="Hipervínculo visitado" xfId="2451" builtinId="9" hidden="1"/>
    <cellStyle name="Hipervínculo visitado" xfId="2745" builtinId="9" hidden="1"/>
    <cellStyle name="Hipervínculo visitado" xfId="16081" builtinId="9" hidden="1"/>
    <cellStyle name="Hipervínculo visitado" xfId="6989" builtinId="9" hidden="1"/>
    <cellStyle name="Hipervínculo visitado" xfId="40494" builtinId="9" hidden="1"/>
    <cellStyle name="Hipervínculo visitado" xfId="33330" builtinId="9" hidden="1"/>
    <cellStyle name="Hipervínculo visitado" xfId="18545" builtinId="9" hidden="1"/>
    <cellStyle name="Hipervínculo visitado" xfId="44992" builtinId="9" hidden="1"/>
    <cellStyle name="Hipervínculo visitado" xfId="18409" builtinId="9" hidden="1"/>
    <cellStyle name="Hipervínculo visitado" xfId="48137" builtinId="9" hidden="1"/>
    <cellStyle name="Hipervínculo visitado" xfId="9420" builtinId="9" hidden="1"/>
    <cellStyle name="Hipervínculo visitado" xfId="57489" builtinId="9" hidden="1"/>
    <cellStyle name="Hipervínculo visitado" xfId="54599" builtinId="9" hidden="1"/>
    <cellStyle name="Hipervínculo visitado" xfId="33794" builtinId="9" hidden="1"/>
    <cellStyle name="Hipervínculo visitado" xfId="38133" builtinId="9" hidden="1"/>
    <cellStyle name="Hipervínculo visitado" xfId="11617" builtinId="9" hidden="1"/>
    <cellStyle name="Hipervínculo visitado" xfId="43168" builtinId="9" hidden="1"/>
    <cellStyle name="Hipervínculo visitado" xfId="25262" builtinId="9" hidden="1"/>
    <cellStyle name="Hipervínculo visitado" xfId="28533" builtinId="9" hidden="1"/>
    <cellStyle name="Hipervínculo visitado" xfId="31550" builtinId="9" hidden="1"/>
    <cellStyle name="Hipervínculo visitado" xfId="27228" builtinId="9" hidden="1"/>
    <cellStyle name="Hipervínculo visitado" xfId="45549" builtinId="9" hidden="1"/>
    <cellStyle name="Hipervínculo visitado" xfId="30678" builtinId="9" hidden="1"/>
    <cellStyle name="Hipervínculo visitado" xfId="22565" builtinId="9" hidden="1"/>
    <cellStyle name="Hipervínculo visitado" xfId="23169" builtinId="9" hidden="1"/>
    <cellStyle name="Hipervínculo visitado" xfId="33420" builtinId="9" hidden="1"/>
    <cellStyle name="Hipervínculo visitado" xfId="18429" builtinId="9" hidden="1"/>
    <cellStyle name="Hipervínculo visitado" xfId="21999" builtinId="9" hidden="1"/>
    <cellStyle name="Hipervínculo visitado" xfId="28591" builtinId="9" hidden="1"/>
    <cellStyle name="Hipervínculo visitado" xfId="16694" builtinId="9" hidden="1"/>
    <cellStyle name="Hipervínculo visitado" xfId="2264" builtinId="9" hidden="1"/>
    <cellStyle name="Hipervínculo visitado" xfId="40190" builtinId="9" hidden="1"/>
    <cellStyle name="Hipervínculo visitado" xfId="31266" builtinId="9" hidden="1"/>
    <cellStyle name="Hipervínculo visitado" xfId="15909" builtinId="9" hidden="1"/>
    <cellStyle name="Hipervínculo visitado" xfId="11978" builtinId="9" hidden="1"/>
    <cellStyle name="Hipervínculo visitado" xfId="14924" builtinId="9" hidden="1"/>
    <cellStyle name="Hipervínculo visitado" xfId="15202" builtinId="9" hidden="1"/>
    <cellStyle name="Hipervínculo visitado" xfId="30468" builtinId="9" hidden="1"/>
    <cellStyle name="Hipervínculo visitado" xfId="14512" builtinId="9" hidden="1"/>
    <cellStyle name="Hipervínculo visitado" xfId="22972" builtinId="9" hidden="1"/>
    <cellStyle name="Hipervínculo visitado" xfId="24914" builtinId="9" hidden="1"/>
    <cellStyle name="Hipervínculo visitado" xfId="23862" builtinId="9" hidden="1"/>
    <cellStyle name="Hipervínculo visitado" xfId="49650" builtinId="9" hidden="1"/>
    <cellStyle name="Hipervínculo visitado" xfId="57809" builtinId="9" hidden="1"/>
    <cellStyle name="Hipervínculo visitado" xfId="29179" builtinId="9" hidden="1"/>
    <cellStyle name="Hipervínculo visitado" xfId="10376" builtinId="9" hidden="1"/>
    <cellStyle name="Hipervínculo visitado" xfId="28791" builtinId="9" hidden="1"/>
    <cellStyle name="Hipervínculo visitado" xfId="12873" builtinId="9" hidden="1"/>
    <cellStyle name="Hipervínculo visitado" xfId="19309" builtinId="9" hidden="1"/>
    <cellStyle name="Hipervínculo visitado" xfId="48177" builtinId="9" hidden="1"/>
    <cellStyle name="Hipervínculo visitado" xfId="51278" builtinId="9" hidden="1"/>
    <cellStyle name="Hipervínculo visitado" xfId="721" builtinId="9" hidden="1"/>
    <cellStyle name="Hipervínculo visitado" xfId="53749" builtinId="9" hidden="1"/>
    <cellStyle name="Hipervínculo visitado" xfId="56405" builtinId="9" hidden="1"/>
    <cellStyle name="Hipervínculo visitado" xfId="39057" builtinId="9" hidden="1"/>
    <cellStyle name="Hipervínculo visitado" xfId="53759" builtinId="9" hidden="1"/>
    <cellStyle name="Hipervínculo visitado" xfId="10618" builtinId="9" hidden="1"/>
    <cellStyle name="Hipervínculo visitado" xfId="1339" builtinId="9" hidden="1"/>
    <cellStyle name="Hipervínculo visitado" xfId="17914" builtinId="9" hidden="1"/>
    <cellStyle name="Hipervínculo visitado" xfId="53965" builtinId="9" hidden="1"/>
    <cellStyle name="Hipervínculo visitado" xfId="58843" builtinId="9" hidden="1"/>
    <cellStyle name="Hipervínculo visitado" xfId="28301" builtinId="9" hidden="1"/>
    <cellStyle name="Hipervínculo visitado" xfId="43231" builtinId="9" hidden="1"/>
    <cellStyle name="Hipervínculo visitado" xfId="21949" builtinId="9" hidden="1"/>
    <cellStyle name="Hipervínculo visitado" xfId="58975" builtinId="9" hidden="1"/>
    <cellStyle name="Hipervínculo visitado" xfId="31740" builtinId="9" hidden="1"/>
    <cellStyle name="Hipervínculo visitado" xfId="26745" builtinId="9" hidden="1"/>
    <cellStyle name="Hipervínculo visitado" xfId="44748" builtinId="9" hidden="1"/>
    <cellStyle name="Hipervínculo visitado" xfId="50700" builtinId="9" hidden="1"/>
    <cellStyle name="Hipervínculo visitado" xfId="24063" builtinId="9" hidden="1"/>
    <cellStyle name="Hipervínculo visitado" xfId="14357" builtinId="9" hidden="1"/>
    <cellStyle name="Hipervínculo visitado" xfId="14926" builtinId="9" hidden="1"/>
    <cellStyle name="Hipervínculo visitado" xfId="23120" builtinId="9" hidden="1"/>
    <cellStyle name="Hipervínculo visitado" xfId="25310" builtinId="9" hidden="1"/>
    <cellStyle name="Hipervínculo visitado" xfId="24677" builtinId="9" hidden="1"/>
    <cellStyle name="Hipervínculo visitado" xfId="31795" builtinId="9" hidden="1"/>
    <cellStyle name="Hipervínculo visitado" xfId="30940" builtinId="9" hidden="1"/>
    <cellStyle name="Hipervínculo visitado" xfId="34601" builtinId="9" hidden="1"/>
    <cellStyle name="Hipervínculo visitado" xfId="57428" builtinId="9" hidden="1"/>
    <cellStyle name="Hipervínculo visitado" xfId="40342" builtinId="9" hidden="1"/>
    <cellStyle name="Hipervínculo visitado" xfId="27252" builtinId="9" hidden="1"/>
    <cellStyle name="Hipervínculo visitado" xfId="46593" builtinId="9" hidden="1"/>
    <cellStyle name="Hipervínculo visitado" xfId="37493" builtinId="9" hidden="1"/>
    <cellStyle name="Hipervínculo visitado" xfId="25220" builtinId="9" hidden="1"/>
    <cellStyle name="Hipervínculo visitado" xfId="24735" builtinId="9" hidden="1"/>
    <cellStyle name="Hipervínculo visitado" xfId="15672" builtinId="9" hidden="1"/>
    <cellStyle name="Hipervínculo visitado" xfId="11451" builtinId="9" hidden="1"/>
    <cellStyle name="Hipervínculo visitado" xfId="44208" builtinId="9" hidden="1"/>
    <cellStyle name="Hipervínculo visitado" xfId="16352" builtinId="9" hidden="1"/>
    <cellStyle name="Hipervínculo visitado" xfId="27968" builtinId="9" hidden="1"/>
    <cellStyle name="Hipervínculo visitado" xfId="26769" builtinId="9" hidden="1"/>
    <cellStyle name="Hipervínculo visitado" xfId="54341" builtinId="9" hidden="1"/>
    <cellStyle name="Hipervínculo visitado" xfId="968" builtinId="9" hidden="1"/>
    <cellStyle name="Hipervínculo visitado" xfId="34221" builtinId="9" hidden="1"/>
    <cellStyle name="Hipervínculo visitado" xfId="34303" builtinId="9" hidden="1"/>
    <cellStyle name="Hipervínculo visitado" xfId="35767" builtinId="9" hidden="1"/>
    <cellStyle name="Hipervínculo visitado" xfId="38866" builtinId="9" hidden="1"/>
    <cellStyle name="Hipervínculo visitado" xfId="37533" builtinId="9" hidden="1"/>
    <cellStyle name="Hipervínculo visitado" xfId="34683" builtinId="9" hidden="1"/>
    <cellStyle name="Hipervínculo visitado" xfId="42552" builtinId="9" hidden="1"/>
    <cellStyle name="Hipervínculo visitado" xfId="27633" builtinId="9" hidden="1"/>
    <cellStyle name="Hipervínculo visitado" xfId="51208" builtinId="9" hidden="1"/>
    <cellStyle name="Hipervínculo visitado" xfId="46699" builtinId="9" hidden="1"/>
    <cellStyle name="Hipervínculo visitado" xfId="38181" builtinId="9" hidden="1"/>
    <cellStyle name="Hipervínculo visitado" xfId="31460" builtinId="9" hidden="1"/>
    <cellStyle name="Hipervínculo visitado" xfId="30976" builtinId="9" hidden="1"/>
    <cellStyle name="Hipervínculo visitado" xfId="27606" builtinId="9" hidden="1"/>
    <cellStyle name="Hipervínculo visitado" xfId="29566" builtinId="9" hidden="1"/>
    <cellStyle name="Hipervínculo visitado" xfId="28869" builtinId="9" hidden="1"/>
    <cellStyle name="Hipervínculo visitado" xfId="28293" builtinId="9" hidden="1"/>
    <cellStyle name="Hipervínculo visitado" xfId="46405" builtinId="9" hidden="1"/>
    <cellStyle name="Hipervínculo visitado" xfId="51642" builtinId="9" hidden="1"/>
    <cellStyle name="Hipervínculo visitado" xfId="19952" builtinId="9" hidden="1"/>
    <cellStyle name="Hipervínculo visitado" xfId="41293" builtinId="9" hidden="1"/>
    <cellStyle name="Hipervínculo visitado" xfId="25639" builtinId="9" hidden="1"/>
    <cellStyle name="Hipervínculo visitado" xfId="22786" builtinId="9" hidden="1"/>
    <cellStyle name="Hipervínculo visitado" xfId="21795" builtinId="9" hidden="1"/>
    <cellStyle name="Hipervínculo visitado" xfId="10268" builtinId="9" hidden="1"/>
    <cellStyle name="Hipervínculo visitado" xfId="12850" builtinId="9" hidden="1"/>
    <cellStyle name="Hipervínculo visitado" xfId="15534" builtinId="9" hidden="1"/>
    <cellStyle name="Hipervínculo visitado" xfId="49612" builtinId="9" hidden="1"/>
    <cellStyle name="Hipervínculo visitado" xfId="30046" builtinId="9" hidden="1"/>
    <cellStyle name="Hipervínculo visitado" xfId="21925" builtinId="9" hidden="1"/>
    <cellStyle name="Hipervínculo visitado" xfId="22820" builtinId="9" hidden="1"/>
    <cellStyle name="Hipervínculo visitado" xfId="23271" builtinId="9" hidden="1"/>
    <cellStyle name="Hipervínculo visitado" xfId="44172" builtinId="9" hidden="1"/>
    <cellStyle name="Hipervínculo visitado" xfId="26178" builtinId="9" hidden="1"/>
    <cellStyle name="Hipervínculo visitado" xfId="31909" builtinId="9" hidden="1"/>
    <cellStyle name="Hipervínculo visitado" xfId="44670" builtinId="9" hidden="1"/>
    <cellStyle name="Hipervínculo visitado" xfId="45272" builtinId="9" hidden="1"/>
    <cellStyle name="Hipervínculo visitado" xfId="45763" builtinId="9" hidden="1"/>
    <cellStyle name="Hipervínculo visitado" xfId="47099" builtinId="9" hidden="1"/>
    <cellStyle name="Hipervínculo visitado" xfId="46935" builtinId="9" hidden="1"/>
    <cellStyle name="Hipervínculo visitado" xfId="26621" builtinId="9" hidden="1"/>
    <cellStyle name="Hipervínculo visitado" xfId="35925" builtinId="9" hidden="1"/>
    <cellStyle name="Hipervínculo visitado" xfId="51158" builtinId="9" hidden="1"/>
    <cellStyle name="Hipervínculo visitado" xfId="17734" builtinId="9" hidden="1"/>
    <cellStyle name="Hipervínculo visitado" xfId="53503" builtinId="9" hidden="1"/>
    <cellStyle name="Hipervínculo visitado" xfId="14860" builtinId="9" hidden="1"/>
    <cellStyle name="Hipervínculo visitado" xfId="26031" builtinId="9" hidden="1"/>
    <cellStyle name="Hipervínculo visitado" xfId="19174" builtinId="9" hidden="1"/>
    <cellStyle name="Hipervínculo visitado" xfId="6677" builtinId="9" hidden="1"/>
    <cellStyle name="Hipervínculo visitado" xfId="16493" builtinId="9" hidden="1"/>
    <cellStyle name="Hipervínculo visitado" xfId="587" builtinId="9" hidden="1"/>
    <cellStyle name="Hipervínculo visitado" xfId="55589" builtinId="9" hidden="1"/>
    <cellStyle name="Hipervínculo visitado" xfId="30052" builtinId="9" hidden="1"/>
    <cellStyle name="Hipervínculo visitado" xfId="11633" builtinId="9" hidden="1"/>
    <cellStyle name="Hipervínculo visitado" xfId="36608" builtinId="9" hidden="1"/>
    <cellStyle name="Hipervínculo visitado" xfId="41388" builtinId="9" hidden="1"/>
    <cellStyle name="Hipervínculo visitado" xfId="15074" builtinId="9" hidden="1"/>
    <cellStyle name="Hipervínculo visitado" xfId="29305" builtinId="9" hidden="1"/>
    <cellStyle name="Hipervínculo visitado" xfId="29791" builtinId="9" hidden="1"/>
    <cellStyle name="Hipervínculo visitado" xfId="9121" builtinId="9" hidden="1"/>
    <cellStyle name="Hipervínculo visitado" xfId="3447" builtinId="9" hidden="1"/>
    <cellStyle name="Hipervínculo visitado" xfId="9215" builtinId="9" hidden="1"/>
    <cellStyle name="Hipervínculo visitado" xfId="56843" builtinId="9" hidden="1"/>
    <cellStyle name="Hipervínculo visitado" xfId="49021" builtinId="9" hidden="1"/>
    <cellStyle name="Hipervínculo visitado" xfId="48090" builtinId="9" hidden="1"/>
    <cellStyle name="Hipervínculo visitado" xfId="10928" builtinId="9" hidden="1"/>
    <cellStyle name="Hipervínculo visitado" xfId="53580" builtinId="9" hidden="1"/>
    <cellStyle name="Hipervínculo visitado" xfId="19690" builtinId="9" hidden="1"/>
    <cellStyle name="Hipervínculo visitado" xfId="48022" builtinId="9" hidden="1"/>
    <cellStyle name="Hipervínculo visitado" xfId="1411" builtinId="9" hidden="1"/>
    <cellStyle name="Hipervínculo visitado" xfId="8820" builtinId="9" hidden="1"/>
    <cellStyle name="Hipervínculo visitado" xfId="44037" builtinId="9" hidden="1"/>
    <cellStyle name="Hipervínculo visitado" xfId="39482" builtinId="9" hidden="1"/>
    <cellStyle name="Hipervínculo visitado" xfId="33726" builtinId="9" hidden="1"/>
    <cellStyle name="Hipervínculo visitado" xfId="7450" builtinId="9" hidden="1"/>
    <cellStyle name="Hipervínculo visitado" xfId="9492" builtinId="9" hidden="1"/>
    <cellStyle name="Hipervínculo visitado" xfId="45052" builtinId="9" hidden="1"/>
    <cellStyle name="Hipervínculo visitado" xfId="46551" builtinId="9" hidden="1"/>
    <cellStyle name="Hipervínculo visitado" xfId="3375" builtinId="9" hidden="1"/>
    <cellStyle name="Hipervínculo visitado" xfId="3063" builtinId="9" hidden="1"/>
    <cellStyle name="Hipervínculo visitado" xfId="6556" builtinId="9" hidden="1"/>
    <cellStyle name="Hipervínculo visitado" xfId="7778" builtinId="9" hidden="1"/>
    <cellStyle name="Hipervínculo visitado" xfId="20359" builtinId="9" hidden="1"/>
    <cellStyle name="Hipervínculo visitado" xfId="19638" builtinId="9" hidden="1"/>
    <cellStyle name="Hipervínculo visitado" xfId="3875" builtinId="9" hidden="1"/>
    <cellStyle name="Hipervínculo visitado" xfId="8548" builtinId="9" hidden="1"/>
    <cellStyle name="Hipervínculo visitado" xfId="30016" builtinId="9" hidden="1"/>
    <cellStyle name="Hipervínculo visitado" xfId="37541" builtinId="9" hidden="1"/>
    <cellStyle name="Hipervínculo visitado" xfId="21199" builtinId="9" hidden="1"/>
    <cellStyle name="Hipervínculo visitado" xfId="51396" builtinId="9" hidden="1"/>
    <cellStyle name="Hipervínculo visitado" xfId="57208" builtinId="9" hidden="1"/>
    <cellStyle name="Hipervínculo visitado" xfId="12446" builtinId="9" hidden="1"/>
    <cellStyle name="Hipervínculo visitado" xfId="30251" builtinId="9" hidden="1"/>
    <cellStyle name="Hipervínculo visitado" xfId="17156" builtinId="9" hidden="1"/>
    <cellStyle name="Hipervínculo visitado" xfId="8054" builtinId="9" hidden="1"/>
    <cellStyle name="Hipervínculo visitado" xfId="44086" builtinId="9" hidden="1"/>
    <cellStyle name="Hipervínculo visitado" xfId="44994" builtinId="9" hidden="1"/>
    <cellStyle name="Hipervínculo visitado" xfId="28195" builtinId="9" hidden="1"/>
    <cellStyle name="Hipervínculo visitado" xfId="41003" builtinId="9" hidden="1"/>
    <cellStyle name="Hipervínculo visitado" xfId="37269" builtinId="9" hidden="1"/>
    <cellStyle name="Hipervínculo visitado" xfId="10384" builtinId="9" hidden="1"/>
    <cellStyle name="Hipervínculo visitado" xfId="49754" builtinId="9" hidden="1"/>
    <cellStyle name="Hipervínculo visitado" xfId="48583" builtinId="9" hidden="1"/>
    <cellStyle name="Hipervínculo visitado" xfId="51303" builtinId="9" hidden="1"/>
    <cellStyle name="Hipervínculo visitado" xfId="18205" builtinId="9" hidden="1"/>
    <cellStyle name="Hipervínculo visitado" xfId="51886" builtinId="9" hidden="1"/>
    <cellStyle name="Hipervínculo visitado" xfId="58895" builtinId="9" hidden="1"/>
    <cellStyle name="Hipervínculo visitado" xfId="53166" builtinId="9" hidden="1"/>
    <cellStyle name="Hipervínculo visitado" xfId="14612" builtinId="9" hidden="1"/>
    <cellStyle name="Hipervínculo visitado" xfId="12899" builtinId="9" hidden="1"/>
    <cellStyle name="Hipervínculo visitado" xfId="58947" builtinId="9" hidden="1"/>
    <cellStyle name="Hipervínculo visitado" xfId="55904" builtinId="9" hidden="1"/>
    <cellStyle name="Hipervínculo visitado" xfId="50217" builtinId="9" hidden="1"/>
    <cellStyle name="Hipervínculo visitado" xfId="57951" builtinId="9" hidden="1"/>
    <cellStyle name="Hipervínculo visitado" xfId="9360" builtinId="9" hidden="1"/>
    <cellStyle name="Hipervínculo visitado" xfId="15929" builtinId="9" hidden="1"/>
    <cellStyle name="Hipervínculo visitado" xfId="16632" builtinId="9" hidden="1"/>
    <cellStyle name="Hipervínculo visitado" xfId="48424" builtinId="9" hidden="1"/>
    <cellStyle name="Hipervínculo visitado" xfId="28432" builtinId="9" hidden="1"/>
    <cellStyle name="Hipervínculo visitado" xfId="21529" builtinId="9" hidden="1"/>
    <cellStyle name="Hipervínculo visitado" xfId="44344" builtinId="9" hidden="1"/>
    <cellStyle name="Hipervínculo visitado" xfId="28037" builtinId="9" hidden="1"/>
    <cellStyle name="Hipervínculo visitado" xfId="34503" builtinId="9" hidden="1"/>
    <cellStyle name="Hipervínculo visitado" xfId="32099" builtinId="9" hidden="1"/>
    <cellStyle name="Hipervínculo visitado" xfId="212" builtinId="9" hidden="1"/>
    <cellStyle name="Hipervínculo visitado" xfId="31843" builtinId="9" hidden="1"/>
    <cellStyle name="Hipervínculo visitado" xfId="5628" builtinId="9" hidden="1"/>
    <cellStyle name="Hipervínculo visitado" xfId="3003" builtinId="9" hidden="1"/>
    <cellStyle name="Hipervínculo visitado" xfId="55245" builtinId="9" hidden="1"/>
    <cellStyle name="Hipervínculo visitado" xfId="46825" builtinId="9" hidden="1"/>
    <cellStyle name="Hipervínculo visitado" xfId="46742" builtinId="9" hidden="1"/>
    <cellStyle name="Hipervínculo visitado" xfId="24059" builtinId="9" hidden="1"/>
    <cellStyle name="Hipervínculo visitado" xfId="38720" builtinId="9" hidden="1"/>
    <cellStyle name="Hipervínculo visitado" xfId="34858" builtinId="9" hidden="1"/>
    <cellStyle name="Hipervínculo visitado" xfId="42260" builtinId="9" hidden="1"/>
    <cellStyle name="Hipervínculo visitado" xfId="25428" builtinId="9" hidden="1"/>
    <cellStyle name="Hipervínculo visitado" xfId="22952" builtinId="9" hidden="1"/>
    <cellStyle name="Hipervínculo visitado" xfId="6384" builtinId="9" hidden="1"/>
    <cellStyle name="Hipervínculo visitado" xfId="52102" builtinId="9" hidden="1"/>
    <cellStyle name="Hipervínculo visitado" xfId="41017" builtinId="9" hidden="1"/>
    <cellStyle name="Hipervínculo visitado" xfId="47259" builtinId="9" hidden="1"/>
    <cellStyle name="Hipervínculo visitado" xfId="8258" builtinId="9" hidden="1"/>
    <cellStyle name="Hipervínculo visitado" xfId="44982" builtinId="9" hidden="1"/>
    <cellStyle name="Hipervínculo visitado" xfId="26198" builtinId="9" hidden="1"/>
    <cellStyle name="Hipervínculo visitado" xfId="42304" builtinId="9" hidden="1"/>
    <cellStyle name="Hipervínculo visitado" xfId="27193" builtinId="9" hidden="1"/>
    <cellStyle name="Hipervínculo visitado" xfId="21249" builtinId="9" hidden="1"/>
    <cellStyle name="Hipervínculo visitado" xfId="465" builtinId="9" hidden="1"/>
    <cellStyle name="Hipervínculo visitado" xfId="21647" builtinId="9" hidden="1"/>
    <cellStyle name="Hipervínculo visitado" xfId="52969" builtinId="9" hidden="1"/>
    <cellStyle name="Hipervínculo visitado" xfId="36331" builtinId="9" hidden="1"/>
    <cellStyle name="Hipervínculo visitado" xfId="50291" builtinId="9" hidden="1"/>
    <cellStyle name="Hipervínculo visitado" xfId="14362" builtinId="9" hidden="1"/>
    <cellStyle name="Hipervínculo visitado" xfId="25796" builtinId="9" hidden="1"/>
    <cellStyle name="Hipervínculo visitado" xfId="24393" builtinId="9" hidden="1"/>
    <cellStyle name="Hipervínculo visitado" xfId="10658" builtinId="9" hidden="1"/>
    <cellStyle name="Hipervínculo visitado" xfId="3043" builtinId="9" hidden="1"/>
    <cellStyle name="Hipervínculo visitado" xfId="7922" builtinId="9" hidden="1"/>
    <cellStyle name="Hipervínculo visitado" xfId="6362" builtinId="9" hidden="1"/>
    <cellStyle name="Hipervínculo visitado" xfId="18195" builtinId="9" hidden="1"/>
    <cellStyle name="Hipervínculo visitado" xfId="37110" builtinId="9" hidden="1"/>
    <cellStyle name="Hipervínculo visitado" xfId="23317" builtinId="9" hidden="1"/>
    <cellStyle name="Hipervínculo visitado" xfId="36700" builtinId="9" hidden="1"/>
    <cellStyle name="Hipervínculo visitado" xfId="34513" builtinId="9" hidden="1"/>
    <cellStyle name="Hipervínculo visitado" xfId="34860" builtinId="9" hidden="1"/>
    <cellStyle name="Hipervínculo visitado" xfId="30582" builtinId="9" hidden="1"/>
    <cellStyle name="Hipervínculo visitado" xfId="26170" builtinId="9" hidden="1"/>
    <cellStyle name="Hipervínculo visitado" xfId="25955" builtinId="9" hidden="1"/>
    <cellStyle name="Hipervínculo visitado" xfId="25192" builtinId="9" hidden="1"/>
    <cellStyle name="Hipervínculo visitado" xfId="28777" builtinId="9" hidden="1"/>
    <cellStyle name="Hipervínculo visitado" xfId="29281" builtinId="9" hidden="1"/>
    <cellStyle name="Hipervínculo visitado" xfId="29556" builtinId="9" hidden="1"/>
    <cellStyle name="Hipervínculo visitado" xfId="29622" builtinId="9" hidden="1"/>
    <cellStyle name="Hipervínculo visitado" xfId="47840" builtinId="9" hidden="1"/>
    <cellStyle name="Hipervínculo visitado" xfId="23020" builtinId="9" hidden="1"/>
    <cellStyle name="Hipervínculo visitado" xfId="3653" builtinId="9" hidden="1"/>
    <cellStyle name="Hipervínculo visitado" xfId="20805" builtinId="9" hidden="1"/>
    <cellStyle name="Hipervínculo visitado" xfId="46973" builtinId="9" hidden="1"/>
    <cellStyle name="Hipervínculo visitado" xfId="52854" builtinId="9" hidden="1"/>
    <cellStyle name="Hipervínculo visitado" xfId="48508" builtinId="9" hidden="1"/>
    <cellStyle name="Hipervínculo visitado" xfId="58327" builtinId="9" hidden="1"/>
    <cellStyle name="Hipervínculo visitado" xfId="27520" builtinId="9" hidden="1"/>
    <cellStyle name="Hipervínculo visitado" xfId="3345" builtinId="9" hidden="1"/>
    <cellStyle name="Hipervínculo visitado" xfId="1673" builtinId="9" hidden="1"/>
    <cellStyle name="Hipervínculo visitado" xfId="24001" builtinId="9" hidden="1"/>
    <cellStyle name="Hipervínculo visitado" xfId="11411" builtinId="9" hidden="1"/>
    <cellStyle name="Hipervínculo visitado" xfId="55689" builtinId="9" hidden="1"/>
    <cellStyle name="Hipervínculo visitado" xfId="22319" builtinId="9" hidden="1"/>
    <cellStyle name="Hipervínculo visitado" xfId="6751" builtinId="9" hidden="1"/>
    <cellStyle name="Hipervínculo visitado" xfId="53007" builtinId="9" hidden="1"/>
    <cellStyle name="Hipervínculo visitado" xfId="38197" builtinId="9" hidden="1"/>
    <cellStyle name="Hipervínculo visitado" xfId="26939" builtinId="9" hidden="1"/>
    <cellStyle name="Hipervínculo visitado" xfId="30800" builtinId="9" hidden="1"/>
    <cellStyle name="Hipervínculo visitado" xfId="2985" builtinId="9" hidden="1"/>
    <cellStyle name="Hipervínculo visitado" xfId="26142" builtinId="9" hidden="1"/>
    <cellStyle name="Hipervínculo visitado" xfId="25461" builtinId="9" hidden="1"/>
    <cellStyle name="Hipervínculo visitado" xfId="12159" builtinId="9" hidden="1"/>
    <cellStyle name="Hipervínculo visitado" xfId="49376" builtinId="9" hidden="1"/>
    <cellStyle name="Hipervínculo visitado" xfId="7546" builtinId="9" hidden="1"/>
    <cellStyle name="Hipervínculo visitado" xfId="49726" builtinId="9" hidden="1"/>
    <cellStyle name="Hipervínculo visitado" xfId="58214" builtinId="9" hidden="1"/>
    <cellStyle name="Hipervínculo visitado" xfId="19224" builtinId="9" hidden="1"/>
    <cellStyle name="Hipervínculo visitado" xfId="9673" builtinId="9" hidden="1"/>
    <cellStyle name="Hipervínculo visitado" xfId="8558" builtinId="9" hidden="1"/>
    <cellStyle name="Hipervínculo visitado" xfId="41942" builtinId="9" hidden="1"/>
    <cellStyle name="Hipervínculo visitado" xfId="3603" builtinId="9" hidden="1"/>
    <cellStyle name="Hipervínculo visitado" xfId="1729" builtinId="9" hidden="1"/>
    <cellStyle name="Hipervínculo visitado" xfId="12655" builtinId="9" hidden="1"/>
    <cellStyle name="Hipervínculo visitado" xfId="5824" builtinId="9" hidden="1"/>
    <cellStyle name="Hipervínculo visitado" xfId="42860" builtinId="9" hidden="1"/>
    <cellStyle name="Hipervínculo visitado" xfId="20379" builtinId="9" hidden="1"/>
    <cellStyle name="Hipervínculo visitado" xfId="43357" builtinId="9" hidden="1"/>
    <cellStyle name="Hipervínculo visitado" xfId="50215" builtinId="9" hidden="1"/>
    <cellStyle name="Hipervínculo visitado" xfId="34729" builtinId="9" hidden="1"/>
    <cellStyle name="Hipervínculo visitado" xfId="8911" builtinId="9" hidden="1"/>
    <cellStyle name="Hipervínculo visitado" xfId="34211" builtinId="9" hidden="1"/>
    <cellStyle name="Hipervínculo visitado" xfId="207" builtinId="9" hidden="1"/>
    <cellStyle name="Hipervínculo visitado" xfId="3845" builtinId="9" hidden="1"/>
    <cellStyle name="Hipervínculo visitado" xfId="1885" builtinId="9" hidden="1"/>
    <cellStyle name="Hipervínculo visitado" xfId="20469" builtinId="9" hidden="1"/>
    <cellStyle name="Hipervínculo visitado" xfId="48980" builtinId="9" hidden="1"/>
    <cellStyle name="Hipervínculo visitado" xfId="35129" builtinId="9" hidden="1"/>
    <cellStyle name="Hipervínculo visitado" xfId="32392" builtinId="9" hidden="1"/>
    <cellStyle name="Hipervínculo visitado" xfId="34765" builtinId="9" hidden="1"/>
    <cellStyle name="Hipervínculo visitado" xfId="16037" builtinId="9" hidden="1"/>
    <cellStyle name="Hipervínculo visitado" xfId="19902" builtinId="9" hidden="1"/>
    <cellStyle name="Hipervínculo visitado" xfId="46324" builtinId="9" hidden="1"/>
    <cellStyle name="Hipervínculo visitado" xfId="23535" builtinId="9" hidden="1"/>
    <cellStyle name="Hipervínculo visitado" xfId="39786" builtinId="9" hidden="1"/>
    <cellStyle name="Hipervínculo visitado" xfId="18918" builtinId="9" hidden="1"/>
    <cellStyle name="Hipervínculo visitado" xfId="1096" builtinId="9" hidden="1"/>
    <cellStyle name="Hipervínculo visitado" xfId="58441" builtinId="9" hidden="1"/>
    <cellStyle name="Hipervínculo visitado" xfId="57732" builtinId="9" hidden="1"/>
    <cellStyle name="Hipervínculo visitado" xfId="32800" builtinId="9" hidden="1"/>
    <cellStyle name="Hipervínculo visitado" xfId="26863" builtinId="9" hidden="1"/>
    <cellStyle name="Hipervínculo visitado" xfId="29051" builtinId="9" hidden="1"/>
    <cellStyle name="Hipervínculo visitado" xfId="41759" builtinId="9" hidden="1"/>
    <cellStyle name="Hipervínculo visitado" xfId="34505" builtinId="9" hidden="1"/>
    <cellStyle name="Hipervínculo visitado" xfId="32778" builtinId="9" hidden="1"/>
    <cellStyle name="Hipervínculo visitado" xfId="48440" builtinId="9" hidden="1"/>
    <cellStyle name="Hipervínculo visitado" xfId="47185" builtinId="9" hidden="1"/>
    <cellStyle name="Hipervínculo visitado" xfId="52545" builtinId="9" hidden="1"/>
    <cellStyle name="Hipervínculo visitado" xfId="38393" builtinId="9" hidden="1"/>
    <cellStyle name="Hipervínculo visitado" xfId="53295" builtinId="9" hidden="1"/>
    <cellStyle name="Hipervínculo visitado" xfId="55765" builtinId="9" hidden="1"/>
    <cellStyle name="Hipervínculo visitado" xfId="14626" builtinId="9" hidden="1"/>
    <cellStyle name="Hipervínculo visitado" xfId="20326" builtinId="9" hidden="1"/>
    <cellStyle name="Hipervínculo visitado" xfId="6260" builtinId="9" hidden="1"/>
    <cellStyle name="Hipervínculo visitado" xfId="52895" builtinId="9" hidden="1"/>
    <cellStyle name="Hipervínculo visitado" xfId="54962" builtinId="9" hidden="1"/>
    <cellStyle name="Hipervínculo visitado" xfId="48918" builtinId="9" hidden="1"/>
    <cellStyle name="Hipervínculo visitado" xfId="16612" builtinId="9" hidden="1"/>
    <cellStyle name="Hipervínculo visitado" xfId="6765" builtinId="9" hidden="1"/>
    <cellStyle name="Hipervínculo visitado" xfId="1759" builtinId="9" hidden="1"/>
    <cellStyle name="Hipervínculo visitado" xfId="637" builtinId="9" hidden="1"/>
    <cellStyle name="Hipervínculo visitado" xfId="18225" builtinId="9" hidden="1"/>
    <cellStyle name="Hipervínculo visitado" xfId="46308" builtinId="9" hidden="1"/>
    <cellStyle name="Hipervínculo visitado" xfId="26989" builtinId="9" hidden="1"/>
    <cellStyle name="Hipervínculo visitado" xfId="6166" builtinId="9" hidden="1"/>
    <cellStyle name="Hipervínculo visitado" xfId="33734" builtinId="9" hidden="1"/>
    <cellStyle name="Hipervínculo visitado" xfId="48392" builtinId="9" hidden="1"/>
    <cellStyle name="Hipervínculo visitado" xfId="9725" builtinId="9" hidden="1"/>
    <cellStyle name="Hipervínculo visitado" xfId="45579" builtinId="9" hidden="1"/>
    <cellStyle name="Hipervínculo visitado" xfId="16892" builtinId="9" hidden="1"/>
    <cellStyle name="Hipervínculo visitado" xfId="24579" builtinId="9" hidden="1"/>
    <cellStyle name="Hipervínculo visitado" xfId="24633" builtinId="9" hidden="1"/>
    <cellStyle name="Hipervínculo visitado" xfId="24721" builtinId="9" hidden="1"/>
    <cellStyle name="Hipervínculo visitado" xfId="24139" builtinId="9" hidden="1"/>
    <cellStyle name="Hipervínculo visitado" xfId="23430" builtinId="9" hidden="1"/>
    <cellStyle name="Hipervínculo visitado" xfId="23140" builtinId="9" hidden="1"/>
    <cellStyle name="Hipervínculo visitado" xfId="14196" builtinId="9" hidden="1"/>
    <cellStyle name="Hipervínculo visitado" xfId="14494" builtinId="9" hidden="1"/>
    <cellStyle name="Hipervínculo visitado" xfId="12621" builtinId="9" hidden="1"/>
    <cellStyle name="Hipervínculo visitado" xfId="13702" builtinId="9" hidden="1"/>
    <cellStyle name="Hipervínculo visitado" xfId="10548" builtinId="9" hidden="1"/>
    <cellStyle name="Hipervínculo visitado" xfId="21233" builtinId="9" hidden="1"/>
    <cellStyle name="Hipervínculo visitado" xfId="28113" builtinId="9" hidden="1"/>
    <cellStyle name="Hipervínculo visitado" xfId="36321" builtinId="9" hidden="1"/>
    <cellStyle name="Hipervínculo visitado" xfId="14326" builtinId="9" hidden="1"/>
    <cellStyle name="Hipervínculo visitado" xfId="15238" builtinId="9" hidden="1"/>
    <cellStyle name="Hipervínculo visitado" xfId="15384" builtinId="9" hidden="1"/>
    <cellStyle name="Hipervínculo visitado" xfId="15076" builtinId="9" hidden="1"/>
    <cellStyle name="Hipervínculo visitado" xfId="14088" builtinId="9" hidden="1"/>
    <cellStyle name="Hipervínculo visitado" xfId="14586" builtinId="9" hidden="1"/>
    <cellStyle name="Hipervínculo visitado" xfId="12191" builtinId="9" hidden="1"/>
    <cellStyle name="Hipervínculo visitado" xfId="11676" builtinId="9" hidden="1"/>
    <cellStyle name="Hipervínculo visitado" xfId="11783" builtinId="9" hidden="1"/>
    <cellStyle name="Hipervínculo visitado" xfId="11723" builtinId="9" hidden="1"/>
    <cellStyle name="Hipervínculo visitado" xfId="14540" builtinId="9" hidden="1"/>
    <cellStyle name="Hipervínculo visitado" xfId="15706" builtinId="9" hidden="1"/>
    <cellStyle name="Hipervínculo visitado" xfId="35983" builtinId="9" hidden="1"/>
    <cellStyle name="Hipervínculo visitado" xfId="12137" builtinId="9" hidden="1"/>
    <cellStyle name="Hipervínculo visitado" xfId="15272" builtinId="9" hidden="1"/>
    <cellStyle name="Hipervínculo visitado" xfId="24187" builtinId="9" hidden="1"/>
    <cellStyle name="Hipervínculo visitado" xfId="24903" builtinId="9" hidden="1"/>
    <cellStyle name="Hipervínculo visitado" xfId="20929" builtinId="9" hidden="1"/>
    <cellStyle name="Hipervínculo visitado" xfId="10226" builtinId="9" hidden="1"/>
    <cellStyle name="Hipervínculo visitado" xfId="45270" builtinId="9" hidden="1"/>
    <cellStyle name="Hipervínculo visitado" xfId="26529" builtinId="9" hidden="1"/>
    <cellStyle name="Hipervínculo visitado" xfId="42114" builtinId="9" hidden="1"/>
    <cellStyle name="Hipervínculo visitado" xfId="42510" builtinId="9" hidden="1"/>
    <cellStyle name="Hipervínculo visitado" xfId="44252" builtinId="9" hidden="1"/>
    <cellStyle name="Hipervínculo visitado" xfId="26959" builtinId="9" hidden="1"/>
    <cellStyle name="Hipervínculo visitado" xfId="28289" builtinId="9" hidden="1"/>
    <cellStyle name="Hipervínculo visitado" xfId="20789" builtinId="9" hidden="1"/>
    <cellStyle name="Hipervínculo visitado" xfId="22634" builtinId="9" hidden="1"/>
    <cellStyle name="Hipervínculo visitado" xfId="18527" builtinId="9" hidden="1"/>
    <cellStyle name="Hipervínculo visitado" xfId="18640" builtinId="9" hidden="1"/>
    <cellStyle name="Hipervínculo visitado" xfId="22882" builtinId="9" hidden="1"/>
    <cellStyle name="Hipervínculo visitado" xfId="22483" builtinId="9" hidden="1"/>
    <cellStyle name="Hipervínculo visitado" xfId="32960" builtinId="9" hidden="1"/>
    <cellStyle name="Hipervínculo visitado" xfId="15893" builtinId="9" hidden="1"/>
    <cellStyle name="Hipervínculo visitado" xfId="9896" builtinId="9" hidden="1"/>
    <cellStyle name="Hipervínculo visitado" xfId="12303" builtinId="9" hidden="1"/>
    <cellStyle name="Hipervínculo visitado" xfId="13604" builtinId="9" hidden="1"/>
    <cellStyle name="Hipervínculo visitado" xfId="35533" builtinId="9" hidden="1"/>
    <cellStyle name="Hipervínculo visitado" xfId="23321" builtinId="9" hidden="1"/>
    <cellStyle name="Hipervínculo visitado" xfId="18449" builtinId="9" hidden="1"/>
    <cellStyle name="Hipervínculo visitado" xfId="27470" builtinId="9" hidden="1"/>
    <cellStyle name="Hipervínculo visitado" xfId="29287" builtinId="9" hidden="1"/>
    <cellStyle name="Hipervínculo visitado" xfId="29049" builtinId="9" hidden="1"/>
    <cellStyle name="Hipervínculo visitado" xfId="31294" builtinId="9" hidden="1"/>
    <cellStyle name="Hipervínculo visitado" xfId="31404" builtinId="9" hidden="1"/>
    <cellStyle name="Hipervínculo visitado" xfId="46977" builtinId="9" hidden="1"/>
    <cellStyle name="Hipervínculo visitado" xfId="45244" builtinId="9" hidden="1"/>
    <cellStyle name="Hipervínculo visitado" xfId="44108" builtinId="9" hidden="1"/>
    <cellStyle name="Hipervínculo visitado" xfId="41240" builtinId="9" hidden="1"/>
    <cellStyle name="Hipervínculo visitado" xfId="26447" builtinId="9" hidden="1"/>
    <cellStyle name="Hipervínculo visitado" xfId="25981" builtinId="9" hidden="1"/>
    <cellStyle name="Hipervínculo visitado" xfId="38941" builtinId="9" hidden="1"/>
    <cellStyle name="Hipervínculo visitado" xfId="29712" builtinId="9" hidden="1"/>
    <cellStyle name="Hipervínculo visitado" xfId="31528" builtinId="9" hidden="1"/>
    <cellStyle name="Hipervínculo visitado" xfId="27708" builtinId="9" hidden="1"/>
    <cellStyle name="Hipervínculo visitado" xfId="28552" builtinId="9" hidden="1"/>
    <cellStyle name="Hipervínculo visitado" xfId="29279" builtinId="9" hidden="1"/>
    <cellStyle name="Hipervínculo visitado" xfId="25575" builtinId="9" hidden="1"/>
    <cellStyle name="Hipervínculo visitado" xfId="37265" builtinId="9" hidden="1"/>
    <cellStyle name="Hipervínculo visitado" xfId="19406" builtinId="9" hidden="1"/>
    <cellStyle name="Hipervínculo visitado" xfId="7662" builtinId="9" hidden="1"/>
    <cellStyle name="Hipervínculo visitado" xfId="39706" builtinId="9" hidden="1"/>
    <cellStyle name="Hipervínculo visitado" xfId="18317" builtinId="9" hidden="1"/>
    <cellStyle name="Hipervínculo visitado" xfId="23157" builtinId="9" hidden="1"/>
    <cellStyle name="Hipervínculo visitado" xfId="48086" builtinId="9" hidden="1"/>
    <cellStyle name="Hipervínculo visitado" xfId="53999" builtinId="9" hidden="1"/>
    <cellStyle name="Hipervínculo visitado" xfId="37939" builtinId="9" hidden="1"/>
    <cellStyle name="Hipervínculo visitado" xfId="38021" builtinId="9" hidden="1"/>
    <cellStyle name="Hipervínculo visitado" xfId="35093" builtinId="9" hidden="1"/>
    <cellStyle name="Hipervínculo visitado" xfId="35855" builtinId="9" hidden="1"/>
    <cellStyle name="Hipervínculo visitado" xfId="32670" builtinId="9" hidden="1"/>
    <cellStyle name="Hipervínculo visitado" xfId="33868" builtinId="9" hidden="1"/>
    <cellStyle name="Hipervínculo visitado" xfId="30448" builtinId="9" hidden="1"/>
    <cellStyle name="Hipervínculo visitado" xfId="30733" builtinId="9" hidden="1"/>
    <cellStyle name="Hipervínculo visitado" xfId="48768" builtinId="9" hidden="1"/>
    <cellStyle name="Hipervínculo visitado" xfId="53323" builtinId="9" hidden="1"/>
    <cellStyle name="Hipervínculo visitado" xfId="57740" builtinId="9" hidden="1"/>
    <cellStyle name="Hipervínculo visitado" xfId="58669" builtinId="9" hidden="1"/>
    <cellStyle name="Hipervínculo visitado" xfId="44790" builtinId="9" hidden="1"/>
    <cellStyle name="Hipervínculo visitado" xfId="37731" builtinId="9" hidden="1"/>
    <cellStyle name="Hipervínculo visitado" xfId="30676" builtinId="9" hidden="1"/>
    <cellStyle name="Hipervínculo visitado" xfId="6879" builtinId="9" hidden="1"/>
    <cellStyle name="Hipervínculo visitado" xfId="35793" builtinId="9" hidden="1"/>
    <cellStyle name="Hipervínculo visitado" xfId="58963" builtinId="9" hidden="1"/>
    <cellStyle name="Hipervínculo visitado" xfId="27083" builtinId="9" hidden="1"/>
    <cellStyle name="Hipervínculo visitado" xfId="23589" builtinId="9" hidden="1"/>
    <cellStyle name="Hipervínculo visitado" xfId="35276" builtinId="9" hidden="1"/>
    <cellStyle name="Hipervínculo visitado" xfId="14642" builtinId="9" hidden="1"/>
    <cellStyle name="Hipervínculo visitado" xfId="14342" builtinId="9" hidden="1"/>
    <cellStyle name="Hipervínculo visitado" xfId="46163" builtinId="9" hidden="1"/>
    <cellStyle name="Hipervínculo visitado" xfId="44582" builtinId="9" hidden="1"/>
    <cellStyle name="Hipervínculo visitado" xfId="22435" builtinId="9" hidden="1"/>
    <cellStyle name="Hipervínculo visitado" xfId="40838" builtinId="9" hidden="1"/>
    <cellStyle name="Hipervínculo visitado" xfId="36123" builtinId="9" hidden="1"/>
    <cellStyle name="Hipervínculo visitado" xfId="35753" builtinId="9" hidden="1"/>
    <cellStyle name="Hipervínculo visitado" xfId="30172" builtinId="9" hidden="1"/>
    <cellStyle name="Hipervínculo visitado" xfId="23281" builtinId="9" hidden="1"/>
    <cellStyle name="Hipervínculo visitado" xfId="43447" builtinId="9" hidden="1"/>
    <cellStyle name="Hipervínculo visitado" xfId="46999" builtinId="9" hidden="1"/>
    <cellStyle name="Hipervínculo visitado" xfId="23116" builtinId="9" hidden="1"/>
    <cellStyle name="Hipervínculo visitado" xfId="10622" builtinId="9" hidden="1"/>
    <cellStyle name="Hipervínculo visitado" xfId="2430" builtinId="9" hidden="1"/>
    <cellStyle name="Hipervínculo visitado" xfId="17174" builtinId="9" hidden="1"/>
    <cellStyle name="Hipervínculo visitado" xfId="10010" builtinId="9" hidden="1"/>
    <cellStyle name="Hipervínculo visitado" xfId="9976" builtinId="9" hidden="1"/>
    <cellStyle name="Hipervínculo visitado" xfId="38601" builtinId="9" hidden="1"/>
    <cellStyle name="Hipervínculo visitado" xfId="23797" builtinId="9" hidden="1"/>
    <cellStyle name="Hipervínculo visitado" xfId="22940" builtinId="9" hidden="1"/>
    <cellStyle name="Hipervínculo visitado" xfId="347" builtinId="9" hidden="1"/>
    <cellStyle name="Hipervínculo visitado" xfId="3377" builtinId="9" hidden="1"/>
    <cellStyle name="Hipervínculo visitado" xfId="4490" builtinId="9" hidden="1"/>
    <cellStyle name="Hipervínculo visitado" xfId="8616" builtinId="9" hidden="1"/>
    <cellStyle name="Hipervínculo visitado" xfId="19744" builtinId="9" hidden="1"/>
    <cellStyle name="Hipervínculo visitado" xfId="16676" builtinId="9" hidden="1"/>
    <cellStyle name="Hipervínculo visitado" xfId="33750" builtinId="9" hidden="1"/>
    <cellStyle name="Hipervínculo visitado" xfId="42446" builtinId="9" hidden="1"/>
    <cellStyle name="Hipervínculo visitado" xfId="10690" builtinId="9" hidden="1"/>
    <cellStyle name="Hipervínculo visitado" xfId="7415" builtinId="9" hidden="1"/>
    <cellStyle name="Hipervínculo visitado" xfId="15933" builtinId="9" hidden="1"/>
    <cellStyle name="Hipervínculo visitado" xfId="51010" builtinId="9" hidden="1"/>
    <cellStyle name="Hipervínculo visitado" xfId="39772" builtinId="9" hidden="1"/>
    <cellStyle name="Hipervínculo visitado" xfId="30062" builtinId="9" hidden="1"/>
    <cellStyle name="Hipervínculo visitado" xfId="30558" builtinId="9" hidden="1"/>
    <cellStyle name="Hipervínculo visitado" xfId="19710" builtinId="9" hidden="1"/>
    <cellStyle name="Hipervínculo visitado" xfId="59264" builtinId="9" hidden="1"/>
    <cellStyle name="Hipervínculo visitado" xfId="3711" builtinId="9" hidden="1"/>
    <cellStyle name="Hipervínculo visitado" xfId="27035" builtinId="9" hidden="1"/>
    <cellStyle name="Hipervínculo visitado" xfId="48818" builtinId="9" hidden="1"/>
    <cellStyle name="Hipervínculo visitado" xfId="6909" builtinId="9" hidden="1"/>
    <cellStyle name="Hipervínculo visitado" xfId="8196" builtinId="9" hidden="1"/>
    <cellStyle name="Hipervínculo visitado" xfId="16614" builtinId="9" hidden="1"/>
    <cellStyle name="Hipervínculo visitado" xfId="8226" builtinId="9" hidden="1"/>
    <cellStyle name="Hipervínculo visitado" xfId="1367" builtinId="9" hidden="1"/>
    <cellStyle name="Hipervínculo visitado" xfId="2512" builtinId="9" hidden="1"/>
    <cellStyle name="Hipervínculo visitado" xfId="41425" builtinId="9" hidden="1"/>
    <cellStyle name="Hipervínculo visitado" xfId="6316" builtinId="9" hidden="1"/>
    <cellStyle name="Hipervínculo visitado" xfId="8254" builtinId="9" hidden="1"/>
    <cellStyle name="Hipervínculo visitado" xfId="2979" builtinId="9" hidden="1"/>
    <cellStyle name="Hipervínculo visitado" xfId="57831" builtinId="9" hidden="1"/>
    <cellStyle name="Hipervínculo visitado" xfId="18173" builtinId="9" hidden="1"/>
    <cellStyle name="Hipervínculo visitado" xfId="14124" builtinId="9" hidden="1"/>
    <cellStyle name="Hipervínculo visitado" xfId="16031" builtinId="9" hidden="1"/>
    <cellStyle name="Hipervínculo visitado" xfId="40376" builtinId="9" hidden="1"/>
    <cellStyle name="Hipervínculo visitado" xfId="37337" builtinId="9" hidden="1"/>
    <cellStyle name="Hipervínculo visitado" xfId="24431" builtinId="9" hidden="1"/>
    <cellStyle name="Hipervínculo visitado" xfId="7851" builtinId="9" hidden="1"/>
    <cellStyle name="Hipervínculo visitado" xfId="43882" builtinId="9" hidden="1"/>
    <cellStyle name="Hipervínculo visitado" xfId="38127" builtinId="9" hidden="1"/>
    <cellStyle name="Hipervínculo visitado" xfId="4687" builtinId="9" hidden="1"/>
    <cellStyle name="Hipervínculo visitado" xfId="49930" builtinId="9" hidden="1"/>
    <cellStyle name="Hipervínculo visitado" xfId="58951" builtinId="9" hidden="1"/>
    <cellStyle name="Hipervínculo visitado" xfId="14693" builtinId="9" hidden="1"/>
    <cellStyle name="Hipervínculo visitado" xfId="51990" builtinId="9" hidden="1"/>
    <cellStyle name="Hipervínculo visitado" xfId="52397" builtinId="9" hidden="1"/>
    <cellStyle name="Hipervínculo visitado" xfId="13582" builtinId="9" hidden="1"/>
    <cellStyle name="Hipervínculo visitado" xfId="50229" builtinId="9" hidden="1"/>
    <cellStyle name="Hipervínculo visitado" xfId="41067" builtinId="9" hidden="1"/>
    <cellStyle name="Hipervínculo visitado" xfId="47864" builtinId="9" hidden="1"/>
    <cellStyle name="Hipervínculo visitado" xfId="37213" builtinId="9" hidden="1"/>
    <cellStyle name="Hipervínculo visitado" xfId="27185" builtinId="9" hidden="1"/>
    <cellStyle name="Hipervínculo visitado" xfId="2951" builtinId="9" hidden="1"/>
    <cellStyle name="Hipervínculo visitado" xfId="31654" builtinId="9" hidden="1"/>
    <cellStyle name="Hipervínculo visitado" xfId="6895" builtinId="9" hidden="1"/>
    <cellStyle name="Hipervínculo visitado" xfId="7252" builtinId="9" hidden="1"/>
    <cellStyle name="Hipervínculo visitado" xfId="28809" builtinId="9" hidden="1"/>
    <cellStyle name="Hipervínculo visitado" xfId="18626" builtinId="9" hidden="1"/>
    <cellStyle name="Hipervínculo visitado" xfId="40114" builtinId="9" hidden="1"/>
    <cellStyle name="Hipervínculo visitado" xfId="41023" builtinId="9" hidden="1"/>
    <cellStyle name="Hipervínculo visitado" xfId="42682" builtinId="9" hidden="1"/>
    <cellStyle name="Hipervínculo visitado" xfId="22966" builtinId="9" hidden="1"/>
    <cellStyle name="Hipervínculo visitado" xfId="12315" builtinId="9" hidden="1"/>
    <cellStyle name="Hipervínculo visitado" xfId="42896" builtinId="9" hidden="1"/>
    <cellStyle name="Hipervínculo visitado" xfId="52086" builtinId="9" hidden="1"/>
    <cellStyle name="Hipervínculo visitado" xfId="16652" builtinId="9" hidden="1"/>
    <cellStyle name="Hipervínculo visitado" xfId="11090" builtinId="9" hidden="1"/>
    <cellStyle name="Hipervínculo visitado" xfId="8536" builtinId="9" hidden="1"/>
    <cellStyle name="Hipervínculo visitado" xfId="42758" builtinId="9" hidden="1"/>
    <cellStyle name="Hipervínculo visitado" xfId="28743" builtinId="9" hidden="1"/>
    <cellStyle name="Hipervínculo visitado" xfId="22333" builtinId="9" hidden="1"/>
    <cellStyle name="Hipervínculo visitado" xfId="18421" builtinId="9" hidden="1"/>
    <cellStyle name="Hipervínculo visitado" xfId="23014" builtinId="9" hidden="1"/>
    <cellStyle name="Hipervínculo visitado" xfId="11960" builtinId="9" hidden="1"/>
    <cellStyle name="Hipervínculo visitado" xfId="21247" builtinId="9" hidden="1"/>
    <cellStyle name="Hipervínculo visitado" xfId="28531" builtinId="9" hidden="1"/>
    <cellStyle name="Hipervínculo visitado" xfId="29849" builtinId="9" hidden="1"/>
    <cellStyle name="Hipervínculo visitado" xfId="26919" builtinId="9" hidden="1"/>
    <cellStyle name="Hipervínculo visitado" xfId="9181" builtinId="9" hidden="1"/>
    <cellStyle name="Hipervínculo visitado" xfId="17256" builtinId="9" hidden="1"/>
    <cellStyle name="Hipervínculo visitado" xfId="30982" builtinId="9" hidden="1"/>
    <cellStyle name="Hipervínculo visitado" xfId="37417" builtinId="9" hidden="1"/>
    <cellStyle name="Hipervínculo visitado" xfId="22672" builtinId="9" hidden="1"/>
    <cellStyle name="Hipervínculo visitado" xfId="45577" builtinId="9" hidden="1"/>
    <cellStyle name="Hipervínculo visitado" xfId="11603" builtinId="9" hidden="1"/>
    <cellStyle name="Hipervínculo visitado" xfId="22079" builtinId="9" hidden="1"/>
    <cellStyle name="Hipervínculo visitado" xfId="39881" builtinId="9" hidden="1"/>
    <cellStyle name="Hipervínculo visitado" xfId="47067" builtinId="9" hidden="1"/>
    <cellStyle name="Hipervínculo visitado" xfId="3227" builtinId="9" hidden="1"/>
    <cellStyle name="Hipervínculo visitado" xfId="8572" builtinId="9" hidden="1"/>
    <cellStyle name="Hipervínculo visitado" xfId="39925" builtinId="9" hidden="1"/>
    <cellStyle name="Hipervínculo visitado" xfId="56347" builtinId="9" hidden="1"/>
    <cellStyle name="Hipervínculo visitado" xfId="37679" builtinId="9" hidden="1"/>
    <cellStyle name="Hipervínculo visitado" xfId="57787" builtinId="9" hidden="1"/>
    <cellStyle name="Hipervínculo visitado" xfId="12513" builtinId="9" hidden="1"/>
    <cellStyle name="Hipervínculo visitado" xfId="13951" builtinId="9" hidden="1"/>
    <cellStyle name="Hipervínculo visitado" xfId="28657" builtinId="9" hidden="1"/>
    <cellStyle name="Hipervínculo visitado" xfId="11715" builtinId="9" hidden="1"/>
    <cellStyle name="Hipervínculo visitado" xfId="41193" builtinId="9" hidden="1"/>
    <cellStyle name="Hipervínculo visitado" xfId="8376" builtinId="9" hidden="1"/>
    <cellStyle name="Hipervínculo visitado" xfId="16390" builtinId="9" hidden="1"/>
    <cellStyle name="Hipervínculo visitado" xfId="16432" builtinId="9" hidden="1"/>
    <cellStyle name="Hipervínculo visitado" xfId="20312" builtinId="9" hidden="1"/>
    <cellStyle name="Hipervínculo visitado" xfId="9858" builtinId="9" hidden="1"/>
    <cellStyle name="Hipervínculo visitado" xfId="9448" builtinId="9" hidden="1"/>
    <cellStyle name="Hipervínculo visitado" xfId="8074" builtinId="9" hidden="1"/>
    <cellStyle name="Hipervínculo visitado" xfId="8570" builtinId="9" hidden="1"/>
    <cellStyle name="Hipervínculo visitado" xfId="4705" builtinId="9" hidden="1"/>
    <cellStyle name="Hipervínculo visitado" xfId="6372" builtinId="9" hidden="1"/>
    <cellStyle name="Hipervínculo visitado" xfId="53885" builtinId="9" hidden="1"/>
    <cellStyle name="Hipervínculo visitado" xfId="23595" builtinId="9" hidden="1"/>
    <cellStyle name="Hipervínculo visitado" xfId="39417" builtinId="9" hidden="1"/>
    <cellStyle name="Hipervínculo visitado" xfId="132" builtinId="9" hidden="1"/>
    <cellStyle name="Hipervínculo visitado" xfId="4251" builtinId="9" hidden="1"/>
    <cellStyle name="Hipervínculo visitado" xfId="23364" builtinId="9" hidden="1"/>
    <cellStyle name="Hipervínculo visitado" xfId="13417" builtinId="9" hidden="1"/>
    <cellStyle name="Hipervínculo visitado" xfId="12777" builtinId="9" hidden="1"/>
    <cellStyle name="Hipervínculo visitado" xfId="11371" builtinId="9" hidden="1"/>
    <cellStyle name="Hipervínculo visitado" xfId="11293" builtinId="9" hidden="1"/>
    <cellStyle name="Hipervínculo visitado" xfId="30400" builtinId="9" hidden="1"/>
    <cellStyle name="Hipervínculo visitado" xfId="54025" builtinId="9" hidden="1"/>
    <cellStyle name="Hipervínculo visitado" xfId="54569" builtinId="9" hidden="1"/>
    <cellStyle name="Hipervínculo visitado" xfId="57760" builtinId="9" hidden="1"/>
    <cellStyle name="Hipervínculo visitado" xfId="49769" builtinId="9" hidden="1"/>
    <cellStyle name="Hipervínculo visitado" xfId="39490" builtinId="9" hidden="1"/>
    <cellStyle name="Hipervínculo visitado" xfId="36001" builtinId="9" hidden="1"/>
    <cellStyle name="Hipervínculo visitado" xfId="11335" builtinId="9" hidden="1"/>
    <cellStyle name="Hipervínculo visitado" xfId="9870" builtinId="9" hidden="1"/>
    <cellStyle name="Hipervínculo visitado" xfId="9263" builtinId="9" hidden="1"/>
    <cellStyle name="Hipervínculo visitado" xfId="18235" builtinId="9" hidden="1"/>
    <cellStyle name="Hipervínculo visitado" xfId="43953" builtinId="9" hidden="1"/>
    <cellStyle name="Hipervínculo visitado" xfId="37604" builtinId="9" hidden="1"/>
    <cellStyle name="Hipervínculo visitado" xfId="24373" builtinId="9" hidden="1"/>
    <cellStyle name="Hipervínculo visitado" xfId="23339" builtinId="9" hidden="1"/>
    <cellStyle name="Hipervínculo visitado" xfId="21540" builtinId="9" hidden="1"/>
    <cellStyle name="Hipervínculo visitado" xfId="29061" builtinId="9" hidden="1"/>
    <cellStyle name="Hipervínculo visitado" xfId="40392" builtinId="9" hidden="1"/>
    <cellStyle name="Hipervínculo visitado" xfId="33574" builtinId="9" hidden="1"/>
    <cellStyle name="Hipervínculo visitado" xfId="17388" builtinId="9" hidden="1"/>
    <cellStyle name="Hipervínculo visitado" xfId="6849" builtinId="9" hidden="1"/>
    <cellStyle name="Hipervínculo visitado" xfId="51946" builtinId="9" hidden="1"/>
    <cellStyle name="Hipervínculo visitado" xfId="32097" builtinId="9" hidden="1"/>
    <cellStyle name="Hipervínculo visitado" xfId="30500" builtinId="9" hidden="1"/>
    <cellStyle name="Hipervínculo visitado" xfId="10228" builtinId="9" hidden="1"/>
    <cellStyle name="Hipervínculo visitado" xfId="45150" builtinId="9" hidden="1"/>
    <cellStyle name="Hipervínculo visitado" xfId="2140" builtinId="9" hidden="1"/>
    <cellStyle name="Hipervínculo visitado" xfId="3145" builtinId="9" hidden="1"/>
    <cellStyle name="Hipervínculo visitado" xfId="43030" builtinId="9" hidden="1"/>
    <cellStyle name="Hipervínculo visitado" xfId="42283" builtinId="9" hidden="1"/>
    <cellStyle name="Hipervínculo visitado" xfId="44513" builtinId="9" hidden="1"/>
    <cellStyle name="Hipervínculo visitado" xfId="42620" builtinId="9" hidden="1"/>
    <cellStyle name="Hipervínculo visitado" xfId="41409" builtinId="9" hidden="1"/>
    <cellStyle name="Hipervínculo visitado" xfId="2780" builtinId="9" hidden="1"/>
    <cellStyle name="Hipervínculo visitado" xfId="5535" builtinId="9" hidden="1"/>
    <cellStyle name="Hipervínculo visitado" xfId="45583" builtinId="9" hidden="1"/>
    <cellStyle name="Hipervínculo visitado" xfId="4131" builtinId="9" hidden="1"/>
    <cellStyle name="Hipervínculo visitado" xfId="19263" builtinId="9" hidden="1"/>
    <cellStyle name="Hipervínculo visitado" xfId="10282" builtinId="9" hidden="1"/>
    <cellStyle name="Hipervínculo visitado" xfId="6412" builtinId="9" hidden="1"/>
    <cellStyle name="Hipervínculo visitado" xfId="2278" builtinId="9" hidden="1"/>
    <cellStyle name="Hipervínculo visitado" xfId="26" builtinId="9" hidden="1"/>
    <cellStyle name="Hipervínculo visitado" xfId="185" builtinId="9" hidden="1"/>
    <cellStyle name="Hipervínculo visitado" xfId="1000" builtinId="9" hidden="1"/>
    <cellStyle name="Hipervínculo visitado" xfId="3475" builtinId="9" hidden="1"/>
    <cellStyle name="Hipervínculo visitado" xfId="8466" builtinId="9" hidden="1"/>
    <cellStyle name="Hipervínculo visitado" xfId="40588" builtinId="9" hidden="1"/>
    <cellStyle name="Hipervínculo visitado" xfId="42840" builtinId="9" hidden="1"/>
    <cellStyle name="Hipervínculo visitado" xfId="46159" builtinId="9" hidden="1"/>
    <cellStyle name="Hipervínculo visitado" xfId="1105" builtinId="9" hidden="1"/>
    <cellStyle name="Hipervínculo visitado" xfId="2619" builtinId="9" hidden="1"/>
    <cellStyle name="Hipervínculo visitado" xfId="5960" builtinId="9" hidden="1"/>
    <cellStyle name="Hipervínculo visitado" xfId="46157" builtinId="9" hidden="1"/>
    <cellStyle name="Hipervínculo visitado" xfId="21955" builtinId="9" hidden="1"/>
    <cellStyle name="Hipervínculo visitado" xfId="4603" builtinId="9" hidden="1"/>
    <cellStyle name="Hipervínculo visitado" xfId="19936" builtinId="9" hidden="1"/>
    <cellStyle name="Hipervínculo visitado" xfId="15218" builtinId="9" hidden="1"/>
    <cellStyle name="Hipervínculo visitado" xfId="4974" builtinId="9" hidden="1"/>
    <cellStyle name="Hipervínculo visitado" xfId="38067" builtinId="9" hidden="1"/>
    <cellStyle name="Hipervínculo visitado" xfId="3513" builtinId="9" hidden="1"/>
    <cellStyle name="Hipervínculo visitado" xfId="1143" builtinId="9" hidden="1"/>
    <cellStyle name="Hipervínculo visitado" xfId="3312" builtinId="9" hidden="1"/>
    <cellStyle name="Hipervínculo visitado" xfId="29542" builtinId="9" hidden="1"/>
    <cellStyle name="Hipervínculo visitado" xfId="41447" builtinId="9" hidden="1"/>
    <cellStyle name="Hipervínculo visitado" xfId="16304" builtinId="9" hidden="1"/>
    <cellStyle name="Hipervínculo visitado" xfId="44196" builtinId="9" hidden="1"/>
    <cellStyle name="Hipervínculo visitado" xfId="42374" builtinId="9" hidden="1"/>
    <cellStyle name="Hipervínculo visitado" xfId="26239" builtinId="9" hidden="1"/>
    <cellStyle name="Hipervínculo visitado" xfId="10256" builtinId="9" hidden="1"/>
    <cellStyle name="Hipervínculo visitado" xfId="27610" builtinId="9" hidden="1"/>
    <cellStyle name="Hipervínculo visitado" xfId="32668" builtinId="9" hidden="1"/>
    <cellStyle name="Hipervínculo visitado" xfId="48342" builtinId="9" hidden="1"/>
    <cellStyle name="Hipervínculo visitado" xfId="9524" builtinId="9" hidden="1"/>
    <cellStyle name="Hipervínculo visitado" xfId="53511" builtinId="9" hidden="1"/>
    <cellStyle name="Hipervínculo visitado" xfId="56055" builtinId="9" hidden="1"/>
    <cellStyle name="Hipervínculo visitado" xfId="17110" builtinId="9" hidden="1"/>
    <cellStyle name="Hipervínculo visitado" xfId="51606" builtinId="9" hidden="1"/>
    <cellStyle name="Hipervínculo visitado" xfId="32193" builtinId="9" hidden="1"/>
    <cellStyle name="Hipervínculo visitado" xfId="11787" builtinId="9" hidden="1"/>
    <cellStyle name="Hipervínculo visitado" xfId="11944" builtinId="9" hidden="1"/>
    <cellStyle name="Hipervínculo visitado" xfId="6592" builtinId="9" hidden="1"/>
    <cellStyle name="Hipervínculo visitado" xfId="39536" builtinId="9" hidden="1"/>
    <cellStyle name="Hipervínculo visitado" xfId="20579" builtinId="9" hidden="1"/>
    <cellStyle name="Hipervínculo visitado" xfId="9005" builtinId="9" hidden="1"/>
    <cellStyle name="Hipervínculo visitado" xfId="1703" builtinId="9" hidden="1"/>
    <cellStyle name="Hipervínculo visitado" xfId="8979" builtinId="9" hidden="1"/>
    <cellStyle name="Hipervínculo visitado" xfId="2721" builtinId="9" hidden="1"/>
    <cellStyle name="Hipervínculo visitado" xfId="579" builtinId="9" hidden="1"/>
    <cellStyle name="Hipervínculo visitado" xfId="19794" builtinId="9" hidden="1"/>
    <cellStyle name="Hipervínculo visitado" xfId="57456" builtinId="9" hidden="1"/>
    <cellStyle name="Hipervínculo visitado" xfId="2927" builtinId="9" hidden="1"/>
    <cellStyle name="Hipervínculo visitado" xfId="25134" builtinId="9" hidden="1"/>
    <cellStyle name="Hipervínculo visitado" xfId="12895" builtinId="9" hidden="1"/>
    <cellStyle name="Hipervínculo visitado" xfId="25018" builtinId="9" hidden="1"/>
    <cellStyle name="Hipervínculo visitado" xfId="52383" builtinId="9" hidden="1"/>
    <cellStyle name="Hipervínculo visitado" xfId="32244" builtinId="9" hidden="1"/>
    <cellStyle name="Hipervínculo visitado" xfId="24021" builtinId="9" hidden="1"/>
    <cellStyle name="Hipervínculo visitado" xfId="16370" builtinId="9" hidden="1"/>
    <cellStyle name="Hipervínculo visitado" xfId="21935" builtinId="9" hidden="1"/>
    <cellStyle name="Hipervínculo visitado" xfId="36614" builtinId="9" hidden="1"/>
    <cellStyle name="Hipervínculo visitado" xfId="50149" builtinId="9" hidden="1"/>
    <cellStyle name="Hipervínculo visitado" xfId="10370" builtinId="9" hidden="1"/>
    <cellStyle name="Hipervínculo visitado" xfId="9285" builtinId="9" hidden="1"/>
    <cellStyle name="Hipervínculo visitado" xfId="29817" builtinId="9" hidden="1"/>
    <cellStyle name="Hipervínculo visitado" xfId="5284" builtinId="9" hidden="1"/>
    <cellStyle name="Hipervínculo visitado" xfId="8624" builtinId="9" hidden="1"/>
    <cellStyle name="Hipervínculo visitado" xfId="20407" builtinId="9" hidden="1"/>
    <cellStyle name="Hipervínculo visitado" xfId="8119" builtinId="9" hidden="1"/>
    <cellStyle name="Hipervínculo visitado" xfId="42730" builtinId="9" hidden="1"/>
    <cellStyle name="Hipervínculo visitado" xfId="50177" builtinId="9" hidden="1"/>
    <cellStyle name="Hipervínculo visitado" xfId="50899" builtinId="9" hidden="1"/>
    <cellStyle name="Hipervínculo visitado" xfId="1219" builtinId="9" hidden="1"/>
    <cellStyle name="Hipervínculo visitado" xfId="20967" builtinId="9" hidden="1"/>
    <cellStyle name="Hipervínculo visitado" xfId="28059" builtinId="9" hidden="1"/>
    <cellStyle name="Hipervínculo visitado" xfId="22696" builtinId="9" hidden="1"/>
    <cellStyle name="Hipervínculo visitado" xfId="15468" builtinId="9" hidden="1"/>
    <cellStyle name="Hipervínculo visitado" xfId="15921" builtinId="9" hidden="1"/>
    <cellStyle name="Hipervínculo visitado" xfId="47798" builtinId="9" hidden="1"/>
    <cellStyle name="Hipervínculo visitado" xfId="39948" builtinId="9" hidden="1"/>
    <cellStyle name="Hipervínculo visitado" xfId="51528" builtinId="9" hidden="1"/>
    <cellStyle name="Hipervínculo visitado" xfId="50821" builtinId="9" hidden="1"/>
    <cellStyle name="Hipervínculo visitado" xfId="42308" builtinId="9" hidden="1"/>
    <cellStyle name="Hipervínculo visitado" xfId="53991" builtinId="9" hidden="1"/>
    <cellStyle name="Hipervínculo visitado" xfId="20867" builtinId="9" hidden="1"/>
    <cellStyle name="Hipervínculo visitado" xfId="56179" builtinId="9" hidden="1"/>
    <cellStyle name="Hipervínculo visitado" xfId="39568" builtinId="9" hidden="1"/>
    <cellStyle name="Hipervínculo visitado" xfId="17528" builtinId="9" hidden="1"/>
    <cellStyle name="Hipervínculo visitado" xfId="22151" builtinId="9" hidden="1"/>
    <cellStyle name="Hipervínculo visitado" xfId="8587" builtinId="9" hidden="1"/>
    <cellStyle name="Hipervínculo visitado" xfId="54346" builtinId="9" hidden="1"/>
    <cellStyle name="Hipervínculo visitado" xfId="35089" builtinId="9" hidden="1"/>
    <cellStyle name="Hipervínculo visitado" xfId="11387" builtinId="9" hidden="1"/>
    <cellStyle name="Hipervínculo visitado" xfId="19281" builtinId="9" hidden="1"/>
    <cellStyle name="Hipervínculo visitado" xfId="20244" builtinId="9" hidden="1"/>
    <cellStyle name="Hipervínculo visitado" xfId="7488" builtinId="9" hidden="1"/>
    <cellStyle name="Hipervínculo visitado" xfId="53797" builtinId="9" hidden="1"/>
    <cellStyle name="Hipervínculo visitado" xfId="54009" builtinId="9" hidden="1"/>
    <cellStyle name="Hipervínculo visitado" xfId="24389" builtinId="9" hidden="1"/>
    <cellStyle name="Hipervínculo visitado" xfId="1167" builtinId="9" hidden="1"/>
    <cellStyle name="Hipervínculo visitado" xfId="4601" builtinId="9" hidden="1"/>
    <cellStyle name="Hipervínculo visitado" xfId="45026" builtinId="9" hidden="1"/>
    <cellStyle name="Hipervínculo visitado" xfId="41626" builtinId="9" hidden="1"/>
    <cellStyle name="Hipervínculo visitado" xfId="44244" builtinId="9" hidden="1"/>
    <cellStyle name="Hipervínculo visitado" xfId="42232" builtinId="9" hidden="1"/>
    <cellStyle name="Hipervínculo visitado" xfId="47057" builtinId="9" hidden="1"/>
    <cellStyle name="Hipervínculo visitado" xfId="36295" builtinId="9" hidden="1"/>
    <cellStyle name="Hipervínculo visitado" xfId="39690" builtinId="9" hidden="1"/>
    <cellStyle name="Hipervínculo visitado" xfId="20769" builtinId="9" hidden="1"/>
    <cellStyle name="Hipervínculo visitado" xfId="48621" builtinId="9" hidden="1"/>
    <cellStyle name="Hipervínculo visitado" xfId="7123" builtinId="9" hidden="1"/>
    <cellStyle name="Hipervínculo visitado" xfId="34359" builtinId="9" hidden="1"/>
    <cellStyle name="Hipervínculo visitado" xfId="51992" builtinId="9" hidden="1"/>
    <cellStyle name="Hipervínculo visitado" xfId="30132" builtinId="9" hidden="1"/>
    <cellStyle name="Hipervínculo visitado" xfId="35163" builtinId="9" hidden="1"/>
    <cellStyle name="Hipervínculo visitado" xfId="38301" builtinId="9" hidden="1"/>
    <cellStyle name="Hipervínculo visitado" xfId="13620" builtinId="9" hidden="1"/>
    <cellStyle name="Hipervínculo visitado" xfId="44058" builtinId="9" hidden="1"/>
    <cellStyle name="Hipervínculo visitado" xfId="25329" builtinId="9" hidden="1"/>
    <cellStyle name="Hipervínculo visitado" xfId="29578" builtinId="9" hidden="1"/>
    <cellStyle name="Hipervínculo visitado" xfId="34619" builtinId="9" hidden="1"/>
    <cellStyle name="Hipervínculo visitado" xfId="44308" builtinId="9" hidden="1"/>
    <cellStyle name="Hipervínculo visitado" xfId="26231" builtinId="9" hidden="1"/>
    <cellStyle name="Hipervínculo visitado" xfId="27863" builtinId="9" hidden="1"/>
    <cellStyle name="Hipervínculo visitado" xfId="25144" builtinId="9" hidden="1"/>
    <cellStyle name="Hipervínculo visitado" xfId="35957" builtinId="9" hidden="1"/>
    <cellStyle name="Hipervínculo visitado" xfId="13576" builtinId="9" hidden="1"/>
    <cellStyle name="Hipervínculo visitado" xfId="21158" builtinId="9" hidden="1"/>
    <cellStyle name="Hipervínculo visitado" xfId="18623" builtinId="9" hidden="1"/>
    <cellStyle name="Hipervínculo visitado" xfId="28143" builtinId="9" hidden="1"/>
    <cellStyle name="Hipervínculo visitado" xfId="45122" builtinId="9" hidden="1"/>
    <cellStyle name="Hipervínculo visitado" xfId="35593" builtinId="9" hidden="1"/>
    <cellStyle name="Hipervínculo visitado" xfId="25000" builtinId="9" hidden="1"/>
    <cellStyle name="Hipervínculo visitado" xfId="15462" builtinId="9" hidden="1"/>
    <cellStyle name="Hipervínculo visitado" xfId="14560" builtinId="9" hidden="1"/>
    <cellStyle name="Hipervínculo visitado" xfId="15042" builtinId="9" hidden="1"/>
    <cellStyle name="Hipervínculo visitado" xfId="15795" builtinId="9" hidden="1"/>
    <cellStyle name="Hipervínculo visitado" xfId="42213" builtinId="9" hidden="1"/>
    <cellStyle name="Hipervínculo visitado" xfId="31076" builtinId="9" hidden="1"/>
    <cellStyle name="Hipervínculo visitado" xfId="15718" builtinId="9" hidden="1"/>
    <cellStyle name="Hipervínculo visitado" xfId="14045" builtinId="9" hidden="1"/>
    <cellStyle name="Hipervínculo visitado" xfId="23539" builtinId="9" hidden="1"/>
    <cellStyle name="Hipervínculo visitado" xfId="39970" builtinId="9" hidden="1"/>
    <cellStyle name="Hipervínculo visitado" xfId="56443" builtinId="9" hidden="1"/>
    <cellStyle name="Hipervínculo visitado" xfId="32406" builtinId="9" hidden="1"/>
    <cellStyle name="Hipervínculo visitado" xfId="96" builtinId="9" hidden="1"/>
    <cellStyle name="Hipervínculo visitado" xfId="11821" builtinId="9" hidden="1"/>
    <cellStyle name="Hipervínculo visitado" xfId="56777" builtinId="9" hidden="1"/>
    <cellStyle name="Hipervínculo visitado" xfId="42506" builtinId="9" hidden="1"/>
    <cellStyle name="Hipervínculo visitado" xfId="30418" builtinId="9" hidden="1"/>
    <cellStyle name="Hipervínculo visitado" xfId="7460" builtinId="9" hidden="1"/>
    <cellStyle name="Hipervínculo visitado" xfId="5924" builtinId="9" hidden="1"/>
    <cellStyle name="Hipervínculo visitado" xfId="15038" builtinId="9" hidden="1"/>
    <cellStyle name="Hipervínculo visitado" xfId="38335" builtinId="9" hidden="1"/>
    <cellStyle name="Hipervínculo visitado" xfId="56988" builtinId="9" hidden="1"/>
    <cellStyle name="Hipervínculo visitado" xfId="30438" builtinId="9" hidden="1"/>
    <cellStyle name="Hipervínculo visitado" xfId="6374" builtinId="9" hidden="1"/>
    <cellStyle name="Hipervínculo visitado" xfId="19950" builtinId="9" hidden="1"/>
    <cellStyle name="Hipervínculo visitado" xfId="19430" builtinId="9" hidden="1"/>
    <cellStyle name="Hipervínculo visitado" xfId="32567" builtinId="9" hidden="1"/>
    <cellStyle name="Hipervínculo visitado" xfId="19566" builtinId="9" hidden="1"/>
    <cellStyle name="Hipervínculo visitado" xfId="11031" builtinId="9" hidden="1"/>
    <cellStyle name="Hipervínculo visitado" xfId="50782" builtinId="9" hidden="1"/>
    <cellStyle name="Hipervínculo visitado" xfId="57857" builtinId="9" hidden="1"/>
    <cellStyle name="Hipervínculo visitado" xfId="55892" builtinId="9" hidden="1"/>
    <cellStyle name="Hipervínculo visitado" xfId="34363" builtinId="9" hidden="1"/>
    <cellStyle name="Hipervínculo visitado" xfId="14366" builtinId="9" hidden="1"/>
    <cellStyle name="Hipervínculo visitado" xfId="51112" builtinId="9" hidden="1"/>
    <cellStyle name="Hipervínculo visitado" xfId="38247" builtinId="9" hidden="1"/>
    <cellStyle name="Hipervínculo visitado" xfId="45072" builtinId="9" hidden="1"/>
    <cellStyle name="Hipervínculo visitado" xfId="24761" builtinId="9" hidden="1"/>
    <cellStyle name="Hipervínculo visitado" xfId="25923" builtinId="9" hidden="1"/>
    <cellStyle name="Hipervínculo visitado" xfId="2933" builtinId="9" hidden="1"/>
    <cellStyle name="Hipervínculo visitado" xfId="29175" builtinId="9" hidden="1"/>
    <cellStyle name="Hipervínculo visitado" xfId="28613" builtinId="9" hidden="1"/>
    <cellStyle name="Hipervínculo visitado" xfId="16121" builtinId="9" hidden="1"/>
    <cellStyle name="Hipervínculo visitado" xfId="12537" builtinId="9" hidden="1"/>
    <cellStyle name="Hipervínculo visitado" xfId="16394" builtinId="9" hidden="1"/>
    <cellStyle name="Hipervínculo visitado" xfId="15987" builtinId="9" hidden="1"/>
    <cellStyle name="Hipervínculo visitado" xfId="27181" builtinId="9" hidden="1"/>
    <cellStyle name="Hipervínculo visitado" xfId="33338" builtinId="9" hidden="1"/>
    <cellStyle name="Hipervínculo visitado" xfId="25931" builtinId="9" hidden="1"/>
    <cellStyle name="Hipervínculo visitado" xfId="51347" builtinId="9" hidden="1"/>
    <cellStyle name="Hipervínculo visitado" xfId="52497" builtinId="9" hidden="1"/>
    <cellStyle name="Hipervínculo visitado" xfId="29031" builtinId="9" hidden="1"/>
    <cellStyle name="Hipervínculo visitado" xfId="14130" builtinId="9" hidden="1"/>
    <cellStyle name="Hipervínculo visitado" xfId="44860" builtinId="9" hidden="1"/>
    <cellStyle name="Hipervínculo visitado" xfId="58717" builtinId="9" hidden="1"/>
    <cellStyle name="Hipervínculo visitado" xfId="48822" builtinId="9" hidden="1"/>
    <cellStyle name="Hipervínculo visitado" xfId="51146" builtinId="9" hidden="1"/>
    <cellStyle name="Hipervínculo visitado" xfId="45296" builtinId="9" hidden="1"/>
    <cellStyle name="Hipervínculo visitado" xfId="3991" builtinId="9" hidden="1"/>
    <cellStyle name="Hipervínculo visitado" xfId="33764" builtinId="9" hidden="1"/>
    <cellStyle name="Hipervínculo visitado" xfId="55400" builtinId="9" hidden="1"/>
    <cellStyle name="Hipervínculo visitado" xfId="43172" builtinId="9" hidden="1"/>
    <cellStyle name="Hipervínculo visitado" xfId="55535" builtinId="9" hidden="1"/>
    <cellStyle name="Hipervínculo visitado" xfId="51182" builtinId="9" hidden="1"/>
    <cellStyle name="Hipervínculo visitado" xfId="51718" builtinId="9" hidden="1"/>
    <cellStyle name="Hipervínculo visitado" xfId="40138" builtinId="9" hidden="1"/>
    <cellStyle name="Hipervínculo visitado" xfId="39475" builtinId="9" hidden="1"/>
    <cellStyle name="Hipervínculo visitado" xfId="29981" builtinId="9" hidden="1"/>
    <cellStyle name="Hipervínculo visitado" xfId="56401" builtinId="9" hidden="1"/>
    <cellStyle name="Hipervínculo visitado" xfId="13570" builtinId="9" hidden="1"/>
    <cellStyle name="Hipervínculo visitado" xfId="3111" builtinId="9" hidden="1"/>
    <cellStyle name="Hipervínculo visitado" xfId="439" builtinId="9" hidden="1"/>
    <cellStyle name="Hipervínculo visitado" xfId="22393" builtinId="9" hidden="1"/>
    <cellStyle name="Hipervínculo visitado" xfId="34785" builtinId="9" hidden="1"/>
    <cellStyle name="Hipervínculo visitado" xfId="11152" builtinId="9" hidden="1"/>
    <cellStyle name="Hipervínculo visitado" xfId="8192" builtinId="9" hidden="1"/>
    <cellStyle name="Hipervínculo visitado" xfId="57716" builtinId="9" hidden="1"/>
    <cellStyle name="Hipervínculo visitado" xfId="50577" builtinId="9" hidden="1"/>
    <cellStyle name="Hipervínculo visitado" xfId="57837" builtinId="9" hidden="1"/>
    <cellStyle name="Hipervínculo visitado" xfId="6194" builtinId="9" hidden="1"/>
    <cellStyle name="Hipervínculo visitado" xfId="41644" builtinId="9" hidden="1"/>
    <cellStyle name="Hipervínculo visitado" xfId="9259" builtinId="9" hidden="1"/>
    <cellStyle name="Hipervínculo visitado" xfId="57541" builtinId="9" hidden="1"/>
    <cellStyle name="Hipervínculo visitado" xfId="44760" builtinId="9" hidden="1"/>
    <cellStyle name="Hipervínculo visitado" xfId="43870" builtinId="9" hidden="1"/>
    <cellStyle name="Hipervínculo visitado" xfId="45094" builtinId="9" hidden="1"/>
    <cellStyle name="Hipervínculo visitado" xfId="40326" builtinId="9" hidden="1"/>
    <cellStyle name="Hipervínculo visitado" xfId="21751" builtinId="9" hidden="1"/>
    <cellStyle name="Hipervínculo visitado" xfId="9391" builtinId="9" hidden="1"/>
    <cellStyle name="Hipervínculo visitado" xfId="14524" builtinId="9" hidden="1"/>
    <cellStyle name="Hipervínculo visitado" xfId="2941" builtinId="9" hidden="1"/>
    <cellStyle name="Hipervínculo visitado" xfId="49266" builtinId="9" hidden="1"/>
    <cellStyle name="Hipervínculo visitado" xfId="28649" builtinId="9" hidden="1"/>
    <cellStyle name="Hipervínculo visitado" xfId="28929" builtinId="9" hidden="1"/>
    <cellStyle name="Hipervínculo visitado" xfId="35927" builtinId="9" hidden="1"/>
    <cellStyle name="Hipervínculo visitado" xfId="34095" builtinId="9" hidden="1"/>
    <cellStyle name="Hipervínculo visitado" xfId="35569" builtinId="9" hidden="1"/>
    <cellStyle name="Hipervínculo visitado" xfId="37877" builtinId="9" hidden="1"/>
    <cellStyle name="Hipervínculo visitado" xfId="45195" builtinId="9" hidden="1"/>
    <cellStyle name="Hipervínculo visitado" xfId="40718" builtinId="9" hidden="1"/>
    <cellStyle name="Hipervínculo visitado" xfId="43170" builtinId="9" hidden="1"/>
    <cellStyle name="Hipervínculo visitado" xfId="21959" builtinId="9" hidden="1"/>
    <cellStyle name="Hipervínculo visitado" xfId="38457" builtinId="9" hidden="1"/>
    <cellStyle name="Hipervínculo visitado" xfId="10008" builtinId="9" hidden="1"/>
    <cellStyle name="Hipervínculo visitado" xfId="24245" builtinId="9" hidden="1"/>
    <cellStyle name="Hipervínculo visitado" xfId="27368" builtinId="9" hidden="1"/>
    <cellStyle name="Hipervínculo visitado" xfId="29576" builtinId="9" hidden="1"/>
    <cellStyle name="Hipervínculo visitado" xfId="34816" builtinId="9" hidden="1"/>
    <cellStyle name="Hipervínculo visitado" xfId="41101" builtinId="9" hidden="1"/>
    <cellStyle name="Hipervínculo visitado" xfId="19896" builtinId="9" hidden="1"/>
    <cellStyle name="Hipervínculo visitado" xfId="32981" builtinId="9" hidden="1"/>
    <cellStyle name="Hipervínculo visitado" xfId="22205" builtinId="9" hidden="1"/>
    <cellStyle name="Hipervínculo visitado" xfId="32798" builtinId="9" hidden="1"/>
    <cellStyle name="Hipervínculo visitado" xfId="12985" builtinId="9" hidden="1"/>
    <cellStyle name="Hipervínculo visitado" xfId="25122" builtinId="9" hidden="1"/>
    <cellStyle name="Hipervínculo visitado" xfId="14374" builtinId="9" hidden="1"/>
    <cellStyle name="Hipervínculo visitado" xfId="15338" builtinId="9" hidden="1"/>
    <cellStyle name="Hipervínculo visitado" xfId="42356" builtinId="9" hidden="1"/>
    <cellStyle name="Hipervínculo visitado" xfId="29516" builtinId="9" hidden="1"/>
    <cellStyle name="Hipervínculo visitado" xfId="27988" builtinId="9" hidden="1"/>
    <cellStyle name="Hipervínculo visitado" xfId="31973" builtinId="9" hidden="1"/>
    <cellStyle name="Hipervínculo visitado" xfId="44192" builtinId="9" hidden="1"/>
    <cellStyle name="Hipervínculo visitado" xfId="8812" builtinId="9" hidden="1"/>
    <cellStyle name="Hipervínculo visitado" xfId="35336" builtinId="9" hidden="1"/>
    <cellStyle name="Hipervínculo visitado" xfId="40368" builtinId="9" hidden="1"/>
    <cellStyle name="Hipervínculo visitado" xfId="28505" builtinId="9" hidden="1"/>
    <cellStyle name="Hipervínculo visitado" xfId="24293" builtinId="9" hidden="1"/>
    <cellStyle name="Hipervínculo visitado" xfId="9926" builtinId="9" hidden="1"/>
    <cellStyle name="Hipervínculo visitado" xfId="8380" builtinId="9" hidden="1"/>
    <cellStyle name="Hipervínculo visitado" xfId="36406" builtinId="9" hidden="1"/>
    <cellStyle name="Hipervínculo visitado" xfId="22017" builtinId="9" hidden="1"/>
    <cellStyle name="Hipervínculo visitado" xfId="31564" builtinId="9" hidden="1"/>
    <cellStyle name="Hipervínculo visitado" xfId="45721" builtinId="9" hidden="1"/>
    <cellStyle name="Hipervínculo visitado" xfId="39131" builtinId="9" hidden="1"/>
    <cellStyle name="Hipervínculo visitado" xfId="3545" builtinId="9" hidden="1"/>
    <cellStyle name="Hipervínculo visitado" xfId="31244" builtinId="9" hidden="1"/>
    <cellStyle name="Hipervínculo visitado" xfId="38611" builtinId="9" hidden="1"/>
    <cellStyle name="Hipervínculo visitado" xfId="48316" builtinId="9" hidden="1"/>
    <cellStyle name="Hipervínculo visitado" xfId="2818" builtinId="9" hidden="1"/>
    <cellStyle name="Hipervínculo visitado" xfId="14846" builtinId="9" hidden="1"/>
    <cellStyle name="Hipervínculo visitado" xfId="17204" builtinId="9" hidden="1"/>
    <cellStyle name="Hipervínculo visitado" xfId="9147" builtinId="9" hidden="1"/>
    <cellStyle name="Hipervínculo visitado" xfId="5230" builtinId="9" hidden="1"/>
    <cellStyle name="Hipervínculo visitado" xfId="8987" builtinId="9" hidden="1"/>
    <cellStyle name="Hipervínculo visitado" xfId="43553" builtinId="9" hidden="1"/>
    <cellStyle name="Hipervínculo visitado" xfId="49496" builtinId="9" hidden="1"/>
    <cellStyle name="Hipervínculo visitado" xfId="48360" builtinId="9" hidden="1"/>
    <cellStyle name="Hipervínculo visitado" xfId="13167" builtinId="9" hidden="1"/>
    <cellStyle name="Hipervínculo visitado" xfId="5504" builtinId="9" hidden="1"/>
    <cellStyle name="Hipervínculo visitado" xfId="17782" builtinId="9" hidden="1"/>
    <cellStyle name="Hipervínculo visitado" xfId="26607" builtinId="9" hidden="1"/>
    <cellStyle name="Hipervínculo visitado" xfId="24942" builtinId="9" hidden="1"/>
    <cellStyle name="Hipervínculo visitado" xfId="52302" builtinId="9" hidden="1"/>
    <cellStyle name="Hipervínculo visitado" xfId="14598" builtinId="9" hidden="1"/>
    <cellStyle name="Hipervínculo visitado" xfId="58703" builtinId="9" hidden="1"/>
    <cellStyle name="Hipervínculo visitado" xfId="37685" builtinId="9" hidden="1"/>
    <cellStyle name="Hipervínculo visitado" xfId="40634" builtinId="9" hidden="1"/>
    <cellStyle name="Hipervínculo visitado" xfId="39035" builtinId="9" hidden="1"/>
    <cellStyle name="Hipervínculo visitado" xfId="22864" builtinId="9" hidden="1"/>
    <cellStyle name="Hipervínculo visitado" xfId="26363" builtinId="9" hidden="1"/>
    <cellStyle name="Hipervínculo visitado" xfId="41652" builtinId="9" hidden="1"/>
    <cellStyle name="Hipervínculo visitado" xfId="43349" builtinId="9" hidden="1"/>
    <cellStyle name="Hipervínculo visitado" xfId="45160" builtinId="9" hidden="1"/>
    <cellStyle name="Hipervínculo visitado" xfId="30198" builtinId="9" hidden="1"/>
    <cellStyle name="Hipervínculo visitado" xfId="27318" builtinId="9" hidden="1"/>
    <cellStyle name="Hipervínculo visitado" xfId="31744" builtinId="9" hidden="1"/>
    <cellStyle name="Hipervínculo visitado" xfId="23822" builtinId="9" hidden="1"/>
    <cellStyle name="Hipervínculo visitado" xfId="21897" builtinId="9" hidden="1"/>
    <cellStyle name="Hipervínculo visitado" xfId="21447" builtinId="9" hidden="1"/>
    <cellStyle name="Hipervínculo visitado" xfId="21009" builtinId="9" hidden="1"/>
    <cellStyle name="Hipervínculo visitado" xfId="28398" builtinId="9" hidden="1"/>
    <cellStyle name="Hipervínculo visitado" xfId="43142" builtinId="9" hidden="1"/>
    <cellStyle name="Hipervínculo visitado" xfId="32147" builtinId="9" hidden="1"/>
    <cellStyle name="Hipervínculo visitado" xfId="47143" builtinId="9" hidden="1"/>
    <cellStyle name="Hipervínculo visitado" xfId="3125" builtinId="9" hidden="1"/>
    <cellStyle name="Hipervínculo visitado" xfId="16930" builtinId="9" hidden="1"/>
    <cellStyle name="Hipervínculo visitado" xfId="27917" builtinId="9" hidden="1"/>
    <cellStyle name="Hipervínculo visitado" xfId="27047" builtinId="9" hidden="1"/>
    <cellStyle name="Hipervínculo visitado" xfId="24833" builtinId="9" hidden="1"/>
    <cellStyle name="Hipervínculo visitado" xfId="50167" builtinId="9" hidden="1"/>
    <cellStyle name="Hipervínculo visitado" xfId="24857" builtinId="9" hidden="1"/>
    <cellStyle name="Hipervínculo visitado" xfId="43623" builtinId="9" hidden="1"/>
    <cellStyle name="Hipervínculo visitado" xfId="20262" builtinId="9" hidden="1"/>
    <cellStyle name="Hipervínculo visitado" xfId="33286" builtinId="9" hidden="1"/>
    <cellStyle name="Hipervínculo visitado" xfId="27518" builtinId="9" hidden="1"/>
    <cellStyle name="Hipervínculo visitado" xfId="7357" builtinId="9" hidden="1"/>
    <cellStyle name="Hipervínculo visitado" xfId="17840" builtinId="9" hidden="1"/>
    <cellStyle name="Hipervínculo visitado" xfId="34721" builtinId="9" hidden="1"/>
    <cellStyle name="Hipervínculo visitado" xfId="33262" builtinId="9" hidden="1"/>
    <cellStyle name="Hipervínculo visitado" xfId="41667" builtinId="9" hidden="1"/>
    <cellStyle name="Hipervínculo visitado" xfId="42110" builtinId="9" hidden="1"/>
    <cellStyle name="Hipervínculo visitado" xfId="24655" builtinId="9" hidden="1"/>
    <cellStyle name="Hipervínculo visitado" xfId="58150" builtinId="9" hidden="1"/>
    <cellStyle name="Hipervínculo visitado" xfId="44473" builtinId="9" hidden="1"/>
    <cellStyle name="Hipervínculo visitado" xfId="31358" builtinId="9" hidden="1"/>
    <cellStyle name="Hipervínculo visitado" xfId="49694" builtinId="9" hidden="1"/>
    <cellStyle name="Hipervínculo visitado" xfId="48464" builtinId="9" hidden="1"/>
    <cellStyle name="Hipervínculo visitado" xfId="41396" builtinId="9" hidden="1"/>
    <cellStyle name="Hipervínculo visitado" xfId="30082" builtinId="9" hidden="1"/>
    <cellStyle name="Hipervínculo visitado" xfId="24317" builtinId="9" hidden="1"/>
    <cellStyle name="Hipervínculo visitado" xfId="3211" builtinId="9" hidden="1"/>
    <cellStyle name="Hipervínculo visitado" xfId="228" builtinId="9" hidden="1"/>
    <cellStyle name="Hipervínculo visitado" xfId="9257" builtinId="9" hidden="1"/>
    <cellStyle name="Hipervínculo visitado" xfId="40416" builtinId="9" hidden="1"/>
    <cellStyle name="Hipervínculo visitado" xfId="54195" builtinId="9" hidden="1"/>
    <cellStyle name="Hipervínculo visitado" xfId="26313" builtinId="9" hidden="1"/>
    <cellStyle name="Hipervínculo visitado" xfId="54986" builtinId="9" hidden="1"/>
    <cellStyle name="Hipervínculo visitado" xfId="53863" builtinId="9" hidden="1"/>
    <cellStyle name="Hipervínculo visitado" xfId="57188" builtinId="9" hidden="1"/>
    <cellStyle name="Hipervínculo visitado" xfId="56853" builtinId="9" hidden="1"/>
    <cellStyle name="Hipervínculo visitado" xfId="49087" builtinId="9" hidden="1"/>
    <cellStyle name="Hipervínculo visitado" xfId="12008" builtinId="9" hidden="1"/>
    <cellStyle name="Hipervínculo visitado" xfId="927" builtinId="9" hidden="1"/>
    <cellStyle name="Hipervínculo visitado" xfId="41099" builtinId="9" hidden="1"/>
    <cellStyle name="Hipervínculo visitado" xfId="50555" builtinId="9" hidden="1"/>
    <cellStyle name="Hipervínculo visitado" xfId="43707" builtinId="9" hidden="1"/>
    <cellStyle name="Hipervínculo visitado" xfId="49063" builtinId="9" hidden="1"/>
    <cellStyle name="Hipervínculo visitado" xfId="24683" builtinId="9" hidden="1"/>
    <cellStyle name="Hipervínculo visitado" xfId="52927" builtinId="9" hidden="1"/>
    <cellStyle name="Hipervínculo visitado" xfId="40674" builtinId="9" hidden="1"/>
    <cellStyle name="Hipervínculo visitado" xfId="2846" builtinId="9" hidden="1"/>
    <cellStyle name="Hipervínculo visitado" xfId="40092" builtinId="9" hidden="1"/>
    <cellStyle name="Hipervínculo visitado" xfId="41592" builtinId="9" hidden="1"/>
    <cellStyle name="Hipervínculo visitado" xfId="5376" builtinId="9" hidden="1"/>
    <cellStyle name="Hipervínculo visitado" xfId="39861" builtinId="9" hidden="1"/>
    <cellStyle name="Hipervínculo visitado" xfId="45340" builtinId="9" hidden="1"/>
    <cellStyle name="Hipervínculo visitado" xfId="21417" builtinId="9" hidden="1"/>
    <cellStyle name="Hipervínculo visitado" xfId="201" builtinId="9" hidden="1"/>
    <cellStyle name="Hipervínculo visitado" xfId="50885" builtinId="9" hidden="1"/>
    <cellStyle name="Hipervínculo visitado" xfId="22485" builtinId="9" hidden="1"/>
    <cellStyle name="Hipervínculo visitado" xfId="337" builtinId="9" hidden="1"/>
    <cellStyle name="Hipervínculo visitado" xfId="54577" builtinId="9" hidden="1"/>
    <cellStyle name="Hipervínculo visitado" xfId="50891" builtinId="9" hidden="1"/>
    <cellStyle name="Hipervínculo visitado" xfId="39328" builtinId="9" hidden="1"/>
    <cellStyle name="Hipervínculo visitado" xfId="46345" builtinId="9" hidden="1"/>
    <cellStyle name="Hipervínculo visitado" xfId="19634" builtinId="9" hidden="1"/>
    <cellStyle name="Hipervínculo visitado" xfId="45422" builtinId="9" hidden="1"/>
    <cellStyle name="Hipervínculo visitado" xfId="35159" builtinId="9" hidden="1"/>
    <cellStyle name="Hipervínculo visitado" xfId="26407" builtinId="9" hidden="1"/>
    <cellStyle name="Hipervínculo visitado" xfId="36903" builtinId="9" hidden="1"/>
    <cellStyle name="Hipervínculo visitado" xfId="8394" builtinId="9" hidden="1"/>
    <cellStyle name="Hipervínculo visitado" xfId="5300" builtinId="9" hidden="1"/>
    <cellStyle name="Hipervínculo visitado" xfId="3865" builtinId="9" hidden="1"/>
    <cellStyle name="Hipervínculo visitado" xfId="24964" builtinId="9" hidden="1"/>
    <cellStyle name="Hipervínculo visitado" xfId="57064" builtinId="9" hidden="1"/>
    <cellStyle name="Hipervínculo visitado" xfId="22037" builtinId="9" hidden="1"/>
    <cellStyle name="Hipervínculo visitado" xfId="24801" builtinId="9" hidden="1"/>
    <cellStyle name="Hipervínculo visitado" xfId="26643" builtinId="9" hidden="1"/>
    <cellStyle name="Hipervínculo visitado" xfId="15791" builtinId="9" hidden="1"/>
    <cellStyle name="Hipervínculo visitado" xfId="55973" builtinId="9" hidden="1"/>
    <cellStyle name="Hipervínculo visitado" xfId="45268" builtinId="9" hidden="1"/>
    <cellStyle name="Hipervínculo visitado" xfId="20951" builtinId="9" hidden="1"/>
    <cellStyle name="Hipervínculo visitado" xfId="29544" builtinId="9" hidden="1"/>
    <cellStyle name="Hipervínculo visitado" xfId="31466" builtinId="9" hidden="1"/>
    <cellStyle name="Hipervínculo visitado" xfId="26625" builtinId="9" hidden="1"/>
    <cellStyle name="Hipervínculo visitado" xfId="29983" builtinId="9" hidden="1"/>
    <cellStyle name="Hipervínculo visitado" xfId="52256" builtinId="9" hidden="1"/>
    <cellStyle name="Hipervínculo visitado" xfId="38441" builtinId="9" hidden="1"/>
    <cellStyle name="Hipervínculo visitado" xfId="15605" builtinId="9" hidden="1"/>
    <cellStyle name="Hipervínculo visitado" xfId="39530" builtinId="9" hidden="1"/>
    <cellStyle name="Hipervínculo visitado" xfId="35253" builtinId="9" hidden="1"/>
    <cellStyle name="Hipervínculo visitado" xfId="22461" builtinId="9" hidden="1"/>
    <cellStyle name="Hipervínculo visitado" xfId="31412" builtinId="9" hidden="1"/>
    <cellStyle name="Hipervínculo visitado" xfId="27242" builtinId="9" hidden="1"/>
    <cellStyle name="Hipervínculo visitado" xfId="49079" builtinId="9" hidden="1"/>
    <cellStyle name="Hipervínculo visitado" xfId="40822" builtinId="9" hidden="1"/>
    <cellStyle name="Hipervínculo visitado" xfId="46045" builtinId="9" hidden="1"/>
    <cellStyle name="Hipervínculo visitado" xfId="23995" builtinId="9" hidden="1"/>
    <cellStyle name="Hipervínculo visitado" xfId="45815" builtinId="9" hidden="1"/>
    <cellStyle name="Hipervínculo visitado" xfId="1479" builtinId="9" hidden="1"/>
    <cellStyle name="Hipervínculo visitado" xfId="12761" builtinId="9" hidden="1"/>
    <cellStyle name="Hipervínculo visitado" xfId="51466" builtinId="9" hidden="1"/>
    <cellStyle name="Hipervínculo visitado" xfId="7942" builtinId="9" hidden="1"/>
    <cellStyle name="Hipervínculo visitado" xfId="24859" builtinId="9" hidden="1"/>
    <cellStyle name="Hipervínculo visitado" xfId="3989" builtinId="9" hidden="1"/>
    <cellStyle name="Hipervínculo visitado" xfId="26569" builtinId="9" hidden="1"/>
    <cellStyle name="Hipervínculo visitado" xfId="44062" builtinId="9" hidden="1"/>
    <cellStyle name="Hipervínculo visitado" xfId="18803" builtinId="9" hidden="1"/>
    <cellStyle name="Hipervínculo visitado" xfId="25100" builtinId="9" hidden="1"/>
    <cellStyle name="Hipervínculo visitado" xfId="10482" builtinId="9" hidden="1"/>
    <cellStyle name="Hipervínculo visitado" xfId="8848" builtinId="9" hidden="1"/>
    <cellStyle name="Hipervínculo visitado" xfId="30624" builtinId="9" hidden="1"/>
    <cellStyle name="Hipervínculo visitado" xfId="26192" builtinId="9" hidden="1"/>
    <cellStyle name="Hipervínculo visitado" xfId="10157" builtinId="9" hidden="1"/>
    <cellStyle name="Hipervínculo visitado" xfId="31078" builtinId="9" hidden="1"/>
    <cellStyle name="Hipervínculo visitado" xfId="30886" builtinId="9" hidden="1"/>
    <cellStyle name="Hipervínculo visitado" xfId="37564" builtinId="9" hidden="1"/>
    <cellStyle name="Hipervínculo visitado" xfId="40176" builtinId="9" hidden="1"/>
    <cellStyle name="Hipervínculo visitado" xfId="44606" builtinId="9" hidden="1"/>
    <cellStyle name="Hipervínculo visitado" xfId="27867" builtinId="9" hidden="1"/>
    <cellStyle name="Hipervínculo visitado" xfId="17408" builtinId="9" hidden="1"/>
    <cellStyle name="Hipervínculo visitado" xfId="2166" builtinId="9" hidden="1"/>
    <cellStyle name="Hipervínculo visitado" xfId="13265" builtinId="9" hidden="1"/>
    <cellStyle name="Hipervínculo visitado" xfId="37375" builtinId="9" hidden="1"/>
    <cellStyle name="Hipervínculo visitado" xfId="5878" builtinId="9" hidden="1"/>
    <cellStyle name="Hipervínculo visitado" xfId="13688" builtinId="9" hidden="1"/>
    <cellStyle name="Hipervínculo visitado" xfId="48910" builtinId="9" hidden="1"/>
    <cellStyle name="Hipervínculo visitado" xfId="35677" builtinId="9" hidden="1"/>
    <cellStyle name="Hipervínculo visitado" xfId="49544" builtinId="9" hidden="1"/>
    <cellStyle name="Hipervínculo visitado" xfId="33536" builtinId="9" hidden="1"/>
    <cellStyle name="Hipervínculo visitado" xfId="41025" builtinId="9" hidden="1"/>
    <cellStyle name="Hipervínculo visitado" xfId="39822" builtinId="9" hidden="1"/>
    <cellStyle name="Hipervínculo visitado" xfId="28404" builtinId="9" hidden="1"/>
    <cellStyle name="Hipervínculo visitado" xfId="43060" builtinId="9" hidden="1"/>
    <cellStyle name="Hipervínculo visitado" xfId="34663" builtinId="9" hidden="1"/>
    <cellStyle name="Hipervínculo visitado" xfId="10484" builtinId="9" hidden="1"/>
    <cellStyle name="Hipervínculo visitado" xfId="35247" builtinId="9" hidden="1"/>
    <cellStyle name="Hipervínculo visitado" xfId="33260" builtinId="9" hidden="1"/>
    <cellStyle name="Hipervínculo visitado" xfId="20965" builtinId="9" hidden="1"/>
    <cellStyle name="Hipervínculo visitado" xfId="38945" builtinId="9" hidden="1"/>
    <cellStyle name="Hipervínculo visitado" xfId="11731" builtinId="9" hidden="1"/>
    <cellStyle name="Hipervínculo visitado" xfId="22089" builtinId="9" hidden="1"/>
    <cellStyle name="Hipervínculo visitado" xfId="40880" builtinId="9" hidden="1"/>
    <cellStyle name="Hipervínculo visitado" xfId="44204" builtinId="9" hidden="1"/>
    <cellStyle name="Hipervínculo visitado" xfId="24499" builtinId="9" hidden="1"/>
    <cellStyle name="Hipervínculo visitado" xfId="23386" builtinId="9" hidden="1"/>
    <cellStyle name="Hipervínculo visitado" xfId="28243" builtinId="9" hidden="1"/>
    <cellStyle name="Hipervínculo visitado" xfId="27300" builtinId="9" hidden="1"/>
    <cellStyle name="Hipervínculo visitado" xfId="51936" builtinId="9" hidden="1"/>
    <cellStyle name="Hipervínculo visitado" xfId="16730" builtinId="9" hidden="1"/>
    <cellStyle name="Hipervínculo visitado" xfId="11980" builtinId="9" hidden="1"/>
    <cellStyle name="Hipervínculo visitado" xfId="53190" builtinId="9" hidden="1"/>
    <cellStyle name="Hipervínculo visitado" xfId="25170" builtinId="9" hidden="1"/>
    <cellStyle name="Hipervínculo visitado" xfId="29119" builtinId="9" hidden="1"/>
    <cellStyle name="Hipervínculo visitado" xfId="3687" builtinId="9" hidden="1"/>
    <cellStyle name="Hipervínculo visitado" xfId="43790" builtinId="9" hidden="1"/>
    <cellStyle name="Hipervínculo visitado" xfId="13754" builtinId="9" hidden="1"/>
    <cellStyle name="Hipervínculo visitado" xfId="12627" builtinId="9" hidden="1"/>
    <cellStyle name="Hipervínculo visitado" xfId="12693" builtinId="9" hidden="1"/>
    <cellStyle name="Hipervínculo visitado" xfId="7883" builtinId="9" hidden="1"/>
    <cellStyle name="Hipervínculo visitado" xfId="26383" builtinId="9" hidden="1"/>
    <cellStyle name="Hipervínculo visitado" xfId="45695" builtinId="9" hidden="1"/>
    <cellStyle name="Hipervínculo visitado" xfId="47211" builtinId="9" hidden="1"/>
    <cellStyle name="Hipervínculo visitado" xfId="31290" builtinId="9" hidden="1"/>
    <cellStyle name="Hipervínculo visitado" xfId="21499" builtinId="9" hidden="1"/>
    <cellStyle name="Hipervínculo visitado" xfId="7901" builtinId="9" hidden="1"/>
    <cellStyle name="Hipervínculo visitado" xfId="22842" builtinId="9" hidden="1"/>
    <cellStyle name="Hipervínculo visitado" xfId="1489" builtinId="9" hidden="1"/>
    <cellStyle name="Hipervínculo visitado" xfId="8578" builtinId="9" hidden="1"/>
    <cellStyle name="Hipervínculo visitado" xfId="52228" builtinId="9" hidden="1"/>
    <cellStyle name="Hipervínculo visitado" xfId="49800" builtinId="9" hidden="1"/>
    <cellStyle name="Hipervínculo visitado" xfId="31216" builtinId="9" hidden="1"/>
    <cellStyle name="Hipervínculo visitado" xfId="54305" builtinId="9" hidden="1"/>
    <cellStyle name="Hipervínculo visitado" xfId="2860" builtinId="9" hidden="1"/>
    <cellStyle name="Hipervínculo visitado" xfId="47555" builtinId="9" hidden="1"/>
    <cellStyle name="Hipervínculo visitado" xfId="29251" builtinId="9" hidden="1"/>
    <cellStyle name="Hipervínculo visitado" xfId="20154" builtinId="9" hidden="1"/>
    <cellStyle name="Hipervínculo visitado" xfId="5828" builtinId="9" hidden="1"/>
    <cellStyle name="Hipervínculo visitado" xfId="28450" builtinId="9" hidden="1"/>
    <cellStyle name="Hipervínculo visitado" xfId="50837" builtinId="9" hidden="1"/>
    <cellStyle name="Hipervínculo visitado" xfId="39512" builtinId="9" hidden="1"/>
    <cellStyle name="Hipervínculo visitado" xfId="5194" builtinId="9" hidden="1"/>
    <cellStyle name="Hipervínculo visitado" xfId="3292" builtinId="9" hidden="1"/>
    <cellStyle name="Hipervínculo visitado" xfId="47415" builtinId="9" hidden="1"/>
    <cellStyle name="Hipervínculo visitado" xfId="5666" builtinId="9" hidden="1"/>
    <cellStyle name="Hipervínculo visitado" xfId="5030" builtinId="9" hidden="1"/>
    <cellStyle name="Hipervínculo visitado" xfId="8780" builtinId="9" hidden="1"/>
    <cellStyle name="Hipervínculo visitado" xfId="4241" builtinId="9" hidden="1"/>
    <cellStyle name="Hipervínculo visitado" xfId="42004" builtinId="9" hidden="1"/>
    <cellStyle name="Hipervínculo visitado" xfId="35075" builtinId="9" hidden="1"/>
    <cellStyle name="Hipervínculo visitado" xfId="7578" builtinId="9" hidden="1"/>
    <cellStyle name="Hipervínculo visitado" xfId="11351" builtinId="9" hidden="1"/>
    <cellStyle name="Hipervínculo visitado" xfId="13079" builtinId="9" hidden="1"/>
    <cellStyle name="Hipervínculo visitado" xfId="44686" builtinId="9" hidden="1"/>
    <cellStyle name="Hipervínculo visitado" xfId="6048" builtinId="9" hidden="1"/>
    <cellStyle name="Hipervínculo visitado" xfId="1779" builtinId="9" hidden="1"/>
    <cellStyle name="Hipervínculo visitado" xfId="9530" builtinId="9" hidden="1"/>
    <cellStyle name="Hipervínculo visitado" xfId="17328" builtinId="9" hidden="1"/>
    <cellStyle name="Hipervínculo visitado" xfId="20785" builtinId="9" hidden="1"/>
    <cellStyle name="Hipervínculo visitado" xfId="22944" builtinId="9" hidden="1"/>
    <cellStyle name="Hipervínculo visitado" xfId="34436" builtinId="9" hidden="1"/>
    <cellStyle name="Hipervínculo visitado" xfId="2463" builtinId="9" hidden="1"/>
    <cellStyle name="Hipervínculo visitado" xfId="58737" builtinId="9" hidden="1"/>
    <cellStyle name="Hipervínculo visitado" xfId="23781" builtinId="9" hidden="1"/>
    <cellStyle name="Hipervínculo visitado" xfId="33186" builtinId="9" hidden="1"/>
    <cellStyle name="Hipervínculo visitado" xfId="46143" builtinId="9" hidden="1"/>
    <cellStyle name="Hipervínculo visitado" xfId="24998" builtinId="9" hidden="1"/>
    <cellStyle name="Hipervínculo visitado" xfId="6566" builtinId="9" hidden="1"/>
    <cellStyle name="Hipervínculo visitado" xfId="11479" builtinId="9" hidden="1"/>
    <cellStyle name="Hipervínculo visitado" xfId="5864" builtinId="9" hidden="1"/>
    <cellStyle name="Hipervínculo visitado" xfId="38065" builtinId="9" hidden="1"/>
    <cellStyle name="Hipervínculo visitado" xfId="589" builtinId="9" hidden="1"/>
    <cellStyle name="Hipervínculo visitado" xfId="8174" builtinId="9" hidden="1"/>
    <cellStyle name="Hipervínculo visitado" xfId="57937" builtinId="9" hidden="1"/>
    <cellStyle name="Hipervínculo visitado" xfId="26174" builtinId="9" hidden="1"/>
    <cellStyle name="Hipervínculo visitado" xfId="22459" builtinId="9" hidden="1"/>
    <cellStyle name="Hipervínculo visitado" xfId="31750" builtinId="9" hidden="1"/>
    <cellStyle name="Hipervínculo visitado" xfId="24839" builtinId="9" hidden="1"/>
    <cellStyle name="Hipervínculo visitado" xfId="11084" builtinId="9" hidden="1"/>
    <cellStyle name="Hipervínculo visitado" xfId="9456" builtinId="9" hidden="1"/>
    <cellStyle name="Hipervínculo visitado" xfId="14502" builtinId="9" hidden="1"/>
    <cellStyle name="Hipervínculo visitado" xfId="30321" builtinId="9" hidden="1"/>
    <cellStyle name="Hipervínculo visitado" xfId="23739" builtinId="9" hidden="1"/>
    <cellStyle name="Hipervínculo visitado" xfId="19096" builtinId="9" hidden="1"/>
    <cellStyle name="Hipervínculo visitado" xfId="31694" builtinId="9" hidden="1"/>
    <cellStyle name="Hipervínculo visitado" xfId="26427" builtinId="9" hidden="1"/>
    <cellStyle name="Hipervínculo visitado" xfId="25829" builtinId="9" hidden="1"/>
    <cellStyle name="Hipervínculo visitado" xfId="29660" builtinId="9" hidden="1"/>
    <cellStyle name="Hipervínculo visitado" xfId="30626" builtinId="9" hidden="1"/>
    <cellStyle name="Hipervínculo visitado" xfId="26809" builtinId="9" hidden="1"/>
    <cellStyle name="Hipervínculo visitado" xfId="47277" builtinId="9" hidden="1"/>
    <cellStyle name="Hipervínculo visitado" xfId="45500" builtinId="9" hidden="1"/>
    <cellStyle name="Hipervínculo visitado" xfId="44848" builtinId="9" hidden="1"/>
    <cellStyle name="Hipervínculo visitado" xfId="26901" builtinId="9" hidden="1"/>
    <cellStyle name="Hipervínculo visitado" xfId="26473" builtinId="9" hidden="1"/>
    <cellStyle name="Hipervínculo visitado" xfId="11034" builtinId="9" hidden="1"/>
    <cellStyle name="Hipervínculo visitado" xfId="34103" builtinId="9" hidden="1"/>
    <cellStyle name="Hipervínculo visitado" xfId="19130" builtinId="9" hidden="1"/>
    <cellStyle name="Hipervínculo visitado" xfId="47261" builtinId="9" hidden="1"/>
    <cellStyle name="Hipervínculo visitado" xfId="58497" builtinId="9" hidden="1"/>
    <cellStyle name="Hipervínculo visitado" xfId="6935" builtinId="9" hidden="1"/>
    <cellStyle name="Hipervínculo visitado" xfId="3087" builtinId="9" hidden="1"/>
    <cellStyle name="Hipervínculo visitado" xfId="45039" builtinId="9" hidden="1"/>
    <cellStyle name="Hipervínculo visitado" xfId="4760" builtinId="9" hidden="1"/>
    <cellStyle name="Hipervínculo visitado" xfId="2446" builtinId="9" hidden="1"/>
    <cellStyle name="Hipervínculo visitado" xfId="51291" builtinId="9" hidden="1"/>
    <cellStyle name="Hipervínculo visitado" xfId="58677" builtinId="9" hidden="1"/>
    <cellStyle name="Hipervínculo visitado" xfId="6016" builtinId="9" hidden="1"/>
    <cellStyle name="Hipervínculo visitado" xfId="27651" builtinId="9" hidden="1"/>
    <cellStyle name="Hipervínculo visitado" xfId="33942" builtinId="9" hidden="1"/>
    <cellStyle name="Hipervínculo visitado" xfId="26885" builtinId="9" hidden="1"/>
    <cellStyle name="Hipervínculo visitado" xfId="23971" builtinId="9" hidden="1"/>
    <cellStyle name="Hipervínculo visitado" xfId="35771" builtinId="9" hidden="1"/>
    <cellStyle name="Hipervínculo visitado" xfId="628" builtinId="9" hidden="1"/>
    <cellStyle name="Hipervínculo visitado" xfId="20893" builtinId="9" hidden="1"/>
    <cellStyle name="Hipervínculo visitado" xfId="34251" builtinId="9" hidden="1"/>
    <cellStyle name="Hipervínculo visitado" xfId="24811" builtinId="9" hidden="1"/>
    <cellStyle name="Hipervínculo visitado" xfId="43926" builtinId="9" hidden="1"/>
    <cellStyle name="Hipervínculo visitado" xfId="45529" builtinId="9" hidden="1"/>
    <cellStyle name="Hipervínculo visitado" xfId="26619" builtinId="9" hidden="1"/>
    <cellStyle name="Hipervínculo visitado" xfId="44282" builtinId="9" hidden="1"/>
    <cellStyle name="Hipervínculo visitado" xfId="17776" builtinId="9" hidden="1"/>
    <cellStyle name="Hipervínculo visitado" xfId="57867" builtinId="9" hidden="1"/>
    <cellStyle name="Hipervínculo visitado" xfId="40590" builtinId="9" hidden="1"/>
    <cellStyle name="Hipervínculo visitado" xfId="39486" builtinId="9" hidden="1"/>
    <cellStyle name="Hipervínculo visitado" xfId="37475" builtinId="9" hidden="1"/>
    <cellStyle name="Hipervínculo visitado" xfId="20032" builtinId="9" hidden="1"/>
    <cellStyle name="Hipervínculo visitado" xfId="20204" builtinId="9" hidden="1"/>
    <cellStyle name="Hipervínculo visitado" xfId="42750" builtinId="9" hidden="1"/>
    <cellStyle name="Hipervínculo visitado" xfId="13482" builtinId="9" hidden="1"/>
    <cellStyle name="Hipervínculo visitado" xfId="14715" builtinId="9" hidden="1"/>
    <cellStyle name="Hipervínculo visitado" xfId="19636" builtinId="9" hidden="1"/>
    <cellStyle name="Hipervínculo visitado" xfId="998" builtinId="9" hidden="1"/>
    <cellStyle name="Hipervínculo visitado" xfId="14306" builtinId="9" hidden="1"/>
    <cellStyle name="Hipervínculo visitado" xfId="21873" builtinId="9" hidden="1"/>
    <cellStyle name="Hipervínculo visitado" xfId="30924" builtinId="9" hidden="1"/>
    <cellStyle name="Hipervínculo visitado" xfId="26152" builtinId="9" hidden="1"/>
    <cellStyle name="Hipervínculo visitado" xfId="3909" builtinId="9" hidden="1"/>
    <cellStyle name="Hipervínculo visitado" xfId="24990" builtinId="9" hidden="1"/>
    <cellStyle name="Hipervínculo visitado" xfId="26359" builtinId="9" hidden="1"/>
    <cellStyle name="Hipervínculo visitado" xfId="12183" builtinId="9" hidden="1"/>
    <cellStyle name="Hipervínculo visitado" xfId="20627" builtinId="9" hidden="1"/>
    <cellStyle name="Hipervínculo visitado" xfId="45416" builtinId="9" hidden="1"/>
    <cellStyle name="Hipervínculo visitado" xfId="23870" builtinId="9" hidden="1"/>
    <cellStyle name="Hipervínculo visitado" xfId="46734" builtinId="9" hidden="1"/>
    <cellStyle name="Hipervínculo visitado" xfId="45725" builtinId="9" hidden="1"/>
    <cellStyle name="Hipervínculo visitado" xfId="8868" builtinId="9" hidden="1"/>
    <cellStyle name="Hipervínculo visitado" xfId="37797" builtinId="9" hidden="1"/>
    <cellStyle name="Hipervínculo visitado" xfId="55392" builtinId="9" hidden="1"/>
    <cellStyle name="Hipervínculo visitado" xfId="26110" builtinId="9" hidden="1"/>
    <cellStyle name="Hipervínculo visitado" xfId="46897" builtinId="9" hidden="1"/>
    <cellStyle name="Hipervínculo visitado" xfId="45156" builtinId="9" hidden="1"/>
    <cellStyle name="Hipervínculo visitado" xfId="18819" builtinId="9" hidden="1"/>
    <cellStyle name="Hipervínculo visitado" xfId="24555" builtinId="9" hidden="1"/>
    <cellStyle name="Hipervínculo visitado" xfId="35249" builtinId="9" hidden="1"/>
    <cellStyle name="Hipervínculo visitado" xfId="10688" builtinId="9" hidden="1"/>
    <cellStyle name="Hipervínculo visitado" xfId="22668" builtinId="9" hidden="1"/>
    <cellStyle name="Hipervínculo visitado" xfId="1159" builtinId="9" hidden="1"/>
    <cellStyle name="Hipervínculo visitado" xfId="29311" builtinId="9" hidden="1"/>
    <cellStyle name="Hipervínculo visitado" xfId="30640" builtinId="9" hidden="1"/>
    <cellStyle name="Hipervínculo visitado" xfId="31336" builtinId="9" hidden="1"/>
    <cellStyle name="Hipervínculo visitado" xfId="36606" builtinId="9" hidden="1"/>
    <cellStyle name="Hipervínculo visitado" xfId="36103" builtinId="9" hidden="1"/>
    <cellStyle name="Hipervínculo visitado" xfId="34323" builtinId="9" hidden="1"/>
    <cellStyle name="Hipervínculo visitado" xfId="35993" builtinId="9" hidden="1"/>
    <cellStyle name="Hipervínculo visitado" xfId="35306" builtinId="9" hidden="1"/>
    <cellStyle name="Hipervínculo visitado" xfId="38559" builtinId="9" hidden="1"/>
    <cellStyle name="Hipervínculo visitado" xfId="34812" builtinId="9" hidden="1"/>
    <cellStyle name="Hipervínculo visitado" xfId="36522" builtinId="9" hidden="1"/>
    <cellStyle name="Hipervínculo visitado" xfId="22411" builtinId="9" hidden="1"/>
    <cellStyle name="Hipervínculo visitado" xfId="9788" builtinId="9" hidden="1"/>
    <cellStyle name="Hipervínculo visitado" xfId="48358" builtinId="9" hidden="1"/>
    <cellStyle name="Hipervínculo visitado" xfId="38786" builtinId="9" hidden="1"/>
    <cellStyle name="Hipervínculo visitado" xfId="26122" builtinId="9" hidden="1"/>
    <cellStyle name="Hipervínculo visitado" xfId="31246" builtinId="9" hidden="1"/>
    <cellStyle name="Hipervínculo visitado" xfId="31040" builtinId="9" hidden="1"/>
    <cellStyle name="Hipervínculo visitado" xfId="28041" builtinId="9" hidden="1"/>
    <cellStyle name="Hipervínculo visitado" xfId="216" builtinId="9" hidden="1"/>
    <cellStyle name="Hipervínculo visitado" xfId="48256" builtinId="9" hidden="1"/>
    <cellStyle name="Hipervínculo visitado" xfId="25236" builtinId="9" hidden="1"/>
    <cellStyle name="Hipervínculo visitado" xfId="44586" builtinId="9" hidden="1"/>
    <cellStyle name="Hipervínculo visitado" xfId="44408" builtinId="9" hidden="1"/>
    <cellStyle name="Hipervínculo visitado" xfId="57641" builtinId="9" hidden="1"/>
    <cellStyle name="Hipervínculo visitado" xfId="30012" builtinId="9" hidden="1"/>
    <cellStyle name="Hipervínculo visitado" xfId="1699" builtinId="9" hidden="1"/>
    <cellStyle name="Hipervínculo visitado" xfId="27157" builtinId="9" hidden="1"/>
    <cellStyle name="Hipervínculo visitado" xfId="32565" builtinId="9" hidden="1"/>
    <cellStyle name="Hipervínculo visitado" xfId="55365" builtinId="9" hidden="1"/>
    <cellStyle name="Hipervínculo visitado" xfId="15490" builtinId="9" hidden="1"/>
    <cellStyle name="Hipervínculo visitado" xfId="13845" builtinId="9" hidden="1"/>
    <cellStyle name="Hipervínculo visitado" xfId="46681" builtinId="9" hidden="1"/>
    <cellStyle name="Hipervínculo visitado" xfId="50839" builtinId="9" hidden="1"/>
    <cellStyle name="Hipervínculo visitado" xfId="34743" builtinId="9" hidden="1"/>
    <cellStyle name="Hipervínculo visitado" xfId="9129" builtinId="9" hidden="1"/>
    <cellStyle name="Hipervínculo visitado" xfId="43658" builtinId="9" hidden="1"/>
    <cellStyle name="Hipervínculo visitado" xfId="2643" builtinId="9" hidden="1"/>
    <cellStyle name="Hipervínculo visitado" xfId="4173" builtinId="9" hidden="1"/>
    <cellStyle name="Hipervínculo visitado" xfId="58905" builtinId="9" hidden="1"/>
    <cellStyle name="Hipervínculo visitado" xfId="22373" builtinId="9" hidden="1"/>
    <cellStyle name="Hipervínculo visitado" xfId="15604" builtinId="9" hidden="1"/>
    <cellStyle name="Hipervínculo visitado" xfId="57387" builtinId="9" hidden="1"/>
    <cellStyle name="Hipervínculo visitado" xfId="8032" builtinId="9" hidden="1"/>
    <cellStyle name="Hipervínculo visitado" xfId="2036" builtinId="9" hidden="1"/>
    <cellStyle name="Hipervínculo visitado" xfId="40346" builtinId="9" hidden="1"/>
    <cellStyle name="Hipervínculo visitado" xfId="56909" builtinId="9" hidden="1"/>
    <cellStyle name="Hipervínculo visitado" xfId="4027" builtinId="9" hidden="1"/>
    <cellStyle name="Hipervínculo visitado" xfId="3833" builtinId="9" hidden="1"/>
    <cellStyle name="Hipervínculo visitado" xfId="11088" builtinId="9" hidden="1"/>
    <cellStyle name="Hipervínculo visitado" xfId="54005" builtinId="9" hidden="1"/>
    <cellStyle name="Hipervínculo visitado" xfId="8810" builtinId="9" hidden="1"/>
    <cellStyle name="Hipervínculo visitado" xfId="36131" builtinId="9" hidden="1"/>
    <cellStyle name="Hipervínculo visitado" xfId="57246" builtinId="9" hidden="1"/>
    <cellStyle name="Hipervínculo visitado" xfId="14026" builtinId="9" hidden="1"/>
    <cellStyle name="Hipervínculo visitado" xfId="43259" builtinId="9" hidden="1"/>
    <cellStyle name="Hipervínculo visitado" xfId="50728" builtinId="9" hidden="1"/>
    <cellStyle name="Hipervínculo visitado" xfId="18303" builtinId="9" hidden="1"/>
    <cellStyle name="Hipervínculo visitado" xfId="15114" builtinId="9" hidden="1"/>
    <cellStyle name="Hipervínculo visitado" xfId="57529" builtinId="9" hidden="1"/>
    <cellStyle name="Hipervínculo visitado" xfId="23384" builtinId="9" hidden="1"/>
    <cellStyle name="Hipervínculo visitado" xfId="40484" builtinId="9" hidden="1"/>
    <cellStyle name="Hipervínculo visitado" xfId="28893" builtinId="9" hidden="1"/>
    <cellStyle name="Hipervínculo visitado" xfId="5014" builtinId="9" hidden="1"/>
    <cellStyle name="Hipervínculo visitado" xfId="10278" builtinId="9" hidden="1"/>
    <cellStyle name="Hipervínculo visitado" xfId="28223" builtinId="9" hidden="1"/>
    <cellStyle name="Hipervínculo visitado" xfId="19238" builtinId="9" hidden="1"/>
    <cellStyle name="Hipervínculo visitado" xfId="2412" builtinId="9" hidden="1"/>
    <cellStyle name="Hipervínculo visitado" xfId="50425" builtinId="9" hidden="1"/>
    <cellStyle name="Hipervínculo visitado" xfId="57148" builtinId="9" hidden="1"/>
    <cellStyle name="Hipervínculo visitado" xfId="5010" builtinId="9" hidden="1"/>
    <cellStyle name="Hipervínculo visitado" xfId="50636" builtinId="9" hidden="1"/>
    <cellStyle name="Hipervínculo visitado" xfId="44194" builtinId="9" hidden="1"/>
    <cellStyle name="Hipervínculo visitado" xfId="34014" builtinId="9" hidden="1"/>
    <cellStyle name="Hipervínculo visitado" xfId="13618" builtinId="9" hidden="1"/>
    <cellStyle name="Hipervínculo visitado" xfId="18853" builtinId="9" hidden="1"/>
    <cellStyle name="Hipervínculo visitado" xfId="6604" builtinId="9" hidden="1"/>
    <cellStyle name="Hipervínculo visitado" xfId="18349" builtinId="9" hidden="1"/>
    <cellStyle name="Hipervínculo visitado" xfId="14572" builtinId="9" hidden="1"/>
    <cellStyle name="Hipervínculo visitado" xfId="21227" builtinId="9" hidden="1"/>
    <cellStyle name="Hipervínculo visitado" xfId="25180" builtinId="9" hidden="1"/>
    <cellStyle name="Hipervínculo visitado" xfId="46704" builtinId="9" hidden="1"/>
    <cellStyle name="Hipervínculo visitado" xfId="59440" builtinId="9" hidden="1"/>
    <cellStyle name="Hipervínculo visitado" xfId="51254" builtinId="9" hidden="1"/>
    <cellStyle name="Hipervínculo visitado" xfId="12801" builtinId="9" hidden="1"/>
    <cellStyle name="Hipervínculo visitado" xfId="19578" builtinId="9" hidden="1"/>
    <cellStyle name="Hipervínculo visitado" xfId="54175" builtinId="9" hidden="1"/>
    <cellStyle name="Hipervínculo visitado" xfId="53277" builtinId="9" hidden="1"/>
    <cellStyle name="Hipervínculo visitado" xfId="10888" builtinId="9" hidden="1"/>
    <cellStyle name="Hipervínculo visitado" xfId="27692" builtinId="9" hidden="1"/>
    <cellStyle name="Hipervínculo visitado" xfId="26166" builtinId="9" hidden="1"/>
    <cellStyle name="Hipervínculo visitado" xfId="17880" builtinId="9" hidden="1"/>
    <cellStyle name="Hipervínculo visitado" xfId="26435" builtinId="9" hidden="1"/>
    <cellStyle name="Hipervínculo visitado" xfId="48940" builtinId="9" hidden="1"/>
    <cellStyle name="Hipervínculo visitado" xfId="57377" builtinId="9" hidden="1"/>
    <cellStyle name="Hipervínculo visitado" xfId="53859" builtinId="9" hidden="1"/>
    <cellStyle name="Hipervínculo visitado" xfId="58245" builtinId="9" hidden="1"/>
    <cellStyle name="Hipervínculo visitado" xfId="18269" builtinId="9" hidden="1"/>
    <cellStyle name="Hipervínculo visitado" xfId="7292" builtinId="9" hidden="1"/>
    <cellStyle name="Hipervínculo visitado" xfId="45667" builtinId="9" hidden="1"/>
    <cellStyle name="Hipervínculo visitado" xfId="48430" builtinId="9" hidden="1"/>
    <cellStyle name="Hipervínculo visitado" xfId="40382" builtinId="9" hidden="1"/>
    <cellStyle name="Hipervínculo visitado" xfId="43880" builtinId="9" hidden="1"/>
    <cellStyle name="Hipervínculo visitado" xfId="10840" builtinId="9" hidden="1"/>
    <cellStyle name="Hipervínculo visitado" xfId="2514" builtinId="9" hidden="1"/>
    <cellStyle name="Hipervínculo visitado" xfId="47449" builtinId="9" hidden="1"/>
    <cellStyle name="Hipervínculo visitado" xfId="24585" builtinId="9" hidden="1"/>
    <cellStyle name="Hipervínculo visitado" xfId="48936" builtinId="9" hidden="1"/>
    <cellStyle name="Hipervínculo visitado" xfId="41161" builtinId="9" hidden="1"/>
    <cellStyle name="Hipervínculo visitado" xfId="25730" builtinId="9" hidden="1"/>
    <cellStyle name="Hipervínculo visitado" xfId="17422" builtinId="9" hidden="1"/>
    <cellStyle name="Hipervínculo visitado" xfId="44632" builtinId="9" hidden="1"/>
    <cellStyle name="Hipervínculo visitado" xfId="32944" builtinId="9" hidden="1"/>
    <cellStyle name="Hipervínculo visitado" xfId="59063" builtinId="9" hidden="1"/>
    <cellStyle name="Hipervínculo visitado" xfId="49120" builtinId="9" hidden="1"/>
    <cellStyle name="Hipervínculo visitado" xfId="6789" builtinId="9" hidden="1"/>
    <cellStyle name="Hipervínculo visitado" xfId="2188" builtinId="9" hidden="1"/>
    <cellStyle name="Hipervínculo visitado" xfId="58232" builtinId="9" hidden="1"/>
    <cellStyle name="Hipervínculo visitado" xfId="9498" builtinId="9" hidden="1"/>
    <cellStyle name="Hipervínculo visitado" xfId="9663" builtinId="9" hidden="1"/>
    <cellStyle name="Hipervínculo visitado" xfId="17870" builtinId="9" hidden="1"/>
    <cellStyle name="Hipervínculo visitado" xfId="1107" builtinId="9" hidden="1"/>
    <cellStyle name="Hipervínculo visitado" xfId="42572" builtinId="9" hidden="1"/>
    <cellStyle name="Hipervínculo visitado" xfId="4625" builtinId="9" hidden="1"/>
    <cellStyle name="Hipervínculo visitado" xfId="3643" builtinId="9" hidden="1"/>
    <cellStyle name="Hipervínculo visitado" xfId="6681" builtinId="9" hidden="1"/>
    <cellStyle name="Hipervínculo visitado" xfId="13959" builtinId="9" hidden="1"/>
    <cellStyle name="Hipervínculo visitado" xfId="26851" builtinId="9" hidden="1"/>
    <cellStyle name="Hipervínculo visitado" xfId="41826" builtinId="9" hidden="1"/>
    <cellStyle name="Hipervínculo visitado" xfId="9444" builtinId="9" hidden="1"/>
    <cellStyle name="Hipervínculo visitado" xfId="5551" builtinId="9" hidden="1"/>
    <cellStyle name="Hipervínculo visitado" xfId="43709" builtinId="9" hidden="1"/>
    <cellStyle name="Hipervínculo visitado" xfId="30920" builtinId="9" hidden="1"/>
    <cellStyle name="Hipervínculo visitado" xfId="18795" builtinId="9" hidden="1"/>
    <cellStyle name="Hipervínculo visitado" xfId="49972" builtinId="9" hidden="1"/>
    <cellStyle name="Hipervínculo visitado" xfId="35509" builtinId="9" hidden="1"/>
    <cellStyle name="Hipervínculo visitado" xfId="45521" builtinId="9" hidden="1"/>
    <cellStyle name="Hipervínculo visitado" xfId="40070" builtinId="9" hidden="1"/>
    <cellStyle name="Hipervínculo visitado" xfId="51196" builtinId="9" hidden="1"/>
    <cellStyle name="Hipervínculo visitado" xfId="9518" builtinId="9" hidden="1"/>
    <cellStyle name="Hipervínculo visitado" xfId="37291" builtinId="9" hidden="1"/>
    <cellStyle name="Hipervínculo visitado" xfId="57158" builtinId="9" hidden="1"/>
    <cellStyle name="Hipervínculo visitado" xfId="49962" builtinId="9" hidden="1"/>
    <cellStyle name="Hipervínculo visitado" xfId="33532" builtinId="9" hidden="1"/>
    <cellStyle name="Hipervínculo visitado" xfId="4536" builtinId="9" hidden="1"/>
    <cellStyle name="Hipervínculo visitado" xfId="19424" builtinId="9" hidden="1"/>
    <cellStyle name="Hipervínculo visitado" xfId="43036" builtinId="9" hidden="1"/>
    <cellStyle name="Hipervínculo visitado" xfId="871" builtinId="9" hidden="1"/>
    <cellStyle name="Hipervínculo visitado" xfId="5730" builtinId="9" hidden="1"/>
    <cellStyle name="Hipervínculo visitado" xfId="36343" builtinId="9" hidden="1"/>
    <cellStyle name="Hipervínculo visitado" xfId="41423" builtinId="9" hidden="1"/>
    <cellStyle name="Hipervínculo visitado" xfId="43247" builtinId="9" hidden="1"/>
    <cellStyle name="Hipervínculo visitado" xfId="6392" builtinId="9" hidden="1"/>
    <cellStyle name="Hipervínculo visitado" xfId="4837" builtinId="9" hidden="1"/>
    <cellStyle name="Hipervínculo visitado" xfId="8644" builtinId="9" hidden="1"/>
    <cellStyle name="Hipervínculo visitado" xfId="17186" builtinId="9" hidden="1"/>
    <cellStyle name="Hipervínculo visitado" xfId="43301" builtinId="9" hidden="1"/>
    <cellStyle name="Hipervínculo visitado" xfId="1359" builtinId="9" hidden="1"/>
    <cellStyle name="Hipervínculo visitado" xfId="13524" builtinId="9" hidden="1"/>
    <cellStyle name="Hipervínculo visitado" xfId="7815" builtinId="9" hidden="1"/>
    <cellStyle name="Hipervínculo visitado" xfId="44694" builtinId="9" hidden="1"/>
    <cellStyle name="Hipervínculo visitado" xfId="36943" builtinId="9" hidden="1"/>
    <cellStyle name="Hipervínculo visitado" xfId="34546" builtinId="9" hidden="1"/>
    <cellStyle name="Hipervínculo visitado" xfId="6076" builtinId="9" hidden="1"/>
    <cellStyle name="Hipervínculo visitado" xfId="4831" builtinId="9" hidden="1"/>
    <cellStyle name="Hipervínculo visitado" xfId="17690" builtinId="9" hidden="1"/>
    <cellStyle name="Hipervínculo visitado" xfId="13249" builtinId="9" hidden="1"/>
    <cellStyle name="Hipervínculo visitado" xfId="3683" builtinId="9" hidden="1"/>
    <cellStyle name="Hipervínculo visitado" xfId="49013" builtinId="9" hidden="1"/>
    <cellStyle name="Hipervínculo visitado" xfId="6256" builtinId="9" hidden="1"/>
    <cellStyle name="Hipervínculo visitado" xfId="17508" builtinId="9" hidden="1"/>
    <cellStyle name="Hipervínculo visitado" xfId="44640" builtinId="9" hidden="1"/>
    <cellStyle name="Hipervínculo visitado" xfId="2577" builtinId="9" hidden="1"/>
    <cellStyle name="Hipervínculo visitado" xfId="1331" builtinId="9" hidden="1"/>
    <cellStyle name="Hipervínculo visitado" xfId="45148" builtinId="9" hidden="1"/>
    <cellStyle name="Hipervínculo visitado" xfId="7544" builtinId="9" hidden="1"/>
    <cellStyle name="Hipervínculo visitado" xfId="30711" builtinId="9" hidden="1"/>
    <cellStyle name="Hipervínculo visitado" xfId="6707" builtinId="9" hidden="1"/>
    <cellStyle name="Hipervínculo visitado" xfId="38708" builtinId="9" hidden="1"/>
    <cellStyle name="Hipervínculo visitado" xfId="40965" builtinId="9" hidden="1"/>
    <cellStyle name="Hipervínculo visitado" xfId="56597" builtinId="9" hidden="1"/>
    <cellStyle name="Hipervínculo visitado" xfId="10802" builtinId="9" hidden="1"/>
    <cellStyle name="Hipervínculo visitado" xfId="46101" builtinId="9" hidden="1"/>
    <cellStyle name="Hipervínculo visitado" xfId="23089" builtinId="9" hidden="1"/>
    <cellStyle name="Hipervínculo visitado" xfId="29217" builtinId="9" hidden="1"/>
    <cellStyle name="Hipervínculo visitado" xfId="39883" builtinId="9" hidden="1"/>
    <cellStyle name="Hipervínculo visitado" xfId="25952" builtinId="9" hidden="1"/>
    <cellStyle name="Hipervínculo visitado" xfId="54575" builtinId="9" hidden="1"/>
    <cellStyle name="Hipervínculo visitado" xfId="30273" builtinId="9" hidden="1"/>
    <cellStyle name="Hipervínculo visitado" xfId="45830" builtinId="9" hidden="1"/>
    <cellStyle name="Hipervínculo visitado" xfId="33814" builtinId="9" hidden="1"/>
    <cellStyle name="Hipervínculo visitado" xfId="29091" builtinId="9" hidden="1"/>
    <cellStyle name="Hipervínculo visitado" xfId="53215" builtinId="9" hidden="1"/>
    <cellStyle name="Hipervínculo visitado" xfId="54678" builtinId="9" hidden="1"/>
    <cellStyle name="Hipervínculo visitado" xfId="53265" builtinId="9" hidden="1"/>
    <cellStyle name="Hipervínculo visitado" xfId="40926" builtinId="9" hidden="1"/>
    <cellStyle name="Hipervínculo visitado" xfId="19331" builtinId="9" hidden="1"/>
    <cellStyle name="Hipervínculo visitado" xfId="22621" builtinId="9" hidden="1"/>
    <cellStyle name="Hipervínculo visitado" xfId="16702" builtinId="9" hidden="1"/>
    <cellStyle name="Hipervínculo visitado" xfId="49674" builtinId="9" hidden="1"/>
    <cellStyle name="Hipervínculo visitado" xfId="34247" builtinId="9" hidden="1"/>
    <cellStyle name="Hipervínculo visitado" xfId="48908" builtinId="9" hidden="1"/>
    <cellStyle name="Hipervínculo visitado" xfId="36159" builtinId="9" hidden="1"/>
    <cellStyle name="Hipervínculo visitado" xfId="52955" builtinId="9" hidden="1"/>
    <cellStyle name="Hipervínculo visitado" xfId="16513" builtinId="9" hidden="1"/>
    <cellStyle name="Hipervínculo visitado" xfId="7821" builtinId="9" hidden="1"/>
    <cellStyle name="Hipervínculo visitado" xfId="1012" builtinId="9" hidden="1"/>
    <cellStyle name="Hipervínculo visitado" xfId="13486" builtinId="9" hidden="1"/>
    <cellStyle name="Hipervínculo visitado" xfId="5938" builtinId="9" hidden="1"/>
    <cellStyle name="Hipervínculo visitado" xfId="49622" builtinId="9" hidden="1"/>
    <cellStyle name="Hipervínculo visitado" xfId="46726" builtinId="9" hidden="1"/>
    <cellStyle name="Hipervínculo visitado" xfId="34589" builtinId="9" hidden="1"/>
    <cellStyle name="Hipervínculo visitado" xfId="37182" builtinId="9" hidden="1"/>
    <cellStyle name="Hipervínculo visitado" xfId="5914" builtinId="9" hidden="1"/>
    <cellStyle name="Hipervínculo visitado" xfId="2374" builtinId="9" hidden="1"/>
    <cellStyle name="Hipervínculo visitado" xfId="26027" builtinId="9" hidden="1"/>
    <cellStyle name="Hipervínculo visitado" xfId="21415" builtinId="9" hidden="1"/>
    <cellStyle name="Hipervínculo visitado" xfId="34406" builtinId="9" hidden="1"/>
    <cellStyle name="Hipervínculo visitado" xfId="30098" builtinId="9" hidden="1"/>
    <cellStyle name="Hipervínculo visitado" xfId="19030" builtinId="9" hidden="1"/>
    <cellStyle name="Hipervínculo visitado" xfId="28028" builtinId="9" hidden="1"/>
    <cellStyle name="Hipervínculo visitado" xfId="26103" builtinId="9" hidden="1"/>
    <cellStyle name="Hipervínculo visitado" xfId="18411" builtinId="9" hidden="1"/>
    <cellStyle name="Hipervínculo visitado" xfId="29863" builtinId="9" hidden="1"/>
    <cellStyle name="Hipervínculo visitado" xfId="40040" builtinId="9" hidden="1"/>
    <cellStyle name="Hipervínculo visitado" xfId="20953" builtinId="9" hidden="1"/>
    <cellStyle name="Hipervínculo visitado" xfId="12567" builtinId="9" hidden="1"/>
    <cellStyle name="Hipervínculo visitado" xfId="39429" builtinId="9" hidden="1"/>
    <cellStyle name="Hipervínculo visitado" xfId="53907" builtinId="9" hidden="1"/>
    <cellStyle name="Hipervínculo visitado" xfId="57416" builtinId="9" hidden="1"/>
    <cellStyle name="Hipervínculo visitado" xfId="14388" builtinId="9" hidden="1"/>
    <cellStyle name="Hipervínculo visitado" xfId="28781" builtinId="9" hidden="1"/>
    <cellStyle name="Hipervínculo visitado" xfId="50903" builtinId="9" hidden="1"/>
    <cellStyle name="Hipervínculo visitado" xfId="54489" builtinId="9" hidden="1"/>
    <cellStyle name="Hipervínculo visitado" xfId="40482" builtinId="9" hidden="1"/>
    <cellStyle name="Hipervínculo visitado" xfId="41159" builtinId="9" hidden="1"/>
    <cellStyle name="Hipervínculo visitado" xfId="53551" builtinId="9" hidden="1"/>
    <cellStyle name="Hipervínculo visitado" xfId="46449" builtinId="9" hidden="1"/>
    <cellStyle name="Hipervínculo visitado" xfId="32690" builtinId="9" hidden="1"/>
    <cellStyle name="Hipervínculo visitado" xfId="13758" builtinId="9" hidden="1"/>
    <cellStyle name="Hipervínculo visitado" xfId="59147" builtinId="9" hidden="1"/>
    <cellStyle name="Hipervínculo visitado" xfId="22838" builtinId="9" hidden="1"/>
    <cellStyle name="Hipervínculo visitado" xfId="42026" builtinId="9" hidden="1"/>
    <cellStyle name="Hipervínculo visitado" xfId="40106" builtinId="9" hidden="1"/>
    <cellStyle name="Hipervínculo visitado" xfId="47749" builtinId="9" hidden="1"/>
    <cellStyle name="Hipervínculo visitado" xfId="18109" builtinId="9" hidden="1"/>
    <cellStyle name="Hipervínculo visitado" xfId="12871" builtinId="9" hidden="1"/>
    <cellStyle name="Hipervínculo visitado" xfId="55117" builtinId="9" hidden="1"/>
    <cellStyle name="Hipervínculo visitado" xfId="34111" builtinId="9" hidden="1"/>
    <cellStyle name="Hipervínculo visitado" xfId="29961" builtinId="9" hidden="1"/>
    <cellStyle name="Hipervínculo visitado" xfId="30088" builtinId="9" hidden="1"/>
    <cellStyle name="Hipervínculo visitado" xfId="20615" builtinId="9" hidden="1"/>
    <cellStyle name="Hipervínculo visitado" xfId="16784" builtinId="9" hidden="1"/>
    <cellStyle name="Hipervínculo visitado" xfId="58513" builtinId="9" hidden="1"/>
    <cellStyle name="Hipervínculo visitado" xfId="57891" builtinId="9" hidden="1"/>
    <cellStyle name="Hipervínculo visitado" xfId="45492" builtinId="9" hidden="1"/>
    <cellStyle name="Hipervínculo visitado" xfId="36171" builtinId="9" hidden="1"/>
    <cellStyle name="Hipervínculo visitado" xfId="28599" builtinId="9" hidden="1"/>
    <cellStyle name="Hipervínculo visitado" xfId="38593" builtinId="9" hidden="1"/>
    <cellStyle name="Hipervínculo visitado" xfId="35725" builtinId="9" hidden="1"/>
    <cellStyle name="Hipervínculo visitado" xfId="50355" builtinId="9" hidden="1"/>
    <cellStyle name="Hipervínculo visitado" xfId="51812" builtinId="9" hidden="1"/>
    <cellStyle name="Hipervínculo visitado" xfId="53021" builtinId="9" hidden="1"/>
    <cellStyle name="Hipervínculo visitado" xfId="56383" builtinId="9" hidden="1"/>
    <cellStyle name="Hipervínculo visitado" xfId="53339" builtinId="9" hidden="1"/>
    <cellStyle name="Hipervínculo visitado" xfId="49826" builtinId="9" hidden="1"/>
    <cellStyle name="Hipervínculo visitado" xfId="49049" builtinId="9" hidden="1"/>
    <cellStyle name="Hipervínculo visitado" xfId="51966" builtinId="9" hidden="1"/>
    <cellStyle name="Hipervínculo visitado" xfId="51106" builtinId="9" hidden="1"/>
    <cellStyle name="Hipervínculo visitado" xfId="55228" builtinId="9" hidden="1"/>
    <cellStyle name="Hipervínculo visitado" xfId="11538" builtinId="9" hidden="1"/>
    <cellStyle name="Hipervínculo visitado" xfId="16716" builtinId="9" hidden="1"/>
    <cellStyle name="Hipervínculo visitado" xfId="26791" builtinId="9" hidden="1"/>
    <cellStyle name="Hipervínculo visitado" xfId="23985" builtinId="9" hidden="1"/>
    <cellStyle name="Hipervínculo visitado" xfId="49918" builtinId="9" hidden="1"/>
    <cellStyle name="Hipervínculo visitado" xfId="55739" builtinId="9" hidden="1"/>
    <cellStyle name="Hipervínculo visitado" xfId="57587" builtinId="9" hidden="1"/>
    <cellStyle name="Hipervínculo visitado" xfId="21104" builtinId="9" hidden="1"/>
    <cellStyle name="Hipervínculo visitado" xfId="37803" builtinId="9" hidden="1"/>
    <cellStyle name="Hipervínculo visitado" xfId="20937" builtinId="9" hidden="1"/>
    <cellStyle name="Hipervínculo visitado" xfId="12805" builtinId="9" hidden="1"/>
    <cellStyle name="Hipervínculo visitado" xfId="8500" builtinId="9" hidden="1"/>
    <cellStyle name="Hipervínculo visitado" xfId="49948" builtinId="9" hidden="1"/>
    <cellStyle name="Hipervínculo visitado" xfId="4958" builtinId="9" hidden="1"/>
    <cellStyle name="Hipervínculo visitado" xfId="19134" builtinId="9" hidden="1"/>
    <cellStyle name="Hipervínculo visitado" xfId="56323" builtinId="9" hidden="1"/>
    <cellStyle name="Hipervínculo visitado" xfId="18125" builtinId="9" hidden="1"/>
    <cellStyle name="Hipervínculo visitado" xfId="20923" builtinId="9" hidden="1"/>
    <cellStyle name="Hipervínculo visitado" xfId="48833" builtinId="9" hidden="1"/>
    <cellStyle name="Hipervínculo visitado" xfId="45116" builtinId="9" hidden="1"/>
    <cellStyle name="Hipervínculo visitado" xfId="50724" builtinId="9" hidden="1"/>
    <cellStyle name="Hipervínculo visitado" xfId="28971" builtinId="9" hidden="1"/>
    <cellStyle name="Hipervínculo visitado" xfId="44936" builtinId="9" hidden="1"/>
    <cellStyle name="Hipervínculo visitado" xfId="9846" builtinId="9" hidden="1"/>
    <cellStyle name="Hipervínculo visitado" xfId="38229" builtinId="9" hidden="1"/>
    <cellStyle name="Hipervínculo visitado" xfId="22343" builtinId="9" hidden="1"/>
    <cellStyle name="Hipervínculo visitado" xfId="23416" builtinId="9" hidden="1"/>
    <cellStyle name="Hipervínculo visitado" xfId="48882" builtinId="9" hidden="1"/>
    <cellStyle name="Hipervínculo visitado" xfId="57545" builtinId="9" hidden="1"/>
    <cellStyle name="Hipervínculo visitado" xfId="23983" builtinId="9" hidden="1"/>
    <cellStyle name="Hipervínculo visitado" xfId="20609" builtinId="9" hidden="1"/>
    <cellStyle name="Hipervínculo visitado" xfId="25662" builtinId="9" hidden="1"/>
    <cellStyle name="Hipervínculo visitado" xfId="54816" builtinId="9" hidden="1"/>
    <cellStyle name="Hipervínculo visitado" xfId="50099" builtinId="9" hidden="1"/>
    <cellStyle name="Hipervínculo visitado" xfId="41824" builtinId="9" hidden="1"/>
    <cellStyle name="Hipervínculo visitado" xfId="16428" builtinId="9" hidden="1"/>
    <cellStyle name="Hipervínculo visitado" xfId="17666" builtinId="9" hidden="1"/>
    <cellStyle name="Hipervínculo visitado" xfId="24305" builtinId="9" hidden="1"/>
    <cellStyle name="Hipervínculo visitado" xfId="23457" builtinId="9" hidden="1"/>
    <cellStyle name="Hipervínculo visitado" xfId="35356" builtinId="9" hidden="1"/>
    <cellStyle name="Hipervínculo visitado" xfId="38706" builtinId="9" hidden="1"/>
    <cellStyle name="Hipervínculo visitado" xfId="7109" builtinId="9" hidden="1"/>
    <cellStyle name="Hipervínculo visitado" xfId="49360" builtinId="9" hidden="1"/>
    <cellStyle name="Hipervínculo visitado" xfId="38617" builtinId="9" hidden="1"/>
    <cellStyle name="Hipervínculo visitado" xfId="50867" builtinId="9" hidden="1"/>
    <cellStyle name="Hipervínculo visitado" xfId="26457" builtinId="9" hidden="1"/>
    <cellStyle name="Hipervínculo visitado" xfId="44443" builtinId="9" hidden="1"/>
    <cellStyle name="Hipervínculo visitado" xfId="58755" builtinId="9" hidden="1"/>
    <cellStyle name="Hipervínculo visitado" xfId="40292" builtinId="9" hidden="1"/>
    <cellStyle name="Hipervínculo visitado" xfId="8927" builtinId="9" hidden="1"/>
    <cellStyle name="Hipervínculo visitado" xfId="3983" builtinId="9" hidden="1"/>
    <cellStyle name="Hipervínculo visitado" xfId="30301" builtinId="9" hidden="1"/>
    <cellStyle name="Hipervínculo visitado" xfId="16300" builtinId="9" hidden="1"/>
    <cellStyle name="Hipervínculo visitado" xfId="41433" builtinId="9" hidden="1"/>
    <cellStyle name="Hipervínculo visitado" xfId="13165" builtinId="9" hidden="1"/>
    <cellStyle name="Hipervínculo visitado" xfId="10068" builtinId="9" hidden="1"/>
    <cellStyle name="Hipervínculo visitado" xfId="30287" builtinId="9" hidden="1"/>
    <cellStyle name="Hipervínculo visitado" xfId="32868" builtinId="9" hidden="1"/>
    <cellStyle name="Hipervínculo visitado" xfId="51980" builtinId="9" hidden="1"/>
    <cellStyle name="Hipervínculo visitado" xfId="32506" builtinId="9" hidden="1"/>
    <cellStyle name="Hipervínculo visitado" xfId="15700" builtinId="9" hidden="1"/>
    <cellStyle name="Hipervínculo visitado" xfId="21343" builtinId="9" hidden="1"/>
    <cellStyle name="Hipervínculo visitado" xfId="8410" builtinId="9" hidden="1"/>
    <cellStyle name="Hipervínculo visitado" xfId="3183" builtinId="9" hidden="1"/>
    <cellStyle name="Hipervínculo visitado" xfId="46655" builtinId="9" hidden="1"/>
    <cellStyle name="Hipervínculo visitado" xfId="3787" builtinId="9" hidden="1"/>
    <cellStyle name="Hipervínculo visitado" xfId="46847" builtinId="9" hidden="1"/>
    <cellStyle name="Hipervínculo visitado" xfId="16573" builtinId="9" hidden="1"/>
    <cellStyle name="Hipervínculo visitado" xfId="4673" builtinId="9" hidden="1"/>
    <cellStyle name="Hipervínculo visitado" xfId="5113" builtinId="9" hidden="1"/>
    <cellStyle name="Hipervínculo visitado" xfId="29125" builtinId="9" hidden="1"/>
    <cellStyle name="Hipervínculo visitado" xfId="375" builtinId="9" hidden="1"/>
    <cellStyle name="Hipervínculo visitado" xfId="38981" builtinId="9" hidden="1"/>
    <cellStyle name="Hipervínculo visitado" xfId="19680" builtinId="9" hidden="1"/>
    <cellStyle name="Hipervínculo visitado" xfId="59402" builtinId="9" hidden="1"/>
    <cellStyle name="Hipervínculo visitado" xfId="54954" builtinId="9" hidden="1"/>
    <cellStyle name="Hipervínculo visitado" xfId="4309" builtinId="9" hidden="1"/>
    <cellStyle name="Hipervínculo visitado" xfId="25130" builtinId="9" hidden="1"/>
    <cellStyle name="Hipervínculo visitado" xfId="55797" builtinId="9" hidden="1"/>
    <cellStyle name="Hipervínculo visitado" xfId="44792" builtinId="9" hidden="1"/>
    <cellStyle name="Hipervínculo visitado" xfId="22375" builtinId="9" hidden="1"/>
    <cellStyle name="Hipervínculo visitado" xfId="44656" builtinId="9" hidden="1"/>
    <cellStyle name="Hipervínculo visitado" xfId="45232" builtinId="9" hidden="1"/>
    <cellStyle name="Hipervínculo visitado" xfId="33242" builtinId="9" hidden="1"/>
    <cellStyle name="Hipervínculo visitado" xfId="30466" builtinId="9" hidden="1"/>
    <cellStyle name="Hipervínculo visitado" xfId="20834" builtinId="9" hidden="1"/>
    <cellStyle name="Hipervínculo visitado" xfId="50447" builtinId="9" hidden="1"/>
    <cellStyle name="Hipervínculo visitado" xfId="19774" builtinId="9" hidden="1"/>
    <cellStyle name="Hipervínculo visitado" xfId="44662" builtinId="9" hidden="1"/>
    <cellStyle name="Hipervínculo visitado" xfId="12057" builtinId="9" hidden="1"/>
    <cellStyle name="Hipervínculo visitado" xfId="48555" builtinId="9" hidden="1"/>
    <cellStyle name="Hipervínculo visitado" xfId="4071" builtinId="9" hidden="1"/>
    <cellStyle name="Hipervínculo visitado" xfId="30721" builtinId="9" hidden="1"/>
    <cellStyle name="Hipervínculo visitado" xfId="17212" builtinId="9" hidden="1"/>
    <cellStyle name="Hipervínculo visitado" xfId="53662" builtinId="9" hidden="1"/>
    <cellStyle name="Hipervínculo visitado" xfId="24283" builtinId="9" hidden="1"/>
    <cellStyle name="Hipervínculo visitado" xfId="43086" builtinId="9" hidden="1"/>
    <cellStyle name="Hipervínculo visitado" xfId="7336" builtinId="9" hidden="1"/>
    <cellStyle name="Hipervínculo visitado" xfId="13624" builtinId="9" hidden="1"/>
    <cellStyle name="Hipervínculo visitado" xfId="40278" builtinId="9" hidden="1"/>
    <cellStyle name="Hipervínculo visitado" xfId="38778" builtinId="9" hidden="1"/>
    <cellStyle name="Hipervínculo visitado" xfId="21815" builtinId="9" hidden="1"/>
    <cellStyle name="Hipervínculo visitado" xfId="51522" builtinId="9" hidden="1"/>
    <cellStyle name="Hipervínculo visitado" xfId="6012" builtinId="9" hidden="1"/>
    <cellStyle name="Hipervínculo visitado" xfId="30382" builtinId="9" hidden="1"/>
    <cellStyle name="Hipervínculo visitado" xfId="25837" builtinId="9" hidden="1"/>
    <cellStyle name="Hipervínculo visitado" xfId="3467" builtinId="9" hidden="1"/>
    <cellStyle name="Hipervínculo visitado" xfId="32047" builtinId="9" hidden="1"/>
    <cellStyle name="Hipervínculo visitado" xfId="37331" builtinId="9" hidden="1"/>
    <cellStyle name="Hipervínculo visitado" xfId="53941" builtinId="9" hidden="1"/>
    <cellStyle name="Hipervínculo visitado" xfId="35469" builtinId="9" hidden="1"/>
    <cellStyle name="Hipervínculo visitado" xfId="37407" builtinId="9" hidden="1"/>
    <cellStyle name="Hipervínculo visitado" xfId="10902" builtinId="9" hidden="1"/>
    <cellStyle name="Hipervínculo visitado" xfId="32571" builtinId="9" hidden="1"/>
    <cellStyle name="Hipervínculo visitado" xfId="46937" builtinId="9" hidden="1"/>
    <cellStyle name="Hipervínculo visitado" xfId="48127" builtinId="9" hidden="1"/>
    <cellStyle name="Hipervínculo visitado" xfId="30715" builtinId="9" hidden="1"/>
    <cellStyle name="Hipervínculo visitado" xfId="15979" builtinId="9" hidden="1"/>
    <cellStyle name="Hipervínculo visitado" xfId="20949" builtinId="9" hidden="1"/>
    <cellStyle name="Hipervínculo visitado" xfId="43443" builtinId="9" hidden="1"/>
    <cellStyle name="Hipervínculo visitado" xfId="11609" builtinId="9" hidden="1"/>
    <cellStyle name="Hipervínculo visitado" xfId="6454" builtinId="9" hidden="1"/>
    <cellStyle name="Hipervínculo visitado" xfId="12047" builtinId="9" hidden="1"/>
    <cellStyle name="Hipervínculo visitado" xfId="7081" builtinId="9" hidden="1"/>
    <cellStyle name="Hipervínculo visitado" xfId="23479" builtinId="9" hidden="1"/>
    <cellStyle name="Hipervínculo visitado" xfId="28420" builtinId="9" hidden="1"/>
    <cellStyle name="Hipervínculo visitado" xfId="18543" builtinId="9" hidden="1"/>
    <cellStyle name="Hipervínculo visitado" xfId="52030" builtinId="9" hidden="1"/>
    <cellStyle name="Hipervínculo visitado" xfId="10544" builtinId="9" hidden="1"/>
    <cellStyle name="Hipervínculo visitado" xfId="49126" builtinId="9" hidden="1"/>
    <cellStyle name="Hipervínculo visitado" xfId="51482" builtinId="9" hidden="1"/>
    <cellStyle name="Hipervínculo visitado" xfId="635" builtinId="9" hidden="1"/>
    <cellStyle name="Hipervínculo visitado" xfId="50666" builtinId="9" hidden="1"/>
    <cellStyle name="Hipervínculo visitado" xfId="52537" builtinId="9" hidden="1"/>
    <cellStyle name="Hipervínculo visitado" xfId="30705" builtinId="9" hidden="1"/>
    <cellStyle name="Hipervínculo visitado" xfId="26200" builtinId="9" hidden="1"/>
    <cellStyle name="Hipervínculo visitado" xfId="36313" builtinId="9" hidden="1"/>
    <cellStyle name="Hipervínculo visitado" xfId="47271" builtinId="9" hidden="1"/>
    <cellStyle name="Hipervínculo visitado" xfId="42068" builtinId="9" hidden="1"/>
    <cellStyle name="Hipervínculo visitado" xfId="46807" builtinId="9" hidden="1"/>
    <cellStyle name="Hipervínculo visitado" xfId="41378" builtinId="9" hidden="1"/>
    <cellStyle name="Hipervínculo visitado" xfId="36592" builtinId="9" hidden="1"/>
    <cellStyle name="Hipervínculo visitado" xfId="10974" builtinId="9" hidden="1"/>
    <cellStyle name="Hipervínculo visitado" xfId="23749" builtinId="9" hidden="1"/>
    <cellStyle name="Hipervínculo visitado" xfId="7670" builtinId="9" hidden="1"/>
    <cellStyle name="Hipervínculo visitado" xfId="4721" builtinId="9" hidden="1"/>
    <cellStyle name="Hipervínculo visitado" xfId="49652" builtinId="9" hidden="1"/>
    <cellStyle name="Hipervínculo visitado" xfId="54892" builtinId="9" hidden="1"/>
    <cellStyle name="Hipervínculo visitado" xfId="39447" builtinId="9" hidden="1"/>
    <cellStyle name="Hipervínculo visitado" xfId="43106" builtinId="9" hidden="1"/>
    <cellStyle name="Hipervínculo visitado" xfId="4059" builtinId="9" hidden="1"/>
    <cellStyle name="Hipervínculo visitado" xfId="4121" builtinId="9" hidden="1"/>
    <cellStyle name="Hipervínculo visitado" xfId="35113" builtinId="9" hidden="1"/>
    <cellStyle name="Hipervínculo visitado" xfId="16488" builtinId="9" hidden="1"/>
    <cellStyle name="Hipervínculo visitado" xfId="8364" builtinId="9" hidden="1"/>
    <cellStyle name="Hipervínculo visitado" xfId="25943" builtinId="9" hidden="1"/>
    <cellStyle name="Hipervínculo visitado" xfId="5362" builtinId="9" hidden="1"/>
    <cellStyle name="Hipervínculo visitado" xfId="6406" builtinId="9" hidden="1"/>
    <cellStyle name="Hipervínculo visitado" xfId="4257" builtinId="9" hidden="1"/>
    <cellStyle name="Hipervínculo visitado" xfId="12743" builtinId="9" hidden="1"/>
    <cellStyle name="Hipervínculo visitado" xfId="40156" builtinId="9" hidden="1"/>
    <cellStyle name="Hipervínculo visitado" xfId="18684" builtinId="9" hidden="1"/>
    <cellStyle name="Hipervínculo visitado" xfId="179" builtinId="9" hidden="1"/>
    <cellStyle name="Hipervínculo visitado" xfId="43949" builtinId="9" hidden="1"/>
    <cellStyle name="Hipervínculo visitado" xfId="5830" builtinId="9" hidden="1"/>
    <cellStyle name="Hipervínculo visitado" xfId="4498" builtinId="9" hidden="1"/>
    <cellStyle name="Hipervínculo visitado" xfId="56053" builtinId="9" hidden="1"/>
    <cellStyle name="Hipervínculo visitado" xfId="40244" builtinId="9" hidden="1"/>
    <cellStyle name="Hipervínculo visitado" xfId="16724" builtinId="9" hidden="1"/>
    <cellStyle name="Hipervínculo visitado" xfId="39724" builtinId="9" hidden="1"/>
    <cellStyle name="Hipervínculo visitado" xfId="47329" builtinId="9" hidden="1"/>
    <cellStyle name="Hipervínculo visitado" xfId="14996" builtinId="9" hidden="1"/>
    <cellStyle name="Hipervínculo visitado" xfId="55111" builtinId="9" hidden="1"/>
    <cellStyle name="Hipervínculo visitado" xfId="43686" builtinId="9" hidden="1"/>
    <cellStyle name="Hipervínculo visitado" xfId="49762" builtinId="9" hidden="1"/>
    <cellStyle name="Hipervínculo visitado" xfId="15150" builtinId="9" hidden="1"/>
    <cellStyle name="Hipervínculo visitado" xfId="56695" builtinId="9" hidden="1"/>
    <cellStyle name="Hipervínculo visitado" xfId="2154" builtinId="9" hidden="1"/>
    <cellStyle name="Hipervínculo visitado" xfId="7242" builtinId="9" hidden="1"/>
    <cellStyle name="Hipervínculo visitado" xfId="12831" builtinId="9" hidden="1"/>
    <cellStyle name="Hipervínculo visitado" xfId="1979" builtinId="9" hidden="1"/>
    <cellStyle name="Hipervínculo visitado" xfId="37433" builtinId="9" hidden="1"/>
    <cellStyle name="Hipervínculo visitado" xfId="41850" builtinId="9" hidden="1"/>
    <cellStyle name="Hipervínculo visitado" xfId="26116" builtinId="9" hidden="1"/>
    <cellStyle name="Hipervínculo visitado" xfId="26140" builtinId="9" hidden="1"/>
    <cellStyle name="Hipervínculo visitado" xfId="26521" builtinId="9" hidden="1"/>
    <cellStyle name="Hipervínculo visitado" xfId="27103" builtinId="9" hidden="1"/>
    <cellStyle name="Hipervínculo visitado" xfId="43764" builtinId="9" hidden="1"/>
    <cellStyle name="Hipervínculo visitado" xfId="46790" builtinId="9" hidden="1"/>
    <cellStyle name="Hipervínculo visitado" xfId="47047" builtinId="9" hidden="1"/>
    <cellStyle name="Hipervínculo visitado" xfId="44429" builtinId="9" hidden="1"/>
    <cellStyle name="Hipervínculo visitado" xfId="44906" builtinId="9" hidden="1"/>
    <cellStyle name="Hipervínculo visitado" xfId="43834" builtinId="9" hidden="1"/>
    <cellStyle name="Hipervínculo visitado" xfId="44005" builtinId="9" hidden="1"/>
    <cellStyle name="Hipervínculo visitado" xfId="43705" builtinId="9" hidden="1"/>
    <cellStyle name="Hipervínculo visitado" xfId="45661" builtinId="9" hidden="1"/>
    <cellStyle name="Hipervínculo visitado" xfId="43693" builtinId="9" hidden="1"/>
    <cellStyle name="Hipervínculo visitado" xfId="43997" builtinId="9" hidden="1"/>
    <cellStyle name="Hipervínculo visitado" xfId="46631" builtinId="9" hidden="1"/>
    <cellStyle name="Hipervínculo visitado" xfId="26617" builtinId="9" hidden="1"/>
    <cellStyle name="Hipervínculo visitado" xfId="26293" builtinId="9" hidden="1"/>
    <cellStyle name="Hipervínculo visitado" xfId="43150" builtinId="9" hidden="1"/>
    <cellStyle name="Hipervínculo visitado" xfId="26883" builtinId="9" hidden="1"/>
    <cellStyle name="Hipervínculo visitado" xfId="31857" builtinId="9" hidden="1"/>
    <cellStyle name="Hipervínculo visitado" xfId="27572" builtinId="9" hidden="1"/>
    <cellStyle name="Hipervínculo visitado" xfId="29688" builtinId="9" hidden="1"/>
    <cellStyle name="Hipervínculo visitado" xfId="29015" builtinId="9" hidden="1"/>
    <cellStyle name="Hipervínculo visitado" xfId="26507" builtinId="9" hidden="1"/>
    <cellStyle name="Hipervínculo visitado" xfId="27177" builtinId="9" hidden="1"/>
    <cellStyle name="Hipervínculo visitado" xfId="22826" builtinId="9" hidden="1"/>
    <cellStyle name="Hipervínculo visitado" xfId="41287" builtinId="9" hidden="1"/>
    <cellStyle name="Hipervínculo visitado" xfId="46829" builtinId="9" hidden="1"/>
    <cellStyle name="Hipervínculo visitado" xfId="26777" builtinId="9" hidden="1"/>
    <cellStyle name="Hipervínculo visitado" xfId="28267" builtinId="9" hidden="1"/>
    <cellStyle name="Hipervínculo visitado" xfId="24057" builtinId="9" hidden="1"/>
    <cellStyle name="Hipervínculo visitado" xfId="23763" builtinId="9" hidden="1"/>
    <cellStyle name="Hipervínculo visitado" xfId="18698" builtinId="9" hidden="1"/>
    <cellStyle name="Hipervínculo visitado" xfId="18535" builtinId="9" hidden="1"/>
    <cellStyle name="Hipervínculo visitado" xfId="22493" builtinId="9" hidden="1"/>
    <cellStyle name="Hipervínculo visitado" xfId="22986" builtinId="9" hidden="1"/>
    <cellStyle name="Hipervínculo visitado" xfId="25066" builtinId="9" hidden="1"/>
    <cellStyle name="Hipervínculo visitado" xfId="24621" builtinId="9" hidden="1"/>
    <cellStyle name="Hipervínculo visitado" xfId="36793" builtinId="9" hidden="1"/>
    <cellStyle name="Hipervínculo visitado" xfId="34846" builtinId="9" hidden="1"/>
    <cellStyle name="Hipervínculo visitado" xfId="13750" builtinId="9" hidden="1"/>
    <cellStyle name="Hipervínculo visitado" xfId="7484" builtinId="9" hidden="1"/>
    <cellStyle name="Hipervínculo visitado" xfId="10808" builtinId="9" hidden="1"/>
    <cellStyle name="Hipervínculo visitado" xfId="14287" builtinId="9" hidden="1"/>
    <cellStyle name="Hipervínculo visitado" xfId="15610" builtinId="9" hidden="1"/>
    <cellStyle name="Hipervínculo visitado" xfId="12019" builtinId="9" hidden="1"/>
    <cellStyle name="Hipervínculo visitado" xfId="11970" builtinId="9" hidden="1"/>
    <cellStyle name="Hipervínculo visitado" xfId="12416" builtinId="9" hidden="1"/>
    <cellStyle name="Hipervínculo visitado" xfId="9820" builtinId="9" hidden="1"/>
    <cellStyle name="Hipervínculo visitado" xfId="10563" builtinId="9" hidden="1"/>
    <cellStyle name="Hipervínculo visitado" xfId="10040" builtinId="9" hidden="1"/>
    <cellStyle name="Hipervínculo visitado" xfId="7119" builtinId="9" hidden="1"/>
    <cellStyle name="Hipervínculo visitado" xfId="14709" builtinId="9" hidden="1"/>
    <cellStyle name="Hipervínculo visitado" xfId="25901" builtinId="9" hidden="1"/>
    <cellStyle name="Hipervínculo visitado" xfId="31452" builtinId="9" hidden="1"/>
    <cellStyle name="Hipervínculo visitado" xfId="43676" builtinId="9" hidden="1"/>
    <cellStyle name="Hipervínculo visitado" xfId="31346" builtinId="9" hidden="1"/>
    <cellStyle name="Hipervínculo visitado" xfId="22153" builtinId="9" hidden="1"/>
    <cellStyle name="Hipervínculo visitado" xfId="22654" builtinId="9" hidden="1"/>
    <cellStyle name="Hipervínculo visitado" xfId="43551" builtinId="9" hidden="1"/>
    <cellStyle name="Hipervínculo visitado" xfId="21536" builtinId="9" hidden="1"/>
    <cellStyle name="Hipervínculo visitado" xfId="27089" builtinId="9" hidden="1"/>
    <cellStyle name="Hipervínculo visitado" xfId="26327" builtinId="9" hidden="1"/>
    <cellStyle name="Hipervínculo visitado" xfId="21560" builtinId="9" hidden="1"/>
    <cellStyle name="Hipervínculo visitado" xfId="43068" builtinId="9" hidden="1"/>
    <cellStyle name="Hipervínculo visitado" xfId="27240" builtinId="9" hidden="1"/>
    <cellStyle name="Hipervínculo visitado" xfId="6248" builtinId="9" hidden="1"/>
    <cellStyle name="Hipervínculo visitado" xfId="8716" builtinId="9" hidden="1"/>
    <cellStyle name="Hipervínculo visitado" xfId="1317" builtinId="9" hidden="1"/>
    <cellStyle name="Hipervínculo visitado" xfId="6378" builtinId="9" hidden="1"/>
    <cellStyle name="Hipervínculo visitado" xfId="10452" builtinId="9" hidden="1"/>
    <cellStyle name="Hipervínculo visitado" xfId="39383" builtinId="9" hidden="1"/>
    <cellStyle name="Hipervínculo visitado" xfId="58989" builtinId="9" hidden="1"/>
    <cellStyle name="Hipervínculo visitado" xfId="50028" builtinId="9" hidden="1"/>
    <cellStyle name="Hipervínculo visitado" xfId="469" builtinId="9" hidden="1"/>
    <cellStyle name="Hipervínculo visitado" xfId="19700" builtinId="9" hidden="1"/>
    <cellStyle name="Hipervínculo visitado" xfId="29027" builtinId="9" hidden="1"/>
    <cellStyle name="Hipervínculo visitado" xfId="43002" builtinId="9" hidden="1"/>
    <cellStyle name="Hipervínculo visitado" xfId="1919" builtinId="9" hidden="1"/>
    <cellStyle name="Hipervínculo visitado" xfId="5270" builtinId="9" hidden="1"/>
    <cellStyle name="Hipervínculo visitado" xfId="9011" builtinId="9" hidden="1"/>
    <cellStyle name="Hipervínculo visitado" xfId="32640" builtinId="9" hidden="1"/>
    <cellStyle name="Hipervínculo visitado" xfId="56119" builtinId="9" hidden="1"/>
    <cellStyle name="Hipervínculo visitado" xfId="54657" builtinId="9" hidden="1"/>
    <cellStyle name="Hipervínculo visitado" xfId="49003" builtinId="9" hidden="1"/>
    <cellStyle name="Hipervínculo visitado" xfId="5880" builtinId="9" hidden="1"/>
    <cellStyle name="Hipervínculo visitado" xfId="26130" builtinId="9" hidden="1"/>
    <cellStyle name="Hipervínculo visitado" xfId="36726" builtinId="9" hidden="1"/>
    <cellStyle name="Hipervínculo visitado" xfId="31556" builtinId="9" hidden="1"/>
    <cellStyle name="Hipervínculo visitado" xfId="53559" builtinId="9" hidden="1"/>
    <cellStyle name="Hipervínculo visitado" xfId="53343" builtinId="9" hidden="1"/>
    <cellStyle name="Hipervínculo visitado" xfId="20801" builtinId="9" hidden="1"/>
    <cellStyle name="Hipervínculo visitado" xfId="17271" builtinId="9" hidden="1"/>
    <cellStyle name="Hipervínculo visitado" xfId="14492" builtinId="9" hidden="1"/>
    <cellStyle name="Hipervínculo visitado" xfId="39411" builtinId="9" hidden="1"/>
    <cellStyle name="Hipervínculo visitado" xfId="43032" builtinId="9" hidden="1"/>
    <cellStyle name="Hipervínculo visitado" xfId="5276" builtinId="9" hidden="1"/>
    <cellStyle name="Hipervínculo visitado" xfId="23927" builtinId="9" hidden="1"/>
    <cellStyle name="Hipervínculo visitado" xfId="48656" builtinId="9" hidden="1"/>
    <cellStyle name="Hipervínculo visitado" xfId="25140" builtinId="9" hidden="1"/>
    <cellStyle name="Hipervínculo visitado" xfId="46000" builtinId="9" hidden="1"/>
    <cellStyle name="Hipervínculo visitado" xfId="29924" builtinId="9" hidden="1"/>
    <cellStyle name="Hipervínculo visitado" xfId="51379" builtinId="9" hidden="1"/>
    <cellStyle name="Hipervínculo visitado" xfId="36119" builtinId="9" hidden="1"/>
    <cellStyle name="Hipervínculo visitado" xfId="28247" builtinId="9" hidden="1"/>
    <cellStyle name="Hipervínculo visitado" xfId="27206" builtinId="9" hidden="1"/>
    <cellStyle name="Hipervínculo visitado" xfId="25757" builtinId="9" hidden="1"/>
    <cellStyle name="Hipervínculo visitado" xfId="22762" builtinId="9" hidden="1"/>
    <cellStyle name="Hipervínculo visitado" xfId="41510" builtinId="9" hidden="1"/>
    <cellStyle name="Hipervínculo visitado" xfId="42292" builtinId="9" hidden="1"/>
    <cellStyle name="Hipervínculo visitado" xfId="26873" builtinId="9" hidden="1"/>
    <cellStyle name="Hipervínculo visitado" xfId="31440" builtinId="9" hidden="1"/>
    <cellStyle name="Hipervínculo visitado" xfId="45537" builtinId="9" hidden="1"/>
    <cellStyle name="Hipervínculo visitado" xfId="21574" builtinId="9" hidden="1"/>
    <cellStyle name="Hipervínculo visitado" xfId="2442" builtinId="9" hidden="1"/>
    <cellStyle name="Hipervínculo visitado" xfId="49456" builtinId="9" hidden="1"/>
    <cellStyle name="Hipervínculo visitado" xfId="36664" builtinId="9" hidden="1"/>
    <cellStyle name="Hipervínculo visitado" xfId="41255" builtinId="9" hidden="1"/>
    <cellStyle name="Hipervínculo visitado" xfId="39019" builtinId="9" hidden="1"/>
    <cellStyle name="Hipervínculo visitado" xfId="4247" builtinId="9" hidden="1"/>
    <cellStyle name="Hipervínculo visitado" xfId="28" builtinId="9" hidden="1"/>
    <cellStyle name="Hipervínculo visitado" xfId="451" builtinId="9" hidden="1"/>
    <cellStyle name="Hipervínculo visitado" xfId="2465" builtinId="9" hidden="1"/>
    <cellStyle name="Hipervínculo visitado" xfId="3107" builtinId="9" hidden="1"/>
    <cellStyle name="Hipervínculo visitado" xfId="2856" builtinId="9" hidden="1"/>
    <cellStyle name="Hipervínculo visitado" xfId="8738" builtinId="9" hidden="1"/>
    <cellStyle name="Hipervínculo visitado" xfId="18805" builtinId="9" hidden="1"/>
    <cellStyle name="Hipervínculo visitado" xfId="32310" builtinId="9" hidden="1"/>
    <cellStyle name="Hipervínculo visitado" xfId="44720" builtinId="9" hidden="1"/>
    <cellStyle name="Hipervínculo visitado" xfId="44354" builtinId="9" hidden="1"/>
    <cellStyle name="Hipervínculo visitado" xfId="42428" builtinId="9" hidden="1"/>
    <cellStyle name="Hipervínculo visitado" xfId="9340" builtinId="9" hidden="1"/>
    <cellStyle name="Hipervínculo visitado" xfId="10676" builtinId="9" hidden="1"/>
    <cellStyle name="Hipervínculo visitado" xfId="10744" builtinId="9" hidden="1"/>
    <cellStyle name="Hipervínculo visitado" xfId="22329" builtinId="9" hidden="1"/>
    <cellStyle name="Hipervínculo visitado" xfId="22770" builtinId="9" hidden="1"/>
    <cellStyle name="Hipervínculo visitado" xfId="22005" builtinId="9" hidden="1"/>
    <cellStyle name="Hipervínculo visitado" xfId="28881" builtinId="9" hidden="1"/>
    <cellStyle name="Hipervínculo visitado" xfId="33152" builtinId="9" hidden="1"/>
    <cellStyle name="Hipervínculo visitado" xfId="32666" builtinId="9" hidden="1"/>
    <cellStyle name="Hipervínculo visitado" xfId="37191" builtinId="9" hidden="1"/>
    <cellStyle name="Hipervínculo visitado" xfId="42258" builtinId="9" hidden="1"/>
    <cellStyle name="Hipervínculo visitado" xfId="41215" builtinId="9" hidden="1"/>
    <cellStyle name="Hipervínculo visitado" xfId="45945" builtinId="9" hidden="1"/>
    <cellStyle name="Hipervínculo visitado" xfId="51818" builtinId="9" hidden="1"/>
    <cellStyle name="Hipervínculo visitado" xfId="19339" builtinId="9" hidden="1"/>
    <cellStyle name="Hipervínculo visitado" xfId="17342" builtinId="9" hidden="1"/>
    <cellStyle name="Hipervínculo visitado" xfId="16553" builtinId="9" hidden="1"/>
    <cellStyle name="Hipervínculo visitado" xfId="19572" builtinId="9" hidden="1"/>
    <cellStyle name="Hipervínculo visitado" xfId="9582" builtinId="9" hidden="1"/>
    <cellStyle name="Hipervínculo visitado" xfId="9045" builtinId="9" hidden="1"/>
    <cellStyle name="Hipervínculo visitado" xfId="8194" builtinId="9" hidden="1"/>
    <cellStyle name="Hipervínculo visitado" xfId="4962" builtinId="9" hidden="1"/>
    <cellStyle name="Hipervínculo visitado" xfId="6500" builtinId="9" hidden="1"/>
    <cellStyle name="Hipervínculo visitado" xfId="4390" builtinId="9" hidden="1"/>
    <cellStyle name="Hipervínculo visitado" xfId="2814" builtinId="9" hidden="1"/>
    <cellStyle name="Hipervínculo visitado" xfId="5583" builtinId="9" hidden="1"/>
    <cellStyle name="Hipervínculo visitado" xfId="6538" builtinId="9" hidden="1"/>
    <cellStyle name="Hipervínculo visitado" xfId="2685" builtinId="9" hidden="1"/>
    <cellStyle name="Hipervínculo visitado" xfId="55888" builtinId="9" hidden="1"/>
    <cellStyle name="Hipervínculo visitado" xfId="21150" builtinId="9" hidden="1"/>
    <cellStyle name="Hipervínculo visitado" xfId="367" builtinId="9" hidden="1"/>
    <cellStyle name="Hipervínculo visitado" xfId="3131" builtinId="9" hidden="1"/>
    <cellStyle name="Hipervínculo visitado" xfId="4075" builtinId="9" hidden="1"/>
    <cellStyle name="Hipervínculo visitado" xfId="8604" builtinId="9" hidden="1"/>
    <cellStyle name="Hipervínculo visitado" xfId="19426" builtinId="9" hidden="1"/>
    <cellStyle name="Hipervínculo visitado" xfId="34787" builtinId="9" hidden="1"/>
    <cellStyle name="Hipervínculo visitado" xfId="39598" builtinId="9" hidden="1"/>
    <cellStyle name="Hipervínculo visitado" xfId="43233" builtinId="9" hidden="1"/>
    <cellStyle name="Hipervínculo visitado" xfId="41173" builtinId="9" hidden="1"/>
    <cellStyle name="Hipervínculo visitado" xfId="34091" builtinId="9" hidden="1"/>
    <cellStyle name="Hipervínculo visitado" xfId="59296" builtinId="9" hidden="1"/>
    <cellStyle name="Hipervínculo visitado" xfId="42207" builtinId="9" hidden="1"/>
    <cellStyle name="Hipervínculo visitado" xfId="35173" builtinId="9" hidden="1"/>
    <cellStyle name="Hipervínculo visitado" xfId="4713" builtinId="9" hidden="1"/>
    <cellStyle name="Hipervínculo visitado" xfId="5684" builtinId="9" hidden="1"/>
    <cellStyle name="Hipervínculo visitado" xfId="8428" builtinId="9" hidden="1"/>
    <cellStyle name="Hipervínculo visitado" xfId="84" builtinId="9" hidden="1"/>
    <cellStyle name="Hipervínculo visitado" xfId="5892" builtinId="9" hidden="1"/>
    <cellStyle name="Hipervínculo visitado" xfId="19630" builtinId="9" hidden="1"/>
    <cellStyle name="Hipervínculo visitado" xfId="20389" builtinId="9" hidden="1"/>
    <cellStyle name="Hipervínculo visitado" xfId="51942" builtinId="9" hidden="1"/>
    <cellStyle name="Hipervínculo visitado" xfId="37789" builtinId="9" hidden="1"/>
    <cellStyle name="Hipervínculo visitado" xfId="32946" builtinId="9" hidden="1"/>
    <cellStyle name="Hipervínculo visitado" xfId="26399" builtinId="9" hidden="1"/>
    <cellStyle name="Hipervínculo visitado" xfId="12579" builtinId="9" hidden="1"/>
    <cellStyle name="Hipervínculo visitado" xfId="43297" builtinId="9" hidden="1"/>
    <cellStyle name="Hipervínculo visitado" xfId="35919" builtinId="9" hidden="1"/>
    <cellStyle name="Hipervínculo visitado" xfId="2877" builtinId="9" hidden="1"/>
    <cellStyle name="Hipervínculo visitado" xfId="10" builtinId="9" hidden="1"/>
    <cellStyle name="Hipervínculo visitado" xfId="32029" builtinId="9" hidden="1"/>
    <cellStyle name="Hipervínculo visitado" xfId="4510" builtinId="9" hidden="1"/>
    <cellStyle name="Hipervínculo visitado" xfId="25603" builtinId="9" hidden="1"/>
    <cellStyle name="Hipervínculo visitado" xfId="23106" builtinId="9" hidden="1"/>
    <cellStyle name="Hipervínculo visitado" xfId="44164" builtinId="9" hidden="1"/>
    <cellStyle name="Hipervínculo visitado" xfId="40738" builtinId="9" hidden="1"/>
    <cellStyle name="Hipervínculo visitado" xfId="54245" builtinId="9" hidden="1"/>
    <cellStyle name="Hipervínculo visitado" xfId="50289" builtinId="9" hidden="1"/>
    <cellStyle name="Hipervínculo visitado" xfId="57611" builtinId="9" hidden="1"/>
    <cellStyle name="Hipervínculo visitado" xfId="17796" builtinId="9" hidden="1"/>
    <cellStyle name="Hipervínculo visitado" xfId="18127" builtinId="9" hidden="1"/>
    <cellStyle name="Hipervínculo visitado" xfId="11556" builtinId="9" hidden="1"/>
    <cellStyle name="Hipervínculo visitado" xfId="42141" builtinId="9" hidden="1"/>
    <cellStyle name="Hipervínculo visitado" xfId="3441" builtinId="9" hidden="1"/>
    <cellStyle name="Hipervínculo visitado" xfId="41171" builtinId="9" hidden="1"/>
    <cellStyle name="Hipervínculo visitado" xfId="59472" builtinId="9" hidden="1"/>
    <cellStyle name="Hipervínculo visitado" xfId="2475" builtinId="9" hidden="1"/>
    <cellStyle name="Hipervínculo visitado" xfId="10418" builtinId="9" hidden="1"/>
    <cellStyle name="Hipervínculo visitado" xfId="31807" builtinId="9" hidden="1"/>
    <cellStyle name="Hipervínculo visitado" xfId="31072" builtinId="9" hidden="1"/>
    <cellStyle name="Hipervínculo visitado" xfId="22617" builtinId="9" hidden="1"/>
    <cellStyle name="Hipervínculo visitado" xfId="32175" builtinId="9" hidden="1"/>
    <cellStyle name="Hipervínculo visitado" xfId="18377" builtinId="9" hidden="1"/>
    <cellStyle name="Hipervínculo visitado" xfId="9169" builtinId="9" hidden="1"/>
    <cellStyle name="Hipervínculo visitado" xfId="13149" builtinId="9" hidden="1"/>
    <cellStyle name="Hipervínculo visitado" xfId="20826" builtinId="9" hidden="1"/>
    <cellStyle name="Hipervínculo visitado" xfId="43717" builtinId="9" hidden="1"/>
    <cellStyle name="Hipervínculo visitado" xfId="20897" builtinId="9" hidden="1"/>
    <cellStyle name="Hipervínculo visitado" xfId="21947" builtinId="9" hidden="1"/>
    <cellStyle name="Hipervínculo visitado" xfId="22085" builtinId="9" hidden="1"/>
    <cellStyle name="Hipervínculo visitado" xfId="44820" builtinId="9" hidden="1"/>
    <cellStyle name="Hipervínculo visitado" xfId="28462" builtinId="9" hidden="1"/>
    <cellStyle name="Hipervínculo visitado" xfId="27885" builtinId="9" hidden="1"/>
    <cellStyle name="Hipervínculo visitado" xfId="31516" builtinId="9" hidden="1"/>
    <cellStyle name="Hipervínculo visitado" xfId="43872" builtinId="9" hidden="1"/>
    <cellStyle name="Hipervínculo visitado" xfId="45507" builtinId="9" hidden="1"/>
    <cellStyle name="Hipervínculo visitado" xfId="44190" builtinId="9" hidden="1"/>
    <cellStyle name="Hipervínculo visitado" xfId="45028" builtinId="9" hidden="1"/>
    <cellStyle name="Hipervínculo visitado" xfId="43740" builtinId="9" hidden="1"/>
    <cellStyle name="Hipervínculo visitado" xfId="27005" builtinId="9" hidden="1"/>
    <cellStyle name="Hipervínculo visitado" xfId="46199" builtinId="9" hidden="1"/>
    <cellStyle name="Hipervínculo visitado" xfId="4259" builtinId="9" hidden="1"/>
    <cellStyle name="Hipervínculo visitado" xfId="19456" builtinId="9" hidden="1"/>
    <cellStyle name="Hipervínculo visitado" xfId="29383" builtinId="9" hidden="1"/>
    <cellStyle name="Hipervínculo visitado" xfId="42776" builtinId="9" hidden="1"/>
    <cellStyle name="Hipervínculo visitado" xfId="44806" builtinId="9" hidden="1"/>
    <cellStyle name="Hipervínculo visitado" xfId="50441" builtinId="9" hidden="1"/>
    <cellStyle name="Hipervínculo visitado" xfId="3179" builtinId="9" hidden="1"/>
    <cellStyle name="Hipervínculo visitado" xfId="8288" builtinId="9" hidden="1"/>
    <cellStyle name="Hipervínculo visitado" xfId="3310" builtinId="9" hidden="1"/>
    <cellStyle name="Hipervínculo visitado" xfId="42708" builtinId="9" hidden="1"/>
    <cellStyle name="Hipervínculo visitado" xfId="15714" builtinId="9" hidden="1"/>
    <cellStyle name="Hipervínculo visitado" xfId="19162" builtinId="9" hidden="1"/>
    <cellStyle name="Hipervínculo visitado" xfId="32277" builtinId="9" hidden="1"/>
    <cellStyle name="Hipervínculo visitado" xfId="12018" builtinId="9" hidden="1"/>
    <cellStyle name="Hipervínculo visitado" xfId="5702" builtinId="9" hidden="1"/>
    <cellStyle name="Hipervínculo visitado" xfId="24127" builtinId="9" hidden="1"/>
    <cellStyle name="Hipervínculo visitado" xfId="23830" builtinId="9" hidden="1"/>
    <cellStyle name="Hipervínculo visitado" xfId="3557" builtinId="9" hidden="1"/>
    <cellStyle name="Hipervínculo visitado" xfId="44130" builtinId="9" hidden="1"/>
    <cellStyle name="Hipervínculo visitado" xfId="13283" builtinId="9" hidden="1"/>
    <cellStyle name="Hipervínculo visitado" xfId="34333" builtinId="9" hidden="1"/>
    <cellStyle name="Hipervínculo visitado" xfId="7650" builtinId="9" hidden="1"/>
    <cellStyle name="Hipervínculo visitado" xfId="43729" builtinId="9" hidden="1"/>
    <cellStyle name="Hipervínculo visitado" xfId="54631" builtinId="9" hidden="1"/>
    <cellStyle name="Hipervínculo visitado" xfId="11656" builtinId="9" hidden="1"/>
    <cellStyle name="Hipervínculo visitado" xfId="38744" builtinId="9" hidden="1"/>
    <cellStyle name="Hipervínculo visitado" xfId="48074" builtinId="9" hidden="1"/>
    <cellStyle name="Hipervínculo visitado" xfId="49520" builtinId="9" hidden="1"/>
    <cellStyle name="Hipervínculo visitado" xfId="53029" builtinId="9" hidden="1"/>
    <cellStyle name="Hipervínculo visitado" xfId="16842" builtinId="9" hidden="1"/>
    <cellStyle name="Hipervínculo visitado" xfId="25688" builtinId="9" hidden="1"/>
    <cellStyle name="Hipervínculo visitado" xfId="11508" builtinId="9" hidden="1"/>
    <cellStyle name="Hipervínculo visitado" xfId="6578" builtinId="9" hidden="1"/>
    <cellStyle name="Hipervínculo visitado" xfId="49396" builtinId="9" hidden="1"/>
    <cellStyle name="Hipervínculo visitado" xfId="47493" builtinId="9" hidden="1"/>
    <cellStyle name="Hipervínculo visitado" xfId="48852" builtinId="9" hidden="1"/>
    <cellStyle name="Hipervínculo visitado" xfId="1801" builtinId="9" hidden="1"/>
    <cellStyle name="Hipervínculo visitado" xfId="16670" builtinId="9" hidden="1"/>
    <cellStyle name="Hipervínculo visitado" xfId="19370" builtinId="9" hidden="1"/>
    <cellStyle name="Hipervínculo visitado" xfId="18982" builtinId="9" hidden="1"/>
    <cellStyle name="Hipervínculo visitado" xfId="18994" builtinId="9" hidden="1"/>
    <cellStyle name="Hipervínculo visitado" xfId="41366" builtinId="9" hidden="1"/>
    <cellStyle name="Hipervínculo visitado" xfId="43695" builtinId="9" hidden="1"/>
    <cellStyle name="Hipervínculo visitado" xfId="37608" builtinId="9" hidden="1"/>
    <cellStyle name="Hipervínculo visitado" xfId="22922" builtinId="9" hidden="1"/>
    <cellStyle name="Hipervínculo visitado" xfId="40336" builtinId="9" hidden="1"/>
    <cellStyle name="Hipervínculo visitado" xfId="14606" builtinId="9" hidden="1"/>
    <cellStyle name="Hipervínculo visitado" xfId="36037" builtinId="9" hidden="1"/>
    <cellStyle name="Hipervínculo visitado" xfId="31953" builtinId="9" hidden="1"/>
    <cellStyle name="Hipervínculo visitado" xfId="25449" builtinId="9" hidden="1"/>
    <cellStyle name="Hipervínculo visitado" xfId="22892" builtinId="9" hidden="1"/>
    <cellStyle name="Hipervínculo visitado" xfId="28395" builtinId="9" hidden="1"/>
    <cellStyle name="Hipervínculo visitado" xfId="16286" builtinId="9" hidden="1"/>
    <cellStyle name="Hipervínculo visitado" xfId="35003" builtinId="9" hidden="1"/>
    <cellStyle name="Hipervínculo visitado" xfId="31562" builtinId="9" hidden="1"/>
    <cellStyle name="Hipervínculo visitado" xfId="11629" builtinId="9" hidden="1"/>
    <cellStyle name="Hipervínculo visitado" xfId="43585" builtinId="9" hidden="1"/>
    <cellStyle name="Hipervínculo visitado" xfId="44286" builtinId="9" hidden="1"/>
    <cellStyle name="Hipervínculo visitado" xfId="41802" builtinId="9" hidden="1"/>
    <cellStyle name="Hipervínculo visitado" xfId="18576" builtinId="9" hidden="1"/>
    <cellStyle name="Hipervínculo visitado" xfId="11473" builtinId="9" hidden="1"/>
    <cellStyle name="Hipervínculo visitado" xfId="10123" builtinId="9" hidden="1"/>
    <cellStyle name="Hipervínculo visitado" xfId="41964" builtinId="9" hidden="1"/>
    <cellStyle name="Hipervínculo visitado" xfId="5314" builtinId="9" hidden="1"/>
    <cellStyle name="Hipervínculo visitado" xfId="29019" builtinId="9" hidden="1"/>
    <cellStyle name="Hipervínculo visitado" xfId="31416" builtinId="9" hidden="1"/>
    <cellStyle name="Hipervínculo visitado" xfId="37007" builtinId="9" hidden="1"/>
    <cellStyle name="Hipervínculo visitado" xfId="28651" builtinId="9" hidden="1"/>
    <cellStyle name="Hipervínculo visitado" xfId="37465" builtinId="9" hidden="1"/>
    <cellStyle name="Hipervínculo visitado" xfId="34299" builtinId="9" hidden="1"/>
    <cellStyle name="Hipervínculo visitado" xfId="33790" builtinId="9" hidden="1"/>
    <cellStyle name="Hipervínculo visitado" xfId="36039" builtinId="9" hidden="1"/>
    <cellStyle name="Hipervínculo visitado" xfId="38443" builtinId="9" hidden="1"/>
    <cellStyle name="Hipervínculo visitado" xfId="37807" builtinId="9" hidden="1"/>
    <cellStyle name="Hipervínculo visitado" xfId="36101" builtinId="9" hidden="1"/>
    <cellStyle name="Hipervínculo visitado" xfId="8156" builtinId="9" hidden="1"/>
    <cellStyle name="Hipervínculo visitado" xfId="28205" builtinId="9" hidden="1"/>
    <cellStyle name="Hipervínculo visitado" xfId="41089" builtinId="9" hidden="1"/>
    <cellStyle name="Hipervínculo visitado" xfId="45797" builtinId="9" hidden="1"/>
    <cellStyle name="Hipervínculo visitado" xfId="37255" builtinId="9" hidden="1"/>
    <cellStyle name="Hipervínculo visitado" xfId="26429" builtinId="9" hidden="1"/>
    <cellStyle name="Hipervínculo visitado" xfId="31494" builtinId="9" hidden="1"/>
    <cellStyle name="Hipervínculo visitado" xfId="30568" builtinId="9" hidden="1"/>
    <cellStyle name="Hipervínculo visitado" xfId="28915" builtinId="9" hidden="1"/>
    <cellStyle name="Hipervínculo visitado" xfId="28671" builtinId="9" hidden="1"/>
    <cellStyle name="Hipervínculo visitado" xfId="25903" builtinId="9" hidden="1"/>
    <cellStyle name="Hipervínculo visitado" xfId="38153" builtinId="9" hidden="1"/>
    <cellStyle name="Hipervínculo visitado" xfId="49262" builtinId="9" hidden="1"/>
    <cellStyle name="Hipervínculo visitado" xfId="38311" builtinId="9" hidden="1"/>
    <cellStyle name="Hipervínculo visitado" xfId="24769" builtinId="9" hidden="1"/>
    <cellStyle name="Hipervínculo visitado" xfId="31374" builtinId="9" hidden="1"/>
    <cellStyle name="Hipervínculo visitado" xfId="41231" builtinId="9" hidden="1"/>
    <cellStyle name="Hipervínculo visitado" xfId="18445" builtinId="9" hidden="1"/>
    <cellStyle name="Hipervínculo visitado" xfId="13357" builtinId="9" hidden="1"/>
    <cellStyle name="Hipervínculo visitado" xfId="48846" builtinId="9" hidden="1"/>
    <cellStyle name="Hipervínculo visitado" xfId="46341" builtinId="9" hidden="1"/>
    <cellStyle name="Hipervínculo visitado" xfId="13373" builtinId="9" hidden="1"/>
    <cellStyle name="Hipervínculo visitado" xfId="31799" builtinId="9" hidden="1"/>
    <cellStyle name="Hipervínculo visitado" xfId="46653" builtinId="9" hidden="1"/>
    <cellStyle name="Hipervínculo visitado" xfId="10390" builtinId="9" hidden="1"/>
    <cellStyle name="Hipervínculo visitado" xfId="14251" builtinId="9" hidden="1"/>
    <cellStyle name="Hipervínculo visitado" xfId="21961" builtinId="9" hidden="1"/>
    <cellStyle name="Hipervínculo visitado" xfId="38993" builtinId="9" hidden="1"/>
    <cellStyle name="Hipervínculo visitado" xfId="5910" builtinId="9" hidden="1"/>
    <cellStyle name="Hipervínculo visitado" xfId="16979" builtinId="9" hidden="1"/>
    <cellStyle name="Hipervínculo visitado" xfId="29930" builtinId="9" hidden="1"/>
    <cellStyle name="Hipervínculo visitado" xfId="56069" builtinId="9" hidden="1"/>
    <cellStyle name="Hipervínculo visitado" xfId="54485" builtinId="9" hidden="1"/>
    <cellStyle name="Hipervínculo visitado" xfId="23803" builtinId="9" hidden="1"/>
    <cellStyle name="Hipervínculo visitado" xfId="43377" builtinId="9" hidden="1"/>
    <cellStyle name="Hipervínculo visitado" xfId="43674" builtinId="9" hidden="1"/>
    <cellStyle name="Hipervínculo visitado" xfId="58269" builtinId="9" hidden="1"/>
    <cellStyle name="Hipervínculo visitado" xfId="26420" builtinId="9" hidden="1"/>
    <cellStyle name="Hipervínculo visitado" xfId="10726" builtinId="9" hidden="1"/>
    <cellStyle name="Hipervínculo visitado" xfId="19804" builtinId="9" hidden="1"/>
    <cellStyle name="Hipervínculo visitado" xfId="8518" builtinId="9" hidden="1"/>
    <cellStyle name="Hipervínculo visitado" xfId="26771" builtinId="9" hidden="1"/>
    <cellStyle name="Hipervínculo visitado" xfId="43295" builtinId="9" hidden="1"/>
    <cellStyle name="Hipervínculo visitado" xfId="15897" builtinId="9" hidden="1"/>
    <cellStyle name="Hipervínculo visitado" xfId="56455" builtinId="9" hidden="1"/>
    <cellStyle name="Hipervínculo visitado" xfId="58621" builtinId="9" hidden="1"/>
    <cellStyle name="Hipervínculo visitado" xfId="17652" builtinId="9" hidden="1"/>
    <cellStyle name="Hipervínculo visitado" xfId="18948" builtinId="9" hidden="1"/>
    <cellStyle name="Hipervínculo visitado" xfId="20260" builtinId="9" hidden="1"/>
    <cellStyle name="Hipervínculo visitado" xfId="13983" builtinId="9" hidden="1"/>
    <cellStyle name="Hipervínculo visitado" xfId="2256" builtinId="9" hidden="1"/>
    <cellStyle name="Hipervínculo visitado" xfId="26325" builtinId="9" hidden="1"/>
    <cellStyle name="Hipervínculo visitado" xfId="48269" builtinId="9" hidden="1"/>
    <cellStyle name="Hipervínculo visitado" xfId="44033" builtinId="9" hidden="1"/>
    <cellStyle name="Hipervínculo visitado" xfId="38143" builtinId="9" hidden="1"/>
    <cellStyle name="Hipervínculo visitado" xfId="42066" builtinId="9" hidden="1"/>
    <cellStyle name="Hipervínculo visitado" xfId="23275" builtinId="9" hidden="1"/>
    <cellStyle name="Hipervínculo visitado" xfId="13465" builtinId="9" hidden="1"/>
    <cellStyle name="Hipervínculo visitado" xfId="10858" builtinId="9" hidden="1"/>
    <cellStyle name="Hipervínculo visitado" xfId="33506" builtinId="9" hidden="1"/>
    <cellStyle name="Hipervínculo visitado" xfId="11500" builtinId="9" hidden="1"/>
    <cellStyle name="Hipervínculo visitado" xfId="29055" builtinId="9" hidden="1"/>
    <cellStyle name="Hipervínculo visitado" xfId="42824" builtinId="9" hidden="1"/>
    <cellStyle name="Hipervínculo visitado" xfId="37158" builtinId="9" hidden="1"/>
    <cellStyle name="Hipervínculo visitado" xfId="27797" builtinId="9" hidden="1"/>
    <cellStyle name="Hipervínculo visitado" xfId="35175" builtinId="9" hidden="1"/>
    <cellStyle name="Hipervínculo visitado" xfId="34349" builtinId="9" hidden="1"/>
    <cellStyle name="Hipervínculo visitado" xfId="36223" builtinId="9" hidden="1"/>
    <cellStyle name="Hipervínculo visitado" xfId="26995" builtinId="9" hidden="1"/>
    <cellStyle name="Hipervínculo visitado" xfId="18512" builtinId="9" hidden="1"/>
    <cellStyle name="Hipervínculo visitado" xfId="28381" builtinId="9" hidden="1"/>
    <cellStyle name="Hipervínculo visitado" xfId="32672" builtinId="9" hidden="1"/>
    <cellStyle name="Hipervínculo visitado" xfId="28315" builtinId="9" hidden="1"/>
    <cellStyle name="Hipervínculo visitado" xfId="41683" builtinId="9" hidden="1"/>
    <cellStyle name="Hipervínculo visitado" xfId="23410" builtinId="9" hidden="1"/>
    <cellStyle name="Hipervínculo visitado" xfId="41514" builtinId="9" hidden="1"/>
    <cellStyle name="Hipervínculo visitado" xfId="21809" builtinId="9" hidden="1"/>
    <cellStyle name="Hipervínculo visitado" xfId="51301" builtinId="9" hidden="1"/>
    <cellStyle name="Hipervínculo visitado" xfId="20441" builtinId="9" hidden="1"/>
    <cellStyle name="Hipervínculo visitado" xfId="50831" builtinId="9" hidden="1"/>
    <cellStyle name="Hipervínculo visitado" xfId="15268" builtinId="9" hidden="1"/>
    <cellStyle name="Hipervínculo visitado" xfId="35791" builtinId="9" hidden="1"/>
    <cellStyle name="Hipervínculo visitado" xfId="22177" builtinId="9" hidden="1"/>
    <cellStyle name="Hipervínculo visitado" xfId="22954" builtinId="9" hidden="1"/>
    <cellStyle name="Hipervínculo visitado" xfId="15765" builtinId="9" hidden="1"/>
    <cellStyle name="Hipervínculo visitado" xfId="21825" builtinId="9" hidden="1"/>
    <cellStyle name="Hipervínculo visitado" xfId="18728" builtinId="9" hidden="1"/>
    <cellStyle name="Hipervínculo visitado" xfId="51335" builtinId="9" hidden="1"/>
    <cellStyle name="Hipervínculo visitado" xfId="30992" builtinId="9" hidden="1"/>
    <cellStyle name="Hipervínculo visitado" xfId="18582" builtinId="9" hidden="1"/>
    <cellStyle name="Hipervínculo visitado" xfId="26815" builtinId="9" hidden="1"/>
    <cellStyle name="Hipervínculo visitado" xfId="27869" builtinId="9" hidden="1"/>
    <cellStyle name="Hipervínculo visitado" xfId="34509" builtinId="9" hidden="1"/>
    <cellStyle name="Hipervínculo visitado" xfId="32378" builtinId="9" hidden="1"/>
    <cellStyle name="Hipervínculo visitado" xfId="44730" builtinId="9" hidden="1"/>
    <cellStyle name="Hipervínculo visitado" xfId="35391" builtinId="9" hidden="1"/>
    <cellStyle name="Hipervínculo visitado" xfId="25769" builtinId="9" hidden="1"/>
    <cellStyle name="Hipervínculo visitado" xfId="44268" builtinId="9" hidden="1"/>
    <cellStyle name="Hipervínculo visitado" xfId="2585" builtinId="9" hidden="1"/>
    <cellStyle name="Hipervínculo visitado" xfId="18423" builtinId="9" hidden="1"/>
    <cellStyle name="Hipervínculo visitado" xfId="28665" builtinId="9" hidden="1"/>
    <cellStyle name="Hipervínculo visitado" xfId="26491" builtinId="9" hidden="1"/>
    <cellStyle name="Hipervínculo visitado" xfId="43110" builtinId="9" hidden="1"/>
    <cellStyle name="Hipervínculo visitado" xfId="53055" builtinId="9" hidden="1"/>
    <cellStyle name="Hipervínculo visitado" xfId="13644" builtinId="9" hidden="1"/>
    <cellStyle name="Hipervínculo visitado" xfId="10918" builtinId="9" hidden="1"/>
    <cellStyle name="Hipervínculo visitado" xfId="20557" builtinId="9" hidden="1"/>
    <cellStyle name="Hipervínculo visitado" xfId="4902" builtinId="9" hidden="1"/>
    <cellStyle name="Hipervínculo visitado" xfId="13560" builtinId="9" hidden="1"/>
    <cellStyle name="Hipervínculo visitado" xfId="11755" builtinId="9" hidden="1"/>
    <cellStyle name="Hipervínculo visitado" xfId="8300" builtinId="9" hidden="1"/>
    <cellStyle name="Hipervínculo visitado" xfId="6514" builtinId="9" hidden="1"/>
    <cellStyle name="Hipervínculo visitado" xfId="2134" builtinId="9" hidden="1"/>
    <cellStyle name="Hipervínculo visitado" xfId="44568" builtinId="9" hidden="1"/>
    <cellStyle name="Hipervínculo visitado" xfId="47717" builtinId="9" hidden="1"/>
    <cellStyle name="Hipervínculo visitado" xfId="48632" builtinId="9" hidden="1"/>
    <cellStyle name="Hipervínculo visitado" xfId="19261" builtinId="9" hidden="1"/>
    <cellStyle name="Hipervínculo visitado" xfId="15600" builtinId="9" hidden="1"/>
    <cellStyle name="Hipervínculo visitado" xfId="5688" builtinId="9" hidden="1"/>
    <cellStyle name="Hipervínculo visitado" xfId="18718" builtinId="9" hidden="1"/>
    <cellStyle name="Hipervínculo visitado" xfId="27246" builtinId="9" hidden="1"/>
    <cellStyle name="Hipervínculo visitado" xfId="35685" builtinId="9" hidden="1"/>
    <cellStyle name="Hipervínculo visitado" xfId="50303" builtinId="9" hidden="1"/>
    <cellStyle name="Hipervínculo visitado" xfId="39178" builtinId="9" hidden="1"/>
    <cellStyle name="Hipervínculo visitado" xfId="36596" builtinId="9" hidden="1"/>
    <cellStyle name="Hipervínculo visitado" xfId="47984" builtinId="9" hidden="1"/>
    <cellStyle name="Hipervínculo visitado" xfId="43198" builtinId="9" hidden="1"/>
    <cellStyle name="Hipervínculo visitado" xfId="28389" builtinId="9" hidden="1"/>
    <cellStyle name="Hipervínculo visitado" xfId="26275" builtinId="9" hidden="1"/>
    <cellStyle name="Hipervínculo visitado" xfId="38796" builtinId="9" hidden="1"/>
    <cellStyle name="Hipervínculo visitado" xfId="42798" builtinId="9" hidden="1"/>
    <cellStyle name="Hipervínculo visitado" xfId="45727" builtinId="9" hidden="1"/>
    <cellStyle name="Hipervínculo visitado" xfId="26695" builtinId="9" hidden="1"/>
    <cellStyle name="Hipervínculo visitado" xfId="25252" builtinId="9" hidden="1"/>
    <cellStyle name="Hipervínculo visitado" xfId="20799" builtinId="9" hidden="1"/>
    <cellStyle name="Hipervínculo visitado" xfId="24383" builtinId="9" hidden="1"/>
    <cellStyle name="Hipervínculo visitado" xfId="20993" builtinId="9" hidden="1"/>
    <cellStyle name="Hipervínculo visitado" xfId="18934" builtinId="9" hidden="1"/>
    <cellStyle name="Hipervínculo visitado" xfId="21033" builtinId="9" hidden="1"/>
    <cellStyle name="Hipervínculo visitado" xfId="21709" builtinId="9" hidden="1"/>
    <cellStyle name="Hipervínculo visitado" xfId="35109" builtinId="9" hidden="1"/>
    <cellStyle name="Hipervínculo visitado" xfId="57338" builtinId="9" hidden="1"/>
    <cellStyle name="Hipervínculo visitado" xfId="11094" builtinId="9" hidden="1"/>
    <cellStyle name="Hipervínculo visitado" xfId="38764" builtinId="9" hidden="1"/>
    <cellStyle name="Hipervínculo visitado" xfId="2324" builtinId="9" hidden="1"/>
    <cellStyle name="Hipervínculo visitado" xfId="12311" builtinId="9" hidden="1"/>
    <cellStyle name="Hipervínculo visitado" xfId="11958" builtinId="9" hidden="1"/>
    <cellStyle name="Hipervínculo visitado" xfId="21025" builtinId="9" hidden="1"/>
    <cellStyle name="Hipervínculo visitado" xfId="29789" builtinId="9" hidden="1"/>
    <cellStyle name="Hipervínculo visitado" xfId="29740" builtinId="9" hidden="1"/>
    <cellStyle name="Hipervínculo visitado" xfId="22800" builtinId="9" hidden="1"/>
    <cellStyle name="Hipervínculo visitado" xfId="18772" builtinId="9" hidden="1"/>
    <cellStyle name="Hipervínculo visitado" xfId="10436" builtinId="9" hidden="1"/>
    <cellStyle name="Hipervínculo visitado" xfId="42590" builtinId="9" hidden="1"/>
    <cellStyle name="Hipervínculo visitado" xfId="55696" builtinId="9" hidden="1"/>
    <cellStyle name="Hipervínculo visitado" xfId="33552" builtinId="9" hidden="1"/>
    <cellStyle name="Hipervínculo visitado" xfId="33005" builtinId="9" hidden="1"/>
    <cellStyle name="Hipervínculo visitado" xfId="34963" builtinId="9" hidden="1"/>
    <cellStyle name="Hipervínculo visitado" xfId="39638" builtinId="9" hidden="1"/>
    <cellStyle name="Hipervínculo visitado" xfId="27306" builtinId="9" hidden="1"/>
    <cellStyle name="Hipervínculo visitado" xfId="51450" builtinId="9" hidden="1"/>
    <cellStyle name="Hipervínculo visitado" xfId="28474" builtinId="9" hidden="1"/>
    <cellStyle name="Hipervínculo visitado" xfId="40286" builtinId="9" hidden="1"/>
    <cellStyle name="Hipervínculo visitado" xfId="26341" builtinId="9" hidden="1"/>
    <cellStyle name="Hipervínculo visitado" xfId="34097" builtinId="9" hidden="1"/>
    <cellStyle name="Hipervínculo visitado" xfId="31464" builtinId="9" hidden="1"/>
    <cellStyle name="Hipervínculo visitado" xfId="33160" builtinId="9" hidden="1"/>
    <cellStyle name="Hipervínculo visitado" xfId="42866" builtinId="9" hidden="1"/>
    <cellStyle name="Hipervínculo visitado" xfId="15761" builtinId="9" hidden="1"/>
    <cellStyle name="Hipervínculo visitado" xfId="22275" builtinId="9" hidden="1"/>
    <cellStyle name="Hipervínculo visitado" xfId="29528" builtinId="9" hidden="1"/>
    <cellStyle name="Hipervínculo visitado" xfId="34810" builtinId="9" hidden="1"/>
    <cellStyle name="Hipervínculo visitado" xfId="43475" builtinId="9" hidden="1"/>
    <cellStyle name="Hipervínculo visitado" xfId="24197" builtinId="9" hidden="1"/>
    <cellStyle name="Hipervínculo visitado" xfId="24795" builtinId="9" hidden="1"/>
    <cellStyle name="Hipervínculo visitado" xfId="15108" builtinId="9" hidden="1"/>
    <cellStyle name="Hipervínculo visitado" xfId="11899" builtinId="9" hidden="1"/>
    <cellStyle name="Hipervínculo visitado" xfId="11465" builtinId="9" hidden="1"/>
    <cellStyle name="Hipervínculo visitado" xfId="14747" builtinId="9" hidden="1"/>
    <cellStyle name="Hipervínculo visitado" xfId="33350" builtinId="9" hidden="1"/>
    <cellStyle name="Hipervínculo visitado" xfId="22860" builtinId="9" hidden="1"/>
    <cellStyle name="Hipervínculo visitado" xfId="12367" builtinId="9" hidden="1"/>
    <cellStyle name="Hipervínculo visitado" xfId="23651" builtinId="9" hidden="1"/>
    <cellStyle name="Hipervínculo visitado" xfId="24171" builtinId="9" hidden="1"/>
    <cellStyle name="Hipervínculo visitado" xfId="6414" builtinId="9" hidden="1"/>
    <cellStyle name="Hipervínculo visitado" xfId="20658" builtinId="9" hidden="1"/>
    <cellStyle name="Hipervínculo visitado" xfId="41498" builtinId="9" hidden="1"/>
    <cellStyle name="Hipervínculo visitado" xfId="59450" builtinId="9" hidden="1"/>
    <cellStyle name="Hipervínculo visitado" xfId="39467" builtinId="9" hidden="1"/>
    <cellStyle name="Hipervínculo visitado" xfId="40120" builtinId="9" hidden="1"/>
    <cellStyle name="Hipervínculo visitado" xfId="48113" builtinId="9" hidden="1"/>
    <cellStyle name="Hipervínculo visitado" xfId="38172" builtinId="9" hidden="1"/>
    <cellStyle name="Hipervínculo visitado" xfId="58629" builtinId="9" hidden="1"/>
    <cellStyle name="Hipervínculo visitado" xfId="38477" builtinId="9" hidden="1"/>
    <cellStyle name="Hipervínculo visitado" xfId="56531" builtinId="9" hidden="1"/>
    <cellStyle name="Hipervínculo visitado" xfId="26217" builtinId="9" hidden="1"/>
    <cellStyle name="Hipervínculo visitado" xfId="54083" builtinId="9" hidden="1"/>
    <cellStyle name="Hipervínculo visitado" xfId="31044" builtinId="9" hidden="1"/>
    <cellStyle name="Hipervínculo visitado" xfId="32573" builtinId="9" hidden="1"/>
    <cellStyle name="Hipervínculo visitado" xfId="1191" builtinId="9" hidden="1"/>
    <cellStyle name="Hipervínculo visitado" xfId="42782" builtinId="9" hidden="1"/>
    <cellStyle name="Hipervínculo visitado" xfId="2953" builtinId="9" hidden="1"/>
    <cellStyle name="Hipervínculo visitado" xfId="6913" builtinId="9" hidden="1"/>
    <cellStyle name="Hipervínculo visitado" xfId="16997" builtinId="9" hidden="1"/>
    <cellStyle name="Hipervínculo visitado" xfId="52807" builtinId="9" hidden="1"/>
    <cellStyle name="Hipervínculo visitado" xfId="52585" builtinId="9" hidden="1"/>
    <cellStyle name="Hipervínculo visitado" xfId="29293" builtinId="9" hidden="1"/>
    <cellStyle name="Hipervínculo visitado" xfId="47453" builtinId="9" hidden="1"/>
    <cellStyle name="Hipervínculo visitado" xfId="2126" builtinId="9" hidden="1"/>
    <cellStyle name="Hipervínculo visitado" xfId="24952" builtinId="9" hidden="1"/>
    <cellStyle name="Hipervínculo visitado" xfId="13313" builtinId="9" hidden="1"/>
    <cellStyle name="Hipervínculo visitado" xfId="9436" builtinId="9" hidden="1"/>
    <cellStyle name="Hipervínculo visitado" xfId="52661" builtinId="9" hidden="1"/>
    <cellStyle name="Hipervínculo visitado" xfId="25623" builtinId="9" hidden="1"/>
    <cellStyle name="Hipervínculo visitado" xfId="11950" builtinId="9" hidden="1"/>
    <cellStyle name="Hipervínculo visitado" xfId="36528" builtinId="9" hidden="1"/>
    <cellStyle name="Hipervínculo visitado" xfId="31901" builtinId="9" hidden="1"/>
    <cellStyle name="Hipervínculo visitado" xfId="20617" builtinId="9" hidden="1"/>
    <cellStyle name="Hipervínculo visitado" xfId="58061" builtinId="9" hidden="1"/>
    <cellStyle name="Hipervínculo visitado" xfId="3959" builtinId="9" hidden="1"/>
    <cellStyle name="Hipervínculo visitado" xfId="899" builtinId="9" hidden="1"/>
    <cellStyle name="Hipervínculo visitado" xfId="20136" builtinId="9" hidden="1"/>
    <cellStyle name="Hipervínculo visitado" xfId="7025" builtinId="9" hidden="1"/>
    <cellStyle name="Hipervínculo visitado" xfId="52344" builtinId="9" hidden="1"/>
    <cellStyle name="Hipervínculo visitado" xfId="43868" builtinId="9" hidden="1"/>
    <cellStyle name="Hipervínculo visitado" xfId="50068" builtinId="9" hidden="1"/>
    <cellStyle name="Hipervínculo visitado" xfId="52280" builtinId="9" hidden="1"/>
    <cellStyle name="Hipervínculo visitado" xfId="26931" builtinId="9" hidden="1"/>
    <cellStyle name="Hipervínculo visitado" xfId="55319" builtinId="9" hidden="1"/>
    <cellStyle name="Hipervínculo visitado" xfId="48563" builtinId="9" hidden="1"/>
    <cellStyle name="Hipervínculo visitado" xfId="12719" builtinId="9" hidden="1"/>
    <cellStyle name="Hipervínculo visitado" xfId="51096" builtinId="9" hidden="1"/>
    <cellStyle name="Hipervínculo visitado" xfId="56703" builtinId="9" hidden="1"/>
    <cellStyle name="Hipervínculo visitado" xfId="39276" builtinId="9" hidden="1"/>
    <cellStyle name="Hipervínculo visitado" xfId="19376" builtinId="9" hidden="1"/>
    <cellStyle name="Hipervínculo visitado" xfId="13694" builtinId="9" hidden="1"/>
    <cellStyle name="Hipervínculo visitado" xfId="6090" builtinId="9" hidden="1"/>
    <cellStyle name="Hipervínculo visitado" xfId="35755" builtinId="9" hidden="1"/>
    <cellStyle name="Hipervínculo visitado" xfId="52268" builtinId="9" hidden="1"/>
    <cellStyle name="Hipervínculo visitado" xfId="4446" builtinId="9" hidden="1"/>
    <cellStyle name="Hipervínculo visitado" xfId="2461" builtinId="9" hidden="1"/>
    <cellStyle name="Hipervínculo visitado" xfId="2368" builtinId="9" hidden="1"/>
    <cellStyle name="Hipervínculo visitado" xfId="37531" builtinId="9" hidden="1"/>
    <cellStyle name="Hipervínculo visitado" xfId="46706" builtinId="9" hidden="1"/>
    <cellStyle name="Hipervínculo visitado" xfId="37365" builtinId="9" hidden="1"/>
    <cellStyle name="Hipervínculo visitado" xfId="24363" builtinId="9" hidden="1"/>
    <cellStyle name="Hipervínculo visitado" xfId="28373" builtinId="9" hidden="1"/>
    <cellStyle name="Hipervínculo visitado" xfId="12979" builtinId="9" hidden="1"/>
    <cellStyle name="Hipervínculo visitado" xfId="24003" builtinId="9" hidden="1"/>
    <cellStyle name="Hipervínculo visitado" xfId="50980" builtinId="9" hidden="1"/>
    <cellStyle name="Hipervínculo visitado" xfId="50022" builtinId="9" hidden="1"/>
    <cellStyle name="Hipervínculo visitado" xfId="12987" builtinId="9" hidden="1"/>
    <cellStyle name="Hipervínculo visitado" xfId="8622" builtinId="9" hidden="1"/>
    <cellStyle name="Hipervínculo visitado" xfId="35067" builtinId="9" hidden="1"/>
    <cellStyle name="Hipervínculo visitado" xfId="7672" builtinId="9" hidden="1"/>
    <cellStyle name="Hipervínculo visitado" xfId="18670" builtinId="9" hidden="1"/>
    <cellStyle name="Hipervínculo visitado" xfId="17005" builtinId="9" hidden="1"/>
    <cellStyle name="Hipervínculo visitado" xfId="5061" builtinId="9" hidden="1"/>
    <cellStyle name="Hipervínculo visitado" xfId="51948" builtinId="9" hidden="1"/>
    <cellStyle name="Hipervínculo visitado" xfId="38137" builtinId="9" hidden="1"/>
    <cellStyle name="Hipervínculo visitado" xfId="181" builtinId="9" hidden="1"/>
    <cellStyle name="Hipervínculo visitado" xfId="4400" builtinId="9" hidden="1"/>
    <cellStyle name="Hipervínculo visitado" xfId="20597" builtinId="9" hidden="1"/>
    <cellStyle name="Hipervínculo visitado" xfId="33716" builtinId="9" hidden="1"/>
    <cellStyle name="Hipervínculo visitado" xfId="32549" builtinId="9" hidden="1"/>
    <cellStyle name="Hipervínculo visitado" xfId="58129" builtinId="9" hidden="1"/>
    <cellStyle name="Hipervínculo visitado" xfId="16091" builtinId="9" hidden="1"/>
    <cellStyle name="Hipervínculo visitado" xfId="12398" builtinId="9" hidden="1"/>
    <cellStyle name="Hipervínculo visitado" xfId="4570" builtinId="9" hidden="1"/>
    <cellStyle name="Hipervínculo visitado" xfId="31969" builtinId="9" hidden="1"/>
    <cellStyle name="Hipervínculo visitado" xfId="4697" builtinId="9" hidden="1"/>
    <cellStyle name="Hipervínculo visitado" xfId="48782" builtinId="9" hidden="1"/>
    <cellStyle name="Hipervínculo visitado" xfId="22009" builtinId="9" hidden="1"/>
    <cellStyle name="Hipervínculo visitado" xfId="27268" builtinId="9" hidden="1"/>
    <cellStyle name="Hipervínculo visitado" xfId="24149" builtinId="9" hidden="1"/>
    <cellStyle name="Hipervínculo visitado" xfId="54984" builtinId="9" hidden="1"/>
    <cellStyle name="Hipervínculo visitado" xfId="13227" builtinId="9" hidden="1"/>
    <cellStyle name="Hipervínculo visitado" xfId="55054" builtinId="9" hidden="1"/>
    <cellStyle name="Hipervínculo visitado" xfId="50299" builtinId="9" hidden="1"/>
    <cellStyle name="Hipervínculo visitado" xfId="56513" builtinId="9" hidden="1"/>
    <cellStyle name="Hipervínculo visitado" xfId="48609" builtinId="9" hidden="1"/>
    <cellStyle name="Hipervínculo visitado" xfId="36161" builtinId="9" hidden="1"/>
    <cellStyle name="Hipervínculo visitado" xfId="57296" builtinId="9" hidden="1"/>
    <cellStyle name="Hipervínculo visitado" xfId="33658" builtinId="9" hidden="1"/>
    <cellStyle name="Hipervínculo visitado" xfId="33208" builtinId="9" hidden="1"/>
    <cellStyle name="Hipervínculo visitado" xfId="1873" builtinId="9" hidden="1"/>
    <cellStyle name="Hipervínculo visitado" xfId="3921" builtinId="9" hidden="1"/>
    <cellStyle name="Hipervínculo visitado" xfId="12649" builtinId="9" hidden="1"/>
    <cellStyle name="Hipervínculo visitado" xfId="47812" builtinId="9" hidden="1"/>
    <cellStyle name="Hipervínculo visitado" xfId="19118" builtinId="9" hidden="1"/>
    <cellStyle name="Hipervínculo visitado" xfId="21321" builtinId="9" hidden="1"/>
    <cellStyle name="Hipervínculo visitado" xfId="25893" builtinId="9" hidden="1"/>
    <cellStyle name="Hipervínculo visitado" xfId="19112" builtinId="9" hidden="1"/>
    <cellStyle name="Hipervínculo visitado" xfId="31482" builtinId="9" hidden="1"/>
    <cellStyle name="Hipervínculo visitado" xfId="29510" builtinId="9" hidden="1"/>
    <cellStyle name="Hipervínculo visitado" xfId="40560" builtinId="9" hidden="1"/>
    <cellStyle name="Hipervínculo visitado" xfId="25597" builtinId="9" hidden="1"/>
    <cellStyle name="Hipervínculo visitado" xfId="48062" builtinId="9" hidden="1"/>
    <cellStyle name="Hipervínculo visitado" xfId="58439" builtinId="9" hidden="1"/>
    <cellStyle name="Hipervínculo visitado" xfId="30554" builtinId="9" hidden="1"/>
    <cellStyle name="Hipervínculo visitado" xfId="52897" builtinId="9" hidden="1"/>
    <cellStyle name="Hipervínculo visitado" xfId="56409" builtinId="9" hidden="1"/>
    <cellStyle name="Hipervínculo visitado" xfId="55896" builtinId="9" hidden="1"/>
    <cellStyle name="Hipervínculo visitado" xfId="55267" builtinId="9" hidden="1"/>
    <cellStyle name="Hipervínculo visitado" xfId="46278" builtinId="9" hidden="1"/>
    <cellStyle name="Hipervínculo visitado" xfId="42155" builtinId="9" hidden="1"/>
    <cellStyle name="Hipervínculo visitado" xfId="16824" builtinId="9" hidden="1"/>
    <cellStyle name="Hipervínculo visitado" xfId="57692" builtinId="9" hidden="1"/>
    <cellStyle name="Hipervínculo visitado" xfId="51343" builtinId="9" hidden="1"/>
    <cellStyle name="Hipervínculo visitado" xfId="13453" builtinId="9" hidden="1"/>
    <cellStyle name="Hipervínculo visitado" xfId="48906" builtinId="9" hidden="1"/>
    <cellStyle name="Hipervínculo visitado" xfId="52465" builtinId="9" hidden="1"/>
    <cellStyle name="Hipervínculo visitado" xfId="38648" builtinId="9" hidden="1"/>
    <cellStyle name="Hipervínculo visitado" xfId="46147" builtinId="9" hidden="1"/>
    <cellStyle name="Hipervínculo visitado" xfId="40052" builtinId="9" hidden="1"/>
    <cellStyle name="Hipervínculo visitado" xfId="54001" builtinId="9" hidden="1"/>
    <cellStyle name="Hipervínculo visitado" xfId="58833" builtinId="9" hidden="1"/>
    <cellStyle name="Hipervínculo visitado" xfId="53568" builtinId="9" hidden="1"/>
    <cellStyle name="Hipervínculo visitado" xfId="49718" builtinId="9" hidden="1"/>
    <cellStyle name="Hipervínculo visitado" xfId="53351" builtinId="9" hidden="1"/>
    <cellStyle name="Hipervínculo visitado" xfId="15270" builtinId="9" hidden="1"/>
    <cellStyle name="Hipervínculo visitado" xfId="26647" builtinId="9" hidden="1"/>
    <cellStyle name="Hipervínculo visitado" xfId="37552" builtinId="9" hidden="1"/>
    <cellStyle name="Hipervínculo visitado" xfId="48179" builtinId="9" hidden="1"/>
    <cellStyle name="Hipervínculo visitado" xfId="14590" builtinId="9" hidden="1"/>
    <cellStyle name="Hipervínculo visitado" xfId="50551" builtinId="9" hidden="1"/>
    <cellStyle name="Hipervínculo visitado" xfId="21122" builtinId="9" hidden="1"/>
    <cellStyle name="Hipervínculo visitado" xfId="58" builtinId="9" hidden="1"/>
    <cellStyle name="Hipervínculo visitado" xfId="36448" builtinId="9" hidden="1"/>
    <cellStyle name="Hipervínculo visitado" xfId="50638" builtinId="9" hidden="1"/>
    <cellStyle name="Hipervínculo visitado" xfId="18708" builtinId="9" hidden="1"/>
    <cellStyle name="Hipervínculo visitado" xfId="56998" builtinId="9" hidden="1"/>
    <cellStyle name="Hipervínculo visitado" xfId="30960" builtinId="9" hidden="1"/>
    <cellStyle name="Hipervínculo visitado" xfId="46981" builtinId="9" hidden="1"/>
    <cellStyle name="Hipervínculo visitado" xfId="27416" builtinId="9" hidden="1"/>
    <cellStyle name="Hipervínculo visitado" xfId="12753" builtinId="9" hidden="1"/>
    <cellStyle name="Hipervínculo visitado" xfId="29634" builtinId="9" hidden="1"/>
    <cellStyle name="Hipervínculo visitado" xfId="34040" builtinId="9" hidden="1"/>
    <cellStyle name="Hipervínculo visitado" xfId="37652" builtinId="9" hidden="1"/>
    <cellStyle name="Hipervínculo visitado" xfId="16647" builtinId="9" hidden="1"/>
    <cellStyle name="Hipervínculo visitado" xfId="552" builtinId="9" hidden="1"/>
    <cellStyle name="Hipervínculo visitado" xfId="27013" builtinId="9" hidden="1"/>
    <cellStyle name="Hipervínculo visitado" xfId="15322" builtinId="9" hidden="1"/>
    <cellStyle name="Hipervínculo visitado" xfId="7895" builtinId="9" hidden="1"/>
    <cellStyle name="Hipervínculo visitado" xfId="14188" builtinId="9" hidden="1"/>
    <cellStyle name="Hipervínculo visitado" xfId="27516" builtinId="9" hidden="1"/>
    <cellStyle name="Hipervínculo visitado" xfId="16143" builtinId="9" hidden="1"/>
    <cellStyle name="Hipervínculo visitado" xfId="2840" builtinId="9" hidden="1"/>
    <cellStyle name="Hipervínculo visitado" xfId="8935" builtinId="9" hidden="1"/>
    <cellStyle name="Hipervínculo visitado" xfId="13247" builtinId="9" hidden="1"/>
    <cellStyle name="Hipervínculo visitado" xfId="20690" builtinId="9" hidden="1"/>
    <cellStyle name="Hipervínculo visitado" xfId="46081" builtinId="9" hidden="1"/>
    <cellStyle name="Hipervínculo visitado" xfId="13660" builtinId="9" hidden="1"/>
    <cellStyle name="Hipervínculo visitado" xfId="12177" builtinId="9" hidden="1"/>
    <cellStyle name="Hipervínculo visitado" xfId="35551" builtinId="9" hidden="1"/>
    <cellStyle name="Hipervínculo visitado" xfId="36139" builtinId="9" hidden="1"/>
    <cellStyle name="Hipervínculo visitado" xfId="31104" builtinId="9" hidden="1"/>
    <cellStyle name="Hipervínculo visitado" xfId="45444" builtinId="9" hidden="1"/>
    <cellStyle name="Hipervínculo visitado" xfId="40670" builtinId="9" hidden="1"/>
    <cellStyle name="Hipervínculo visitado" xfId="32119" builtinId="9" hidden="1"/>
    <cellStyle name="Hipervínculo visitado" xfId="35037" builtinId="9" hidden="1"/>
    <cellStyle name="Hipervínculo visitado" xfId="11393" builtinId="9" hidden="1"/>
    <cellStyle name="Hipervínculo visitado" xfId="33554" builtinId="9" hidden="1"/>
    <cellStyle name="Hipervínculo visitado" xfId="9731" builtinId="9" hidden="1"/>
    <cellStyle name="Hipervínculo visitado" xfId="21907" builtinId="9" hidden="1"/>
    <cellStyle name="Hipervínculo visitado" xfId="42806" builtinId="9" hidden="1"/>
    <cellStyle name="Hipervínculo visitado" xfId="22884" builtinId="9" hidden="1"/>
    <cellStyle name="Hipervínculo visitado" xfId="32408" builtinId="9" hidden="1"/>
    <cellStyle name="Hipervínculo visitado" xfId="175" builtinId="9" hidden="1"/>
    <cellStyle name="Hipervínculo visitado" xfId="46541" builtinId="9" hidden="1"/>
    <cellStyle name="Hipervínculo visitado" xfId="56613" builtinId="9" hidden="1"/>
    <cellStyle name="Hipervínculo visitado" xfId="51962" builtinId="9" hidden="1"/>
    <cellStyle name="Hipervínculo visitado" xfId="55957" builtinId="9" hidden="1"/>
    <cellStyle name="Hipervínculo visitado" xfId="7399" builtinId="9" hidden="1"/>
    <cellStyle name="Hipervínculo visitado" xfId="44840" builtinId="9" hidden="1"/>
    <cellStyle name="Hipervínculo visitado" xfId="19396" builtinId="9" hidden="1"/>
    <cellStyle name="Hipervínculo visitado" xfId="49075" builtinId="9" hidden="1"/>
    <cellStyle name="Hipervínculo visitado" xfId="7258" builtinId="9" hidden="1"/>
    <cellStyle name="Hipervínculo visitado" xfId="20806" builtinId="9" hidden="1"/>
    <cellStyle name="Hipervínculo visitado" xfId="17868" builtinId="9" hidden="1"/>
    <cellStyle name="Hipervínculo visitado" xfId="16438" builtinId="9" hidden="1"/>
    <cellStyle name="Hipervínculo visitado" xfId="22481" builtinId="9" hidden="1"/>
    <cellStyle name="Hipervínculo visitado" xfId="12209" builtinId="9" hidden="1"/>
    <cellStyle name="Hipervínculo visitado" xfId="42394" builtinId="9" hidden="1"/>
    <cellStyle name="Hipervínculo visitado" xfId="44126" builtinId="9" hidden="1"/>
    <cellStyle name="Hipervínculo visitado" xfId="32059" builtinId="9" hidden="1"/>
    <cellStyle name="Hipervínculo visitado" xfId="8058" builtinId="9" hidden="1"/>
    <cellStyle name="Hipervínculo visitado" xfId="19390" builtinId="9" hidden="1"/>
    <cellStyle name="Hipervínculo visitado" xfId="47225" builtinId="9" hidden="1"/>
    <cellStyle name="Hipervínculo visitado" xfId="25326" builtinId="9" hidden="1"/>
    <cellStyle name="Hipervínculo visitado" xfId="34460" builtinId="9" hidden="1"/>
    <cellStyle name="Hipervínculo visitado" xfId="56809" builtinId="9" hidden="1"/>
    <cellStyle name="Hipervínculo visitado" xfId="5930" builtinId="9" hidden="1"/>
    <cellStyle name="Hipervínculo visitado" xfId="53202" builtinId="9" hidden="1"/>
    <cellStyle name="Hipervínculo visitado" xfId="24691" builtinId="9" hidden="1"/>
    <cellStyle name="Hipervínculo visitado" xfId="21679" builtinId="9" hidden="1"/>
    <cellStyle name="Hipervínculo visitado" xfId="37403" builtinId="9" hidden="1"/>
    <cellStyle name="Hipervínculo visitado" xfId="21441" builtinId="9" hidden="1"/>
    <cellStyle name="Hipervínculo visitado" xfId="22465" builtinId="9" hidden="1"/>
    <cellStyle name="Hipervínculo visitado" xfId="29676" builtinId="9" hidden="1"/>
    <cellStyle name="Hipervínculo visitado" xfId="36297" builtinId="9" hidden="1"/>
    <cellStyle name="Hipervínculo visitado" xfId="45866" builtinId="9" hidden="1"/>
    <cellStyle name="Hipervínculo visitado" xfId="8512" builtinId="9" hidden="1"/>
    <cellStyle name="Hipervínculo visitado" xfId="9033" builtinId="9" hidden="1"/>
    <cellStyle name="Hipervínculo visitado" xfId="2776" builtinId="9" hidden="1"/>
    <cellStyle name="Hipervínculo visitado" xfId="19814" builtinId="9" hidden="1"/>
    <cellStyle name="Hipervínculo visitado" xfId="8484" builtinId="9" hidden="1"/>
    <cellStyle name="Hipervínculo visitado" xfId="44332" builtinId="9" hidden="1"/>
    <cellStyle name="Hipervínculo visitado" xfId="142" builtinId="9" hidden="1"/>
    <cellStyle name="Hipervínculo visitado" xfId="32360" builtinId="9" hidden="1"/>
    <cellStyle name="Hipervínculo visitado" xfId="35981" builtinId="9" hidden="1"/>
    <cellStyle name="Hipervínculo visitado" xfId="9699" builtinId="9" hidden="1"/>
    <cellStyle name="Hipervínculo visitado" xfId="49220" builtinId="9" hidden="1"/>
    <cellStyle name="Hipervínculo visitado" xfId="13930" builtinId="9" hidden="1"/>
    <cellStyle name="Hipervínculo visitado" xfId="54531" builtinId="9" hidden="1"/>
    <cellStyle name="Hipervínculo visitado" xfId="38365" builtinId="9" hidden="1"/>
    <cellStyle name="Hipervínculo visitado" xfId="24615" builtinId="9" hidden="1"/>
    <cellStyle name="Hipervínculo visitado" xfId="4988" builtinId="9" hidden="1"/>
    <cellStyle name="Hipervínculo visitado" xfId="2741" builtinId="9" hidden="1"/>
    <cellStyle name="Hipervínculo visitado" xfId="30729" builtinId="9" hidden="1"/>
    <cellStyle name="Hipervínculo visitado" xfId="31762" builtinId="9" hidden="1"/>
    <cellStyle name="Hipervínculo visitado" xfId="22267" builtinId="9" hidden="1"/>
    <cellStyle name="Hipervínculo visitado" xfId="21128" builtinId="9" hidden="1"/>
    <cellStyle name="Hipervínculo visitado" xfId="21275" builtinId="9" hidden="1"/>
    <cellStyle name="Hipervínculo visitado" xfId="21558" builtinId="9" hidden="1"/>
    <cellStyle name="Hipervínculo visitado" xfId="18630" builtinId="9" hidden="1"/>
    <cellStyle name="Hipervínculo visitado" xfId="18399" builtinId="9" hidden="1"/>
    <cellStyle name="Hipervínculo visitado" xfId="18865" builtinId="9" hidden="1"/>
    <cellStyle name="Hipervínculo visitado" xfId="18339" builtinId="9" hidden="1"/>
    <cellStyle name="Hipervínculo visitado" xfId="21477" builtinId="9" hidden="1"/>
    <cellStyle name="Hipervínculo visitado" xfId="22956" builtinId="9" hidden="1"/>
    <cellStyle name="Hipervínculo visitado" xfId="23444" builtinId="9" hidden="1"/>
    <cellStyle name="Hipervínculo visitado" xfId="24437" builtinId="9" hidden="1"/>
    <cellStyle name="Hipervínculo visitado" xfId="24045" builtinId="9" hidden="1"/>
    <cellStyle name="Hipervínculo visitado" xfId="21899" builtinId="9" hidden="1"/>
    <cellStyle name="Hipervínculo visitado" xfId="31967" builtinId="9" hidden="1"/>
    <cellStyle name="Hipervínculo visitado" xfId="35447" builtinId="9" hidden="1"/>
    <cellStyle name="Hipervínculo visitado" xfId="28139" builtinId="9" hidden="1"/>
    <cellStyle name="Hipervínculo visitado" xfId="56849" builtinId="9" hidden="1"/>
    <cellStyle name="Hipervínculo visitado" xfId="16975" builtinId="9" hidden="1"/>
    <cellStyle name="Hipervínculo visitado" xfId="3605" builtinId="9" hidden="1"/>
    <cellStyle name="Hipervínculo visitado" xfId="25833" builtinId="9" hidden="1"/>
    <cellStyle name="Hipervínculo visitado" xfId="2816" builtinId="9" hidden="1"/>
    <cellStyle name="Hipervínculo visitado" xfId="42644" builtinId="9" hidden="1"/>
    <cellStyle name="Hipervínculo visitado" xfId="55593" builtinId="9" hidden="1"/>
    <cellStyle name="Hipervínculo visitado" xfId="21639" builtinId="9" hidden="1"/>
    <cellStyle name="Hipervínculo visitado" xfId="44150" builtinId="9" hidden="1"/>
    <cellStyle name="Hipervínculo visitado" xfId="56247" builtinId="9" hidden="1"/>
    <cellStyle name="Hipervínculo visitado" xfId="31929" builtinId="9" hidden="1"/>
    <cellStyle name="Hipervínculo visitado" xfId="51898" builtinId="9" hidden="1"/>
    <cellStyle name="Hipervínculo visitado" xfId="23842" builtinId="9" hidden="1"/>
    <cellStyle name="Hipervínculo visitado" xfId="26441" builtinId="9" hidden="1"/>
    <cellStyle name="Hipervínculo visitado" xfId="47597" builtinId="9" hidden="1"/>
    <cellStyle name="Hipervínculo visitado" xfId="19269" builtinId="9" hidden="1"/>
    <cellStyle name="Hipervínculo visitado" xfId="48382" builtinId="9" hidden="1"/>
    <cellStyle name="Hipervínculo visitado" xfId="16212" builtinId="9" hidden="1"/>
    <cellStyle name="Hipervínculo visitado" xfId="28949" builtinId="9" hidden="1"/>
    <cellStyle name="Hipervínculo visitado" xfId="18367" builtinId="9" hidden="1"/>
    <cellStyle name="Hipervínculo visitado" xfId="53205" builtinId="9" hidden="1"/>
    <cellStyle name="Hipervínculo visitado" xfId="45607" builtinId="9" hidden="1"/>
    <cellStyle name="Hipervínculo visitado" xfId="46320" builtinId="9" hidden="1"/>
    <cellStyle name="Hipervínculo visitado" xfId="18373" builtinId="9" hidden="1"/>
    <cellStyle name="Hipervínculo visitado" xfId="34578" builtinId="9" hidden="1"/>
    <cellStyle name="Hipervínculo visitado" xfId="49678" builtinId="9" hidden="1"/>
    <cellStyle name="Hipervínculo visitado" xfId="57100" builtinId="9" hidden="1"/>
    <cellStyle name="Hipervínculo visitado" xfId="52122" builtinId="9" hidden="1"/>
    <cellStyle name="Hipervínculo visitado" xfId="49192" builtinId="9" hidden="1"/>
    <cellStyle name="Hipervínculo visitado" xfId="47870" builtinId="9" hidden="1"/>
    <cellStyle name="Hipervínculo visitado" xfId="14390" builtinId="9" hidden="1"/>
    <cellStyle name="Hipervínculo visitado" xfId="31386" builtinId="9" hidden="1"/>
    <cellStyle name="Hipervínculo visitado" xfId="26311" builtinId="9" hidden="1"/>
    <cellStyle name="Hipervínculo visitado" xfId="22632" builtinId="9" hidden="1"/>
    <cellStyle name="Hipervínculo visitado" xfId="36680" builtinId="9" hidden="1"/>
    <cellStyle name="Hipervínculo visitado" xfId="8888" builtinId="9" hidden="1"/>
    <cellStyle name="Hipervínculo visitado" xfId="37477" builtinId="9" hidden="1"/>
    <cellStyle name="Hipervínculo visitado" xfId="49226" builtinId="9" hidden="1"/>
    <cellStyle name="Hipervínculo visitado" xfId="26267" builtinId="9" hidden="1"/>
    <cellStyle name="Hipervínculo visitado" xfId="54153" builtinId="9" hidden="1"/>
    <cellStyle name="Hipervínculo visitado" xfId="59468" builtinId="9" hidden="1"/>
    <cellStyle name="Hipervínculo visitado" xfId="32464" builtinId="9" hidden="1"/>
    <cellStyle name="Hipervínculo visitado" xfId="59203" builtinId="9" hidden="1"/>
    <cellStyle name="Hipervínculo visitado" xfId="38403" builtinId="9" hidden="1"/>
    <cellStyle name="Hipervínculo visitado" xfId="50377" builtinId="9" hidden="1"/>
    <cellStyle name="Hipervínculo visitado" xfId="27189" builtinId="9" hidden="1"/>
    <cellStyle name="Hipervínculo visitado" xfId="50048" builtinId="9" hidden="1"/>
    <cellStyle name="Hipervínculo visitado" xfId="24123" builtinId="9" hidden="1"/>
    <cellStyle name="Hipervínculo visitado" xfId="18732" builtinId="9" hidden="1"/>
    <cellStyle name="Hipervínculo visitado" xfId="49488" builtinId="9" hidden="1"/>
    <cellStyle name="Hipervínculo visitado" xfId="45002" builtinId="9" hidden="1"/>
    <cellStyle name="Hipervínculo visitado" xfId="56277" builtinId="9" hidden="1"/>
    <cellStyle name="Hipervínculo visitado" xfId="30970" builtinId="9" hidden="1"/>
    <cellStyle name="Hipervínculo visitado" xfId="29439" builtinId="9" hidden="1"/>
    <cellStyle name="Hipervínculo visitado" xfId="41832" builtinId="9" hidden="1"/>
    <cellStyle name="Hipervínculo visitado" xfId="8280" builtinId="9" hidden="1"/>
    <cellStyle name="Hipervínculo visitado" xfId="20447" builtinId="9" hidden="1"/>
    <cellStyle name="Hipervínculo visitado" xfId="9888" builtinId="9" hidden="1"/>
    <cellStyle name="Hipervínculo visitado" xfId="17936" builtinId="9" hidden="1"/>
    <cellStyle name="Hipervínculo visitado" xfId="6504" builtinId="9" hidden="1"/>
    <cellStyle name="Hipervínculo visitado" xfId="17033" builtinId="9" hidden="1"/>
    <cellStyle name="Hipervínculo visitado" xfId="16328" builtinId="9" hidden="1"/>
    <cellStyle name="Hipervínculo visitado" xfId="49576" builtinId="9" hidden="1"/>
    <cellStyle name="Hipervínculo visitado" xfId="496" builtinId="9" hidden="1"/>
    <cellStyle name="Hipervínculo visitado" xfId="8236" builtinId="9" hidden="1"/>
    <cellStyle name="Hipervínculo visitado" xfId="48926" builtinId="9" hidden="1"/>
    <cellStyle name="Hipervínculo visitado" xfId="11048" builtinId="9" hidden="1"/>
    <cellStyle name="Hipervínculo visitado" xfId="37271" builtinId="9" hidden="1"/>
    <cellStyle name="Hipervínculo visitado" xfId="34901" builtinId="9" hidden="1"/>
    <cellStyle name="Hipervínculo visitado" xfId="15680" builtinId="9" hidden="1"/>
    <cellStyle name="Hipervínculo visitado" xfId="37667" builtinId="9" hidden="1"/>
    <cellStyle name="Hipervínculo visitado" xfId="36883" builtinId="9" hidden="1"/>
    <cellStyle name="Hipervínculo visitado" xfId="6623" builtinId="9" hidden="1"/>
    <cellStyle name="Hipervínculo visitado" xfId="17102" builtinId="9" hidden="1"/>
    <cellStyle name="Hipervínculo visitado" xfId="45430" builtinId="9" hidden="1"/>
    <cellStyle name="Hipervínculo visitado" xfId="6352" builtinId="9" hidden="1"/>
    <cellStyle name="Hipervínculo visitado" xfId="9342" builtinId="9" hidden="1"/>
    <cellStyle name="Hipervínculo visitado" xfId="36965" builtinId="9" hidden="1"/>
    <cellStyle name="Hipervínculo visitado" xfId="23024" builtinId="9" hidden="1"/>
    <cellStyle name="Hipervínculo visitado" xfId="20555" builtinId="9" hidden="1"/>
    <cellStyle name="Hipervínculo visitado" xfId="21616" builtinId="9" hidden="1"/>
    <cellStyle name="Hipervínculo visitado" xfId="11615" builtinId="9" hidden="1"/>
    <cellStyle name="Hipervínculo visitado" xfId="2148" builtinId="9" hidden="1"/>
    <cellStyle name="Hipervínculo visitado" xfId="16541" builtinId="9" hidden="1"/>
    <cellStyle name="Hipervínculo visitado" xfId="41790" builtinId="9" hidden="1"/>
    <cellStyle name="Hipervínculo visitado" xfId="32928" builtinId="9" hidden="1"/>
    <cellStyle name="Hipervínculo visitado" xfId="37995" builtinId="9" hidden="1"/>
    <cellStyle name="Hipervínculo visitado" xfId="35141" builtinId="9" hidden="1"/>
    <cellStyle name="Hipervínculo visitado" xfId="25813" builtinId="9" hidden="1"/>
    <cellStyle name="Hipervínculo visitado" xfId="22033" builtinId="9" hidden="1"/>
    <cellStyle name="Hipervínculo visitado" xfId="39796" builtinId="9" hidden="1"/>
    <cellStyle name="Hipervínculo visitado" xfId="16464" builtinId="9" hidden="1"/>
    <cellStyle name="Hipervínculo visitado" xfId="55884" builtinId="9" hidden="1"/>
    <cellStyle name="Hipervínculo visitado" xfId="4508" builtinId="9" hidden="1"/>
    <cellStyle name="Hipervínculo visitado" xfId="44726" builtinId="9" hidden="1"/>
    <cellStyle name="Hipervínculo visitado" xfId="98" builtinId="9" hidden="1"/>
    <cellStyle name="Hipervínculo visitado" xfId="18273" builtinId="9" hidden="1"/>
    <cellStyle name="Hipervínculo visitado" xfId="55515" builtinId="9" hidden="1"/>
    <cellStyle name="Hipervínculo visitado" xfId="29825" builtinId="9" hidden="1"/>
    <cellStyle name="Hipervínculo visitado" xfId="4663" builtinId="9" hidden="1"/>
    <cellStyle name="Hipervínculo visitado" xfId="48474" builtinId="9" hidden="1"/>
    <cellStyle name="Hipervínculo visitado" xfId="31995" builtinId="9" hidden="1"/>
    <cellStyle name="Hipervínculo visitado" xfId="34888" builtinId="9" hidden="1"/>
    <cellStyle name="Hipervínculo visitado" xfId="23664" builtinId="9" hidden="1"/>
    <cellStyle name="Hipervínculo visitado" xfId="42488" builtinId="9" hidden="1"/>
    <cellStyle name="Hipervínculo visitado" xfId="47459" builtinId="9" hidden="1"/>
    <cellStyle name="Hipervínculo visitado" xfId="19444" builtinId="9" hidden="1"/>
    <cellStyle name="Hipervínculo visitado" xfId="57877" builtinId="9" hidden="1"/>
    <cellStyle name="Hipervínculo visitado" xfId="56471" builtinId="9" hidden="1"/>
    <cellStyle name="Hipervínculo visitado" xfId="47221" builtinId="9" hidden="1"/>
    <cellStyle name="Hipervínculo visitado" xfId="29085" builtinId="9" hidden="1"/>
    <cellStyle name="Hipervínculo visitado" xfId="21120" builtinId="9" hidden="1"/>
    <cellStyle name="Hipervínculo visitado" xfId="158" builtinId="9" hidden="1"/>
    <cellStyle name="Hipervínculo visitado" xfId="23465" builtinId="9" hidden="1"/>
    <cellStyle name="Hipervínculo visitado" xfId="32017" builtinId="9" hidden="1"/>
    <cellStyle name="Hipervínculo visitado" xfId="58309" builtinId="9" hidden="1"/>
    <cellStyle name="Hipervínculo visitado" xfId="26483" builtinId="9" hidden="1"/>
    <cellStyle name="Hipervínculo visitado" xfId="32760" builtinId="9" hidden="1"/>
    <cellStyle name="Hipervínculo visitado" xfId="9564" builtinId="9" hidden="1"/>
    <cellStyle name="Hipervínculo visitado" xfId="29241" builtinId="9" hidden="1"/>
    <cellStyle name="Hipervínculo visitado" xfId="28438" builtinId="9" hidden="1"/>
    <cellStyle name="Hipervínculo visitado" xfId="2426" builtinId="9" hidden="1"/>
    <cellStyle name="Hipervínculo visitado" xfId="52451" builtinId="9" hidden="1"/>
    <cellStyle name="Hipervínculo visitado" xfId="40568" builtinId="9" hidden="1"/>
    <cellStyle name="Hipervínculo visitado" xfId="25785" builtinId="9" hidden="1"/>
    <cellStyle name="Hipervínculo visitado" xfId="22351" builtinId="9" hidden="1"/>
    <cellStyle name="Hipervínculo visitado" xfId="58631" builtinId="9" hidden="1"/>
    <cellStyle name="Hipervínculo visitado" xfId="38959" builtinId="9" hidden="1"/>
    <cellStyle name="Hipervínculo visitado" xfId="32543" builtinId="9" hidden="1"/>
    <cellStyle name="Hipervínculo visitado" xfId="46663" builtinId="9" hidden="1"/>
    <cellStyle name="Hipervínculo visitado" xfId="52310" builtinId="9" hidden="1"/>
    <cellStyle name="Hipervínculo visitado" xfId="50497" builtinId="9" hidden="1"/>
    <cellStyle name="Hipervínculo visitado" xfId="58385" builtinId="9" hidden="1"/>
    <cellStyle name="Hipervínculo visitado" xfId="45182" builtinId="9" hidden="1"/>
    <cellStyle name="Hipervínculo visitado" xfId="38644" builtinId="9" hidden="1"/>
    <cellStyle name="Hipervínculo visitado" xfId="32452" builtinId="9" hidden="1"/>
    <cellStyle name="Hipervínculo visitado" xfId="26761" builtinId="9" hidden="1"/>
    <cellStyle name="Hipervínculo visitado" xfId="3725" builtinId="9" hidden="1"/>
    <cellStyle name="Hipervínculo visitado" xfId="39306" builtinId="9" hidden="1"/>
    <cellStyle name="Hipervínculo visitado" xfId="13584" builtinId="9" hidden="1"/>
    <cellStyle name="Hipervínculo visitado" xfId="51140" builtinId="9" hidden="1"/>
    <cellStyle name="Hipervínculo visitado" xfId="50897" builtinId="9" hidden="1"/>
    <cellStyle name="Hipervínculo visitado" xfId="54744" builtinId="9" hidden="1"/>
    <cellStyle name="Hipervínculo visitado" xfId="23846" builtinId="9" hidden="1"/>
    <cellStyle name="Hipervínculo visitado" xfId="8218" builtinId="9" hidden="1"/>
    <cellStyle name="Hipervínculo visitado" xfId="12107" builtinId="9" hidden="1"/>
    <cellStyle name="Hipervínculo visitado" xfId="41924" builtinId="9" hidden="1"/>
    <cellStyle name="Hipervínculo visitado" xfId="1881" builtinId="9" hidden="1"/>
    <cellStyle name="Hipervínculo visitado" xfId="28263" builtinId="9" hidden="1"/>
    <cellStyle name="Hipervínculo visitado" xfId="6092" builtinId="9" hidden="1"/>
    <cellStyle name="Hipervínculo visitado" xfId="17023" builtinId="9" hidden="1"/>
    <cellStyle name="Hipervínculo visitado" xfId="17068" builtinId="9" hidden="1"/>
    <cellStyle name="Hipervínculo visitado" xfId="4729" builtinId="9" hidden="1"/>
    <cellStyle name="Hipervínculo visitado" xfId="32628" builtinId="9" hidden="1"/>
    <cellStyle name="Hipervínculo visitado" xfId="35029" builtinId="9" hidden="1"/>
    <cellStyle name="Hipervínculo visitado" xfId="40516" builtinId="9" hidden="1"/>
    <cellStyle name="Hipervínculo visitado" xfId="49740" builtinId="9" hidden="1"/>
    <cellStyle name="Hipervínculo visitado" xfId="16049" builtinId="9" hidden="1"/>
    <cellStyle name="Hipervínculo visitado" xfId="3577" builtinId="9" hidden="1"/>
    <cellStyle name="Hipervínculo visitado" xfId="10712" builtinId="9" hidden="1"/>
    <cellStyle name="Hipervínculo visitado" xfId="3939" builtinId="9" hidden="1"/>
    <cellStyle name="Hipervínculo visitado" xfId="27733" builtinId="9" hidden="1"/>
    <cellStyle name="Hipervínculo visitado" xfId="43746" builtinId="9" hidden="1"/>
    <cellStyle name="Hipervínculo visitado" xfId="40472" builtinId="9" hidden="1"/>
    <cellStyle name="Hipervínculo visitado" xfId="15336" builtinId="9" hidden="1"/>
    <cellStyle name="Hipervínculo visitado" xfId="55851" builtinId="9" hidden="1"/>
    <cellStyle name="Hipervínculo visitado" xfId="11662" builtinId="9" hidden="1"/>
    <cellStyle name="Hipervínculo visitado" xfId="40610" builtinId="9" hidden="1"/>
    <cellStyle name="Hipervínculo visitado" xfId="17918" builtinId="9" hidden="1"/>
    <cellStyle name="Hipervínculo visitado" xfId="40242" builtinId="9" hidden="1"/>
    <cellStyle name="Hipervínculo visitado" xfId="28883" builtinId="9" hidden="1"/>
    <cellStyle name="Hipervínculo visitado" xfId="28571" builtinId="9" hidden="1"/>
    <cellStyle name="Hipervínculo visitado" xfId="28083" builtinId="9" hidden="1"/>
    <cellStyle name="Hipervínculo visitado" xfId="27476" builtinId="9" hidden="1"/>
    <cellStyle name="Hipervínculo visitado" xfId="30686" builtinId="9" hidden="1"/>
    <cellStyle name="Hipervínculo visitado" xfId="31060" builtinId="9" hidden="1"/>
    <cellStyle name="Hipervínculo visitado" xfId="31450" builtinId="9" hidden="1"/>
    <cellStyle name="Hipervínculo visitado" xfId="31815" builtinId="9" hidden="1"/>
    <cellStyle name="Hipervínculo visitado" xfId="32007" builtinId="9" hidden="1"/>
    <cellStyle name="Hipervínculo visitado" xfId="29365" builtinId="9" hidden="1"/>
    <cellStyle name="Hipervínculo visitado" xfId="31428" builtinId="9" hidden="1"/>
    <cellStyle name="Hipervínculo visitado" xfId="25728" builtinId="9" hidden="1"/>
    <cellStyle name="Hipervínculo visitado" xfId="38571" builtinId="9" hidden="1"/>
    <cellStyle name="Hipervínculo visitado" xfId="37215" builtinId="9" hidden="1"/>
    <cellStyle name="Hipervínculo visitado" xfId="38035" builtinId="9" hidden="1"/>
    <cellStyle name="Hipervínculo visitado" xfId="36335" builtinId="9" hidden="1"/>
    <cellStyle name="Hipervínculo visitado" xfId="33778" builtinId="9" hidden="1"/>
    <cellStyle name="Hipervínculo visitado" xfId="32962" builtinId="9" hidden="1"/>
    <cellStyle name="Hipervínculo visitado" xfId="57058" builtinId="9" hidden="1"/>
    <cellStyle name="Hipervínculo visitado" xfId="57515" builtinId="9" hidden="1"/>
    <cellStyle name="Hipervínculo visitado" xfId="28705" builtinId="9" hidden="1"/>
    <cellStyle name="Hipervínculo visitado" xfId="13035" builtinId="9" hidden="1"/>
    <cellStyle name="Hipervínculo visitado" xfId="19196" builtinId="9" hidden="1"/>
    <cellStyle name="Hipervínculo visitado" xfId="25720" builtinId="9" hidden="1"/>
    <cellStyle name="Hipervínculo visitado" xfId="23207" builtinId="9" hidden="1"/>
    <cellStyle name="Hipervínculo visitado" xfId="24599" builtinId="9" hidden="1"/>
    <cellStyle name="Hipervínculo visitado" xfId="40194" builtinId="9" hidden="1"/>
    <cellStyle name="Hipervínculo visitado" xfId="37650" builtinId="9" hidden="1"/>
    <cellStyle name="Hipervínculo visitado" xfId="35867" builtinId="9" hidden="1"/>
    <cellStyle name="Hipervínculo visitado" xfId="34701" builtinId="9" hidden="1"/>
    <cellStyle name="Hipervínculo visitado" xfId="34899" builtinId="9" hidden="1"/>
    <cellStyle name="Hipervínculo visitado" xfId="37401" builtinId="9" hidden="1"/>
    <cellStyle name="Hipervínculo visitado" xfId="37612" builtinId="9" hidden="1"/>
    <cellStyle name="Hipervínculo visitado" xfId="38327" builtinId="9" hidden="1"/>
    <cellStyle name="Hipervínculo visitado" xfId="38409" builtinId="9" hidden="1"/>
    <cellStyle name="Hipervínculo visitado" xfId="38748" builtinId="9" hidden="1"/>
    <cellStyle name="Hipervínculo visitado" xfId="35537" builtinId="9" hidden="1"/>
    <cellStyle name="Hipervínculo visitado" xfId="35627" builtinId="9" hidden="1"/>
    <cellStyle name="Hipervínculo visitado" xfId="36073" builtinId="9" hidden="1"/>
    <cellStyle name="Hipervínculo visitado" xfId="32539" builtinId="9" hidden="1"/>
    <cellStyle name="Hipervínculo visitado" xfId="32214" builtinId="9" hidden="1"/>
    <cellStyle name="Hipervínculo visitado" xfId="32149" builtinId="9" hidden="1"/>
    <cellStyle name="Hipervínculo visitado" xfId="33724" builtinId="9" hidden="1"/>
    <cellStyle name="Hipervínculo visitado" xfId="33436" builtinId="9" hidden="1"/>
    <cellStyle name="Hipervínculo visitado" xfId="32304" builtinId="9" hidden="1"/>
    <cellStyle name="Hipervínculo visitado" xfId="38700" builtinId="9" hidden="1"/>
    <cellStyle name="Hipervínculo visitado" xfId="38167" builtinId="9" hidden="1"/>
    <cellStyle name="Hipervínculo visitado" xfId="34568" builtinId="9" hidden="1"/>
    <cellStyle name="Hipervínculo visitado" xfId="19060" builtinId="9" hidden="1"/>
    <cellStyle name="Hipervínculo visitado" xfId="21118" builtinId="9" hidden="1"/>
    <cellStyle name="Hipervínculo visitado" xfId="43223" builtinId="9" hidden="1"/>
    <cellStyle name="Hipervínculo visitado" xfId="32414" builtinId="9" hidden="1"/>
    <cellStyle name="Hipervínculo visitado" xfId="35653" builtinId="9" hidden="1"/>
    <cellStyle name="Hipervínculo visitado" xfId="37126" builtinId="9" hidden="1"/>
    <cellStyle name="Hipervínculo visitado" xfId="25607" builtinId="9" hidden="1"/>
    <cellStyle name="Hipervínculo visitado" xfId="31692" builtinId="9" hidden="1"/>
    <cellStyle name="Hipervínculo visitado" xfId="31026" builtinId="9" hidden="1"/>
    <cellStyle name="Hipervínculo visitado" xfId="28145" builtinId="9" hidden="1"/>
    <cellStyle name="Hipervínculo visitado" xfId="25218" builtinId="9" hidden="1"/>
    <cellStyle name="Hipervínculo visitado" xfId="25388" builtinId="9" hidden="1"/>
    <cellStyle name="Hipervínculo visitado" xfId="56781" builtinId="9" hidden="1"/>
    <cellStyle name="Hipervínculo visitado" xfId="28355" builtinId="9" hidden="1"/>
    <cellStyle name="Hipervínculo visitado" xfId="9766" builtinId="9" hidden="1"/>
    <cellStyle name="Hipervínculo visitado" xfId="48611" builtinId="9" hidden="1"/>
    <cellStyle name="Hipervínculo visitado" xfId="22876" builtinId="9" hidden="1"/>
    <cellStyle name="Hipervínculo visitado" xfId="25312" builtinId="9" hidden="1"/>
    <cellStyle name="Hipervínculo visitado" xfId="10800" builtinId="9" hidden="1"/>
    <cellStyle name="Hipervínculo visitado" xfId="22261" builtinId="9" hidden="1"/>
    <cellStyle name="Hipervínculo visitado" xfId="11255" builtinId="9" hidden="1"/>
    <cellStyle name="Hipervínculo visitado" xfId="15372" builtinId="9" hidden="1"/>
    <cellStyle name="Hipervínculo visitado" xfId="24007" builtinId="9" hidden="1"/>
    <cellStyle name="Hipervínculo visitado" xfId="20728" builtinId="9" hidden="1"/>
    <cellStyle name="Hipervínculo visitado" xfId="23607" builtinId="9" hidden="1"/>
    <cellStyle name="Hipervínculo visitado" xfId="18928" builtinId="9" hidden="1"/>
    <cellStyle name="Hipervínculo visitado" xfId="24729" builtinId="9" hidden="1"/>
    <cellStyle name="Hipervínculo visitado" xfId="35005" builtinId="9" hidden="1"/>
    <cellStyle name="Hipervínculo visitado" xfId="25801" builtinId="9" hidden="1"/>
    <cellStyle name="Hipervínculo visitado" xfId="28655" builtinId="9" hidden="1"/>
    <cellStyle name="Hipervínculo visitado" xfId="40684" builtinId="9" hidden="1"/>
    <cellStyle name="Hipervínculo visitado" xfId="36007" builtinId="9" hidden="1"/>
    <cellStyle name="Hipervínculo visitado" xfId="44092" builtinId="9" hidden="1"/>
    <cellStyle name="Hipervínculo visitado" xfId="43638" builtinId="9" hidden="1"/>
    <cellStyle name="Hipervínculo visitado" xfId="45701" builtinId="9" hidden="1"/>
    <cellStyle name="Hipervínculo visitado" xfId="43535" builtinId="9" hidden="1"/>
    <cellStyle name="Hipervínculo visitado" xfId="33188" builtinId="9" hidden="1"/>
    <cellStyle name="Hipervínculo visitado" xfId="34335" builtinId="9" hidden="1"/>
    <cellStyle name="Hipervínculo visitado" xfId="38089" builtinId="9" hidden="1"/>
    <cellStyle name="Hipervínculo visitado" xfId="23924" builtinId="9" hidden="1"/>
    <cellStyle name="Hipervínculo visitado" xfId="44406" builtinId="9" hidden="1"/>
    <cellStyle name="Hipervínculo visitado" xfId="37439" builtinId="9" hidden="1"/>
    <cellStyle name="Hipervínculo visitado" xfId="28209" builtinId="9" hidden="1"/>
    <cellStyle name="Hipervínculo visitado" xfId="54053" builtinId="9" hidden="1"/>
    <cellStyle name="Hipervínculo visitado" xfId="51321" builtinId="9" hidden="1"/>
    <cellStyle name="Hipervínculo visitado" xfId="35209" builtinId="9" hidden="1"/>
    <cellStyle name="Hipervínculo visitado" xfId="34745" builtinId="9" hidden="1"/>
    <cellStyle name="Hipervínculo visitado" xfId="29819" builtinId="9" hidden="1"/>
    <cellStyle name="Hipervínculo visitado" xfId="10296" builtinId="9" hidden="1"/>
    <cellStyle name="Hipervínculo visitado" xfId="32601" builtinId="9" hidden="1"/>
    <cellStyle name="Hipervínculo visitado" xfId="29115" builtinId="9" hidden="1"/>
    <cellStyle name="Hipervínculo visitado" xfId="31574" builtinId="9" hidden="1"/>
    <cellStyle name="Hipervínculo visitado" xfId="29918" builtinId="9" hidden="1"/>
    <cellStyle name="Hipervínculo visitado" xfId="43631" builtinId="9" hidden="1"/>
    <cellStyle name="Hipervínculo visitado" xfId="28099" builtinId="9" hidden="1"/>
    <cellStyle name="Hipervínculo visitado" xfId="26168" builtinId="9" hidden="1"/>
    <cellStyle name="Hipervínculo visitado" xfId="23420" builtinId="9" hidden="1"/>
    <cellStyle name="Hipervínculo visitado" xfId="10177" builtinId="9" hidden="1"/>
    <cellStyle name="Hipervínculo visitado" xfId="18381" builtinId="9" hidden="1"/>
    <cellStyle name="Hipervínculo visitado" xfId="22475" builtinId="9" hidden="1"/>
    <cellStyle name="Hipervínculo visitado" xfId="43975" builtinId="9" hidden="1"/>
    <cellStyle name="Hipervínculo visitado" xfId="45699" builtinId="9" hidden="1"/>
    <cellStyle name="Hipervínculo visitado" xfId="21771" builtinId="9" hidden="1"/>
    <cellStyle name="Hipervínculo visitado" xfId="22962" builtinId="9" hidden="1"/>
    <cellStyle name="Hipervínculo visitado" xfId="9558" builtinId="9" hidden="1"/>
    <cellStyle name="Hipervínculo visitado" xfId="11859" builtinId="9" hidden="1"/>
    <cellStyle name="Hipervínculo visitado" xfId="14695" builtinId="9" hidden="1"/>
    <cellStyle name="Hipervínculo visitado" xfId="15943" builtinId="9" hidden="1"/>
    <cellStyle name="Hipervínculo visitado" xfId="15376" builtinId="9" hidden="1"/>
    <cellStyle name="Hipervínculo visitado" xfId="12323" builtinId="9" hidden="1"/>
    <cellStyle name="Hipervínculo visitado" xfId="12919" builtinId="9" hidden="1"/>
    <cellStyle name="Hipervínculo visitado" xfId="15308" builtinId="9" hidden="1"/>
    <cellStyle name="Hipervínculo visitado" xfId="25136" builtinId="9" hidden="1"/>
    <cellStyle name="Hipervínculo visitado" xfId="24333" builtinId="9" hidden="1"/>
    <cellStyle name="Hipervínculo visitado" xfId="20613" builtinId="9" hidden="1"/>
    <cellStyle name="Hipervínculo visitado" xfId="58220" builtinId="9" hidden="1"/>
    <cellStyle name="Hipervínculo visitado" xfId="16279" builtinId="9" hidden="1"/>
    <cellStyle name="Hipervínculo visitado" xfId="21269" builtinId="9" hidden="1"/>
    <cellStyle name="Hipervínculo visitado" xfId="43235" builtinId="9" hidden="1"/>
    <cellStyle name="Hipervínculo visitado" xfId="45058" builtinId="9" hidden="1"/>
    <cellStyle name="Hipervínculo visitado" xfId="43904" builtinId="9" hidden="1"/>
    <cellStyle name="Hipervínculo visitado" xfId="25979" builtinId="9" hidden="1"/>
    <cellStyle name="Hipervínculo visitado" xfId="28983" builtinId="9" hidden="1"/>
    <cellStyle name="Hipervínculo visitado" xfId="31260" builtinId="9" hidden="1"/>
    <cellStyle name="Hipervínculo visitado" xfId="23469" builtinId="9" hidden="1"/>
    <cellStyle name="Hipervínculo visitado" xfId="18712" builtinId="9" hidden="1"/>
    <cellStyle name="Hipervínculo visitado" xfId="18896" builtinId="9" hidden="1"/>
    <cellStyle name="Hipervínculo visitado" xfId="21469" builtinId="9" hidden="1"/>
    <cellStyle name="Hipervínculo visitado" xfId="39871" builtinId="9" hidden="1"/>
    <cellStyle name="Hipervínculo visitado" xfId="50004" builtinId="9" hidden="1"/>
    <cellStyle name="Hipervínculo visitado" xfId="43493" builtinId="9" hidden="1"/>
    <cellStyle name="Hipervínculo visitado" xfId="29946" builtinId="9" hidden="1"/>
    <cellStyle name="Hipervínculo visitado" xfId="4227" builtinId="9" hidden="1"/>
    <cellStyle name="Hipervínculo visitado" xfId="5896" builtinId="9" hidden="1"/>
    <cellStyle name="Hipervínculo visitado" xfId="13530" builtinId="9" hidden="1"/>
    <cellStyle name="Hipervínculo visitado" xfId="35149" builtinId="9" hidden="1"/>
    <cellStyle name="Hipervínculo visitado" xfId="46649" builtinId="9" hidden="1"/>
    <cellStyle name="Hipervínculo visitado" xfId="27998" builtinId="9" hidden="1"/>
    <cellStyle name="Hipervínculo visitado" xfId="45615" builtinId="9" hidden="1"/>
    <cellStyle name="Hipervínculo visitado" xfId="41496" builtinId="9" hidden="1"/>
    <cellStyle name="Hipervínculo visitado" xfId="48297" builtinId="9" hidden="1"/>
    <cellStyle name="Hipervínculo visitado" xfId="54872" builtinId="9" hidden="1"/>
    <cellStyle name="Hipervínculo visitado" xfId="15720" builtinId="9" hidden="1"/>
    <cellStyle name="Hipervínculo visitado" xfId="40760" builtinId="9" hidden="1"/>
    <cellStyle name="Hipervínculo visitado" xfId="43136" builtinId="9" hidden="1"/>
    <cellStyle name="Hipervínculo visitado" xfId="46429" builtinId="9" hidden="1"/>
    <cellStyle name="Hipervínculo visitado" xfId="48559" builtinId="9" hidden="1"/>
    <cellStyle name="Hipervínculo visitado" xfId="19242" builtinId="9" hidden="1"/>
    <cellStyle name="Hipervínculo visitado" xfId="3999" builtinId="9" hidden="1"/>
    <cellStyle name="Hipervínculo visitado" xfId="4950" builtinId="9" hidden="1"/>
    <cellStyle name="Hipervínculo visitado" xfId="2540" builtinId="9" hidden="1"/>
    <cellStyle name="Hipervínculo visitado" xfId="8802" builtinId="9" hidden="1"/>
    <cellStyle name="Hipervínculo visitado" xfId="5119" builtinId="9" hidden="1"/>
    <cellStyle name="Hipervínculo visitado" xfId="16816" builtinId="9" hidden="1"/>
    <cellStyle name="Hipervínculo visitado" xfId="41191" builtinId="9" hidden="1"/>
    <cellStyle name="Hipervínculo visitado" xfId="55355" builtinId="9" hidden="1"/>
    <cellStyle name="Hipervínculo visitado" xfId="30482" builtinId="9" hidden="1"/>
    <cellStyle name="Hipervínculo visitado" xfId="32708" builtinId="9" hidden="1"/>
    <cellStyle name="Hipervínculo visitado" xfId="38790" builtinId="9" hidden="1"/>
    <cellStyle name="Hipervínculo visitado" xfId="41021" builtinId="9" hidden="1"/>
    <cellStyle name="Hipervínculo visitado" xfId="21775" builtinId="9" hidden="1"/>
    <cellStyle name="Hipervínculo visitado" xfId="56051" builtinId="9" hidden="1"/>
    <cellStyle name="Hipervínculo visitado" xfId="55402" builtinId="9" hidden="1"/>
    <cellStyle name="Hipervínculo visitado" xfId="53660" builtinId="9" hidden="1"/>
    <cellStyle name="Hipervínculo visitado" xfId="52318" builtinId="9" hidden="1"/>
    <cellStyle name="Hipervínculo visitado" xfId="46349" builtinId="9" hidden="1"/>
    <cellStyle name="Hipervínculo visitado" xfId="50806" builtinId="9" hidden="1"/>
    <cellStyle name="Hipervínculo visitado" xfId="56305" builtinId="9" hidden="1"/>
    <cellStyle name="Hipervínculo visitado" xfId="10782" builtinId="9" hidden="1"/>
    <cellStyle name="Hipervínculo visitado" xfId="16650" builtinId="9" hidden="1"/>
    <cellStyle name="Hipervínculo visitado" xfId="6611" builtinId="9" hidden="1"/>
    <cellStyle name="Hipervínculo visitado" xfId="33772" builtinId="9" hidden="1"/>
    <cellStyle name="Hipervínculo visitado" xfId="27903" builtinId="9" hidden="1"/>
    <cellStyle name="Hipervínculo visitado" xfId="16059" builtinId="9" hidden="1"/>
    <cellStyle name="Hipervínculo visitado" xfId="6552" builtinId="9" hidden="1"/>
    <cellStyle name="Hipervínculo visitado" xfId="2046" builtinId="9" hidden="1"/>
    <cellStyle name="Hipervínculo visitado" xfId="54423" builtinId="9" hidden="1"/>
    <cellStyle name="Hipervínculo visitado" xfId="21449" builtinId="9" hidden="1"/>
    <cellStyle name="Hipervínculo visitado" xfId="14076" builtinId="9" hidden="1"/>
    <cellStyle name="Hipervínculo visitado" xfId="22539" builtinId="9" hidden="1"/>
    <cellStyle name="Hipervínculo visitado" xfId="31678" builtinId="9" hidden="1"/>
    <cellStyle name="Hipervínculo visitado" xfId="36570" builtinId="9" hidden="1"/>
    <cellStyle name="Hipervínculo visitado" xfId="10890" builtinId="9" hidden="1"/>
    <cellStyle name="Hipervínculo visitado" xfId="21663" builtinId="9" hidden="1"/>
    <cellStyle name="Hipervínculo visitado" xfId="38621" builtinId="9" hidden="1"/>
    <cellStyle name="Hipervínculo visitado" xfId="37529" builtinId="9" hidden="1"/>
    <cellStyle name="Hipervínculo visitado" xfId="25443" builtinId="9" hidden="1"/>
    <cellStyle name="Hipervínculo visitado" xfId="32123" builtinId="9" hidden="1"/>
    <cellStyle name="Hipervínculo visitado" xfId="9868" builtinId="9" hidden="1"/>
    <cellStyle name="Hipervínculo visitado" xfId="15166" builtinId="9" hidden="1"/>
    <cellStyle name="Hipervínculo visitado" xfId="20838" builtinId="9" hidden="1"/>
    <cellStyle name="Hipervínculo visitado" xfId="26013" builtinId="9" hidden="1"/>
    <cellStyle name="Hipervínculo visitado" xfId="5254" builtinId="9" hidden="1"/>
    <cellStyle name="Hipervínculo visitado" xfId="12507" builtinId="9" hidden="1"/>
    <cellStyle name="Hipervínculo visitado" xfId="41689" builtinId="9" hidden="1"/>
    <cellStyle name="Hipervínculo visitado" xfId="50275" builtinId="9" hidden="1"/>
    <cellStyle name="Hipervínculo visitado" xfId="40832" builtinId="9" hidden="1"/>
    <cellStyle name="Hipervínculo visitado" xfId="21299" builtinId="9" hidden="1"/>
    <cellStyle name="Hipervínculo visitado" xfId="20662" builtinId="9" hidden="1"/>
    <cellStyle name="Hipervínculo visitado" xfId="24183" builtinId="9" hidden="1"/>
    <cellStyle name="Hipervínculo visitado" xfId="24365" builtinId="9" hidden="1"/>
    <cellStyle name="Hipervínculo visitado" xfId="14194" builtinId="9" hidden="1"/>
    <cellStyle name="Hipervínculo visitado" xfId="32316" builtinId="9" hidden="1"/>
    <cellStyle name="Hipervínculo visitado" xfId="44258" builtinId="9" hidden="1"/>
    <cellStyle name="Hipervínculo visitado" xfId="9790" builtinId="9" hidden="1"/>
    <cellStyle name="Hipervínculo visitado" xfId="27799" builtinId="9" hidden="1"/>
    <cellStyle name="Hipervínculo visitado" xfId="35475" builtinId="9" hidden="1"/>
    <cellStyle name="Hipervínculo visitado" xfId="28240" builtinId="9" hidden="1"/>
    <cellStyle name="Hipervínculo visitado" xfId="57643" builtinId="9" hidden="1"/>
    <cellStyle name="Hipervínculo visitado" xfId="4693" builtinId="9" hidden="1"/>
    <cellStyle name="Hipervínculo visitado" xfId="54311" builtinId="9" hidden="1"/>
    <cellStyle name="Hipervínculo visitado" xfId="24539" builtinId="9" hidden="1"/>
    <cellStyle name="Hipervínculo visitado" xfId="35561" builtinId="9" hidden="1"/>
    <cellStyle name="Hipervínculo visitado" xfId="29562" builtinId="9" hidden="1"/>
    <cellStyle name="Hipervínculo visitado" xfId="56941" builtinId="9" hidden="1"/>
    <cellStyle name="Hipervínculo visitado" xfId="37927" builtinId="9" hidden="1"/>
    <cellStyle name="Hipervínculo visitado" xfId="56393" builtinId="9" hidden="1"/>
    <cellStyle name="Hipervínculo visitado" xfId="41820" builtinId="9" hidden="1"/>
    <cellStyle name="Hipervínculo visitado" xfId="10644" builtinId="9" hidden="1"/>
    <cellStyle name="Hipervínculo visitado" xfId="41970" builtinId="9" hidden="1"/>
    <cellStyle name="Hipervínculo visitado" xfId="28551" builtinId="9" hidden="1"/>
    <cellStyle name="Hipervínculo visitado" xfId="25692" builtinId="9" hidden="1"/>
    <cellStyle name="Hipervínculo visitado" xfId="25617" builtinId="9" hidden="1"/>
    <cellStyle name="Hipervínculo visitado" xfId="31382" builtinId="9" hidden="1"/>
    <cellStyle name="Hipervínculo visitado" xfId="11666" builtinId="9" hidden="1"/>
    <cellStyle name="Hipervínculo visitado" xfId="5488" builtinId="9" hidden="1"/>
    <cellStyle name="Hipervínculo visitado" xfId="44576" builtinId="9" hidden="1"/>
    <cellStyle name="Hipervínculo visitado" xfId="1185" builtinId="9" hidden="1"/>
    <cellStyle name="Hipervínculo visitado" xfId="1637" builtinId="9" hidden="1"/>
    <cellStyle name="Hipervínculo visitado" xfId="3665" builtinId="9" hidden="1"/>
    <cellStyle name="Hipervínculo visitado" xfId="50654" builtinId="9" hidden="1"/>
    <cellStyle name="Hipervínculo visitado" xfId="40955" builtinId="9" hidden="1"/>
    <cellStyle name="Hipervínculo visitado" xfId="41658" builtinId="9" hidden="1"/>
    <cellStyle name="Hipervínculo visitado" xfId="1499" builtinId="9" hidden="1"/>
    <cellStyle name="Hipervínculo visitado" xfId="42712" builtinId="9" hidden="1"/>
    <cellStyle name="Hipervínculo visitado" xfId="29600" builtinId="9" hidden="1"/>
    <cellStyle name="Hipervínculo visitado" xfId="11287" builtinId="9" hidden="1"/>
    <cellStyle name="Hipervínculo visitado" xfId="11092" builtinId="9" hidden="1"/>
    <cellStyle name="Hipervínculo visitado" xfId="57883" builtinId="9" hidden="1"/>
    <cellStyle name="Hipervínculo visitado" xfId="26045" builtinId="9" hidden="1"/>
    <cellStyle name="Hipervínculo visitado" xfId="41654" builtinId="9" hidden="1"/>
    <cellStyle name="Hipervínculo visitado" xfId="24751" builtinId="9" hidden="1"/>
    <cellStyle name="Hipervínculo visitado" xfId="58741" builtinId="9" hidden="1"/>
    <cellStyle name="Hipervínculo visitado" xfId="37515" builtinId="9" hidden="1"/>
    <cellStyle name="Hipervínculo visitado" xfId="57945" builtinId="9" hidden="1"/>
    <cellStyle name="Hipervínculo visitado" xfId="52048" builtinId="9" hidden="1"/>
    <cellStyle name="Hipervínculo visitado" xfId="50247" builtinId="9" hidden="1"/>
    <cellStyle name="Hipervínculo visitado" xfId="34933" builtinId="9" hidden="1"/>
    <cellStyle name="Hipervínculo visitado" xfId="51792" builtinId="9" hidden="1"/>
    <cellStyle name="Hipervínculo visitado" xfId="32388" builtinId="9" hidden="1"/>
    <cellStyle name="Hipervínculo visitado" xfId="20688" builtinId="9" hidden="1"/>
    <cellStyle name="Hipervínculo visitado" xfId="37847" builtinId="9" hidden="1"/>
    <cellStyle name="Hipervínculo visitado" xfId="12721" builtinId="9" hidden="1"/>
    <cellStyle name="Hipervínculo visitado" xfId="53435" builtinId="9" hidden="1"/>
    <cellStyle name="Hipervínculo visitado" xfId="56163" builtinId="9" hidden="1"/>
    <cellStyle name="Hipervínculo visitado" xfId="14192" builtinId="9" hidden="1"/>
    <cellStyle name="Hipervínculo visitado" xfId="41753" builtinId="9" hidden="1"/>
    <cellStyle name="Hipervínculo visitado" xfId="23235" builtinId="9" hidden="1"/>
    <cellStyle name="Hipervínculo visitado" xfId="35091" builtinId="9" hidden="1"/>
    <cellStyle name="Hipervínculo visitado" xfId="45888" builtinId="9" hidden="1"/>
    <cellStyle name="Hipervínculo visitado" xfId="40572" builtinId="9" hidden="1"/>
    <cellStyle name="Hipervínculo visitado" xfId="36089" builtinId="9" hidden="1"/>
    <cellStyle name="Hipervínculo visitado" xfId="50871" builtinId="9" hidden="1"/>
    <cellStyle name="Hipervínculo visitado" xfId="56729" builtinId="9" hidden="1"/>
    <cellStyle name="Hipervínculo visitado" xfId="19518" builtinId="9" hidden="1"/>
    <cellStyle name="Hipervínculo visitado" xfId="41532" builtinId="9" hidden="1"/>
    <cellStyle name="Hipervínculo visitado" xfId="5368" builtinId="9" hidden="1"/>
    <cellStyle name="Hipervínculo visitado" xfId="6438" builtinId="9" hidden="1"/>
    <cellStyle name="Hipervínculo visitado" xfId="16426" builtinId="9" hidden="1"/>
    <cellStyle name="Hipervínculo visitado" xfId="4370" builtinId="9" hidden="1"/>
    <cellStyle name="Hipervínculo visitado" xfId="2947" builtinId="9" hidden="1"/>
    <cellStyle name="Hipervínculo visitado" xfId="7704" builtinId="9" hidden="1"/>
    <cellStyle name="Hipervínculo visitado" xfId="9494" builtinId="9" hidden="1"/>
    <cellStyle name="Hipervínculo visitado" xfId="5541" builtinId="9" hidden="1"/>
    <cellStyle name="Hipervínculo visitado" xfId="12735" builtinId="9" hidden="1"/>
    <cellStyle name="Hipervínculo visitado" xfId="435" builtinId="9" hidden="1"/>
    <cellStyle name="Hipervínculo visitado" xfId="3230" builtinId="9" hidden="1"/>
    <cellStyle name="Hipervínculo visitado" xfId="9397" builtinId="9" hidden="1"/>
    <cellStyle name="Hipervínculo visitado" xfId="54894" builtinId="9" hidden="1"/>
    <cellStyle name="Hipervínculo visitado" xfId="45789" builtinId="9" hidden="1"/>
    <cellStyle name="Hipervínculo visitado" xfId="6468" builtinId="9" hidden="1"/>
    <cellStyle name="Hipervínculo visitado" xfId="45844" builtinId="9" hidden="1"/>
    <cellStyle name="Hipervínculo visitado" xfId="46254" builtinId="9" hidden="1"/>
    <cellStyle name="Hipervínculo visitado" xfId="42086" builtinId="9" hidden="1"/>
    <cellStyle name="Hipervínculo visitado" xfId="38836" builtinId="9" hidden="1"/>
    <cellStyle name="Hipervínculo visitado" xfId="59179" builtinId="9" hidden="1"/>
    <cellStyle name="Hipervínculo visitado" xfId="25286" builtinId="9" hidden="1"/>
    <cellStyle name="Hipervínculo visitado" xfId="34625" builtinId="9" hidden="1"/>
    <cellStyle name="Hipervínculo visitado" xfId="33702" builtinId="9" hidden="1"/>
    <cellStyle name="Hipervínculo visitado" xfId="40058" builtinId="9" hidden="1"/>
    <cellStyle name="Hipervínculo visitado" xfId="309" builtinId="9" hidden="1"/>
    <cellStyle name="Hipervínculo visitado" xfId="7748" builtinId="9" hidden="1"/>
    <cellStyle name="Hipervínculo visitado" xfId="14832" builtinId="9" hidden="1"/>
    <cellStyle name="Hipervínculo visitado" xfId="4103" builtinId="9" hidden="1"/>
    <cellStyle name="Hipervínculo visitado" xfId="10422" builtinId="9" hidden="1"/>
    <cellStyle name="Hipervínculo visitado" xfId="15482" builtinId="9" hidden="1"/>
    <cellStyle name="Hipervínculo visitado" xfId="54752" builtinId="9" hidden="1"/>
    <cellStyle name="Hipervínculo visitado" xfId="43936" builtinId="9" hidden="1"/>
    <cellStyle name="Hipervínculo visitado" xfId="2078" builtinId="9" hidden="1"/>
    <cellStyle name="Hipervínculo visitado" xfId="6797" builtinId="9" hidden="1"/>
    <cellStyle name="Hipervínculo visitado" xfId="54627" builtinId="9" hidden="1"/>
    <cellStyle name="Hipervínculo visitado" xfId="57391" builtinId="9" hidden="1"/>
    <cellStyle name="Hipervínculo visitado" xfId="52042" builtinId="9" hidden="1"/>
    <cellStyle name="Hipervínculo visitado" xfId="42916" builtinId="9" hidden="1"/>
    <cellStyle name="Hipervínculo visitado" xfId="48155" builtinId="9" hidden="1"/>
    <cellStyle name="Hipervínculo visitado" xfId="35751" builtinId="9" hidden="1"/>
    <cellStyle name="Hipervínculo visitado" xfId="40698" builtinId="9" hidden="1"/>
    <cellStyle name="Hipervínculo visitado" xfId="59053" builtinId="9" hidden="1"/>
    <cellStyle name="Hipervínculo visitado" xfId="44752" builtinId="9" hidden="1"/>
    <cellStyle name="Hipervínculo visitado" xfId="58869" builtinId="9" hidden="1"/>
    <cellStyle name="Hipervínculo visitado" xfId="52140" builtinId="9" hidden="1"/>
    <cellStyle name="Hipervínculo visitado" xfId="28177" builtinId="9" hidden="1"/>
    <cellStyle name="Hipervínculo visitado" xfId="24231" builtinId="9" hidden="1"/>
    <cellStyle name="Hipervínculo visitado" xfId="56215" builtinId="9" hidden="1"/>
    <cellStyle name="Hipervínculo visitado" xfId="34659" builtinId="9" hidden="1"/>
    <cellStyle name="Hipervínculo visitado" xfId="27827" builtinId="9" hidden="1"/>
    <cellStyle name="Hipervínculo visitado" xfId="17288" builtinId="9" hidden="1"/>
    <cellStyle name="Hipervínculo visitado" xfId="40910" builtinId="9" hidden="1"/>
    <cellStyle name="Hipervínculo visitado" xfId="37389" builtinId="9" hidden="1"/>
    <cellStyle name="Hipervínculo visitado" xfId="48446" builtinId="9" hidden="1"/>
    <cellStyle name="Hipervínculo visitado" xfId="45629" builtinId="9" hidden="1"/>
    <cellStyle name="Hipervínculo visitado" xfId="8804" builtinId="9" hidden="1"/>
    <cellStyle name="Hipervínculo visitado" xfId="31734" builtinId="9" hidden="1"/>
    <cellStyle name="Hipervínculo visitado" xfId="1815" builtinId="9" hidden="1"/>
    <cellStyle name="Hipervínculo visitado" xfId="41350" builtinId="9" hidden="1"/>
    <cellStyle name="Hipervínculo visitado" xfId="41360" builtinId="9" hidden="1"/>
    <cellStyle name="Hipervínculo visitado" xfId="43930" builtinId="9" hidden="1"/>
    <cellStyle name="Hipervínculo visitado" xfId="34842" builtinId="9" hidden="1"/>
    <cellStyle name="Hipervínculo visitado" xfId="5996" builtinId="9" hidden="1"/>
    <cellStyle name="Hipervínculo visitado" xfId="21281" builtinId="9" hidden="1"/>
    <cellStyle name="Hipervínculo visitado" xfId="44708" builtinId="9" hidden="1"/>
    <cellStyle name="Hipervínculo visitado" xfId="26150" builtinId="9" hidden="1"/>
    <cellStyle name="Hipervínculo visitado" xfId="44021" builtinId="9" hidden="1"/>
    <cellStyle name="Hipervínculo visitado" xfId="1513" builtinId="9" hidden="1"/>
    <cellStyle name="Hipervínculo visitado" xfId="6689" builtinId="9" hidden="1"/>
    <cellStyle name="Hipervínculo visitado" xfId="31332" builtinId="9" hidden="1"/>
    <cellStyle name="Hipervínculo visitado" xfId="48790" builtinId="9" hidden="1"/>
    <cellStyle name="Hipervínculo visitado" xfId="49954" builtinId="9" hidden="1"/>
    <cellStyle name="Hipervínculo visitado" xfId="27358" builtinId="9" hidden="1"/>
    <cellStyle name="Hipervínculo visitado" xfId="26541" builtinId="9" hidden="1"/>
    <cellStyle name="Hipervínculo visitado" xfId="51248" builtinId="9" hidden="1"/>
    <cellStyle name="Hipervínculo visitado" xfId="48394" builtinId="9" hidden="1"/>
    <cellStyle name="Hipervínculo visitado" xfId="17583" builtinId="9" hidden="1"/>
    <cellStyle name="Hipervínculo visitado" xfId="7170" builtinId="9" hidden="1"/>
    <cellStyle name="Hipervínculo visitado" xfId="19666" builtinId="9" hidden="1"/>
    <cellStyle name="Hipervínculo visitado" xfId="17844" builtinId="9" hidden="1"/>
    <cellStyle name="Hipervínculo visitado" xfId="19386" builtinId="9" hidden="1"/>
    <cellStyle name="Hipervínculo visitado" xfId="41610" builtinId="9" hidden="1"/>
    <cellStyle name="Hipervínculo visitado" xfId="6296" builtinId="9" hidden="1"/>
    <cellStyle name="Hipervínculo visitado" xfId="52663" builtinId="9" hidden="1"/>
    <cellStyle name="Hipervínculo visitado" xfId="31783" builtinId="9" hidden="1"/>
    <cellStyle name="Hipervínculo visitado" xfId="6617" builtinId="9" hidden="1"/>
    <cellStyle name="Hipervínculo visitado" xfId="1014" builtinId="9" hidden="1"/>
    <cellStyle name="Hipervínculo visitado" xfId="40016" builtinId="9" hidden="1"/>
    <cellStyle name="Hipervínculo visitado" xfId="12006" builtinId="9" hidden="1"/>
    <cellStyle name="Hipervínculo visitado" xfId="37235" builtinId="9" hidden="1"/>
    <cellStyle name="Hipervínculo visitado" xfId="26071" builtinId="9" hidden="1"/>
    <cellStyle name="Hipervínculo visitado" xfId="45685" builtinId="9" hidden="1"/>
    <cellStyle name="Hipervínculo visitado" xfId="7379" builtinId="9" hidden="1"/>
    <cellStyle name="Hipervínculo visitado" xfId="32196" builtinId="9" hidden="1"/>
    <cellStyle name="Hipervínculo visitado" xfId="27665" builtinId="9" hidden="1"/>
    <cellStyle name="Hipervínculo visitado" xfId="33934" builtinId="9" hidden="1"/>
    <cellStyle name="Hipervínculo visitado" xfId="18325" builtinId="9" hidden="1"/>
    <cellStyle name="Hipervínculo visitado" xfId="30056" builtinId="9" hidden="1"/>
    <cellStyle name="Hipervínculo visitado" xfId="21885" builtinId="9" hidden="1"/>
    <cellStyle name="Hipervínculo visitado" xfId="18355" builtinId="9" hidden="1"/>
    <cellStyle name="Hipervínculo visitado" xfId="5609" builtinId="9" hidden="1"/>
    <cellStyle name="Hipervínculo visitado" xfId="19018" builtinId="9" hidden="1"/>
    <cellStyle name="Hipervínculo visitado" xfId="23991" builtinId="9" hidden="1"/>
    <cellStyle name="Hipervínculo visitado" xfId="23551" builtinId="9" hidden="1"/>
    <cellStyle name="Hipervínculo visitado" xfId="12643" builtinId="9" hidden="1"/>
    <cellStyle name="Hipervínculo visitado" xfId="30229" builtinId="9" hidden="1"/>
    <cellStyle name="Hipervínculo visitado" xfId="52120" builtinId="9" hidden="1"/>
    <cellStyle name="Hipervínculo visitado" xfId="40983" builtinId="9" hidden="1"/>
    <cellStyle name="Hipervínculo visitado" xfId="24085" builtinId="9" hidden="1"/>
    <cellStyle name="Hipervínculo visitado" xfId="45541" builtinId="9" hidden="1"/>
    <cellStyle name="Hipervínculo visitado" xfId="18002" builtinId="9" hidden="1"/>
    <cellStyle name="Hipervínculo visitado" xfId="48054" builtinId="9" hidden="1"/>
    <cellStyle name="Hipervínculo visitado" xfId="5324" builtinId="9" hidden="1"/>
    <cellStyle name="Hipervínculo visitado" xfId="35525" builtinId="9" hidden="1"/>
    <cellStyle name="Hipervínculo visitado" xfId="11660" builtinId="9" hidden="1"/>
    <cellStyle name="Hipervínculo visitado" xfId="15618" builtinId="9" hidden="1"/>
    <cellStyle name="Hipervínculo visitado" xfId="31893" builtinId="9" hidden="1"/>
    <cellStyle name="Hipervínculo visitado" xfId="32740" builtinId="9" hidden="1"/>
    <cellStyle name="Hipervínculo visitado" xfId="39137" builtinId="9" hidden="1"/>
    <cellStyle name="Hipervínculo visitado" xfId="36117" builtinId="9" hidden="1"/>
    <cellStyle name="Hipervínculo visitado" xfId="3929" builtinId="9" hidden="1"/>
    <cellStyle name="Hipervínculo visitado" xfId="50237" builtinId="9" hidden="1"/>
    <cellStyle name="Hipervínculo visitado" xfId="31658" builtinId="9" hidden="1"/>
    <cellStyle name="Hipervínculo visitado" xfId="11443" builtinId="9" hidden="1"/>
    <cellStyle name="Hipervínculo visitado" xfId="17334" builtinId="9" hidden="1"/>
    <cellStyle name="Hipervínculo visitado" xfId="6663" builtinId="9" hidden="1"/>
    <cellStyle name="Hipervínculo visitado" xfId="4562" builtinId="9" hidden="1"/>
    <cellStyle name="Hipervínculo visitado" xfId="37071" builtinId="9" hidden="1"/>
    <cellStyle name="Hipervínculo visitado" xfId="15162" builtinId="9" hidden="1"/>
    <cellStyle name="Hipervínculo visitado" xfId="55779" builtinId="9" hidden="1"/>
    <cellStyle name="Hipervínculo visitado" xfId="50297" builtinId="9" hidden="1"/>
    <cellStyle name="Hipervínculo visitado" xfId="26061" builtinId="9" hidden="1"/>
    <cellStyle name="Hipervínculo visitado" xfId="17768" builtinId="9" hidden="1"/>
    <cellStyle name="Hipervínculo visitado" xfId="36432" builtinId="9" hidden="1"/>
    <cellStyle name="Hipervínculo visitado" xfId="47934" builtinId="9" hidden="1"/>
    <cellStyle name="Hipervínculo visitado" xfId="49457" builtinId="9" hidden="1"/>
    <cellStyle name="Hipervínculo visitado" xfId="19166" builtinId="9" hidden="1"/>
    <cellStyle name="Hipervínculo visitado" xfId="36836" builtinId="9" hidden="1"/>
    <cellStyle name="Hipervínculo visitado" xfId="10407" builtinId="9" hidden="1"/>
    <cellStyle name="Hipervínculo visitado" xfId="40172" builtinId="9" hidden="1"/>
    <cellStyle name="Hipervínculo visitado" xfId="12647" builtinId="9" hidden="1"/>
    <cellStyle name="Hipervínculo visitado" xfId="42264" builtinId="9" hidden="1"/>
    <cellStyle name="Hipervínculo visitado" xfId="29887" builtinId="9" hidden="1"/>
    <cellStyle name="Hipervínculo visitado" xfId="12601" builtinId="9" hidden="1"/>
    <cellStyle name="Hipervínculo visitado" xfId="687" builtinId="9" hidden="1"/>
    <cellStyle name="Hipervínculo visitado" xfId="230" builtinId="9" hidden="1"/>
    <cellStyle name="Hipervínculo visitado" xfId="20304" builtinId="9" hidden="1"/>
    <cellStyle name="Hipervínculo visitado" xfId="17568" builtinId="9" hidden="1"/>
    <cellStyle name="Hipervínculo visitado" xfId="34416" builtinId="9" hidden="1"/>
    <cellStyle name="Hipervínculo visitado" xfId="43253" builtinId="9" hidden="1"/>
    <cellStyle name="Hipervínculo visitado" xfId="44481" builtinId="9" hidden="1"/>
    <cellStyle name="Hipervínculo visitado" xfId="32680" builtinId="9" hidden="1"/>
    <cellStyle name="Hipervínculo visitado" xfId="44972" builtinId="9" hidden="1"/>
    <cellStyle name="Hipervínculo visitado" xfId="2723" builtinId="9" hidden="1"/>
    <cellStyle name="Hipervínculo visitado" xfId="2663" builtinId="9" hidden="1"/>
    <cellStyle name="Hipervínculo visitado" xfId="8454" builtinId="9" hidden="1"/>
    <cellStyle name="Hipervínculo visitado" xfId="49518" builtinId="9" hidden="1"/>
    <cellStyle name="Hipervínculo visitado" xfId="15919" builtinId="9" hidden="1"/>
    <cellStyle name="Hipervínculo visitado" xfId="8909" builtinId="9" hidden="1"/>
    <cellStyle name="Hipervínculo visitado" xfId="6673" builtinId="9" hidden="1"/>
    <cellStyle name="Hipervínculo visitado" xfId="7946" builtinId="9" hidden="1"/>
    <cellStyle name="Hipervínculo visitado" xfId="1751" builtinId="9" hidden="1"/>
    <cellStyle name="Hipervínculo visitado" xfId="161" builtinId="9" hidden="1"/>
    <cellStyle name="Hipervínculo visitado" xfId="747" builtinId="9" hidden="1"/>
    <cellStyle name="Hipervínculo visitado" xfId="14452" builtinId="9" hidden="1"/>
    <cellStyle name="Hipervínculo visitado" xfId="56511" builtinId="9" hidden="1"/>
    <cellStyle name="Hipervínculo visitado" xfId="31630" builtinId="9" hidden="1"/>
    <cellStyle name="Hipervínculo visitado" xfId="52366" builtinId="9" hidden="1"/>
    <cellStyle name="Hipervínculo visitado" xfId="51281" builtinId="9" hidden="1"/>
    <cellStyle name="Hipervínculo visitado" xfId="27312" builtinId="9" hidden="1"/>
    <cellStyle name="Hipervínculo visitado" xfId="7690" builtinId="9" hidden="1"/>
    <cellStyle name="Hipervínculo visitado" xfId="3835" builtinId="9" hidden="1"/>
    <cellStyle name="Hipervínculo visitado" xfId="42420" builtinId="9" hidden="1"/>
    <cellStyle name="Hipervínculo visitado" xfId="44027" builtinId="9" hidden="1"/>
    <cellStyle name="Hipervínculo visitado" xfId="14010" builtinId="9" hidden="1"/>
    <cellStyle name="Hipervínculo visitado" xfId="29908" builtinId="9" hidden="1"/>
    <cellStyle name="Hipervínculo visitado" xfId="30392" builtinId="9" hidden="1"/>
    <cellStyle name="Hipervínculo visitado" xfId="45902" builtinId="9" hidden="1"/>
    <cellStyle name="Hipervínculo visitado" xfId="52090" builtinId="9" hidden="1"/>
    <cellStyle name="Hipervínculo visitado" xfId="58999" builtinId="9" hidden="1"/>
    <cellStyle name="Hipervínculo visitado" xfId="59185" builtinId="9" hidden="1"/>
    <cellStyle name="Hipervínculo visitado" xfId="58097" builtinId="9" hidden="1"/>
    <cellStyle name="Hipervínculo visitado" xfId="30074" builtinId="9" hidden="1"/>
    <cellStyle name="Hipervínculo visitado" xfId="32758" builtinId="9" hidden="1"/>
    <cellStyle name="Hipervínculo visitado" xfId="37933" builtinId="9" hidden="1"/>
    <cellStyle name="Hipervínculo visitado" xfId="13955" builtinId="9" hidden="1"/>
    <cellStyle name="Hipervínculo visitado" xfId="54890" builtinId="9" hidden="1"/>
    <cellStyle name="Hipervínculo visitado" xfId="53349" builtinId="9" hidden="1"/>
    <cellStyle name="Hipervínculo visitado" xfId="50895" builtinId="9" hidden="1"/>
    <cellStyle name="Hipervínculo visitado" xfId="48764" builtinId="9" hidden="1"/>
    <cellStyle name="Hipervínculo visitado" xfId="54375" builtinId="9" hidden="1"/>
    <cellStyle name="Hipervínculo visitado" xfId="50738" builtinId="9" hidden="1"/>
    <cellStyle name="Hipervínculo visitado" xfId="50367" builtinId="9" hidden="1"/>
    <cellStyle name="Hipervínculo visitado" xfId="15612" builtinId="9" hidden="1"/>
    <cellStyle name="Hipervínculo visitado" xfId="30478" builtinId="9" hidden="1"/>
    <cellStyle name="Hipervínculo visitado" xfId="34030" builtinId="9" hidden="1"/>
    <cellStyle name="Hipervínculo visitado" xfId="32045" builtinId="9" hidden="1"/>
    <cellStyle name="Hipervínculo visitado" xfId="43993" builtinId="9" hidden="1"/>
    <cellStyle name="Hipervínculo visitado" xfId="15927" builtinId="9" hidden="1"/>
    <cellStyle name="Hipervínculo visitado" xfId="12909" builtinId="9" hidden="1"/>
    <cellStyle name="Hipervínculo visitado" xfId="56149" builtinId="9" hidden="1"/>
    <cellStyle name="Hipervínculo visitado" xfId="52146" builtinId="9" hidden="1"/>
    <cellStyle name="Hipervínculo visitado" xfId="32334" builtinId="9" hidden="1"/>
    <cellStyle name="Hipervínculo visitado" xfId="15632" builtinId="9" hidden="1"/>
    <cellStyle name="Hipervínculo visitado" xfId="33620" builtinId="9" hidden="1"/>
    <cellStyle name="Hipervínculo visitado" xfId="50726" builtinId="9" hidden="1"/>
    <cellStyle name="Hipervínculo visitado" xfId="18470" builtinId="9" hidden="1"/>
    <cellStyle name="Hipervínculo visitado" xfId="24237" builtinId="9" hidden="1"/>
    <cellStyle name="Hipervínculo visitado" xfId="25969" builtinId="9" hidden="1"/>
    <cellStyle name="Hipervínculo visitado" xfId="29638" builtinId="9" hidden="1"/>
    <cellStyle name="Hipervínculo visitado" xfId="31628" builtinId="9" hidden="1"/>
    <cellStyle name="Hipervínculo visitado" xfId="26573" builtinId="9" hidden="1"/>
    <cellStyle name="Hipervínculo visitado" xfId="26641" builtinId="9" hidden="1"/>
    <cellStyle name="Hipervínculo visitado" xfId="21381" builtinId="9" hidden="1"/>
    <cellStyle name="Hipervínculo visitado" xfId="22419" builtinId="9" hidden="1"/>
    <cellStyle name="Hipervínculo visitado" xfId="34020" builtinId="9" hidden="1"/>
    <cellStyle name="Hipervínculo visitado" xfId="39766" builtinId="9" hidden="1"/>
    <cellStyle name="Hipervínculo visitado" xfId="38011" builtinId="9" hidden="1"/>
    <cellStyle name="Hipervínculo visitado" xfId="59314" builtinId="9" hidden="1"/>
    <cellStyle name="Hipervínculo visitado" xfId="35407" builtinId="9" hidden="1"/>
    <cellStyle name="Hipervínculo visitado" xfId="20098" builtinId="9" hidden="1"/>
    <cellStyle name="Hipervínculo visitado" xfId="1523" builtinId="9" hidden="1"/>
    <cellStyle name="Hipervínculo visitado" xfId="9606" builtinId="9" hidden="1"/>
    <cellStyle name="Hipervínculo visitado" xfId="22201" builtinId="9" hidden="1"/>
    <cellStyle name="Hipervínculo visitado" xfId="43140" builtinId="9" hidden="1"/>
    <cellStyle name="Hipervínculo visitado" xfId="21875" builtinId="9" hidden="1"/>
    <cellStyle name="Hipervínculo visitado" xfId="28281" builtinId="9" hidden="1"/>
    <cellStyle name="Hipervínculo visitado" xfId="10448" builtinId="9" hidden="1"/>
    <cellStyle name="Hipervínculo visitado" xfId="7375" builtinId="9" hidden="1"/>
    <cellStyle name="Hipervínculo visitado" xfId="55168" builtinId="9" hidden="1"/>
    <cellStyle name="Hipervínculo visitado" xfId="11413" builtinId="9" hidden="1"/>
    <cellStyle name="Hipervínculo visitado" xfId="12452" builtinId="9" hidden="1"/>
    <cellStyle name="Hipervínculo visitado" xfId="4683" builtinId="9" hidden="1"/>
    <cellStyle name="Hipervínculo visitado" xfId="5048" builtinId="9" hidden="1"/>
    <cellStyle name="Hipervínculo visitado" xfId="20505" builtinId="9" hidden="1"/>
    <cellStyle name="Hipervínculo visitado" xfId="14705" builtinId="9" hidden="1"/>
    <cellStyle name="Hipervínculo visitado" xfId="11253" builtinId="9" hidden="1"/>
    <cellStyle name="Hipervínculo visitado" xfId="6891" builtinId="9" hidden="1"/>
    <cellStyle name="Hipervínculo visitado" xfId="11327" builtinId="9" hidden="1"/>
    <cellStyle name="Hipervínculo visitado" xfId="13051" builtinId="9" hidden="1"/>
    <cellStyle name="Hipervínculo visitado" xfId="9610" builtinId="9" hidden="1"/>
    <cellStyle name="Hipervínculo visitado" xfId="7865" builtinId="9" hidden="1"/>
    <cellStyle name="Hipervínculo visitado" xfId="7462" builtinId="9" hidden="1"/>
    <cellStyle name="Hipervínculo visitado" xfId="9474" builtinId="9" hidden="1"/>
    <cellStyle name="Hipervínculo visitado" xfId="12843" builtinId="9" hidden="1"/>
    <cellStyle name="Hipervínculo visitado" xfId="8378" builtinId="9" hidden="1"/>
    <cellStyle name="Hipervínculo visitado" xfId="5042" builtinId="9" hidden="1"/>
    <cellStyle name="Hipervínculo visitado" xfId="6857" builtinId="9" hidden="1"/>
    <cellStyle name="Hipervínculo visitado" xfId="5623" builtinId="9" hidden="1"/>
    <cellStyle name="Hipervínculo visitado" xfId="10780" builtinId="9" hidden="1"/>
    <cellStyle name="Hipervínculo visitado" xfId="56533" builtinId="9" hidden="1"/>
    <cellStyle name="Hipervínculo visitado" xfId="3615" builtinId="9" hidden="1"/>
    <cellStyle name="Hipervínculo visitado" xfId="3497" builtinId="9" hidden="1"/>
    <cellStyle name="Hipervínculo visitado" xfId="19277" builtinId="9" hidden="1"/>
    <cellStyle name="Hipervínculo visitado" xfId="41145" builtinId="9" hidden="1"/>
    <cellStyle name="Hipervínculo visitado" xfId="42302" builtinId="9" hidden="1"/>
    <cellStyle name="Hipervínculo visitado" xfId="49680" builtinId="9" hidden="1"/>
    <cellStyle name="Hipervínculo visitado" xfId="38309" builtinId="9" hidden="1"/>
    <cellStyle name="Hipervínculo visitado" xfId="14" builtinId="9" hidden="1"/>
    <cellStyle name="Hipervínculo visitado" xfId="1067" builtinId="9" hidden="1"/>
    <cellStyle name="Hipervínculo visitado" xfId="6508" builtinId="9" hidden="1"/>
    <cellStyle name="Hipervínculo visitado" xfId="8392" builtinId="9" hidden="1"/>
    <cellStyle name="Hipervínculo visitado" xfId="20030" builtinId="9" hidden="1"/>
    <cellStyle name="Hipervínculo visitado" xfId="16228" builtinId="9" hidden="1"/>
    <cellStyle name="Hipervínculo visitado" xfId="16750" builtinId="9" hidden="1"/>
    <cellStyle name="Hipervínculo visitado" xfId="11114" builtinId="9" hidden="1"/>
    <cellStyle name="Hipervínculo visitado" xfId="19498" builtinId="9" hidden="1"/>
    <cellStyle name="Hipervínculo visitado" xfId="19746" builtinId="9" hidden="1"/>
    <cellStyle name="Hipervínculo visitado" xfId="29865" builtinId="9" hidden="1"/>
    <cellStyle name="Hipervínculo visitado" xfId="40826" builtinId="9" hidden="1"/>
    <cellStyle name="Hipervínculo visitado" xfId="32618" builtinId="9" hidden="1"/>
    <cellStyle name="Hipervínculo visitado" xfId="29441" builtinId="9" hidden="1"/>
    <cellStyle name="Hipervínculo visitado" xfId="9982" builtinId="9" hidden="1"/>
    <cellStyle name="Hipervínculo visitado" xfId="7089" builtinId="9" hidden="1"/>
    <cellStyle name="Hipervínculo visitado" xfId="36077" builtinId="9" hidden="1"/>
    <cellStyle name="Hipervínculo visitado" xfId="6284" builtinId="9" hidden="1"/>
    <cellStyle name="Hipervínculo visitado" xfId="16001" builtinId="9" hidden="1"/>
    <cellStyle name="Hipervínculo visitado" xfId="19176" builtinId="9" hidden="1"/>
    <cellStyle name="Hipervínculo visitado" xfId="2236" builtinId="9" hidden="1"/>
    <cellStyle name="Hipervínculo visitado" xfId="177" builtinId="9" hidden="1"/>
    <cellStyle name="Hipervínculo visitado" xfId="48008" builtinId="9" hidden="1"/>
    <cellStyle name="Hipervínculo visitado" xfId="1117" builtinId="9" hidden="1"/>
    <cellStyle name="Hipervínculo visitado" xfId="17766" builtinId="9" hidden="1"/>
    <cellStyle name="Hipervínculo visitado" xfId="26319" builtinId="9" hidden="1"/>
    <cellStyle name="Hipervínculo visitado" xfId="8947" builtinId="9" hidden="1"/>
    <cellStyle name="Hipervínculo visitado" xfId="6050" builtinId="9" hidden="1"/>
    <cellStyle name="Hipervínculo visitado" xfId="59380" builtinId="9" hidden="1"/>
    <cellStyle name="Hipervínculo visitado" xfId="38515" builtinId="9" hidden="1"/>
    <cellStyle name="Hipervínculo visitado" xfId="44664" builtinId="9" hidden="1"/>
    <cellStyle name="Hipervínculo visitado" xfId="4067" builtinId="9" hidden="1"/>
    <cellStyle name="Hipervínculo visitado" xfId="16414" builtinId="9" hidden="1"/>
    <cellStyle name="Hipervínculo visitado" xfId="20192" builtinId="9" hidden="1"/>
    <cellStyle name="Hipervínculo visitado" xfId="16698" builtinId="9" hidden="1"/>
    <cellStyle name="Hipervínculo visitado" xfId="22764" builtinId="9" hidden="1"/>
    <cellStyle name="Hipervínculo visitado" xfId="43409" builtinId="9" hidden="1"/>
    <cellStyle name="Hipervínculo visitado" xfId="16312" builtinId="9" hidden="1"/>
    <cellStyle name="Hipervínculo visitado" xfId="19664" builtinId="9" hidden="1"/>
    <cellStyle name="Hipervínculo visitado" xfId="7365" builtinId="9" hidden="1"/>
    <cellStyle name="Hipervínculo visitado" xfId="1397" builtinId="9" hidden="1"/>
    <cellStyle name="Hipervínculo visitado" xfId="6002" builtinId="9" hidden="1"/>
    <cellStyle name="Hipervínculo visitado" xfId="53355" builtinId="9" hidden="1"/>
    <cellStyle name="Hipervínculo visitado" xfId="11637" builtinId="9" hidden="1"/>
    <cellStyle name="Hipervínculo visitado" xfId="9255" builtinId="9" hidden="1"/>
    <cellStyle name="Hipervínculo visitado" xfId="10696" builtinId="9" hidden="1"/>
    <cellStyle name="Hipervínculo visitado" xfId="8973" builtinId="9" hidden="1"/>
    <cellStyle name="Hipervínculo visitado" xfId="41345" builtinId="9" hidden="1"/>
    <cellStyle name="Hipervínculo visitado" xfId="47359" builtinId="9" hidden="1"/>
    <cellStyle name="Hipervínculo visitado" xfId="3579" builtinId="9" hidden="1"/>
    <cellStyle name="Hipervínculo visitado" xfId="22682" builtinId="9" hidden="1"/>
    <cellStyle name="Hipervínculo visitado" xfId="16306" builtinId="9" hidden="1"/>
    <cellStyle name="Hipervínculo visitado" xfId="17614" builtinId="9" hidden="1"/>
    <cellStyle name="Hipervínculo visitado" xfId="42378" builtinId="9" hidden="1"/>
    <cellStyle name="Hipervínculo visitado" xfId="56231" builtinId="9" hidden="1"/>
    <cellStyle name="Hipervínculo visitado" xfId="29759" builtinId="9" hidden="1"/>
    <cellStyle name="Hipervínculo visitado" xfId="28535" builtinId="9" hidden="1"/>
    <cellStyle name="Hipervínculo visitado" xfId="29431" builtinId="9" hidden="1"/>
    <cellStyle name="Hipervínculo visitado" xfId="40937" builtinId="9" hidden="1"/>
    <cellStyle name="Hipervínculo visitado" xfId="8756" builtinId="9" hidden="1"/>
    <cellStyle name="Hipervínculo visitado" xfId="54473" builtinId="9" hidden="1"/>
    <cellStyle name="Hipervínculo visitado" xfId="17620" builtinId="9" hidden="1"/>
    <cellStyle name="Hipervínculo visitado" xfId="16308" builtinId="9" hidden="1"/>
    <cellStyle name="Hipervínculo visitado" xfId="13973" builtinId="9" hidden="1"/>
    <cellStyle name="Hipervínculo visitado" xfId="52937" builtinId="9" hidden="1"/>
    <cellStyle name="Hipervínculo visitado" xfId="53839" builtinId="9" hidden="1"/>
    <cellStyle name="Hipervínculo visitado" xfId="55052" builtinId="9" hidden="1"/>
    <cellStyle name="Hipervínculo visitado" xfId="40690" builtinId="9" hidden="1"/>
    <cellStyle name="Hipervínculo visitado" xfId="41574" builtinId="9" hidden="1"/>
    <cellStyle name="Hipervínculo visitado" xfId="59236" builtinId="9" hidden="1"/>
    <cellStyle name="Hipervínculo visitado" xfId="41910" builtinId="9" hidden="1"/>
    <cellStyle name="Hipervínculo visitado" xfId="693" builtinId="9" hidden="1"/>
    <cellStyle name="Hipervínculo visitado" xfId="34050" builtinId="9" hidden="1"/>
    <cellStyle name="Hipervínculo visitado" xfId="33798" builtinId="9" hidden="1"/>
    <cellStyle name="Hipervínculo visitado" xfId="37166" builtinId="9" hidden="1"/>
    <cellStyle name="Hipervínculo visitado" xfId="2204" builtinId="9" hidden="1"/>
    <cellStyle name="Hipervínculo visitado" xfId="6180" builtinId="9" hidden="1"/>
    <cellStyle name="Hipervínculo visitado" xfId="48428" builtinId="9" hidden="1"/>
    <cellStyle name="Hipervínculo visitado" xfId="19482" builtinId="9" hidden="1"/>
    <cellStyle name="Hipervínculo visitado" xfId="26669" builtinId="9" hidden="1"/>
    <cellStyle name="Hipervínculo visitado" xfId="4127" builtinId="9" hidden="1"/>
    <cellStyle name="Hipervínculo visitado" xfId="23771" builtinId="9" hidden="1"/>
    <cellStyle name="Hipervínculo visitado" xfId="522" builtinId="9" hidden="1"/>
    <cellStyle name="Hipervínculo visitado" xfId="1169" builtinId="9" hidden="1"/>
    <cellStyle name="Hipervínculo visitado" xfId="16273" builtinId="9" hidden="1"/>
    <cellStyle name="Hipervínculo visitado" xfId="43668" builtinId="9" hidden="1"/>
    <cellStyle name="Hipervínculo visitado" xfId="7182" builtinId="9" hidden="1"/>
    <cellStyle name="Hipervínculo visitado" xfId="4049" builtinId="9" hidden="1"/>
    <cellStyle name="Hipervínculo visitado" xfId="9653" builtinId="9" hidden="1"/>
    <cellStyle name="Hipervínculo visitado" xfId="17053" builtinId="9" hidden="1"/>
    <cellStyle name="Hipervínculo visitado" xfId="5808" builtinId="9" hidden="1"/>
    <cellStyle name="Hipervínculo visitado" xfId="50546" builtinId="9" hidden="1"/>
    <cellStyle name="Hipervínculo visitado" xfId="38585" builtinId="9" hidden="1"/>
    <cellStyle name="Hipervínculo visitado" xfId="49546" builtinId="9" hidden="1"/>
    <cellStyle name="Hipervínculo visitado" xfId="5712" builtinId="9" hidden="1"/>
    <cellStyle name="Hipervínculo visitado" xfId="8742" builtinId="9" hidden="1"/>
    <cellStyle name="Hipervínculo visitado" xfId="6641" builtinId="9" hidden="1"/>
    <cellStyle name="Hipervínculo visitado" xfId="10920" builtinId="9" hidden="1"/>
    <cellStyle name="Hipervínculo visitado" xfId="13047" builtinId="9" hidden="1"/>
    <cellStyle name="Hipervínculo visitado" xfId="26727" builtinId="9" hidden="1"/>
    <cellStyle name="Hipervínculo visitado" xfId="46205" builtinId="9" hidden="1"/>
    <cellStyle name="Hipervínculo visitado" xfId="15831" builtinId="9" hidden="1"/>
    <cellStyle name="Hipervínculo visitado" xfId="6122" builtinId="9" hidden="1"/>
    <cellStyle name="Hipervínculo visitado" xfId="6446" builtinId="9" hidden="1"/>
    <cellStyle name="Hipervínculo visitado" xfId="48664" builtinId="9" hidden="1"/>
    <cellStyle name="Hipervínculo visitado" xfId="20783" builtinId="9" hidden="1"/>
    <cellStyle name="Hipervínculo visitado" xfId="43848" builtinId="9" hidden="1"/>
    <cellStyle name="Hipervínculo visitado" xfId="28973" builtinId="9" hidden="1"/>
    <cellStyle name="Hipervínculo visitado" xfId="23503" builtinId="9" hidden="1"/>
    <cellStyle name="Hipervínculo visitado" xfId="35831" builtinId="9" hidden="1"/>
    <cellStyle name="Hipervínculo visitado" xfId="58381" builtinId="9" hidden="1"/>
    <cellStyle name="Hipervínculo visitado" xfId="21835" builtinId="9" hidden="1"/>
    <cellStyle name="Hipervínculo visitado" xfId="12913" builtinId="9" hidden="1"/>
    <cellStyle name="Hipervínculo visitado" xfId="49704" builtinId="9" hidden="1"/>
    <cellStyle name="Hipervínculo visitado" xfId="52700" builtinId="9" hidden="1"/>
    <cellStyle name="Hipervínculo visitado" xfId="36777" builtinId="9" hidden="1"/>
    <cellStyle name="Hipervínculo visitado" xfId="41323" builtinId="9" hidden="1"/>
    <cellStyle name="Hipervínculo visitado" xfId="51998" builtinId="9" hidden="1"/>
    <cellStyle name="Hipervínculo visitado" xfId="34002" builtinId="9" hidden="1"/>
    <cellStyle name="Hipervínculo visitado" xfId="47075" builtinId="9" hidden="1"/>
    <cellStyle name="Hipervínculo visitado" xfId="867" builtinId="9" hidden="1"/>
    <cellStyle name="Hipervínculo visitado" xfId="18360" builtinId="9" hidden="1"/>
    <cellStyle name="Hipervínculo visitado" xfId="1485" builtinId="9" hidden="1"/>
    <cellStyle name="Hipervínculo visitado" xfId="8596" builtinId="9" hidden="1"/>
    <cellStyle name="Hipervínculo visitado" xfId="1101" builtinId="9" hidden="1"/>
    <cellStyle name="Hipervínculo visitado" xfId="8198" builtinId="9" hidden="1"/>
    <cellStyle name="Hipervínculo visitado" xfId="35891" builtinId="9" hidden="1"/>
    <cellStyle name="Hipervínculo visitado" xfId="33840" builtinId="9" hidden="1"/>
    <cellStyle name="Hipervínculo visitado" xfId="20004" builtinId="9" hidden="1"/>
    <cellStyle name="Hipervínculo visitado" xfId="7628" builtinId="9" hidden="1"/>
    <cellStyle name="Hipervínculo visitado" xfId="267" builtinId="9" hidden="1"/>
    <cellStyle name="Hipervínculo visitado" xfId="8158" builtinId="9" hidden="1"/>
    <cellStyle name="Hipervínculo visitado" xfId="24559" builtinId="9" hidden="1"/>
    <cellStyle name="Hipervínculo visitado" xfId="58491" builtinId="9" hidden="1"/>
    <cellStyle name="Hipervínculo visitado" xfId="23900" builtinId="9" hidden="1"/>
    <cellStyle name="Hipervínculo visitado" xfId="19496" builtinId="9" hidden="1"/>
    <cellStyle name="Hipervínculo visitado" xfId="17960" builtinId="9" hidden="1"/>
    <cellStyle name="Hipervínculo visitado" xfId="26749" builtinId="9" hidden="1"/>
    <cellStyle name="Hipervínculo visitado" xfId="18175" builtinId="9" hidden="1"/>
    <cellStyle name="Hipervínculo visitado" xfId="24629" builtinId="9" hidden="1"/>
    <cellStyle name="Hipervínculo visitado" xfId="27970" builtinId="9" hidden="1"/>
    <cellStyle name="Hipervínculo visitado" xfId="35155" builtinId="9" hidden="1"/>
    <cellStyle name="Hipervínculo visitado" xfId="29403" builtinId="9" hidden="1"/>
    <cellStyle name="Hipervínculo visitado" xfId="25779" builtinId="9" hidden="1"/>
    <cellStyle name="Hipervínculo visitado" xfId="38071" builtinId="9" hidden="1"/>
    <cellStyle name="Hipervínculo visitado" xfId="37759" builtinId="9" hidden="1"/>
    <cellStyle name="Hipervínculo visitado" xfId="43237" builtinId="9" hidden="1"/>
    <cellStyle name="Hipervínculo visitado" xfId="35366" builtinId="9" hidden="1"/>
    <cellStyle name="Hipervínculo visitado" xfId="33490" builtinId="9" hidden="1"/>
    <cellStyle name="Hipervínculo visitado" xfId="28573" builtinId="9" hidden="1"/>
    <cellStyle name="Hipervínculo visitado" xfId="54273" builtinId="9" hidden="1"/>
    <cellStyle name="Hipervínculo visitado" xfId="54940" builtinId="9" hidden="1"/>
    <cellStyle name="Hipervínculo visitado" xfId="55066" builtinId="9" hidden="1"/>
    <cellStyle name="Hipervínculo visitado" xfId="5474" builtinId="9" hidden="1"/>
    <cellStyle name="Hipervínculo visitado" xfId="24825" builtinId="9" hidden="1"/>
    <cellStyle name="Hipervínculo visitado" xfId="21913" builtinId="9" hidden="1"/>
    <cellStyle name="Hipervínculo visitado" xfId="53465" builtinId="9" hidden="1"/>
    <cellStyle name="Hipervínculo visitado" xfId="13307" builtinId="9" hidden="1"/>
    <cellStyle name="Hipervínculo visitado" xfId="50271" builtinId="9" hidden="1"/>
    <cellStyle name="Hipervínculo visitado" xfId="9247" builtinId="9" hidden="1"/>
    <cellStyle name="Hipervínculo visitado" xfId="49996" builtinId="9" hidden="1"/>
    <cellStyle name="Hipervínculo visitado" xfId="53652" builtinId="9" hidden="1"/>
    <cellStyle name="Hipervínculo visitado" xfId="54643" builtinId="9" hidden="1"/>
    <cellStyle name="Hipervínculo visitado" xfId="26445" builtinId="9" hidden="1"/>
    <cellStyle name="Hipervínculo visitado" xfId="40166" builtinId="9" hidden="1"/>
    <cellStyle name="Hipervínculo visitado" xfId="49736" builtinId="9" hidden="1"/>
    <cellStyle name="Hipervínculo visitado" xfId="7437" builtinId="9" hidden="1"/>
    <cellStyle name="Hipervínculo visitado" xfId="43575" builtinId="9" hidden="1"/>
    <cellStyle name="Hipervínculo visitado" xfId="4502" builtinId="9" hidden="1"/>
    <cellStyle name="Hipervínculo visitado" xfId="45785" builtinId="9" hidden="1"/>
    <cellStyle name="Hipervínculo visitado" xfId="55091" builtinId="9" hidden="1"/>
    <cellStyle name="Hipervínculo visitado" xfId="52623" builtinId="9" hidden="1"/>
    <cellStyle name="Hipervínculo visitado" xfId="19259" builtinId="9" hidden="1"/>
    <cellStyle name="Hipervínculo visitado" xfId="59009" builtinId="9" hidden="1"/>
    <cellStyle name="Hipervínculo visitado" xfId="19788" builtinId="9" hidden="1"/>
    <cellStyle name="Hipervínculo visitado" xfId="37543" builtinId="9" hidden="1"/>
    <cellStyle name="Hipervínculo visitado" xfId="10680" builtinId="9" hidden="1"/>
    <cellStyle name="Hipervínculo visitado" xfId="10105" builtinId="9" hidden="1"/>
    <cellStyle name="Hipervínculo visitado" xfId="20856" builtinId="9" hidden="1"/>
    <cellStyle name="Hipervínculo visitado" xfId="24229" builtinId="9" hidden="1"/>
    <cellStyle name="Hipervínculo visitado" xfId="56567" builtinId="9" hidden="1"/>
    <cellStyle name="Hipervínculo visitado" xfId="685" builtinId="9" hidden="1"/>
    <cellStyle name="Hipervínculo visitado" xfId="52577" builtinId="9" hidden="1"/>
    <cellStyle name="Hipervínculo visitado" xfId="40890" builtinId="9" hidden="1"/>
    <cellStyle name="Hipervínculo visitado" xfId="50401" builtinId="9" hidden="1"/>
    <cellStyle name="Hipervínculo visitado" xfId="29674" builtinId="9" hidden="1"/>
    <cellStyle name="Hipervínculo visitado" xfId="30388" builtinId="9" hidden="1"/>
    <cellStyle name="Hipervínculo visitado" xfId="3979" builtinId="9" hidden="1"/>
    <cellStyle name="Hipervínculo visitado" xfId="35807" builtinId="9" hidden="1"/>
    <cellStyle name="Hipervínculo visitado" xfId="6082" builtinId="9" hidden="1"/>
    <cellStyle name="Hipervínculo visitado" xfId="3495" builtinId="9" hidden="1"/>
    <cellStyle name="Hipervínculo visitado" xfId="52965" builtinId="9" hidden="1"/>
    <cellStyle name="Hipervínculo visitado" xfId="10494" builtinId="9" hidden="1"/>
    <cellStyle name="Hipervínculo visitado" xfId="942" builtinId="9" hidden="1"/>
    <cellStyle name="Hipervínculo visitado" xfId="50624" builtinId="9" hidden="1"/>
    <cellStyle name="Hipervínculo visitado" xfId="15282" builtinId="9" hidden="1"/>
    <cellStyle name="Hipervínculo visitado" xfId="22383" builtinId="9" hidden="1"/>
    <cellStyle name="Hipervínculo visitado" xfId="10996" builtinId="9" hidden="1"/>
    <cellStyle name="Hipervínculo visitado" xfId="27214" builtinId="9" hidden="1"/>
    <cellStyle name="Hipervínculo visitado" xfId="23916" builtinId="9" hidden="1"/>
    <cellStyle name="Hipervínculo visitado" xfId="39788" builtinId="9" hidden="1"/>
    <cellStyle name="Hipervínculo visitado" xfId="1863" builtinId="9" hidden="1"/>
    <cellStyle name="Hipervínculo visitado" xfId="43577" builtinId="9" hidden="1"/>
    <cellStyle name="Hipervínculo visitado" xfId="25763" builtinId="9" hidden="1"/>
    <cellStyle name="Hipervínculo visitado" xfId="36165" builtinId="9" hidden="1"/>
    <cellStyle name="Hipervínculo visitado" xfId="27248" builtinId="9" hidden="1"/>
    <cellStyle name="Hipervínculo visitado" xfId="21407" builtinId="9" hidden="1"/>
    <cellStyle name="Hipervínculo visitado" xfId="40945" builtinId="9" hidden="1"/>
    <cellStyle name="Hipervínculo visitado" xfId="31644" builtinId="9" hidden="1"/>
    <cellStyle name="Hipervínculo visitado" xfId="22389" builtinId="9" hidden="1"/>
    <cellStyle name="Hipervínculo visitado" xfId="45959" builtinId="9" hidden="1"/>
    <cellStyle name="Hipervínculo visitado" xfId="52791" builtinId="9" hidden="1"/>
    <cellStyle name="Hipervínculo visitado" xfId="17262" builtinId="9" hidden="1"/>
    <cellStyle name="Hipervínculo visitado" xfId="33806" builtinId="9" hidden="1"/>
    <cellStyle name="Hipervínculo visitado" xfId="22191" builtinId="9" hidden="1"/>
    <cellStyle name="Hipervínculo visitado" xfId="1543" builtinId="9" hidden="1"/>
    <cellStyle name="Hipervínculo visitado" xfId="20591" builtinId="9" hidden="1"/>
    <cellStyle name="Hipervínculo visitado" xfId="47219" builtinId="9" hidden="1"/>
    <cellStyle name="Hipervínculo visitado" xfId="38862" builtinId="9" hidden="1"/>
    <cellStyle name="Hipervínculo visitado" xfId="30703" builtinId="9" hidden="1"/>
    <cellStyle name="Hipervínculo visitado" xfId="47205" builtinId="9" hidden="1"/>
    <cellStyle name="Hipervínculo visitado" xfId="1861" builtinId="9" hidden="1"/>
    <cellStyle name="Hipervínculo visitado" xfId="9403" builtinId="9" hidden="1"/>
    <cellStyle name="Hipervínculo visitado" xfId="21689" builtinId="9" hidden="1"/>
    <cellStyle name="Hipervínculo visitado" xfId="21295" builtinId="9" hidden="1"/>
    <cellStyle name="Hipervínculo visitado" xfId="34597" builtinId="9" hidden="1"/>
    <cellStyle name="Hipervínculo visitado" xfId="26459" builtinId="9" hidden="1"/>
    <cellStyle name="Hipervínculo visitado" xfId="30102" builtinId="9" hidden="1"/>
    <cellStyle name="Hipervínculo visitado" xfId="24273" builtinId="9" hidden="1"/>
    <cellStyle name="Hipervínculo visitado" xfId="38019" builtinId="9" hidden="1"/>
    <cellStyle name="Hipervínculo visitado" xfId="11895" builtinId="9" hidden="1"/>
    <cellStyle name="Hipervínculo visitado" xfId="24793" builtinId="9" hidden="1"/>
    <cellStyle name="Hipervínculo visitado" xfId="28131" builtinId="9" hidden="1"/>
    <cellStyle name="Hipervínculo visitado" xfId="15726" builtinId="9" hidden="1"/>
    <cellStyle name="Hipervínculo visitado" xfId="46657" builtinId="9" hidden="1"/>
    <cellStyle name="Hipervínculo visitado" xfId="27604" builtinId="9" hidden="1"/>
    <cellStyle name="Hipervínculo visitado" xfId="20601" builtinId="9" hidden="1"/>
    <cellStyle name="Hipervínculo visitado" xfId="29885" builtinId="9" hidden="1"/>
    <cellStyle name="Hipervínculo visitado" xfId="25539" builtinId="9" hidden="1"/>
    <cellStyle name="Hipervínculo visitado" xfId="43299" builtinId="9" hidden="1"/>
    <cellStyle name="Hipervínculo visitado" xfId="27173" builtinId="9" hidden="1"/>
    <cellStyle name="Hipervínculo visitado" xfId="45320" builtinId="9" hidden="1"/>
    <cellStyle name="Hipervínculo visitado" xfId="38965" builtinId="9" hidden="1"/>
    <cellStyle name="Hipervínculo visitado" xfId="28953" builtinId="9" hidden="1"/>
    <cellStyle name="Hipervínculo visitado" xfId="23787" builtinId="9" hidden="1"/>
    <cellStyle name="Hipervínculo visitado" xfId="12597" builtinId="9" hidden="1"/>
    <cellStyle name="Hipervínculo visitado" xfId="31538" builtinId="9" hidden="1"/>
    <cellStyle name="Hipervínculo visitado" xfId="3503" builtinId="9" hidden="1"/>
    <cellStyle name="Hipervínculo visitado" xfId="2862" builtinId="9" hidden="1"/>
    <cellStyle name="Hipervínculo visitado" xfId="27905" builtinId="9" hidden="1"/>
    <cellStyle name="Hipervínculo visitado" xfId="29357" builtinId="9" hidden="1"/>
    <cellStyle name="Hipervínculo visitado" xfId="33864" builtinId="9" hidden="1"/>
    <cellStyle name="Hipervínculo visitado" xfId="34828" builtinId="9" hidden="1"/>
    <cellStyle name="Hipervínculo visitado" xfId="35483" builtinId="9" hidden="1"/>
    <cellStyle name="Hipervínculo visitado" xfId="32910" builtinId="9" hidden="1"/>
    <cellStyle name="Hipervínculo visitado" xfId="36464" builtinId="9" hidden="1"/>
    <cellStyle name="Hipervínculo visitado" xfId="32065" builtinId="9" hidden="1"/>
    <cellStyle name="Hipervínculo visitado" xfId="37845" builtinId="9" hidden="1"/>
    <cellStyle name="Hipervínculo visitado" xfId="34945" builtinId="9" hidden="1"/>
    <cellStyle name="Hipervínculo visitado" xfId="3355" builtinId="9" hidden="1"/>
    <cellStyle name="Hipervínculo visitado" xfId="29680" builtinId="9" hidden="1"/>
    <cellStyle name="Hipervínculo visitado" xfId="24771" builtinId="9" hidden="1"/>
    <cellStyle name="Hipervínculo visitado" xfId="51576" builtinId="9" hidden="1"/>
    <cellStyle name="Hipervínculo visitado" xfId="34587" builtinId="9" hidden="1"/>
    <cellStyle name="Hipervínculo visitado" xfId="38896" builtinId="9" hidden="1"/>
    <cellStyle name="Hipervínculo visitado" xfId="31006" builtinId="9" hidden="1"/>
    <cellStyle name="Hipervínculo visitado" xfId="31192" builtinId="9" hidden="1"/>
    <cellStyle name="Hipervínculo visitado" xfId="27721" builtinId="9" hidden="1"/>
    <cellStyle name="Hipervínculo visitado" xfId="56343" builtinId="9" hidden="1"/>
    <cellStyle name="Hipervínculo visitado" xfId="35479" builtinId="9" hidden="1"/>
    <cellStyle name="Hipervínculo visitado" xfId="28835" builtinId="9" hidden="1"/>
    <cellStyle name="Hipervínculo visitado" xfId="48644" builtinId="9" hidden="1"/>
    <cellStyle name="Hipervínculo visitado" xfId="21287" builtinId="9" hidden="1"/>
    <cellStyle name="Hipervínculo visitado" xfId="50095" builtinId="9" hidden="1"/>
    <cellStyle name="Hipervínculo visitado" xfId="35989" builtinId="9" hidden="1"/>
    <cellStyle name="Hipervínculo visitado" xfId="8898" builtinId="9" hidden="1"/>
    <cellStyle name="Hipervínculo visitado" xfId="39274" builtinId="9" hidden="1"/>
    <cellStyle name="Hipervínculo visitado" xfId="50097" builtinId="9" hidden="1"/>
    <cellStyle name="Hipervínculo visitado" xfId="45976" builtinId="9" hidden="1"/>
    <cellStyle name="Hipervínculo visitado" xfId="41691" builtinId="9" hidden="1"/>
    <cellStyle name="Hipervínculo visitado" xfId="17628" builtinId="9" hidden="1"/>
    <cellStyle name="Hipervínculo visitado" xfId="24119" builtinId="9" hidden="1"/>
    <cellStyle name="Hipervínculo visitado" xfId="17700" builtinId="9" hidden="1"/>
    <cellStyle name="Hipervínculo visitado" xfId="29473" builtinId="9" hidden="1"/>
    <cellStyle name="Hipervínculo visitado" xfId="31682" builtinId="9" hidden="1"/>
    <cellStyle name="Hipervínculo visitado" xfId="38129" builtinId="9" hidden="1"/>
    <cellStyle name="Hipervínculo visitado" xfId="37327" builtinId="9" hidden="1"/>
    <cellStyle name="Hipervínculo visitado" xfId="36458" builtinId="9" hidden="1"/>
    <cellStyle name="Hipervínculo visitado" xfId="47017" builtinId="9" hidden="1"/>
    <cellStyle name="Hipervínculo visitado" xfId="16956" builtinId="9" hidden="1"/>
    <cellStyle name="Hipervínculo visitado" xfId="16115" builtinId="9" hidden="1"/>
    <cellStyle name="Hipervínculo visitado" xfId="40032" builtinId="9" hidden="1"/>
    <cellStyle name="Hipervínculo visitado" xfId="38503" builtinId="9" hidden="1"/>
    <cellStyle name="Hipervínculo visitado" xfId="25491" builtinId="9" hidden="1"/>
    <cellStyle name="Hipervínculo visitado" xfId="7316" builtinId="9" hidden="1"/>
    <cellStyle name="Hipervínculo visitado" xfId="34806" builtinId="9" hidden="1"/>
    <cellStyle name="Hipervínculo visitado" xfId="36957" builtinId="9" hidden="1"/>
    <cellStyle name="Hipervínculo visitado" xfId="39905" builtinId="9" hidden="1"/>
    <cellStyle name="Hipervínculo visitado" xfId="16009" builtinId="9" hidden="1"/>
    <cellStyle name="Hipervínculo visitado" xfId="28963" builtinId="9" hidden="1"/>
    <cellStyle name="Hipervínculo visitado" xfId="5040" builtinId="9" hidden="1"/>
    <cellStyle name="Hipervínculo visitado" xfId="56903" builtinId="9" hidden="1"/>
    <cellStyle name="Hipervínculo visitado" xfId="16634" builtinId="9" hidden="1"/>
    <cellStyle name="Hipervínculo visitado" xfId="56359" builtinId="9" hidden="1"/>
    <cellStyle name="Hipervínculo visitado" xfId="56573" builtinId="9" hidden="1"/>
    <cellStyle name="Hipervínculo visitado" xfId="12925" builtinId="9" hidden="1"/>
    <cellStyle name="Hipervínculo visitado" xfId="37184" builtinId="9" hidden="1"/>
    <cellStyle name="Hipervínculo visitado" xfId="38023" builtinId="9" hidden="1"/>
    <cellStyle name="Hipervínculo visitado" xfId="48263" builtinId="9" hidden="1"/>
    <cellStyle name="Hipervínculo visitado" xfId="53545" builtinId="9" hidden="1"/>
    <cellStyle name="Hipervínculo visitado" xfId="25128" builtinId="9" hidden="1"/>
    <cellStyle name="Hipervínculo visitado" xfId="33131" builtinId="9" hidden="1"/>
    <cellStyle name="Hipervínculo visitado" xfId="51808" builtinId="9" hidden="1"/>
    <cellStyle name="Hipervínculo visitado" xfId="49252" builtinId="9" hidden="1"/>
    <cellStyle name="Hipervínculo visitado" xfId="1839" builtinId="9" hidden="1"/>
    <cellStyle name="Hipervínculo visitado" xfId="45914" builtinId="9" hidden="1"/>
    <cellStyle name="Hipervínculo visitado" xfId="10086" builtinId="9" hidden="1"/>
    <cellStyle name="Hipervínculo visitado" xfId="46809" builtinId="9" hidden="1"/>
    <cellStyle name="Hipervínculo visitado" xfId="45466" builtinId="9" hidden="1"/>
    <cellStyle name="Hipervínculo visitado" xfId="38227" builtinId="9" hidden="1"/>
    <cellStyle name="Hipervínculo visitado" xfId="52758" builtinId="9" hidden="1"/>
    <cellStyle name="Hipervínculo visitado" xfId="27909" builtinId="9" hidden="1"/>
    <cellStyle name="Hipervínculo visitado" xfId="40814" builtinId="9" hidden="1"/>
    <cellStyle name="Hipervínculo visitado" xfId="21487" builtinId="9" hidden="1"/>
    <cellStyle name="Hipervínculo visitado" xfId="7290" builtinId="9" hidden="1"/>
    <cellStyle name="Hipervínculo visitado" xfId="8220" builtinId="9" hidden="1"/>
    <cellStyle name="Hipervínculo visitado" xfId="26825" builtinId="9" hidden="1"/>
    <cellStyle name="Hipervínculo visitado" xfId="23057" builtinId="9" hidden="1"/>
    <cellStyle name="Hipervínculo visitado" xfId="18482" builtinId="9" hidden="1"/>
    <cellStyle name="Hipervínculo visitado" xfId="21807" builtinId="9" hidden="1"/>
    <cellStyle name="Hipervínculo visitado" xfId="21628" builtinId="9" hidden="1"/>
    <cellStyle name="Hipervínculo visitado" xfId="44384" builtinId="9" hidden="1"/>
    <cellStyle name="Hipervínculo visitado" xfId="56075" builtinId="9" hidden="1"/>
    <cellStyle name="Hipervínculo visitado" xfId="50115" builtinId="9" hidden="1"/>
    <cellStyle name="Hipervínculo visitado" xfId="43742" builtinId="9" hidden="1"/>
    <cellStyle name="Hipervínculo visitado" xfId="9135" builtinId="9" hidden="1"/>
    <cellStyle name="Hipervínculo visitado" xfId="699" builtinId="9" hidden="1"/>
    <cellStyle name="Hipervínculo visitado" xfId="37624" builtinId="9" hidden="1"/>
    <cellStyle name="Hipervínculo visitado" xfId="15104" builtinId="9" hidden="1"/>
    <cellStyle name="Hipervínculo visitado" xfId="22978" builtinId="9" hidden="1"/>
    <cellStyle name="Hipervínculo visitado" xfId="49560" builtinId="9" hidden="1"/>
    <cellStyle name="Hipervínculo visitado" xfId="23727" builtinId="9" hidden="1"/>
    <cellStyle name="Hipervínculo visitado" xfId="16404" builtinId="9" hidden="1"/>
    <cellStyle name="Hipervínculo visitado" xfId="21503" builtinId="9" hidden="1"/>
    <cellStyle name="Hipervínculo visitado" xfId="11040" builtinId="9" hidden="1"/>
    <cellStyle name="Hipervínculo visitado" xfId="12279" builtinId="9" hidden="1"/>
    <cellStyle name="Hipervínculo visitado" xfId="14414" builtinId="9" hidden="1"/>
    <cellStyle name="Hipervínculo visitado" xfId="39399" builtinId="9" hidden="1"/>
    <cellStyle name="Hipervínculo visitado" xfId="25426" builtinId="9" hidden="1"/>
    <cellStyle name="Hipervínculo visitado" xfId="38846" builtinId="9" hidden="1"/>
    <cellStyle name="Hipervínculo visitado" xfId="58051" builtinId="9" hidden="1"/>
    <cellStyle name="Hipervínculo visitado" xfId="30735" builtinId="9" hidden="1"/>
    <cellStyle name="Hipervínculo visitado" xfId="40316" builtinId="9" hidden="1"/>
    <cellStyle name="Hipervínculo visitado" xfId="58359" builtinId="9" hidden="1"/>
    <cellStyle name="Hipervínculo visitado" xfId="16214" builtinId="9" hidden="1"/>
    <cellStyle name="Hipervínculo visitado" xfId="52619" builtinId="9" hidden="1"/>
    <cellStyle name="Hipervínculo visitado" xfId="56935" builtinId="9" hidden="1"/>
    <cellStyle name="Hipervínculo visitado" xfId="48928" builtinId="9" hidden="1"/>
    <cellStyle name="Hipervínculo visitado" xfId="27682" builtinId="9" hidden="1"/>
    <cellStyle name="Hipervínculo visitado" xfId="26837" builtinId="9" hidden="1"/>
    <cellStyle name="Hipervínculo visitado" xfId="19275" builtinId="9" hidden="1"/>
    <cellStyle name="Hipervínculo visitado" xfId="3363" builtinId="9" hidden="1"/>
    <cellStyle name="Hipervínculo visitado" xfId="25484" builtinId="9" hidden="1"/>
    <cellStyle name="Hipervínculo visitado" xfId="29117" builtinId="9" hidden="1"/>
    <cellStyle name="Hipervínculo visitado" xfId="58583" builtinId="9" hidden="1"/>
    <cellStyle name="Hipervínculo visitado" xfId="48571" builtinId="9" hidden="1"/>
    <cellStyle name="Hipervínculo visitado" xfId="10191" builtinId="9" hidden="1"/>
    <cellStyle name="Hipervínculo visitado" xfId="1619" builtinId="9" hidden="1"/>
    <cellStyle name="Hipervínculo visitado" xfId="46748" builtinId="9" hidden="1"/>
    <cellStyle name="Hipervínculo visitado" xfId="47679" builtinId="9" hidden="1"/>
    <cellStyle name="Hipervínculo visitado" xfId="17346" builtinId="9" hidden="1"/>
    <cellStyle name="Hipervínculo visitado" xfId="59436" builtinId="9" hidden="1"/>
    <cellStyle name="Hipervínculo visitado" xfId="13742" builtinId="9" hidden="1"/>
    <cellStyle name="Hipervínculo visitado" xfId="35203" builtinId="9" hidden="1"/>
    <cellStyle name="Hipervínculo visitado" xfId="36323" builtinId="9" hidden="1"/>
    <cellStyle name="Hipervínculo visitado" xfId="7228" builtinId="9" hidden="1"/>
    <cellStyle name="Hipervínculo visitado" xfId="58031" builtinId="9" hidden="1"/>
    <cellStyle name="Hipervínculo visitado" xfId="27127" builtinId="9" hidden="1"/>
    <cellStyle name="Hipervínculo visitado" xfId="39656" builtinId="9" hidden="1"/>
    <cellStyle name="Hipervínculo visitado" xfId="49860" builtinId="9" hidden="1"/>
    <cellStyle name="Hipervínculo visitado" xfId="48666" builtinId="9" hidden="1"/>
    <cellStyle name="Hipervínculo visitado" xfId="18636" builtinId="9" hidden="1"/>
    <cellStyle name="Hipervínculo visitado" xfId="1825" builtinId="9" hidden="1"/>
    <cellStyle name="Hipervínculo visitado" xfId="2362" builtinId="9" hidden="1"/>
    <cellStyle name="Hipervínculo visitado" xfId="6803" builtinId="9" hidden="1"/>
    <cellStyle name="Hipervínculo visitado" xfId="4617" builtinId="9" hidden="1"/>
    <cellStyle name="Hipervínculo visitado" xfId="6102" builtinId="9" hidden="1"/>
    <cellStyle name="Hipervínculo visitado" xfId="9570" builtinId="9" hidden="1"/>
    <cellStyle name="Hipervínculo visitado" xfId="11379" builtinId="9" hidden="1"/>
    <cellStyle name="Hipervínculo visitado" xfId="31212" builtinId="9" hidden="1"/>
    <cellStyle name="Hipervínculo visitado" xfId="6661" builtinId="9" hidden="1"/>
    <cellStyle name="Hipervínculo visitado" xfId="47009" builtinId="9" hidden="1"/>
    <cellStyle name="Hipervínculo visitado" xfId="56990" builtinId="9" hidden="1"/>
    <cellStyle name="Hipervínculo visitado" xfId="19178" builtinId="9" hidden="1"/>
    <cellStyle name="Hipervínculo visitado" xfId="43221" builtinId="9" hidden="1"/>
    <cellStyle name="Hipervínculo visitado" xfId="46933" builtinId="9" hidden="1"/>
    <cellStyle name="Hipervínculo visitado" xfId="27930" builtinId="9" hidden="1"/>
    <cellStyle name="Hipervínculo visitado" xfId="55468" builtinId="9" hidden="1"/>
    <cellStyle name="Hipervínculo visitado" xfId="21387" builtinId="9" hidden="1"/>
    <cellStyle name="Hipervínculo visitado" xfId="25270" builtinId="9" hidden="1"/>
    <cellStyle name="Hipervínculo visitado" xfId="48228" builtinId="9" hidden="1"/>
    <cellStyle name="Hipervínculo visitado" xfId="279" builtinId="9" hidden="1"/>
    <cellStyle name="Hipervínculo visitado" xfId="58265" builtinId="9" hidden="1"/>
    <cellStyle name="Hipervínculo visitado" xfId="10380" builtinId="9" hidden="1"/>
    <cellStyle name="Hipervínculo visitado" xfId="4249" builtinId="9" hidden="1"/>
    <cellStyle name="Hipervínculo visitado" xfId="2645" builtinId="9" hidden="1"/>
    <cellStyle name="Hipervínculo visitado" xfId="5476" builtinId="9" hidden="1"/>
    <cellStyle name="Hipervínculo visitado" xfId="47495" builtinId="9" hidden="1"/>
    <cellStyle name="Hipervínculo visitado" xfId="13480" builtinId="9" hidden="1"/>
    <cellStyle name="Hipervínculo visitado" xfId="42424" builtinId="9" hidden="1"/>
    <cellStyle name="Hipervínculo visitado" xfId="23205" builtinId="9" hidden="1"/>
    <cellStyle name="Hipervínculo visitado" xfId="15446" builtinId="9" hidden="1"/>
    <cellStyle name="Hipervínculo visitado" xfId="14864" builtinId="9" hidden="1"/>
    <cellStyle name="Hipervínculo visitado" xfId="6653" builtinId="9" hidden="1"/>
    <cellStyle name="Hipervínculo visitado" xfId="18986" builtinId="9" hidden="1"/>
    <cellStyle name="Hipervínculo visitado" xfId="18879" builtinId="9" hidden="1"/>
    <cellStyle name="Hipervínculo visitado" xfId="43772" builtinId="9" hidden="1"/>
    <cellStyle name="Hipervínculo visitado" xfId="25412" builtinId="9" hidden="1"/>
    <cellStyle name="Hipervínculo visitado" xfId="50819" builtinId="9" hidden="1"/>
    <cellStyle name="Hipervínculo visitado" xfId="53574" builtinId="9" hidden="1"/>
    <cellStyle name="Hipervínculo visitado" xfId="38702" builtinId="9" hidden="1"/>
    <cellStyle name="Hipervínculo visitado" xfId="39944" builtinId="9" hidden="1"/>
    <cellStyle name="Hipervínculo visitado" xfId="56719" builtinId="9" hidden="1"/>
    <cellStyle name="Hipervínculo visitado" xfId="8154" builtinId="9" hidden="1"/>
    <cellStyle name="Hipervínculo visitado" xfId="22135" builtinId="9" hidden="1"/>
    <cellStyle name="Hipervínculo visitado" xfId="22043" builtinId="9" hidden="1"/>
    <cellStyle name="Hipervínculo visitado" xfId="27727" builtinId="9" hidden="1"/>
    <cellStyle name="Hipervínculo visitado" xfId="41405" builtinId="9" hidden="1"/>
    <cellStyle name="Hipervínculo visitado" xfId="22173" builtinId="9" hidden="1"/>
    <cellStyle name="Hipervínculo visitado" xfId="7718" builtinId="9" hidden="1"/>
    <cellStyle name="Hipervínculo visitado" xfId="14660" builtinId="9" hidden="1"/>
    <cellStyle name="Hipervínculo visitado" xfId="9568" builtinId="9" hidden="1"/>
    <cellStyle name="Hipervínculo visitado" xfId="51540" builtinId="9" hidden="1"/>
    <cellStyle name="Hipervínculo visitado" xfId="2939" builtinId="9" hidden="1"/>
    <cellStyle name="Hipervínculo visitado" xfId="913" builtinId="9" hidden="1"/>
    <cellStyle name="Hipervínculo visitado" xfId="49057" builtinId="9" hidden="1"/>
    <cellStyle name="Hipervínculo visitado" xfId="57180" builtinId="9" hidden="1"/>
    <cellStyle name="Hipervínculo visitado" xfId="40882" builtinId="9" hidden="1"/>
    <cellStyle name="Hipervínculo visitado" xfId="21057" builtinId="9" hidden="1"/>
    <cellStyle name="Hipervínculo visitado" xfId="24095" builtinId="9" hidden="1"/>
    <cellStyle name="Hipervínculo visitado" xfId="28611" builtinId="9" hidden="1"/>
    <cellStyle name="Hipervínculo visitado" xfId="10147" builtinId="9" hidden="1"/>
    <cellStyle name="Hipervínculo visitado" xfId="12055" builtinId="9" hidden="1"/>
    <cellStyle name="Hipervínculo visitado" xfId="41285" builtinId="9" hidden="1"/>
    <cellStyle name="Hipervínculo visitado" xfId="49702" builtinId="9" hidden="1"/>
    <cellStyle name="Hipervínculo visitado" xfId="41707" builtinId="9" hidden="1"/>
    <cellStyle name="Hipervínculo visitado" xfId="23617" builtinId="9" hidden="1"/>
    <cellStyle name="Hipervínculo visitado" xfId="38607" builtinId="9" hidden="1"/>
    <cellStyle name="Hipervínculo visitado" xfId="29401" builtinId="9" hidden="1"/>
    <cellStyle name="Hipervínculo visitado" xfId="37929" builtinId="9" hidden="1"/>
    <cellStyle name="Hipervínculo visitado" xfId="27769" builtinId="9" hidden="1"/>
    <cellStyle name="Hipervínculo visitado" xfId="22367" builtinId="9" hidden="1"/>
    <cellStyle name="Hipervínculo visitado" xfId="24321" builtinId="9" hidden="1"/>
    <cellStyle name="Hipervínculo visitado" xfId="20561" builtinId="9" hidden="1"/>
    <cellStyle name="Hipervínculo visitado" xfId="41558" builtinId="9" hidden="1"/>
    <cellStyle name="Hipervínculo visitado" xfId="39232" builtinId="9" hidden="1"/>
    <cellStyle name="Hipervínculo visitado" xfId="50540" builtinId="9" hidden="1"/>
    <cellStyle name="Hipervínculo visitado" xfId="37112" builtinId="9" hidden="1"/>
    <cellStyle name="Hipervínculo visitado" xfId="19750" builtinId="9" hidden="1"/>
    <cellStyle name="Hipervínculo visitado" xfId="16063" builtinId="9" hidden="1"/>
    <cellStyle name="Hipervínculo visitado" xfId="50579" builtinId="9" hidden="1"/>
    <cellStyle name="Hipervínculo visitado" xfId="32318" builtinId="9" hidden="1"/>
    <cellStyle name="Hipervínculo visitado" xfId="12470" builtinId="9" hidden="1"/>
    <cellStyle name="Hipervínculo visitado" xfId="26158" builtinId="9" hidden="1"/>
    <cellStyle name="Hipervínculo visitado" xfId="2725" builtinId="9" hidden="1"/>
    <cellStyle name="Hipervínculo visitado" xfId="7407" builtinId="9" hidden="1"/>
    <cellStyle name="Hipervínculo visitado" xfId="411" builtinId="9" hidden="1"/>
    <cellStyle name="Hipervínculo visitado" xfId="25627" builtinId="9" hidden="1"/>
    <cellStyle name="Hipervínculo visitado" xfId="27795" builtinId="9" hidden="1"/>
    <cellStyle name="Hipervínculo visitado" xfId="36977" builtinId="9" hidden="1"/>
    <cellStyle name="Hipervínculo visitado" xfId="15500" builtinId="9" hidden="1"/>
    <cellStyle name="Hipervínculo visitado" xfId="35259" builtinId="9" hidden="1"/>
    <cellStyle name="Hipervínculo visitado" xfId="32688" builtinId="9" hidden="1"/>
    <cellStyle name="Hipervínculo visitado" xfId="19808" builtinId="9" hidden="1"/>
    <cellStyle name="Hipervínculo visitado" xfId="28817" builtinId="9" hidden="1"/>
    <cellStyle name="Hipervínculo visitado" xfId="24645" builtinId="9" hidden="1"/>
    <cellStyle name="Hipervínculo visitado" xfId="29043" builtinId="9" hidden="1"/>
    <cellStyle name="Hipervínculo visitado" xfId="19648" builtinId="9" hidden="1"/>
    <cellStyle name="Hipervínculo visitado" xfId="37189" builtinId="9" hidden="1"/>
    <cellStyle name="Hipervínculo visitado" xfId="43090" builtinId="9" hidden="1"/>
    <cellStyle name="Hipervínculo visitado" xfId="15763" builtinId="9" hidden="1"/>
    <cellStyle name="Hipervínculo visitado" xfId="23848" builtinId="9" hidden="1"/>
    <cellStyle name="Hipervínculo visitado" xfId="25357" builtinId="9" hidden="1"/>
    <cellStyle name="Hipervínculo visitado" xfId="3234" builtinId="9" hidden="1"/>
    <cellStyle name="Hipervínculo visitado" xfId="16" builtinId="9" hidden="1"/>
    <cellStyle name="Hipervínculo visitado" xfId="3919" builtinId="9" hidden="1"/>
    <cellStyle name="Hipervínculo visitado" xfId="12251" builtinId="9" hidden="1"/>
    <cellStyle name="Hipervínculo visitado" xfId="12538" builtinId="9" hidden="1"/>
    <cellStyle name="Hipervínculo visitado" xfId="30984" builtinId="9" hidden="1"/>
    <cellStyle name="Hipervínculo visitado" xfId="27637" builtinId="9" hidden="1"/>
    <cellStyle name="Hipervínculo visitado" xfId="36881" builtinId="9" hidden="1"/>
    <cellStyle name="Hipervínculo visitado" xfId="29494" builtinId="9" hidden="1"/>
    <cellStyle name="Hipervínculo visitado" xfId="54858" builtinId="9" hidden="1"/>
    <cellStyle name="Hipervínculo visitado" xfId="3399" builtinId="9" hidden="1"/>
    <cellStyle name="Hipervínculo visitado" xfId="19982" builtinId="9" hidden="1"/>
    <cellStyle name="Hipervínculo visitado" xfId="11881" builtinId="9" hidden="1"/>
    <cellStyle name="Hipervínculo visitado" xfId="37343" builtinId="9" hidden="1"/>
    <cellStyle name="Hipervínculo visitado" xfId="41584" builtinId="9" hidden="1"/>
    <cellStyle name="Hipervínculo visitado" xfId="26343" builtinId="9" hidden="1"/>
    <cellStyle name="Hipervínculo visitado" xfId="44812" builtinId="9" hidden="1"/>
    <cellStyle name="Hipervínculo visitado" xfId="22503" builtinId="9" hidden="1"/>
    <cellStyle name="Hipervínculo visitado" xfId="11590" builtinId="9" hidden="1"/>
    <cellStyle name="Hipervínculo visitado" xfId="12442" builtinId="9" hidden="1"/>
    <cellStyle name="Hipervínculo visitado" xfId="19602" builtinId="9" hidden="1"/>
    <cellStyle name="Hipervínculo visitado" xfId="7468" builtinId="9" hidden="1"/>
    <cellStyle name="Hipervínculo visitado" xfId="16539" builtinId="9" hidden="1"/>
    <cellStyle name="Hipervínculo visitado" xfId="35939" builtinId="9" hidden="1"/>
    <cellStyle name="Hipervínculo visitado" xfId="31853" builtinId="9" hidden="1"/>
    <cellStyle name="Hipervínculo visitado" xfId="44238" builtinId="9" hidden="1"/>
    <cellStyle name="Hipervínculo visitado" xfId="44692" builtinId="9" hidden="1"/>
    <cellStyle name="Hipervínculo visitado" xfId="2248" builtinId="9" hidden="1"/>
    <cellStyle name="Hipervínculo visitado" xfId="10090" builtinId="9" hidden="1"/>
    <cellStyle name="Hipervínculo visitado" xfId="50103" builtinId="9" hidden="1"/>
    <cellStyle name="Hipervínculo visitado" xfId="8468" builtinId="9" hidden="1"/>
    <cellStyle name="Hipervínculo visitado" xfId="3298" builtinId="9" hidden="1"/>
    <cellStyle name="Hipervínculo visitado" xfId="58763" builtinId="9" hidden="1"/>
    <cellStyle name="Hipervínculo visitado" xfId="33306" builtinId="9" hidden="1"/>
    <cellStyle name="Hipervínculo visitado" xfId="38511" builtinId="9" hidden="1"/>
    <cellStyle name="Hipervínculo visitado" xfId="6637" builtinId="9" hidden="1"/>
    <cellStyle name="Hipervínculo visitado" xfId="1383" builtinId="9" hidden="1"/>
    <cellStyle name="Hipervínculo visitado" xfId="8961" builtinId="9" hidden="1"/>
    <cellStyle name="Hipervínculo visitado" xfId="4055" builtinId="9" hidden="1"/>
    <cellStyle name="Hipervínculo visitado" xfId="4788" builtinId="9" hidden="1"/>
    <cellStyle name="Hipervínculo visitado" xfId="19432" builtinId="9" hidden="1"/>
    <cellStyle name="Hipervínculo visitado" xfId="10066" builtinId="9" hidden="1"/>
    <cellStyle name="Hipervínculo visitado" xfId="45719" builtinId="9" hidden="1"/>
    <cellStyle name="Hipervínculo visitado" xfId="34529" builtinId="9" hidden="1"/>
    <cellStyle name="Hipervínculo visitado" xfId="26003" builtinId="9" hidden="1"/>
    <cellStyle name="Hipervínculo visitado" xfId="10200" builtinId="9" hidden="1"/>
    <cellStyle name="Hipervínculo visitado" xfId="13301" builtinId="9" hidden="1"/>
    <cellStyle name="Hipervínculo visitado" xfId="39066" builtinId="9" hidden="1"/>
    <cellStyle name="Hipervínculo visitado" xfId="2436" builtinId="9" hidden="1"/>
    <cellStyle name="Hipervínculo visitado" xfId="1527" builtinId="9" hidden="1"/>
    <cellStyle name="Hipervínculo visitado" xfId="40006" builtinId="9" hidden="1"/>
    <cellStyle name="Hipervínculo visitado" xfId="48368" builtinId="9" hidden="1"/>
    <cellStyle name="Hipervínculo visitado" xfId="19980" builtinId="9" hidden="1"/>
    <cellStyle name="Hipervínculo visitado" xfId="24265" builtinId="9" hidden="1"/>
    <cellStyle name="Hipervínculo visitado" xfId="28201" builtinId="9" hidden="1"/>
    <cellStyle name="Hipervínculo visitado" xfId="26210" builtinId="9" hidden="1"/>
    <cellStyle name="Hipervínculo visitado" xfId="17427" builtinId="9" hidden="1"/>
    <cellStyle name="Hipervínculo visitado" xfId="22241" builtinId="9" hidden="1"/>
    <cellStyle name="Hipervínculo visitado" xfId="35567" builtinId="9" hidden="1"/>
    <cellStyle name="Hipervínculo visitado" xfId="44724" builtinId="9" hidden="1"/>
    <cellStyle name="Hipervínculo visitado" xfId="52204" builtinId="9" hidden="1"/>
    <cellStyle name="Hipervínculo visitado" xfId="50207" builtinId="9" hidden="1"/>
    <cellStyle name="Hipervínculo visitado" xfId="47101" builtinId="9" hidden="1"/>
    <cellStyle name="Hipervínculo visitado" xfId="6811" builtinId="9" hidden="1"/>
    <cellStyle name="Hipervínculo visitado" xfId="12408" builtinId="9" hidden="1"/>
    <cellStyle name="Hipervínculo visitado" xfId="30510" builtinId="9" hidden="1"/>
    <cellStyle name="Hipervínculo visitado" xfId="12731" builtinId="9" hidden="1"/>
    <cellStyle name="Hipervínculo visitado" xfId="2871" builtinId="9" hidden="1"/>
    <cellStyle name="Hipervínculo visitado" xfId="33474" builtinId="9" hidden="1"/>
    <cellStyle name="Hipervínculo visitado" xfId="51754" builtinId="9" hidden="1"/>
    <cellStyle name="Hipervínculo visitado" xfId="22619" builtinId="9" hidden="1"/>
    <cellStyle name="Hipervínculo visitado" xfId="43573" builtinId="9" hidden="1"/>
    <cellStyle name="Hipervínculo visitado" xfId="40116" builtinId="9" hidden="1"/>
    <cellStyle name="Hipervínculo visitado" xfId="10466" builtinId="9" hidden="1"/>
    <cellStyle name="Hipervínculo visitado" xfId="13327" builtinId="9" hidden="1"/>
    <cellStyle name="Hipervínculo visitado" xfId="15540" builtinId="9" hidden="1"/>
    <cellStyle name="Hipervínculo visitado" xfId="32267" builtinId="9" hidden="1"/>
    <cellStyle name="Hipervínculo visitado" xfId="24181" builtinId="9" hidden="1"/>
    <cellStyle name="Hipervínculo visitado" xfId="20927" builtinId="9" hidden="1"/>
    <cellStyle name="Hipervínculo visitado" xfId="23002" builtinId="9" hidden="1"/>
    <cellStyle name="Hipervínculo visitado" xfId="25819" builtinId="9" hidden="1"/>
    <cellStyle name="Hipervínculo visitado" xfId="41946" builtinId="9" hidden="1"/>
    <cellStyle name="Hipervínculo visitado" xfId="28601" builtinId="9" hidden="1"/>
    <cellStyle name="Hipervínculo visitado" xfId="31242" builtinId="9" hidden="1"/>
    <cellStyle name="Hipervínculo visitado" xfId="38776" builtinId="9" hidden="1"/>
    <cellStyle name="Hipervínculo visitado" xfId="44962" builtinId="9" hidden="1"/>
    <cellStyle name="Hipervínculo visitado" xfId="45591" builtinId="9" hidden="1"/>
    <cellStyle name="Hipervínculo visitado" xfId="43559" builtinId="9" hidden="1"/>
    <cellStyle name="Hipervínculo visitado" xfId="46821" builtinId="9" hidden="1"/>
    <cellStyle name="Hipervínculo visitado" xfId="26843" builtinId="9" hidden="1"/>
    <cellStyle name="Hipervínculo visitado" xfId="18831" builtinId="9" hidden="1"/>
    <cellStyle name="Hipervínculo visitado" xfId="34767" builtinId="9" hidden="1"/>
    <cellStyle name="Hipervínculo visitado" xfId="6346" builtinId="9" hidden="1"/>
    <cellStyle name="Hipervínculo visitado" xfId="1533" builtinId="9" hidden="1"/>
    <cellStyle name="Hipervínculo visitado" xfId="21685" builtinId="9" hidden="1"/>
    <cellStyle name="Hipervínculo visitado" xfId="27586" builtinId="9" hidden="1"/>
    <cellStyle name="Hipervínculo visitado" xfId="39115" builtinId="9" hidden="1"/>
    <cellStyle name="Hipervínculo visitado" xfId="711" builtinId="9" hidden="1"/>
    <cellStyle name="Hipervínculo visitado" xfId="5768" builtinId="9" hidden="1"/>
    <cellStyle name="Hipervínculo visitado" xfId="20120" builtinId="9" hidden="1"/>
    <cellStyle name="Hipervínculo visitado" xfId="7788" builtinId="9" hidden="1"/>
    <cellStyle name="Hipervínculo visitado" xfId="27946" builtinId="9" hidden="1"/>
    <cellStyle name="Hipervínculo visitado" xfId="4930" builtinId="9" hidden="1"/>
    <cellStyle name="Hipervínculo visitado" xfId="53275" builtinId="9" hidden="1"/>
    <cellStyle name="Hipervínculo visitado" xfId="23059" builtinId="9" hidden="1"/>
    <cellStyle name="Hipervínculo visitado" xfId="35411" builtinId="9" hidden="1"/>
    <cellStyle name="Hipervínculo visitado" xfId="28024" builtinId="9" hidden="1"/>
    <cellStyle name="Hipervínculo visitado" xfId="44882" builtinId="9" hidden="1"/>
    <cellStyle name="Hipervínculo visitado" xfId="24689" builtinId="9" hidden="1"/>
    <cellStyle name="Hipervínculo visitado" xfId="3405" builtinId="9" hidden="1"/>
    <cellStyle name="Hipervínculo visitado" xfId="28069" builtinId="9" hidden="1"/>
    <cellStyle name="Hipervínculo visitado" xfId="17642" builtinId="9" hidden="1"/>
    <cellStyle name="Hipervínculo visitado" xfId="14446" builtinId="9" hidden="1"/>
    <cellStyle name="Hipervínculo visitado" xfId="40724" builtinId="9" hidden="1"/>
    <cellStyle name="Hipervínculo visitado" xfId="9659" builtinId="9" hidden="1"/>
    <cellStyle name="Hipervínculo visitado" xfId="58186" builtinId="9" hidden="1"/>
    <cellStyle name="Hipervínculo visitado" xfId="51870" builtinId="9" hidden="1"/>
    <cellStyle name="Hipervínculo visitado" xfId="28617" builtinId="9" hidden="1"/>
    <cellStyle name="Hipervínculo visitado" xfId="823" builtinId="9" hidden="1"/>
    <cellStyle name="Hipervínculo visitado" xfId="38205" builtinId="9" hidden="1"/>
    <cellStyle name="Hipervínculo visitado" xfId="14890" builtinId="9" hidden="1"/>
    <cellStyle name="Hipervínculo visitado" xfId="33534" builtinId="9" hidden="1"/>
    <cellStyle name="Hipervínculo visitado" xfId="13849" builtinId="9" hidden="1"/>
    <cellStyle name="Hipervínculo visitado" xfId="58537" builtinId="9" hidden="1"/>
    <cellStyle name="Hipervínculo visitado" xfId="50913" builtinId="9" hidden="1"/>
    <cellStyle name="Hipervínculo visitado" xfId="27718" builtinId="9" hidden="1"/>
    <cellStyle name="Hipervínculo visitado" xfId="57363" builtinId="9" hidden="1"/>
    <cellStyle name="Hipervínculo visitado" xfId="25355" builtinId="9" hidden="1"/>
    <cellStyle name="Hipervínculo visitado" xfId="10236" builtinId="9" hidden="1"/>
    <cellStyle name="Hipervínculo visitado" xfId="14344" builtinId="9" hidden="1"/>
    <cellStyle name="Hipervínculo visitado" xfId="28458" builtinId="9" hidden="1"/>
    <cellStyle name="Hipervínculo visitado" xfId="30160" builtinId="9" hidden="1"/>
    <cellStyle name="Hipervínculo visitado" xfId="8882" builtinId="9" hidden="1"/>
    <cellStyle name="Hipervínculo visitado" xfId="49952" builtinId="9" hidden="1"/>
    <cellStyle name="Hipervínculo visitado" xfId="54085" builtinId="9" hidden="1"/>
    <cellStyle name="Hipervínculo visitado" xfId="1425" builtinId="9" hidden="1"/>
    <cellStyle name="Hipervínculo visitado" xfId="26787" builtinId="9" hidden="1"/>
    <cellStyle name="Hipervínculo visitado" xfId="3523" builtinId="9" hidden="1"/>
    <cellStyle name="Hipervínculo visitado" xfId="37907" builtinId="9" hidden="1"/>
    <cellStyle name="Hipervínculo visitado" xfId="26489" builtinId="9" hidden="1"/>
    <cellStyle name="Hipervínculo visitado" xfId="40616" builtinId="9" hidden="1"/>
    <cellStyle name="Hipervínculo visitado" xfId="39992" builtinId="9" hidden="1"/>
    <cellStyle name="Hipervínculo visitado" xfId="31022" builtinId="9" hidden="1"/>
    <cellStyle name="Hipervínculo visitado" xfId="17264" builtinId="9" hidden="1"/>
    <cellStyle name="Hipervínculo visitado" xfId="52304" builtinId="9" hidden="1"/>
    <cellStyle name="Hipervínculo visitado" xfId="14624" builtinId="9" hidden="1"/>
    <cellStyle name="Hipervínculo visitado" xfId="6775" builtinId="9" hidden="1"/>
    <cellStyle name="Hipervínculo visitado" xfId="14430" builtinId="9" hidden="1"/>
    <cellStyle name="Hipervínculo visitado" xfId="26241" builtinId="9" hidden="1"/>
    <cellStyle name="Hipervínculo visitado" xfId="46223" builtinId="9" hidden="1"/>
    <cellStyle name="Hipervínculo visitado" xfId="7938" builtinId="9" hidden="1"/>
    <cellStyle name="Hipervínculo visitado" xfId="52128" builtinId="9" hidden="1"/>
    <cellStyle name="Hipervínculo visitado" xfId="51190" builtinId="9" hidden="1"/>
    <cellStyle name="Hipervínculo visitado" xfId="34269" builtinId="9" hidden="1"/>
    <cellStyle name="Hipervínculo visitado" xfId="25811" builtinId="9" hidden="1"/>
    <cellStyle name="Hipervínculo visitado" xfId="32218" builtinId="9" hidden="1"/>
    <cellStyle name="Hipervínculo visitado" xfId="51086" builtinId="9" hidden="1"/>
    <cellStyle name="Hipervínculo visitado" xfId="26331" builtinId="9" hidden="1"/>
    <cellStyle name="Hipervínculo visitado" xfId="47904" builtinId="9" hidden="1"/>
    <cellStyle name="Hipervínculo visitado" xfId="17794" builtinId="9" hidden="1"/>
    <cellStyle name="Hipervínculo visitado" xfId="55601" builtinId="9" hidden="1"/>
    <cellStyle name="Hipervínculo visitado" xfId="54189" builtinId="9" hidden="1"/>
    <cellStyle name="Hipervínculo visitado" xfId="44866" builtinId="9" hidden="1"/>
    <cellStyle name="Hipervínculo visitado" xfId="35845" builtinId="9" hidden="1"/>
    <cellStyle name="Hipervínculo visitado" xfId="49202" builtinId="9" hidden="1"/>
    <cellStyle name="Hipervínculo visitado" xfId="47638" builtinId="9" hidden="1"/>
    <cellStyle name="Hipervínculo visitado" xfId="29604" builtinId="9" hidden="1"/>
    <cellStyle name="Hipervínculo visitado" xfId="9193" builtinId="9" hidden="1"/>
    <cellStyle name="Hipervínculo visitado" xfId="44856" builtinId="9" hidden="1"/>
    <cellStyle name="Hipervínculo visitado" xfId="27538" builtinId="9" hidden="1"/>
    <cellStyle name="Hipervínculo visitado" xfId="19337" builtinId="9" hidden="1"/>
    <cellStyle name="Hipervínculo visitado" xfId="40450" builtinId="9" hidden="1"/>
    <cellStyle name="Hipervínculo visitado" xfId="6747" builtinId="9" hidden="1"/>
    <cellStyle name="Hipervínculo visitado" xfId="27647" builtinId="9" hidden="1"/>
    <cellStyle name="Hipervínculo visitado" xfId="12031" builtinId="9" hidden="1"/>
    <cellStyle name="Hipervínculo visitado" xfId="51422" builtinId="9" hidden="1"/>
    <cellStyle name="Hipervínculo visitado" xfId="44188" builtinId="9" hidden="1"/>
    <cellStyle name="Hipervínculo visitado" xfId="17390" builtinId="9" hidden="1"/>
    <cellStyle name="Hipervínculo visitado" xfId="28699" builtinId="9" hidden="1"/>
    <cellStyle name="Hipervínculo visitado" xfId="9814" builtinId="9" hidden="1"/>
    <cellStyle name="Hipervínculo visitado" xfId="30719" builtinId="9" hidden="1"/>
    <cellStyle name="Hipervínculo visitado" xfId="17742" builtinId="9" hidden="1"/>
    <cellStyle name="Hipervínculo visitado" xfId="35933" builtinId="9" hidden="1"/>
    <cellStyle name="Hipervínculo visitado" xfId="28527" builtinId="9" hidden="1"/>
    <cellStyle name="Hipervínculo visitado" xfId="29893" builtinId="9" hidden="1"/>
    <cellStyle name="Hipervínculo visitado" xfId="8544" builtinId="9" hidden="1"/>
    <cellStyle name="Hipervínculo visitado" xfId="35523" builtinId="9" hidden="1"/>
    <cellStyle name="Hipervínculo visitado" xfId="3439" builtinId="9" hidden="1"/>
    <cellStyle name="Hipervínculo visitado" xfId="11771" builtinId="9" hidden="1"/>
    <cellStyle name="Hipervínculo visitado" xfId="10742" builtinId="9" hidden="1"/>
    <cellStyle name="Hipervínculo visitado" xfId="3947" builtinId="9" hidden="1"/>
    <cellStyle name="Hipervínculo visitado" xfId="42102" builtinId="9" hidden="1"/>
    <cellStyle name="Hipervínculo visitado" xfId="1355" builtinId="9" hidden="1"/>
    <cellStyle name="Hipervínculo visitado" xfId="52688" builtinId="9" hidden="1"/>
    <cellStyle name="Hipervínculo visitado" xfId="33007" builtinId="9" hidden="1"/>
    <cellStyle name="Hipervínculo visitado" xfId="47787" builtinId="9" hidden="1"/>
    <cellStyle name="Hipervínculo visitado" xfId="14719" builtinId="9" hidden="1"/>
    <cellStyle name="Hipervínculo visitado" xfId="46762" builtinId="9" hidden="1"/>
    <cellStyle name="Hipervínculo visitado" xfId="20413" builtinId="9" hidden="1"/>
    <cellStyle name="Hipervínculo visitado" xfId="10099" builtinId="9" hidden="1"/>
    <cellStyle name="Hipervínculo visitado" xfId="7318" builtinId="9" hidden="1"/>
    <cellStyle name="Hipervínculo visitado" xfId="7612" builtinId="9" hidden="1"/>
    <cellStyle name="Hipervínculo visitado" xfId="9322" builtinId="9" hidden="1"/>
    <cellStyle name="Hipervínculo visitado" xfId="54774" builtinId="9" hidden="1"/>
    <cellStyle name="Hipervínculo visitado" xfId="11817" builtinId="9" hidden="1"/>
    <cellStyle name="Hipervínculo visitado" xfId="2788" builtinId="9" hidden="1"/>
    <cellStyle name="Hipervínculo visitado" xfId="54573" builtinId="9" hidden="1"/>
    <cellStyle name="Hipervínculo visitado" xfId="21927" builtinId="9" hidden="1"/>
    <cellStyle name="Hipervínculo visitado" xfId="58531" builtinId="9" hidden="1"/>
    <cellStyle name="Hipervínculo visitado" xfId="25678" builtinId="9" hidden="1"/>
    <cellStyle name="Hipervínculo visitado" xfId="57999" builtinId="9" hidden="1"/>
    <cellStyle name="Hipervínculo visitado" xfId="21957" builtinId="9" hidden="1"/>
    <cellStyle name="Hipervínculo visitado" xfId="45771" builtinId="9" hidden="1"/>
    <cellStyle name="Hipervínculo visitado" xfId="34149" builtinId="9" hidden="1"/>
    <cellStyle name="Hipervínculo visitado" xfId="39238" builtinId="9" hidden="1"/>
    <cellStyle name="Hipervínculo visitado" xfId="25084" builtinId="9" hidden="1"/>
    <cellStyle name="Hipervínculo visitado" xfId="14668" builtinId="9" hidden="1"/>
    <cellStyle name="Hipervínculo visitado" xfId="43798" builtinId="9" hidden="1"/>
    <cellStyle name="Hipervínculo visitado" xfId="1553" builtinId="9" hidden="1"/>
    <cellStyle name="Hipervínculo visitado" xfId="48740" builtinId="9" hidden="1"/>
    <cellStyle name="Hipervínculo visitado" xfId="25118" builtinId="9" hidden="1"/>
    <cellStyle name="Hipervínculo visitado" xfId="38848" builtinId="9" hidden="1"/>
    <cellStyle name="Hipervínculo visitado" xfId="27948" builtinId="9" hidden="1"/>
    <cellStyle name="Hipervínculo visitado" xfId="4466" builtinId="9" hidden="1"/>
    <cellStyle name="Hipervínculo visitado" xfId="20170" builtinId="9" hidden="1"/>
    <cellStyle name="Hipervínculo visitado" xfId="8496" builtinId="9" hidden="1"/>
    <cellStyle name="Hipervínculo visitado" xfId="20220" builtinId="9" hidden="1"/>
    <cellStyle name="Hipervínculo visitado" xfId="32804" builtinId="9" hidden="1"/>
    <cellStyle name="Hipervínculo visitado" xfId="22714" builtinId="9" hidden="1"/>
    <cellStyle name="Hipervínculo visitado" xfId="28237" builtinId="9" hidden="1"/>
    <cellStyle name="Hipervínculo visitado" xfId="49928" builtinId="9" hidden="1"/>
    <cellStyle name="Hipervínculo visitado" xfId="41261" builtinId="9" hidden="1"/>
    <cellStyle name="Hipervínculo visitado" xfId="18768" builtinId="9" hidden="1"/>
    <cellStyle name="Hipervínculo visitado" xfId="47069" builtinId="9" hidden="1"/>
    <cellStyle name="Hipervínculo visitado" xfId="45470" builtinId="9" hidden="1"/>
    <cellStyle name="Hipervínculo visitado" xfId="27542" builtinId="9" hidden="1"/>
    <cellStyle name="Hipervínculo visitado" xfId="42540" builtinId="9" hidden="1"/>
    <cellStyle name="Hipervínculo visitado" xfId="45086" builtinId="9" hidden="1"/>
    <cellStyle name="Hipervínculo visitado" xfId="34430" builtinId="9" hidden="1"/>
    <cellStyle name="Hipervínculo visitado" xfId="33374" builtinId="9" hidden="1"/>
    <cellStyle name="Hipervínculo visitado" xfId="25212" builtinId="9" hidden="1"/>
    <cellStyle name="Hipervínculo visitado" xfId="46113" builtinId="9" hidden="1"/>
    <cellStyle name="Hipervínculo visitado" xfId="11897" builtinId="9" hidden="1"/>
    <cellStyle name="Hipervínculo visitado" xfId="31410" builtinId="9" hidden="1"/>
    <cellStyle name="Hipervínculo visitado" xfId="12474" builtinId="9" hidden="1"/>
    <cellStyle name="Hipervínculo visitado" xfId="25300" builtinId="9" hidden="1"/>
    <cellStyle name="Hipervínculo visitado" xfId="24501" builtinId="9" hidden="1"/>
    <cellStyle name="Hipervínculo visitado" xfId="15464" builtinId="9" hidden="1"/>
    <cellStyle name="Hipervínculo visitado" xfId="45400" builtinId="9" hidden="1"/>
    <cellStyle name="Hipervínculo visitado" xfId="16706" builtinId="9" hidden="1"/>
    <cellStyle name="Hipervínculo visitado" xfId="6697" builtinId="9" hidden="1"/>
    <cellStyle name="Hipervínculo visitado" xfId="50321" builtinId="9" hidden="1"/>
    <cellStyle name="Hipervínculo visitado" xfId="49692" builtinId="9" hidden="1"/>
    <cellStyle name="Hipervínculo visitado" xfId="48466" builtinId="9" hidden="1"/>
    <cellStyle name="Hipervínculo visitado" xfId="53777" builtinId="9" hidden="1"/>
    <cellStyle name="Hipervínculo visitado" xfId="56956" builtinId="9" hidden="1"/>
    <cellStyle name="Hipervínculo visitado" xfId="9774" builtinId="9" hidden="1"/>
    <cellStyle name="Hipervínculo visitado" xfId="42826" builtinId="9" hidden="1"/>
    <cellStyle name="Hipervínculo visitado" xfId="52993" builtinId="9" hidden="1"/>
    <cellStyle name="Hipervínculo visitado" xfId="27137" builtinId="9" hidden="1"/>
    <cellStyle name="Hipervínculo visitado" xfId="15380" builtinId="9" hidden="1"/>
    <cellStyle name="Hipervínculo visitado" xfId="1155" builtinId="9" hidden="1"/>
    <cellStyle name="Hipervínculo visitado" xfId="23914" builtinId="9" hidden="1"/>
    <cellStyle name="Hipervínculo visitado" xfId="44074" builtinId="9" hidden="1"/>
    <cellStyle name="Hipervínculo visitado" xfId="37719" builtinId="9" hidden="1"/>
    <cellStyle name="Hipervínculo visitado" xfId="45737" builtinId="9" hidden="1"/>
    <cellStyle name="Hipervínculo visitado" xfId="22441" builtinId="9" hidden="1"/>
    <cellStyle name="Hipervínculo visitado" xfId="13686" builtinId="9" hidden="1"/>
    <cellStyle name="Hipervínculo visitado" xfId="45132" builtinId="9" hidden="1"/>
    <cellStyle name="Hipervínculo visitado" xfId="29732" builtinId="9" hidden="1"/>
    <cellStyle name="Hipervínculo visitado" xfId="56805" builtinId="9" hidden="1"/>
    <cellStyle name="Hipervínculo visitado" xfId="44178" builtinId="9" hidden="1"/>
    <cellStyle name="Hipervínculo visitado" xfId="9904" builtinId="9" hidden="1"/>
    <cellStyle name="Hipervínculo visitado" xfId="54451" builtinId="9" hidden="1"/>
    <cellStyle name="Hipervínculo visitado" xfId="31144" builtinId="9" hidden="1"/>
    <cellStyle name="Hipervínculo visitado" xfId="1889" builtinId="9" hidden="1"/>
    <cellStyle name="Hipervínculo visitado" xfId="39352" builtinId="9" hidden="1"/>
    <cellStyle name="Hipervínculo visitado" xfId="30978" builtinId="9" hidden="1"/>
    <cellStyle name="Hipervínculo visitado" xfId="20182" builtinId="9" hidden="1"/>
    <cellStyle name="Hipervínculo visitado" xfId="4839" builtinId="9" hidden="1"/>
    <cellStyle name="Hipervínculo visitado" xfId="19510" builtinId="9" hidden="1"/>
    <cellStyle name="Hipervínculo visitado" xfId="42936" builtinId="9" hidden="1"/>
    <cellStyle name="Hipervínculo visitado" xfId="11243" builtinId="9" hidden="1"/>
    <cellStyle name="Hipervínculo visitado" xfId="6943" builtinId="9" hidden="1"/>
    <cellStyle name="Hipervínculo visitado" xfId="10852" builtinId="9" hidden="1"/>
    <cellStyle name="Hipervínculo visitado" xfId="28823" builtinId="9" hidden="1"/>
    <cellStyle name="Hipervínculo visitado" xfId="30602" builtinId="9" hidden="1"/>
    <cellStyle name="Hipervínculo visitado" xfId="45046" builtinId="9" hidden="1"/>
    <cellStyle name="Hipervínculo visitado" xfId="41774" builtinId="9" hidden="1"/>
    <cellStyle name="Hipervínculo visitado" xfId="22846" builtinId="9" hidden="1"/>
    <cellStyle name="Hipervínculo visitado" xfId="56327" builtinId="9" hidden="1"/>
    <cellStyle name="Hipervínculo visitado" xfId="1135" builtinId="9" hidden="1"/>
    <cellStyle name="Hipervínculo visitado" xfId="15849" builtinId="9" hidden="1"/>
    <cellStyle name="Hipervínculo visitado" xfId="45515" builtinId="9" hidden="1"/>
    <cellStyle name="Hipervínculo visitado" xfId="27763" builtinId="9" hidden="1"/>
    <cellStyle name="Hipervínculo visitado" xfId="34593" builtinId="9" hidden="1"/>
    <cellStyle name="Hipervínculo visitado" xfId="27851" builtinId="9" hidden="1"/>
    <cellStyle name="Hipervínculo visitado" xfId="19458" builtinId="9" hidden="1"/>
    <cellStyle name="Hipervínculo visitado" xfId="43959" builtinId="9" hidden="1"/>
    <cellStyle name="Hipervínculo visitado" xfId="53483" builtinId="9" hidden="1"/>
    <cellStyle name="Hipervínculo visitado" xfId="950" builtinId="9" hidden="1"/>
    <cellStyle name="Hipervínculo visitado" xfId="34077" builtinId="9" hidden="1"/>
    <cellStyle name="Hipervínculo visitado" xfId="14673" builtinId="9" hidden="1"/>
    <cellStyle name="Hipervínculo visitado" xfId="24349" builtinId="9" hidden="1"/>
    <cellStyle name="Hipervínculo visitado" xfId="24725" builtinId="9" hidden="1"/>
    <cellStyle name="Hipervínculo visitado" xfId="55555" builtinId="9" hidden="1"/>
    <cellStyle name="Hipervínculo visitado" xfId="23939" builtinId="9" hidden="1"/>
    <cellStyle name="Hipervínculo visitado" xfId="907" builtinId="9" hidden="1"/>
    <cellStyle name="Hipervínculo visitado" xfId="58931" builtinId="9" hidden="1"/>
    <cellStyle name="Hipervínculo visitado" xfId="21883" builtinId="9" hidden="1"/>
    <cellStyle name="Hipervínculo visitado" xfId="26671" builtinId="9" hidden="1"/>
    <cellStyle name="Hipervínculo visitado" xfId="37787" builtinId="9" hidden="1"/>
    <cellStyle name="Hipervínculo visitado" xfId="32525" builtinId="9" hidden="1"/>
    <cellStyle name="Hipervínculo visitado" xfId="20752" builtinId="9" hidden="1"/>
    <cellStyle name="Hipervínculo visitado" xfId="27723" builtinId="9" hidden="1"/>
    <cellStyle name="Hipervínculo visitado" xfId="18785" builtinId="9" hidden="1"/>
    <cellStyle name="Hipervínculo visitado" xfId="26795" builtinId="9" hidden="1"/>
    <cellStyle name="Hipervínculo visitado" xfId="40878" builtinId="9" hidden="1"/>
    <cellStyle name="Hipervínculo visitado" xfId="21747" builtinId="9" hidden="1"/>
    <cellStyle name="Hipervínculo visitado" xfId="59059" builtinId="9" hidden="1"/>
    <cellStyle name="Hipervínculo visitado" xfId="9566" builtinId="9" hidden="1"/>
    <cellStyle name="Hipervínculo visitado" xfId="5105" builtinId="9" hidden="1"/>
    <cellStyle name="Hipervínculo visitado" xfId="30336" builtinId="9" hidden="1"/>
    <cellStyle name="Hipervínculo visitado" xfId="238" builtinId="9" hidden="1"/>
    <cellStyle name="Hipervínculo visitado" xfId="39748" builtinId="9" hidden="1"/>
    <cellStyle name="Hipervínculo visitado" xfId="52762" builtinId="9" hidden="1"/>
    <cellStyle name="Hipervínculo visitado" xfId="3195" builtinId="9" hidden="1"/>
    <cellStyle name="Hipervínculo visitado" xfId="57458" builtinId="9" hidden="1"/>
    <cellStyle name="Hipervínculo visitado" xfId="32938" builtinId="9" hidden="1"/>
    <cellStyle name="Hipervínculo visitado" xfId="28239" builtinId="9" hidden="1"/>
    <cellStyle name="Hipervínculo visitado" xfId="55637" builtinId="9" hidden="1"/>
    <cellStyle name="Hipervínculo visitado" xfId="23555" builtinId="9" hidden="1"/>
    <cellStyle name="Hipervínculo visitado" xfId="4081" builtinId="9" hidden="1"/>
    <cellStyle name="Hipervínculo visitado" xfId="41962" builtinId="9" hidden="1"/>
    <cellStyle name="Hipervínculo visitado" xfId="25074" builtinId="9" hidden="1"/>
    <cellStyle name="Hipervínculo visitado" xfId="45054" builtinId="9" hidden="1"/>
    <cellStyle name="Hipervínculo visitado" xfId="41810" builtinId="9" hidden="1"/>
    <cellStyle name="Hipervínculo visitado" xfId="8776" builtinId="9" hidden="1"/>
    <cellStyle name="Hipervínculo visitado" xfId="36454" builtinId="9" hidden="1"/>
    <cellStyle name="Hipervínculo visitado" xfId="5984" builtinId="9" hidden="1"/>
    <cellStyle name="Hipervínculo visitado" xfId="15688" builtinId="9" hidden="1"/>
    <cellStyle name="Hipervínculo visitado" xfId="18833" builtinId="9" hidden="1"/>
    <cellStyle name="Hipervínculo visitado" xfId="27653" builtinId="9" hidden="1"/>
    <cellStyle name="Hipervínculo visitado" xfId="44668" builtinId="9" hidden="1"/>
    <cellStyle name="Hipervínculo visitado" xfId="45741" builtinId="9" hidden="1"/>
    <cellStyle name="Hipervínculo visitado" xfId="52573" builtinId="9" hidden="1"/>
    <cellStyle name="Hipervínculo visitado" xfId="27418" builtinId="9" hidden="1"/>
    <cellStyle name="Hipervínculo visitado" xfId="8292" builtinId="9" hidden="1"/>
    <cellStyle name="Hipervínculo visitado" xfId="51268" builtinId="9" hidden="1"/>
    <cellStyle name="Hipervínculo visitado" xfId="1197" builtinId="9" hidden="1"/>
    <cellStyle name="Hipervínculo visitado" xfId="19760" builtinId="9" hidden="1"/>
    <cellStyle name="Hipervínculo visitado" xfId="44630" builtinId="9" hidden="1"/>
    <cellStyle name="Hipervínculo visitado" xfId="23561" builtinId="9" hidden="1"/>
    <cellStyle name="Hipervínculo visitado" xfId="27161" builtinId="9" hidden="1"/>
    <cellStyle name="Hipervínculo visitado" xfId="23719" builtinId="9" hidden="1"/>
    <cellStyle name="Hipervínculo visitado" xfId="25016" builtinId="9" hidden="1"/>
    <cellStyle name="Hipervínculo visitado" xfId="32324" builtinId="9" hidden="1"/>
    <cellStyle name="Hipervínculo visitado" xfId="39668" builtinId="9" hidden="1"/>
    <cellStyle name="Hipervínculo visitado" xfId="11988" builtinId="9" hidden="1"/>
    <cellStyle name="Hipervínculo visitado" xfId="21317" builtinId="9" hidden="1"/>
    <cellStyle name="Hipervínculo visitado" xfId="11729" builtinId="9" hidden="1"/>
    <cellStyle name="Hipervínculo visitado" xfId="21337" builtinId="9" hidden="1"/>
    <cellStyle name="Hipervínculo visitado" xfId="15668" builtinId="9" hidden="1"/>
    <cellStyle name="Hipervínculo visitado" xfId="51570" builtinId="9" hidden="1"/>
    <cellStyle name="Hipervínculo visitado" xfId="30826" builtinId="9" hidden="1"/>
    <cellStyle name="Hipervínculo visitado" xfId="34394" builtinId="9" hidden="1"/>
    <cellStyle name="Hipervínculo visitado" xfId="31720" builtinId="9" hidden="1"/>
    <cellStyle name="Hipervínculo visitado" xfId="22249" builtinId="9" hidden="1"/>
    <cellStyle name="Hipervínculo visitado" xfId="28257" builtinId="9" hidden="1"/>
    <cellStyle name="Hipervínculo visitado" xfId="24687" builtinId="9" hidden="1"/>
    <cellStyle name="Hipervínculo visitado" xfId="9127" builtinId="9" hidden="1"/>
    <cellStyle name="Hipervínculo visitado" xfId="20732" builtinId="9" hidden="1"/>
    <cellStyle name="Hipervínculo visitado" xfId="9590" builtinId="9" hidden="1"/>
    <cellStyle name="Hipervínculo visitado" xfId="41763" builtinId="9" hidden="1"/>
    <cellStyle name="Hipervínculo visitado" xfId="42434" builtinId="9" hidden="1"/>
    <cellStyle name="Hipervínculo visitado" xfId="46569" builtinId="9" hidden="1"/>
    <cellStyle name="Hipervínculo visitado" xfId="10576" builtinId="9" hidden="1"/>
    <cellStyle name="Hipervínculo visitado" xfId="52511" builtinId="9" hidden="1"/>
    <cellStyle name="Hipervínculo visitado" xfId="27588" builtinId="9" hidden="1"/>
    <cellStyle name="Hipervínculo visitado" xfId="30814" builtinId="9" hidden="1"/>
    <cellStyle name="Hipervínculo visitado" xfId="22111" builtinId="9" hidden="1"/>
    <cellStyle name="Hipervínculo visitado" xfId="33754" builtinId="9" hidden="1"/>
    <cellStyle name="Hipervínculo visitado" xfId="7280" builtinId="9" hidden="1"/>
    <cellStyle name="Hipervínculo visitado" xfId="25382" builtinId="9" hidden="1"/>
    <cellStyle name="Hipervínculo visitado" xfId="13902" builtinId="9" hidden="1"/>
    <cellStyle name="Hipervínculo visitado" xfId="14245" builtinId="9" hidden="1"/>
    <cellStyle name="Hipervínculo visitado" xfId="29936" builtinId="9" hidden="1"/>
    <cellStyle name="Hipervínculo visitado" xfId="36742" builtinId="9" hidden="1"/>
    <cellStyle name="Hipervínculo visitado" xfId="9594" builtinId="9" hidden="1"/>
    <cellStyle name="Hipervínculo visitado" xfId="49792" builtinId="9" hidden="1"/>
    <cellStyle name="Hipervínculo visitado" xfId="10924" builtinId="9" hidden="1"/>
    <cellStyle name="Hipervínculo visitado" xfId="30709" builtinId="9" hidden="1"/>
    <cellStyle name="Hipervínculo visitado" xfId="7516" builtinId="9" hidden="1"/>
    <cellStyle name="Hipervínculo visitado" xfId="56795" builtinId="9" hidden="1"/>
    <cellStyle name="Hipervínculo visitado" xfId="25076" builtinId="9" hidden="1"/>
    <cellStyle name="Hipervínculo visitado" xfId="7439" builtinId="9" hidden="1"/>
    <cellStyle name="Hipervínculo visitado" xfId="11554" builtinId="9" hidden="1"/>
    <cellStyle name="Hipervínculo visitado" xfId="7202" builtinId="9" hidden="1"/>
    <cellStyle name="Hipervínculo visitado" xfId="33500" builtinId="9" hidden="1"/>
    <cellStyle name="Hipervínculo visitado" xfId="31935" builtinId="9" hidden="1"/>
    <cellStyle name="Hipervínculo visitado" xfId="44001" builtinId="9" hidden="1"/>
    <cellStyle name="Hipervínculo visitado" xfId="26601" builtinId="9" hidden="1"/>
    <cellStyle name="Hipervínculo visitado" xfId="5752" builtinId="9" hidden="1"/>
    <cellStyle name="Hipervínculo visitado" xfId="34903" builtinId="9" hidden="1"/>
    <cellStyle name="Hipervínculo visitado" xfId="55181" builtinId="9" hidden="1"/>
    <cellStyle name="Hipervínculo visitado" xfId="21191" builtinId="9" hidden="1"/>
    <cellStyle name="Hipervínculo visitado" xfId="32987" builtinId="9" hidden="1"/>
    <cellStyle name="Hipervínculo visitado" xfId="6156" builtinId="9" hidden="1"/>
    <cellStyle name="Hipervínculo visitado" xfId="20216" builtinId="9" hidden="1"/>
    <cellStyle name="Hipervínculo visitado" xfId="7272" builtinId="9" hidden="1"/>
    <cellStyle name="Hipervínculo visitado" xfId="43471" builtinId="9" hidden="1"/>
    <cellStyle name="Hipervínculo visitado" xfId="53241" builtinId="9" hidden="1"/>
    <cellStyle name="Hipervínculo visitado" xfId="58180" builtinId="9" hidden="1"/>
    <cellStyle name="Hipervínculo visitado" xfId="52360" builtinId="9" hidden="1"/>
    <cellStyle name="Hipervínculo visitado" xfId="8350" builtinId="9" hidden="1"/>
    <cellStyle name="Hipervínculo visitado" xfId="20431" builtinId="9" hidden="1"/>
    <cellStyle name="Hipervínculo visitado" xfId="35379" builtinId="9" hidden="1"/>
    <cellStyle name="Hipervínculo visitado" xfId="47475" builtinId="9" hidden="1"/>
    <cellStyle name="Hipervínculo visitado" xfId="8576" builtinId="9" hidden="1"/>
    <cellStyle name="Hipervínculo visitado" xfId="17488" builtinId="9" hidden="1"/>
    <cellStyle name="Hipervínculo visitado" xfId="32143" builtinId="9" hidden="1"/>
    <cellStyle name="Hipervínculo visitado" xfId="57264" builtinId="9" hidden="1"/>
    <cellStyle name="Hipervínculo visitado" xfId="26895" builtinId="9" hidden="1"/>
    <cellStyle name="Hipervínculo visitado" xfId="4735" builtinId="9" hidden="1"/>
    <cellStyle name="Hipervínculo visitado" xfId="36584" builtinId="9" hidden="1"/>
    <cellStyle name="Hipervínculo visitado" xfId="6779" builtinId="9" hidden="1"/>
    <cellStyle name="Hipervínculo visitado" xfId="11275" builtinId="9" hidden="1"/>
    <cellStyle name="Hipervínculo visitado" xfId="9041" builtinId="9" hidden="1"/>
    <cellStyle name="Hipervínculo visitado" xfId="6951" builtinId="9" hidden="1"/>
    <cellStyle name="Hipervínculo visitado" xfId="5468" builtinId="9" hidden="1"/>
    <cellStyle name="Hipervínculo visitado" xfId="47393" builtinId="9" hidden="1"/>
    <cellStyle name="Hipervínculo visitado" xfId="30896" builtinId="9" hidden="1"/>
    <cellStyle name="Hipervínculo visitado" xfId="26829" builtinId="9" hidden="1"/>
    <cellStyle name="Hipervínculo visitado" xfId="43451" builtinId="9" hidden="1"/>
    <cellStyle name="Hipervínculo visitado" xfId="9107" builtinId="9" hidden="1"/>
    <cellStyle name="Hipervínculo visitado" xfId="42167" builtinId="9" hidden="1"/>
    <cellStyle name="Hipervínculo visitado" xfId="19676" builtinId="9" hidden="1"/>
    <cellStyle name="Hipervínculo visitado" xfId="32210" builtinId="9" hidden="1"/>
    <cellStyle name="Hipervínculo visitado" xfId="1963" builtinId="9" hidden="1"/>
    <cellStyle name="Hipervínculo visitado" xfId="37225" builtinId="9" hidden="1"/>
    <cellStyle name="Hipervínculo visitado" xfId="1747" builtinId="9" hidden="1"/>
    <cellStyle name="Hipervínculo visitado" xfId="1949" builtinId="9" hidden="1"/>
    <cellStyle name="Hipervínculo visitado" xfId="3341" builtinId="9" hidden="1"/>
    <cellStyle name="Hipervínculo visitado" xfId="2138" builtinId="9" hidden="1"/>
    <cellStyle name="Hipervínculo visitado" xfId="36241" builtinId="9" hidden="1"/>
    <cellStyle name="Hipervínculo visitado" xfId="3817" builtinId="9" hidden="1"/>
    <cellStyle name="Hipervínculo visitado" xfId="42236" builtinId="9" hidden="1"/>
    <cellStyle name="Hipervínculo visitado" xfId="49298" builtinId="9" hidden="1"/>
    <cellStyle name="Hipervínculo visitado" xfId="14697" builtinId="9" hidden="1"/>
    <cellStyle name="Hipervínculo visitado" xfId="29624" builtinId="9" hidden="1"/>
    <cellStyle name="Hipervínculo visitado" xfId="29588" builtinId="9" hidden="1"/>
    <cellStyle name="Hipervínculo visitado" xfId="15137" builtinId="9" hidden="1"/>
    <cellStyle name="Hipervínculo visitado" xfId="26097" builtinId="9" hidden="1"/>
    <cellStyle name="Hipervínculo visitado" xfId="58920" builtinId="9" hidden="1"/>
    <cellStyle name="Hipervínculo visitado" xfId="47355" builtinId="9" hidden="1"/>
    <cellStyle name="Hipervínculo visitado" xfId="9185" builtinId="9" hidden="1"/>
    <cellStyle name="Hipervínculo visitado" xfId="25533" builtinId="9" hidden="1"/>
    <cellStyle name="Hipervínculo visitado" xfId="53120" builtinId="9" hidden="1"/>
    <cellStyle name="Hipervínculo visitado" xfId="6793" builtinId="9" hidden="1"/>
    <cellStyle name="Hipervínculo visitado" xfId="17828" builtinId="9" hidden="1"/>
    <cellStyle name="Hipervínculo visitado" xfId="16153" builtinId="9" hidden="1"/>
    <cellStyle name="Hipervínculo visitado" xfId="6424" builtinId="9" hidden="1"/>
    <cellStyle name="Hipervínculo visitado" xfId="43375" builtinId="9" hidden="1"/>
    <cellStyle name="Hipervínculo visitado" xfId="15024" builtinId="9" hidden="1"/>
    <cellStyle name="Hipervínculo visitado" xfId="33550" builtinId="9" hidden="1"/>
    <cellStyle name="Hipervínculo visitado" xfId="23358" builtinId="9" hidden="1"/>
    <cellStyle name="Hipervínculo visitado" xfId="46603" builtinId="9" hidden="1"/>
    <cellStyle name="Hipervínculo visitado" xfId="52417" builtinId="9" hidden="1"/>
    <cellStyle name="Hipervínculo visitado" xfId="13409" builtinId="9" hidden="1"/>
    <cellStyle name="Hipervínculo visitado" xfId="25963" builtinId="9" hidden="1"/>
    <cellStyle name="Hipervínculo visitado" xfId="47399" builtinId="9" hidden="1"/>
    <cellStyle name="Hipervínculo visitado" xfId="57050" builtinId="9" hidden="1"/>
    <cellStyle name="Hipervínculo visitado" xfId="4629" builtinId="9" hidden="1"/>
    <cellStyle name="Hipervínculo visitado" xfId="55301" builtinId="9" hidden="1"/>
    <cellStyle name="Hipervínculo visitado" xfId="54502" builtinId="9" hidden="1"/>
    <cellStyle name="Hipervínculo visitado" xfId="22213" builtinId="9" hidden="1"/>
    <cellStyle name="Hipervínculo visitado" xfId="11966" builtinId="9" hidden="1"/>
    <cellStyle name="Hipervínculo visitado" xfId="56829" builtinId="9" hidden="1"/>
    <cellStyle name="Hipervínculo visitado" xfId="54349" builtinId="9" hidden="1"/>
    <cellStyle name="Hipervínculo visitado" xfId="49566" builtinId="9" hidden="1"/>
    <cellStyle name="Hipervínculo visitado" xfId="17510" builtinId="9" hidden="1"/>
    <cellStyle name="Hipervínculo visitado" xfId="15807" builtinId="9" hidden="1"/>
    <cellStyle name="Hipervínculo visitado" xfId="156" builtinId="9" hidden="1"/>
    <cellStyle name="Hipervínculo visitado" xfId="50756" builtinId="9" hidden="1"/>
    <cellStyle name="Hipervínculo visitado" xfId="55062" builtinId="9" hidden="1"/>
    <cellStyle name="Hipervínculo visitado" xfId="2060" builtinId="9" hidden="1"/>
    <cellStyle name="Hipervínculo visitado" xfId="548" builtinId="9" hidden="1"/>
    <cellStyle name="Hipervínculo visitado" xfId="48730" builtinId="9" hidden="1"/>
    <cellStyle name="Hipervínculo visitado" xfId="41536" builtinId="9" hidden="1"/>
    <cellStyle name="Hipervínculo visitado" xfId="48896" builtinId="9" hidden="1"/>
    <cellStyle name="Hipervínculo visitado" xfId="58801" builtinId="9" hidden="1"/>
    <cellStyle name="Hipervínculo visitado" xfId="31803" builtinId="9" hidden="1"/>
    <cellStyle name="Hipervínculo visitado" xfId="6861" builtinId="9" hidden="1"/>
    <cellStyle name="Hipervínculo visitado" xfId="5585" builtinId="9" hidden="1"/>
    <cellStyle name="Hipervínculo visitado" xfId="49162" builtinId="9" hidden="1"/>
    <cellStyle name="Hipervínculo visitado" xfId="4007" builtinId="9" hidden="1"/>
    <cellStyle name="Hipervínculo visitado" xfId="26551" builtinId="9" hidden="1"/>
    <cellStyle name="Hipervínculo visitado" xfId="24695" builtinId="9" hidden="1"/>
    <cellStyle name="Hipervínculo visitado" xfId="25999" builtinId="9" hidden="1"/>
    <cellStyle name="Hipervínculo visitado" xfId="38009" builtinId="9" hidden="1"/>
    <cellStyle name="Hipervínculo visitado" xfId="41932" builtinId="9" hidden="1"/>
    <cellStyle name="Hipervínculo visitado" xfId="32131" builtinId="9" hidden="1"/>
    <cellStyle name="Hipervínculo visitado" xfId="25909" builtinId="9" hidden="1"/>
    <cellStyle name="Hipervínculo visitado" xfId="25971" builtinId="9" hidden="1"/>
    <cellStyle name="Hipervínculo visitado" xfId="52714" builtinId="9" hidden="1"/>
    <cellStyle name="Hipervínculo visitado" xfId="50518" builtinId="9" hidden="1"/>
    <cellStyle name="Hipervínculo visitado" xfId="32922" builtinId="9" hidden="1"/>
    <cellStyle name="Hipervínculo visitado" xfId="35629" builtinId="9" hidden="1"/>
    <cellStyle name="Hipervínculo visitado" xfId="37241" builtinId="9" hidden="1"/>
    <cellStyle name="Hipervínculo visitado" xfId="31230" builtinId="9" hidden="1"/>
    <cellStyle name="Hipervínculo visitado" xfId="15280" builtinId="9" hidden="1"/>
    <cellStyle name="Hipervínculo visitado" xfId="28472" builtinId="9" hidden="1"/>
    <cellStyle name="Hipervínculo visitado" xfId="31306" builtinId="9" hidden="1"/>
    <cellStyle name="Hipervínculo visitado" xfId="37973" builtinId="9" hidden="1"/>
    <cellStyle name="Hipervínculo visitado" xfId="43828" builtinId="9" hidden="1"/>
    <cellStyle name="Hipervínculo visitado" xfId="27163" builtinId="9" hidden="1"/>
    <cellStyle name="Hipervínculo visitado" xfId="43184" builtinId="9" hidden="1"/>
    <cellStyle name="Hipervínculo visitado" xfId="22724" builtinId="9" hidden="1"/>
    <cellStyle name="Hipervínculo visitado" xfId="11483" builtinId="9" hidden="1"/>
    <cellStyle name="Hipervínculo visitado" xfId="31634" builtinId="9" hidden="1"/>
    <cellStyle name="Hipervínculo visitado" xfId="18465" builtinId="9" hidden="1"/>
    <cellStyle name="Hipervínculo visitado" xfId="23852" builtinId="9" hidden="1"/>
    <cellStyle name="Hipervínculo visitado" xfId="33740" builtinId="9" hidden="1"/>
    <cellStyle name="Hipervínculo visitado" xfId="20641" builtinId="9" hidden="1"/>
    <cellStyle name="Hipervínculo visitado" xfId="53453" builtinId="9" hidden="1"/>
    <cellStyle name="Hipervínculo visitado" xfId="23374" builtinId="9" hidden="1"/>
    <cellStyle name="Hipervínculo visitado" xfId="18472" builtinId="9" hidden="1"/>
    <cellStyle name="Hipervínculo visitado" xfId="12025" builtinId="9" hidden="1"/>
    <cellStyle name="Hipervínculo visitado" xfId="14630" builtinId="9" hidden="1"/>
    <cellStyle name="Hipervínculo visitado" xfId="15875" builtinId="9" hidden="1"/>
    <cellStyle name="Hipervínculo visitado" xfId="36466" builtinId="9" hidden="1"/>
    <cellStyle name="Hipervínculo visitado" xfId="7397" builtinId="9" hidden="1"/>
    <cellStyle name="Hipervínculo visitado" xfId="14974" builtinId="9" hidden="1"/>
    <cellStyle name="Hipervínculo visitado" xfId="23517" builtinId="9" hidden="1"/>
    <cellStyle name="Hipervínculo visitado" xfId="24978" builtinId="9" hidden="1"/>
    <cellStyle name="Hipervínculo visitado" xfId="32537" builtinId="9" hidden="1"/>
    <cellStyle name="Hipervínculo visitado" xfId="31208" builtinId="9" hidden="1"/>
    <cellStyle name="Hipervínculo visitado" xfId="41468" builtinId="9" hidden="1"/>
    <cellStyle name="Hipervínculo visitado" xfId="9608" builtinId="9" hidden="1"/>
    <cellStyle name="Hipervínculo visitado" xfId="45410" builtinId="9" hidden="1"/>
    <cellStyle name="Hipervínculo visitado" xfId="44818" builtinId="9" hidden="1"/>
    <cellStyle name="Hipervínculo visitado" xfId="19313" builtinId="9" hidden="1"/>
    <cellStyle name="Hipervínculo visitado" xfId="18087" builtinId="9" hidden="1"/>
    <cellStyle name="Hipervínculo visitado" xfId="53160" builtinId="9" hidden="1"/>
    <cellStyle name="Hipervínculo visitado" xfId="52215" builtinId="9" hidden="1"/>
    <cellStyle name="Hipervínculo visitado" xfId="36042" builtinId="9" hidden="1"/>
    <cellStyle name="Hipervínculo visitado" xfId="38131" builtinId="9" hidden="1"/>
    <cellStyle name="Hipervínculo visitado" xfId="36305" builtinId="9" hidden="1"/>
    <cellStyle name="Hipervínculo visitado" xfId="7752" builtinId="9" hidden="1"/>
    <cellStyle name="Hipervínculo visitado" xfId="20122" builtinId="9" hidden="1"/>
    <cellStyle name="Hipervínculo visitado" xfId="4675" builtinId="9" hidden="1"/>
    <cellStyle name="Hipervínculo visitado" xfId="10042" builtinId="9" hidden="1"/>
    <cellStyle name="Hipervínculo visitado" xfId="19343" builtinId="9" hidden="1"/>
    <cellStyle name="Hipervínculo visitado" xfId="20587" builtinId="9" hidden="1"/>
    <cellStyle name="Hipervínculo visitado" xfId="4725" builtinId="9" hidden="1"/>
    <cellStyle name="Hipervínculo visitado" xfId="16760" builtinId="9" hidden="1"/>
    <cellStyle name="Hipervínculo visitado" xfId="39017" builtinId="9" hidden="1"/>
    <cellStyle name="Hipervínculo visitado" xfId="51678" builtinId="9" hidden="1"/>
    <cellStyle name="Hipervínculo visitado" xfId="56865" builtinId="9" hidden="1"/>
    <cellStyle name="Hipervínculo visitado" xfId="43593" builtinId="9" hidden="1"/>
    <cellStyle name="Hipervínculo visitado" xfId="37773" builtinId="9" hidden="1"/>
    <cellStyle name="Hipervínculo visitado" xfId="25841" builtinId="9" hidden="1"/>
    <cellStyle name="Hipervínculo visitado" xfId="13900" builtinId="9" hidden="1"/>
    <cellStyle name="Hipervínculo visitado" xfId="28725" builtinId="9" hidden="1"/>
    <cellStyle name="Hipervínculo visitado" xfId="8530" builtinId="9" hidden="1"/>
    <cellStyle name="Hipervínculo visitado" xfId="23497" builtinId="9" hidden="1"/>
    <cellStyle name="Hipervínculo visitado" xfId="28887" builtinId="9" hidden="1"/>
    <cellStyle name="Hipervínculo visitado" xfId="25773" builtinId="9" hidden="1"/>
    <cellStyle name="Hipervínculo visitado" xfId="2112" builtinId="9" hidden="1"/>
    <cellStyle name="Hipervínculo visitado" xfId="14126" builtinId="9" hidden="1"/>
    <cellStyle name="Hipervínculo visitado" xfId="16097" builtinId="9" hidden="1"/>
    <cellStyle name="Hipervínculo visitado" xfId="14956" builtinId="9" hidden="1"/>
    <cellStyle name="Hipervínculo visitado" xfId="25523" builtinId="9" hidden="1"/>
    <cellStyle name="Hipervínculo visitado" xfId="20637" builtinId="9" hidden="1"/>
    <cellStyle name="Hipervínculo visitado" xfId="30882" builtinId="9" hidden="1"/>
    <cellStyle name="Hipervínculo visitado" xfId="14040" builtinId="9" hidden="1"/>
    <cellStyle name="Hipervínculo visitado" xfId="48868" builtinId="9" hidden="1"/>
    <cellStyle name="Hipervínculo visitado" xfId="30634" builtinId="9" hidden="1"/>
    <cellStyle name="Hipervínculo visitado" xfId="15572" builtinId="9" hidden="1"/>
    <cellStyle name="Hipervínculo visitado" xfId="14886" builtinId="9" hidden="1"/>
    <cellStyle name="Hipervínculo visitado" xfId="51365" builtinId="9" hidden="1"/>
    <cellStyle name="Hipervínculo visitado" xfId="54702" builtinId="9" hidden="1"/>
    <cellStyle name="Hipervínculo visitado" xfId="22822" builtinId="9" hidden="1"/>
    <cellStyle name="Hipervínculo visitado" xfId="24299" builtinId="9" hidden="1"/>
    <cellStyle name="Hipervínculo visitado" xfId="6490" builtinId="9" hidden="1"/>
    <cellStyle name="Hipervínculo visitado" xfId="39540" builtinId="9" hidden="1"/>
    <cellStyle name="Hipervínculo visitado" xfId="56141" builtinId="9" hidden="1"/>
    <cellStyle name="Hipervínculo visitado" xfId="56029" builtinId="9" hidden="1"/>
    <cellStyle name="Hipervínculo visitado" xfId="55667" builtinId="9" hidden="1"/>
    <cellStyle name="Hipervínculo visitado" xfId="30036" builtinId="9" hidden="1"/>
    <cellStyle name="Hipervínculo visitado" xfId="27007" builtinId="9" hidden="1"/>
    <cellStyle name="Hipervínculo visitado" xfId="52389" builtinId="9" hidden="1"/>
    <cellStyle name="Hipervínculo visitado" xfId="39984" builtinId="9" hidden="1"/>
    <cellStyle name="Hipervínculo visitado" xfId="10334" builtinId="9" hidden="1"/>
    <cellStyle name="Hipervínculo visitado" xfId="40922" builtinId="9" hidden="1"/>
    <cellStyle name="Hipervínculo visitado" xfId="20296" builtinId="9" hidden="1"/>
    <cellStyle name="Hipervínculo visitado" xfId="20076" builtinId="9" hidden="1"/>
    <cellStyle name="Hipervínculo visitado" xfId="35977" builtinId="9" hidden="1"/>
    <cellStyle name="Hipervínculo visitado" xfId="20722" builtinId="9" hidden="1"/>
    <cellStyle name="Hipervínculo visitado" xfId="4942" builtinId="9" hidden="1"/>
    <cellStyle name="Hipervínculo visitado" xfId="4776" builtinId="9" hidden="1"/>
    <cellStyle name="Hipervínculo visitado" xfId="30018" builtinId="9" hidden="1"/>
    <cellStyle name="Hipervínculo visitado" xfId="38575" builtinId="9" hidden="1"/>
    <cellStyle name="Hipervínculo visitado" xfId="4317" builtinId="9" hidden="1"/>
    <cellStyle name="Hipervínculo visitado" xfId="54822" builtinId="9" hidden="1"/>
    <cellStyle name="Hipervínculo visitado" xfId="38265" builtinId="9" hidden="1"/>
    <cellStyle name="Hipervínculo visitado" xfId="11154" builtinId="9" hidden="1"/>
    <cellStyle name="Hipervínculo visitado" xfId="57226" builtinId="9" hidden="1"/>
    <cellStyle name="Hipervínculo visitado" xfId="37325" builtinId="9" hidden="1"/>
    <cellStyle name="Hipervínculo visitado" xfId="36586" builtinId="9" hidden="1"/>
    <cellStyle name="Hipervínculo visitado" xfId="45302" builtinId="9" hidden="1"/>
    <cellStyle name="Hipervínculo visitado" xfId="30126" builtinId="9" hidden="1"/>
    <cellStyle name="Hipervínculo visitado" xfId="41729" builtinId="9" hidden="1"/>
    <cellStyle name="Hipervínculo visitado" xfId="24653" builtinId="9" hidden="1"/>
    <cellStyle name="Hipervínculo visitado" xfId="12089" builtinId="9" hidden="1"/>
    <cellStyle name="Hipervínculo visitado" xfId="25276" builtinId="9" hidden="1"/>
    <cellStyle name="Hipervínculo visitado" xfId="13650" builtinId="9" hidden="1"/>
    <cellStyle name="Hipervínculo visitado" xfId="25537" builtinId="9" hidden="1"/>
    <cellStyle name="Hipervínculo visitado" xfId="28002" builtinId="9" hidden="1"/>
    <cellStyle name="Hipervínculo visitado" xfId="7622" builtinId="9" hidden="1"/>
    <cellStyle name="Hipervínculo visitado" xfId="16989" builtinId="9" hidden="1"/>
    <cellStyle name="Hipervínculo visitado" xfId="34844" builtinId="9" hidden="1"/>
    <cellStyle name="Hipervínculo visitado" xfId="32515" builtinId="9" hidden="1"/>
    <cellStyle name="Hipervínculo visitado" xfId="9311" builtinId="9" hidden="1"/>
    <cellStyle name="Hipervínculo visitado" xfId="28249" builtinId="9" hidden="1"/>
    <cellStyle name="Hipervínculo visitado" xfId="12119" builtinId="9" hidden="1"/>
    <cellStyle name="Hipervínculo visitado" xfId="29339" builtinId="9" hidden="1"/>
    <cellStyle name="Hipervínculo visitado" xfId="7011" builtinId="9" hidden="1"/>
    <cellStyle name="Hipervínculo visitado" xfId="28691" builtinId="9" hidden="1"/>
    <cellStyle name="Hipervínculo visitado" xfId="12004" builtinId="9" hidden="1"/>
    <cellStyle name="Hipervínculo visitado" xfId="11592" builtinId="9" hidden="1"/>
    <cellStyle name="Hipervínculo visitado" xfId="17304" builtinId="9" hidden="1"/>
    <cellStyle name="Hipervínculo visitado" xfId="18500" builtinId="9" hidden="1"/>
    <cellStyle name="Hipervínculo visitado" xfId="1505" builtinId="9" hidden="1"/>
    <cellStyle name="Hipervínculo visitado" xfId="49538" builtinId="9" hidden="1"/>
    <cellStyle name="Hipervínculo visitado" xfId="46738" builtinId="9" hidden="1"/>
    <cellStyle name="Hipervínculo visitado" xfId="55241" builtinId="9" hidden="1"/>
    <cellStyle name="Hipervínculo visitado" xfId="9754" builtinId="9" hidden="1"/>
    <cellStyle name="Hipervínculo visitado" xfId="37911" builtinId="9" hidden="1"/>
    <cellStyle name="Hipervínculo visitado" xfId="19660" builtinId="9" hidden="1"/>
    <cellStyle name="Hipervínculo visitado" xfId="24575" builtinId="9" hidden="1"/>
    <cellStyle name="Hipervínculo visitado" xfId="12767" builtinId="9" hidden="1"/>
    <cellStyle name="Hipervínculo visitado" xfId="14830" builtinId="9" hidden="1"/>
    <cellStyle name="Hipervínculo visitado" xfId="14392" builtinId="9" hidden="1"/>
    <cellStyle name="Hipervínculo visitado" xfId="45755" builtinId="9" hidden="1"/>
    <cellStyle name="Hipervínculo visitado" xfId="45553" builtinId="9" hidden="1"/>
    <cellStyle name="Hipervínculo visitado" xfId="29017" builtinId="9" hidden="1"/>
    <cellStyle name="Hipervínculo visitado" xfId="36133" builtinId="9" hidden="1"/>
    <cellStyle name="Hipervínculo visitado" xfId="1177" builtinId="9" hidden="1"/>
    <cellStyle name="Hipervínculo visitado" xfId="34309" builtinId="9" hidden="1"/>
    <cellStyle name="Hipervínculo visitado" xfId="49346" builtinId="9" hidden="1"/>
    <cellStyle name="Hipervínculo visitado" xfId="15865" builtinId="9" hidden="1"/>
    <cellStyle name="Hipervínculo visitado" xfId="30368" builtinId="9" hidden="1"/>
    <cellStyle name="Hipervínculo visitado" xfId="7458" builtinId="9" hidden="1"/>
    <cellStyle name="Hipervínculo visitado" xfId="17708" builtinId="9" hidden="1"/>
    <cellStyle name="Hipervínculo visitado" xfId="21084" builtinId="9" hidden="1"/>
    <cellStyle name="Hipervínculo visitado" xfId="23295" builtinId="9" hidden="1"/>
    <cellStyle name="Hipervínculo visitado" xfId="32603" builtinId="9" hidden="1"/>
    <cellStyle name="Hipervínculo visitado" xfId="22704" builtinId="9" hidden="1"/>
    <cellStyle name="Hipervínculo visitado" xfId="41642" builtinId="9" hidden="1"/>
    <cellStyle name="Hipervínculo visitado" xfId="34305" builtinId="9" hidden="1"/>
    <cellStyle name="Hipervínculo visitado" xfId="18561" builtinId="9" hidden="1"/>
    <cellStyle name="Hipervínculo visitado" xfId="6522" builtinId="9" hidden="1"/>
    <cellStyle name="Hipervínculo visitado" xfId="46537" builtinId="9" hidden="1"/>
    <cellStyle name="Hipervínculo visitado" xfId="8658" builtinId="9" hidden="1"/>
    <cellStyle name="Hipervínculo visitado" xfId="14745" builtinId="9" hidden="1"/>
    <cellStyle name="Hipervínculo visitado" xfId="16167" builtinId="9" hidden="1"/>
    <cellStyle name="Hipervínculo visitado" xfId="5318" builtinId="9" hidden="1"/>
    <cellStyle name="Hipervínculo visitado" xfId="8949" builtinId="9" hidden="1"/>
    <cellStyle name="Hipervínculo visitado" xfId="1955" builtinId="9" hidden="1"/>
    <cellStyle name="Hipervínculo visitado" xfId="43938" builtinId="9" hidden="1"/>
    <cellStyle name="Hipervínculo visitado" xfId="46509" builtinId="9" hidden="1"/>
    <cellStyle name="Hipervínculo visitado" xfId="52234" builtinId="9" hidden="1"/>
    <cellStyle name="Hipervínculo visitado" xfId="20435" builtinId="9" hidden="1"/>
    <cellStyle name="Hipervínculo visitado" xfId="6324" builtinId="9" hidden="1"/>
    <cellStyle name="Hipervínculo visitado" xfId="56992" builtinId="9" hidden="1"/>
    <cellStyle name="Hipervínculo visitado" xfId="38431" builtinId="9" hidden="1"/>
    <cellStyle name="Hipervínculo visitado" xfId="14872" builtinId="9" hidden="1"/>
    <cellStyle name="Hipervínculo visitado" xfId="14074" builtinId="9" hidden="1"/>
    <cellStyle name="Hipervínculo visitado" xfId="48904" builtinId="9" hidden="1"/>
    <cellStyle name="Hipervínculo visitado" xfId="39360" builtinId="9" hidden="1"/>
    <cellStyle name="Hipervínculo visitado" xfId="6286" builtinId="9" hidden="1"/>
    <cellStyle name="Hipervínculo visitado" xfId="45016" builtinId="9" hidden="1"/>
    <cellStyle name="Hipervínculo visitado" xfId="42656" builtinId="9" hidden="1"/>
    <cellStyle name="Hipervínculo visitado" xfId="48946" builtinId="9" hidden="1"/>
    <cellStyle name="Hipervínculo visitado" xfId="26907" builtinId="9" hidden="1"/>
    <cellStyle name="Hipervínculo visitado" xfId="29490" builtinId="9" hidden="1"/>
    <cellStyle name="Hipervínculo visitado" xfId="45318" builtinId="9" hidden="1"/>
    <cellStyle name="Hipervínculo visitado" xfId="47255" builtinId="9" hidden="1"/>
    <cellStyle name="Hipervínculo visitado" xfId="27183" builtinId="9" hidden="1"/>
    <cellStyle name="Hipervínculo visitado" xfId="29620" builtinId="9" hidden="1"/>
    <cellStyle name="Hipervínculo visitado" xfId="38415" builtinId="9" hidden="1"/>
    <cellStyle name="Hipervínculo visitado" xfId="20521" builtinId="9" hidden="1"/>
    <cellStyle name="Hipervínculo visitado" xfId="9978" builtinId="9" hidden="1"/>
    <cellStyle name="Hipervínculo visitado" xfId="12201" builtinId="9" hidden="1"/>
    <cellStyle name="Hipervínculo visitado" xfId="7829" builtinId="9" hidden="1"/>
    <cellStyle name="Hipervínculo visitado" xfId="18606" builtinId="9" hidden="1"/>
    <cellStyle name="Hipervínculo visitado" xfId="13179" builtinId="9" hidden="1"/>
    <cellStyle name="Hipervínculo visitado" xfId="5762" builtinId="9" hidden="1"/>
    <cellStyle name="Hipervínculo visitado" xfId="39350" builtinId="9" hidden="1"/>
    <cellStyle name="Hipervínculo visitado" xfId="18185" builtinId="9" hidden="1"/>
    <cellStyle name="Hipervínculo visitado" xfId="55946" builtinId="9" hidden="1"/>
    <cellStyle name="Hipervínculo visitado" xfId="57819" builtinId="9" hidden="1"/>
    <cellStyle name="Hipervínculo visitado" xfId="9293" builtinId="9" hidden="1"/>
    <cellStyle name="Hipervínculo visitado" xfId="48732" builtinId="9" hidden="1"/>
    <cellStyle name="Hipervínculo visitado" xfId="16271" builtinId="9" hidden="1"/>
    <cellStyle name="Hipervínculo visitado" xfId="45428" builtinId="9" hidden="1"/>
    <cellStyle name="Hipervínculo visitado" xfId="45460" builtinId="9" hidden="1"/>
    <cellStyle name="Hipervínculo visitado" xfId="19354" builtinId="9" hidden="1"/>
    <cellStyle name="Hipervínculo visitado" xfId="3649" builtinId="9" hidden="1"/>
    <cellStyle name="Hipervínculo visitado" xfId="48518" builtinId="9" hidden="1"/>
    <cellStyle name="Hipervínculo visitado" xfId="12070" builtinId="9" hidden="1"/>
    <cellStyle name="Hipervínculo visitado" xfId="12529" builtinId="9" hidden="1"/>
    <cellStyle name="Hipervínculo visitado" xfId="56249" builtinId="9" hidden="1"/>
    <cellStyle name="Hipervínculo visitado" xfId="39754" builtinId="9" hidden="1"/>
    <cellStyle name="Hipervínculo visitado" xfId="22413" builtinId="9" hidden="1"/>
    <cellStyle name="Hipervínculo visitado" xfId="14628" builtinId="9" hidden="1"/>
    <cellStyle name="Hipervínculo visitado" xfId="54668" builtinId="9" hidden="1"/>
    <cellStyle name="Hipervínculo visitado" xfId="58795" builtinId="9" hidden="1"/>
    <cellStyle name="Hipervínculo visitado" xfId="47309" builtinId="9" hidden="1"/>
    <cellStyle name="Hipervínculo visitado" xfId="31578" builtinId="9" hidden="1"/>
    <cellStyle name="Hipervínculo visitado" xfId="1335" builtinId="9" hidden="1"/>
    <cellStyle name="Hipervínculo visitado" xfId="28303" builtinId="9" hidden="1"/>
    <cellStyle name="Hipervínculo visitado" xfId="53186" builtinId="9" hidden="1"/>
    <cellStyle name="Hipervínculo visitado" xfId="56693" builtinId="9" hidden="1"/>
    <cellStyle name="Hipervínculo visitado" xfId="43752" builtinId="9" hidden="1"/>
    <cellStyle name="Hipervínculo visitado" xfId="2106" builtinId="9" hidden="1"/>
    <cellStyle name="Hipervínculo visitado" xfId="41892" builtinId="9" hidden="1"/>
    <cellStyle name="Hipervínculo visitado" xfId="3689" builtinId="9" hidden="1"/>
    <cellStyle name="Hipervínculo visitado" xfId="32338" builtinId="9" hidden="1"/>
    <cellStyle name="Hipervínculo visitado" xfId="58743" builtinId="9" hidden="1"/>
    <cellStyle name="Hipervínculo visitado" xfId="40804" builtinId="9" hidden="1"/>
    <cellStyle name="Hipervínculo visitado" xfId="26055" builtinId="9" hidden="1"/>
    <cellStyle name="Hipervínculo visitado" xfId="35081" builtinId="9" hidden="1"/>
    <cellStyle name="Hipervínculo visitado" xfId="3123" builtinId="9" hidden="1"/>
    <cellStyle name="Hipervínculo visitado" xfId="40840" builtinId="9" hidden="1"/>
    <cellStyle name="Hipervínculo visitado" xfId="51114" builtinId="9" hidden="1"/>
    <cellStyle name="Hipervínculo visitado" xfId="12127" builtinId="9" hidden="1"/>
    <cellStyle name="Hipervínculo visitado" xfId="5718" builtinId="9" hidden="1"/>
    <cellStyle name="Hipervínculo visitado" xfId="10666" builtinId="9" hidden="1"/>
    <cellStyle name="Hipervínculo visitado" xfId="36989" builtinId="9" hidden="1"/>
    <cellStyle name="Hipervínculo visitado" xfId="33968" builtinId="9" hidden="1"/>
    <cellStyle name="Hipervínculo visitado" xfId="49312" builtinId="9" hidden="1"/>
    <cellStyle name="Hipervínculo visitado" xfId="5158" builtinId="9" hidden="1"/>
    <cellStyle name="Hipervínculo visitado" xfId="3425" builtinId="9" hidden="1"/>
    <cellStyle name="Hipervínculo visitado" xfId="8782" builtinId="9" hidden="1"/>
    <cellStyle name="Hipervínculo visitado" xfId="3559" builtinId="9" hidden="1"/>
    <cellStyle name="Hipervínculo visitado" xfId="10875" builtinId="9" hidden="1"/>
    <cellStyle name="Hipervínculo visitado" xfId="11596" builtinId="9" hidden="1"/>
    <cellStyle name="Hipervínculo visitado" xfId="52746" builtinId="9" hidden="1"/>
    <cellStyle name="Hipervínculo visitado" xfId="50375" builtinId="9" hidden="1"/>
    <cellStyle name="Hipervínculo visitado" xfId="22778" builtinId="9" hidden="1"/>
    <cellStyle name="Hipervínculo visitado" xfId="37545" builtinId="9" hidden="1"/>
    <cellStyle name="Hipervínculo visitado" xfId="2699" builtinId="9" hidden="1"/>
    <cellStyle name="Hipervínculo visitado" xfId="31510" builtinId="9" hidden="1"/>
    <cellStyle name="Hipervínculo visitado" xfId="1030" builtinId="9" hidden="1"/>
    <cellStyle name="Hipervínculo visitado" xfId="53935" builtinId="9" hidden="1"/>
    <cellStyle name="Hipervínculo visitado" xfId="44898" builtinId="9" hidden="1"/>
    <cellStyle name="Hipervínculo visitado" xfId="36714" builtinId="9" hidden="1"/>
    <cellStyle name="Hipervínculo visitado" xfId="1287" builtinId="9" hidden="1"/>
    <cellStyle name="Hipervínculo visitado" xfId="10306" builtinId="9" hidden="1"/>
    <cellStyle name="Hipervínculo visitado" xfId="59352" builtinId="9" hidden="1"/>
    <cellStyle name="Hipervínculo visitado" xfId="26249" builtinId="9" hidden="1"/>
    <cellStyle name="Hipervínculo visitado" xfId="30739" builtinId="9" hidden="1"/>
    <cellStyle name="Hipervínculo visitado" xfId="42352" builtinId="9" hidden="1"/>
    <cellStyle name="Hipervínculo visitado" xfId="38307" builtinId="9" hidden="1"/>
    <cellStyle name="Hipervínculo visitado" xfId="33368" builtinId="9" hidden="1"/>
    <cellStyle name="Hipervínculo visitado" xfId="31430" builtinId="9" hidden="1"/>
    <cellStyle name="Hipervínculo visitado" xfId="47465" builtinId="9" hidden="1"/>
    <cellStyle name="Hipervínculo visitado" xfId="41808" builtinId="9" hidden="1"/>
    <cellStyle name="Hipervínculo visitado" xfId="31712" builtinId="9" hidden="1"/>
    <cellStyle name="Hipervínculo visitado" xfId="12002" builtinId="9" hidden="1"/>
    <cellStyle name="Hipervínculo visitado" xfId="33120" builtinId="9" hidden="1"/>
    <cellStyle name="Hipervínculo visitado" xfId="37463" builtinId="9" hidden="1"/>
    <cellStyle name="Hipervínculo visitado" xfId="27787" builtinId="9" hidden="1"/>
    <cellStyle name="Hipervínculo visitado" xfId="47035" builtinId="9" hidden="1"/>
    <cellStyle name="Hipervínculo visitado" xfId="2023" builtinId="9" hidden="1"/>
    <cellStyle name="Hipervínculo visitado" xfId="2826" builtinId="9" hidden="1"/>
    <cellStyle name="Hipervínculo visitado" xfId="28408" builtinId="9" hidden="1"/>
    <cellStyle name="Hipervínculo visitado" xfId="35583" builtinId="9" hidden="1"/>
    <cellStyle name="Hipervínculo visitado" xfId="6975" builtinId="9" hidden="1"/>
    <cellStyle name="Hipervínculo visitado" xfId="45034" builtinId="9" hidden="1"/>
    <cellStyle name="Hipervínculo visitado" xfId="4657" builtinId="9" hidden="1"/>
    <cellStyle name="Hipervínculo visitado" xfId="44451" builtinId="9" hidden="1"/>
    <cellStyle name="Hipervínculo visitado" xfId="29147" builtinId="9" hidden="1"/>
    <cellStyle name="Hipervínculo visitado" xfId="20387" builtinId="9" hidden="1"/>
    <cellStyle name="Hipervínculo visitado" xfId="49742" builtinId="9" hidden="1"/>
    <cellStyle name="Hipervínculo visitado" xfId="37769" builtinId="9" hidden="1"/>
    <cellStyle name="Hipervínculo visitado" xfId="55539" builtinId="9" hidden="1"/>
    <cellStyle name="Hipervínculo visitado" xfId="9133" builtinId="9" hidden="1"/>
    <cellStyle name="Hipervínculo visitado" xfId="56129" builtinId="9" hidden="1"/>
    <cellStyle name="Hipervínculo visitado" xfId="14450" builtinId="9" hidden="1"/>
    <cellStyle name="Hipervínculo visitado" xfId="26188" builtinId="9" hidden="1"/>
    <cellStyle name="Hipervínculo visitado" xfId="15730" builtinId="9" hidden="1"/>
    <cellStyle name="Hipervínculo visitado" xfId="14219" builtinId="9" hidden="1"/>
    <cellStyle name="Hipervínculo visitado" xfId="35143" builtinId="9" hidden="1"/>
    <cellStyle name="Hipervínculo visitado" xfId="33094" builtinId="9" hidden="1"/>
    <cellStyle name="Hipervínculo visitado" xfId="35701" builtinId="9" hidden="1"/>
    <cellStyle name="Hipervínculo visitado" xfId="43900" builtinId="9" hidden="1"/>
    <cellStyle name="Hipervínculo visitado" xfId="6753" builtinId="9" hidden="1"/>
    <cellStyle name="Hipervínculo visitado" xfId="1091" builtinId="9" hidden="1"/>
    <cellStyle name="Hipervínculo visitado" xfId="43499" builtinId="9" hidden="1"/>
    <cellStyle name="Hipervínculo visitado" xfId="27735" builtinId="9" hidden="1"/>
    <cellStyle name="Hipervínculo visitado" xfId="14255" builtinId="9" hidden="1"/>
    <cellStyle name="Hipervínculo visitado" xfId="38670" builtinId="9" hidden="1"/>
    <cellStyle name="Hipervínculo visitado" xfId="27322" builtinId="9" hidden="1"/>
    <cellStyle name="Hipervínculo visitado" xfId="18391" builtinId="9" hidden="1"/>
    <cellStyle name="Hipervínculo visitado" xfId="36319" builtinId="9" hidden="1"/>
    <cellStyle name="Hipervínculo visitado" xfId="24444" builtinId="9" hidden="1"/>
    <cellStyle name="Hipervínculo visitado" xfId="35663" builtinId="9" hidden="1"/>
    <cellStyle name="Hipervínculo visitado" xfId="11576" builtinId="9" hidden="1"/>
    <cellStyle name="Hipervínculo visitado" xfId="25726" builtinId="9" hidden="1"/>
    <cellStyle name="Hipervínculo visitado" xfId="54033" builtinId="9" hidden="1"/>
    <cellStyle name="Hipervínculo visitado" xfId="55671" builtinId="9" hidden="1"/>
    <cellStyle name="Hipervínculo visitado" xfId="22932" builtinId="9" hidden="1"/>
    <cellStyle name="Hipervínculo visitado" xfId="37178" builtinId="9" hidden="1"/>
    <cellStyle name="Hipervínculo visitado" xfId="2502" builtinId="9" hidden="1"/>
    <cellStyle name="Hipervínculo visitado" xfId="42576" builtinId="9" hidden="1"/>
    <cellStyle name="Hipervínculo visitado" xfId="50722" builtinId="9" hidden="1"/>
    <cellStyle name="Hipervínculo visitado" xfId="41918" builtinId="9" hidden="1"/>
    <cellStyle name="Hipervínculo visitado" xfId="18498" builtinId="9" hidden="1"/>
    <cellStyle name="Hipervínculo visitado" xfId="52437" builtinId="9" hidden="1"/>
    <cellStyle name="Hipervínculo visitado" xfId="38698" builtinId="9" hidden="1"/>
    <cellStyle name="Hipervínculo visitado" xfId="55172" builtinId="9" hidden="1"/>
    <cellStyle name="Hipervínculo visitado" xfId="25583" builtinId="9" hidden="1"/>
    <cellStyle name="Hipervínculo visitado" xfId="41225" builtinId="9" hidden="1"/>
    <cellStyle name="Hipervínculo visitado" xfId="39151" builtinId="9" hidden="1"/>
    <cellStyle name="Hipervínculo visitado" xfId="45124" builtinId="9" hidden="1"/>
    <cellStyle name="Hipervínculo visitado" xfId="39476" builtinId="9" hidden="1"/>
    <cellStyle name="Hipervínculo visitado" xfId="22746" builtinId="9" hidden="1"/>
    <cellStyle name="Hipervínculo visitado" xfId="54533" builtinId="9" hidden="1"/>
    <cellStyle name="Hipervínculo visitado" xfId="29861" builtinId="9" hidden="1"/>
    <cellStyle name="Hipervínculo visitado" xfId="48565" builtinId="9" hidden="1"/>
    <cellStyle name="Hipervínculo visitado" xfId="28075" builtinId="9" hidden="1"/>
    <cellStyle name="Hipervínculo visitado" xfId="56958" builtinId="9" hidden="1"/>
    <cellStyle name="Hipervínculo visitado" xfId="47377" builtinId="9" hidden="1"/>
    <cellStyle name="Hipervínculo visitado" xfId="51768" builtinId="9" hidden="1"/>
    <cellStyle name="Hipervínculo visitado" xfId="43830" builtinId="9" hidden="1"/>
    <cellStyle name="Hipervínculo visitado" xfId="49254" builtinId="9" hidden="1"/>
    <cellStyle name="Hipervínculo visitado" xfId="39354" builtinId="9" hidden="1"/>
    <cellStyle name="Hipervínculo visitado" xfId="42288" builtinId="9" hidden="1"/>
    <cellStyle name="Hipervínculo visitado" xfId="6084" builtinId="9" hidden="1"/>
    <cellStyle name="Hipervínculo visitado" xfId="58045" builtinId="9" hidden="1"/>
    <cellStyle name="Hipervínculo visitado" xfId="29989" builtinId="9" hidden="1"/>
    <cellStyle name="Hipervínculo visitado" xfId="14534" builtinId="9" hidden="1"/>
    <cellStyle name="Hipervínculo visitado" xfId="56063" builtinId="9" hidden="1"/>
    <cellStyle name="Hipervínculo visitado" xfId="29437" builtinId="9" hidden="1"/>
    <cellStyle name="Hipervínculo visitado" xfId="27388" builtinId="9" hidden="1"/>
    <cellStyle name="Hipervínculo visitado" xfId="44574" builtinId="9" hidden="1"/>
    <cellStyle name="Hipervínculo visitado" xfId="15478" builtinId="9" hidden="1"/>
    <cellStyle name="Hipervínculo visitado" xfId="51786" builtinId="9" hidden="1"/>
    <cellStyle name="Hipervínculo visitado" xfId="6496" builtinId="9" hidden="1"/>
    <cellStyle name="Hipervínculo visitado" xfId="9239" builtinId="9" hidden="1"/>
    <cellStyle name="Hipervínculo visitado" xfId="7712" builtinId="9" hidden="1"/>
    <cellStyle name="Hipervínculo visitado" xfId="51331" builtinId="9" hidden="1"/>
    <cellStyle name="Hipervínculo visitado" xfId="57617" builtinId="9" hidden="1"/>
    <cellStyle name="Hipervínculo visitado" xfId="14062" builtinId="9" hidden="1"/>
    <cellStyle name="Hipervínculo visitado" xfId="42796" builtinId="9" hidden="1"/>
    <cellStyle name="Hipervínculo visitado" xfId="24765" builtinId="9" hidden="1"/>
    <cellStyle name="Hipervínculo visitado" xfId="23195" builtinId="9" hidden="1"/>
    <cellStyle name="Hipervínculo visitado" xfId="8386" builtinId="9" hidden="1"/>
    <cellStyle name="Hipervínculo visitado" xfId="27526" builtinId="9" hidden="1"/>
    <cellStyle name="Hipervínculo visitado" xfId="46817" builtinId="9" hidden="1"/>
    <cellStyle name="Hipervínculo visitado" xfId="34999" builtinId="9" hidden="1"/>
    <cellStyle name="Hipervínculo visitado" xfId="8166" builtinId="9" hidden="1"/>
    <cellStyle name="Hipervínculo visitado" xfId="2234" builtinId="9" hidden="1"/>
    <cellStyle name="Hipervínculo visitado" xfId="13255" builtinId="9" hidden="1"/>
    <cellStyle name="Hipervínculo visitado" xfId="41538" builtinId="9" hidden="1"/>
    <cellStyle name="Hipervínculo visitado" xfId="55101" builtinId="9" hidden="1"/>
    <cellStyle name="Hipervínculo visitado" xfId="58224" builtinId="9" hidden="1"/>
    <cellStyle name="Hipervínculo visitado" xfId="47968" builtinId="9" hidden="1"/>
    <cellStyle name="Hipervínculo visitado" xfId="15690" builtinId="9" hidden="1"/>
    <cellStyle name="Hipervínculo visitado" xfId="29467" builtinId="9" hidden="1"/>
    <cellStyle name="Hipervínculo visitado" xfId="41329" builtinId="9" hidden="1"/>
    <cellStyle name="Hipervínculo visitado" xfId="1785" builtinId="9" hidden="1"/>
    <cellStyle name="Hipervínculo visitado" xfId="30275" builtinId="9" hidden="1"/>
    <cellStyle name="Hipervínculo visitado" xfId="5153" builtinId="9" hidden="1"/>
    <cellStyle name="Hipervínculo visitado" xfId="14882" builtinId="9" hidden="1"/>
    <cellStyle name="Hipervínculo visitado" xfId="49354" builtinId="9" hidden="1"/>
    <cellStyle name="Hipervínculo visitado" xfId="50461" builtinId="9" hidden="1"/>
    <cellStyle name="Hipervínculo visitado" xfId="55297" builtinId="9" hidden="1"/>
    <cellStyle name="Hipervínculo visitado" xfId="56377" builtinId="9" hidden="1"/>
    <cellStyle name="Hipervínculo visitado" xfId="25322" builtinId="9" hidden="1"/>
    <cellStyle name="Hipervínculo visitado" xfId="31238" builtinId="9" hidden="1"/>
    <cellStyle name="Hipervínculo visitado" xfId="8510" builtinId="9" hidden="1"/>
    <cellStyle name="Hipervínculo visitado" xfId="19188" builtinId="9" hidden="1"/>
    <cellStyle name="Hipervínculo visitado" xfId="11217" builtinId="9" hidden="1"/>
    <cellStyle name="Hipervínculo visitado" xfId="4918" builtinId="9" hidden="1"/>
    <cellStyle name="Hipervínculo visitado" xfId="761" builtinId="9" hidden="1"/>
    <cellStyle name="Hipervínculo visitado" xfId="6312" builtinId="9" hidden="1"/>
    <cellStyle name="Hipervínculo visitado" xfId="15449" builtinId="9" hidden="1"/>
    <cellStyle name="Hipervínculo visitado" xfId="45128" builtinId="9" hidden="1"/>
    <cellStyle name="Hipervínculo visitado" xfId="743" builtinId="9" hidden="1"/>
    <cellStyle name="Hipervínculo visitado" xfId="39770" builtinId="9" hidden="1"/>
    <cellStyle name="Hipervínculo visitado" xfId="33282" builtinId="9" hidden="1"/>
    <cellStyle name="Hipervínculo visitado" xfId="9576" builtinId="9" hidden="1"/>
    <cellStyle name="Hipervínculo visitado" xfId="30566" builtinId="9" hidden="1"/>
    <cellStyle name="Hipervínculo visitado" xfId="23438" builtinId="9" hidden="1"/>
    <cellStyle name="Hipervínculo visitado" xfId="7320" builtinId="9" hidden="1"/>
    <cellStyle name="Hipervínculo visitado" xfId="19368" builtinId="9" hidden="1"/>
    <cellStyle name="Hipervínculo visitado" xfId="48092" builtinId="9" hidden="1"/>
    <cellStyle name="Hipervínculo visitado" xfId="50620" builtinId="9" hidden="1"/>
    <cellStyle name="Hipervínculo visitado" xfId="1591" builtinId="9" hidden="1"/>
    <cellStyle name="Hipervínculo visitado" xfId="29753" builtinId="9" hidden="1"/>
    <cellStyle name="Hipervínculo visitado" xfId="14090" builtinId="9" hidden="1"/>
    <cellStyle name="Hipervínculo visitado" xfId="11964" builtinId="9" hidden="1"/>
    <cellStyle name="Hipervínculo visitado" xfId="42294" builtinId="9" hidden="1"/>
    <cellStyle name="Hipervínculo visitado" xfId="7916" builtinId="9" hidden="1"/>
    <cellStyle name="Hipervínculo visitado" xfId="45490" builtinId="9" hidden="1"/>
    <cellStyle name="Hipervínculo visitado" xfId="21142" builtinId="9" hidden="1"/>
    <cellStyle name="Hipervínculo visitado" xfId="35817" builtinId="9" hidden="1"/>
    <cellStyle name="Hipervínculo visitado" xfId="56407" builtinId="9" hidden="1"/>
    <cellStyle name="Hipervínculo visitado" xfId="25666" builtinId="9" hidden="1"/>
    <cellStyle name="Hipervínculo visitado" xfId="11924" builtinId="9" hidden="1"/>
    <cellStyle name="Hipervínculo visitado" xfId="6460" builtinId="9" hidden="1"/>
    <cellStyle name="Hipervínculo visitado" xfId="16071" builtinId="9" hidden="1"/>
    <cellStyle name="Hipervínculo visitado" xfId="51628" builtinId="9" hidden="1"/>
    <cellStyle name="Hipervínculo visitado" xfId="17772" builtinId="9" hidden="1"/>
    <cellStyle name="Hipervínculo visitado" xfId="55581" builtinId="9" hidden="1"/>
    <cellStyle name="Hipervínculo visitado" xfId="50305" builtinId="9" hidden="1"/>
    <cellStyle name="Hipervínculo visitado" xfId="56059" builtinId="9" hidden="1"/>
    <cellStyle name="Hipervínculo visitado" xfId="40388" builtinId="9" hidden="1"/>
    <cellStyle name="Hipervínculo visitado" xfId="57879" builtinId="9" hidden="1"/>
    <cellStyle name="Hipervínculo visitado" xfId="54239" builtinId="9" hidden="1"/>
    <cellStyle name="Hipervínculo visitado" xfId="59310" builtinId="9" hidden="1"/>
    <cellStyle name="Hipervínculo visitado" xfId="37205" builtinId="9" hidden="1"/>
    <cellStyle name="Hipervínculo visitado" xfId="40154" builtinId="9" hidden="1"/>
    <cellStyle name="Hipervínculo visitado" xfId="47531" builtinId="9" hidden="1"/>
    <cellStyle name="Hipervínculo visitado" xfId="46286" builtinId="9" hidden="1"/>
    <cellStyle name="Hipervínculo visitado" xfId="1269" builtinId="9" hidden="1"/>
    <cellStyle name="Hipervínculo visitado" xfId="41518" builtinId="9" hidden="1"/>
    <cellStyle name="Hipervínculo visitado" xfId="50990" builtinId="9" hidden="1"/>
    <cellStyle name="Hipervínculo visitado" xfId="10940" builtinId="9" hidden="1"/>
    <cellStyle name="Hipervínculo visitado" xfId="19848" builtinId="9" hidden="1"/>
    <cellStyle name="Hipervínculo visitado" xfId="19816" builtinId="9" hidden="1"/>
    <cellStyle name="Hipervínculo visitado" xfId="2999" builtinId="9" hidden="1"/>
    <cellStyle name="Hipervínculo visitado" xfId="40732" builtinId="9" hidden="1"/>
    <cellStyle name="Hipervínculo visitado" xfId="3347" builtinId="9" hidden="1"/>
    <cellStyle name="Hipervínculo visitado" xfId="30928" builtinId="9" hidden="1"/>
    <cellStyle name="Hipervínculo visitado" xfId="5262" builtinId="9" hidden="1"/>
    <cellStyle name="Hipervínculo visitado" xfId="22069" builtinId="9" hidden="1"/>
    <cellStyle name="Hipervínculo visitado" xfId="9496" builtinId="9" hidden="1"/>
    <cellStyle name="Hipervínculo visitado" xfId="10288" builtinId="9" hidden="1"/>
    <cellStyle name="Hipervínculo visitado" xfId="4782" builtinId="9" hidden="1"/>
    <cellStyle name="Hipervínculo visitado" xfId="33578" builtinId="9" hidden="1"/>
    <cellStyle name="Hipervínculo visitado" xfId="13039" builtinId="9" hidden="1"/>
    <cellStyle name="Hipervínculo visitado" xfId="6544" builtinId="9" hidden="1"/>
    <cellStyle name="Hipervínculo visitado" xfId="43190" builtinId="9" hidden="1"/>
    <cellStyle name="Hipervínculo visitado" xfId="301" builtinId="9" hidden="1"/>
    <cellStyle name="Hipervínculo visitado" xfId="40842" builtinId="9" hidden="1"/>
    <cellStyle name="Hipervínculo visitado" xfId="57869" builtinId="9" hidden="1"/>
    <cellStyle name="Hipervínculo visitado" xfId="43501" builtinId="9" hidden="1"/>
    <cellStyle name="Hipervínculo visitado" xfId="1795" builtinId="9" hidden="1"/>
    <cellStyle name="Hipervínculo visitado" xfId="4356" builtinId="9" hidden="1"/>
    <cellStyle name="Hipervínculo visitado" xfId="2322" builtinId="9" hidden="1"/>
    <cellStyle name="Hipervínculo visitado" xfId="32716" builtinId="9" hidden="1"/>
    <cellStyle name="Hipervínculo visitado" xfId="2094" builtinId="9" hidden="1"/>
    <cellStyle name="Hipervínculo visitado" xfId="4265" builtinId="9" hidden="1"/>
    <cellStyle name="Hipervínculo visitado" xfId="1057" builtinId="9" hidden="1"/>
    <cellStyle name="Hipervínculo visitado" xfId="9804" builtinId="9" hidden="1"/>
    <cellStyle name="Hipervínculo visitado" xfId="13371" builtinId="9" hidden="1"/>
    <cellStyle name="Hipervínculo visitado" xfId="38589" builtinId="9" hidden="1"/>
    <cellStyle name="Hipervínculo visitado" xfId="20266" builtinId="9" hidden="1"/>
    <cellStyle name="Hipervínculo visitado" xfId="46385" builtinId="9" hidden="1"/>
    <cellStyle name="Hipervínculo visitado" xfId="24359" builtinId="9" hidden="1"/>
    <cellStyle name="Hipervínculo visitado" xfId="835" builtinId="9" hidden="1"/>
    <cellStyle name="Hipervínculo visitado" xfId="5218" builtinId="9" hidden="1"/>
    <cellStyle name="Hipervínculo visitado" xfId="7074" builtinId="9" hidden="1"/>
    <cellStyle name="Hipervínculo visitado" xfId="18807" builtinId="9" hidden="1"/>
    <cellStyle name="Hipervínculo visitado" xfId="34293" builtinId="9" hidden="1"/>
    <cellStyle name="Hipervínculo visitado" xfId="30307" builtinId="9" hidden="1"/>
    <cellStyle name="Hipervínculo visitado" xfId="47890" builtinId="9" hidden="1"/>
    <cellStyle name="Hipervínculo visitado" xfId="17808" builtinId="9" hidden="1"/>
    <cellStyle name="Hipervínculo visitado" xfId="5101" builtinId="9" hidden="1"/>
    <cellStyle name="Hipervínculo visitado" xfId="27179" builtinId="9" hidden="1"/>
    <cellStyle name="Hipervínculo visitado" xfId="10175" builtinId="9" hidden="1"/>
    <cellStyle name="Hipervínculo visitado" xfId="363" builtinId="9" hidden="1"/>
    <cellStyle name="Hipervínculo visitado" xfId="8228" builtinId="9" hidden="1"/>
    <cellStyle name="Hipervínculo visitado" xfId="20738" builtinId="9" hidden="1"/>
    <cellStyle name="Hipervínculo visitado" xfId="873" builtinId="9" hidden="1"/>
    <cellStyle name="Hipervínculo visitado" xfId="29255" builtinId="9" hidden="1"/>
    <cellStyle name="Hipervínculo visitado" xfId="13273" builtinId="9" hidden="1"/>
    <cellStyle name="Hipervínculo visitado" xfId="7863" builtinId="9" hidden="1"/>
    <cellStyle name="Hipervínculo visitado" xfId="39129" builtinId="9" hidden="1"/>
    <cellStyle name="Hipervínculo visitado" xfId="19786" builtinId="9" hidden="1"/>
    <cellStyle name="Hipervínculo visitado" xfId="39496" builtinId="9" hidden="1"/>
    <cellStyle name="Hipervínculo visitado" xfId="14840" builtinId="9" hidden="1"/>
    <cellStyle name="Hipervínculo visitado" xfId="55961" builtinId="9" hidden="1"/>
    <cellStyle name="Hipervínculo visitado" xfId="23840" builtinId="9" hidden="1"/>
    <cellStyle name="Hipervínculo visitado" xfId="34907" builtinId="9" hidden="1"/>
    <cellStyle name="Hipervínculo visitado" xfId="4442" builtinId="9" hidden="1"/>
    <cellStyle name="Hipervínculo visitado" xfId="58455" builtinId="9" hidden="1"/>
    <cellStyle name="Hipervínculo visitado" xfId="52979" builtinId="9" hidden="1"/>
    <cellStyle name="Hipervínculo visitado" xfId="45506" builtinId="9" hidden="1"/>
    <cellStyle name="Hipervínculo visitado" xfId="28095" builtinId="9" hidden="1"/>
    <cellStyle name="Hipervínculo visitado" xfId="26299" builtinId="9" hidden="1"/>
    <cellStyle name="Hipervínculo visitado" xfId="42756" builtinId="9" hidden="1"/>
    <cellStyle name="Hipervínculo visitado" xfId="50415" builtinId="9" hidden="1"/>
    <cellStyle name="Hipervínculo visitado" xfId="35497" builtinId="9" hidden="1"/>
    <cellStyle name="Hipervínculo visitado" xfId="45262" builtinId="9" hidden="1"/>
    <cellStyle name="Hipervínculo visitado" xfId="11140" builtinId="9" hidden="1"/>
    <cellStyle name="Hipervínculo visitado" xfId="20044" builtinId="9" hidden="1"/>
    <cellStyle name="Hipervínculo visitado" xfId="34507" builtinId="9" hidden="1"/>
    <cellStyle name="Hipervínculo visitado" xfId="14550" builtinId="9" hidden="1"/>
    <cellStyle name="Hipervínculo visitado" xfId="43279" builtinId="9" hidden="1"/>
    <cellStyle name="Hipervínculo visitado" xfId="23055" builtinId="9" hidden="1"/>
    <cellStyle name="Hipervínculo visitado" xfId="36213" builtinId="9" hidden="1"/>
    <cellStyle name="Hipervínculo visitado" xfId="9289" builtinId="9" hidden="1"/>
    <cellStyle name="Hipervínculo visitado" xfId="15256" builtinId="9" hidden="1"/>
    <cellStyle name="Hipervínculo visitado" xfId="22077" builtinId="9" hidden="1"/>
    <cellStyle name="Hipervínculo visitado" xfId="14771" builtinId="9" hidden="1"/>
    <cellStyle name="Hipervínculo visitado" xfId="20052" builtinId="9" hidden="1"/>
    <cellStyle name="Hipervínculo visitado" xfId="33480" builtinId="9" hidden="1"/>
    <cellStyle name="Hipervínculo visitado" xfId="36760" builtinId="9" hidden="1"/>
    <cellStyle name="Hipervínculo visitado" xfId="7032" builtinId="9" hidden="1"/>
    <cellStyle name="Hipervínculo visitado" xfId="58361" builtinId="9" hidden="1"/>
    <cellStyle name="Hipervínculo visitado" xfId="17106" builtinId="9" hidden="1"/>
    <cellStyle name="Hipervínculo visitado" xfId="20391" builtinId="9" hidden="1"/>
    <cellStyle name="Hipervínculo visitado" xfId="40997" builtinId="9" hidden="1"/>
    <cellStyle name="Hipervínculo visitado" xfId="17448" builtinId="9" hidden="1"/>
    <cellStyle name="Hipervínculo visitado" xfId="52567" builtinId="9" hidden="1"/>
    <cellStyle name="Hipervínculo visitado" xfId="48212" builtinId="9" hidden="1"/>
    <cellStyle name="Hipervínculo visitado" xfId="52379" builtinId="9" hidden="1"/>
    <cellStyle name="Hipervínculo visitado" xfId="55965" builtinId="9" hidden="1"/>
    <cellStyle name="Hipervínculo visitado" xfId="17760" builtinId="9" hidden="1"/>
    <cellStyle name="Hipervínculo visitado" xfId="47487" builtinId="9" hidden="1"/>
    <cellStyle name="Hipervínculo visitado" xfId="31927" builtinId="9" hidden="1"/>
    <cellStyle name="Hipervínculo visitado" xfId="17318" builtinId="9" hidden="1"/>
    <cellStyle name="Hipervínculo visitado" xfId="37646" builtinId="9" hidden="1"/>
    <cellStyle name="Hipervínculo visitado" xfId="36209" builtinId="9" hidden="1"/>
    <cellStyle name="Hipervínculo visitado" xfId="11168" builtinId="9" hidden="1"/>
    <cellStyle name="Hipervínculo visitado" xfId="9958" builtinId="9" hidden="1"/>
    <cellStyle name="Hipervínculo visitado" xfId="41719" builtinId="9" hidden="1"/>
    <cellStyle name="Hipervínculo visitado" xfId="46282" builtinId="9" hidden="1"/>
    <cellStyle name="Hipervínculo visitado" xfId="41812" builtinId="9" hidden="1"/>
    <cellStyle name="Hipervínculo visitado" xfId="45717" builtinId="9" hidden="1"/>
    <cellStyle name="Hipervínculo visitado" xfId="33404" builtinId="9" hidden="1"/>
    <cellStyle name="Hipervínculo visitado" xfId="55928" builtinId="9" hidden="1"/>
    <cellStyle name="Hipervínculo visitado" xfId="8306" builtinId="9" hidden="1"/>
    <cellStyle name="Hipervínculo visitado" xfId="32109" builtinId="9" hidden="1"/>
    <cellStyle name="Hipervínculo visitado" xfId="46369" builtinId="9" hidden="1"/>
    <cellStyle name="Hipervínculo visitado" xfId="25467" builtinId="9" hidden="1"/>
    <cellStyle name="Hipervínculo visitado" xfId="42646" builtinId="9" hidden="1"/>
    <cellStyle name="Hipervínculo visitado" xfId="37999" builtinId="9" hidden="1"/>
    <cellStyle name="Hipervínculo visitado" xfId="12937" builtinId="9" hidden="1"/>
    <cellStyle name="Hipervínculo visitado" xfId="5802" builtinId="9" hidden="1"/>
    <cellStyle name="Hipervínculo visitado" xfId="1535" builtinId="9" hidden="1"/>
    <cellStyle name="Hipervínculo visitado" xfId="39518" builtinId="9" hidden="1"/>
    <cellStyle name="Hipervínculo visitado" xfId="51956" builtinId="9" hidden="1"/>
    <cellStyle name="Hipervínculo visitado" xfId="2378" builtinId="9" hidden="1"/>
    <cellStyle name="Hipervínculo visitado" xfId="653" builtinId="9" hidden="1"/>
    <cellStyle name="Hipervínculo visitado" xfId="55737" builtinId="9" hidden="1"/>
    <cellStyle name="Hipervínculo visitado" xfId="38297" builtinId="9" hidden="1"/>
    <cellStyle name="Hipervínculo visitado" xfId="11793" builtinId="9" hidden="1"/>
    <cellStyle name="Hipervínculo visitado" xfId="11611" builtinId="9" hidden="1"/>
    <cellStyle name="Hipervínculo visitado" xfId="27865" builtinId="9" hidden="1"/>
    <cellStyle name="Hipervínculo visitado" xfId="28695" builtinId="9" hidden="1"/>
    <cellStyle name="Hipervínculo visitado" xfId="9832" builtinId="9" hidden="1"/>
    <cellStyle name="Hipervínculo visitado" xfId="45234" builtinId="9" hidden="1"/>
    <cellStyle name="Hipervínculo visitado" xfId="57114" builtinId="9" hidden="1"/>
    <cellStyle name="Hipervínculo visitado" xfId="613" builtinId="9" hidden="1"/>
    <cellStyle name="Hipervínculo visitado" xfId="4860" builtinId="9" hidden="1"/>
    <cellStyle name="Hipervínculo visitado" xfId="22021" builtinId="9" hidden="1"/>
    <cellStyle name="Hipervínculo visitado" xfId="14289" builtinId="9" hidden="1"/>
    <cellStyle name="Hipervínculo visitado" xfId="27230" builtinId="9" hidden="1"/>
    <cellStyle name="Hipervínculo visitado" xfId="25072" builtinId="9" hidden="1"/>
    <cellStyle name="Hipervínculo visitado" xfId="46754" builtinId="9" hidden="1"/>
    <cellStyle name="Hipervínculo visitado" xfId="14058" builtinId="9" hidden="1"/>
    <cellStyle name="Hipervínculo visitado" xfId="52435" builtinId="9" hidden="1"/>
    <cellStyle name="Hipervínculo visitado" xfId="33174" builtinId="9" hidden="1"/>
    <cellStyle name="Hipervínculo visitado" xfId="53397" builtinId="9" hidden="1"/>
    <cellStyle name="Hipervínculo visitado" xfId="12729" builtinId="9" hidden="1"/>
    <cellStyle name="Hipervínculo visitado" xfId="43854" builtinId="9" hidden="1"/>
    <cellStyle name="Hipervínculo visitado" xfId="29694" builtinId="9" hidden="1"/>
    <cellStyle name="Hipervínculo visitado" xfId="24557" builtinId="9" hidden="1"/>
    <cellStyle name="Hipervínculo visitado" xfId="33031" builtinId="9" hidden="1"/>
    <cellStyle name="Hipervínculo visitado" xfId="13574" builtinId="9" hidden="1"/>
    <cellStyle name="Hipervínculo visitado" xfId="22948" builtinId="9" hidden="1"/>
    <cellStyle name="Hipervínculo visitado" xfId="50630" builtinId="9" hidden="1"/>
    <cellStyle name="Hipervínculo visitado" xfId="585" builtinId="9" hidden="1"/>
    <cellStyle name="Hipervínculo visitado" xfId="35841" builtinId="9" hidden="1"/>
    <cellStyle name="Hipervínculo visitado" xfId="26309" builtinId="9" hidden="1"/>
    <cellStyle name="Hipervínculo visitado" xfId="26717" builtinId="9" hidden="1"/>
    <cellStyle name="Hipervínculo visitado" xfId="48982" builtinId="9" hidden="1"/>
    <cellStyle name="Hipervínculo visitado" xfId="50231" builtinId="9" hidden="1"/>
    <cellStyle name="Hipervínculo visitado" xfId="23583" builtinId="9" hidden="1"/>
    <cellStyle name="Hipervínculo visitado" xfId="22726" builtinId="9" hidden="1"/>
    <cellStyle name="Hipervínculo visitado" xfId="56367" builtinId="9" hidden="1"/>
    <cellStyle name="Hipervínculo visitado" xfId="17074" builtinId="9" hidden="1"/>
    <cellStyle name="Hipervínculo visitado" xfId="53945" builtinId="9" hidden="1"/>
    <cellStyle name="Hipervínculo visitado" xfId="57054" builtinId="9" hidden="1"/>
    <cellStyle name="Hipervínculo visitado" xfId="50847" builtinId="9" hidden="1"/>
    <cellStyle name="Hipervínculo visitado" xfId="37307" builtinId="9" hidden="1"/>
    <cellStyle name="Hipervínculo visitado" xfId="32979" builtinId="9" hidden="1"/>
    <cellStyle name="Hipervínculo visitado" xfId="18375" builtinId="9" hidden="1"/>
    <cellStyle name="Hipervínculo visitado" xfId="39157" builtinId="9" hidden="1"/>
    <cellStyle name="Hipervínculo visitado" xfId="58459" builtinId="9" hidden="1"/>
    <cellStyle name="Hipervínculo visitado" xfId="56697" builtinId="9" hidden="1"/>
    <cellStyle name="Hipervínculo visitado" xfId="6600" builtinId="9" hidden="1"/>
    <cellStyle name="Hipervínculo visitado" xfId="38686" builtinId="9" hidden="1"/>
    <cellStyle name="Hipervínculo visitado" xfId="33874" builtinId="9" hidden="1"/>
    <cellStyle name="Hipervínculo visitado" xfId="27486" builtinId="9" hidden="1"/>
    <cellStyle name="Hipervínculo visitado" xfId="53317" builtinId="9" hidden="1"/>
    <cellStyle name="Hipervínculo visitado" xfId="49714" builtinId="9" hidden="1"/>
    <cellStyle name="Hipervínculo visitado" xfId="16890" builtinId="9" hidden="1"/>
    <cellStyle name="Hipervínculo visitado" xfId="15094" builtinId="9" hidden="1"/>
    <cellStyle name="Hipervínculo visitado" xfId="8899" builtinId="9" hidden="1"/>
    <cellStyle name="Hipervínculo visitado" xfId="11600" builtinId="9" hidden="1"/>
    <cellStyle name="Hipervínculo visitado" xfId="13642" builtinId="9" hidden="1"/>
    <cellStyle name="Hipervínculo visitado" xfId="39994" builtinId="9" hidden="1"/>
    <cellStyle name="Hipervínculo visitado" xfId="15767" builtinId="9" hidden="1"/>
    <cellStyle name="Hipervínculo visitado" xfId="29714" builtinId="9" hidden="1"/>
    <cellStyle name="Hipervínculo visitado" xfId="59213" builtinId="9" hidden="1"/>
    <cellStyle name="Hipervínculo visitado" xfId="9742" builtinId="9" hidden="1"/>
    <cellStyle name="Hipervínculo visitado" xfId="15284" builtinId="9" hidden="1"/>
    <cellStyle name="Hipervínculo visitado" xfId="8448" builtinId="9" hidden="1"/>
    <cellStyle name="Hipervínculo visitado" xfId="57134" builtinId="9" hidden="1"/>
    <cellStyle name="Hipervínculo visitado" xfId="35383" builtinId="9" hidden="1"/>
    <cellStyle name="Hipervínculo visitado" xfId="17090" builtinId="9" hidden="1"/>
    <cellStyle name="Hipervínculo visitado" xfId="52142" builtinId="9" hidden="1"/>
    <cellStyle name="Hipervínculo visitado" xfId="42508" builtinId="9" hidden="1"/>
    <cellStyle name="Hipervínculo visitado" xfId="39564" builtinId="9" hidden="1"/>
    <cellStyle name="Hipervínculo visitado" xfId="46351" builtinId="9" hidden="1"/>
    <cellStyle name="Hipervínculo visitado" xfId="45949" builtinId="9" hidden="1"/>
    <cellStyle name="Hipervínculo visitado" xfId="46539" builtinId="9" hidden="1"/>
    <cellStyle name="Hipervínculo visitado" xfId="23625" builtinId="9" hidden="1"/>
    <cellStyle name="Hipervínculo visitado" xfId="17368" builtinId="9" hidden="1"/>
    <cellStyle name="Hipervínculo visitado" xfId="55920" builtinId="9" hidden="1"/>
    <cellStyle name="Hipervínculo visitado" xfId="49936" builtinId="9" hidden="1"/>
    <cellStyle name="Hipervínculo visitado" xfId="41878" builtinId="9" hidden="1"/>
    <cellStyle name="Hipervínculo visitado" xfId="52358" builtinId="9" hidden="1"/>
    <cellStyle name="Hipervínculo visitado" xfId="59362" builtinId="9" hidden="1"/>
    <cellStyle name="Hipervínculo visitado" xfId="12396" builtinId="9" hidden="1"/>
    <cellStyle name="Hipervínculo visitado" xfId="22557" builtinId="9" hidden="1"/>
    <cellStyle name="Hipervínculo visitado" xfId="41888" builtinId="9" hidden="1"/>
    <cellStyle name="Hipervínculo visitado" xfId="48844" builtinId="9" hidden="1"/>
    <cellStyle name="Hipervínculo visitado" xfId="50353" builtinId="9" hidden="1"/>
    <cellStyle name="Hipervínculo visitado" xfId="55571" builtinId="9" hidden="1"/>
    <cellStyle name="Hipervínculo visitado" xfId="12301" builtinId="9" hidden="1"/>
    <cellStyle name="Hipervínculo visitado" xfId="10878" builtinId="9" hidden="1"/>
    <cellStyle name="Hipervínculo visitado" xfId="48094" builtinId="9" hidden="1"/>
    <cellStyle name="Hipervínculo visitado" xfId="5624" builtinId="9" hidden="1"/>
    <cellStyle name="Hipervínculo visitado" xfId="18541" builtinId="9" hidden="1"/>
    <cellStyle name="Hipervínculo visitado" xfId="15827" builtinId="9" hidden="1"/>
    <cellStyle name="Hipervínculo visitado" xfId="18425" builtinId="9" hidden="1"/>
    <cellStyle name="Hipervínculo visitado" xfId="42556" builtinId="9" hidden="1"/>
    <cellStyle name="Hipervínculo visitado" xfId="18598" builtinId="9" hidden="1"/>
    <cellStyle name="Hipervínculo visitado" xfId="4940" builtinId="9" hidden="1"/>
    <cellStyle name="Hipervínculo visitado" xfId="11586" builtinId="9" hidden="1"/>
    <cellStyle name="Hipervínculo visitado" xfId="21600" builtinId="9" hidden="1"/>
    <cellStyle name="Hipervínculo visitado" xfId="38159" builtinId="9" hidden="1"/>
    <cellStyle name="Hipervínculo visitado" xfId="36339" builtinId="9" hidden="1"/>
    <cellStyle name="Hipervínculo visitado" xfId="57583" builtinId="9" hidden="1"/>
    <cellStyle name="Hipervínculo visitado" xfId="52152" builtinId="9" hidden="1"/>
    <cellStyle name="Hipervínculo visitado" xfId="54443" builtinId="9" hidden="1"/>
    <cellStyle name="Hipervínculo visitado" xfId="37146" builtinId="9" hidden="1"/>
    <cellStyle name="Hipervínculo visitado" xfId="23177" builtinId="9" hidden="1"/>
    <cellStyle name="Hipervínculo visitado" xfId="17906" builtinId="9" hidden="1"/>
    <cellStyle name="Hipervínculo visitado" xfId="26007" builtinId="9" hidden="1"/>
    <cellStyle name="Hipervínculo visitado" xfId="57176" builtinId="9" hidden="1"/>
    <cellStyle name="Hipervínculo visitado" xfId="25314" builtinId="9" hidden="1"/>
    <cellStyle name="Hipervínculo visitado" xfId="14964" builtinId="9" hidden="1"/>
    <cellStyle name="Hipervínculo visitado" xfId="59067" builtinId="9" hidden="1"/>
    <cellStyle name="Hipervínculo visitado" xfId="33392" builtinId="9" hidden="1"/>
    <cellStyle name="Hipervínculo visitado" xfId="57448" builtinId="9" hidden="1"/>
    <cellStyle name="Hipervínculo visitado" xfId="57312" builtinId="9" hidden="1"/>
    <cellStyle name="Hipervínculo visitado" xfId="49274" builtinId="9" hidden="1"/>
    <cellStyle name="Hipervínculo visitado" xfId="40606" builtinId="9" hidden="1"/>
    <cellStyle name="Hipervínculo visitado" xfId="54563" builtinId="9" hidden="1"/>
    <cellStyle name="Hipervínculo visitado" xfId="36506" builtinId="9" hidden="1"/>
    <cellStyle name="Hipervínculo visitado" xfId="23347" builtinId="9" hidden="1"/>
    <cellStyle name="Hipervínculo visitado" xfId="51734" builtinId="9" hidden="1"/>
    <cellStyle name="Hipervínculo visitado" xfId="16644" builtinId="9" hidden="1"/>
    <cellStyle name="Hipervínculo visitado" xfId="11110" builtinId="9" hidden="1"/>
    <cellStyle name="Hipervínculo visitado" xfId="31760" builtinId="9" hidden="1"/>
    <cellStyle name="Hipervínculo visitado" xfId="4900" builtinId="9" hidden="1"/>
    <cellStyle name="Hipervínculo visitado" xfId="37134" builtinId="9" hidden="1"/>
    <cellStyle name="Hipervínculo visitado" xfId="49196" builtinId="9" hidden="1"/>
    <cellStyle name="Hipervínculo visitado" xfId="17552" builtinId="9" hidden="1"/>
    <cellStyle name="Hipervínculo visitado" xfId="18167" builtinId="9" hidden="1"/>
    <cellStyle name="Hipervínculo visitado" xfId="49444" builtinId="9" hidden="1"/>
    <cellStyle name="Hipervínculo visitado" xfId="12793" builtinId="9" hidden="1"/>
    <cellStyle name="Hipervínculo visitado" xfId="42751" builtinId="9" hidden="1"/>
    <cellStyle name="Hipervínculo visitado" xfId="14160" builtinId="9" hidden="1"/>
    <cellStyle name="Hipervínculo visitado" xfId="22405" builtinId="9" hidden="1"/>
    <cellStyle name="Hipervínculo visitado" xfId="26681" builtinId="9" hidden="1"/>
    <cellStyle name="Hipervínculo visitado" xfId="10250" builtinId="9" hidden="1"/>
    <cellStyle name="Hipervínculo visitado" xfId="37823" builtinId="9" hidden="1"/>
    <cellStyle name="Hipervínculo visitado" xfId="12199" builtinId="9" hidden="1"/>
    <cellStyle name="Hipervínculo visitado" xfId="37086" builtinId="9" hidden="1"/>
    <cellStyle name="Hipervínculo visitado" xfId="39838" builtinId="9" hidden="1"/>
    <cellStyle name="Hipervínculo visitado" xfId="11369" builtinId="9" hidden="1"/>
    <cellStyle name="Hipervínculo visitado" xfId="2310" builtinId="9" hidden="1"/>
    <cellStyle name="Hipervínculo visitado" xfId="41604" builtinId="9" hidden="1"/>
    <cellStyle name="Hipervínculo visitado" xfId="40280" builtinId="9" hidden="1"/>
    <cellStyle name="Hipervínculo visitado" xfId="1541" builtinId="9" hidden="1"/>
    <cellStyle name="Hipervínculo visitado" xfId="55079" builtinId="9" hidden="1"/>
    <cellStyle name="Hipervínculo visitado" xfId="54910" builtinId="9" hidden="1"/>
    <cellStyle name="Hipervínculo visitado" xfId="32125" builtinId="9" hidden="1"/>
    <cellStyle name="Hipervínculo visitado" xfId="28231" builtinId="9" hidden="1"/>
    <cellStyle name="Hipervínculo visitado" xfId="24893" builtinId="9" hidden="1"/>
    <cellStyle name="Hipervínculo visitado" xfId="58162" builtinId="9" hidden="1"/>
    <cellStyle name="Hipervínculo visitado" xfId="55912" builtinId="9" hidden="1"/>
    <cellStyle name="Hipervínculo visitado" xfId="9079" builtinId="9" hidden="1"/>
    <cellStyle name="Hipervínculo visitado" xfId="12659" builtinId="9" hidden="1"/>
    <cellStyle name="Hipervínculo visitado" xfId="11613" builtinId="9" hidden="1"/>
    <cellStyle name="Hipervínculo visitado" xfId="17804" builtinId="9" hidden="1"/>
    <cellStyle name="Hipervínculo visitado" xfId="53789" builtinId="9" hidden="1"/>
    <cellStyle name="Hipervínculo visitado" xfId="22858" builtinId="9" hidden="1"/>
    <cellStyle name="Hipervínculo visitado" xfId="36143" builtinId="9" hidden="1"/>
    <cellStyle name="Hipervínculo visitado" xfId="54696" builtinId="9" hidden="1"/>
    <cellStyle name="Hipervínculo visitado" xfId="50076" builtinId="9" hidden="1"/>
    <cellStyle name="Hipervínculo visitado" xfId="33424" builtinId="9" hidden="1"/>
    <cellStyle name="Hipervínculo visitado" xfId="47667" builtinId="9" hidden="1"/>
    <cellStyle name="Hipervínculo visitado" xfId="41437" builtinId="9" hidden="1"/>
    <cellStyle name="Hipervínculo visitado" xfId="21164" builtinId="9" hidden="1"/>
    <cellStyle name="Hipervínculo visitado" xfId="37419" builtinId="9" hidden="1"/>
    <cellStyle name="Hipervínculo visitado" xfId="31785" builtinId="9" hidden="1"/>
    <cellStyle name="Hipervínculo visitado" xfId="24155" builtinId="9" hidden="1"/>
    <cellStyle name="Hipervínculo visitado" xfId="24697" builtinId="9" hidden="1"/>
    <cellStyle name="Hipervínculo visitado" xfId="37815" builtinId="9" hidden="1"/>
    <cellStyle name="Hipervínculo visitado" xfId="47515" builtinId="9" hidden="1"/>
    <cellStyle name="Hipervínculo visitado" xfId="28905" builtinId="9" hidden="1"/>
    <cellStyle name="Hipervínculo visitado" xfId="24087" builtinId="9" hidden="1"/>
    <cellStyle name="Hipervínculo visitado" xfId="35413" builtinId="9" hidden="1"/>
    <cellStyle name="Hipervínculo visitado" xfId="28287" builtinId="9" hidden="1"/>
    <cellStyle name="Hipervínculo visitado" xfId="21065" builtinId="9" hidden="1"/>
    <cellStyle name="Hipervínculo visitado" xfId="20734" builtinId="9" hidden="1"/>
    <cellStyle name="Hipervínculo visitado" xfId="47944" builtinId="9" hidden="1"/>
    <cellStyle name="Hipervínculo visitado" xfId="33043" builtinId="9" hidden="1"/>
    <cellStyle name="Hipervínculo visitado" xfId="21359" builtinId="9" hidden="1"/>
    <cellStyle name="Hipervínculo visitado" xfId="44352" builtinId="9" hidden="1"/>
    <cellStyle name="Hipervínculo visitado" xfId="9679" builtinId="9" hidden="1"/>
    <cellStyle name="Hipervínculo visitado" xfId="43277" builtinId="9" hidden="1"/>
    <cellStyle name="Hipervínculo visitado" xfId="24889" builtinId="9" hidden="1"/>
    <cellStyle name="Hipervínculo visitado" xfId="956" builtinId="9" hidden="1"/>
    <cellStyle name="Hipervínculo visitado" xfId="9328" builtinId="9" hidden="1"/>
    <cellStyle name="Hipervínculo visitado" xfId="39342" builtinId="9" hidden="1"/>
    <cellStyle name="Hipervínculo visitado" xfId="14614" builtinId="9" hidden="1"/>
    <cellStyle name="Hipervínculo visitado" xfId="47826" builtinId="9" hidden="1"/>
    <cellStyle name="Hipervínculo visitado" xfId="30910" builtinId="9" hidden="1"/>
    <cellStyle name="Hipervínculo visitado" xfId="43082" builtinId="9" hidden="1"/>
    <cellStyle name="Hipervínculo visitado" xfId="17570" builtinId="9" hidden="1"/>
    <cellStyle name="Hipervínculo visitado" xfId="15188" builtinId="9" hidden="1"/>
    <cellStyle name="Hipervínculo visitado" xfId="33442" builtinId="9" hidden="1"/>
    <cellStyle name="Hipervínculo visitado" xfId="31508" builtinId="9" hidden="1"/>
    <cellStyle name="Hipervínculo visitado" xfId="43491" builtinId="9" hidden="1"/>
    <cellStyle name="Hipervínculo visitado" xfId="17736" builtinId="9" hidden="1"/>
    <cellStyle name="Hipervínculo visitado" xfId="41938" builtinId="9" hidden="1"/>
    <cellStyle name="Hipervínculo visitado" xfId="2346" builtinId="9" hidden="1"/>
    <cellStyle name="Hipervínculo visitado" xfId="31032" builtinId="9" hidden="1"/>
    <cellStyle name="Hipervínculo visitado" xfId="48332" builtinId="9" hidden="1"/>
    <cellStyle name="Hipervínculo visitado" xfId="46710" builtinId="9" hidden="1"/>
    <cellStyle name="Hipervínculo visitado" xfId="54764" builtinId="9" hidden="1"/>
    <cellStyle name="Hipervínculo visitado" xfId="19378" builtinId="9" hidden="1"/>
    <cellStyle name="Hipervínculo visitado" xfId="40318" builtinId="9" hidden="1"/>
    <cellStyle name="Hipervínculo visitado" xfId="37100" builtinId="9" hidden="1"/>
    <cellStyle name="Hipervínculo visitado" xfId="58279" builtinId="9" hidden="1"/>
    <cellStyle name="Hipervínculo visitado" xfId="32784" builtinId="9" hidden="1"/>
    <cellStyle name="Hipervínculo visitado" xfId="47561" builtinId="9" hidden="1"/>
    <cellStyle name="Hipervínculo visitado" xfId="17248" builtinId="9" hidden="1"/>
    <cellStyle name="Hipervínculo visitado" xfId="6334" builtinId="9" hidden="1"/>
    <cellStyle name="Hipervínculo visitado" xfId="18251" builtinId="9" hidden="1"/>
    <cellStyle name="Hipervínculo visitado" xfId="47828" builtinId="9" hidden="1"/>
    <cellStyle name="Hipervínculo visitado" xfId="51892" builtinId="9" hidden="1"/>
    <cellStyle name="Hipervínculo visitado" xfId="56895" builtinId="9" hidden="1"/>
    <cellStyle name="Hipervínculo visitado" xfId="19892" builtinId="9" hidden="1"/>
    <cellStyle name="Hipervínculo visitado" xfId="3891" builtinId="9" hidden="1"/>
    <cellStyle name="Hipervínculo visitado" xfId="21217" builtinId="9" hidden="1"/>
    <cellStyle name="Hipervínculo visitado" xfId="43633" builtinId="9" hidden="1"/>
    <cellStyle name="Hipervínculo visitado" xfId="14876" builtinId="9" hidden="1"/>
    <cellStyle name="Hipervínculo visitado" xfId="26719" builtinId="9" hidden="1"/>
    <cellStyle name="Hipervínculo visitado" xfId="7588" builtinId="9" hidden="1"/>
    <cellStyle name="Hipervínculo visitado" xfId="39988" builtinId="9" hidden="1"/>
    <cellStyle name="Hipervínculo visitado" xfId="55099" builtinId="9" hidden="1"/>
    <cellStyle name="Hipervínculo visitado" xfId="2524" builtinId="9" hidden="1"/>
    <cellStyle name="Hipervínculo visitado" xfId="13963" builtinId="9" hidden="1"/>
    <cellStyle name="Hipervínculo visitado" xfId="11405" builtinId="9" hidden="1"/>
    <cellStyle name="Hipervínculo visitado" xfId="7490" builtinId="9" hidden="1"/>
    <cellStyle name="Hipervínculo visitado" xfId="18843" builtinId="9" hidden="1"/>
    <cellStyle name="Hipervínculo visitado" xfId="55383" builtinId="9" hidden="1"/>
    <cellStyle name="Hipervínculo visitado" xfId="40222" builtinId="9" hidden="1"/>
    <cellStyle name="Hipervínculo visitado" xfId="50359" builtinId="9" hidden="1"/>
    <cellStyle name="Hipervínculo visitado" xfId="8768" builtinId="9" hidden="1"/>
    <cellStyle name="Hipervínculo visitado" xfId="2504" builtinId="9" hidden="1"/>
    <cellStyle name="Hipervínculo visitado" xfId="11403" builtinId="9" hidden="1"/>
    <cellStyle name="Hipervínculo visitado" xfId="5139" builtinId="9" hidden="1"/>
    <cellStyle name="Hipervínculo visitado" xfId="18295" builtinId="9" hidden="1"/>
    <cellStyle name="Hipervínculo visitado" xfId="10774" builtinId="9" hidden="1"/>
    <cellStyle name="Hipervínculo visitado" xfId="30408" builtinId="9" hidden="1"/>
    <cellStyle name="Hipervínculo visitado" xfId="3981" builtinId="9" hidden="1"/>
    <cellStyle name="Hipervínculo visitado" xfId="49270" builtinId="9" hidden="1"/>
    <cellStyle name="Hipervínculo visitado" xfId="47527" builtinId="9" hidden="1"/>
    <cellStyle name="Hipervínculo visitado" xfId="18050" builtinId="9" hidden="1"/>
    <cellStyle name="Hipervínculo visitado" xfId="7602" builtinId="9" hidden="1"/>
    <cellStyle name="Hipervínculo visitado" xfId="28789" builtinId="9" hidden="1"/>
    <cellStyle name="Hipervínculo visitado" xfId="54946" builtinId="9" hidden="1"/>
    <cellStyle name="Hipervínculo visitado" xfId="48726" builtinId="9" hidden="1"/>
    <cellStyle name="Hipervínculo visitado" xfId="8060" builtinId="9" hidden="1"/>
    <cellStyle name="Hipervínculo visitado" xfId="39700" builtinId="9" hidden="1"/>
    <cellStyle name="Hipervínculo visitado" xfId="313" builtinId="9" hidden="1"/>
    <cellStyle name="Hipervínculo visitado" xfId="9984" builtinId="9" hidden="1"/>
    <cellStyle name="Hipervínculo visitado" xfId="51144" builtinId="9" hidden="1"/>
    <cellStyle name="Hipervínculo visitado" xfId="56313" builtinId="9" hidden="1"/>
    <cellStyle name="Hipervínculo visitado" xfId="22331" builtinId="9" hidden="1"/>
    <cellStyle name="Hipervínculo visitado" xfId="10894" builtinId="9" hidden="1"/>
    <cellStyle name="Hipervínculo visitado" xfId="35151" builtinId="9" hidden="1"/>
    <cellStyle name="Hipervínculo visitado" xfId="30942" builtinId="9" hidden="1"/>
    <cellStyle name="Hipervínculo visitado" xfId="39072" builtinId="9" hidden="1"/>
    <cellStyle name="Hipervínculo visitado" xfId="29530" builtinId="9" hidden="1"/>
    <cellStyle name="Hipervínculo visitado" xfId="46957" builtinId="9" hidden="1"/>
    <cellStyle name="Hipervínculo visitado" xfId="23759" builtinId="9" hidden="1"/>
    <cellStyle name="Hipervínculo visitado" xfId="45246" builtinId="9" hidden="1"/>
    <cellStyle name="Hipervínculo visitado" xfId="29952" builtinId="9" hidden="1"/>
    <cellStyle name="Hipervínculo visitado" xfId="10324" builtinId="9" hidden="1"/>
    <cellStyle name="Hipervínculo visitado" xfId="31056" builtinId="9" hidden="1"/>
    <cellStyle name="Hipervínculo visitado" xfId="43261" builtinId="9" hidden="1"/>
    <cellStyle name="Hipervínculo visitado" xfId="723" builtinId="9" hidden="1"/>
    <cellStyle name="Hipervínculo visitado" xfId="11343" builtinId="9" hidden="1"/>
    <cellStyle name="Hipervínculo visitado" xfId="38545" builtinId="9" hidden="1"/>
    <cellStyle name="Hipervínculo visitado" xfId="34275" builtinId="9" hidden="1"/>
    <cellStyle name="Hipervínculo visitado" xfId="19341" builtinId="9" hidden="1"/>
    <cellStyle name="Hipervínculo visitado" xfId="24922" builtinId="9" hidden="1"/>
    <cellStyle name="Hipervínculo visitado" xfId="15476" builtinId="9" hidden="1"/>
    <cellStyle name="Hipervínculo visitado" xfId="508" builtinId="9" hidden="1"/>
    <cellStyle name="Hipervínculo visitado" xfId="24940" builtinId="9" hidden="1"/>
    <cellStyle name="Hipervínculo visitado" xfId="9534" builtinId="9" hidden="1"/>
    <cellStyle name="Hipervínculo visitado" xfId="45374" builtinId="9" hidden="1"/>
    <cellStyle name="Hipervínculo visitado" xfId="28645" builtinId="9" hidden="1"/>
    <cellStyle name="Hipervínculo visitado" xfId="36478" builtinId="9" hidden="1"/>
    <cellStyle name="Hipervínculo visitado" xfId="47653" builtinId="9" hidden="1"/>
    <cellStyle name="Hipervínculo visitado" xfId="38117" builtinId="9" hidden="1"/>
    <cellStyle name="Hipervínculo visitado" xfId="37967" builtinId="9" hidden="1"/>
    <cellStyle name="Hipervínculo visitado" xfId="37519" builtinId="9" hidden="1"/>
    <cellStyle name="Hipervínculo visitado" xfId="18459" builtinId="9" hidden="1"/>
    <cellStyle name="Hipervínculo visitado" xfId="24968" builtinId="9" hidden="1"/>
    <cellStyle name="Hipervínculo visitado" xfId="46975" builtinId="9" hidden="1"/>
    <cellStyle name="Hipervínculo visitado" xfId="26947" builtinId="9" hidden="1"/>
    <cellStyle name="Hipervínculo visitado" xfId="17540" builtinId="9" hidden="1"/>
    <cellStyle name="Hipervínculo visitado" xfId="32111" builtinId="9" hidden="1"/>
    <cellStyle name="Hipervínculo visitado" xfId="5868" builtinId="9" hidden="1"/>
    <cellStyle name="Hipervínculo visitado" xfId="44023" builtinId="9" hidden="1"/>
    <cellStyle name="Hipervínculo visitado" xfId="3883" builtinId="9" hidden="1"/>
    <cellStyle name="Hipervínculo visitado" xfId="47263" builtinId="9" hidden="1"/>
    <cellStyle name="Hipervínculo visitado" xfId="52680" builtinId="9" hidden="1"/>
    <cellStyle name="Hipervínculo visitado" xfId="21043" builtinId="9" hidden="1"/>
    <cellStyle name="Hipervínculo visitado" xfId="52328" builtinId="9" hidden="1"/>
    <cellStyle name="Hipervínculo visitado" xfId="30028" builtinId="9" hidden="1"/>
    <cellStyle name="Hipervínculo visitado" xfId="13125" builtinId="9" hidden="1"/>
    <cellStyle name="Hipervínculo visitado" xfId="15008" builtinId="9" hidden="1"/>
    <cellStyle name="Hipervínculo visitado" xfId="53630" builtinId="9" hidden="1"/>
    <cellStyle name="Hipervínculo visitado" xfId="11291" builtinId="9" hidden="1"/>
    <cellStyle name="Hipervínculo visitado" xfId="35923" builtinId="9" hidden="1"/>
    <cellStyle name="Hipervínculo visitado" xfId="19446" builtinId="9" hidden="1"/>
    <cellStyle name="Hipervínculo visitado" xfId="25517" builtinId="9" hidden="1"/>
    <cellStyle name="Hipervínculo visitado" xfId="27169" builtinId="9" hidden="1"/>
    <cellStyle name="Hipervínculo visitado" xfId="25424" builtinId="9" hidden="1"/>
    <cellStyle name="Hipervínculo visitado" xfId="24986" builtinId="9" hidden="1"/>
    <cellStyle name="Hipervínculo visitado" xfId="44646" builtinId="9" hidden="1"/>
    <cellStyle name="Hipervínculo visitado" xfId="55042" builtinId="9" hidden="1"/>
    <cellStyle name="Hipervínculo visitado" xfId="54307" builtinId="9" hidden="1"/>
    <cellStyle name="Hipervínculo visitado" xfId="1879" builtinId="9" hidden="1"/>
    <cellStyle name="Hipervínculo visitado" xfId="4285" builtinId="9" hidden="1"/>
    <cellStyle name="Hipervínculo visitado" xfId="32107" builtinId="9" hidden="1"/>
    <cellStyle name="Hipervínculo visitado" xfId="47705" builtinId="9" hidden="1"/>
    <cellStyle name="Hipervínculo visitado" xfId="39013" builtinId="9" hidden="1"/>
    <cellStyle name="Hipervínculo visitado" xfId="43758" builtinId="9" hidden="1"/>
    <cellStyle name="Hipervínculo visitado" xfId="24069" builtinId="9" hidden="1"/>
    <cellStyle name="Hipervínculo visitado" xfId="24157" builtinId="9" hidden="1"/>
    <cellStyle name="Hipervínculo visitado" xfId="1511" builtinId="9" hidden="1"/>
    <cellStyle name="Hipervínculo visitado" xfId="26146" builtinId="9" hidden="1"/>
    <cellStyle name="Hipervínculo visitado" xfId="30858" builtinId="9" hidden="1"/>
    <cellStyle name="Hipervínculo visitado" xfId="37130" builtinId="9" hidden="1"/>
    <cellStyle name="Hipervínculo visitado" xfId="32756" builtinId="9" hidden="1"/>
    <cellStyle name="Hipervínculo visitado" xfId="32547" builtinId="9" hidden="1"/>
    <cellStyle name="Hipervínculo visitado" xfId="37761" builtinId="9" hidden="1"/>
    <cellStyle name="Hipervínculo visitado" xfId="25767" builtinId="9" hidden="1"/>
    <cellStyle name="Hipervínculo visitado" xfId="12247" builtinId="9" hidden="1"/>
    <cellStyle name="Hipervínculo visitado" xfId="44174" builtinId="9" hidden="1"/>
    <cellStyle name="Hipervínculo visitado" xfId="57907" builtinId="9" hidden="1"/>
    <cellStyle name="Hipervínculo visitado" xfId="29684" builtinId="9" hidden="1"/>
    <cellStyle name="Hipervínculo visitado" xfId="12133" builtinId="9" hidden="1"/>
    <cellStyle name="Hipervínculo visitado" xfId="18722" builtinId="9" hidden="1"/>
    <cellStyle name="Hipervínculo visitado" xfId="18547" builtinId="9" hidden="1"/>
    <cellStyle name="Hipervínculo visitado" xfId="27390" builtinId="9" hidden="1"/>
    <cellStyle name="Hipervínculo visitado" xfId="12823" builtinId="9" hidden="1"/>
    <cellStyle name="Hipervínculo visitado" xfId="39851" builtinId="9" hidden="1"/>
    <cellStyle name="Hipervínculo visitado" xfId="37763" builtinId="9" hidden="1"/>
    <cellStyle name="Hipervínculo visitado" xfId="24221" builtinId="9" hidden="1"/>
    <cellStyle name="Hipervínculo visitado" xfId="10470" builtinId="9" hidden="1"/>
    <cellStyle name="Hipervínculo visitado" xfId="25363" builtinId="9" hidden="1"/>
    <cellStyle name="Hipervínculo visitado" xfId="25995" builtinId="9" hidden="1"/>
    <cellStyle name="Hipervínculo visitado" xfId="355" builtinId="9" hidden="1"/>
    <cellStyle name="Hipervínculo visitado" xfId="50916" builtinId="9" hidden="1"/>
    <cellStyle name="Hipervínculo visitado" xfId="6584" builtinId="9" hidden="1"/>
    <cellStyle name="Hipervínculo visitado" xfId="43680" builtinId="9" hidden="1"/>
    <cellStyle name="Hipervínculo visitado" xfId="27143" builtinId="9" hidden="1"/>
    <cellStyle name="Hipervínculo visitado" xfId="26093" builtinId="9" hidden="1"/>
    <cellStyle name="Hipervínculo visitado" xfId="23487" builtinId="9" hidden="1"/>
    <cellStyle name="Hipervínculo visitado" xfId="12677" builtinId="9" hidden="1"/>
    <cellStyle name="Hipervínculo visitado" xfId="29235" builtinId="9" hidden="1"/>
    <cellStyle name="Hipervínculo visitado" xfId="3585" builtinId="9" hidden="1"/>
    <cellStyle name="Hipervínculo visitado" xfId="5366" builtinId="9" hidden="1"/>
    <cellStyle name="Hipervínculo visitado" xfId="55333" builtinId="9" hidden="1"/>
    <cellStyle name="Hipervínculo visitado" xfId="16129" builtinId="9" hidden="1"/>
    <cellStyle name="Hipervínculo visitado" xfId="27982" builtinId="9" hidden="1"/>
    <cellStyle name="Hipervínculo visitado" xfId="839" builtinId="9" hidden="1"/>
    <cellStyle name="Hipervínculo visitado" xfId="10510" builtinId="9" hidden="1"/>
    <cellStyle name="Hipervínculo visitado" xfId="47816" builtinId="9" hidden="1"/>
    <cellStyle name="Hipervínculo visitado" xfId="1593" builtinId="9" hidden="1"/>
    <cellStyle name="Hipervínculo visitado" xfId="20156" builtinId="9" hidden="1"/>
    <cellStyle name="Hipervínculo visitado" xfId="7651" builtinId="9" hidden="1"/>
    <cellStyle name="Hipervínculo visitado" xfId="9938" builtinId="9" hidden="1"/>
    <cellStyle name="Hipervínculo visitado" xfId="29889" builtinId="9" hidden="1"/>
    <cellStyle name="Hipervínculo visitado" xfId="13859" builtinId="9" hidden="1"/>
    <cellStyle name="Hipervínculo visitado" xfId="22964" builtinId="9" hidden="1"/>
    <cellStyle name="Hipervínculo visitado" xfId="32848" builtinId="9" hidden="1"/>
    <cellStyle name="Hipervínculo visitado" xfId="5794" builtinId="9" hidden="1"/>
    <cellStyle name="Hipervínculo visitado" xfId="32117" builtinId="9" hidden="1"/>
    <cellStyle name="Hipervínculo visitado" xfId="57555" builtinId="9" hidden="1"/>
    <cellStyle name="Hipervínculo visitado" xfId="46961" builtinId="9" hidden="1"/>
    <cellStyle name="Hipervínculo visitado" xfId="21082" builtinId="9" hidden="1"/>
    <cellStyle name="Hipervínculo visitado" xfId="22409" builtinId="9" hidden="1"/>
    <cellStyle name="Hipervínculo visitado" xfId="38151" builtinId="9" hidden="1"/>
    <cellStyle name="Hipervínculo visitado" xfId="28107" builtinId="9" hidden="1"/>
    <cellStyle name="Hipervínculo visitado" xfId="19846" builtinId="9" hidden="1"/>
    <cellStyle name="Hipervínculo visitado" xfId="16882" builtinId="9" hidden="1"/>
    <cellStyle name="Hipervínculo visitado" xfId="1267" builtinId="9" hidden="1"/>
    <cellStyle name="Hipervínculo visitado" xfId="23360" builtinId="9" hidden="1"/>
    <cellStyle name="Hipervínculo visitado" xfId="25316" builtinId="9" hidden="1"/>
    <cellStyle name="Hipervínculo visitado" xfId="21719" builtinId="9" hidden="1"/>
    <cellStyle name="Hipervínculo visitado" xfId="30820" builtinId="9" hidden="1"/>
    <cellStyle name="Hipervínculo visitado" xfId="26555" builtinId="9" hidden="1"/>
    <cellStyle name="Hipervínculo visitado" xfId="47397" builtinId="9" hidden="1"/>
    <cellStyle name="Hipervínculo visitado" xfId="16251" builtinId="9" hidden="1"/>
    <cellStyle name="Hipervínculo visitado" xfId="19454" builtinId="9" hidden="1"/>
    <cellStyle name="Hipervínculo visitado" xfId="18738" builtinId="9" hidden="1"/>
    <cellStyle name="Hipervínculo visitado" xfId="19016" builtinId="9" hidden="1"/>
    <cellStyle name="Hipervínculo visitado" xfId="38800" builtinId="9" hidden="1"/>
    <cellStyle name="Hipervínculo visitado" xfId="22327" builtinId="9" hidden="1"/>
    <cellStyle name="Hipervínculo visitado" xfId="15562" builtinId="9" hidden="1"/>
    <cellStyle name="Hipervínculo visitado" xfId="40296" builtinId="9" hidden="1"/>
    <cellStyle name="Hipervínculo visitado" xfId="4372" builtinId="9" hidden="1"/>
    <cellStyle name="Hipervínculo visitado" xfId="16237" builtinId="9" hidden="1"/>
    <cellStyle name="Hipervínculo visitado" xfId="14096" builtinId="9" hidden="1"/>
    <cellStyle name="Hipervínculo visitado" xfId="30767" builtinId="9" hidden="1"/>
    <cellStyle name="Hipervínculo visitado" xfId="10050" builtinId="9" hidden="1"/>
    <cellStyle name="Hipervínculo visitado" xfId="4922" builtinId="9" hidden="1"/>
    <cellStyle name="Hipervínculo visitado" xfId="43423" builtinId="9" hidden="1"/>
    <cellStyle name="Hipervínculo visitado" xfId="20385" builtinId="9" hidden="1"/>
    <cellStyle name="Hipervínculo visitado" xfId="20258" builtinId="9" hidden="1"/>
    <cellStyle name="Hipervínculo visitado" xfId="55398" builtinId="9" hidden="1"/>
    <cellStyle name="Hipervínculo visitado" xfId="35603" builtinId="9" hidden="1"/>
    <cellStyle name="Hipervínculo visitado" xfId="58981" builtinId="9" hidden="1"/>
    <cellStyle name="Hipervínculo visitado" xfId="10032" builtinId="9" hidden="1"/>
    <cellStyle name="Hipervínculo visitado" xfId="32442" builtinId="9" hidden="1"/>
    <cellStyle name="Hipervínculo visitado" xfId="54417" builtinId="9" hidden="1"/>
    <cellStyle name="Hipervínculo visitado" xfId="45961" builtinId="9" hidden="1"/>
    <cellStyle name="Hipervínculo visitado" xfId="9486" builtinId="9" hidden="1"/>
    <cellStyle name="Hipervínculo visitado" xfId="20670" builtinId="9" hidden="1"/>
    <cellStyle name="Hipervínculo visitado" xfId="44264" builtinId="9" hidden="1"/>
    <cellStyle name="Hipervínculo visitado" xfId="54900" builtinId="9" hidden="1"/>
    <cellStyle name="Hipervínculo visitado" xfId="25292" builtinId="9" hidden="1"/>
    <cellStyle name="Hipervínculo visitado" xfId="6568" builtinId="9" hidden="1"/>
    <cellStyle name="Hipervínculo visitado" xfId="57603" builtinId="9" hidden="1"/>
    <cellStyle name="Hipervínculo visitado" xfId="26251" builtinId="9" hidden="1"/>
    <cellStyle name="Hipervínculo visitado" xfId="56373" builtinId="9" hidden="1"/>
    <cellStyle name="Hipervínculo visitado" xfId="12016" builtinId="9" hidden="1"/>
    <cellStyle name="Hipervínculo visitado" xfId="6933" builtinId="9" hidden="1"/>
    <cellStyle name="Hipervínculo visitado" xfId="5545" builtinId="9" hidden="1"/>
    <cellStyle name="Hipervínculo visitado" xfId="28123" builtinId="9" hidden="1"/>
    <cellStyle name="Hipervínculo visitado" xfId="3967" builtinId="9" hidden="1"/>
    <cellStyle name="Hipervínculo visitado" xfId="22854" builtinId="9" hidden="1"/>
    <cellStyle name="Hipervínculo visitado" xfId="14930" builtinId="9" hidden="1"/>
    <cellStyle name="Hipervínculo visitado" xfId="2869" builtinId="9" hidden="1"/>
    <cellStyle name="Hipervínculo visitado" xfId="48999" builtinId="9" hidden="1"/>
    <cellStyle name="Hipervínculo visitado" xfId="13492" builtinId="9" hidden="1"/>
    <cellStyle name="Hipervínculo visitado" xfId="40348" builtinId="9" hidden="1"/>
    <cellStyle name="Hipervínculo visitado" xfId="1731" builtinId="9" hidden="1"/>
    <cellStyle name="Hipervínculo visitado" xfId="55010" builtinId="9" hidden="1"/>
    <cellStyle name="Hipervínculo visitado" xfId="11136" builtinId="9" hidden="1"/>
    <cellStyle name="Hipervínculo visitado" xfId="54736" builtinId="9" hidden="1"/>
    <cellStyle name="Hipervínculo visitado" xfId="58365" builtinId="9" hidden="1"/>
    <cellStyle name="Hipervínculo visitado" xfId="55631" builtinId="9" hidden="1"/>
    <cellStyle name="Hipervínculo visitado" xfId="53505" builtinId="9" hidden="1"/>
    <cellStyle name="Hipervínculo visitado" xfId="37317" builtinId="9" hidden="1"/>
    <cellStyle name="Hipervínculo visitado" xfId="41019" builtinId="9" hidden="1"/>
    <cellStyle name="Hipervínculo visitado" xfId="14478" builtinId="9" hidden="1"/>
    <cellStyle name="Hipervínculo visitado" xfId="39899" builtinId="9" hidden="1"/>
    <cellStyle name="Hipervínculo visitado" xfId="52182" builtinId="9" hidden="1"/>
    <cellStyle name="Hipervínculo visitado" xfId="36105" builtinId="9" hidden="1"/>
    <cellStyle name="Hipervínculo visitado" xfId="29079" builtinId="9" hidden="1"/>
    <cellStyle name="Hipervínculo visitado" xfId="2565" builtinId="9" hidden="1"/>
    <cellStyle name="Hipervínculo visitado" xfId="58581" builtinId="9" hidden="1"/>
    <cellStyle name="Hipervínculo visitado" xfId="44400" builtinId="9" hidden="1"/>
    <cellStyle name="Hipervínculo visitado" xfId="43983" builtinId="9" hidden="1"/>
    <cellStyle name="Hipervínculo visitado" xfId="27777" builtinId="9" hidden="1"/>
    <cellStyle name="Hipervínculo visitado" xfId="21197" builtinId="9" hidden="1"/>
    <cellStyle name="Hipervínculo visitado" xfId="22732" builtinId="9" hidden="1"/>
    <cellStyle name="Hipervínculo visitado" xfId="18107" builtinId="9" hidden="1"/>
    <cellStyle name="Hipervínculo visitado" xfId="27761" builtinId="9" hidden="1"/>
    <cellStyle name="Hipervínculo visitado" xfId="11463" builtinId="9" hidden="1"/>
    <cellStyle name="Hipervínculo visitado" xfId="30188" builtinId="9" hidden="1"/>
    <cellStyle name="Hipervínculo visitado" xfId="50632" builtinId="9" hidden="1"/>
    <cellStyle name="Hipervínculo visitado" xfId="11670" builtinId="9" hidden="1"/>
    <cellStyle name="Hipervínculo visitado" xfId="51048" builtinId="9" hidden="1"/>
    <cellStyle name="Hipervínculo visitado" xfId="7889" builtinId="9" hidden="1"/>
    <cellStyle name="Hipervínculo visitado" xfId="48870" builtinId="9" hidden="1"/>
    <cellStyle name="Hipervínculo visitado" xfId="43158" builtinId="9" hidden="1"/>
    <cellStyle name="Hipervínculo visitado" xfId="32458" builtinId="9" hidden="1"/>
    <cellStyle name="Hipervínculo visitado" xfId="39710" builtinId="9" hidden="1"/>
    <cellStyle name="Hipervínculo visitado" xfId="33254" builtinId="9" hidden="1"/>
    <cellStyle name="Hipervínculo visitado" xfId="12975" builtinId="9" hidden="1"/>
    <cellStyle name="Hipervínculo visitado" xfId="52026" builtinId="9" hidden="1"/>
    <cellStyle name="Hipervínculo visitado" xfId="13500" builtinId="9" hidden="1"/>
    <cellStyle name="Hipervínculo visitado" xfId="50113" builtinId="9" hidden="1"/>
    <cellStyle name="Hipervínculo visitado" xfId="3651" builtinId="9" hidden="1"/>
    <cellStyle name="Hipervínculo visitado" xfId="7859" builtinId="9" hidden="1"/>
    <cellStyle name="Hipervínculo visitado" xfId="7932" builtinId="9" hidden="1"/>
    <cellStyle name="Hipervínculo visitado" xfId="30152" builtinId="9" hidden="1"/>
    <cellStyle name="Hipervínculo visitado" xfId="8997" builtinId="9" hidden="1"/>
    <cellStyle name="Hipervínculo visitado" xfId="55880" builtinId="9" hidden="1"/>
    <cellStyle name="Hipervínculo visitado" xfId="10197" builtinId="9" hidden="1"/>
    <cellStyle name="Hipervínculo visitado" xfId="29793" builtinId="9" hidden="1"/>
    <cellStyle name="Hipervínculo visitado" xfId="55725" builtinId="9" hidden="1"/>
    <cellStyle name="Hipervínculo visitado" xfId="41370" builtinId="9" hidden="1"/>
    <cellStyle name="Hipervínculo visitado" xfId="11684" builtinId="9" hidden="1"/>
    <cellStyle name="Hipervínculo visitado" xfId="7706" builtinId="9" hidden="1"/>
    <cellStyle name="Hipervínculo visitado" xfId="6004" builtinId="9" hidden="1"/>
    <cellStyle name="Hipervínculo visitado" xfId="46471" builtinId="9" hidden="1"/>
    <cellStyle name="Hipervínculo visitado" xfId="40196" builtinId="9" hidden="1"/>
    <cellStyle name="Hipervínculo visitado" xfId="57040" builtinId="9" hidden="1"/>
    <cellStyle name="Hipervínculo visitado" xfId="3852" builtinId="9" hidden="1"/>
    <cellStyle name="Hipervínculo visitado" xfId="45619" builtinId="9" hidden="1"/>
    <cellStyle name="Hipervínculo visitado" xfId="42858" builtinId="9" hidden="1"/>
    <cellStyle name="Hipervínculo visitado" xfId="2388" builtinId="9" hidden="1"/>
    <cellStyle name="Hipervínculo visitado" xfId="50285" builtinId="9" hidden="1"/>
    <cellStyle name="Hipervínculo visitado" xfId="26653" builtinId="9" hidden="1"/>
    <cellStyle name="Hipervínculo visitado" xfId="2108" builtinId="9" hidden="1"/>
    <cellStyle name="Hipervínculo visitado" xfId="13317" builtinId="9" hidden="1"/>
    <cellStyle name="Hipervínculo visitado" xfId="39841" builtinId="9" hidden="1"/>
    <cellStyle name="Hipervínculo visitado" xfId="47940" builtinId="9" hidden="1"/>
    <cellStyle name="Hipervínculo visitado" xfId="31378" builtinId="9" hidden="1"/>
    <cellStyle name="Hipervínculo visitado" xfId="56525" builtinId="9" hidden="1"/>
    <cellStyle name="Hipervínculo visitado" xfId="50742" builtinId="9" hidden="1"/>
    <cellStyle name="Hipervínculo visitado" xfId="1875" builtinId="9" hidden="1"/>
    <cellStyle name="Hipervínculo visitado" xfId="28424" builtinId="9" hidden="1"/>
    <cellStyle name="Hipervínculo visitado" xfId="33680" builtinId="9" hidden="1"/>
    <cellStyle name="Hipervínculo visitado" xfId="30204" builtinId="9" hidden="1"/>
    <cellStyle name="Hipervínculo visitado" xfId="8520" builtinId="9" hidden="1"/>
    <cellStyle name="Hipervínculo visitado" xfId="30838" builtinId="9" hidden="1"/>
    <cellStyle name="Hipervínculo visitado" xfId="43808" builtinId="9" hidden="1"/>
    <cellStyle name="Hipervínculo visitado" xfId="26065" builtinId="9" hidden="1"/>
    <cellStyle name="Hipervínculo visitado" xfId="18618" builtinId="9" hidden="1"/>
    <cellStyle name="Hipervínculo visitado" xfId="42838" builtinId="9" hidden="1"/>
    <cellStyle name="Hipervínculo visitado" xfId="16005" builtinId="9" hidden="1"/>
    <cellStyle name="Hipervínculo visitado" xfId="14233" builtinId="9" hidden="1"/>
    <cellStyle name="Hipervínculo visitado" xfId="34501" builtinId="9" hidden="1"/>
    <cellStyle name="Hipervínculo visitado" xfId="37377" builtinId="9" hidden="1"/>
    <cellStyle name="Hipervínculo visitado" xfId="37423" builtinId="9" hidden="1"/>
    <cellStyle name="Hipervínculo visitado" xfId="33069" builtinId="9" hidden="1"/>
    <cellStyle name="Hipervínculo visitado" xfId="40044" builtinId="9" hidden="1"/>
    <cellStyle name="Hipervínculo visitado" xfId="46031" builtinId="9" hidden="1"/>
    <cellStyle name="Hipervínculo visitado" xfId="13936" builtinId="9" hidden="1"/>
    <cellStyle name="Hipervínculo visitado" xfId="42748" builtinId="9" hidden="1"/>
    <cellStyle name="Hipervínculo visitado" xfId="52939" builtinId="9" hidden="1"/>
    <cellStyle name="Hipervínculo visitado" xfId="51428" builtinId="9" hidden="1"/>
    <cellStyle name="Hipervínculo visitado" xfId="50123" builtinId="9" hidden="1"/>
    <cellStyle name="Hipervínculo visitado" xfId="23475" builtinId="9" hidden="1"/>
    <cellStyle name="Hipervínculo visitado" xfId="21568" builtinId="9" hidden="1"/>
    <cellStyle name="Hipervínculo visitado" xfId="13011" builtinId="9" hidden="1"/>
    <cellStyle name="Hipervínculo visitado" xfId="25138" builtinId="9" hidden="1"/>
    <cellStyle name="Hipervínculo visitado" xfId="17594" builtinId="9" hidden="1"/>
    <cellStyle name="Hipervínculo visitado" xfId="4653" builtinId="9" hidden="1"/>
    <cellStyle name="Hipervínculo visitado" xfId="9369" builtinId="9" hidden="1"/>
    <cellStyle name="Hipervínculo visitado" xfId="30604" builtinId="9" hidden="1"/>
    <cellStyle name="Hipervínculo visitado" xfId="38652" builtinId="9" hidden="1"/>
    <cellStyle name="Hipervínculo visitado" xfId="15576" builtinId="9" hidden="1"/>
    <cellStyle name="Hipervínculo visitado" xfId="23675" builtinId="9" hidden="1"/>
    <cellStyle name="Hipervínculo visitado" xfId="3645" builtinId="9" hidden="1"/>
    <cellStyle name="Hipervínculo visitado" xfId="13013" builtinId="9" hidden="1"/>
    <cellStyle name="Hipervínculo visitado" xfId="45024" builtinId="9" hidden="1"/>
    <cellStyle name="Hipervínculo visitado" xfId="59366" builtinId="9" hidden="1"/>
    <cellStyle name="Hipervínculo visitado" xfId="57613" builtinId="9" hidden="1"/>
    <cellStyle name="Hipervínculo visitado" xfId="18518" builtinId="9" hidden="1"/>
    <cellStyle name="Hipervínculo visitado" xfId="12863" builtinId="9" hidden="1"/>
    <cellStyle name="Hipervínculo visitado" xfId="31813" builtinId="9" hidden="1"/>
    <cellStyle name="Hipervínculo visitado" xfId="53365" builtinId="9" hidden="1"/>
    <cellStyle name="Hipervínculo visitado" xfId="4307" builtinId="9" hidden="1"/>
    <cellStyle name="Hipervínculo visitado" xfId="36263" builtinId="9" hidden="1"/>
    <cellStyle name="Hipervínculo visitado" xfId="25497" builtinId="9" hidden="1"/>
    <cellStyle name="Hipervínculo visitado" xfId="35371" builtinId="9" hidden="1"/>
    <cellStyle name="Hipervínculo visitado" xfId="8248" builtinId="9" hidden="1"/>
    <cellStyle name="Hipervínculo visitado" xfId="38003" builtinId="9" hidden="1"/>
    <cellStyle name="Hipervínculo visitado" xfId="5374" builtinId="9" hidden="1"/>
    <cellStyle name="Hipervínculo visitado" xfId="1387" builtinId="9" hidden="1"/>
    <cellStyle name="Hipervínculo visitado" xfId="1531" builtinId="9" hidden="1"/>
    <cellStyle name="Hipervínculo visitado" xfId="9920" builtinId="9" hidden="1"/>
    <cellStyle name="Hipervínculo visitado" xfId="16559" builtinId="9" hidden="1"/>
    <cellStyle name="Hipervínculo visitado" xfId="6164" builtinId="9" hidden="1"/>
    <cellStyle name="Hipervínculo visitado" xfId="16216" builtinId="9" hidden="1"/>
    <cellStyle name="Hipervínculo visitado" xfId="33926" builtinId="9" hidden="1"/>
    <cellStyle name="Hipervínculo visitado" xfId="23906" builtinId="9" hidden="1"/>
    <cellStyle name="Hipervínculo visitado" xfId="45198" builtinId="9" hidden="1"/>
    <cellStyle name="Hipervínculo visitado" xfId="58379" builtinId="9" hidden="1"/>
    <cellStyle name="Hipervínculo visitado" xfId="36502" builtinId="9" hidden="1"/>
    <cellStyle name="Hipervínculo visitado" xfId="2916" builtinId="9" hidden="1"/>
    <cellStyle name="Hipervínculo visitado" xfId="27025" builtinId="9" hidden="1"/>
    <cellStyle name="Hipervínculo visitado" xfId="36893" builtinId="9" hidden="1"/>
    <cellStyle name="Hipervínculo visitado" xfId="55406" builtinId="9" hidden="1"/>
    <cellStyle name="Hipervínculo visitado" xfId="9117" builtinId="9" hidden="1"/>
    <cellStyle name="Hipervínculo visitado" xfId="22814" builtinId="9" hidden="1"/>
    <cellStyle name="Hipervínculo visitado" xfId="33438" builtinId="9" hidden="1"/>
    <cellStyle name="Hipervínculo visitado" xfId="49106" builtinId="9" hidden="1"/>
    <cellStyle name="Hipervínculo visitado" xfId="37128" builtinId="9" hidden="1"/>
    <cellStyle name="Hipervínculo visitado" xfId="2677" builtinId="9" hidden="1"/>
    <cellStyle name="Hipervínculo visitado" xfId="12967" builtinId="9" hidden="1"/>
    <cellStyle name="Hipervínculo visitado" xfId="5652" builtinId="9" hidden="1"/>
    <cellStyle name="Hipervínculo visitado" xfId="45344" builtinId="9" hidden="1"/>
    <cellStyle name="Hipervínculo visitado" xfId="46941" builtinId="9" hidden="1"/>
    <cellStyle name="Hipervínculo visitado" xfId="51856" builtinId="9" hidden="1"/>
    <cellStyle name="Hipervínculo visitado" xfId="39258" builtinId="9" hidden="1"/>
    <cellStyle name="Hipervínculo visitado" xfId="13756" builtinId="9" hidden="1"/>
    <cellStyle name="Hipervínculo visitado" xfId="22101" builtinId="9" hidden="1"/>
    <cellStyle name="Hipervínculo visitado" xfId="53353" builtinId="9" hidden="1"/>
    <cellStyle name="Hipervínculo visitado" xfId="49093" builtinId="9" hidden="1"/>
    <cellStyle name="Hipervínculo visitado" xfId="57306" builtinId="9" hidden="1"/>
    <cellStyle name="Hipervínculo visitado" xfId="54800" builtinId="9" hidden="1"/>
    <cellStyle name="Hipervínculo visitado" xfId="38838" builtinId="9" hidden="1"/>
    <cellStyle name="Hipervínculo visitado" xfId="50652" builtinId="9" hidden="1"/>
    <cellStyle name="Hipervínculo visitado" xfId="42122" builtinId="9" hidden="1"/>
    <cellStyle name="Hipervínculo visitado" xfId="51202" builtinId="9" hidden="1"/>
    <cellStyle name="Hipervínculo visitado" xfId="49276" builtinId="9" hidden="1"/>
    <cellStyle name="Hipervínculo visitado" xfId="25722" builtinId="9" hidden="1"/>
    <cellStyle name="Hipervínculo visitado" xfId="10462" builtinId="9" hidden="1"/>
    <cellStyle name="Hipervínculo visitado" xfId="32023" builtinId="9" hidden="1"/>
    <cellStyle name="Hipervínculo visitado" xfId="28331" builtinId="9" hidden="1"/>
    <cellStyle name="Hipervínculo visitado" xfId="16704" builtinId="9" hidden="1"/>
    <cellStyle name="Hipervínculo visitado" xfId="55299" builtinId="9" hidden="1"/>
    <cellStyle name="Hipervínculo visitado" xfId="667" builtinId="9" hidden="1"/>
    <cellStyle name="Hipervínculo visitado" xfId="23098" builtinId="9" hidden="1"/>
    <cellStyle name="Hipervínculo visitado" xfId="13630" builtinId="9" hidden="1"/>
    <cellStyle name="Hipervínculo visitado" xfId="6242" builtinId="9" hidden="1"/>
    <cellStyle name="Hipervínculo visitado" xfId="54922" builtinId="9" hidden="1"/>
    <cellStyle name="Hipervínculo visitado" xfId="51816" builtinId="9" hidden="1"/>
    <cellStyle name="Hipervínculo visitado" xfId="49001" builtinId="9" hidden="1"/>
    <cellStyle name="Hipervínculo visitado" xfId="58523" builtinId="9" hidden="1"/>
    <cellStyle name="Hipervínculo visitado" xfId="50946" builtinId="9" hidden="1"/>
    <cellStyle name="Hipervínculo visitado" xfId="16834" builtinId="9" hidden="1"/>
    <cellStyle name="Hipervínculo visitado" xfId="27757" builtinId="9" hidden="1"/>
    <cellStyle name="Hipervínculo visitado" xfId="20623" builtinId="9" hidden="1"/>
    <cellStyle name="Hipervínculo visitado" xfId="27093" builtinId="9" hidden="1"/>
    <cellStyle name="Hipervínculo visitado" xfId="44616" builtinId="9" hidden="1"/>
    <cellStyle name="Hipervínculo visitado" xfId="52838" builtinId="9" hidden="1"/>
    <cellStyle name="Hipervínculo visitado" xfId="52176" builtinId="9" hidden="1"/>
    <cellStyle name="Hipervínculo visitado" xfId="48619" builtinId="9" hidden="1"/>
    <cellStyle name="Hipervínculo visitado" xfId="53065" builtinId="9" hidden="1"/>
    <cellStyle name="Hipervínculo visitado" xfId="28147" builtinId="9" hidden="1"/>
    <cellStyle name="Hipervínculo visitado" xfId="55026" builtinId="9" hidden="1"/>
    <cellStyle name="Hipervínculo visitado" xfId="31584" builtinId="9" hidden="1"/>
    <cellStyle name="Hipervínculo visitado" xfId="41456" builtinId="9" hidden="1"/>
    <cellStyle name="Hipervínculo visitado" xfId="18608" builtinId="9" hidden="1"/>
    <cellStyle name="Hipervínculo visitado" xfId="4033" builtinId="9" hidden="1"/>
    <cellStyle name="Hipervínculo visitado" xfId="33676" builtinId="9" hidden="1"/>
    <cellStyle name="Hipervínculo visitado" xfId="17846" builtinId="9" hidden="1"/>
    <cellStyle name="Hipervínculo visitado" xfId="4924" builtinId="9" hidden="1"/>
    <cellStyle name="Hipervínculo visitado" xfId="3895" builtinId="9" hidden="1"/>
    <cellStyle name="Hipervínculo visitado" xfId="37626" builtinId="9" hidden="1"/>
    <cellStyle name="Hipervínculo visitado" xfId="13678" builtinId="9" hidden="1"/>
    <cellStyle name="Hipervínculo visitado" xfId="7347" builtinId="9" hidden="1"/>
    <cellStyle name="Hipervínculo visitado" xfId="10948" builtinId="9" hidden="1"/>
    <cellStyle name="Hipervínculo visitado" xfId="49328" builtinId="9" hidden="1"/>
    <cellStyle name="Hipervínculo visitado" xfId="2011" builtinId="9" hidden="1"/>
    <cellStyle name="Hipervínculo visitado" xfId="49540" builtinId="9" hidden="1"/>
    <cellStyle name="Hipervínculo visitado" xfId="29958" builtinId="9" hidden="1"/>
    <cellStyle name="Hipervínculo visitado" xfId="24827" builtinId="9" hidden="1"/>
    <cellStyle name="Hipervínculo visitado" xfId="39314" builtinId="9" hidden="1"/>
    <cellStyle name="Hipervínculo visitado" xfId="59438" builtinId="9" hidden="1"/>
    <cellStyle name="Hipervínculo visitado" xfId="42348" builtinId="9" hidden="1"/>
    <cellStyle name="Hipervínculo visitado" xfId="5155" builtinId="9" hidden="1"/>
    <cellStyle name="Hipervínculo visitado" xfId="9721" builtinId="9" hidden="1"/>
    <cellStyle name="Hipervínculo visitado" xfId="9810" builtinId="9" hidden="1"/>
    <cellStyle name="Hipervínculo visitado" xfId="10620" builtinId="9" hidden="1"/>
    <cellStyle name="Hipervínculo visitado" xfId="8068" builtinId="9" hidden="1"/>
    <cellStyle name="Hipervínculo visitado" xfId="30291" builtinId="9" hidden="1"/>
    <cellStyle name="Hipervínculo visitado" xfId="16774" builtinId="9" hidden="1"/>
    <cellStyle name="Hipervínculo visitado" xfId="24469" builtinId="9" hidden="1"/>
    <cellStyle name="Hipervínculo visitado" xfId="4894" builtinId="9" hidden="1"/>
    <cellStyle name="Hipervínculo visitado" xfId="51974" builtinId="9" hidden="1"/>
    <cellStyle name="Hipervínculo visitado" xfId="56984" builtinId="9" hidden="1"/>
    <cellStyle name="Hipervínculo visitado" xfId="52884" builtinId="9" hidden="1"/>
    <cellStyle name="Hipervínculo visitado" xfId="13873" builtinId="9" hidden="1"/>
    <cellStyle name="Hipervínculo visitado" xfId="37835" builtinId="9" hidden="1"/>
    <cellStyle name="Hipervínculo visitado" xfId="36728" builtinId="9" hidden="1"/>
    <cellStyle name="Hipervínculo visitado" xfId="13377" builtinId="9" hidden="1"/>
    <cellStyle name="Hipervínculo visitado" xfId="1221" builtinId="9" hidden="1"/>
    <cellStyle name="Hipervínculo visitado" xfId="14584" builtinId="9" hidden="1"/>
    <cellStyle name="Hipervínculo visitado" xfId="38523" builtinId="9" hidden="1"/>
    <cellStyle name="Hipervínculo visitado" xfId="26963" builtinId="9" hidden="1"/>
    <cellStyle name="Hipervínculo visitado" xfId="16418" builtinId="9" hidden="1"/>
    <cellStyle name="Hipervínculo visitado" xfId="4239" builtinId="9" hidden="1"/>
    <cellStyle name="Hipervínculo visitado" xfId="9115" builtinId="9" hidden="1"/>
    <cellStyle name="Hipervínculo visitado" xfId="38808" builtinId="9" hidden="1"/>
    <cellStyle name="Hipervínculo visitado" xfId="57142" builtinId="9" hidden="1"/>
    <cellStyle name="Hipervínculo visitado" xfId="56105" builtinId="9" hidden="1"/>
    <cellStyle name="Hipervínculo visitado" xfId="28523" builtinId="9" hidden="1"/>
    <cellStyle name="Hipervínculo visitado" xfId="16298" builtinId="9" hidden="1"/>
    <cellStyle name="Hipervínculo visitado" xfId="53783" builtinId="9" hidden="1"/>
    <cellStyle name="Hipervínculo visitado" xfId="17041" builtinId="9" hidden="1"/>
    <cellStyle name="Hipervínculo visitado" xfId="54666" builtinId="9" hidden="1"/>
    <cellStyle name="Hipervínculo visitado" xfId="55805" builtinId="9" hidden="1"/>
    <cellStyle name="Hipervínculo visitado" xfId="29411" builtinId="9" hidden="1"/>
    <cellStyle name="Hipervínculo visitado" xfId="17634" builtinId="9" hidden="1"/>
    <cellStyle name="Hipervínculo visitado" xfId="26853" builtinId="9" hidden="1"/>
    <cellStyle name="Hipervínculo visitado" xfId="37122" builtinId="9" hidden="1"/>
    <cellStyle name="Hipervínculo visitado" xfId="19240" builtinId="9" hidden="1"/>
    <cellStyle name="Hipervínculo visitado" xfId="45900" builtinId="9" hidden="1"/>
    <cellStyle name="Hipervínculo visitado" xfId="12361" builtinId="9" hidden="1"/>
    <cellStyle name="Hipervínculo visitado" xfId="33692" builtinId="9" hidden="1"/>
    <cellStyle name="Hipervínculo visitado" xfId="36640" builtinId="9" hidden="1"/>
    <cellStyle name="Hipervínculo visitado" xfId="48016" builtinId="9" hidden="1"/>
    <cellStyle name="Hipervínculo visitado" xfId="12563" builtinId="9" hidden="1"/>
    <cellStyle name="Hipervínculo visitado" xfId="36285" builtinId="9" hidden="1"/>
    <cellStyle name="Hipervínculo visitado" xfId="36113" builtinId="9" hidden="1"/>
    <cellStyle name="Hipervínculo visitado" xfId="52706" builtinId="9" hidden="1"/>
    <cellStyle name="Hipervínculo visitado" xfId="51838" builtinId="9" hidden="1"/>
    <cellStyle name="Hipervínculo visitado" xfId="10224" builtinId="9" hidden="1"/>
    <cellStyle name="Hipervínculo visitado" xfId="11373" builtinId="9" hidden="1"/>
    <cellStyle name="Hipervínculo visitado" xfId="12432" builtinId="9" hidden="1"/>
    <cellStyle name="Hipervínculo visitado" xfId="32985" builtinId="9" hidden="1"/>
    <cellStyle name="Hipervínculo visitado" xfId="53695" builtinId="9" hidden="1"/>
    <cellStyle name="Hipervínculo visitado" xfId="2318" builtinId="9" hidden="1"/>
    <cellStyle name="Hipervínculo visitado" xfId="49164" builtinId="9" hidden="1"/>
    <cellStyle name="Hipervínculo visitado" xfId="57754" builtinId="9" hidden="1"/>
    <cellStyle name="Hipervínculo visitado" xfId="996" builtinId="9" hidden="1"/>
    <cellStyle name="Hipervínculo visitado" xfId="32854" builtinId="9" hidden="1"/>
    <cellStyle name="Hipervínculo visitado" xfId="40810" builtinId="9" hidden="1"/>
    <cellStyle name="Hipervínculo visitado" xfId="55553" builtinId="9" hidden="1"/>
    <cellStyle name="Hipervínculo visitado" xfId="27825" builtinId="9" hidden="1"/>
    <cellStyle name="Hipervínculo visitado" xfId="48634" builtinId="9" hidden="1"/>
    <cellStyle name="Hipervínculo visitado" xfId="39676" builtinId="9" hidden="1"/>
    <cellStyle name="Hipervínculo visitado" xfId="18135" builtinId="9" hidden="1"/>
    <cellStyle name="Hipervínculo visitado" xfId="47193" builtinId="9" hidden="1"/>
    <cellStyle name="Hipervínculo visitado" xfId="6831" builtinId="9" hidden="1"/>
    <cellStyle name="Hipervínculo visitado" xfId="43365" builtinId="9" hidden="1"/>
    <cellStyle name="Hipervínculo visitado" xfId="27324" builtinId="9" hidden="1"/>
    <cellStyle name="Hipervínculo visitado" xfId="12613" builtinId="9" hidden="1"/>
    <cellStyle name="Hipervínculo visitado" xfId="23549" builtinId="9" hidden="1"/>
    <cellStyle name="Hipervínculo visitado" xfId="1209" builtinId="9" hidden="1"/>
    <cellStyle name="Hipervínculo visitado" xfId="2394" builtinId="9" hidden="1"/>
    <cellStyle name="Hipervínculo visitado" xfId="38688" builtinId="9" hidden="1"/>
    <cellStyle name="Hipervínculo visitado" xfId="20465" builtinId="9" hidden="1"/>
    <cellStyle name="Hipervínculo visitado" xfId="53497" builtinId="9" hidden="1"/>
    <cellStyle name="Hipervínculo visitado" xfId="1247" builtinId="9" hidden="1"/>
    <cellStyle name="Hipervínculo visitado" xfId="7232" builtinId="9" hidden="1"/>
    <cellStyle name="Hipervínculo visitado" xfId="10026" builtinId="9" hidden="1"/>
    <cellStyle name="Hipervínculo visitado" xfId="44644" builtinId="9" hidden="1"/>
    <cellStyle name="Hipervínculo visitado" xfId="32181" builtinId="9" hidden="1"/>
    <cellStyle name="Hipervínculo visitado" xfId="52172" builtinId="9" hidden="1"/>
    <cellStyle name="Hipervínculo visitado" xfId="58879" builtinId="9" hidden="1"/>
    <cellStyle name="Hipervínculo visitado" xfId="55977" builtinId="9" hidden="1"/>
    <cellStyle name="Hipervínculo visitado" xfId="15903" builtinId="9" hidden="1"/>
    <cellStyle name="Hipervínculo visitado" xfId="763" builtinId="9" hidden="1"/>
    <cellStyle name="Hipervínculo visitado" xfId="19606" builtinId="9" hidden="1"/>
    <cellStyle name="Hipervínculo visitado" xfId="8160" builtinId="9" hidden="1"/>
    <cellStyle name="Hipervínculo visitado" xfId="2599" builtinId="9" hidden="1"/>
    <cellStyle name="Hipervínculo visitado" xfId="12565" builtinId="9" hidden="1"/>
    <cellStyle name="Hipervínculo visitado" xfId="52298" builtinId="9" hidden="1"/>
    <cellStyle name="Hipervínculo visitado" xfId="41245" builtinId="9" hidden="1"/>
    <cellStyle name="Hipervínculo visitado" xfId="19922" builtinId="9" hidden="1"/>
    <cellStyle name="Hipervínculo visitado" xfId="13083" builtinId="9" hidden="1"/>
    <cellStyle name="Hipervínculo visitado" xfId="6859" builtinId="9" hidden="1"/>
    <cellStyle name="Hipervínculo visitado" xfId="3308" builtinId="9" hidden="1"/>
    <cellStyle name="Hipervínculo visitado" xfId="29997" builtinId="9" hidden="1"/>
    <cellStyle name="Hipervínculo visitado" xfId="55771" builtinId="9" hidden="1"/>
    <cellStyle name="Hipervínculo visitado" xfId="7512" builtinId="9" hidden="1"/>
    <cellStyle name="Hipervínculo visitado" xfId="56647" builtinId="9" hidden="1"/>
    <cellStyle name="Hipervínculo visitado" xfId="53359" builtinId="9" hidden="1"/>
    <cellStyle name="Hipervínculo visitado" xfId="18529" builtinId="9" hidden="1"/>
    <cellStyle name="Hipervínculo visitado" xfId="8945" builtinId="9" hidden="1"/>
    <cellStyle name="Hipervínculo visitado" xfId="3264" builtinId="9" hidden="1"/>
    <cellStyle name="Hipervínculo visitado" xfId="9746" builtinId="9" hidden="1"/>
    <cellStyle name="Hipervínculo visitado" xfId="54559" builtinId="9" hidden="1"/>
    <cellStyle name="Hipervínculo visitado" xfId="6416" builtinId="9" hidden="1"/>
    <cellStyle name="Hipervínculo visitado" xfId="50642" builtinId="9" hidden="1"/>
    <cellStyle name="Hipervínculo visitado" xfId="27934" builtinId="9" hidden="1"/>
    <cellStyle name="Hipervínculo visitado" xfId="49990" builtinId="9" hidden="1"/>
    <cellStyle name="Hipervínculo visitado" xfId="21239" builtinId="9" hidden="1"/>
    <cellStyle name="Hipervínculo visitado" xfId="33296" builtinId="9" hidden="1"/>
    <cellStyle name="Hipervínculo visitado" xfId="32073" builtinId="9" hidden="1"/>
    <cellStyle name="Hipervínculo visitado" xfId="48201" builtinId="9" hidden="1"/>
    <cellStyle name="Hipervínculo visitado" xfId="41041" builtinId="9" hidden="1"/>
    <cellStyle name="Hipervínculo visitado" xfId="41602" builtinId="9" hidden="1"/>
    <cellStyle name="Hipervínculo visitado" xfId="19868" builtinId="9" hidden="1"/>
    <cellStyle name="Hipervínculo visitado" xfId="41606" builtinId="9" hidden="1"/>
    <cellStyle name="Hipervínculo visitado" xfId="16591" builtinId="9" hidden="1"/>
    <cellStyle name="Hipervínculo visitado" xfId="18247" builtinId="9" hidden="1"/>
    <cellStyle name="Hipervínculo visitado" xfId="7443" builtinId="9" hidden="1"/>
    <cellStyle name="Hipervínculo visitado" xfId="49602" builtinId="9" hidden="1"/>
    <cellStyle name="Hipervínculo visitado" xfId="3589" builtinId="9" hidden="1"/>
    <cellStyle name="Hipervínculo visitado" xfId="49061" builtinId="9" hidden="1"/>
    <cellStyle name="Hipervínculo visitado" xfId="41151" builtinId="9" hidden="1"/>
    <cellStyle name="Hipervínculo visitado" xfId="12745" builtinId="9" hidden="1"/>
    <cellStyle name="Hipervínculo visitado" xfId="33017" builtinId="9" hidden="1"/>
    <cellStyle name="Hipervínculo visitado" xfId="13395" builtinId="9" hidden="1"/>
    <cellStyle name="Hipervínculo visitado" xfId="36175" builtinId="9" hidden="1"/>
    <cellStyle name="Hipervínculo visitado" xfId="6767" builtinId="9" hidden="1"/>
    <cellStyle name="Hipervínculo visitado" xfId="45332" builtinId="9" hidden="1"/>
    <cellStyle name="Hipervínculo visitado" xfId="50758" builtinId="9" hidden="1"/>
    <cellStyle name="Hipervínculo visitado" xfId="40442" builtinId="9" hidden="1"/>
    <cellStyle name="Hipervínculo visitado" xfId="4791" builtinId="9" hidden="1"/>
    <cellStyle name="Hipervínculo visitado" xfId="38449" builtinId="9" hidden="1"/>
    <cellStyle name="Hipervínculo visitado" xfId="56591" builtinId="9" hidden="1"/>
    <cellStyle name="Hipervínculo visitado" xfId="56499" builtinId="9" hidden="1"/>
    <cellStyle name="Hipervínculo visitado" xfId="55890" builtinId="9" hidden="1"/>
    <cellStyle name="Hipervínculo visitado" xfId="33748" builtinId="9" hidden="1"/>
    <cellStyle name="Hipervínculo visitado" xfId="54045" builtinId="9" hidden="1"/>
    <cellStyle name="Hipervínculo visitado" xfId="51426" builtinId="9" hidden="1"/>
    <cellStyle name="Hipervínculo visitado" xfId="4968" builtinId="9" hidden="1"/>
    <cellStyle name="Hipervínculo visitado" xfId="46055" builtinId="9" hidden="1"/>
    <cellStyle name="Hipervínculo visitado" xfId="57440" builtinId="9" hidden="1"/>
    <cellStyle name="Hipervínculo visitado" xfId="7520" builtinId="9" hidden="1"/>
    <cellStyle name="Hipervínculo visitado" xfId="199" builtinId="9" hidden="1"/>
    <cellStyle name="Hipervínculo visitado" xfId="2532" builtinId="9" hidden="1"/>
    <cellStyle name="Hipervínculo visitado" xfId="57744" builtinId="9" hidden="1"/>
    <cellStyle name="Hipervínculo visitado" xfId="56791" builtinId="9" hidden="1"/>
    <cellStyle name="Hipervínculo visitado" xfId="3997" builtinId="9" hidden="1"/>
    <cellStyle name="Hipervínculo visitado" xfId="1345" builtinId="9" hidden="1"/>
    <cellStyle name="Hipervínculo visitado" xfId="53445" builtinId="9" hidden="1"/>
    <cellStyle name="Hipervínculo visitado" xfId="5800" builtinId="9" hidden="1"/>
    <cellStyle name="Hipervínculo visitado" xfId="10748" builtinId="9" hidden="1"/>
    <cellStyle name="Hipervínculo visitado" xfId="19559" builtinId="9" hidden="1"/>
    <cellStyle name="Hipervínculo visitado" xfId="5192" builtinId="9" hidden="1"/>
    <cellStyle name="Hipervínculo visitado" xfId="54738" builtinId="9" hidden="1"/>
    <cellStyle name="Hipervínculo visitado" xfId="51446" builtinId="9" hidden="1"/>
    <cellStyle name="Hipervínculo visitado" xfId="4324" builtinId="9" hidden="1"/>
    <cellStyle name="Hipervínculo visitado" xfId="31350" builtinId="9" hidden="1"/>
    <cellStyle name="Hipervínculo visitado" xfId="30884" builtinId="9" hidden="1"/>
    <cellStyle name="Hipervínculo visitado" xfId="40008" builtinId="9" hidden="1"/>
    <cellStyle name="Hipervínculo visitado" xfId="36868" builtinId="9" hidden="1"/>
    <cellStyle name="Hipervínculo visitado" xfId="13957" builtinId="9" hidden="1"/>
    <cellStyle name="Hipervínculo visitado" xfId="14207" builtinId="9" hidden="1"/>
    <cellStyle name="Hipervínculo visitado" xfId="16184" builtinId="9" hidden="1"/>
    <cellStyle name="Hipervínculo visitado" xfId="32139" builtinId="9" hidden="1"/>
    <cellStyle name="Hipervínculo visitado" xfId="41279" builtinId="9" hidden="1"/>
    <cellStyle name="Hipervínculo visitado" xfId="35105" builtinId="9" hidden="1"/>
    <cellStyle name="Hipervínculo visitado" xfId="8056" builtinId="9" hidden="1"/>
    <cellStyle name="Hipervínculo visitado" xfId="7405" builtinId="9" hidden="1"/>
    <cellStyle name="Hipervínculo visitado" xfId="22171" builtinId="9" hidden="1"/>
    <cellStyle name="Hipervínculo visitado" xfId="9464" builtinId="9" hidden="1"/>
    <cellStyle name="Hipervínculo visitado" xfId="49796" builtinId="9" hidden="1"/>
    <cellStyle name="Hipervínculo visitado" xfId="31662" builtinId="9" hidden="1"/>
    <cellStyle name="Hipervínculo visitado" xfId="31426" builtinId="9" hidden="1"/>
    <cellStyle name="Hipervínculo visitado" xfId="7214" builtinId="9" hidden="1"/>
    <cellStyle name="Hipervínculo visitado" xfId="34576" builtinId="9" hidden="1"/>
    <cellStyle name="Hipervínculo visitado" xfId="1139" builtinId="9" hidden="1"/>
    <cellStyle name="Hipervínculo visitado" xfId="24179" builtinId="9" hidden="1"/>
    <cellStyle name="Hipervínculo visitado" xfId="2782" builtinId="9" hidden="1"/>
    <cellStyle name="Hipervínculo visitado" xfId="7411" builtinId="9" hidden="1"/>
    <cellStyle name="Hipervínculo visitado" xfId="12969" builtinId="9" hidden="1"/>
    <cellStyle name="Hipervínculo visitado" xfId="13101" builtinId="9" hidden="1"/>
    <cellStyle name="Hipervínculo visitado" xfId="38339" builtinId="9" hidden="1"/>
    <cellStyle name="Hipervínculo visitado" xfId="35077" builtinId="9" hidden="1"/>
    <cellStyle name="Hipervínculo visitado" xfId="51289" builtinId="9" hidden="1"/>
    <cellStyle name="Hipervínculo visitado" xfId="13636" builtinId="9" hidden="1"/>
    <cellStyle name="Hipervínculo visitado" xfId="3527" builtinId="9" hidden="1"/>
    <cellStyle name="Hipervínculo visitado" xfId="42272" builtinId="9" hidden="1"/>
    <cellStyle name="Hipervínculo visitado" xfId="23753" builtinId="9" hidden="1"/>
    <cellStyle name="Hipervínculo visitado" xfId="29381" builtinId="9" hidden="1"/>
    <cellStyle name="Hipervínculo visitado" xfId="42338" builtinId="9" hidden="1"/>
    <cellStyle name="Hipervínculo visitado" xfId="35651" builtinId="9" hidden="1"/>
    <cellStyle name="Hipervínculo visitado" xfId="45894" builtinId="9" hidden="1"/>
    <cellStyle name="Hipervínculo visitado" xfId="9880" builtinId="9" hidden="1"/>
    <cellStyle name="Hipervínculo visitado" xfId="16535" builtinId="9" hidden="1"/>
    <cellStyle name="Hipervínculo visitado" xfId="44684" builtinId="9" hidden="1"/>
    <cellStyle name="Hipervínculo visitado" xfId="50457" builtinId="9" hidden="1"/>
    <cellStyle name="Hipervínculo visitado" xfId="14285" builtinId="9" hidden="1"/>
    <cellStyle name="Hipervínculo visitado" xfId="42698" builtinId="9" hidden="1"/>
    <cellStyle name="Hipervínculo visitado" xfId="24147" builtinId="9" hidden="1"/>
    <cellStyle name="Hipervínculo visitado" xfId="58764" builtinId="9" hidden="1"/>
    <cellStyle name="Hipervínculo visitado" xfId="59169" builtinId="9" hidden="1"/>
    <cellStyle name="Hipervínculo visitado" xfId="51468" builtinId="9" hidden="1"/>
    <cellStyle name="Hipervínculo visitado" xfId="5332" builtinId="9" hidden="1"/>
    <cellStyle name="Hipervínculo visitado" xfId="16067" builtinId="9" hidden="1"/>
    <cellStyle name="Hipervínculo visitado" xfId="37467" builtinId="9" hidden="1"/>
    <cellStyle name="Hipervínculo visitado" xfId="5085" builtinId="9" hidden="1"/>
    <cellStyle name="Hipervínculo visitado" xfId="12131" builtinId="9" hidden="1"/>
    <cellStyle name="Hipervínculo visitado" xfId="13199" builtinId="9" hidden="1"/>
    <cellStyle name="Hipervínculo visitado" xfId="14086" builtinId="9" hidden="1"/>
    <cellStyle name="Hipervínculo visitado" xfId="9137" builtinId="9" hidden="1"/>
    <cellStyle name="Hipervínculo visitado" xfId="8130" builtinId="9" hidden="1"/>
    <cellStyle name="Hipervínculo visitado" xfId="3993" builtinId="9" hidden="1"/>
    <cellStyle name="Hipervínculo visitado" xfId="56027" builtinId="9" hidden="1"/>
    <cellStyle name="Hipervínculo visitado" xfId="37699" builtinId="9" hidden="1"/>
    <cellStyle name="Hipervínculo visitado" xfId="47237" builtinId="9" hidden="1"/>
    <cellStyle name="Hipervínculo visitado" xfId="49282" builtinId="9" hidden="1"/>
    <cellStyle name="Hipervínculo visitado" xfId="29905" builtinId="9" hidden="1"/>
    <cellStyle name="Hipervínculo visitado" xfId="40774" builtinId="9" hidden="1"/>
    <cellStyle name="Hipervínculo visitado" xfId="4145" builtinId="9" hidden="1"/>
    <cellStyle name="Hipervínculo visitado" xfId="51878" builtinId="9" hidden="1"/>
    <cellStyle name="Hipervínculo visitado" xfId="2653" builtinId="9" hidden="1"/>
    <cellStyle name="Hipervínculo visitado" xfId="50559" builtinId="9" hidden="1"/>
    <cellStyle name="Hipervínculo visitado" xfId="26773" builtinId="9" hidden="1"/>
    <cellStyle name="Hipervínculo visitado" xfId="43202" builtinId="9" hidden="1"/>
    <cellStyle name="Hipervínculo visitado" xfId="54225" builtinId="9" hidden="1"/>
    <cellStyle name="Hipervínculo visitado" xfId="53095" builtinId="9" hidden="1"/>
    <cellStyle name="Hipervínculo visitado" xfId="30416" builtinId="9" hidden="1"/>
    <cellStyle name="Hipervínculo visitado" xfId="29837" builtinId="9" hidden="1"/>
    <cellStyle name="Hipervínculo visitado" xfId="43920" builtinId="9" hidden="1"/>
    <cellStyle name="Hipervínculo visitado" xfId="40564" builtinId="9" hidden="1"/>
    <cellStyle name="Hipervínculo visitado" xfId="42398" builtinId="9" hidden="1"/>
    <cellStyle name="Hipervínculo visitado" xfId="38397" builtinId="9" hidden="1"/>
    <cellStyle name="Hipervínculo visitado" xfId="24137" builtinId="9" hidden="1"/>
    <cellStyle name="Hipervínculo visitado" xfId="22914" builtinId="9" hidden="1"/>
    <cellStyle name="Hipervínculo visitado" xfId="27598" builtinId="9" hidden="1"/>
    <cellStyle name="Hipervínculo visitado" xfId="53495" builtinId="9" hidden="1"/>
    <cellStyle name="Hipervínculo visitado" xfId="28757" builtinId="9" hidden="1"/>
    <cellStyle name="Hipervínculo visitado" xfId="59252" builtinId="9" hidden="1"/>
    <cellStyle name="Hipervínculo visitado" xfId="42070" builtinId="9" hidden="1"/>
    <cellStyle name="Hipervínculo visitado" xfId="58461" builtinId="9" hidden="1"/>
    <cellStyle name="Hipervínculo visitado" xfId="20126" builtinId="9" hidden="1"/>
    <cellStyle name="Hipervínculo visitado" xfId="41665" builtinId="9" hidden="1"/>
    <cellStyle name="Hipervínculo visitado" xfId="35727" builtinId="9" hidden="1"/>
    <cellStyle name="Hipervínculo visitado" xfId="48894" builtinId="9" hidden="1"/>
    <cellStyle name="Hipervínculo visitado" xfId="25977" builtinId="9" hidden="1"/>
    <cellStyle name="Hipervínculo visitado" xfId="10410" builtinId="9" hidden="1"/>
    <cellStyle name="Hipervínculo visitado" xfId="24609" builtinId="9" hidden="1"/>
    <cellStyle name="Hipervínculo visitado" xfId="33244" builtinId="9" hidden="1"/>
    <cellStyle name="Hipervínculo visitado" xfId="23376" builtinId="9" hidden="1"/>
    <cellStyle name="Hipervínculo visitado" xfId="48161" builtinId="9" hidden="1"/>
    <cellStyle name="Hipervínculo visitado" xfId="53122" builtinId="9" hidden="1"/>
    <cellStyle name="Hipervínculo visitado" xfId="42684" builtinId="9" hidden="1"/>
    <cellStyle name="Hipervínculo visitado" xfId="7431" builtinId="9" hidden="1"/>
    <cellStyle name="Hipervínculo visitado" xfId="5452" builtinId="9" hidden="1"/>
    <cellStyle name="Hipervínculo visitado" xfId="12943" builtinId="9" hidden="1"/>
    <cellStyle name="Hipervínculo visitado" xfId="34523" builtinId="9" hidden="1"/>
    <cellStyle name="Hipervínculo visitado" xfId="33184" builtinId="9" hidden="1"/>
    <cellStyle name="Hipervínculo visitado" xfId="20844" builtinId="9" hidden="1"/>
    <cellStyle name="Hipervínculo visitado" xfId="34564" builtinId="9" hidden="1"/>
    <cellStyle name="Hipervínculo visitado" xfId="17866" builtinId="9" hidden="1"/>
    <cellStyle name="Hipervínculo visitado" xfId="51864" builtinId="9" hidden="1"/>
    <cellStyle name="Hipervínculo visitado" xfId="29785" builtinId="9" hidden="1"/>
    <cellStyle name="Hipervínculo visitado" xfId="48125" builtinId="9" hidden="1"/>
    <cellStyle name="Hipervínculo visitado" xfId="2965" builtinId="9" hidden="1"/>
    <cellStyle name="Hipervínculo visitado" xfId="32850" builtinId="9" hidden="1"/>
    <cellStyle name="Hipervínculo visitado" xfId="28033" builtinId="9" hidden="1"/>
    <cellStyle name="Hipervínculo visitado" xfId="34" builtinId="9" hidden="1"/>
    <cellStyle name="Hipervínculo visitado" xfId="20106" builtinId="9" hidden="1"/>
    <cellStyle name="Hipervínculo visitado" xfId="18584" builtinId="9" hidden="1"/>
    <cellStyle name="Hipervínculo visitado" xfId="26783" builtinId="9" hidden="1"/>
    <cellStyle name="Hipervínculo visitado" xfId="38169" builtinId="9" hidden="1"/>
    <cellStyle name="Hipervínculo visitado" xfId="58345" builtinId="9" hidden="1"/>
    <cellStyle name="Hipervínculo visitado" xfId="55199" builtinId="9" hidden="1"/>
    <cellStyle name="Hipervínculo visitado" xfId="21608" builtinId="9" hidden="1"/>
    <cellStyle name="Hipervínculo visitado" xfId="22626" builtinId="9" hidden="1"/>
    <cellStyle name="Hipervínculo visitado" xfId="4665" builtinId="9" hidden="1"/>
    <cellStyle name="Hipervínculo visitado" xfId="32468" builtinId="9" hidden="1"/>
    <cellStyle name="Hipervínculo visitado" xfId="27099" builtinId="9" hidden="1"/>
    <cellStyle name="Hipervínculo visitado" xfId="50506" builtinId="9" hidden="1"/>
    <cellStyle name="Hipervínculo visitado" xfId="49524" builtinId="9" hidden="1"/>
    <cellStyle name="Hipervínculo visitado" xfId="50772" builtinId="9" hidden="1"/>
    <cellStyle name="Hipervínculo visitado" xfId="57981" builtinId="9" hidden="1"/>
    <cellStyle name="Hipervínculo visitado" xfId="17574" builtinId="9" hidden="1"/>
    <cellStyle name="Hipervínculo visitado" xfId="23935" builtinId="9" hidden="1"/>
    <cellStyle name="Hipervínculo visitado" xfId="51972" builtinId="9" hidden="1"/>
    <cellStyle name="Hipervínculo visitado" xfId="15196" builtinId="9" hidden="1"/>
    <cellStyle name="Hipervínculo visitado" xfId="54211" builtinId="9" hidden="1"/>
    <cellStyle name="Hipervínculo visitado" xfId="16684" builtinId="9" hidden="1"/>
    <cellStyle name="Hipervínculo visitado" xfId="10760" builtinId="9" hidden="1"/>
    <cellStyle name="Hipervínculo visitado" xfId="37116" builtinId="9" hidden="1"/>
    <cellStyle name="Hipervínculo visitado" xfId="14464" builtinId="9" hidden="1"/>
    <cellStyle name="Hipervínculo visitado" xfId="30898" builtinId="9" hidden="1"/>
    <cellStyle name="Hipervínculo visitado" xfId="37695" builtinId="9" hidden="1"/>
    <cellStyle name="Hipervínculo visitado" xfId="47363" builtinId="9" hidden="1"/>
    <cellStyle name="Hipervínculo visitado" xfId="48336" builtinId="9" hidden="1"/>
    <cellStyle name="Hipervínculo visitado" xfId="35901" builtinId="9" hidden="1"/>
    <cellStyle name="Hipervínculo visitado" xfId="54109" builtinId="9" hidden="1"/>
    <cellStyle name="Hipervínculo visitado" xfId="37037" builtinId="9" hidden="1"/>
    <cellStyle name="Hipervínculo visitado" xfId="44501" builtinId="9" hidden="1"/>
    <cellStyle name="Hipervínculo visitado" xfId="52481" builtinId="9" hidden="1"/>
    <cellStyle name="Hipervínculo visitado" xfId="46770" builtinId="9" hidden="1"/>
    <cellStyle name="Hipervínculo visitado" xfId="45288" builtinId="9" hidden="1"/>
    <cellStyle name="Hipervínculo visitado" xfId="55325" builtinId="9" hidden="1"/>
    <cellStyle name="Hipervínculo visitado" xfId="17610" builtinId="9" hidden="1"/>
    <cellStyle name="Hipervínculo visitado" xfId="20861" builtinId="9" hidden="1"/>
    <cellStyle name="Hipervínculo visitado" xfId="777" builtinId="9" hidden="1"/>
    <cellStyle name="Hipervínculo visitado" xfId="57720" builtinId="9" hidden="1"/>
    <cellStyle name="Hipervínculo visitado" xfId="58109" builtinId="9" hidden="1"/>
    <cellStyle name="Hipervínculo visitado" xfId="20042" builtinId="9" hidden="1"/>
    <cellStyle name="Hipervínculo visitado" xfId="35031" builtinId="9" hidden="1"/>
    <cellStyle name="Hipervínculo visitado" xfId="25795" builtinId="9" hidden="1"/>
    <cellStyle name="Hipervínculo visitado" xfId="42608" builtinId="9" hidden="1"/>
    <cellStyle name="Hipervínculo visitado" xfId="11570" builtinId="9" hidden="1"/>
    <cellStyle name="Hipervínculo visitado" xfId="48728" builtinId="9" hidden="1"/>
    <cellStyle name="Hipervínculo visitado" xfId="57082" builtinId="9" hidden="1"/>
    <cellStyle name="Hipervínculo visitado" xfId="41223" builtinId="9" hidden="1"/>
    <cellStyle name="Hipervínculo visitado" xfId="48324" builtinId="9" hidden="1"/>
    <cellStyle name="Hipervínculo visitado" xfId="13421" builtinId="9" hidden="1"/>
    <cellStyle name="Hipervínculo visitado" xfId="58170" builtinId="9" hidden="1"/>
    <cellStyle name="Hipervínculo visitado" xfId="56003" builtinId="9" hidden="1"/>
    <cellStyle name="Hipervínculo visitado" xfId="28631" builtinId="9" hidden="1"/>
    <cellStyle name="Hipervínculo visitado" xfId="42872" builtinId="9" hidden="1"/>
    <cellStyle name="Hipervínculo visitado" xfId="39708" builtinId="9" hidden="1"/>
    <cellStyle name="Hipervínculo visitado" xfId="49372" builtinId="9" hidden="1"/>
    <cellStyle name="Hipervínculo visitado" xfId="49238" builtinId="9" hidden="1"/>
    <cellStyle name="Hipervínculo visitado" xfId="35689" builtinId="9" hidden="1"/>
    <cellStyle name="Hipervínculo visitado" xfId="1599" builtinId="9" hidden="1"/>
    <cellStyle name="Hipervínculo visitado" xfId="2027" builtinId="9" hidden="1"/>
    <cellStyle name="Hipervínculo visitado" xfId="46501" builtinId="9" hidden="1"/>
    <cellStyle name="Hipervínculo visitado" xfId="8006" builtinId="9" hidden="1"/>
    <cellStyle name="Hipervínculo visitado" xfId="15020" builtinId="9" hidden="1"/>
    <cellStyle name="Hipervínculo visitado" xfId="44546" builtinId="9" hidden="1"/>
    <cellStyle name="Hipervínculo visitado" xfId="25471" builtinId="9" hidden="1"/>
    <cellStyle name="Hipervínculo visitado" xfId="24755" builtinId="9" hidden="1"/>
    <cellStyle name="Hipervínculo visitado" xfId="14140" builtinId="9" hidden="1"/>
    <cellStyle name="Hipervínculo visitado" xfId="57585" builtinId="9" hidden="1"/>
    <cellStyle name="Hipervínculo visitado" xfId="23499" builtinId="9" hidden="1"/>
    <cellStyle name="Hipervínculo visitado" xfId="19026" builtinId="9" hidden="1"/>
    <cellStyle name="Hipervínculo visitado" xfId="5055" builtinId="9" hidden="1"/>
    <cellStyle name="Hipervínculo visitado" xfId="25182" builtinId="9" hidden="1"/>
    <cellStyle name="Hipervínculo visitado" xfId="9223" builtinId="9" hidden="1"/>
    <cellStyle name="Hipervínculo visitado" xfId="17362" builtinId="9" hidden="1"/>
    <cellStyle name="Hipervínculo visitado" xfId="3841" builtinId="9" hidden="1"/>
    <cellStyle name="Hipervínculo visitado" xfId="40028" builtinId="9" hidden="1"/>
    <cellStyle name="Hipervínculo visitado" xfId="42914" builtinId="9" hidden="1"/>
    <cellStyle name="Hipervínculo visitado" xfId="54325" builtinId="9" hidden="1"/>
    <cellStyle name="Hipervínculo visitado" xfId="5567" builtinId="9" hidden="1"/>
    <cellStyle name="Hipervínculo visitado" xfId="5444" builtinId="9" hidden="1"/>
    <cellStyle name="Hipervínculo visitado" xfId="38073" builtinId="9" hidden="1"/>
    <cellStyle name="Hipervínculo visitado" xfId="33144" builtinId="9" hidden="1"/>
    <cellStyle name="Hipervínculo visitado" xfId="16416" builtinId="9" hidden="1"/>
    <cellStyle name="Hipervínculo visitado" xfId="8702" builtinId="9" hidden="1"/>
    <cellStyle name="Hipervínculo visitado" xfId="36488" builtinId="9" hidden="1"/>
    <cellStyle name="Hipervínculo visitado" xfId="5036" builtinId="9" hidden="1"/>
    <cellStyle name="Hipervínculo visitado" xfId="18103" builtinId="9" hidden="1"/>
    <cellStyle name="Hipervínculo visitado" xfId="49812" builtinId="9" hidden="1"/>
    <cellStyle name="Hipervínculo visitado" xfId="30689" builtinId="9" hidden="1"/>
    <cellStyle name="Hipervínculo visitado" xfId="1555" builtinId="9" hidden="1"/>
    <cellStyle name="Hipervínculo visitado" xfId="21843" builtinId="9" hidden="1"/>
    <cellStyle name="Hipervínculo visitado" xfId="26212" builtinId="9" hidden="1"/>
    <cellStyle name="Hipervínculo visitado" xfId="38007" builtinId="9" hidden="1"/>
    <cellStyle name="Hipervínculo visitado" xfId="17556" builtinId="9" hidden="1"/>
    <cellStyle name="Hipervínculo visitado" xfId="40953" builtinId="9" hidden="1"/>
    <cellStyle name="Hipervínculo visitado" xfId="22527" builtinId="9" hidden="1"/>
    <cellStyle name="Hipervínculo visitado" xfId="38933" builtinId="9" hidden="1"/>
    <cellStyle name="Hipervínculo visitado" xfId="36462" builtinId="9" hidden="1"/>
    <cellStyle name="Hipervínculo visitado" xfId="43619" builtinId="9" hidden="1"/>
    <cellStyle name="Hipervínculo visitado" xfId="46361" builtinId="9" hidden="1"/>
    <cellStyle name="Hipervínculo visitado" xfId="9462" builtinId="9" hidden="1"/>
    <cellStyle name="Hipervínculo visitado" xfId="32113" builtinId="9" hidden="1"/>
    <cellStyle name="Hipervínculo visitado" xfId="4001" builtinId="9" hidden="1"/>
    <cellStyle name="Hipervínculo visitado" xfId="13588" builtinId="9" hidden="1"/>
    <cellStyle name="Hipervínculo visitado" xfId="44447" builtinId="9" hidden="1"/>
    <cellStyle name="Hipervínculo visitado" xfId="33962" builtinId="9" hidden="1"/>
    <cellStyle name="Hipervínculo visitado" xfId="14677" builtinId="9" hidden="1"/>
    <cellStyle name="Hipervínculo visitado" xfId="23904" builtinId="9" hidden="1"/>
    <cellStyle name="Hipervínculo visitado" xfId="37562" builtinId="9" hidden="1"/>
    <cellStyle name="Hipervínculo visitado" xfId="56261" builtinId="9" hidden="1"/>
    <cellStyle name="Hipervínculo visitado" xfId="9055" builtinId="9" hidden="1"/>
    <cellStyle name="Hipervínculo visitado" xfId="48143" builtinId="9" hidden="1"/>
    <cellStyle name="Hipervínculo visitado" xfId="36422" builtinId="9" hidden="1"/>
    <cellStyle name="Hipervínculo visitado" xfId="14773" builtinId="9" hidden="1"/>
    <cellStyle name="Hipervínculo visitado" xfId="1883" builtinId="9" hidden="1"/>
    <cellStyle name="Hipervínculo visitado" xfId="28077" builtinId="9" hidden="1"/>
    <cellStyle name="Hipervínculo visitado" xfId="36879" builtinId="9" hidden="1"/>
    <cellStyle name="Hipervínculo visitado" xfId="33760" builtinId="9" hidden="1"/>
    <cellStyle name="Hipervínculo visitado" xfId="41407" builtinId="9" hidden="1"/>
    <cellStyle name="Hipervínculo visitado" xfId="1661" builtinId="9" hidden="1"/>
    <cellStyle name="Hipervínculo visitado" xfId="41095" builtinId="9" hidden="1"/>
    <cellStyle name="Hipervínculo visitado" xfId="43371" builtinId="9" hidden="1"/>
    <cellStyle name="Hipervínculo visitado" xfId="19974" builtinId="9" hidden="1"/>
    <cellStyle name="Hipervínculo visitado" xfId="809" builtinId="9" hidden="1"/>
    <cellStyle name="Hipervínculo visitado" xfId="57571" builtinId="9" hidden="1"/>
    <cellStyle name="Hipervínculo visitado" xfId="6258" builtinId="9" hidden="1"/>
    <cellStyle name="Hipervínculo visitado" xfId="58067" builtinId="9" hidden="1"/>
    <cellStyle name="Hipervínculo visitado" xfId="4093" builtinId="9" hidden="1"/>
    <cellStyle name="Hipervínculo visitado" xfId="13325" builtinId="9" hidden="1"/>
    <cellStyle name="Hipervínculo visitado" xfId="58803" builtinId="9" hidden="1"/>
    <cellStyle name="Hipervínculo visitado" xfId="55673" builtinId="9" hidden="1"/>
    <cellStyle name="Hipervínculo visitado" xfId="44528" builtinId="9" hidden="1"/>
    <cellStyle name="Hipervínculo visitado" xfId="2695" builtinId="9" hidden="1"/>
    <cellStyle name="Hipervínculo visitado" xfId="46145" builtinId="9" hidden="1"/>
    <cellStyle name="Hipervínculo visitado" xfId="33250" builtinId="9" hidden="1"/>
    <cellStyle name="Hipervínculo visitado" xfId="21229" builtinId="9" hidden="1"/>
    <cellStyle name="Hipervínculo visitado" xfId="17856" builtinId="9" hidden="1"/>
    <cellStyle name="Hipervínculo visitado" xfId="55723" builtinId="9" hidden="1"/>
    <cellStyle name="Hipervínculo visitado" xfId="41343" builtinId="9" hidden="1"/>
    <cellStyle name="Hipervínculo visitado" xfId="41219" builtinId="9" hidden="1"/>
    <cellStyle name="Hipervínculo visitado" xfId="20473" builtinId="9" hidden="1"/>
    <cellStyle name="Hipervínculo visitado" xfId="29795" builtinId="9" hidden="1"/>
    <cellStyle name="Hipervínculo visitado" xfId="19964" builtinId="9" hidden="1"/>
    <cellStyle name="Hipervínculo visitado" xfId="30769" builtinId="9" hidden="1"/>
    <cellStyle name="Hipervínculo visitado" xfId="11080" builtinId="9" hidden="1"/>
    <cellStyle name="Hipervínculo visitado" xfId="1617" builtinId="9" hidden="1"/>
    <cellStyle name="Hipervínculo visitado" xfId="18297" builtinId="9" hidden="1"/>
    <cellStyle name="Hipervínculo visitado" xfId="35795" builtinId="9" hidden="1"/>
    <cellStyle name="Hipervínculo visitado" xfId="4281" builtinId="9" hidden="1"/>
    <cellStyle name="Hipervínculo visitado" xfId="31708" builtinId="9" hidden="1"/>
    <cellStyle name="Hipervínculo visitado" xfId="53033" builtinId="9" hidden="1"/>
    <cellStyle name="Hipervínculo visitado" xfId="47605" builtinId="9" hidden="1"/>
    <cellStyle name="Hipervínculo visitado" xfId="32502" builtinId="9" hidden="1"/>
    <cellStyle name="Hipervínculo visitado" xfId="23028" builtinId="9" hidden="1"/>
    <cellStyle name="Hipervínculo visitado" xfId="52641" builtinId="9" hidden="1"/>
    <cellStyle name="Hipervínculo visitado" xfId="54547" builtinId="9" hidden="1"/>
    <cellStyle name="Hipervínculo visitado" xfId="31728" builtinId="9" hidden="1"/>
    <cellStyle name="Hipervínculo visitado" xfId="7188" builtinId="9" hidden="1"/>
    <cellStyle name="Hipervínculo visitado" xfId="39927" builtinId="9" hidden="1"/>
    <cellStyle name="Hipervínculo visitado" xfId="757" builtinId="9" hidden="1"/>
    <cellStyle name="Hipervínculo visitado" xfId="30743" builtinId="9" hidden="1"/>
    <cellStyle name="Hipervínculo visitado" xfId="23567" builtinId="9" hidden="1"/>
    <cellStyle name="Hipervínculo visitado" xfId="31530" builtinId="9" hidden="1"/>
    <cellStyle name="Hipervínculo visitado" xfId="52266" builtinId="9" hidden="1"/>
    <cellStyle name="Hipervínculo visitado" xfId="35885" builtinId="9" hidden="1"/>
    <cellStyle name="Hipervínculo visitado" xfId="12807" builtinId="9" hidden="1"/>
    <cellStyle name="Hipervínculo visitado" xfId="45929" builtinId="9" hidden="1"/>
    <cellStyle name="Hipervínculo visitado" xfId="24491" builtinId="9" hidden="1"/>
    <cellStyle name="Hipervínculo visitado" xfId="52766" builtinId="9" hidden="1"/>
    <cellStyle name="Hipervínculo visitado" xfId="11700" builtinId="9" hidden="1"/>
    <cellStyle name="Hipervínculo visitado" xfId="4315" builtinId="9" hidden="1"/>
    <cellStyle name="Hipervínculo visitado" xfId="3843" builtinId="9" hidden="1"/>
    <cellStyle name="Hipervínculo visitado" xfId="17654" builtinId="9" hidden="1"/>
    <cellStyle name="Hipervínculo visitado" xfId="44948" builtinId="9" hidden="1"/>
    <cellStyle name="Hipervínculo visitado" xfId="16444" builtinId="9" hidden="1"/>
    <cellStyle name="Hipervínculo visitado" xfId="8042" builtinId="9" hidden="1"/>
    <cellStyle name="Hipervínculo visitado" xfId="41163" builtinId="9" hidden="1"/>
    <cellStyle name="Hipervínculo visitado" xfId="53035" builtinId="9" hidden="1"/>
    <cellStyle name="Hipervínculo visitado" xfId="55872" builtinId="9" hidden="1"/>
    <cellStyle name="Hipervínculo visitado" xfId="16942" builtinId="9" hidden="1"/>
    <cellStyle name="Hipervínculo visitado" xfId="21721" builtinId="9" hidden="1"/>
    <cellStyle name="Hipervínculo visitado" xfId="13343" builtinId="9" hidden="1"/>
    <cellStyle name="Hipervínculo visitado" xfId="41415" builtinId="9" hidden="1"/>
    <cellStyle name="Hipervínculo visitado" xfId="52150" builtinId="9" hidden="1"/>
    <cellStyle name="Hipervínculo visitado" xfId="48291" builtinId="9" hidden="1"/>
    <cellStyle name="Hipervínculo visitado" xfId="16918" builtinId="9" hidden="1"/>
    <cellStyle name="Hipervínculo visitado" xfId="34741" builtinId="9" hidden="1"/>
    <cellStyle name="Hipervínculo visitado" xfId="20633" builtinId="9" hidden="1"/>
    <cellStyle name="Hipervínculo visitado" xfId="27200" builtinId="9" hidden="1"/>
    <cellStyle name="Hipervínculo visitado" xfId="22810" builtinId="9" hidden="1"/>
    <cellStyle name="Hipervínculo visitado" xfId="191" builtinId="9" hidden="1"/>
    <cellStyle name="Hipervínculo visitado" xfId="33390" builtinId="9" hidden="1"/>
    <cellStyle name="Hipervínculo visitado" xfId="26877" builtinId="9" hidden="1"/>
    <cellStyle name="Hipervínculo visitado" xfId="6643" builtinId="9" hidden="1"/>
    <cellStyle name="Hipervínculo visitado" xfId="49898" builtinId="9" hidden="1"/>
    <cellStyle name="Hipervínculo visitado" xfId="24395" builtinId="9" hidden="1"/>
    <cellStyle name="Hipervínculo visitado" xfId="39576" builtinId="9" hidden="1"/>
    <cellStyle name="Hipervínculo visitado" xfId="33862" builtinId="9" hidden="1"/>
    <cellStyle name="Hipervínculo visitado" xfId="43395" builtinId="9" hidden="1"/>
    <cellStyle name="Hipervínculo visitado" xfId="20676" builtinId="9" hidden="1"/>
    <cellStyle name="Hipervínculo visitado" xfId="44844" builtinId="9" hidden="1"/>
    <cellStyle name="Hipervínculo visitado" xfId="52639" builtinId="9" hidden="1"/>
    <cellStyle name="Hipervínculo visitado" xfId="25559" builtinId="9" hidden="1"/>
    <cellStyle name="Hipervínculo visitado" xfId="10600" builtinId="9" hidden="1"/>
    <cellStyle name="Hipervínculo visitado" xfId="29461" builtinId="9" hidden="1"/>
    <cellStyle name="Hipervínculo visitado" xfId="47079" builtinId="9" hidden="1"/>
    <cellStyle name="Hipervínculo visitado" xfId="13762" builtinId="9" hidden="1"/>
    <cellStyle name="Hipervínculo visitado" xfId="13237" builtinId="9" hidden="1"/>
    <cellStyle name="Hipervínculo visitado" xfId="246" builtinId="9" hidden="1"/>
    <cellStyle name="Hipervínculo visitado" xfId="12951" builtinId="9" hidden="1"/>
    <cellStyle name="Hipervínculo visitado" xfId="41582" builtinId="9" hidden="1"/>
    <cellStyle name="Hipervínculo visitado" xfId="10952" builtinId="9" hidden="1"/>
    <cellStyle name="Hipervínculo visitado" xfId="47387" builtinId="9" hidden="1"/>
    <cellStyle name="Hipervínculo visitado" xfId="34044" builtinId="9" hidden="1"/>
    <cellStyle name="Hipervínculo visitado" xfId="53254" builtinId="9" hidden="1"/>
    <cellStyle name="Hipervínculo visitado" xfId="18191" builtinId="9" hidden="1"/>
    <cellStyle name="Hipervínculo visitado" xfId="25933" builtinId="9" hidden="1"/>
    <cellStyle name="Hipervínculo visitado" xfId="23289" builtinId="9" hidden="1"/>
    <cellStyle name="Hipervínculo visitado" xfId="39113" builtinId="9" hidden="1"/>
    <cellStyle name="Hipervínculo visitado" xfId="31993" builtinId="9" hidden="1"/>
    <cellStyle name="Hipervínculo visitado" xfId="49920" builtinId="9" hidden="1"/>
    <cellStyle name="Hipervínculo visitado" xfId="15264" builtinId="9" hidden="1"/>
    <cellStyle name="Hipervínculo visitado" xfId="28603" builtinId="9" hidden="1"/>
    <cellStyle name="Hipervínculo visitado" xfId="36233" builtinId="9" hidden="1"/>
    <cellStyle name="Hipervínculo visitado" xfId="27897" builtinId="9" hidden="1"/>
    <cellStyle name="Hipervínculo visitado" xfId="15708" builtinId="9" hidden="1"/>
    <cellStyle name="Hipervínculo visitado" xfId="47247" builtinId="9" hidden="1"/>
    <cellStyle name="Hipervínculo visitado" xfId="49850" builtinId="9" hidden="1"/>
    <cellStyle name="Hipervínculo visitado" xfId="27488" builtinId="9" hidden="1"/>
    <cellStyle name="Hipervínculo visitado" xfId="24403" builtinId="9" hidden="1"/>
    <cellStyle name="Hipervínculo visitado" xfId="22007" builtinId="9" hidden="1"/>
    <cellStyle name="Hipervínculo visitado" xfId="28839" builtinId="9" hidden="1"/>
    <cellStyle name="Hipervínculo visitado" xfId="1051" builtinId="9" hidden="1"/>
    <cellStyle name="Hipervínculo visitado" xfId="18674" builtinId="9" hidden="1"/>
    <cellStyle name="Hipervínculo visitado" xfId="39123" builtinId="9" hidden="1"/>
    <cellStyle name="Hipervínculo visitado" xfId="16832" builtinId="9" hidden="1"/>
    <cellStyle name="Hipervínculo visitado" xfId="4283" builtinId="9" hidden="1"/>
    <cellStyle name="Hipervínculo visitado" xfId="58013" builtinId="9" hidden="1"/>
    <cellStyle name="Hipervínculo visitado" xfId="45511" builtinId="9" hidden="1"/>
    <cellStyle name="Hipervínculo visitado" xfId="3915" builtinId="9" hidden="1"/>
    <cellStyle name="Hipervínculo visitado" xfId="16593" builtinId="9" hidden="1"/>
    <cellStyle name="Hipervínculo visitado" xfId="41564" builtinId="9" hidden="1"/>
    <cellStyle name="Hipervínculo visitado" xfId="51608" builtinId="9" hidden="1"/>
    <cellStyle name="Hipervínculo visitado" xfId="32776" builtinId="9" hidden="1"/>
    <cellStyle name="Hipervínculo visitado" xfId="48640" builtinId="9" hidden="1"/>
    <cellStyle name="Hipervínculo visitado" xfId="50157" builtinId="9" hidden="1"/>
    <cellStyle name="Hipervínculo visitado" xfId="58447" builtinId="9" hidden="1"/>
    <cellStyle name="Hipervínculo visitado" xfId="28859" builtinId="9" hidden="1"/>
    <cellStyle name="Hipervínculo visitado" xfId="34008" builtinId="9" hidden="1"/>
    <cellStyle name="Hipervínculo visitado" xfId="5690" builtinId="9" hidden="1"/>
    <cellStyle name="Hipervínculo visitado" xfId="58987" builtinId="9" hidden="1"/>
    <cellStyle name="Hipervínculo visitado" xfId="25112" builtinId="9" hidden="1"/>
    <cellStyle name="Hipervínculo visitado" xfId="20710" builtinId="9" hidden="1"/>
    <cellStyle name="Hipervínculo visitado" xfId="51130" builtinId="9" hidden="1"/>
    <cellStyle name="Hipervínculo visitado" xfId="33216" builtinId="9" hidden="1"/>
    <cellStyle name="Hipervínculo visitado" xfId="56891" builtinId="9" hidden="1"/>
    <cellStyle name="Hipervínculo visitado" xfId="45933" builtinId="9" hidden="1"/>
    <cellStyle name="Hipervínculo visitado" xfId="7736" builtinId="9" hidden="1"/>
    <cellStyle name="Hipervínculo visitado" xfId="18203" builtinId="9" hidden="1"/>
    <cellStyle name="Hipervínculo visitado" xfId="50500" builtinId="9" hidden="1"/>
    <cellStyle name="Hipervínculo visitado" xfId="4886" builtinId="9" hidden="1"/>
    <cellStyle name="Hipervínculo visitado" xfId="5675" builtinId="9" hidden="1"/>
    <cellStyle name="Hipervínculo visitado" xfId="32061" builtinId="9" hidden="1"/>
    <cellStyle name="Hipervínculo visitado" xfId="22760" builtinId="9" hidden="1"/>
    <cellStyle name="Hipervínculo visitado" xfId="9866" builtinId="9" hidden="1"/>
    <cellStyle name="Hipervínculo visitado" xfId="50213" builtinId="9" hidden="1"/>
    <cellStyle name="Hipervínculo visitado" xfId="16734" builtinId="9" hidden="1"/>
    <cellStyle name="Hipervínculo visitado" xfId="21661" builtinId="9" hidden="1"/>
    <cellStyle name="Hipervínculo visitado" xfId="24275" builtinId="9" hidden="1"/>
    <cellStyle name="Hipervínculo visitado" xfId="58853" builtinId="9" hidden="1"/>
    <cellStyle name="Hipervínculo visitado" xfId="10896" builtinId="9" hidden="1"/>
    <cellStyle name="Hipervínculo visitado" xfId="30328" builtinId="9" hidden="1"/>
    <cellStyle name="Hipervínculo visitado" xfId="15234" builtinId="9" hidden="1"/>
    <cellStyle name="Hipervínculo visitado" xfId="2440" builtinId="9" hidden="1"/>
    <cellStyle name="Hipervínculo visitado" xfId="48042" builtinId="9" hidden="1"/>
    <cellStyle name="Hipervínculo visitado" xfId="33606" builtinId="9" hidden="1"/>
    <cellStyle name="Hipervínculo visitado" xfId="56835" builtinId="9" hidden="1"/>
    <cellStyle name="Hipervínculo visitado" xfId="7470" builtinId="9" hidden="1"/>
    <cellStyle name="Hipervínculo visitado" xfId="38435" builtinId="9" hidden="1"/>
    <cellStyle name="Hipervínculo visitado" xfId="26899" builtinId="9" hidden="1"/>
    <cellStyle name="Hipervínculo visitado" xfId="35053" builtinId="9" hidden="1"/>
    <cellStyle name="Hipervínculo visitado" xfId="21743" builtinId="9" hidden="1"/>
    <cellStyle name="Hipervínculo visitado" xfId="58649" builtinId="9" hidden="1"/>
    <cellStyle name="Hipervínculo visitado" xfId="57389" builtinId="9" hidden="1"/>
    <cellStyle name="Hipervínculo visitado" xfId="56495" builtinId="9" hidden="1"/>
    <cellStyle name="Hipervínculo visitado" xfId="52694" builtinId="9" hidden="1"/>
    <cellStyle name="Hipervínculo visitado" xfId="41185" builtinId="9" hidden="1"/>
    <cellStyle name="Hipervínculo visitado" xfId="56545" builtinId="9" hidden="1"/>
    <cellStyle name="Hipervínculo visitado" xfId="18537" builtinId="9" hidden="1"/>
    <cellStyle name="Hipervínculo visitado" xfId="54251" builtinId="9" hidden="1"/>
    <cellStyle name="Hipervínculo visitado" xfId="24600" builtinId="9" hidden="1"/>
    <cellStyle name="Hipervínculo visitado" xfId="16281" builtinId="9" hidden="1"/>
    <cellStyle name="Hipervínculo visitado" xfId="34572" builtinId="9" hidden="1"/>
    <cellStyle name="Hipervínculo visitado" xfId="16356" builtinId="9" hidden="1"/>
    <cellStyle name="Hipervínculo visitado" xfId="20058" builtinId="9" hidden="1"/>
    <cellStyle name="Hipervínculo visitado" xfId="15873" builtinId="9" hidden="1"/>
    <cellStyle name="Hipervínculo visitado" xfId="40082" builtinId="9" hidden="1"/>
    <cellStyle name="Hipervínculo visitado" xfId="7138" builtinId="9" hidden="1"/>
    <cellStyle name="Hipervínculo visitado" xfId="11668" builtinId="9" hidden="1"/>
    <cellStyle name="Hipervínculo visitado" xfId="52597" builtinId="9" hidden="1"/>
    <cellStyle name="Hipervínculo visitado" xfId="33202" builtinId="9" hidden="1"/>
    <cellStyle name="Hipervínculo visitado" xfId="22990" builtinId="9" hidden="1"/>
    <cellStyle name="Hipervínculo visitado" xfId="22027" builtinId="9" hidden="1"/>
    <cellStyle name="Hipervínculo visitado" xfId="51822" builtinId="9" hidden="1"/>
    <cellStyle name="Hipervínculo visitado" xfId="19088" builtinId="9" hidden="1"/>
    <cellStyle name="Hipervínculo visitado" xfId="55829" builtinId="9" hidden="1"/>
    <cellStyle name="Hipervínculo visitado" xfId="16969" builtinId="9" hidden="1"/>
    <cellStyle name="Hipervínculo visitado" xfId="51142" builtinId="9" hidden="1"/>
    <cellStyle name="Hipervínculo visitado" xfId="41984" builtinId="9" hidden="1"/>
    <cellStyle name="Hipervínculo visitado" xfId="53755" builtinId="9" hidden="1"/>
    <cellStyle name="Hipervínculo visitado" xfId="40614" builtinId="9" hidden="1"/>
    <cellStyle name="Hipervínculo visitado" xfId="56255" builtinId="9" hidden="1"/>
    <cellStyle name="Hipervínculo visitado" xfId="18809" builtinId="9" hidden="1"/>
    <cellStyle name="Hipervínculo visitado" xfId="17254" builtinId="9" hidden="1"/>
    <cellStyle name="Hipervínculo visitado" xfId="26645" builtinId="9" hidden="1"/>
    <cellStyle name="Hipervínculo visitado" xfId="427" builtinId="9" hidden="1"/>
    <cellStyle name="Hipervínculo visitado" xfId="57346" builtinId="9" hidden="1"/>
    <cellStyle name="Hipervínculo visitado" xfId="13904" builtinId="9" hidden="1"/>
    <cellStyle name="Hipervínculo visitado" xfId="32750" builtinId="9" hidden="1"/>
    <cellStyle name="Hipervínculo visitado" xfId="22998" builtinId="9" hidden="1"/>
    <cellStyle name="Hipervínculo visitado" xfId="34671" builtinId="9" hidden="1"/>
    <cellStyle name="Hipervínculo visitado" xfId="33412" builtinId="9" hidden="1"/>
    <cellStyle name="Hipervínculo visitado" xfId="26025" builtinId="9" hidden="1"/>
    <cellStyle name="Hipervínculo visitado" xfId="27907" builtinId="9" hidden="1"/>
    <cellStyle name="Hipervínculo visitado" xfId="19054" builtinId="9" hidden="1"/>
    <cellStyle name="Hipervínculo visitado" xfId="22421" builtinId="9" hidden="1"/>
    <cellStyle name="Hipervínculo visitado" xfId="33178" builtinId="9" hidden="1"/>
    <cellStyle name="Hipervínculo visitado" xfId="57144" builtinId="9" hidden="1"/>
    <cellStyle name="Hipervínculo visitado" xfId="39308" builtinId="9" hidden="1"/>
    <cellStyle name="Hipervínculo visitado" xfId="49306" builtinId="9" hidden="1"/>
    <cellStyle name="Hipervínculo visitado" xfId="50690" builtinId="9" hidden="1"/>
    <cellStyle name="Hipervínculo visitado" xfId="17712" builtinId="9" hidden="1"/>
    <cellStyle name="Hipervínculo visitado" xfId="10700" builtinId="9" hidden="1"/>
    <cellStyle name="Hipervínculo visitado" xfId="51287" builtinId="9" hidden="1"/>
    <cellStyle name="Hipervínculo visitado" xfId="6733" builtinId="9" hidden="1"/>
    <cellStyle name="Hipervínculo visitado" xfId="30880" builtinId="9" hidden="1"/>
    <cellStyle name="Hipervínculo visitado" xfId="49140" builtinId="9" hidden="1"/>
    <cellStyle name="Hipervínculo visitado" xfId="42450" builtinId="9" hidden="1"/>
    <cellStyle name="Hipervínculo visitado" xfId="58859" builtinId="9" hidden="1"/>
    <cellStyle name="Hipervínculo visitado" xfId="32964" builtinId="9" hidden="1"/>
    <cellStyle name="Hipervínculo visitado" xfId="49114" builtinId="9" hidden="1"/>
    <cellStyle name="Hipervínculo visitado" xfId="58815" builtinId="9" hidden="1"/>
    <cellStyle name="Hipervínculo visitado" xfId="38722" builtinId="9" hidden="1"/>
    <cellStyle name="Hipervínculo visitado" xfId="38732" builtinId="9" hidden="1"/>
    <cellStyle name="Hipervínculo visitado" xfId="8338" builtinId="9" hidden="1"/>
    <cellStyle name="Hipervínculo visitado" xfId="28911" builtinId="9" hidden="1"/>
    <cellStyle name="Hipervínculo visitado" xfId="56725" builtinId="9" hidden="1"/>
    <cellStyle name="Hipervínculo visitado" xfId="59238" builtinId="9" hidden="1"/>
    <cellStyle name="Hipervínculo visitado" xfId="52732" builtinId="9" hidden="1"/>
    <cellStyle name="Hipervínculo visitado" xfId="31310" builtinId="9" hidden="1"/>
    <cellStyle name="Hipervínculo visitado" xfId="13789" builtinId="9" hidden="1"/>
    <cellStyle name="Hipervínculo visitado" xfId="36840" builtinId="9" hidden="1"/>
    <cellStyle name="Hipervínculo visitado" xfId="29800" builtinId="9" hidden="1"/>
    <cellStyle name="Hipervínculo visitado" xfId="13403" builtinId="9" hidden="1"/>
    <cellStyle name="Hipervínculo visitado" xfId="34179" builtinId="9" hidden="1"/>
    <cellStyle name="Hipervínculo visitado" xfId="17518" builtinId="9" hidden="1"/>
    <cellStyle name="Hipervínculo visitado" xfId="41421" builtinId="9" hidden="1"/>
    <cellStyle name="Hipervínculo visitado" xfId="46475" builtinId="9" hidden="1"/>
    <cellStyle name="Hipervínculo visitado" xfId="7435" builtinId="9" hidden="1"/>
    <cellStyle name="Hipervínculo visitado" xfId="52696" builtinId="9" hidden="1"/>
    <cellStyle name="Hipervínculo visitado" xfId="54471" builtinId="9" hidden="1"/>
    <cellStyle name="Hipervínculo visitado" xfId="50815" builtinId="9" hidden="1"/>
    <cellStyle name="Hipervínculo visitado" xfId="10636" builtinId="9" hidden="1"/>
    <cellStyle name="Hipervínculo visitado" xfId="2" builtinId="9" hidden="1"/>
    <cellStyle name="Hipervínculo visitado" xfId="22607" builtinId="9" hidden="1"/>
    <cellStyle name="Hipervínculo visitado" xfId="35623" builtinId="9" hidden="1"/>
    <cellStyle name="Hipervínculo visitado" xfId="32874" builtinId="9" hidden="1"/>
    <cellStyle name="Hipervínculo visitado" xfId="9882" builtinId="9" hidden="1"/>
    <cellStyle name="Hipervínculo visitado" xfId="27655" builtinId="9" hidden="1"/>
    <cellStyle name="Hipervínculo visitado" xfId="50409" builtinId="9" hidden="1"/>
    <cellStyle name="Hipervínculo visitado" xfId="33950" builtinId="9" hidden="1"/>
    <cellStyle name="Hipervínculo visitado" xfId="42231" builtinId="9" hidden="1"/>
    <cellStyle name="Hipervínculo visitado" xfId="7825" builtinId="9" hidden="1"/>
    <cellStyle name="Hipervínculo visitado" xfId="51790" builtinId="9" hidden="1"/>
    <cellStyle name="Hipervínculo visitado" xfId="15907" builtinId="9" hidden="1"/>
    <cellStyle name="Hipervínculo visitado" xfId="7556" builtinId="9" hidden="1"/>
    <cellStyle name="Hipervínculo visitado" xfId="10159" builtinId="9" hidden="1"/>
    <cellStyle name="Hipervínculo visitado" xfId="37511" builtinId="9" hidden="1"/>
    <cellStyle name="Hipervínculo visitado" xfId="35015" builtinId="9" hidden="1"/>
    <cellStyle name="Hipervínculo visitado" xfId="4159" builtinId="9" hidden="1"/>
    <cellStyle name="Hipervínculo visitado" xfId="18502" builtinId="9" hidden="1"/>
    <cellStyle name="Hipervínculo visitado" xfId="24531" builtinId="9" hidden="1"/>
    <cellStyle name="Hipervínculo visitado" xfId="50221" builtinId="9" hidden="1"/>
    <cellStyle name="Hipervínculo visitado" xfId="37039" builtinId="9" hidden="1"/>
    <cellStyle name="Hipervínculo visitado" xfId="59356" builtinId="9" hidden="1"/>
    <cellStyle name="Hipervínculo visitado" xfId="34892" builtinId="9" hidden="1"/>
    <cellStyle name="Hipervínculo visitado" xfId="7413" builtinId="9" hidden="1"/>
    <cellStyle name="Hipervínculo visitado" xfId="23307" builtinId="9" hidden="1"/>
    <cellStyle name="Hipervínculo visitado" xfId="26126" builtinId="9" hidden="1"/>
    <cellStyle name="Hipervínculo visitado" xfId="46987" builtinId="9" hidden="1"/>
    <cellStyle name="Hipervínculo visitado" xfId="55233" builtinId="9" hidden="1"/>
    <cellStyle name="Hipervínculo visitado" xfId="17648" builtinId="9" hidden="1"/>
    <cellStyle name="Hipervínculo visitado" xfId="55315" builtinId="9" hidden="1"/>
    <cellStyle name="Hipervínculo visitado" xfId="15744" builtinId="9" hidden="1"/>
    <cellStyle name="Hipervínculo visitado" xfId="16780" builtinId="9" hidden="1"/>
    <cellStyle name="Hipervínculo visitado" xfId="54115" builtinId="9" hidden="1"/>
    <cellStyle name="Hipervínculo visitado" xfId="26975" builtinId="9" hidden="1"/>
    <cellStyle name="Hipervínculo visitado" xfId="12581" builtinId="9" hidden="1"/>
    <cellStyle name="Hipervínculo visitado" xfId="31114" builtinId="9" hidden="1"/>
    <cellStyle name="Hipervínculo visitado" xfId="32416" builtinId="9" hidden="1"/>
    <cellStyle name="Hipervínculo visitado" xfId="26993" builtinId="9" hidden="1"/>
    <cellStyle name="Hipervínculo visitado" xfId="13692" builtinId="9" hidden="1"/>
    <cellStyle name="Hipervínculo visitado" xfId="56303" builtinId="9" hidden="1"/>
    <cellStyle name="Hipervínculo visitado" xfId="2414" builtinId="9" hidden="1"/>
    <cellStyle name="Hipervínculo visitado" xfId="12637" builtinId="9" hidden="1"/>
    <cellStyle name="Hipervínculo visitado" xfId="19004" builtinId="9" hidden="1"/>
    <cellStyle name="Hipervínculo visitado" xfId="39248" builtinId="9" hidden="1"/>
    <cellStyle name="Hipervínculo visitado" xfId="37353" builtinId="9" hidden="1"/>
    <cellStyle name="Hipervínculo visitado" xfId="51270" builtinId="9" hidden="1"/>
    <cellStyle name="Hipervínculo visitado" xfId="55044" builtinId="9" hidden="1"/>
    <cellStyle name="Hipervínculo visitado" xfId="13157" builtinId="9" hidden="1"/>
    <cellStyle name="Hipervínculo visitado" xfId="11777" builtinId="9" hidden="1"/>
    <cellStyle name="Hipervínculo visitado" xfId="56357" builtinId="9" hidden="1"/>
    <cellStyle name="Hipervínculo visitado" xfId="48438" builtinId="9" hidden="1"/>
    <cellStyle name="Hipervínculo visitado" xfId="28400" builtinId="9" hidden="1"/>
    <cellStyle name="Hipervínculo visitado" xfId="9691" builtinId="9" hidden="1"/>
    <cellStyle name="Hipervínculo visitado" xfId="55351" builtinId="9" hidden="1"/>
    <cellStyle name="Hipervínculo visitado" xfId="36394" builtinId="9" hidden="1"/>
    <cellStyle name="Hipervínculo visitado" xfId="58873" builtinId="9" hidden="1"/>
    <cellStyle name="Hipervínculo visitado" xfId="32551" builtinId="9" hidden="1"/>
    <cellStyle name="Hipervínculo visitado" xfId="11916" builtinId="9" hidden="1"/>
    <cellStyle name="Hipervínculo visitado" xfId="35985" builtinId="9" hidden="1"/>
    <cellStyle name="Hipervínculo visitado" xfId="18363" builtinId="9" hidden="1"/>
    <cellStyle name="Hipervínculo visitado" xfId="37497" builtinId="9" hidden="1"/>
    <cellStyle name="Hipervínculo visitado" xfId="18634" builtinId="9" hidden="1"/>
    <cellStyle name="Hipervínculo visitado" xfId="42276" builtinId="9" hidden="1"/>
    <cellStyle name="Hipervínculo visitado" xfId="6524" builtinId="9" hidden="1"/>
    <cellStyle name="Hipervínculo visitado" xfId="43102" builtinId="9" hidden="1"/>
    <cellStyle name="Hipervínculo visitado" xfId="20443" builtinId="9" hidden="1"/>
    <cellStyle name="Hipervínculo visitado" xfId="18586" builtinId="9" hidden="1"/>
    <cellStyle name="Hipervínculo visitado" xfId="11395" builtinId="9" hidden="1"/>
    <cellStyle name="Hipervínculo visitado" xfId="54756" builtinId="9" hidden="1"/>
    <cellStyle name="Hipervínculo visitado" xfId="58543" builtinId="9" hidden="1"/>
    <cellStyle name="Hipervínculo visitado" xfId="48930" builtinId="9" hidden="1"/>
    <cellStyle name="Hipervínculo visitado" xfId="57381" builtinId="9" hidden="1"/>
    <cellStyle name="Hipervínculo visitado" xfId="27853" builtinId="9" hidden="1"/>
    <cellStyle name="Hipervínculo visitado" xfId="4748" builtinId="9" hidden="1"/>
    <cellStyle name="Hipervínculo visitado" xfId="49848" builtinId="9" hidden="1"/>
    <cellStyle name="Hipervínculo visitado" xfId="46119" builtinId="9" hidden="1"/>
    <cellStyle name="Hipervínculo visitado" xfId="49292" builtinId="9" hidden="1"/>
    <cellStyle name="Hipervínculo visitado" xfId="44700" builtinId="9" hidden="1"/>
    <cellStyle name="Hipervínculo visitado" xfId="34380" builtinId="9" hidden="1"/>
    <cellStyle name="Hipervínculo visitado" xfId="33640" builtinId="9" hidden="1"/>
    <cellStyle name="Hipervínculo visitado" xfId="6484" builtinId="9" hidden="1"/>
    <cellStyle name="Hipervínculo visitado" xfId="39630" builtinId="9" hidden="1"/>
    <cellStyle name="Hipervínculo visitado" xfId="17464" builtinId="9" hidden="1"/>
    <cellStyle name="Hipervínculo visitado" xfId="54431" builtinId="9" hidden="1"/>
    <cellStyle name="Hipervínculo visitado" xfId="38752" builtinId="9" hidden="1"/>
    <cellStyle name="Hipervínculo visitado" xfId="36771" builtinId="9" hidden="1"/>
    <cellStyle name="Hipervínculo visitado" xfId="51624" builtinId="9" hidden="1"/>
    <cellStyle name="Hipervínculo visitado" xfId="58545" builtinId="9" hidden="1"/>
    <cellStyle name="Hipervínculo visitado" xfId="33878" builtinId="9" hidden="1"/>
    <cellStyle name="Hipervínculo visitado" xfId="55629" builtinId="9" hidden="1"/>
    <cellStyle name="Hipervínculo visitado" xfId="53949" builtinId="9" hidden="1"/>
    <cellStyle name="Hipervínculo visitado" xfId="52722" builtinId="9" hidden="1"/>
    <cellStyle name="Hipervínculo visitado" xfId="23045" builtinId="9" hidden="1"/>
    <cellStyle name="Hipervínculo visitado" xfId="4388" builtinId="9" hidden="1"/>
    <cellStyle name="Hipervínculo visitado" xfId="18245" builtinId="9" hidden="1"/>
    <cellStyle name="Hipervínculo visitado" xfId="42666" builtinId="9" hidden="1"/>
    <cellStyle name="Hipervínculo visitado" xfId="34707" builtinId="9" hidden="1"/>
    <cellStyle name="Hipervínculo visitado" xfId="44134" builtinId="9" hidden="1"/>
    <cellStyle name="Hipervínculo visitado" xfId="35815" builtinId="9" hidden="1"/>
    <cellStyle name="Hipervínculo visitado" xfId="39215" builtinId="9" hidden="1"/>
    <cellStyle name="Hipervínculo visitado" xfId="16015" builtinId="9" hidden="1"/>
    <cellStyle name="Hipervínculo visitado" xfId="29413" builtinId="9" hidden="1"/>
    <cellStyle name="Hipervínculo visitado" xfId="18690" builtinId="9" hidden="1"/>
    <cellStyle name="Hipervínculo visitado" xfId="53905" builtinId="9" hidden="1"/>
    <cellStyle name="Hipervínculo visitado" xfId="33612" builtinId="9" hidden="1"/>
    <cellStyle name="Hipervínculo visitado" xfId="13928" builtinId="9" hidden="1"/>
    <cellStyle name="Hipervínculo visitado" xfId="15955" builtinId="9" hidden="1"/>
    <cellStyle name="Hipervínculo visitado" xfId="21975" builtinId="9" hidden="1"/>
    <cellStyle name="Hipervínculo visitado" xfId="22313" builtinId="9" hidden="1"/>
    <cellStyle name="Hipervínculo visitado" xfId="43806" builtinId="9" hidden="1"/>
    <cellStyle name="Hipervínculo visitado" xfId="8614" builtinId="9" hidden="1"/>
    <cellStyle name="Hipervínculo visitado" xfId="50145" builtinId="9" hidden="1"/>
    <cellStyle name="Hipervínculo visitado" xfId="36420" builtinId="9" hidden="1"/>
    <cellStyle name="Hipervínculo visitado" xfId="7042" builtinId="9" hidden="1"/>
    <cellStyle name="Hipervínculo visitado" xfId="37638" builtinId="9" hidden="1"/>
    <cellStyle name="Hipervínculo visitado" xfId="20744" builtinId="9" hidden="1"/>
    <cellStyle name="Hipervínculo visitado" xfId="22059" builtinId="9" hidden="1"/>
    <cellStyle name="Hipervínculo visitado" xfId="42968" builtinId="9" hidden="1"/>
    <cellStyle name="Hipervínculo visitado" xfId="21497" builtinId="9" hidden="1"/>
    <cellStyle name="Hipervínculo visitado" xfId="35274" builtinId="9" hidden="1"/>
    <cellStyle name="Hipervínculo visitado" xfId="43824" builtinId="9" hidden="1"/>
    <cellStyle name="Hipervínculo visitado" xfId="11823" builtinId="9" hidden="1"/>
    <cellStyle name="Hipervínculo visitado" xfId="10167" builtinId="9" hidden="1"/>
    <cellStyle name="Hipervínculo visitado" xfId="37168" builtinId="9" hidden="1"/>
    <cellStyle name="Hipervínculo visitado" xfId="33348" builtinId="9" hidden="1"/>
    <cellStyle name="Hipervínculo visitado" xfId="2854" builtinId="9" hidden="1"/>
    <cellStyle name="Hipervínculo visitado" xfId="33063" builtinId="9" hidden="1"/>
    <cellStyle name="Hipervínculo visitado" xfId="6855" builtinId="9" hidden="1"/>
    <cellStyle name="Hipervínculo visitado" xfId="45623" builtinId="9" hidden="1"/>
    <cellStyle name="Hipervínculo visitado" xfId="39893" builtinId="9" hidden="1"/>
    <cellStyle name="Hipervínculo visitado" xfId="14291" builtinId="9" hidden="1"/>
    <cellStyle name="Hipervínculo visitado" xfId="53767" builtinId="9" hidden="1"/>
    <cellStyle name="Hipervínculo visitado" xfId="34570" builtinId="9" hidden="1"/>
    <cellStyle name="Hipervínculo visitado" xfId="1423" builtinId="9" hidden="1"/>
    <cellStyle name="Hipervínculo visitado" xfId="17474" builtinId="9" hidden="1"/>
    <cellStyle name="Hipervínculo visitado" xfId="48978" builtinId="9" hidden="1"/>
    <cellStyle name="Hipervínculo visitado" xfId="58969" builtinId="9" hidden="1"/>
    <cellStyle name="Hipervínculo visitado" xfId="18841" builtinId="9" hidden="1"/>
    <cellStyle name="Hipervínculo visitado" xfId="51050" builtinId="9" hidden="1"/>
    <cellStyle name="Hipervínculo visitado" xfId="36430" builtinId="9" hidden="1"/>
    <cellStyle name="Hipervínculo visitado" xfId="25961" builtinId="9" hidden="1"/>
    <cellStyle name="Hipervínculo visitado" xfId="24759" builtinId="9" hidden="1"/>
    <cellStyle name="Hipervínculo visitado" xfId="36572" builtinId="9" hidden="1"/>
    <cellStyle name="Hipervínculo visitado" xfId="13295" builtinId="9" hidden="1"/>
    <cellStyle name="Hipervínculo visitado" xfId="18359" builtinId="9" hidden="1"/>
    <cellStyle name="Hipervínculo visitado" xfId="46485" builtinId="9" hidden="1"/>
    <cellStyle name="Hipervínculo visitado" xfId="20072" builtinId="9" hidden="1"/>
    <cellStyle name="Hipervínculo visitado" xfId="15825" builtinId="9" hidden="1"/>
    <cellStyle name="Hipervínculo visitado" xfId="24485" builtinId="9" hidden="1"/>
    <cellStyle name="Hipervínculo visitado" xfId="9103" builtinId="9" hidden="1"/>
    <cellStyle name="Hipervínculo visitado" xfId="18480" builtinId="9" hidden="1"/>
    <cellStyle name="Hipervínculo visitado" xfId="53553" builtinId="9" hidden="1"/>
    <cellStyle name="Hipervínculo visitado" xfId="21793" builtinId="9" hidden="1"/>
    <cellStyle name="Hipervínculo visitado" xfId="5147" builtinId="9" hidden="1"/>
    <cellStyle name="Hipervínculo visitado" xfId="38253" builtinId="9" hidden="1"/>
    <cellStyle name="Hipervínculo visitado" xfId="17692" builtinId="9" hidden="1"/>
    <cellStyle name="Hipervínculo visitado" xfId="40608" builtinId="9" hidden="1"/>
    <cellStyle name="Hipervínculo visitado" xfId="30324" builtinId="9" hidden="1"/>
    <cellStyle name="Hipervínculo visitado" xfId="745" builtinId="9" hidden="1"/>
    <cellStyle name="Hipervínculo visitado" xfId="57811" builtinId="9" hidden="1"/>
    <cellStyle name="Hipervínculo visitado" xfId="44736" builtinId="9" hidden="1"/>
    <cellStyle name="Hipervínculo visitado" xfId="53673" builtinId="9" hidden="1"/>
    <cellStyle name="Hipervínculo visitado" xfId="12331" builtinId="9" hidden="1"/>
    <cellStyle name="Hipervínculo visitado" xfId="29610" builtinId="9" hidden="1"/>
    <cellStyle name="Hipervínculo visitado" xfId="29419" builtinId="9" hidden="1"/>
    <cellStyle name="Hipervínculo visitado" xfId="35907" builtinId="9" hidden="1"/>
    <cellStyle name="Hipervínculo visitado" xfId="28708" builtinId="9" hidden="1"/>
    <cellStyle name="Hipervínculo visitado" xfId="23807" builtinId="9" hidden="1"/>
    <cellStyle name="Hipervínculo visitado" xfId="52957" builtinId="9" hidden="1"/>
    <cellStyle name="Hipervínculo visitado" xfId="54205" builtinId="9" hidden="1"/>
    <cellStyle name="Hipervínculo visitado" xfId="43281" builtinId="9" hidden="1"/>
    <cellStyle name="Hipervínculo visitado" xfId="39877" builtinId="9" hidden="1"/>
    <cellStyle name="Hipervínculo visitado" xfId="22782" builtinId="9" hidden="1"/>
    <cellStyle name="Hipervínculo visitado" xfId="44732" builtinId="9" hidden="1"/>
    <cellStyle name="Hipervínculo visitado" xfId="46149" builtinId="9" hidden="1"/>
    <cellStyle name="Hipervínculo visitado" xfId="30414" builtinId="9" hidden="1"/>
    <cellStyle name="Hipervínculo visitado" xfId="793" builtinId="9" hidden="1"/>
    <cellStyle name="Hipervínculo visitado" xfId="49424" builtinId="9" hidden="1"/>
    <cellStyle name="Hipervínculo visitado" xfId="48648" builtinId="9" hidden="1"/>
    <cellStyle name="Hipervínculo visitado" xfId="12531" builtinId="9" hidden="1"/>
    <cellStyle name="Hipervínculo visitado" xfId="46083" builtinId="9" hidden="1"/>
    <cellStyle name="Hipervínculo visitado" xfId="52014" builtinId="9" hidden="1"/>
    <cellStyle name="Hipervínculo visitado" xfId="17164" builtinId="9" hidden="1"/>
    <cellStyle name="Hipervínculo visitado" xfId="21911" builtinId="9" hidden="1"/>
    <cellStyle name="Hipervínculo visitado" xfId="50255" builtinId="9" hidden="1"/>
    <cellStyle name="Hipervínculo visitado" xfId="11903" builtinId="9" hidden="1"/>
    <cellStyle name="Hipervínculo visitado" xfId="17774" builtinId="9" hidden="1"/>
    <cellStyle name="Hipervínculo visitado" xfId="18523" builtinId="9" hidden="1"/>
    <cellStyle name="Hipervínculo visitado" xfId="4013" builtinId="9" hidden="1"/>
    <cellStyle name="Hipervínculo visitado" xfId="42040" builtinId="9" hidden="1"/>
    <cellStyle name="Hipervínculo visitado" xfId="22648" builtinId="9" hidden="1"/>
    <cellStyle name="Hipervínculo visitado" xfId="35723" builtinId="9" hidden="1"/>
    <cellStyle name="Hipervínculo visitado" xfId="21148" builtinId="9" hidden="1"/>
    <cellStyle name="Hipervínculo visitado" xfId="25712" builtinId="9" hidden="1"/>
    <cellStyle name="Hipervínculo visitado" xfId="5866" builtinId="9" hidden="1"/>
    <cellStyle name="Hipervínculo visitado" xfId="35097" builtinId="9" hidden="1"/>
    <cellStyle name="Hipervínculo visitado" xfId="18093" builtinId="9" hidden="1"/>
    <cellStyle name="Hipervínculo visitado" xfId="18403" builtinId="9" hidden="1"/>
    <cellStyle name="Hipervínculo visitado" xfId="564" builtinId="9" hidden="1"/>
    <cellStyle name="Hipervínculo visitado" xfId="24165" builtinId="9" hidden="1"/>
    <cellStyle name="Hipervínculo visitado" xfId="45278" builtinId="9" hidden="1"/>
    <cellStyle name="Hipervínculo visitado" xfId="45807" builtinId="9" hidden="1"/>
    <cellStyle name="Hipervínculo visitado" xfId="22537" builtinId="9" hidden="1"/>
    <cellStyle name="Hipervínculo visitado" xfId="11289" builtinId="9" hidden="1"/>
    <cellStyle name="Hipervínculo visitado" xfId="905" builtinId="9" hidden="1"/>
    <cellStyle name="Hipervínculo visitado" xfId="45404" builtinId="9" hidden="1"/>
    <cellStyle name="Hipervínculo visitado" xfId="1283" builtinId="9" hidden="1"/>
    <cellStyle name="Hipervínculo visitado" xfId="30894" builtinId="9" hidden="1"/>
    <cellStyle name="Hipervínculo visitado" xfId="57847" builtinId="9" hidden="1"/>
    <cellStyle name="Hipervínculo visitado" xfId="21255" builtinId="9" hidden="1"/>
    <cellStyle name="Hipervínculo visitado" xfId="49051" builtinId="9" hidden="1"/>
    <cellStyle name="Hipervínculo visitado" xfId="10344" builtinId="9" hidden="1"/>
    <cellStyle name="Hipervínculo visitado" xfId="4920" builtinId="9" hidden="1"/>
    <cellStyle name="Hipervínculo visitado" xfId="38547" builtinId="9" hidden="1"/>
    <cellStyle name="Hipervínculo visitado" xfId="2132" builtinId="9" hidden="1"/>
    <cellStyle name="Hipervínculo visitado" xfId="19802" builtinId="9" hidden="1"/>
    <cellStyle name="Hipervínculo visitado" xfId="847" builtinId="9" hidden="1"/>
    <cellStyle name="Hipervínculo visitado" xfId="14798" builtinId="9" hidden="1"/>
    <cellStyle name="Hipervínculo visitado" xfId="33454" builtinId="9" hidden="1"/>
    <cellStyle name="Hipervínculo visitado" xfId="30522" builtinId="9" hidden="1"/>
    <cellStyle name="Hipervínculo visitado" xfId="39153" builtinId="9" hidden="1"/>
    <cellStyle name="Hipervínculo visitado" xfId="29942" builtinId="9" hidden="1"/>
    <cellStyle name="Hipervínculo visitado" xfId="53091" builtinId="9" hidden="1"/>
    <cellStyle name="Hipervínculo visitado" xfId="31787" builtinId="9" hidden="1"/>
    <cellStyle name="Hipervínculo visitado" xfId="1273" builtinId="9" hidden="1"/>
    <cellStyle name="Hipervínculo visitado" xfId="29083" builtinId="9" hidden="1"/>
    <cellStyle name="Hipervínculo visitado" xfId="31342" builtinId="9" hidden="1"/>
    <cellStyle name="Hipervínculo visitado" xfId="47145" builtinId="9" hidden="1"/>
    <cellStyle name="Hipervínculo visitado" xfId="15404" builtinId="9" hidden="1"/>
    <cellStyle name="Hipervínculo visitado" xfId="57146" builtinId="9" hidden="1"/>
    <cellStyle name="Hipervínculo visitado" xfId="38692" builtinId="9" hidden="1"/>
    <cellStyle name="Hipervínculo visitado" xfId="46659" builtinId="9" hidden="1"/>
    <cellStyle name="Hipervínculo visitado" xfId="35489" builtinId="9" hidden="1"/>
    <cellStyle name="Hipervínculo visitado" xfId="45998" builtinId="9" hidden="1"/>
    <cellStyle name="Hipervínculo visitado" xfId="33842" builtinId="9" hidden="1"/>
    <cellStyle name="Hipervínculo visitado" xfId="25911" builtinId="9" hidden="1"/>
    <cellStyle name="Hipervínculo visitado" xfId="48468" builtinId="9" hidden="1"/>
    <cellStyle name="Hipervínculo visitado" xfId="54027" builtinId="9" hidden="1"/>
    <cellStyle name="Hipervínculo visitado" xfId="3197" builtinId="9" hidden="1"/>
    <cellStyle name="Hipervínculo visitado" xfId="54613" builtinId="9" hidden="1"/>
    <cellStyle name="Hipervínculo visitado" xfId="37711" builtinId="9" hidden="1"/>
    <cellStyle name="Hipervínculo visitado" xfId="38822" builtinId="9" hidden="1"/>
    <cellStyle name="Hipervínculo visitado" xfId="25543" builtinId="9" hidden="1"/>
    <cellStyle name="Hipervínculo visitado" xfId="31622" builtinId="9" hidden="1"/>
    <cellStyle name="Hipervínculo visitado" xfId="52752" builtinId="9" hidden="1"/>
    <cellStyle name="Hipervínculo visitado" xfId="42907" builtinId="9" hidden="1"/>
    <cellStyle name="Hipervínculo visitado" xfId="42564" builtinId="9" hidden="1"/>
    <cellStyle name="Hipervínculo visitado" xfId="1835" builtinId="9" hidden="1"/>
    <cellStyle name="Hipervínculo visitado" xfId="34000" builtinId="9" hidden="1"/>
    <cellStyle name="Hipervínculo visitado" xfId="45539" builtinId="9" hidden="1"/>
    <cellStyle name="Hipervínculo visitado" xfId="42636" builtinId="9" hidden="1"/>
    <cellStyle name="Hipervínculo visitado" xfId="23333" builtinId="9" hidden="1"/>
    <cellStyle name="Hipervínculo visitado" xfId="18849" builtinId="9" hidden="1"/>
    <cellStyle name="Hipervínculo visitado" xfId="22547" builtinId="9" hidden="1"/>
    <cellStyle name="Hipervínculo visitado" xfId="27990" builtinId="9" hidden="1"/>
    <cellStyle name="Hipervínculo visitado" xfId="58407" builtinId="9" hidden="1"/>
    <cellStyle name="Hipervínculo visitado" xfId="22225" builtinId="9" hidden="1"/>
    <cellStyle name="Hipervínculo visitado" xfId="23163" builtinId="9" hidden="1"/>
    <cellStyle name="Hipervínculo visitado" xfId="18952" builtinId="9" hidden="1"/>
    <cellStyle name="Hipervínculo visitado" xfId="48432" builtinId="9" hidden="1"/>
    <cellStyle name="Hipervínculo visitado" xfId="35669" builtinId="9" hidden="1"/>
    <cellStyle name="Hipervínculo visitado" xfId="34277" builtinId="9" hidden="1"/>
    <cellStyle name="Hipervínculo visitado" xfId="15578" builtinId="9" hidden="1"/>
    <cellStyle name="Hipervínculo visitado" xfId="34876" builtinId="9" hidden="1"/>
    <cellStyle name="Hipervínculo visitado" xfId="28567" builtinId="9" hidden="1"/>
    <cellStyle name="Hipervínculo visitado" xfId="38754" builtinId="9" hidden="1"/>
    <cellStyle name="Hipervínculo visitado" xfId="3153" builtinId="9" hidden="1"/>
    <cellStyle name="Hipervínculo visitado" xfId="4255" builtinId="9" hidden="1"/>
    <cellStyle name="Hipervínculo visitado" xfId="27484" builtinId="9" hidden="1"/>
    <cellStyle name="Hipervínculo visitado" xfId="59326" builtinId="9" hidden="1"/>
    <cellStyle name="Hipervínculo visitado" xfId="8668" builtinId="9" hidden="1"/>
    <cellStyle name="Hipervínculo visitado" xfId="3913" builtinId="9" hidden="1"/>
    <cellStyle name="Hipervínculo visitado" xfId="54649" builtinId="9" hidden="1"/>
    <cellStyle name="Hipervínculo visitado" xfId="23436" builtinId="9" hidden="1"/>
    <cellStyle name="Hipervínculo visitado" xfId="14118" builtinId="9" hidden="1"/>
    <cellStyle name="Hipervínculo visitado" xfId="25266" builtinId="9" hidden="1"/>
    <cellStyle name="Hipervínculo visitado" xfId="57967" builtinId="9" hidden="1"/>
    <cellStyle name="Hipervínculo visitado" xfId="1853" builtinId="9" hidden="1"/>
    <cellStyle name="Hipervínculo visitado" xfId="55745" builtinId="9" hidden="1"/>
    <cellStyle name="Hipervínculo visitado" xfId="615" builtinId="9" hidden="1"/>
    <cellStyle name="Hipervínculo visitado" xfId="54373" builtinId="9" hidden="1"/>
    <cellStyle name="Hipervínculo visitado" xfId="50074" builtinId="9" hidden="1"/>
    <cellStyle name="Hipervínculo visitado" xfId="56237" builtinId="9" hidden="1"/>
    <cellStyle name="Hipervínculo visitado" xfId="33752" builtinId="9" hidden="1"/>
    <cellStyle name="Hipervínculo visitado" xfId="58148" builtinId="9" hidden="1"/>
    <cellStyle name="Hipervínculo visitado" xfId="12239" builtinId="9" hidden="1"/>
    <cellStyle name="Hipervínculo visitado" xfId="22587" builtinId="9" hidden="1"/>
    <cellStyle name="Hipervínculo visitado" xfId="7958" builtinId="9" hidden="1"/>
    <cellStyle name="Hipervínculo visitado" xfId="4109" builtinId="9" hidden="1"/>
    <cellStyle name="Hipervínculo visitado" xfId="42240" builtinId="9" hidden="1"/>
    <cellStyle name="Hipervínculo visitado" xfId="3369" builtinId="9" hidden="1"/>
    <cellStyle name="Hipervínculo visitado" xfId="12853" builtinId="9" hidden="1"/>
    <cellStyle name="Hipervínculo visitado" xfId="4151" builtinId="9" hidden="1"/>
    <cellStyle name="Hipervínculo visitado" xfId="43000" builtinId="9" hidden="1"/>
    <cellStyle name="Hipervínculo visitado" xfId="39670" builtinId="9" hidden="1"/>
    <cellStyle name="Hipervínculo visitado" xfId="25124" builtinId="9" hidden="1"/>
    <cellStyle name="Hipervínculo visitado" xfId="12639" builtinId="9" hidden="1"/>
    <cellStyle name="Hipervínculo visitado" xfId="58228" builtinId="9" hidden="1"/>
    <cellStyle name="Hipervínculo visitado" xfId="46899" builtinId="9" hidden="1"/>
    <cellStyle name="Hipervínculo visitado" xfId="54441" builtinId="9" hidden="1"/>
    <cellStyle name="Hipervínculo visitado" xfId="47063" builtinId="9" hidden="1"/>
    <cellStyle name="Hipervínculo visitado" xfId="56946" builtinId="9" hidden="1"/>
    <cellStyle name="Hipervínculo visitado" xfId="10472" builtinId="9" hidden="1"/>
    <cellStyle name="Hipervínculo visitado" xfId="29451" builtinId="9" hidden="1"/>
    <cellStyle name="Hipervínculo visitado" xfId="44390" builtinId="9" hidden="1"/>
    <cellStyle name="Hipervínculo visitado" xfId="34432" builtinId="9" hidden="1"/>
    <cellStyle name="Hipervínculo visitado" xfId="57659" builtinId="9" hidden="1"/>
    <cellStyle name="Hipervínculo visitado" xfId="50553" builtinId="9" hidden="1"/>
    <cellStyle name="Hipervínculo visitado" xfId="6306" builtinId="9" hidden="1"/>
    <cellStyle name="Hipervínculo visitado" xfId="46473" builtinId="9" hidden="1"/>
    <cellStyle name="Hipervínculo visitado" xfId="52208" builtinId="9" hidden="1"/>
    <cellStyle name="Hipervínculo visitado" xfId="14786" builtinId="9" hidden="1"/>
    <cellStyle name="Hipervínculo visitado" xfId="19768" builtinId="9" hidden="1"/>
    <cellStyle name="Hipervínculo visitado" xfId="39606" builtinId="9" hidden="1"/>
    <cellStyle name="Hipervínculo visitado" xfId="53200" builtinId="9" hidden="1"/>
    <cellStyle name="Hipervínculo visitado" xfId="48260" builtinId="9" hidden="1"/>
    <cellStyle name="Hipervínculo visitado" xfId="28995" builtinId="9" hidden="1"/>
    <cellStyle name="Hipervínculo visitado" xfId="32886" builtinId="9" hidden="1"/>
    <cellStyle name="Hipervínculo visitado" xfId="28819" builtinId="9" hidden="1"/>
    <cellStyle name="Hipervínculo visitado" xfId="23171" builtinId="9" hidden="1"/>
    <cellStyle name="Hipervínculo visitado" xfId="4762" builtinId="9" hidden="1"/>
    <cellStyle name="Hipervínculo visitado" xfId="1175" builtinId="9" hidden="1"/>
    <cellStyle name="Hipervínculo visitado" xfId="32222" builtinId="9" hidden="1"/>
    <cellStyle name="Hipervínculo visitado" xfId="3306" builtinId="9" hidden="1"/>
    <cellStyle name="Hipervínculo visitado" xfId="647" builtinId="9" hidden="1"/>
    <cellStyle name="Hipervínculo visitado" xfId="13680" builtinId="9" hidden="1"/>
    <cellStyle name="Hipervínculo visitado" xfId="26419" builtinId="9" hidden="1"/>
    <cellStyle name="Hipervínculo visitado" xfId="12759" builtinId="9" hidden="1"/>
    <cellStyle name="Hipervínculo visitado" xfId="26785" builtinId="9" hidden="1"/>
    <cellStyle name="Hipervínculo visitado" xfId="11281" builtinId="9" hidden="1"/>
    <cellStyle name="Hipervínculo visitado" xfId="45842" builtinId="9" hidden="1"/>
    <cellStyle name="Hipervínculo visitado" xfId="58965" builtinId="9" hidden="1"/>
    <cellStyle name="Hipervínculo visitado" xfId="15835" builtinId="9" hidden="1"/>
    <cellStyle name="Hipervínculo visitado" xfId="57861" builtinId="9" hidden="1"/>
    <cellStyle name="Hipervínculo visitado" xfId="50423" builtinId="9" hidden="1"/>
    <cellStyle name="Hipervínculo visitado" xfId="30245" builtinId="9" hidden="1"/>
    <cellStyle name="Hipervínculo visitado" xfId="58599" builtinId="9" hidden="1"/>
    <cellStyle name="Hipervínculo visitado" xfId="16616" builtinId="9" hidden="1"/>
    <cellStyle name="Hipervínculo visitado" xfId="43800" builtinId="9" hidden="1"/>
    <cellStyle name="Hipervínculo visitado" xfId="1022" builtinId="9" hidden="1"/>
    <cellStyle name="Hipervínculo visitado" xfId="53051" builtinId="9" hidden="1"/>
    <cellStyle name="Hipervínculo visitado" xfId="22603" builtinId="9" hidden="1"/>
    <cellStyle name="Hipervínculo visitado" xfId="47213" builtinId="9" hidden="1"/>
    <cellStyle name="Hipervínculo visitado" xfId="58641" builtinId="9" hidden="1"/>
    <cellStyle name="Hipervínculo visitado" xfId="3629" builtinId="9" hidden="1"/>
    <cellStyle name="Hipervínculo visitado" xfId="26353" builtinId="9" hidden="1"/>
    <cellStyle name="Hipervínculo visitado" xfId="6629" builtinId="9" hidden="1"/>
    <cellStyle name="Hipervínculo visitado" xfId="20298" builtinId="9" hidden="1"/>
    <cellStyle name="Hipervínculo visitado" xfId="14737" builtinId="9" hidden="1"/>
    <cellStyle name="Hipervínculo visitado" xfId="1455" builtinId="9" hidden="1"/>
    <cellStyle name="Hipervínculo visitado" xfId="623" builtinId="9" hidden="1"/>
    <cellStyle name="Hipervínculo visitado" xfId="38650" builtinId="9" hidden="1"/>
    <cellStyle name="Hipervínculo visitado" xfId="15815" builtinId="9" hidden="1"/>
    <cellStyle name="Hipervínculo visitado" xfId="29554" builtinId="9" hidden="1"/>
    <cellStyle name="Hipervínculo visitado" xfId="12273" builtinId="9" hidden="1"/>
    <cellStyle name="Hipervínculo visitado" xfId="25050" builtinId="9" hidden="1"/>
    <cellStyle name="Hipervínculo visitado" xfId="13195" builtinId="9" hidden="1"/>
    <cellStyle name="Hipervínculo visitado" xfId="4077" builtinId="9" hidden="1"/>
    <cellStyle name="Hipervínculo visitado" xfId="1603" builtinId="9" hidden="1"/>
    <cellStyle name="Hipervínculo visitado" xfId="15504" builtinId="9" hidden="1"/>
    <cellStyle name="Hipervínculo visitado" xfId="150" builtinId="9" hidden="1"/>
    <cellStyle name="Hipervínculo visitado" xfId="7550" builtinId="9" hidden="1"/>
    <cellStyle name="Hipervínculo visitado" xfId="44330" builtinId="9" hidden="1"/>
    <cellStyle name="Hipervínculo visitado" xfId="15867" builtinId="9" hidden="1"/>
    <cellStyle name="Hipervínculo visitado" xfId="37550" builtinId="9" hidden="1"/>
    <cellStyle name="Hipervínculo visitado" xfId="7030" builtinId="9" hidden="1"/>
    <cellStyle name="Hipervínculo visitado" xfId="37209" builtinId="9" hidden="1"/>
    <cellStyle name="Hipervínculo visitado" xfId="52377" builtinId="9" hidden="1"/>
    <cellStyle name="Hipervínculo visitado" xfId="46451" builtinId="9" hidden="1"/>
    <cellStyle name="Hipervínculo visitado" xfId="5605" builtinId="9" hidden="1"/>
    <cellStyle name="Hipervínculo visitado" xfId="32291" builtinId="9" hidden="1"/>
    <cellStyle name="Hipervínculo visitado" xfId="13748" builtinId="9" hidden="1"/>
    <cellStyle name="Hipervínculo visitado" xfId="12595" builtinId="9" hidden="1"/>
    <cellStyle name="Hipervínculo visitado" xfId="10368" builtinId="9" hidden="1"/>
    <cellStyle name="Hipervínculo visitado" xfId="32926" builtinId="9" hidden="1"/>
    <cellStyle name="Hipervínculo visitado" xfId="43188" builtinId="9" hidden="1"/>
    <cellStyle name="Hipervínculo visitado" xfId="11909" builtinId="9" hidden="1"/>
    <cellStyle name="Hipervínculo visitado" xfId="55727" builtinId="9" hidden="1"/>
    <cellStyle name="Hipervínculo visitado" xfId="11871" builtinId="9" hidden="1"/>
    <cellStyle name="Hipervínculo visitado" xfId="31698" builtinId="9" hidden="1"/>
    <cellStyle name="Hipervínculo visitado" xfId="43946" builtinId="9" hidden="1"/>
    <cellStyle name="Hipervínculo visitado" xfId="42624" builtinId="9" hidden="1"/>
    <cellStyle name="Hipervínculo visitado" xfId="18652" builtinId="9" hidden="1"/>
    <cellStyle name="Hipervínculo visitado" xfId="53209" builtinId="9" hidden="1"/>
    <cellStyle name="Hipervínculo visitado" xfId="36953" builtinId="9" hidden="1"/>
    <cellStyle name="Hipervínculo visitado" xfId="19854" builtinId="9" hidden="1"/>
    <cellStyle name="Hipervínculo visitado" xfId="43840" builtinId="9" hidden="1"/>
    <cellStyle name="Hipervínculo visitado" xfId="48824" builtinId="9" hidden="1"/>
    <cellStyle name="Hipervínculo visitado" xfId="31122" builtinId="9" hidden="1"/>
    <cellStyle name="Hipervínculo visitado" xfId="43525" builtinId="9" hidden="1"/>
    <cellStyle name="Hipervínculo visitado" xfId="36969" builtinId="9" hidden="1"/>
    <cellStyle name="Hipervínculo visitado" xfId="28731" builtinId="9" hidden="1"/>
    <cellStyle name="Hipervínculo visitado" xfId="13520" builtinId="9" hidden="1"/>
    <cellStyle name="Hipervínculo visitado" xfId="35425" builtinId="9" hidden="1"/>
    <cellStyle name="Hipervínculo visitado" xfId="8794" builtinId="9" hidden="1"/>
    <cellStyle name="Hipervínculo visitado" xfId="46595" builtinId="9" hidden="1"/>
    <cellStyle name="Hipervínculo visitado" xfId="26827" builtinId="9" hidden="1"/>
    <cellStyle name="Hipervínculo visitado" xfId="2550" builtinId="9" hidden="1"/>
    <cellStyle name="Hipervínculo visitado" xfId="3085" builtinId="9" hidden="1"/>
    <cellStyle name="Hipervínculo visitado" xfId="51698" builtinId="9" hidden="1"/>
    <cellStyle name="Hipervínculo visitado" xfId="26943" builtinId="9" hidden="1"/>
    <cellStyle name="Hipervínculo visitado" xfId="31756" builtinId="9" hidden="1"/>
    <cellStyle name="Hipervínculo visitado" xfId="24551" builtinId="9" hidden="1"/>
    <cellStyle name="Hipervínculo visitado" xfId="24325" builtinId="9" hidden="1"/>
    <cellStyle name="Hipervínculo visitado" xfId="50267" builtinId="9" hidden="1"/>
    <cellStyle name="Hipervínculo visitado" xfId="47860" builtinId="9" hidden="1"/>
    <cellStyle name="Hipervínculo visitado" xfId="30822" builtinId="9" hidden="1"/>
    <cellStyle name="Hipervínculo visitado" xfId="25178" builtinId="9" hidden="1"/>
    <cellStyle name="Hipervínculo visitado" xfId="34536" builtinId="9" hidden="1"/>
    <cellStyle name="Hipervínculo visitado" xfId="40426" builtinId="9" hidden="1"/>
    <cellStyle name="Hipervínculo visitado" xfId="21205" builtinId="9" hidden="1"/>
    <cellStyle name="Hipervínculo visitado" xfId="1379" builtinId="9" hidden="1"/>
    <cellStyle name="Hipervínculo visitado" xfId="316" builtinId="9" hidden="1"/>
    <cellStyle name="Hipervínculo visitado" xfId="25168" builtinId="9" hidden="1"/>
    <cellStyle name="Hipervínculo visitado" xfId="26651" builtinId="9" hidden="1"/>
    <cellStyle name="Hipervínculo visitado" xfId="2308" builtinId="9" hidden="1"/>
    <cellStyle name="Hipervínculo visitado" xfId="39590" builtinId="9" hidden="1"/>
    <cellStyle name="Hipervínculo visitado" xfId="10562" builtinId="9" hidden="1"/>
    <cellStyle name="Hipervínculo visitado" xfId="46035" builtinId="9" hidden="1"/>
    <cellStyle name="Hipervínculo visitado" xfId="45705" builtinId="9" hidden="1"/>
    <cellStyle name="Hipervínculo visitado" xfId="6188" builtinId="9" hidden="1"/>
    <cellStyle name="Hipervínculo visitado" xfId="23112" builtinId="9" hidden="1"/>
    <cellStyle name="Hipervínculo visitado" xfId="10270" builtinId="9" hidden="1"/>
    <cellStyle name="Hipervínculo visitado" xfId="8362" builtinId="9" hidden="1"/>
    <cellStyle name="Hipervínculo visitado" xfId="48070" builtinId="9" hidden="1"/>
    <cellStyle name="Hipervínculo visitado" xfId="40084" builtinId="9" hidden="1"/>
    <cellStyle name="Hipervínculo visitado" xfId="32609" builtinId="9" hidden="1"/>
    <cellStyle name="Hipervínculo visitado" xfId="39784" builtinId="9" hidden="1"/>
    <cellStyle name="Hipervínculo visitado" xfId="8318" builtinId="9" hidden="1"/>
    <cellStyle name="Hipervínculo visitado" xfId="574" builtinId="9" hidden="1"/>
    <cellStyle name="Hipervínculo visitado" xfId="10072" builtinId="9" hidden="1"/>
    <cellStyle name="Hipervínculo visitado" xfId="7963" builtinId="9" hidden="1"/>
    <cellStyle name="Hipervínculo visitado" xfId="24471" builtinId="9" hidden="1"/>
    <cellStyle name="Hipervínculo visitado" xfId="45659" builtinId="9" hidden="1"/>
    <cellStyle name="Hipervínculo visitado" xfId="53791" builtinId="9" hidden="1"/>
    <cellStyle name="Hipervínculo visitado" xfId="56008" builtinId="9" hidden="1"/>
    <cellStyle name="Hipervínculo visitado" xfId="2428" builtinId="9" hidden="1"/>
    <cellStyle name="Hipervínculo visitado" xfId="48220" builtinId="9" hidden="1"/>
    <cellStyle name="Hipervínculo visitado" xfId="57768" builtinId="9" hidden="1"/>
    <cellStyle name="Hipervínculo visitado" xfId="23108" builtinId="9" hidden="1"/>
    <cellStyle name="Hipervínculo visitado" xfId="18875" builtinId="9" hidden="1"/>
    <cellStyle name="Hipervínculo visitado" xfId="11261" builtinId="9" hidden="1"/>
    <cellStyle name="Hipervínculo visitado" xfId="4852" builtinId="9" hidden="1"/>
    <cellStyle name="Hipervínculo visitado" xfId="17836" builtinId="9" hidden="1"/>
    <cellStyle name="Hipervínculo visitado" xfId="240" builtinId="9" hidden="1"/>
    <cellStyle name="Hipervínculo visitado" xfId="18059" builtinId="9" hidden="1"/>
    <cellStyle name="Hipervínculo visitado" xfId="53136" builtinId="9" hidden="1"/>
    <cellStyle name="Hipervínculo visitado" xfId="58633" builtinId="9" hidden="1"/>
    <cellStyle name="Hipervínculo visitado" xfId="57210" builtinId="9" hidden="1"/>
    <cellStyle name="Hipervínculo visitado" xfId="2661" builtinId="9" hidden="1"/>
    <cellStyle name="Hipervínculo visitado" xfId="21327" builtinId="9" hidden="1"/>
    <cellStyle name="Hipervínculo visitado" xfId="7310" builtinId="9" hidden="1"/>
    <cellStyle name="Hipervínculo visitado" xfId="42300" builtinId="9" hidden="1"/>
    <cellStyle name="Hipervínculo visitado" xfId="21467" builtinId="9" hidden="1"/>
    <cellStyle name="Hipervínculo visitado" xfId="3479" builtinId="9" hidden="1"/>
    <cellStyle name="Hipervínculo visitado" xfId="11487" builtinId="9" hidden="1"/>
    <cellStyle name="Hipervínculo visitado" xfId="49264" builtinId="9" hidden="1"/>
    <cellStyle name="Hipervínculo visitado" xfId="57516" builtinId="9" hidden="1"/>
    <cellStyle name="Hipervínculo visitado" xfId="52738" builtinId="9" hidden="1"/>
    <cellStyle name="Hipervínculo visitado" xfId="11682" builtinId="9" hidden="1"/>
    <cellStyle name="Hipervínculo visitado" xfId="8963" builtinId="9" hidden="1"/>
    <cellStyle name="Hipervínculo visitado" xfId="28436" builtinId="9" hidden="1"/>
    <cellStyle name="Hipervínculo visitado" xfId="29781" builtinId="9" hidden="1"/>
    <cellStyle name="Hipervínculo visitado" xfId="53156" builtinId="9" hidden="1"/>
    <cellStyle name="Hipervínculo visitado" xfId="21693" builtinId="9" hidden="1"/>
    <cellStyle name="Hipervínculo visitado" xfId="26759" builtinId="9" hidden="1"/>
    <cellStyle name="Hipervínculo visitado" xfId="32872" builtinId="9" hidden="1"/>
    <cellStyle name="Hipervínculo visitado" xfId="14310" builtinId="9" hidden="1"/>
    <cellStyle name="Hipervínculo visitado" xfId="30843" builtinId="9" hidden="1"/>
    <cellStyle name="Hipervínculo visitado" xfId="43918" builtinId="9" hidden="1"/>
    <cellStyle name="Hipervínculo visitado" xfId="24132" builtinId="9" hidden="1"/>
    <cellStyle name="Hipervínculo visitado" xfId="9802" builtinId="9" hidden="1"/>
    <cellStyle name="Hipervínculo visitado" xfId="3246" builtinId="9" hidden="1"/>
    <cellStyle name="Hipervínculo visitado" xfId="51968" builtinId="9" hidden="1"/>
    <cellStyle name="Hipervínculo visitado" xfId="7334" builtinId="9" hidden="1"/>
    <cellStyle name="Hipervínculo visitado" xfId="36604" builtinId="9" hidden="1"/>
    <cellStyle name="Hipervínculo visitado" xfId="55625" builtinId="9" hidden="1"/>
    <cellStyle name="Hipervínculo visitado" xfId="29197" builtinId="9" hidden="1"/>
    <cellStyle name="Hipervínculo visitado" xfId="50928" builtinId="9" hidden="1"/>
    <cellStyle name="Hipervínculo visitado" xfId="59418" builtinId="9" hidden="1"/>
    <cellStyle name="Hipervínculo visitado" xfId="44116" builtinId="9" hidden="1"/>
    <cellStyle name="Hipervínculo visitado" xfId="9163" builtinId="9" hidden="1"/>
    <cellStyle name="Hipervínculo visitado" xfId="20196" builtinId="9" hidden="1"/>
    <cellStyle name="Hipervínculo visitado" xfId="10107" builtinId="9" hidden="1"/>
    <cellStyle name="Hipervínculo visitado" xfId="22920" builtinId="9" hidden="1"/>
    <cellStyle name="Hipervínculo visitado" xfId="29309" builtinId="9" hidden="1"/>
    <cellStyle name="Hipervínculo visitado" xfId="23987" builtinId="9" hidden="1"/>
    <cellStyle name="Hipervínculo visitado" xfId="37339" builtinId="9" hidden="1"/>
    <cellStyle name="Hipervínculo visitado" xfId="22211" builtinId="9" hidden="1"/>
    <cellStyle name="Hipervínculo visitado" xfId="20585" builtinId="9" hidden="1"/>
    <cellStyle name="Hipervínculo visitado" xfId="23783" builtinId="9" hidden="1"/>
    <cellStyle name="Hipervínculo visitado" xfId="21612" builtinId="9" hidden="1"/>
    <cellStyle name="Hipervínculo visitado" xfId="48830" builtinId="9" hidden="1"/>
    <cellStyle name="Hipervínculo visitado" xfId="38911" builtinId="9" hidden="1"/>
    <cellStyle name="Hipervínculo visitado" xfId="47229" builtinId="9" hidden="1"/>
    <cellStyle name="Hipervínculo visitado" xfId="33376" builtinId="9" hidden="1"/>
    <cellStyle name="Hipervínculo visitado" xfId="28539" builtinId="9" hidden="1"/>
    <cellStyle name="Hipervínculo visitado" xfId="21919" builtinId="9" hidden="1"/>
    <cellStyle name="Hipervínculo visitado" xfId="7210" builtinId="9" hidden="1"/>
    <cellStyle name="Hipervínculo visitado" xfId="20850" builtinId="9" hidden="1"/>
    <cellStyle name="Hipervínculo visitado" xfId="39139" builtinId="9" hidden="1"/>
    <cellStyle name="Hipervínculo visitado" xfId="55567" builtinId="9" hidden="1"/>
    <cellStyle name="Hipervínculo visitado" xfId="8490" builtinId="9" hidden="1"/>
    <cellStyle name="Hipervínculo visitado" xfId="48800" builtinId="9" hidden="1"/>
    <cellStyle name="Hipervínculo visitado" xfId="40142" builtinId="9" hidden="1"/>
    <cellStyle name="Hipervínculo visitado" xfId="17900" builtinId="9" hidden="1"/>
    <cellStyle name="Hipervínculo visitado" xfId="53383" builtinId="9" hidden="1"/>
    <cellStyle name="Hipervínculo visitado" xfId="51404" builtinId="9" hidden="1"/>
    <cellStyle name="Hipervínculo visitado" xfId="49304" builtinId="9" hidden="1"/>
    <cellStyle name="Hipervínculo visitado" xfId="55876" builtinId="9" hidden="1"/>
    <cellStyle name="Hipervínculo visitado" xfId="47253" builtinId="9" hidden="1"/>
    <cellStyle name="Hipervínculo visitado" xfId="9980" builtinId="9" hidden="1"/>
    <cellStyle name="Hipervínculo visitado" xfId="17094" builtinId="9" hidden="1"/>
    <cellStyle name="Hipervínculo visitado" xfId="29969" builtinId="9" hidden="1"/>
    <cellStyle name="Hipervínculo visitado" xfId="14482" builtinId="9" hidden="1"/>
    <cellStyle name="Hipervínculo visitado" xfId="55223" builtinId="9" hidden="1"/>
    <cellStyle name="Hipervínculo visitado" xfId="47723" builtinId="9" hidden="1"/>
    <cellStyle name="Hipervínculo visitado" xfId="15062" builtinId="9" hidden="1"/>
    <cellStyle name="Hipervínculo visitado" xfId="1079" builtinId="9" hidden="1"/>
    <cellStyle name="Hipervínculo visitado" xfId="52314" builtinId="9" hidden="1"/>
    <cellStyle name="Hipervínculo visitado" xfId="54633" builtinId="9" hidden="1"/>
    <cellStyle name="Hipervínculo visitado" xfId="31128" builtinId="9" hidden="1"/>
    <cellStyle name="Hipervínculo visitado" xfId="52286" builtinId="9" hidden="1"/>
    <cellStyle name="Hipervínculo visitado" xfId="35886" builtinId="9" hidden="1"/>
    <cellStyle name="Hipervínculo visitado" xfId="49246" builtinId="9" hidden="1"/>
    <cellStyle name="Hipervínculo visitado" xfId="33386" builtinId="9" hidden="1"/>
    <cellStyle name="Hipervínculo visitado" xfId="53620" builtinId="9" hidden="1"/>
    <cellStyle name="Hipervínculo visitado" xfId="43528" builtinId="9" hidden="1"/>
    <cellStyle name="Hipervínculo visitado" xfId="22" builtinId="9" hidden="1"/>
    <cellStyle name="Hipervínculo visitado" xfId="41908" builtinId="9" hidden="1"/>
    <cellStyle name="Hipervínculo visitado" xfId="10574" builtinId="9" hidden="1"/>
    <cellStyle name="Hipervínculo visitado" xfId="10206" builtinId="9" hidden="1"/>
    <cellStyle name="Hipervínculo visitado" xfId="59099" builtinId="9" hidden="1"/>
    <cellStyle name="Hipervínculo visitado" xfId="45402" builtinId="9" hidden="1"/>
    <cellStyle name="Hipervínculo visitado" xfId="15078" builtinId="9" hidden="1"/>
    <cellStyle name="Hipervínculo visitado" xfId="12085" builtinId="9" hidden="1"/>
    <cellStyle name="Hipervínculo visitado" xfId="49682" builtinId="9" hidden="1"/>
    <cellStyle name="Hipervínculo visitado" xfId="35340" builtinId="9" hidden="1"/>
    <cellStyle name="Hipervínculo visitado" xfId="23315" builtinId="9" hidden="1"/>
    <cellStyle name="Hipervínculo visitado" xfId="9960" builtinId="9" hidden="1"/>
    <cellStyle name="Hipervínculo visitado" xfId="47547" builtinId="9" hidden="1"/>
    <cellStyle name="Hipervínculo visitado" xfId="58983" builtinId="9" hidden="1"/>
    <cellStyle name="Hipervínculo visitado" xfId="49716" builtinId="9" hidden="1"/>
    <cellStyle name="Hipervínculo visitado" xfId="55579" builtinId="9" hidden="1"/>
    <cellStyle name="Hipervínculo visitado" xfId="53811" builtinId="9" hidden="1"/>
    <cellStyle name="Hipervínculo visitado" xfId="50972" builtinId="9" hidden="1"/>
    <cellStyle name="Hipervínculo visitado" xfId="2364" builtinId="9" hidden="1"/>
    <cellStyle name="Hipervínculo visitado" xfId="22279" builtinId="9" hidden="1"/>
    <cellStyle name="Hipervínculo visitado" xfId="13037" builtinId="9" hidden="1"/>
    <cellStyle name="Hipervínculo visitado" xfId="13437" builtinId="9" hidden="1"/>
    <cellStyle name="Hipervínculo visitado" xfId="8052" builtinId="9" hidden="1"/>
    <cellStyle name="Hipervínculo visitado" xfId="21134" builtinId="9" hidden="1"/>
    <cellStyle name="Hipervínculo visitado" xfId="8072" builtinId="9" hidden="1"/>
    <cellStyle name="Hipervínculo visitado" xfId="24960" builtinId="9" hidden="1"/>
    <cellStyle name="Hipervínculo visitado" xfId="30765" builtinId="9" hidden="1"/>
    <cellStyle name="Hipervínculo visitado" xfId="57678" builtinId="9" hidden="1"/>
    <cellStyle name="Hipervínculo visitado" xfId="41013" builtinId="9" hidden="1"/>
    <cellStyle name="Hipervínculo visitado" xfId="20797" builtinId="9" hidden="1"/>
    <cellStyle name="Hipervínculo visitado" xfId="35721" builtinId="9" hidden="1"/>
    <cellStyle name="Hipervínculo visitado" xfId="38527" builtinId="9" hidden="1"/>
    <cellStyle name="Hipervínculo visitado" xfId="18401" builtinId="9" hidden="1"/>
    <cellStyle name="Hipervínculo visitado" xfId="59432" builtinId="9" hidden="1"/>
    <cellStyle name="Hipervínculo visitado" xfId="3540" builtinId="9" hidden="1"/>
    <cellStyle name="Hipervínculo visitado" xfId="34542" builtinId="9" hidden="1"/>
    <cellStyle name="Hipervínculo visitado" xfId="6152" builtinId="9" hidden="1"/>
    <cellStyle name="Hipervínculo visitado" xfId="52080" builtinId="9" hidden="1"/>
    <cellStyle name="Hipervínculo visitado" xfId="55148" builtinId="9" hidden="1"/>
    <cellStyle name="Hipervínculo visitado" xfId="9914" builtinId="9" hidden="1"/>
    <cellStyle name="Hipervínculo visitado" xfId="22489" builtinId="9" hidden="1"/>
    <cellStyle name="Hipervínculo visitado" xfId="30386" builtinId="9" hidden="1"/>
    <cellStyle name="Hipervínculo visitado" xfId="55410" builtinId="9" hidden="1"/>
    <cellStyle name="Hipervínculo visitado" xfId="4825" builtinId="9" hidden="1"/>
    <cellStyle name="Hipervínculo visitado" xfId="2282" builtinId="9" hidden="1"/>
    <cellStyle name="Hipervínculo visitado" xfId="22245" builtinId="9" hidden="1"/>
    <cellStyle name="Hipervínculo visitado" xfId="54271" builtinId="9" hidden="1"/>
    <cellStyle name="Hipervínculo visitado" xfId="12543" builtinId="9" hidden="1"/>
    <cellStyle name="Hipervínculo visitado" xfId="54415" builtinId="9" hidden="1"/>
    <cellStyle name="Hipervínculo visitado" xfId="19210" builtinId="9" hidden="1"/>
    <cellStyle name="Hipervínculo visitado" xfId="7594" builtinId="9" hidden="1"/>
    <cellStyle name="Hipervínculo visitado" xfId="27145" builtinId="9" hidden="1"/>
    <cellStyle name="Hipervínculo visitado" xfId="33542" builtinId="9" hidden="1"/>
    <cellStyle name="Hipervínculo visitado" xfId="52633" builtinId="9" hidden="1"/>
    <cellStyle name="Hipervínculo visitado" xfId="32692" builtinId="9" hidden="1"/>
    <cellStyle name="Hipervínculo visitado" xfId="53479" builtinId="9" hidden="1"/>
    <cellStyle name="Hipervínculo visitado" xfId="21945" builtinId="9" hidden="1"/>
    <cellStyle name="Hipervínculo visitado" xfId="15620" builtinId="9" hidden="1"/>
    <cellStyle name="Hipervínculo visitado" xfId="36245" builtinId="9" hidden="1"/>
    <cellStyle name="Hipervínculo visitado" xfId="18855" builtinId="9" hidden="1"/>
    <cellStyle name="Hipervínculo visitado" xfId="23809" builtinId="9" hidden="1"/>
    <cellStyle name="Hipervínculo visitado" xfId="31941" builtinId="9" hidden="1"/>
    <cellStyle name="Hipervínculo visitado" xfId="48195" builtinId="9" hidden="1"/>
    <cellStyle name="Hipervínculo visitado" xfId="16263" builtinId="9" hidden="1"/>
    <cellStyle name="Hipervínculo visitado" xfId="8921" builtinId="9" hidden="1"/>
    <cellStyle name="Hipervínculo visitado" xfId="50135" builtinId="9" hidden="1"/>
    <cellStyle name="Hipervínculo visitado" xfId="25855" builtinId="9" hidden="1"/>
    <cellStyle name="Hipervínculo visitado" xfId="7154" builtinId="9" hidden="1"/>
    <cellStyle name="Hipervínculo visitado" xfId="24233" builtinId="9" hidden="1"/>
    <cellStyle name="Hipervínculo visitado" xfId="55275" builtinId="9" hidden="1"/>
    <cellStyle name="Hipervínculo visitado" xfId="49700" builtinId="9" hidden="1"/>
    <cellStyle name="Hipervínculo visitado" xfId="52455" builtinId="9" hidden="1"/>
    <cellStyle name="Hipervínculo visitado" xfId="7956" builtinId="9" hidden="1"/>
    <cellStyle name="Hipervínculo visitado" xfId="10272" builtinId="9" hidden="1"/>
    <cellStyle name="Hipervínculo visitado" xfId="25676" builtinId="9" hidden="1"/>
    <cellStyle name="Hipervínculo visitado" xfId="50746" builtinId="9" hidden="1"/>
    <cellStyle name="Hipervínculo visitado" xfId="52224" builtinId="9" hidden="1"/>
    <cellStyle name="Hipervínculo visitado" xfId="3365" builtinId="9" hidden="1"/>
    <cellStyle name="Hipervínculo visitado" xfId="53431" builtinId="9" hidden="1"/>
    <cellStyle name="Hipervínculo visitado" xfId="8694" builtinId="9" hidden="1"/>
    <cellStyle name="Hipervínculo visitado" xfId="55649" builtinId="9" hidden="1"/>
    <cellStyle name="Hipervínculo visitado" xfId="13089" builtinId="9" hidden="1"/>
    <cellStyle name="Hipervínculo visitado" xfId="21465" builtinId="9" hidden="1"/>
    <cellStyle name="Hipervínculo visitado" xfId="3057" builtinId="9" hidden="1"/>
    <cellStyle name="Hipervínculo visitado" xfId="53851" builtinId="9" hidden="1"/>
    <cellStyle name="Hipervínculo visitado" xfId="40796" builtinId="9" hidden="1"/>
    <cellStyle name="Hipervínculo visitado" xfId="30584" builtinId="9" hidden="1"/>
    <cellStyle name="Hipervínculo visitado" xfId="39413" builtinId="9" hidden="1"/>
    <cellStyle name="Hipervínculo visitado" xfId="20066" builtinId="9" hidden="1"/>
    <cellStyle name="Hipervínculo visitado" xfId="4267" builtinId="9" hidden="1"/>
    <cellStyle name="Hipervínculo visitado" xfId="33268" builtinId="9" hidden="1"/>
    <cellStyle name="Hipervínculo visitado" xfId="1821" builtinId="9" hidden="1"/>
    <cellStyle name="Hipervínculo visitado" xfId="33732" builtinId="9" hidden="1"/>
    <cellStyle name="Hipervínculo visitado" xfId="12795" builtinId="9" hidden="1"/>
    <cellStyle name="Hipervínculo visitado" xfId="4703" builtinId="9" hidden="1"/>
    <cellStyle name="Hipervínculo visitado" xfId="8866" builtinId="9" hidden="1"/>
    <cellStyle name="Hipervínculo visitado" xfId="11775" builtinId="9" hidden="1"/>
    <cellStyle name="Hipervínculo visitado" xfId="31030" builtinId="9" hidden="1"/>
    <cellStyle name="Hipervínculo visitado" xfId="4047" builtinId="9" hidden="1"/>
    <cellStyle name="Hipervínculo visitado" xfId="45330" builtinId="9" hidden="1"/>
    <cellStyle name="Hipervínculo visitado" xfId="22479" builtinId="9" hidden="1"/>
    <cellStyle name="Hipervínculo visitado" xfId="30214" builtinId="9" hidden="1"/>
    <cellStyle name="Hipervínculo visitado" xfId="10962" builtinId="9" hidden="1"/>
    <cellStyle name="Hipervínculo visitado" xfId="784" builtinId="9" hidden="1"/>
    <cellStyle name="Hipervínculo visitado" xfId="5998" builtinId="9" hidden="1"/>
    <cellStyle name="Hipervínculo visitado" xfId="20174" builtinId="9" hidden="1"/>
    <cellStyle name="Hipervínculo visitado" xfId="44491" builtinId="9" hidden="1"/>
    <cellStyle name="Hipervínculo visitado" xfId="32412" builtinId="9" hidden="1"/>
    <cellStyle name="Hipervínculo visitado" xfId="36550" builtinId="9" hidden="1"/>
    <cellStyle name="Hipervínculo visitado" xfId="7216" builtinId="9" hidden="1"/>
    <cellStyle name="Hipervínculo visitado" xfId="8672" builtinId="9" hidden="1"/>
    <cellStyle name="Hipervínculo visitado" xfId="31536" builtinId="9" hidden="1"/>
    <cellStyle name="Hipervínculo visitado" xfId="11875" builtinId="9" hidden="1"/>
    <cellStyle name="Hipervínculo visitado" xfId="8784" builtinId="9" hidden="1"/>
    <cellStyle name="Hipervínculo visitado" xfId="46427" builtinId="9" hidden="1"/>
    <cellStyle name="Hipervínculo visitado" xfId="49894" builtinId="9" hidden="1"/>
    <cellStyle name="Hipervínculo visitado" xfId="57665" builtinId="9" hidden="1"/>
    <cellStyle name="Hipervínculo visitado" xfId="544" builtinId="9" hidden="1"/>
    <cellStyle name="Hipervínculo visitado" xfId="47591" builtinId="9" hidden="1"/>
    <cellStyle name="Hipervínculo visitado" xfId="42195" builtinId="9" hidden="1"/>
    <cellStyle name="Hipervínculo visitado" xfId="59121" builtinId="9" hidden="1"/>
    <cellStyle name="Hipervínculo visitado" xfId="18496" builtinId="9" hidden="1"/>
    <cellStyle name="Hipervínculo visitado" xfId="30154" builtinId="9" hidden="1"/>
    <cellStyle name="Hipervínculo visitado" xfId="15392" builtinId="9" hidden="1"/>
    <cellStyle name="Hipervínculo visitado" xfId="26599" builtinId="9" hidden="1"/>
    <cellStyle name="Hipervínculo visitado" xfId="44017" builtinId="9" hidden="1"/>
    <cellStyle name="Hipervínculo visitado" xfId="44578" builtinId="9" hidden="1"/>
    <cellStyle name="Hipervínculo visitado" xfId="30092" builtinId="9" hidden="1"/>
    <cellStyle name="Hipervínculo visitado" xfId="55363" builtinId="9" hidden="1"/>
    <cellStyle name="Hipervínculo visitado" xfId="17928" builtinId="9" hidden="1"/>
    <cellStyle name="Hipervínculo visitado" xfId="1573" builtinId="9" hidden="1"/>
    <cellStyle name="Hipervínculo visitado" xfId="8656" builtinId="9" hidden="1"/>
    <cellStyle name="Hipervínculo visitado" xfId="2034" builtinId="9" hidden="1"/>
    <cellStyle name="Hipervínculo visitado" xfId="1032" builtinId="9" hidden="1"/>
    <cellStyle name="Hipervínculo visitado" xfId="22976" builtinId="9" hidden="1"/>
    <cellStyle name="Hipervínculo visitado" xfId="33728" builtinId="9" hidden="1"/>
    <cellStyle name="Hipervínculo visitado" xfId="53057" builtinId="9" hidden="1"/>
    <cellStyle name="Hipervínculo visitado" xfId="36011" builtinId="9" hidden="1"/>
    <cellStyle name="Hipervínculo visitado" xfId="55036" builtinId="9" hidden="1"/>
    <cellStyle name="Hipervínculo visitado" xfId="40454" builtinId="9" hidden="1"/>
    <cellStyle name="Hipervínculo visitado" xfId="12841" builtinId="9" hidden="1"/>
    <cellStyle name="Hipervínculo visitado" xfId="44864" builtinId="9" hidden="1"/>
    <cellStyle name="Hipervínculo visitado" xfId="49912" builtinId="9" hidden="1"/>
    <cellStyle name="Hipervínculo visitado" xfId="50644" builtinId="9" hidden="1"/>
    <cellStyle name="Hipervínculo visitado" xfId="11445" builtinId="9" hidden="1"/>
    <cellStyle name="Hipervínculo visitado" xfId="14733" builtinId="9" hidden="1"/>
    <cellStyle name="Hipervínculo visitado" xfId="7409" builtinId="9" hidden="1"/>
    <cellStyle name="Hipervínculo visitado" xfId="26849" builtinId="9" hidden="1"/>
    <cellStyle name="Hipervínculo visitado" xfId="37063" builtinId="9" hidden="1"/>
    <cellStyle name="Hipervínculo visitado" xfId="32265" builtinId="9" hidden="1"/>
    <cellStyle name="Hipervínculo visitado" xfId="50764" builtinId="9" hidden="1"/>
    <cellStyle name="Hipervínculo visitado" xfId="49336" builtinId="9" hidden="1"/>
    <cellStyle name="Hipervínculo visitado" xfId="40692" builtinId="9" hidden="1"/>
    <cellStyle name="Hipervínculo visitado" xfId="20961" builtinId="9" hidden="1"/>
    <cellStyle name="Hipervínculo visitado" xfId="31198" builtinId="9" hidden="1"/>
    <cellStyle name="Hipervínculo visitado" xfId="31052" builtinId="9" hidden="1"/>
    <cellStyle name="Hipervínculo visitado" xfId="21713" builtinId="9" hidden="1"/>
    <cellStyle name="Hipervínculo visitado" xfId="24473" builtinId="9" hidden="1"/>
    <cellStyle name="Hipervínculo visitado" xfId="54165" builtinId="9" hidden="1"/>
    <cellStyle name="Hipervínculo visitado" xfId="2186" builtinId="9" hidden="1"/>
    <cellStyle name="Hipervínculo visitado" xfId="47105" builtinId="9" hidden="1"/>
    <cellStyle name="Hipervínculo visitado" xfId="22571" builtinId="9" hidden="1"/>
    <cellStyle name="Hipervínculo visitado" xfId="6174" builtinId="9" hidden="1"/>
    <cellStyle name="Hipervínculo visitado" xfId="38662" builtinId="9" hidden="1"/>
    <cellStyle name="Hipervínculo visitado" xfId="24871" builtinId="9" hidden="1"/>
    <cellStyle name="Hipervínculo visitado" xfId="27027" builtinId="9" hidden="1"/>
    <cellStyle name="Hipervínculo visitado" xfId="46219" builtinId="9" hidden="1"/>
    <cellStyle name="Hipervínculo visitado" xfId="57599" builtinId="9" hidden="1"/>
    <cellStyle name="Hipervínculo visitado" xfId="18644" builtinId="9" hidden="1"/>
    <cellStyle name="Hipervínculo visitado" xfId="39078" builtinId="9" hidden="1"/>
    <cellStyle name="Hipervínculo visitado" xfId="50111" builtinId="9" hidden="1"/>
    <cellStyle name="Hipervínculo visitado" xfId="45000" builtinId="9" hidden="1"/>
    <cellStyle name="Hipervínculo visitado" xfId="30753" builtinId="9" hidden="1"/>
    <cellStyle name="Hipervínculo visitado" xfId="8854" builtinId="9" hidden="1"/>
    <cellStyle name="Hipervínculo visitado" xfId="27714" builtinId="9" hidden="1"/>
    <cellStyle name="Hipervínculo visitado" xfId="33808" builtinId="9" hidden="1"/>
    <cellStyle name="Hipervínculo visitado" xfId="32523" builtinId="9" hidden="1"/>
    <cellStyle name="Hipervínculo visitado" xfId="10956" builtinId="9" hidden="1"/>
    <cellStyle name="Hipervínculo visitado" xfId="16478" builtinId="9" hidden="1"/>
    <cellStyle name="Hipervínculo visitado" xfId="48502" builtinId="9" hidden="1"/>
    <cellStyle name="Hipervínculo visitado" xfId="51476" builtinId="9" hidden="1"/>
    <cellStyle name="Hipervínculo visitado" xfId="27576" builtinId="9" hidden="1"/>
    <cellStyle name="Hipervínculo visitado" xfId="44326" builtinId="9" hidden="1"/>
    <cellStyle name="Hipervínculo visitado" xfId="29209" builtinId="9" hidden="1"/>
    <cellStyle name="Hipervínculo visitado" xfId="49582" builtinId="9" hidden="1"/>
    <cellStyle name="Hipervínculo visitado" xfId="33524" builtinId="9" hidden="1"/>
    <cellStyle name="Hipervínculo visitado" xfId="42494" builtinId="9" hidden="1"/>
    <cellStyle name="Hipervínculo visitado" xfId="6911" builtinId="9" hidden="1"/>
    <cellStyle name="Hipervínculo visitado" xfId="9017" builtinId="9" hidden="1"/>
    <cellStyle name="Hipervínculo visitado" xfId="32958" builtinId="9" hidden="1"/>
    <cellStyle name="Hipervínculo visitado" xfId="25513" builtinId="9" hidden="1"/>
    <cellStyle name="Hipervínculo visitado" xfId="15889" builtinId="9" hidden="1"/>
    <cellStyle name="Hipervínculo visitado" xfId="57885" builtinId="9" hidden="1"/>
    <cellStyle name="Hipervínculo visitado" xfId="53668" builtinId="9" hidden="1"/>
    <cellStyle name="Hipervínculo visitado" xfId="34971" builtinId="9" hidden="1"/>
    <cellStyle name="Hipervínculo visitado" xfId="48760" builtinId="9" hidden="1"/>
    <cellStyle name="Hipervínculo visitado" xfId="21489" builtinId="9" hidden="1"/>
    <cellStyle name="Hipervínculo visitado" xfId="48462" builtinId="9" hidden="1"/>
    <cellStyle name="Hipervínculo visitado" xfId="10512" builtinId="9" hidden="1"/>
    <cellStyle name="Hipervínculo visitado" xfId="19358" builtinId="9" hidden="1"/>
    <cellStyle name="Hipervínculo visitado" xfId="13985" builtinId="9" hidden="1"/>
    <cellStyle name="Hipervínculo visitado" xfId="50569" builtinId="9" hidden="1"/>
    <cellStyle name="Hipervínculo visitado" xfId="51068" builtinId="9" hidden="1"/>
    <cellStyle name="Hipervínculo visitado" xfId="59406" builtinId="9" hidden="1"/>
    <cellStyle name="Hipervínculo visitado" xfId="24996" builtinId="9" hidden="1"/>
    <cellStyle name="Hipervínculo visitado" xfId="18839" builtinId="9" hidden="1"/>
    <cellStyle name="Hipervínculo visitado" xfId="23609" builtinId="9" hidden="1"/>
    <cellStyle name="Hipervínculo visitado" xfId="22397" builtinId="9" hidden="1"/>
    <cellStyle name="Hipervínculo visitado" xfId="52473" builtinId="9" hidden="1"/>
    <cellStyle name="Hipervínculo visitado" xfId="10119" builtinId="9" hidden="1"/>
    <cellStyle name="Hipervínculo visitado" xfId="43699" builtinId="9" hidden="1"/>
    <cellStyle name="Hipervínculo visitado" xfId="21731" builtinId="9" hidden="1"/>
    <cellStyle name="Hipervínculo visitado" xfId="49670" builtinId="9" hidden="1"/>
    <cellStyle name="Hipervínculo visitado" xfId="41039" builtinId="9" hidden="1"/>
    <cellStyle name="Hipervínculo visitado" xfId="17732" builtinId="9" hidden="1"/>
    <cellStyle name="Hipervínculo visitado" xfId="50429" builtinId="9" hidden="1"/>
    <cellStyle name="Hipervínculo visitado" xfId="2786" builtinId="9" hidden="1"/>
    <cellStyle name="Hipervínculo visitado" xfId="24507" builtinId="9" hidden="1"/>
    <cellStyle name="Hipervínculo visitado" xfId="36127" builtinId="9" hidden="1"/>
    <cellStyle name="Hipervínculo visitado" xfId="41526" builtinId="9" hidden="1"/>
    <cellStyle name="Hipervínculo visitado" xfId="17086" builtinId="9" hidden="1"/>
    <cellStyle name="Hipervínculo visitado" xfId="32794" builtinId="9" hidden="1"/>
    <cellStyle name="Hipervínculo visitado" xfId="82" builtinId="9" hidden="1"/>
    <cellStyle name="Hipervínculo visitado" xfId="28468" builtinId="9" hidden="1"/>
    <cellStyle name="Hipervínculo visitado" xfId="52385" builtinId="9" hidden="1"/>
    <cellStyle name="Hipervínculo visitado" xfId="7552" builtinId="9" hidden="1"/>
    <cellStyle name="Hipervínculo visitado" xfId="35999" builtinId="9" hidden="1"/>
    <cellStyle name="Hipervínculo visitado" xfId="33858" builtinId="9" hidden="1"/>
    <cellStyle name="Hipervínculo visitado" xfId="18742" builtinId="9" hidden="1"/>
    <cellStyle name="Hipervínculo visitado" xfId="22125" builtinId="9" hidden="1"/>
    <cellStyle name="Hipervínculo visitado" xfId="29855" builtinId="9" hidden="1"/>
    <cellStyle name="Hipervínculo visitado" xfId="25339" builtinId="9" hidden="1"/>
    <cellStyle name="Hipervínculo visitado" xfId="33015" builtinId="9" hidden="1"/>
    <cellStyle name="Hipervínculo visitado" xfId="17558" builtinId="9" hidden="1"/>
    <cellStyle name="Hipervínculo visitado" xfId="8915" builtinId="9" hidden="1"/>
    <cellStyle name="Hipervínculo visitado" xfId="16794" builtinId="9" hidden="1"/>
    <cellStyle name="Hipervínculo visitado" xfId="44968" builtinId="9" hidden="1"/>
    <cellStyle name="Hipervínculo visitado" xfId="52627" builtinId="9" hidden="1"/>
    <cellStyle name="Hipervínculo visitado" xfId="11016" builtinId="9" hidden="1"/>
    <cellStyle name="Hipervínculo visitado" xfId="54297" builtinId="9" hidden="1"/>
    <cellStyle name="Hipervínculo visitado" xfId="14386" builtinId="9" hidden="1"/>
    <cellStyle name="Hipervínculo visitado" xfId="29749" builtinId="9" hidden="1"/>
    <cellStyle name="Hipervínculo visitado" xfId="5020" builtinId="9" hidden="1"/>
    <cellStyle name="Hipervínculo visitado" xfId="19752" builtinId="9" hidden="1"/>
    <cellStyle name="Hipervínculo visitado" xfId="47191" builtinId="9" hidden="1"/>
    <cellStyle name="Hipervínculo visitado" xfId="7934" builtinId="9" hidden="1"/>
    <cellStyle name="Hipervínculo visitado" xfId="4910" builtinId="9" hidden="1"/>
    <cellStyle name="Hipervínculo visitado" xfId="55489" builtinId="9" hidden="1"/>
    <cellStyle name="Hipervínculo visitado" xfId="55446" builtinId="9" hidden="1"/>
    <cellStyle name="Hipervínculo visitado" xfId="395" builtinId="9" hidden="1"/>
    <cellStyle name="Hipervínculo visitado" xfId="48539" builtinId="9" hidden="1"/>
    <cellStyle name="Hipervínculo visitado" xfId="44431" builtinId="9" hidden="1"/>
    <cellStyle name="Hipervínculo visitado" xfId="48638" builtinId="9" hidden="1"/>
    <cellStyle name="Hipervínculo visitado" xfId="14910" builtinId="9" hidden="1"/>
    <cellStyle name="Hipervínculo visitado" xfId="34113" builtinId="9" hidden="1"/>
    <cellStyle name="Hipervínculo visitado" xfId="16330" builtinId="9" hidden="1"/>
    <cellStyle name="Hipervínculo visitado" xfId="27893" builtinId="9" hidden="1"/>
    <cellStyle name="Hipervínculo visitado" xfId="18706" builtinId="9" hidden="1"/>
    <cellStyle name="Hipervínculo visitado" xfId="3777" builtinId="9" hidden="1"/>
    <cellStyle name="Hipervínculo visitado" xfId="43267" builtinId="9" hidden="1"/>
    <cellStyle name="Hipervínculo visitado" xfId="29975" builtinId="9" hidden="1"/>
    <cellStyle name="Hipervínculo visitado" xfId="39296" builtinId="9" hidden="1"/>
    <cellStyle name="Hipervínculo visitado" xfId="20078" builtinId="9" hidden="1"/>
    <cellStyle name="Hipervínculo visitado" xfId="53917" builtinId="9" hidden="1"/>
    <cellStyle name="Hipervínculo visitado" xfId="13285" builtinId="9" hidden="1"/>
    <cellStyle name="Hipervínculo visitado" xfId="12333" builtinId="9" hidden="1"/>
    <cellStyle name="Hipervínculo visitado" xfId="33458" builtinId="9" hidden="1"/>
    <cellStyle name="Hipervínculo visitado" xfId="23136" builtinId="9" hidden="1"/>
    <cellStyle name="Hipervínculo visitado" xfId="27352" builtinId="9" hidden="1"/>
    <cellStyle name="Hipervínculo visitado" xfId="48018" builtinId="9" hidden="1"/>
    <cellStyle name="Hipervínculo visitado" xfId="46611" builtinId="9" hidden="1"/>
    <cellStyle name="Hipervínculo visitado" xfId="47930" builtinId="9" hidden="1"/>
    <cellStyle name="Hipervínculo visitado" xfId="33090" builtinId="9" hidden="1"/>
    <cellStyle name="Hipervínculo visitado" xfId="976" builtinId="9" hidden="1"/>
    <cellStyle name="Hipervínculo visitado" xfId="41253" builtinId="9" hidden="1"/>
    <cellStyle name="Hipervínculo visitado" xfId="16107" builtinId="9" hidden="1"/>
    <cellStyle name="Hipervínculo visitado" xfId="45100" builtinId="9" hidden="1"/>
    <cellStyle name="Hipervínculo visitado" xfId="39855" builtinId="9" hidden="1"/>
    <cellStyle name="Hipervínculo visitado" xfId="24581" builtinId="9" hidden="1"/>
    <cellStyle name="Hipervínculo visitado" xfId="37885" builtinId="9" hidden="1"/>
    <cellStyle name="Hipervínculo visitado" xfId="37351" builtinId="9" hidden="1"/>
    <cellStyle name="Hipervínculo visitado" xfId="44206" builtinId="9" hidden="1"/>
    <cellStyle name="Hipervínculo visitado" xfId="37013" builtinId="9" hidden="1"/>
    <cellStyle name="Hipervínculo visitado" xfId="8494" builtinId="9" hidden="1"/>
    <cellStyle name="Hipervínculo visitado" xfId="15684" builtinId="9" hidden="1"/>
    <cellStyle name="Hipervínculo visitado" xfId="30644" builtinId="9" hidden="1"/>
    <cellStyle name="Hipervínculo visitado" xfId="53381" builtinId="9" hidden="1"/>
    <cellStyle name="Hipervínculo visitado" xfId="56699" builtinId="9" hidden="1"/>
    <cellStyle name="Hipervínculo visitado" xfId="45886" builtinId="9" hidden="1"/>
    <cellStyle name="Hipervínculo visitado" xfId="48080" builtinId="9" hidden="1"/>
    <cellStyle name="Hipervínculo visitado" xfId="31028" builtinId="9" hidden="1"/>
    <cellStyle name="Hipervínculo visitado" xfId="447" builtinId="9" hidden="1"/>
    <cellStyle name="Hipervínculo visitado" xfId="41628" builtinId="9" hidden="1"/>
    <cellStyle name="Hipervínculo visitado" xfId="54257" builtinId="9" hidden="1"/>
    <cellStyle name="Hipervínculo visitado" xfId="41687" builtinId="9" hidden="1"/>
    <cellStyle name="Hipervínculo visitado" xfId="4444" builtinId="9" hidden="1"/>
    <cellStyle name="Hipervínculo visitado" xfId="6098" builtinId="9" hidden="1"/>
    <cellStyle name="Hipervínculo visitado" xfId="19267" builtinId="9" hidden="1"/>
    <cellStyle name="Hipervínculo visitado" xfId="47894" builtinId="9" hidden="1"/>
    <cellStyle name="Hipervínculo visitado" xfId="36811" builtinId="9" hidden="1"/>
    <cellStyle name="Hipervínculo visitado" xfId="15224" builtinId="9" hidden="1"/>
    <cellStyle name="Hipervínculo visitado" xfId="30574" builtinId="9" hidden="1"/>
    <cellStyle name="Hipervínculo visitado" xfId="17084" builtinId="9" hidden="1"/>
    <cellStyle name="Hipervínculo visitado" xfId="40314" builtinId="9" hidden="1"/>
    <cellStyle name="Hipervínculo visitado" xfId="37075" builtinId="9" hidden="1"/>
    <cellStyle name="Hipervínculo visitado" xfId="43120" builtinId="9" hidden="1"/>
    <cellStyle name="Hipervínculo visitado" xfId="8046" builtinId="9" hidden="1"/>
    <cellStyle name="Hipervínculo visitado" xfId="8086" builtinId="9" hidden="1"/>
    <cellStyle name="Hipervínculo visitado" xfId="10580" builtinId="9" hidden="1"/>
    <cellStyle name="Hipervínculo visitado" xfId="5908" builtinId="9" hidden="1"/>
    <cellStyle name="Hipervínculo visitado" xfId="9856" builtinId="9" hidden="1"/>
    <cellStyle name="Hipervínculo visitado" xfId="38943" builtinId="9" hidden="1"/>
    <cellStyle name="Hipervínculo visitado" xfId="18680" builtinId="9" hidden="1"/>
    <cellStyle name="Hipervínculo visitado" xfId="42336" builtinId="9" hidden="1"/>
    <cellStyle name="Hipervínculo visitado" xfId="8216" builtinId="9" hidden="1"/>
    <cellStyle name="Hipervínculo visitado" xfId="21215" builtinId="9" hidden="1"/>
    <cellStyle name="Hipervínculo visitado" xfId="24791" builtinId="9" hidden="1"/>
    <cellStyle name="Hipervínculo visitado" xfId="22463" builtinId="9" hidden="1"/>
    <cellStyle name="Hipervínculo visitado" xfId="359" builtinId="9" hidden="1"/>
    <cellStyle name="Hipervínculo visitado" xfId="30771" builtinId="9" hidden="1"/>
    <cellStyle name="Hipervínculo visitado" xfId="11297" builtinId="9" hidden="1"/>
    <cellStyle name="Hipervínculo visitado" xfId="41739" builtinId="9" hidden="1"/>
    <cellStyle name="Hipervínculo visitado" xfId="49958" builtinId="9" hidden="1"/>
    <cellStyle name="Hipervínculo visitado" xfId="39368" builtinId="9" hidden="1"/>
    <cellStyle name="Hipervínculo visitado" xfId="49506" builtinId="9" hidden="1"/>
    <cellStyle name="Hipervínculo visitado" xfId="49422" builtinId="9" hidden="1"/>
    <cellStyle name="Hipervínculo visitado" xfId="52880" builtinId="9" hidden="1"/>
    <cellStyle name="Hipervínculo visitado" xfId="11811" builtinId="9" hidden="1"/>
    <cellStyle name="Hipervínculo visitado" xfId="14666" builtinId="9" hidden="1"/>
    <cellStyle name="Hipervínculo visitado" xfId="40158" builtinId="9" hidden="1"/>
    <cellStyle name="Hipervínculo visitado" xfId="54728" builtinId="9" hidden="1"/>
    <cellStyle name="Hipervínculo visitado" xfId="55701" builtinId="9" hidden="1"/>
    <cellStyle name="Hipervínculo visitado" xfId="50000" builtinId="9" hidden="1"/>
    <cellStyle name="Hipervínculo visitado" xfId="50804" builtinId="9" hidden="1"/>
    <cellStyle name="Hipervínculo visitado" xfId="25989" builtinId="9" hidden="1"/>
    <cellStyle name="Hipervínculo visitado" xfId="56207" builtinId="9" hidden="1"/>
    <cellStyle name="Hipervínculo visitado" xfId="9446" builtinId="9" hidden="1"/>
    <cellStyle name="Hipervínculo visitado" xfId="8320" builtinId="9" hidden="1"/>
    <cellStyle name="Hipervínculo visitado" xfId="37739" builtinId="9" hidden="1"/>
    <cellStyle name="Hipervínculo visitado" xfId="41137" builtinId="9" hidden="1"/>
    <cellStyle name="Hipervínculo visitado" xfId="12187" builtinId="9" hidden="1"/>
    <cellStyle name="Hipervínculo visitado" xfId="5456" builtinId="9" hidden="1"/>
    <cellStyle name="Hipervínculo visitado" xfId="4679" builtinId="9" hidden="1"/>
    <cellStyle name="Hipervínculo visitado" xfId="24625" builtinId="9" hidden="1"/>
    <cellStyle name="Hipervínculo visitado" xfId="8142" builtinId="9" hidden="1"/>
    <cellStyle name="Hipervínculo visitado" xfId="3318" builtinId="9" hidden="1"/>
    <cellStyle name="Hipervínculo visitado" xfId="36183" builtinId="9" hidden="1"/>
    <cellStyle name="Hipervínculo visitado" xfId="9027" builtinId="9" hidden="1"/>
    <cellStyle name="Hipervínculo visitado" xfId="2214" builtinId="9" hidden="1"/>
    <cellStyle name="Hipervínculo visitado" xfId="29926" builtinId="9" hidden="1"/>
    <cellStyle name="Hipervínculo visitado" xfId="57332" builtinId="9" hidden="1"/>
    <cellStyle name="Hipervínculo visitado" xfId="14984" builtinId="9" hidden="1"/>
    <cellStyle name="Hipervínculo visitado" xfId="51912" builtinId="9" hidden="1"/>
    <cellStyle name="Hipervínculo visitado" xfId="16666" builtinId="9" hidden="1"/>
    <cellStyle name="Hipervínculo visitado" xfId="38" builtinId="9" hidden="1"/>
    <cellStyle name="Hipervínculo visitado" xfId="28311" builtinId="9" hidden="1"/>
    <cellStyle name="Hipervínculo visitado" xfId="57965" builtinId="9" hidden="1"/>
    <cellStyle name="Hipervínculo visitado" xfId="29267" builtinId="9" hidden="1"/>
    <cellStyle name="Hipervínculo visitado" xfId="506" builtinId="9" hidden="1"/>
    <cellStyle name="Hipervínculo visitado" xfId="13155" builtinId="9" hidden="1"/>
    <cellStyle name="Hipervínculo visitado" xfId="52611" builtinId="9" hidden="1"/>
    <cellStyle name="Hipervínculo visitado" xfId="38037" builtinId="9" hidden="1"/>
    <cellStyle name="Hipervínculo visitado" xfId="24011" builtinId="9" hidden="1"/>
    <cellStyle name="Hipervínculo visitado" xfId="12289" builtinId="9" hidden="1"/>
    <cellStyle name="Hipervínculo visitado" xfId="59013" builtinId="9" hidden="1"/>
    <cellStyle name="Hipervínculo visitado" xfId="34339" builtinId="9" hidden="1"/>
    <cellStyle name="Hipervínculo visitado" xfId="37397" builtinId="9" hidden="1"/>
    <cellStyle name="Hipervínculo visitado" xfId="55531" builtinId="9" hidden="1"/>
    <cellStyle name="Hipervínculo visitado" xfId="58759" builtinId="9" hidden="1"/>
    <cellStyle name="Hipervínculo visitado" xfId="34418" builtinId="9" hidden="1"/>
    <cellStyle name="Hipervínculo visitado" xfId="42386" builtinId="9" hidden="1"/>
    <cellStyle name="Hipervínculo visitado" xfId="16322" builtinId="9" hidden="1"/>
    <cellStyle name="Hipervínculo visitado" xfId="34637" builtinId="9" hidden="1"/>
    <cellStyle name="Hipervínculo visitado" xfId="32702" builtinId="9" hidden="1"/>
    <cellStyle name="Hipervínculo visitado" xfId="49124" builtinId="9" hidden="1"/>
    <cellStyle name="Hipervínculo visitado" xfId="41372" builtinId="9" hidden="1"/>
    <cellStyle name="Hipervínculo visitado" xfId="7918" builtinId="9" hidden="1"/>
    <cellStyle name="Hipervínculo visitado" xfId="10074" builtinId="9" hidden="1"/>
    <cellStyle name="Hipervínculo visitado" xfId="5350" builtinId="9" hidden="1"/>
    <cellStyle name="Hipervínculo visitado" xfId="13817" builtinId="9" hidden="1"/>
    <cellStyle name="Hipervínculo visitado" xfId="10610" builtinId="9" hidden="1"/>
    <cellStyle name="Hipervínculo visitado" xfId="52842" builtinId="9" hidden="1"/>
    <cellStyle name="Hipervínculo visitado" xfId="50032" builtinId="9" hidden="1"/>
    <cellStyle name="Hipervínculo visitado" xfId="236" builtinId="9" hidden="1"/>
    <cellStyle name="Hipervínculo visitado" xfId="803" builtinId="9" hidden="1"/>
    <cellStyle name="Hipervínculo visitado" xfId="1611" builtinId="9" hidden="1"/>
    <cellStyle name="Hipervínculo visitado" xfId="35183" builtinId="9" hidden="1"/>
    <cellStyle name="Hipervínculo visitado" xfId="36846" builtinId="9" hidden="1"/>
    <cellStyle name="Hipervínculo visitado" xfId="18504" builtinId="9" hidden="1"/>
    <cellStyle name="Hipervínculo visitado" xfId="14810" builtinId="9" hidden="1"/>
    <cellStyle name="Hipervínculo visitado" xfId="57044" builtinId="9" hidden="1"/>
    <cellStyle name="Hipervínculo visitado" xfId="34880" builtinId="9" hidden="1"/>
    <cellStyle name="Hipervínculo visitado" xfId="43912" builtinId="9" hidden="1"/>
    <cellStyle name="Hipervínculo visitado" xfId="49180" builtinId="9" hidden="1"/>
    <cellStyle name="Hipervínculo visitado" xfId="38179" builtinId="9" hidden="1"/>
    <cellStyle name="Hipervínculo visitado" xfId="44222" builtinId="9" hidden="1"/>
    <cellStyle name="Hipervínculo visitado" xfId="11148" builtinId="9" hidden="1"/>
    <cellStyle name="Hipervínculo visitado" xfId="44054" builtinId="9" hidden="1"/>
    <cellStyle name="Hipervínculo visitado" xfId="35257" builtinId="9" hidden="1"/>
    <cellStyle name="Hipervínculo visitado" xfId="36033" builtinId="9" hidden="1"/>
    <cellStyle name="Hipervínculo visitado" xfId="45144" builtinId="9" hidden="1"/>
    <cellStyle name="Hipervínculo visitado" xfId="48551" builtinId="9" hidden="1"/>
    <cellStyle name="Hipervínculo visitado" xfId="4605" builtinId="9" hidden="1"/>
    <cellStyle name="Hipervínculo visitado" xfId="53146" builtinId="9" hidden="1"/>
    <cellStyle name="Hipervínculo visitado" xfId="20672" builtinId="9" hidden="1"/>
    <cellStyle name="Hipervínculo visitado" xfId="5428" builtinId="9" hidden="1"/>
    <cellStyle name="Hipervínculo visitado" xfId="29389" builtinId="9" hidden="1"/>
    <cellStyle name="Hipervínculo visitado" xfId="32482" builtinId="9" hidden="1"/>
    <cellStyle name="Hipervínculo visitado" xfId="28225" builtinId="9" hidden="1"/>
    <cellStyle name="Hipervínculo visitado" xfId="43944" builtinId="9" hidden="1"/>
    <cellStyle name="Hipervínculo visitado" xfId="18275" builtinId="9" hidden="1"/>
    <cellStyle name="Hipervínculo visitado" xfId="31280" builtinId="9" hidden="1"/>
    <cellStyle name="Hipervínculo visitado" xfId="46037" builtinId="9" hidden="1"/>
    <cellStyle name="Hipervínculo visitado" xfId="2973" builtinId="9" hidden="1"/>
    <cellStyle name="Hipervínculo visitado" xfId="27149" builtinId="9" hidden="1"/>
    <cellStyle name="Hipervínculo visitado" xfId="19234" builtinId="9" hidden="1"/>
    <cellStyle name="Hipervínculo visitado" xfId="7792" builtinId="9" hidden="1"/>
    <cellStyle name="Hipervínculo visitado" xfId="64" builtinId="9" hidden="1"/>
    <cellStyle name="Hipervínculo visitado" xfId="44475" builtinId="9" hidden="1"/>
    <cellStyle name="Hipervínculo visitado" xfId="19249" builtinId="9" hidden="1"/>
    <cellStyle name="Hipervínculo visitado" xfId="59091" builtinId="9" hidden="1"/>
    <cellStyle name="Hipervínculo visitado" xfId="52246" builtinId="9" hidden="1"/>
    <cellStyle name="Hipervínculo visitado" xfId="34398" builtinId="9" hidden="1"/>
    <cellStyle name="Hipervínculo visitado" xfId="4225" builtinId="9" hidden="1"/>
    <cellStyle name="Hipervínculo visitado" xfId="26085" builtinId="9" hidden="1"/>
    <cellStyle name="Hipervínculo visitado" xfId="16003" builtinId="9" hidden="1"/>
    <cellStyle name="Hipervínculo visitado" xfId="32736" builtinId="9" hidden="1"/>
    <cellStyle name="Hipervínculo visitado" xfId="50433" builtinId="9" hidden="1"/>
    <cellStyle name="Hipervínculo visitado" xfId="52094" builtinId="9" hidden="1"/>
    <cellStyle name="Hipervínculo visitado" xfId="59087" builtinId="9" hidden="1"/>
    <cellStyle name="Hipervínculo visitado" xfId="52720" builtinId="9" hidden="1"/>
    <cellStyle name="Hipervínculo visitado" xfId="32145" builtinId="9" hidden="1"/>
    <cellStyle name="Hipervínculo visitado" xfId="39554" builtinId="9" hidden="1"/>
    <cellStyle name="Hipervínculo visitado" xfId="11962" builtinId="9" hidden="1"/>
    <cellStyle name="Hipervínculo visitado" xfId="45943" builtinId="9" hidden="1"/>
    <cellStyle name="Hipervínculo visitado" xfId="26208" builtinId="9" hidden="1"/>
    <cellStyle name="Hipervínculo visitado" xfId="43989" builtinId="9" hidden="1"/>
    <cellStyle name="Hipervínculo visitado" xfId="9043" builtinId="9" hidden="1"/>
    <cellStyle name="Hipervínculo visitado" xfId="11785" builtinId="9" hidden="1"/>
    <cellStyle name="Hipervínculo visitado" xfId="6190" builtinId="9" hidden="1"/>
    <cellStyle name="Hipervínculo visitado" xfId="49440" builtinId="9" hidden="1"/>
    <cellStyle name="Hipervínculo visitado" xfId="58131" builtinId="9" hidden="1"/>
    <cellStyle name="Hipervínculo visitado" xfId="39578" builtinId="9" hidden="1"/>
    <cellStyle name="Hipervínculo visitado" xfId="53614" builtinId="9" hidden="1"/>
    <cellStyle name="Hipervínculo visitado" xfId="32977" builtinId="9" hidden="1"/>
    <cellStyle name="Hipervínculo visitado" xfId="5312" builtinId="9" hidden="1"/>
    <cellStyle name="Hipervínculo visitado" xfId="2879" builtinId="9" hidden="1"/>
    <cellStyle name="Hipervínculo visitado" xfId="43148" builtinId="9" hidden="1"/>
    <cellStyle name="Hipervínculo visitado" xfId="38425" builtinId="9" hidden="1"/>
    <cellStyle name="Hipervínculo visitado" xfId="49364" builtinId="9" hidden="1"/>
    <cellStyle name="Hipervínculo visitado" xfId="46353" builtinId="9" hidden="1"/>
    <cellStyle name="Hipervínculo visitado" xfId="2881" builtinId="9" hidden="1"/>
    <cellStyle name="Hipervínculo visitado" xfId="30948" builtinId="9" hidden="1"/>
    <cellStyle name="Hipervínculo visitado" xfId="25489" builtinId="9" hidden="1"/>
    <cellStyle name="Hipervínculo visitado" xfId="1763" builtinId="9" hidden="1"/>
    <cellStyle name="Hipervínculo visitado" xfId="3033" builtinId="9" hidden="1"/>
    <cellStyle name="Hipervínculo visitado" xfId="50718" builtinId="9" hidden="1"/>
    <cellStyle name="Hipervínculo visitado" xfId="28227" builtinId="9" hidden="1"/>
    <cellStyle name="Hipervínculo visitado" xfId="1223" builtinId="9" hidden="1"/>
    <cellStyle name="Hipervínculo visitado" xfId="13752" builtinId="9" hidden="1"/>
    <cellStyle name="Hipervínculo visitado" xfId="53213" builtinId="9" hidden="1"/>
    <cellStyle name="Hipervínculo visitado" xfId="52022" builtinId="9" hidden="1"/>
    <cellStyle name="Hipervínculo visitado" xfId="58783" builtinId="9" hidden="1"/>
    <cellStyle name="Hipervínculo visitado" xfId="38712" builtinId="9" hidden="1"/>
    <cellStyle name="Hipervínculo visitado" xfId="15528" builtinId="9" hidden="1"/>
    <cellStyle name="Hipervínculo visitado" xfId="44590" builtinId="9" hidden="1"/>
    <cellStyle name="Hipervínculo visitado" xfId="44366" builtinId="9" hidden="1"/>
    <cellStyle name="Hipervínculo visitado" xfId="4326" builtinId="9" hidden="1"/>
    <cellStyle name="Hipervínculo visitado" xfId="5244" builtinId="9" hidden="1"/>
    <cellStyle name="Hipervínculo visitado" xfId="52186" builtinId="9" hidden="1"/>
    <cellStyle name="Hipervínculo visitado" xfId="27938" builtinId="9" hidden="1"/>
    <cellStyle name="Hipervínculo visitado" xfId="50159" builtinId="9" hidden="1"/>
    <cellStyle name="Hipervínculo visitado" xfId="47535" builtinId="9" hidden="1"/>
    <cellStyle name="Hipervínculo visitado" xfId="41794" builtinId="9" hidden="1"/>
    <cellStyle name="Hipervínculo visitado" xfId="30434" builtinId="9" hidden="1"/>
    <cellStyle name="Hipervínculo visitado" xfId="3925" builtinId="9" hidden="1"/>
    <cellStyle name="Hipervínculo visitado" xfId="1265" builtinId="9" hidden="1"/>
    <cellStyle name="Hipervínculo visitado" xfId="16662" builtinId="9" hidden="1"/>
    <cellStyle name="Hipervínculo visitado" xfId="16965" builtinId="9" hidden="1"/>
    <cellStyle name="Hipervínculo visitado" xfId="58781" builtinId="9" hidden="1"/>
    <cellStyle name="Hipervínculo visitado" xfId="293" builtinId="9" hidden="1"/>
    <cellStyle name="Hipervínculo visitado" xfId="12237" builtinId="9" hidden="1"/>
    <cellStyle name="Hipervínculo visitado" xfId="47765" builtinId="9" hidden="1"/>
    <cellStyle name="Hipervínculo visitado" xfId="49280" builtinId="9" hidden="1"/>
    <cellStyle name="Hipervínculo visitado" xfId="37079" builtinId="9" hidden="1"/>
    <cellStyle name="Hipervínculo visitado" xfId="47501" builtinId="9" hidden="1"/>
    <cellStyle name="Hipervínculo visitado" xfId="11885" builtinId="9" hidden="1"/>
    <cellStyle name="Hipervínculo visitado" xfId="43613" builtinId="9" hidden="1"/>
    <cellStyle name="Hipervínculo visitado" xfId="21737" builtinId="9" hidden="1"/>
    <cellStyle name="Hipervínculo visitado" xfId="32246" builtinId="9" hidden="1"/>
    <cellStyle name="Hipervínculo visitado" xfId="6184" builtinId="9" hidden="1"/>
    <cellStyle name="Hipervínculo visitado" xfId="7756" builtinId="9" hidden="1"/>
    <cellStyle name="Hipervínculo visitado" xfId="27440" builtinId="9" hidden="1"/>
    <cellStyle name="Hipervínculo visitado" xfId="9478" builtinId="9" hidden="1"/>
    <cellStyle name="Hipervínculo visitado" xfId="10193" builtinId="9" hidden="1"/>
    <cellStyle name="Hipervínculo visitado" xfId="6574" builtinId="9" hidden="1"/>
    <cellStyle name="Hipervínculo visitado" xfId="8012" builtinId="9" hidden="1"/>
    <cellStyle name="Hipervínculo visitado" xfId="20357" builtinId="9" hidden="1"/>
    <cellStyle name="Hipervínculo visitado" xfId="39236" builtinId="9" hidden="1"/>
    <cellStyle name="Hipervínculo visitado" xfId="19468" builtinId="9" hidden="1"/>
    <cellStyle name="Hipervínculo visitado" xfId="42980" builtinId="9" hidden="1"/>
    <cellStyle name="Hipervínculo visitado" xfId="4177" builtinId="9" hidden="1"/>
    <cellStyle name="Hipervínculo visitado" xfId="44035" builtinId="9" hidden="1"/>
    <cellStyle name="Hipervínculo visitado" xfId="26549" builtinId="9" hidden="1"/>
    <cellStyle name="Hipervínculo visitado" xfId="27462" builtinId="9" hidden="1"/>
    <cellStyle name="Hipervínculo visitado" xfId="21723" builtinId="9" hidden="1"/>
    <cellStyle name="Hipervínculo visitado" xfId="1233" builtinId="9" hidden="1"/>
    <cellStyle name="Hipervínculo visitado" xfId="4526" builtinId="9" hidden="1"/>
    <cellStyle name="Hipervínculo visitado" xfId="8164" builtinId="9" hidden="1"/>
    <cellStyle name="Hipervínculo visitado" xfId="31943" builtinId="9" hidden="1"/>
    <cellStyle name="Hipervínculo visitado" xfId="57118" builtinId="9" hidden="1"/>
    <cellStyle name="Hipervínculo visitado" xfId="12281" builtinId="9" hidden="1"/>
    <cellStyle name="Hipervínculo visitado" xfId="24311" builtinId="9" hidden="1"/>
    <cellStyle name="Hipervínculo visitado" xfId="8580" builtinId="9" hidden="1"/>
    <cellStyle name="Hipervínculo visitado" xfId="46491" builtinId="9" hidden="1"/>
    <cellStyle name="Hipervínculo visitado" xfId="31670" builtinId="9" hidden="1"/>
    <cellStyle name="Hipervínculo visitado" xfId="41743" builtinId="9" hidden="1"/>
    <cellStyle name="Hipervínculo visitado" xfId="31474" builtinId="9" hidden="1"/>
    <cellStyle name="Hipervínculo visitado" xfId="36388" builtinId="9" hidden="1"/>
    <cellStyle name="Hipervínculo visitado" xfId="2104" builtinId="9" hidden="1"/>
    <cellStyle name="Hipervínculo visitado" xfId="23629" builtinId="9" hidden="1"/>
    <cellStyle name="Hipervínculo visitado" xfId="33232" builtinId="9" hidden="1"/>
    <cellStyle name="Hipervínculo visitado" xfId="2268" builtinId="9" hidden="1"/>
    <cellStyle name="Hipervínculo visitado" xfId="43650" builtinId="9" hidden="1"/>
    <cellStyle name="Hipervínculo visitado" xfId="43092" builtinId="9" hidden="1"/>
    <cellStyle name="Hipervínculo visitado" xfId="57993" builtinId="9" hidden="1"/>
    <cellStyle name="Hipervínculo visitado" xfId="11038" builtinId="9" hidden="1"/>
    <cellStyle name="Hipervínculo visitado" xfId="55251" builtinId="9" hidden="1"/>
    <cellStyle name="Hipervínculo visitado" xfId="7101" builtinId="9" hidden="1"/>
    <cellStyle name="Hipervínculo visitado" xfId="26493" builtinId="9" hidden="1"/>
    <cellStyle name="Hipervínculo visitado" xfId="32896" builtinId="9" hidden="1"/>
    <cellStyle name="Hipervínculo visitado" xfId="16468" builtinId="9" hidden="1"/>
    <cellStyle name="Hipervínculo visitado" xfId="56181" builtinId="9" hidden="1"/>
    <cellStyle name="Hipervínculo visitado" xfId="39021" builtinId="9" hidden="1"/>
    <cellStyle name="Hipervínculo visitado" xfId="51652" builtinId="9" hidden="1"/>
    <cellStyle name="Hipervínculo visitado" xfId="55878" builtinId="9" hidden="1"/>
    <cellStyle name="Hipervínculo visitado" xfId="37243" builtinId="9" hidden="1"/>
    <cellStyle name="Hipervínculo visitado" xfId="57535" builtinId="9" hidden="1"/>
    <cellStyle name="Hipervínculo visitado" xfId="46258" builtinId="9" hidden="1"/>
    <cellStyle name="Hipervínculo visitado" xfId="17544" builtinId="9" hidden="1"/>
    <cellStyle name="Hipervínculo visitado" xfId="17480" builtinId="9" hidden="1"/>
    <cellStyle name="Hipervínculo visitado" xfId="7146" builtinId="9" hidden="1"/>
    <cellStyle name="Hipervínculo visitado" xfId="47771" builtinId="9" hidden="1"/>
    <cellStyle name="Hipervínculo visitado" xfId="14986" builtinId="9" hidden="1"/>
    <cellStyle name="Hipervínculo visitado" xfId="32597" builtinId="9" hidden="1"/>
    <cellStyle name="Hipervínculo visitado" xfId="3567" builtinId="9" hidden="1"/>
    <cellStyle name="Hipervínculo visitado" xfId="57987" builtinId="9" hidden="1"/>
    <cellStyle name="Hipervínculo visitado" xfId="26083" builtinId="9" hidden="1"/>
    <cellStyle name="Hipervínculo visitado" xfId="46397" builtinId="9" hidden="1"/>
    <cellStyle name="Hipervínculo visitado" xfId="47832" builtinId="9" hidden="1"/>
    <cellStyle name="Hipervínculo visitado" xfId="18159" builtinId="9" hidden="1"/>
    <cellStyle name="Hipervínculo visitado" xfId="57793" builtinId="9" hidden="1"/>
    <cellStyle name="Hipervínculo visitado" xfId="24421" builtinId="9" hidden="1"/>
    <cellStyle name="Hipervínculo visitado" xfId="50269" builtinId="9" hidden="1"/>
    <cellStyle name="Hipervínculo visitado" xfId="40951" builtinId="9" hidden="1"/>
    <cellStyle name="Hipervínculo visitado" xfId="22113" builtinId="9" hidden="1"/>
    <cellStyle name="Hipervínculo visitado" xfId="47886" builtinId="9" hidden="1"/>
    <cellStyle name="Hipervínculo visitado" xfId="52399" builtinId="9" hidden="1"/>
    <cellStyle name="Hipervínculo visitado" xfId="23442" builtinId="9" hidden="1"/>
    <cellStyle name="Hipervínculo visitado" xfId="57122" builtinId="9" hidden="1"/>
    <cellStyle name="Hipervínculo visitado" xfId="51568" builtinId="9" hidden="1"/>
    <cellStyle name="Hipervínculo visitado" xfId="42692" builtinId="9" hidden="1"/>
    <cellStyle name="Hipervínculo visitado" xfId="41073" builtinId="9" hidden="1"/>
    <cellStyle name="Hipervínculo visitado" xfId="40582" builtinId="9" hidden="1"/>
    <cellStyle name="Hipervínculo visitado" xfId="44986" builtinId="9" hidden="1"/>
    <cellStyle name="Hipervínculo visitado" xfId="41697" builtinId="9" hidden="1"/>
    <cellStyle name="Hipervínculo visitado" xfId="20535" builtinId="9" hidden="1"/>
    <cellStyle name="Hipervínculo visitado" xfId="46022" builtinId="9" hidden="1"/>
    <cellStyle name="Hipervínculo visitado" xfId="33894" builtinId="9" hidden="1"/>
    <cellStyle name="Hipervínculo visitado" xfId="12783" builtinId="9" hidden="1"/>
    <cellStyle name="Hipervínculo visitado" xfId="4758" builtinId="9" hidden="1"/>
    <cellStyle name="Hipervínculo visitado" xfId="35717" builtinId="9" hidden="1"/>
    <cellStyle name="Hipervínculo visitado" xfId="27474" builtinId="9" hidden="1"/>
    <cellStyle name="Hipervínculo visitado" xfId="11619" builtinId="9" hidden="1"/>
    <cellStyle name="Hipervínculo visitado" xfId="31881" builtinId="9" hidden="1"/>
    <cellStyle name="Hipervínculo visitado" xfId="31718" builtinId="9" hidden="1"/>
    <cellStyle name="Hipervínculo visitado" xfId="14490" builtinId="9" hidden="1"/>
    <cellStyle name="Hipervínculo visitado" xfId="34099" builtinId="9" hidden="1"/>
    <cellStyle name="Hipervínculo visitado" xfId="21049" builtinId="9" hidden="1"/>
    <cellStyle name="Hipervínculo visitado" xfId="16967" builtinId="9" hidden="1"/>
    <cellStyle name="Hipervínculo visitado" xfId="20846" builtinId="9" hidden="1"/>
    <cellStyle name="Hipervínculo visitado" xfId="45240" builtinId="9" hidden="1"/>
    <cellStyle name="Hipervínculo visitado" xfId="55032" builtinId="9" hidden="1"/>
    <cellStyle name="Hipervínculo visitado" xfId="35829" builtinId="9" hidden="1"/>
    <cellStyle name="Hipervínculo visitado" xfId="18069" builtinId="9" hidden="1"/>
    <cellStyle name="Hipervínculo visitado" xfId="12381" builtinId="9" hidden="1"/>
    <cellStyle name="Hipervínculo visitado" xfId="57700" builtinId="9" hidden="1"/>
    <cellStyle name="Hipervínculo visitado" xfId="39558" builtinId="9" hidden="1"/>
    <cellStyle name="Hipervínculo visitado" xfId="49374" builtinId="9" hidden="1"/>
    <cellStyle name="Hipervínculo visitado" xfId="48232" builtinId="9" hidden="1"/>
    <cellStyle name="Hipervínculo visitado" xfId="46029" builtinId="9" hidden="1"/>
    <cellStyle name="Hipervínculo visitado" xfId="49854" builtinId="9" hidden="1"/>
    <cellStyle name="Hipervínculo visitado" xfId="57166" builtinId="9" hidden="1"/>
    <cellStyle name="Hipervínculo visitado" xfId="3791" builtinId="9" hidden="1"/>
    <cellStyle name="Hipervínculo visitado" xfId="55323" builtinId="9" hidden="1"/>
    <cellStyle name="Hipervínculo visitado" xfId="1871" builtinId="9" hidden="1"/>
    <cellStyle name="Hipervínculo visitado" xfId="39574" builtinId="9" hidden="1"/>
    <cellStyle name="Hipervínculo visitado" xfId="52635" builtinId="9" hidden="1"/>
    <cellStyle name="Hipervínculo visitado" xfId="1211" builtinId="9" hidden="1"/>
    <cellStyle name="Hipervínculo visitado" xfId="37915" builtinId="9" hidden="1"/>
    <cellStyle name="Hipervínculo visitado" xfId="43096" builtinId="9" hidden="1"/>
    <cellStyle name="Hipervínculo visitado" xfId="8202" builtinId="9" hidden="1"/>
    <cellStyle name="Hipervínculo visitado" xfId="52126" builtinId="9" hidden="1"/>
    <cellStyle name="Hipervínculo visitado" xfId="43979" builtinId="9" hidden="1"/>
    <cellStyle name="Hipervínculo visitado" xfId="42048" builtinId="9" hidden="1"/>
    <cellStyle name="Hipervínculo visitado" xfId="56705" builtinId="9" hidden="1"/>
    <cellStyle name="Hipervínculo visitado" xfId="16738" builtinId="9" hidden="1"/>
    <cellStyle name="Hipervínculo visitado" xfId="30356" builtinId="9" hidden="1"/>
    <cellStyle name="Hipervínculo visitado" xfId="8162" builtinId="9" hidden="1"/>
    <cellStyle name="Hipervínculo visitado" xfId="11932" builtinId="9" hidden="1"/>
    <cellStyle name="Hipervínculo visitado" xfId="32706" builtinId="9" hidden="1"/>
    <cellStyle name="Hipervínculo visitado" xfId="23981" builtinId="9" hidden="1"/>
    <cellStyle name="Hipervínculo visitado" xfId="38355" builtinId="9" hidden="1"/>
    <cellStyle name="Hipervínculo visitado" xfId="23908" builtinId="9" hidden="1"/>
    <cellStyle name="Hipervínculo visitado" xfId="58861" builtinId="9" hidden="1"/>
    <cellStyle name="Hipervínculo visitado" xfId="40820" builtinId="9" hidden="1"/>
    <cellStyle name="Hipervínculo visitado" xfId="58563" builtinId="9" hidden="1"/>
    <cellStyle name="Hipervínculo visitado" xfId="8462" builtinId="9" hidden="1"/>
    <cellStyle name="Hipervínculo visitado" xfId="47810" builtinId="9" hidden="1"/>
    <cellStyle name="Hipervínculo visitado" xfId="10608" builtinId="9" hidden="1"/>
    <cellStyle name="Hipervínculo visitado" xfId="39080" builtinId="9" hidden="1"/>
    <cellStyle name="Hipervínculo visitado" xfId="56415" builtinId="9" hidden="1"/>
    <cellStyle name="Hipervínculo visitado" xfId="50869" builtinId="9" hidden="1"/>
    <cellStyle name="Hipervínculo visitado" xfId="25246" builtinId="9" hidden="1"/>
    <cellStyle name="Hipervínculo visitado" xfId="9235" builtinId="9" hidden="1"/>
    <cellStyle name="Hipervínculo visitado" xfId="30544" builtinId="9" hidden="1"/>
    <cellStyle name="Hipervínculo visitado" xfId="8278" builtinId="9" hidden="1"/>
    <cellStyle name="Hipervínculo visitado" xfId="22628" builtinId="9" hidden="1"/>
    <cellStyle name="Hipervínculo visitado" xfId="33246" builtinId="9" hidden="1"/>
    <cellStyle name="Hipervínculo visitado" xfId="27643" builtinId="9" hidden="1"/>
    <cellStyle name="Hipervínculo visitado" xfId="14382" builtinId="9" hidden="1"/>
    <cellStyle name="Hipervínculo visitado" xfId="28464" builtinId="9" hidden="1"/>
    <cellStyle name="Hipervínculo visitado" xfId="18091" builtinId="9" hidden="1"/>
    <cellStyle name="Hipervínculo visitado" xfId="5392" builtinId="9" hidden="1"/>
    <cellStyle name="Hipervínculo visitado" xfId="53835" builtinId="9" hidden="1"/>
    <cellStyle name="Hipervínculo visitado" xfId="27456" builtinId="9" hidden="1"/>
    <cellStyle name="Hipervínculo visitado" xfId="29341" builtinId="9" hidden="1"/>
    <cellStyle name="Hipervínculo visitado" xfId="11271" builtinId="9" hidden="1"/>
    <cellStyle name="Hipervínculo visitado" xfId="18189" builtinId="9" hidden="1"/>
    <cellStyle name="Hipervínculo visitado" xfId="7974" builtinId="9" hidden="1"/>
    <cellStyle name="Hipervínculo visitado" xfId="23874" builtinId="9" hidden="1"/>
    <cellStyle name="Hipervínculo visitado" xfId="1451" builtinId="9" hidden="1"/>
    <cellStyle name="Hipervínculo visitado" xfId="8977" builtinId="9" hidden="1"/>
    <cellStyle name="Hipervínculo visitado" xfId="40034" builtinId="9" hidden="1"/>
    <cellStyle name="Hipervínculo visitado" xfId="44778" builtinId="9" hidden="1"/>
    <cellStyle name="Hipervínculo visitado" xfId="56577" builtinId="9" hidden="1"/>
    <cellStyle name="Hipervínculo visitado" xfId="41940" builtinId="9" hidden="1"/>
    <cellStyle name="Hipervínculo visitado" xfId="24837" builtinId="9" hidden="1"/>
    <cellStyle name="Hipervínculo visitado" xfId="25684" builtinId="9" hidden="1"/>
    <cellStyle name="Hipervínculo visitado" xfId="16900" builtinId="9" hidden="1"/>
    <cellStyle name="Hipervínculo visitado" xfId="24515" builtinId="9" hidden="1"/>
    <cellStyle name="Hipervínculo visitado" xfId="59308" builtinId="9" hidden="1"/>
    <cellStyle name="Hipervínculo visitado" xfId="49734" builtinId="9" hidden="1"/>
    <cellStyle name="Hipervínculo visitado" xfId="36598" builtinId="9" hidden="1"/>
    <cellStyle name="Hipervínculo visitado" xfId="6186" builtinId="9" hidden="1"/>
    <cellStyle name="Hipervínculo visitado" xfId="42246" builtinId="9" hidden="1"/>
    <cellStyle name="Hipervínculo visitado" xfId="5412" builtinId="9" hidden="1"/>
    <cellStyle name="Hipervínculo visitado" xfId="1869" builtinId="9" hidden="1"/>
    <cellStyle name="Hipervínculo visitado" xfId="5508" builtinId="9" hidden="1"/>
    <cellStyle name="Hipervínculo visitado" xfId="20563" builtinId="9" hidden="1"/>
    <cellStyle name="Hipervínculo visitado" xfId="7869" builtinId="9" hidden="1"/>
    <cellStyle name="Hipervínculo visitado" xfId="39206" builtinId="9" hidden="1"/>
    <cellStyle name="Hipervínculo visitado" xfId="42100" builtinId="9" hidden="1"/>
    <cellStyle name="Hipervínculo visitado" xfId="1441" builtinId="9" hidden="1"/>
    <cellStyle name="Hipervínculo visitado" xfId="1193" builtinId="9" hidden="1"/>
    <cellStyle name="Hipervínculo visitado" xfId="5160" builtinId="9" hidden="1"/>
    <cellStyle name="Hipervínculo visitado" xfId="6420" builtinId="9" hidden="1"/>
    <cellStyle name="Hipervínculo visitado" xfId="9338" builtinId="9" hidden="1"/>
    <cellStyle name="Hipervínculo visitado" xfId="39292" builtinId="9" hidden="1"/>
    <cellStyle name="Hipervínculo visitado" xfId="20477" builtinId="9" hidden="1"/>
    <cellStyle name="Hipervínculo visitado" xfId="20194" builtinId="9" hidden="1"/>
    <cellStyle name="Hipervínculo visitado" xfId="19708" builtinId="9" hidden="1"/>
    <cellStyle name="Hipervínculo visitado" xfId="369" builtinId="9" hidden="1"/>
    <cellStyle name="Hipervínculo visitado" xfId="38121" builtinId="9" hidden="1"/>
    <cellStyle name="Hipervínculo visitado" xfId="39954" builtinId="9" hidden="1"/>
    <cellStyle name="Hipervínculo visitado" xfId="48365" builtinId="9" hidden="1"/>
    <cellStyle name="Hipervínculo visitado" xfId="5680" builtinId="9" hidden="1"/>
    <cellStyle name="Hipervínculo visitado" xfId="9007" builtinId="9" hidden="1"/>
    <cellStyle name="Hipervínculo visitado" xfId="20543" builtinId="9" hidden="1"/>
    <cellStyle name="Hipervínculo visitado" xfId="13105" builtinId="9" hidden="1"/>
    <cellStyle name="Hipervínculo visitado" xfId="9988" builtinId="9" hidden="1"/>
    <cellStyle name="Hipervínculo visitado" xfId="10638" builtinId="9" hidden="1"/>
    <cellStyle name="Hipervínculo visitado" xfId="13277" builtinId="9" hidden="1"/>
    <cellStyle name="Hipervínculo visitado" xfId="9211" builtinId="9" hidden="1"/>
    <cellStyle name="Hipervínculo visitado" xfId="17686" builtinId="9" hidden="1"/>
    <cellStyle name="Hipervínculo visitado" xfId="52625" builtinId="9" hidden="1"/>
    <cellStyle name="Hipervínculo visitado" xfId="31204" builtinId="9" hidden="1"/>
    <cellStyle name="Hipervínculo visitado" xfId="13341" builtinId="9" hidden="1"/>
    <cellStyle name="Hipervínculo visitado" xfId="8722" builtinId="9" hidden="1"/>
    <cellStyle name="Hipervínculo visitado" xfId="7950" builtinId="9" hidden="1"/>
    <cellStyle name="Hipervínculo visitado" xfId="5022" builtinId="9" hidden="1"/>
    <cellStyle name="Hipervínculo visitado" xfId="43565" builtinId="9" hidden="1"/>
    <cellStyle name="Hipervínculo visitado" xfId="41966" builtinId="9" hidden="1"/>
    <cellStyle name="Hipervínculo visitado" xfId="55281" builtinId="9" hidden="1"/>
    <cellStyle name="Hipervínculo visitado" xfId="46077" builtinId="9" hidden="1"/>
    <cellStyle name="Hipervínculo visitado" xfId="50379" builtinId="9" hidden="1"/>
    <cellStyle name="Hipervínculo visitado" xfId="29201" builtinId="9" hidden="1"/>
    <cellStyle name="Hipervínculo visitado" xfId="53953" builtinId="9" hidden="1"/>
    <cellStyle name="Hipervínculo visitado" xfId="20761" builtinId="9" hidden="1"/>
    <cellStyle name="Hipervínculo visitado" xfId="9291" builtinId="9" hidden="1"/>
    <cellStyle name="Hipervínculo visitado" xfId="29237" builtinId="9" hidden="1"/>
    <cellStyle name="Hipervínculo visitado" xfId="10358" builtinId="9" hidden="1"/>
    <cellStyle name="Hipervínculo visitado" xfId="4454" builtinId="9" hidden="1"/>
    <cellStyle name="Hipervínculo visitado" xfId="7678" builtinId="9" hidden="1"/>
    <cellStyle name="Hipervínculo visitado" xfId="38919" builtinId="9" hidden="1"/>
    <cellStyle name="Hipervínculo visitado" xfId="51359" builtinId="9" hidden="1"/>
    <cellStyle name="Hipervínculo visitado" xfId="27109" builtinId="9" hidden="1"/>
    <cellStyle name="Hipervínculo visitado" xfId="14235" builtinId="9" hidden="1"/>
    <cellStyle name="Hipervínculo visitado" xfId="26433" builtinId="9" hidden="1"/>
    <cellStyle name="Hipervínculo visitado" xfId="49896" builtinId="9" hidden="1"/>
    <cellStyle name="Hipervínculo visitado" xfId="26665" builtinId="9" hidden="1"/>
    <cellStyle name="Hipervínculo visitado" xfId="4468" builtinId="9" hidden="1"/>
    <cellStyle name="Hipervínculo visitado" xfId="17308" builtinId="9" hidden="1"/>
    <cellStyle name="Hipervínculo visitado" xfId="1351" builtinId="9" hidden="1"/>
    <cellStyle name="Hipervínculo visitado" xfId="43977" builtinId="9" hidden="1"/>
    <cellStyle name="Hipervínculo visitado" xfId="52505" builtinId="9" hidden="1"/>
    <cellStyle name="Hipervínculo visitado" xfId="15969" builtinId="9" hidden="1"/>
    <cellStyle name="Hipervínculo visitado" xfId="54299" builtinId="9" hidden="1"/>
    <cellStyle name="Hipervínculo visitado" xfId="48884" builtinId="9" hidden="1"/>
    <cellStyle name="Hipervínculo visitado" xfId="45777" builtinId="9" hidden="1"/>
    <cellStyle name="Hipervínculo visitado" xfId="3286" builtinId="9" hidden="1"/>
    <cellStyle name="Hipervínculo visitado" xfId="627" builtinId="9" hidden="1"/>
    <cellStyle name="Hipervínculo visitado" xfId="28583" builtinId="9" hidden="1"/>
    <cellStyle name="Hipervínculo visitado" xfId="27855" builtinId="9" hidden="1"/>
    <cellStyle name="Hipervínculo visitado" xfId="14198" builtinId="9" hidden="1"/>
    <cellStyle name="Hipervínculo visitado" xfId="12109" builtinId="9" hidden="1"/>
    <cellStyle name="Hipervínculo visitado" xfId="22185" builtinId="9" hidden="1"/>
    <cellStyle name="Hipervínculo visitado" xfId="14988" builtinId="9" hidden="1"/>
    <cellStyle name="Hipervínculo visitado" xfId="20648" builtinId="9" hidden="1"/>
    <cellStyle name="Hipervínculo visitado" xfId="26957" builtinId="9" hidden="1"/>
    <cellStyle name="Hipervínculo visitado" xfId="37717" builtinId="9" hidden="1"/>
    <cellStyle name="Hipervínculo visitado" xfId="20080" builtinId="9" hidden="1"/>
    <cellStyle name="Hipervínculo visitado" xfId="59462" builtinId="9" hidden="1"/>
    <cellStyle name="Hipervínculo visitado" xfId="30816" builtinId="9" hidden="1"/>
    <cellStyle name="Hipervínculo visitado" xfId="1408" builtinId="9" hidden="1"/>
    <cellStyle name="Hipervínculo visitado" xfId="218" builtinId="9" hidden="1"/>
    <cellStyle name="Hipervínculo visitado" xfId="1833" builtinId="9" hidden="1"/>
    <cellStyle name="Hipervínculo visitado" xfId="1008" builtinId="9" hidden="1"/>
    <cellStyle name="Hipervínculo visitado" xfId="59490" builtinId="9" hidden="1"/>
    <cellStyle name="Hipervínculo visitado" xfId="31592" builtinId="9" hidden="1"/>
    <cellStyle name="Hipervínculo visitado" xfId="15614" builtinId="9" hidden="1"/>
    <cellStyle name="Hipervínculo visitado" xfId="53093" builtinId="9" hidden="1"/>
    <cellStyle name="Hipervínculo visitado" xfId="54231" builtinId="9" hidden="1"/>
    <cellStyle name="Hipervínculo visitado" xfId="38696" builtinId="9" hidden="1"/>
    <cellStyle name="Hipervínculo visitado" xfId="377" builtinId="9" hidden="1"/>
    <cellStyle name="Hipervínculo visitado" xfId="14548" builtinId="9" hidden="1"/>
    <cellStyle name="Hipervínculo visitado" xfId="53112" builtinId="9" hidden="1"/>
    <cellStyle name="Hipervínculo visitado" xfId="43303" builtinId="9" hidden="1"/>
    <cellStyle name="Hipervínculo visitado" xfId="8724" builtinId="9" hidden="1"/>
    <cellStyle name="Hipervínculo visitado" xfId="18293" builtinId="9" hidden="1"/>
    <cellStyle name="Hipervínculo visitado" xfId="32774" builtinId="9" hidden="1"/>
    <cellStyle name="Hipervínculo visitado" xfId="3679" builtinId="9" hidden="1"/>
    <cellStyle name="Hipervínculo visitado" xfId="35735" builtinId="9" hidden="1"/>
    <cellStyle name="Hipervínculo visitado" xfId="19926" builtinId="9" hidden="1"/>
    <cellStyle name="Hipervínculo visitado" xfId="16948" builtinId="9" hidden="1"/>
    <cellStyle name="Hipervínculo visitado" xfId="38249" builtinId="9" hidden="1"/>
    <cellStyle name="Hipervínculo visitado" xfId="47405" builtinId="9" hidden="1"/>
    <cellStyle name="Hipervínculo visitado" xfId="46989" builtinId="9" hidden="1"/>
    <cellStyle name="Hipervínculo visitado" xfId="12713" builtinId="9" hidden="1"/>
    <cellStyle name="Hipervínculo visitado" xfId="3995" builtinId="9" hidden="1"/>
    <cellStyle name="Hipervínculo visitado" xfId="41681" builtinId="9" hidden="1"/>
    <cellStyle name="Hipervínculo visitado" xfId="38413" builtinId="9" hidden="1"/>
    <cellStyle name="Hipervínculo visitado" xfId="32620" builtinId="9" hidden="1"/>
    <cellStyle name="Hipervínculo visitado" xfId="22470" builtinId="9" hidden="1"/>
    <cellStyle name="Hipervínculo visitado" xfId="11526" builtinId="9" hidden="1"/>
    <cellStyle name="Hipervínculo visitado" xfId="23047" builtinId="9" hidden="1"/>
    <cellStyle name="Hipervínculo visitado" xfId="45703" builtinId="9" hidden="1"/>
    <cellStyle name="Hipervínculo visitado" xfId="26677" builtinId="9" hidden="1"/>
    <cellStyle name="Hipervínculo visitado" xfId="29291" builtinId="9" hidden="1"/>
    <cellStyle name="Hipervínculo visitado" xfId="34673" builtinId="9" hidden="1"/>
    <cellStyle name="Hipervínculo visitado" xfId="1313" builtinId="9" hidden="1"/>
    <cellStyle name="Hipervínculo visitado" xfId="55817" builtinId="9" hidden="1"/>
    <cellStyle name="Hipervínculo visitado" xfId="21550" builtinId="9" hidden="1"/>
    <cellStyle name="Hipervínculo visitado" xfId="22509" builtinId="9" hidden="1"/>
    <cellStyle name="Hipervínculo visitado" xfId="1907" builtinId="9" hidden="1"/>
    <cellStyle name="Hipervínculo visitado" xfId="55661" builtinId="9" hidden="1"/>
    <cellStyle name="Hipervínculo visitado" xfId="47155" builtinId="9" hidden="1"/>
    <cellStyle name="Hipervínculo visitado" xfId="50597" builtinId="9" hidden="1"/>
    <cellStyle name="Hipervínculo visitado" xfId="26579" builtinId="9" hidden="1"/>
    <cellStyle name="Hipervínculo visitado" xfId="53441" builtinId="9" hidden="1"/>
    <cellStyle name="Hipervínculo visitado" xfId="23217" builtinId="9" hidden="1"/>
    <cellStyle name="Hipervínculo visitado" xfId="5840" builtinId="9" hidden="1"/>
    <cellStyle name="Hipervínculo visitado" xfId="32622" builtinId="9" hidden="1"/>
    <cellStyle name="Hipervínculo visitado" xfId="24077" builtinId="9" hidden="1"/>
    <cellStyle name="Hipervínculo visitado" xfId="46179" builtinId="9" hidden="1"/>
    <cellStyle name="Hipervínculo visitado" xfId="54906" builtinId="9" hidden="1"/>
    <cellStyle name="Hipervínculo visitado" xfId="24083" builtinId="9" hidden="1"/>
    <cellStyle name="Hipervínculo visitado" xfId="31642" builtinId="9" hidden="1"/>
    <cellStyle name="Hipervínculo visitado" xfId="30058" builtinId="9" hidden="1"/>
    <cellStyle name="Hipervínculo visitado" xfId="43034" builtinId="9" hidden="1"/>
    <cellStyle name="Hipervínculo visitado" xfId="49244" builtinId="9" hidden="1"/>
    <cellStyle name="Hipervínculo visitado" xfId="6530" builtinId="9" hidden="1"/>
    <cellStyle name="Hipervínculo visitado" xfId="37367" builtinId="9" hidden="1"/>
    <cellStyle name="Hipervínculo visitado" xfId="40302" builtinId="9" hidden="1"/>
    <cellStyle name="Hipervínculo visitado" xfId="6889" builtinId="9" hidden="1"/>
    <cellStyle name="Hipervínculo visitado" xfId="21237" builtinId="9" hidden="1"/>
    <cellStyle name="Hipervínculo visitado" xfId="37873" builtinId="9" hidden="1"/>
    <cellStyle name="Hipervínculo visitado" xfId="2864" builtinId="9" hidden="1"/>
    <cellStyle name="Hipervínculo visitado" xfId="44710" builtinId="9" hidden="1"/>
    <cellStyle name="Hipervínculo visitado" xfId="2370" builtinId="9" hidden="1"/>
    <cellStyle name="Hipervínculo visitado" xfId="2090" builtinId="9" hidden="1"/>
    <cellStyle name="Hipervínculo visitado" xfId="5296" builtinId="9" hidden="1"/>
    <cellStyle name="Hipervínculo visitado" xfId="19590" builtinId="9" hidden="1"/>
    <cellStyle name="Hipervínculo visitado" xfId="38716" builtinId="9" hidden="1"/>
    <cellStyle name="Hipervínculo visitado" xfId="31664" builtinId="9" hidden="1"/>
    <cellStyle name="Hipervínculo visitado" xfId="3639" builtinId="9" hidden="1"/>
    <cellStyle name="Hipervínculo visitado" xfId="43042" builtinId="9" hidden="1"/>
    <cellStyle name="Hipervínculo visitado" xfId="40626" builtinId="9" hidden="1"/>
    <cellStyle name="Hipervínculo visitado" xfId="2082" builtinId="9" hidden="1"/>
    <cellStyle name="Hipervínculo visitado" xfId="1427" builtinId="9" hidden="1"/>
    <cellStyle name="Hipervínculo visitado" xfId="19403" builtinId="9" hidden="1"/>
    <cellStyle name="Hipervínculo visitado" xfId="33324" builtinId="9" hidden="1"/>
    <cellStyle name="Hipervínculo visitado" xfId="49081" builtinId="9" hidden="1"/>
    <cellStyle name="Hipervínculo visitado" xfId="55767" builtinId="9" hidden="1"/>
    <cellStyle name="Hipervínculo visitado" xfId="47311" builtinId="9" hidden="1"/>
    <cellStyle name="Hipervínculo visitado" xfId="45751" builtinId="9" hidden="1"/>
    <cellStyle name="Hipervínculo visitado" xfId="50573" builtinId="9" hidden="1"/>
    <cellStyle name="Hipervínculo visitado" xfId="33224" builtinId="9" hidden="1"/>
    <cellStyle name="Hipervínculo visitado" xfId="59348" builtinId="9" hidden="1"/>
    <cellStyle name="Hipervínculo visitado" xfId="37691" builtinId="9" hidden="1"/>
    <cellStyle name="Hipervínculo visitado" xfId="9526" builtinId="9" hidden="1"/>
    <cellStyle name="Hipervínculo visitado" xfId="37993" builtinId="9" hidden="1"/>
    <cellStyle name="Hipervínculo visitado" xfId="3276" builtinId="9" hidden="1"/>
    <cellStyle name="Hipervínculo visitado" xfId="40538" builtinId="9" hidden="1"/>
    <cellStyle name="Hipervínculo visitado" xfId="2901" builtinId="9" hidden="1"/>
    <cellStyle name="Hipervínculo visitado" xfId="5842" builtinId="9" hidden="1"/>
    <cellStyle name="Hipervínculo visitado" xfId="12493" builtinId="9" hidden="1"/>
    <cellStyle name="Hipervínculo visitado" xfId="20581" builtinId="9" hidden="1"/>
    <cellStyle name="Hipervínculo visitado" xfId="40010" builtinId="9" hidden="1"/>
    <cellStyle name="Hipervínculo visitado" xfId="20497" builtinId="9" hidden="1"/>
    <cellStyle name="Hipervínculo visitado" xfId="52726" builtinId="9" hidden="1"/>
    <cellStyle name="Hipervínculo visitado" xfId="43951" builtinId="9" hidden="1"/>
    <cellStyle name="Hipervínculo visitado" xfId="33298" builtinId="9" hidden="1"/>
    <cellStyle name="Hipervínculo visitado" xfId="48529" builtinId="9" hidden="1"/>
    <cellStyle name="Hipervínculo visitado" xfId="33280" builtinId="9" hidden="1"/>
    <cellStyle name="Hipervínculo visitado" xfId="40969" builtinId="9" hidden="1"/>
    <cellStyle name="Hipervínculo visitado" xfId="1549" builtinId="9" hidden="1"/>
    <cellStyle name="Hipervínculo visitado" xfId="8212" builtinId="9" hidden="1"/>
    <cellStyle name="Hipervínculo visitado" xfId="42544" builtinId="9" hidden="1"/>
    <cellStyle name="Hipervínculo visitado" xfId="2074" builtinId="9" hidden="1"/>
    <cellStyle name="Hipervínculo visitado" xfId="4530" builtinId="9" hidden="1"/>
    <cellStyle name="Hipervínculo visitado" xfId="8532" builtinId="9" hidden="1"/>
    <cellStyle name="Hipervínculo visitado" xfId="38658" builtinId="9" hidden="1"/>
    <cellStyle name="Hipervínculo visitado" xfId="12825" builtinId="9" hidden="1"/>
    <cellStyle name="Hipervínculo visitado" xfId="6947" builtinId="9" hidden="1"/>
    <cellStyle name="Hipervínculo visitado" xfId="7920" builtinId="9" hidden="1"/>
    <cellStyle name="Hipervínculo visitado" xfId="36864" builtinId="9" hidden="1"/>
    <cellStyle name="Hipervínculo visitado" xfId="16678" builtinId="9" hidden="1"/>
    <cellStyle name="Hipervínculo visitado" xfId="9241" builtinId="9" hidden="1"/>
    <cellStyle name="Hipervínculo visitado" xfId="5514" builtinId="9" hidden="1"/>
    <cellStyle name="Hipervínculo visitado" xfId="34229" builtinId="9" hidden="1"/>
    <cellStyle name="Hipervínculo visitado" xfId="17526" builtinId="9" hidden="1"/>
    <cellStyle name="Hipervínculo visitado" xfId="47802" builtinId="9" hidden="1"/>
    <cellStyle name="Hipervínculo visitado" xfId="49394" builtinId="9" hidden="1"/>
    <cellStyle name="Hipervínculo visitado" xfId="45713" builtinId="9" hidden="1"/>
    <cellStyle name="Hipervínculo visitado" xfId="16864" builtinId="9" hidden="1"/>
    <cellStyle name="Hipervínculo visitado" xfId="37033" builtinId="9" hidden="1"/>
    <cellStyle name="Hipervínculo visitado" xfId="55048" builtinId="9" hidden="1"/>
    <cellStyle name="Hipervínculo visitado" xfId="48048" builtinId="9" hidden="1"/>
    <cellStyle name="Hipervínculo visitado" xfId="16896" builtinId="9" hidden="1"/>
    <cellStyle name="Hipervínculo visitado" xfId="24561" builtinId="9" hidden="1"/>
    <cellStyle name="Hipervínculo visitado" xfId="49658" builtinId="9" hidden="1"/>
    <cellStyle name="Hipervínculo visitado" xfId="19152" builtinId="9" hidden="1"/>
    <cellStyle name="Hipervínculo visitado" xfId="16182" builtinId="9" hidden="1"/>
    <cellStyle name="Hipervínculo visitado" xfId="6264" builtinId="9" hidden="1"/>
    <cellStyle name="Hipervínculo visitado" xfId="30440" builtinId="9" hidden="1"/>
    <cellStyle name="Hipervínculo visitado" xfId="38666" builtinId="9" hidden="1"/>
    <cellStyle name="Hipervínculo visitado" xfId="3741" builtinId="9" hidden="1"/>
    <cellStyle name="Hipervínculo visitado" xfId="33911" builtinId="9" hidden="1"/>
    <cellStyle name="Hipervínculo visitado" xfId="54057" builtinId="9" hidden="1"/>
    <cellStyle name="Hipervínculo visitado" xfId="33564" builtinId="9" hidden="1"/>
    <cellStyle name="Hipervínculo visitado" xfId="4336" builtinId="9" hidden="1"/>
    <cellStyle name="Hipervínculo visitado" xfId="56325" builtinId="9" hidden="1"/>
    <cellStyle name="Hipervínculo visitado" xfId="34386" builtinId="9" hidden="1"/>
    <cellStyle name="Hipervínculo visitado" xfId="53642" builtinId="9" hidden="1"/>
    <cellStyle name="Hipervínculo visitado" xfId="58113" builtinId="9" hidden="1"/>
    <cellStyle name="Hipervínculo visitado" xfId="38513" builtinId="9" hidden="1"/>
    <cellStyle name="Hipervínculo visitado" xfId="14014" builtinId="9" hidden="1"/>
    <cellStyle name="Hipervínculo visitado" xfId="54319" builtinId="9" hidden="1"/>
    <cellStyle name="Hipervínculo visitado" xfId="43345" builtinId="9" hidden="1"/>
    <cellStyle name="Hipervínculo visitado" xfId="52655" builtinId="9" hidden="1"/>
    <cellStyle name="Hipervínculo visitado" xfId="50786" builtinId="9" hidden="1"/>
    <cellStyle name="Hipervínculo visitado" xfId="46326" builtinId="9" hidden="1"/>
    <cellStyle name="Hipervínculo visitado" xfId="48585" builtinId="9" hidden="1"/>
    <cellStyle name="Hipervínculo visitado" xfId="33556" builtinId="9" hidden="1"/>
    <cellStyle name="Hipervínculo visitado" xfId="38519" builtinId="9" hidden="1"/>
    <cellStyle name="Hipervínculo visitado" xfId="40746" builtinId="9" hidden="1"/>
    <cellStyle name="Hipervínculo visitado" xfId="18199" builtinId="9" hidden="1"/>
    <cellStyle name="Hipervínculo visitado" xfId="56295" builtinId="9" hidden="1"/>
    <cellStyle name="Hipervínculo visitado" xfId="58415" builtinId="9" hidden="1"/>
    <cellStyle name="Hipervínculo visitado" xfId="18081" builtinId="9" hidden="1"/>
    <cellStyle name="Hipervínculo visitado" xfId="16364" builtinId="9" hidden="1"/>
    <cellStyle name="Hipervínculo visitado" xfId="17636" builtinId="9" hidden="1"/>
    <cellStyle name="Hipervínculo visitado" xfId="5738" builtinId="9" hidden="1"/>
    <cellStyle name="Hipervínculo visitado" xfId="21761" builtinId="9" hidden="1"/>
    <cellStyle name="Hipervínculo visitado" xfId="44558" builtinId="9" hidden="1"/>
    <cellStyle name="Hipervínculo visitado" xfId="44509" builtinId="9" hidden="1"/>
    <cellStyle name="Hipervínculo visitado" xfId="40662" builtinId="9" hidden="1"/>
    <cellStyle name="Hipervínculo visitado" xfId="10251" builtinId="9" hidden="1"/>
    <cellStyle name="Hipervínculo visitado" xfId="53049" builtinId="9" hidden="1"/>
    <cellStyle name="Hipervínculo visitado" xfId="35437" builtinId="9" hidden="1"/>
    <cellStyle name="Hipervínculo visitado" xfId="7385" builtinId="9" hidden="1"/>
    <cellStyle name="Hipervínculo visitado" xfId="52817" builtinId="9" hidden="1"/>
    <cellStyle name="Hipervínculo visitado" xfId="13916" builtinId="9" hidden="1"/>
    <cellStyle name="Hipervínculo visitado" xfId="1309" builtinId="9" hidden="1"/>
    <cellStyle name="Hipervínculo visitado" xfId="7871" builtinId="9" hidden="1"/>
    <cellStyle name="Hipervínculo visitado" xfId="41971" builtinId="9" hidden="1"/>
    <cellStyle name="Hipervínculo visitado" xfId="40892" builtinId="9" hidden="1"/>
    <cellStyle name="Hipervínculo visitado" xfId="41476" builtinId="9" hidden="1"/>
    <cellStyle name="Hipervínculo visitado" xfId="54227" builtinId="9" hidden="1"/>
    <cellStyle name="Hipervínculo visitado" xfId="2240" builtinId="9" hidden="1"/>
    <cellStyle name="Hipervínculo visitado" xfId="621" builtinId="9" hidden="1"/>
    <cellStyle name="Hipervínculo visitado" xfId="7833" builtinId="9" hidden="1"/>
    <cellStyle name="Hipervínculo visitado" xfId="4045" builtinId="9" hidden="1"/>
    <cellStyle name="Hipervínculo visitado" xfId="5302" builtinId="9" hidden="1"/>
    <cellStyle name="Hipervínculo visitado" xfId="12217" builtinId="9" hidden="1"/>
    <cellStyle name="Hipervínculo visitado" xfId="19106" builtinId="9" hidden="1"/>
    <cellStyle name="Hipervínculo visitado" xfId="16549" builtinId="9" hidden="1"/>
    <cellStyle name="Hipervínculo visitado" xfId="19568" builtinId="9" hidden="1"/>
    <cellStyle name="Hipervínculo visitado" xfId="14834" builtinId="9" hidden="1"/>
    <cellStyle name="Hipervínculo visitado" xfId="53399" builtinId="9" hidden="1"/>
    <cellStyle name="Hipervínculo visitado" xfId="27272" builtinId="9" hidden="1"/>
    <cellStyle name="Hipervínculo visitado" xfId="27500" builtinId="9" hidden="1"/>
    <cellStyle name="Hipervínculo visitado" xfId="47862" builtinId="9" hidden="1"/>
    <cellStyle name="Hipervínculo visitado" xfId="43459" builtinId="9" hidden="1"/>
    <cellStyle name="Hipervínculo visitado" xfId="11588" builtinId="9" hidden="1"/>
    <cellStyle name="Hipervínculo visitado" xfId="55357" builtinId="9" hidden="1"/>
    <cellStyle name="Hipervínculo visitado" xfId="10998" builtinId="9" hidden="1"/>
    <cellStyle name="Hipervínculo visitado" xfId="33828" builtinId="9" hidden="1"/>
    <cellStyle name="Hipervínculo visitado" xfId="58293" builtinId="9" hidden="1"/>
    <cellStyle name="Hipervínculo visitado" xfId="32970" builtinId="9" hidden="1"/>
    <cellStyle name="Hipervínculo visitado" xfId="10092" builtinId="9" hidden="1"/>
    <cellStyle name="Hipervínculo visitado" xfId="28486" builtinId="9" hidden="1"/>
    <cellStyle name="Hipervínculo visitado" xfId="44676" builtinId="9" hidden="1"/>
    <cellStyle name="Hipervínculo visitado" xfId="2753" builtinId="9" hidden="1"/>
    <cellStyle name="Hipervínculo visitado" xfId="43397" builtinId="9" hidden="1"/>
    <cellStyle name="Hipervínculo visitado" xfId="3147" builtinId="9" hidden="1"/>
    <cellStyle name="Hipervínculo visitado" xfId="45633" builtinId="9" hidden="1"/>
    <cellStyle name="Hipervínculo visitado" xfId="6550" builtinId="9" hidden="1"/>
    <cellStyle name="Hipervínculo visitado" xfId="21068" builtinId="9" hidden="1"/>
    <cellStyle name="Hipervínculo visitado" xfId="37247" builtinId="9" hidden="1"/>
    <cellStyle name="Hipervínculo visitado" xfId="13736" builtinId="9" hidden="1"/>
    <cellStyle name="Hipervínculo visitado" xfId="4898" builtinId="9" hidden="1"/>
    <cellStyle name="Hipervínculo visitado" xfId="24924" builtinId="9" hidden="1"/>
    <cellStyle name="Hipervínculo visitado" xfId="14723" builtinId="9" hidden="1"/>
    <cellStyle name="Hipervínculo visitado" xfId="138" builtinId="9" hidden="1"/>
    <cellStyle name="Hipervínculo visitado" xfId="48181" builtinId="9" hidden="1"/>
    <cellStyle name="Hipervínculo visitado" xfId="20300" builtinId="9" hidden="1"/>
    <cellStyle name="Hipervínculo visitado" xfId="50453" builtinId="9" hidden="1"/>
    <cellStyle name="Hipervínculo visitado" xfId="19464" builtinId="9" hidden="1"/>
    <cellStyle name="Hipervínculo visitado" xfId="44433" builtinId="9" hidden="1"/>
    <cellStyle name="Hipervínculo visitado" xfId="21315" builtinId="9" hidden="1"/>
    <cellStyle name="Hipervínculo visitado" xfId="47796" builtinId="9" hidden="1"/>
    <cellStyle name="Hipervínculo visitado" xfId="15293" builtinId="9" hidden="1"/>
    <cellStyle name="Hipervínculo visitado" xfId="31931" builtinId="9" hidden="1"/>
    <cellStyle name="Hipervínculo visitado" xfId="13700" builtinId="9" hidden="1"/>
    <cellStyle name="Hipervínculo visitado" xfId="43961" builtinId="9" hidden="1"/>
    <cellStyle name="Hipervínculo visitado" xfId="35171" builtinId="9" hidden="1"/>
    <cellStyle name="Hipervínculo visitado" xfId="28391" builtinId="9" hidden="1"/>
    <cellStyle name="Hipervínculo visitado" xfId="13141" builtinId="9" hidden="1"/>
    <cellStyle name="Hipervínculo visitado" xfId="25418" builtinId="9" hidden="1"/>
    <cellStyle name="Hipervínculo visitado" xfId="38820" builtinId="9" hidden="1"/>
    <cellStyle name="Hipervínculo visitado" xfId="26069" builtinId="9" hidden="1"/>
    <cellStyle name="Hipervínculo visitado" xfId="13173" builtinId="9" hidden="1"/>
    <cellStyle name="Hipervínculo visitado" xfId="23165" builtinId="9" hidden="1"/>
    <cellStyle name="Hipervínculo visitado" xfId="46109" builtinId="9" hidden="1"/>
    <cellStyle name="Hipervínculo visitado" xfId="22075" builtinId="9" hidden="1"/>
    <cellStyle name="Hipervínculo visitado" xfId="29871" builtinId="9" hidden="1"/>
    <cellStyle name="Hipervínculo visitado" xfId="33045" builtinId="9" hidden="1"/>
    <cellStyle name="Hipervínculo visitado" xfId="27641" builtinId="9" hidden="1"/>
    <cellStyle name="Hipervínculo visitado" xfId="22295" builtinId="9" hidden="1"/>
    <cellStyle name="Hipervínculo visitado" xfId="46617" builtinId="9" hidden="1"/>
    <cellStyle name="Hipervínculo visitado" xfId="33618" builtinId="9" hidden="1"/>
    <cellStyle name="Hipervínculo visitado" xfId="10490" builtinId="9" hidden="1"/>
    <cellStyle name="Hipervínculo visitado" xfId="14644" builtinId="9" hidden="1"/>
    <cellStyle name="Hipervínculo visitado" xfId="45256" builtinId="9" hidden="1"/>
    <cellStyle name="Hipervínculo visitado" xfId="39648" builtinId="9" hidden="1"/>
    <cellStyle name="Hipervínculo visitado" xfId="42022" builtinId="9" hidden="1"/>
    <cellStyle name="Hipervínculo visitado" xfId="20611" builtinId="9" hidden="1"/>
    <cellStyle name="Hipervínculo visitado" xfId="59149" builtinId="9" hidden="1"/>
    <cellStyle name="Hipervínculo visitado" xfId="19520" builtinId="9" hidden="1"/>
    <cellStyle name="Hipervínculo visitado" xfId="59047" builtinId="9" hidden="1"/>
    <cellStyle name="Hipervínculo visitado" xfId="15112" builtinId="9" hidden="1"/>
    <cellStyle name="Hipervínculo visitado" xfId="47834" builtinId="9" hidden="1"/>
    <cellStyle name="Hipervínculo visitado" xfId="31282" builtinId="9" hidden="1"/>
    <cellStyle name="Hipervínculo visitado" xfId="9968" builtinId="9" hidden="1"/>
    <cellStyle name="Hipervínculo visitado" xfId="8698" builtinId="9" hidden="1"/>
    <cellStyle name="Hipervínculo visitado" xfId="21855" builtinId="9" hidden="1"/>
    <cellStyle name="Hipervínculo visitado" xfId="13504" builtinId="9" hidden="1"/>
    <cellStyle name="Hipervínculo visitado" xfId="16642" builtinId="9" hidden="1"/>
    <cellStyle name="Hipervínculo visitado" xfId="49994" builtinId="9" hidden="1"/>
    <cellStyle name="Hipervínculo visitado" xfId="42008" builtinId="9" hidden="1"/>
    <cellStyle name="Hipervínculo visitado" xfId="36929" builtinId="9" hidden="1"/>
    <cellStyle name="Hipervínculo visitado" xfId="49418" builtinId="9" hidden="1"/>
    <cellStyle name="Hipervínculo visitado" xfId="54353" builtinId="9" hidden="1"/>
    <cellStyle name="Hipervínculo visitado" xfId="17600" builtinId="9" hidden="1"/>
    <cellStyle name="Hipervínculo visitado" xfId="19692" builtinId="9" hidden="1"/>
    <cellStyle name="Hipervínculo visitado" xfId="23181" builtinId="9" hidden="1"/>
    <cellStyle name="Hipervínculo visitado" xfId="20795" builtinId="9" hidden="1"/>
    <cellStyle name="Hipervínculo visitado" xfId="49224" builtinId="9" hidden="1"/>
    <cellStyle name="Hipervínculo visitado" xfId="52692" builtinId="9" hidden="1"/>
    <cellStyle name="Hipervínculo visitado" xfId="50315" builtinId="9" hidden="1"/>
    <cellStyle name="Hipervínculo visitado" xfId="16928" builtinId="9" hidden="1"/>
    <cellStyle name="Hipervínculo visitado" xfId="40959" builtinId="9" hidden="1"/>
    <cellStyle name="Hipervínculo visitado" xfId="46330" builtinId="9" hidden="1"/>
    <cellStyle name="Hipervínculo visitado" xfId="50002" builtinId="9" hidden="1"/>
    <cellStyle name="Hipervínculo visitado" xfId="209" builtinId="9" hidden="1"/>
    <cellStyle name="Hipervínculo visitado" xfId="4111" builtinId="9" hidden="1"/>
    <cellStyle name="Hipervínculo visitado" xfId="58369" builtinId="9" hidden="1"/>
    <cellStyle name="Hipervínculo visitado" xfId="27779" builtinId="9" hidden="1"/>
    <cellStyle name="Hipervínculo visitado" xfId="42346" builtinId="9" hidden="1"/>
    <cellStyle name="Hipervínculo visitado" xfId="23569" builtinId="9" hidden="1"/>
    <cellStyle name="Hipervínculo visitado" xfId="34016" builtinId="9" hidden="1"/>
    <cellStyle name="Hipervínculo visitado" xfId="44756" builtinId="9" hidden="1"/>
    <cellStyle name="Hipervínculo visitado" xfId="42466" builtinId="9" hidden="1"/>
    <cellStyle name="Hipervínculo visitado" xfId="56483" builtinId="9" hidden="1"/>
    <cellStyle name="Hipervínculo visitado" xfId="46637" builtinId="9" hidden="1"/>
    <cellStyle name="Hipervínculo visitado" xfId="34800" builtinId="9" hidden="1"/>
    <cellStyle name="Hipervínculo visitado" xfId="44604" builtinId="9" hidden="1"/>
    <cellStyle name="Hipervínculo visitado" xfId="45450" builtinId="9" hidden="1"/>
    <cellStyle name="Hipervínculo visitado" xfId="23459" builtinId="9" hidden="1"/>
    <cellStyle name="Hipervínculo visitado" xfId="27436" builtinId="9" hidden="1"/>
    <cellStyle name="Hipervínculo visitado" xfId="30184" builtinId="9" hidden="1"/>
    <cellStyle name="Hipervínculo visitado" xfId="53223" builtinId="9" hidden="1"/>
    <cellStyle name="Hipervínculo visitado" xfId="32581" builtinId="9" hidden="1"/>
    <cellStyle name="Hipervínculo visitado" xfId="45799" builtinId="9" hidden="1"/>
    <cellStyle name="Hipervínculo visitado" xfId="57250" builtinId="9" hidden="1"/>
    <cellStyle name="Hipervínculo visitado" xfId="15408" builtinId="9" hidden="1"/>
    <cellStyle name="Hipervínculo visitado" xfId="4992" builtinId="9" hidden="1"/>
    <cellStyle name="Hipervínculo visitado" xfId="13566" builtinId="9" hidden="1"/>
    <cellStyle name="Hipervínculo visitado" xfId="9665" builtinId="9" hidden="1"/>
    <cellStyle name="Hipervínculo visitado" xfId="10814" builtinId="9" hidden="1"/>
    <cellStyle name="Hipervínculo visitado" xfId="8770" builtinId="9" hidden="1"/>
    <cellStyle name="Hipervínculo visitado" xfId="3727" builtinId="9" hidden="1"/>
    <cellStyle name="Hipervínculo visitado" xfId="528" builtinId="9" hidden="1"/>
    <cellStyle name="Hipervínculo visitado" xfId="31823" builtinId="9" hidden="1"/>
    <cellStyle name="Hipervínculo visitado" xfId="5547" builtinId="9" hidden="1"/>
    <cellStyle name="Hipervínculo visitado" xfId="43275" builtinId="9" hidden="1"/>
    <cellStyle name="Hipervínculo visitado" xfId="4866" builtinId="9" hidden="1"/>
    <cellStyle name="Hipervínculo visitado" xfId="55408" builtinId="9" hidden="1"/>
    <cellStyle name="Hipervínculo visitado" xfId="33432" builtinId="9" hidden="1"/>
    <cellStyle name="Hipervínculo visitado" xfId="19100" builtinId="9" hidden="1"/>
    <cellStyle name="Hipervínculo visitado" xfId="32860" builtinId="9" hidden="1"/>
    <cellStyle name="Hipervínculo visitado" xfId="2366" builtinId="9" hidden="1"/>
    <cellStyle name="Hipervínculo visitado" xfId="14820" builtinId="9" hidden="1"/>
    <cellStyle name="Hipervínculo visitado" xfId="5224" builtinId="9" hidden="1"/>
    <cellStyle name="Hipervínculo visitado" xfId="55769" builtinId="9" hidden="1"/>
    <cellStyle name="Hipervínculo visitado" xfId="37387" builtinId="9" hidden="1"/>
    <cellStyle name="Hipervínculo visitado" xfId="7162" builtinId="9" hidden="1"/>
    <cellStyle name="Hipervínculo visitado" xfId="20183" builtinId="9" hidden="1"/>
    <cellStyle name="Hipervínculo visitado" xfId="4835" builtinId="9" hidden="1"/>
    <cellStyle name="Hipervínculo visitado" xfId="3931" builtinId="9" hidden="1"/>
    <cellStyle name="Hipervínculo visitado" xfId="45216" builtinId="9" hidden="1"/>
    <cellStyle name="Hipervínculo visitado" xfId="8172" builtinId="9" hidden="1"/>
    <cellStyle name="Hipervínculo visitado" xfId="58176" builtinId="9" hidden="1"/>
    <cellStyle name="Hipervínculo visitado" xfId="49964" builtinId="9" hidden="1"/>
    <cellStyle name="Hipervínculo visitado" xfId="13073" builtinId="9" hidden="1"/>
    <cellStyle name="Hipervínculo visitado" xfId="19818" builtinId="9" hidden="1"/>
    <cellStyle name="Hipervínculo visitado" xfId="54357" builtinId="9" hidden="1"/>
    <cellStyle name="Hipervínculo visitado" xfId="39041" builtinId="9" hidden="1"/>
    <cellStyle name="Hipervínculo visitado" xfId="33626" builtinId="9" hidden="1"/>
    <cellStyle name="Hipervínculo visitado" xfId="51612" builtinId="9" hidden="1"/>
    <cellStyle name="Hipervínculo visitado" xfId="15789" builtinId="9" hidden="1"/>
    <cellStyle name="Hipervínculo visitado" xfId="46061" builtinId="9" hidden="1"/>
    <cellStyle name="Hipervínculo visitado" xfId="35298" builtinId="9" hidden="1"/>
    <cellStyle name="Hipervínculo visitado" xfId="57537" builtinId="9" hidden="1"/>
    <cellStyle name="Hipervínculo visitado" xfId="3951" builtinId="9" hidden="1"/>
    <cellStyle name="Hipervínculo visitado" xfId="12245" builtinId="9" hidden="1"/>
    <cellStyle name="Hipervínculo visitado" xfId="37415" builtinId="9" hidden="1"/>
    <cellStyle name="Hipervínculo visitado" xfId="2298" builtinId="9" hidden="1"/>
    <cellStyle name="Hipervínculo visitado" xfId="48670" builtinId="9" hidden="1"/>
    <cellStyle name="Hipervínculo visitado" xfId="2424" builtinId="9" hidden="1"/>
    <cellStyle name="Hipervínculo visitado" xfId="43219" builtinId="9" hidden="1"/>
    <cellStyle name="Hipervínculo visitado" xfId="11100" builtinId="9" hidden="1"/>
    <cellStyle name="Hipervínculo visitado" xfId="5858" builtinId="9" hidden="1"/>
    <cellStyle name="Hipervínculo visitado" xfId="22447" builtinId="9" hidden="1"/>
    <cellStyle name="Hipervínculo visitado" xfId="57186" builtinId="9" hidden="1"/>
    <cellStyle name="Hipervínculo visitado" xfId="44421" builtinId="9" hidden="1"/>
    <cellStyle name="Hipervínculo visitado" xfId="32616" builtinId="9" hidden="1"/>
    <cellStyle name="Hipervínculo visitado" xfId="11447" builtinId="9" hidden="1"/>
    <cellStyle name="Hipervínculo visitado" xfId="2258" builtinId="9" hidden="1"/>
    <cellStyle name="Hipervínculo visitado" xfId="53027" builtinId="9" hidden="1"/>
    <cellStyle name="Hipervínculo visitado" xfId="39228" builtinId="9" hidden="1"/>
    <cellStyle name="Hipervínculo visitado" xfId="21799" builtinId="9" hidden="1"/>
    <cellStyle name="Hipervínculo visitado" xfId="3525" builtinId="9" hidden="1"/>
    <cellStyle name="Hipervínculo visitado" xfId="49015" builtinId="9" hidden="1"/>
    <cellStyle name="Hipervínculo visitado" xfId="34464" builtinId="9" hidden="1"/>
    <cellStyle name="Hipervínculo visitado" xfId="12591" builtinId="9" hidden="1"/>
    <cellStyle name="Hipervínculo visitado" xfId="3185" builtinId="9" hidden="1"/>
    <cellStyle name="Hipervínculo visitado" xfId="59129" builtinId="9" hidden="1"/>
    <cellStyle name="Hipervínculo visitado" xfId="4619" builtinId="9" hidden="1"/>
    <cellStyle name="Hipervínculo visitado" xfId="47896" builtinId="9" hidden="1"/>
    <cellStyle name="Hipervínculo visitado" xfId="58063" builtinId="9" hidden="1"/>
    <cellStyle name="Hipervínculo visitado" xfId="1239" builtinId="9" hidden="1"/>
    <cellStyle name="Hipervínculo visitado" xfId="17130" builtinId="9" hidden="1"/>
    <cellStyle name="Hipervínculo visitado" xfId="31178" builtinId="9" hidden="1"/>
    <cellStyle name="Hipervínculo visitado" xfId="31965" builtinId="9" hidden="1"/>
    <cellStyle name="Hipervínculo visitado" xfId="22103" builtinId="9" hidden="1"/>
    <cellStyle name="Hipervínculo visitado" xfId="25503" builtinId="9" hidden="1"/>
    <cellStyle name="Hipervínculo visitado" xfId="44158" builtinId="9" hidden="1"/>
    <cellStyle name="Hipervínculo visitado" xfId="22305" builtinId="9" hidden="1"/>
    <cellStyle name="Hipervínculo visitado" xfId="8562" builtinId="9" hidden="1"/>
    <cellStyle name="Hipervínculo visitado" xfId="33594" builtinId="9" hidden="1"/>
    <cellStyle name="Hipervínculo visitado" xfId="38353" builtinId="9" hidden="1"/>
    <cellStyle name="Hipervínculo visitado" xfId="41107" builtinId="9" hidden="1"/>
    <cellStyle name="Hipervínculo visitado" xfId="2110" builtinId="9" hidden="1"/>
    <cellStyle name="Hipervínculo visitado" xfId="56641" builtinId="9" hidden="1"/>
    <cellStyle name="Hipervínculo visitado" xfId="5852" builtinId="9" hidden="1"/>
    <cellStyle name="Hipervínculo visitado" xfId="1727" builtinId="9" hidden="1"/>
    <cellStyle name="Hipervínculo visitado" xfId="6232" builtinId="9" hidden="1"/>
    <cellStyle name="Hipervínculo visitado" xfId="405" builtinId="9" hidden="1"/>
    <cellStyle name="Hipervínculo visitado" xfId="29550" builtinId="9" hidden="1"/>
    <cellStyle name="Hipervínculo visitado" xfId="12973" builtinId="9" hidden="1"/>
    <cellStyle name="Hipervínculo visitado" xfId="50245" builtinId="9" hidden="1"/>
    <cellStyle name="Hipervínculo visitado" xfId="55763" builtinId="9" hidden="1"/>
    <cellStyle name="Hipervínculo visitado" xfId="59250" builtinId="9" hidden="1"/>
    <cellStyle name="Hipervínculo visitado" xfId="54958" builtinId="9" hidden="1"/>
    <cellStyle name="Hipervínculo visitado" xfId="1579" builtinId="9" hidden="1"/>
    <cellStyle name="Hipervínculo visitado" xfId="518" builtinId="9" hidden="1"/>
    <cellStyle name="Hipervínculo visitado" xfId="57698" builtinId="9" hidden="1"/>
    <cellStyle name="Hipervínculo visitado" xfId="2080" builtinId="9" hidden="1"/>
    <cellStyle name="Hipervínculo visitado" xfId="2274" builtinId="9" hidden="1"/>
    <cellStyle name="Hipervínculo visitado" xfId="11809" builtinId="9" hidden="1"/>
    <cellStyle name="Hipervínculo visitado" xfId="2114" builtinId="9" hidden="1"/>
    <cellStyle name="Hipervínculo visitado" xfId="13658" builtinId="9" hidden="1"/>
    <cellStyle name="Hipervínculo visitado" xfId="34327" builtinId="9" hidden="1"/>
    <cellStyle name="Hipervínculo visitado" xfId="10966" builtinId="9" hidden="1"/>
    <cellStyle name="Hipervínculo visitado" xfId="59426" builtinId="9" hidden="1"/>
    <cellStyle name="Hipervínculo visitado" xfId="19966" builtinId="9" hidden="1"/>
    <cellStyle name="Hipervínculo visitado" xfId="28387" builtinId="9" hidden="1"/>
    <cellStyle name="Hipervínculo visitado" xfId="7574" builtinId="9" hidden="1"/>
    <cellStyle name="Hipervínculo visitado" xfId="30303" builtinId="9" hidden="1"/>
    <cellStyle name="Hipervínculo visitado" xfId="56621" builtinId="9" hidden="1"/>
    <cellStyle name="Hipervínculo visitado" xfId="16025" builtinId="9" hidden="1"/>
    <cellStyle name="Hipervínculo visitado" xfId="25783" builtinId="9" hidden="1"/>
    <cellStyle name="Hipervínculo visitado" xfId="48826" builtinId="9" hidden="1"/>
    <cellStyle name="Hipervínculo visitado" xfId="29568" builtinId="9" hidden="1"/>
    <cellStyle name="Hipervínculo visitado" xfId="48354" builtinId="9" hidden="1"/>
    <cellStyle name="Hipervínculo visitado" xfId="10496" builtinId="9" hidden="1"/>
    <cellStyle name="Hipervínculo visitado" xfId="52387" builtinId="9" hidden="1"/>
    <cellStyle name="Hipervínculo visitado" xfId="4540" builtinId="9" hidden="1"/>
    <cellStyle name="Hipervínculo visitado" xfId="28253" builtinId="9" hidden="1"/>
    <cellStyle name="Hipervínculo visitado" xfId="30180" builtinId="9" hidden="1"/>
    <cellStyle name="Hipervínculo visitado" xfId="10378" builtinId="9" hidden="1"/>
    <cellStyle name="Hipervínculo visitado" xfId="36041" builtinId="9" hidden="1"/>
    <cellStyle name="Hipervínculo visitado" xfId="43204" builtinId="9" hidden="1"/>
    <cellStyle name="Hipervínculo visitado" xfId="26553" builtinId="9" hidden="1"/>
    <cellStyle name="Hipervínculo visitado" xfId="32810" builtinId="9" hidden="1"/>
    <cellStyle name="Hipervínculo visitado" xfId="41277" builtinId="9" hidden="1"/>
    <cellStyle name="Hipervínculo visitado" xfId="41747" builtinId="9" hidden="1"/>
    <cellStyle name="Hipervínculo visitado" xfId="14687" builtinId="9" hidden="1"/>
    <cellStyle name="Hipervínculo visitado" xfId="1026" builtinId="9" hidden="1"/>
    <cellStyle name="Hipervínculo visitado" xfId="5581" builtinId="9" hidden="1"/>
    <cellStyle name="Hipervínculo visitado" xfId="6755" builtinId="9" hidden="1"/>
    <cellStyle name="Hipervínculo visitado" xfId="13201" builtinId="9" hidden="1"/>
    <cellStyle name="Hipervínculo visitado" xfId="36858" builtinId="9" hidden="1"/>
    <cellStyle name="Hipervínculo visitado" xfId="19388" builtinId="9" hidden="1"/>
    <cellStyle name="Hipervínculo visitado" xfId="4348" builtinId="9" hidden="1"/>
    <cellStyle name="Hipervínculo visitado" xfId="59001" builtinId="9" hidden="1"/>
    <cellStyle name="Hipervínculo visitado" xfId="41788" builtinId="9" hidden="1"/>
    <cellStyle name="Hipervínculo visitado" xfId="9303" builtinId="9" hidden="1"/>
    <cellStyle name="Hipervínculo visitado" xfId="43856" builtinId="9" hidden="1"/>
    <cellStyle name="Hipervínculo visitado" xfId="23450" builtinId="9" hidden="1"/>
    <cellStyle name="Hipervínculo visitado" xfId="15486" builtinId="9" hidden="1"/>
    <cellStyle name="Hipervínculo visitado" xfId="3575" builtinId="9" hidden="1"/>
    <cellStyle name="Hipervínculo visitado" xfId="24918" builtinId="9" hidden="1"/>
    <cellStyle name="Hipervínculo visitado" xfId="45836" builtinId="9" hidden="1"/>
    <cellStyle name="Hipervínculo visitado" xfId="39290" builtinId="9" hidden="1"/>
    <cellStyle name="Hipervínculo visitado" xfId="42598" builtinId="9" hidden="1"/>
    <cellStyle name="Hipervínculo visitado" xfId="21078" builtinId="9" hidden="1"/>
    <cellStyle name="Hipervínculo visitado" xfId="56385" builtinId="9" hidden="1"/>
    <cellStyle name="Hipervínculo visitado" xfId="55327" builtinId="9" hidden="1"/>
    <cellStyle name="Hipervínculo visitado" xfId="49512" builtinId="9" hidden="1"/>
    <cellStyle name="Hipervínculo visitado" xfId="42870" builtinId="9" hidden="1"/>
    <cellStyle name="Hipervínculo visitado" xfId="26793" builtinId="9" hidden="1"/>
    <cellStyle name="Hipervínculo visitado" xfId="12059" builtinId="9" hidden="1"/>
    <cellStyle name="Hipervínculo visitado" xfId="33164" builtinId="9" hidden="1"/>
    <cellStyle name="Hipervínculo visitado" xfId="39556" builtinId="9" hidden="1"/>
    <cellStyle name="Hipervínculo visitado" xfId="13365" builtinId="9" hidden="1"/>
    <cellStyle name="Hipervínculo visitado" xfId="50349" builtinId="9" hidden="1"/>
    <cellStyle name="Hipervínculo visitado" xfId="59384" builtinId="9" hidden="1"/>
    <cellStyle name="Hipervínculo visitado" xfId="15328" builtinId="9" hidden="1"/>
    <cellStyle name="Hipervínculo visitado" xfId="58263" builtinId="9" hidden="1"/>
    <cellStyle name="Hipervínculo visitado" xfId="53715" builtinId="9" hidden="1"/>
    <cellStyle name="Hipervínculo visitado" xfId="53291" builtinId="9" hidden="1"/>
    <cellStyle name="Hipervínculo visitado" xfId="18048" builtinId="9" hidden="1"/>
    <cellStyle name="Hipervínculo visitado" xfId="52882" builtinId="9" hidden="1"/>
    <cellStyle name="Hipervínculo visitado" xfId="35169" builtinId="9" hidden="1"/>
    <cellStyle name="Hipervínculo visitado" xfId="13367" builtinId="9" hidden="1"/>
    <cellStyle name="Hipervínculo visitado" xfId="2665" builtinId="9" hidden="1"/>
    <cellStyle name="Hipervínculo visitado" xfId="51210" builtinId="9" hidden="1"/>
    <cellStyle name="Hipervínculo visitado" xfId="39875" builtinId="9" hidden="1"/>
    <cellStyle name="Hipervínculo visitado" xfId="29520" builtinId="9" hidden="1"/>
    <cellStyle name="Hipervínculo visitado" xfId="40546" builtinId="9" hidden="1"/>
    <cellStyle name="Hipervínculo visitado" xfId="53309" builtinId="9" hidden="1"/>
    <cellStyle name="Hipervínculo visitado" xfId="28867" builtinId="9" hidden="1"/>
    <cellStyle name="Hipervínculo visitado" xfId="53823" builtinId="9" hidden="1"/>
    <cellStyle name="Hipervínculo visitado" xfId="47563" builtinId="9" hidden="1"/>
    <cellStyle name="Hipervínculo visitado" xfId="54625" builtinId="9" hidden="1"/>
    <cellStyle name="Hipervínculo visitado" xfId="28639" builtinId="9" hidden="1"/>
    <cellStyle name="Hipervínculo visitado" xfId="54619" builtinId="9" hidden="1"/>
    <cellStyle name="Hipervínculo visitado" xfId="3221" builtinId="9" hidden="1"/>
    <cellStyle name="Hipervínculo visitado" xfId="12533" builtinId="9" hidden="1"/>
    <cellStyle name="Hipervínculo visitado" xfId="9512" builtinId="9" hidden="1"/>
    <cellStyle name="Hipervínculo visitado" xfId="43046" builtinId="9" hidden="1"/>
    <cellStyle name="Hipervínculo visitado" xfId="34838" builtinId="9" hidden="1"/>
    <cellStyle name="Hipervínculo visitado" xfId="47785" builtinId="9" hidden="1"/>
    <cellStyle name="Hipervínculo visitado" xfId="3059" builtinId="9" hidden="1"/>
    <cellStyle name="Hipervínculo visitado" xfId="1799" builtinId="9" hidden="1"/>
    <cellStyle name="Hipervínculo visitado" xfId="3941" builtinId="9" hidden="1"/>
    <cellStyle name="Hipervínculo visitado" xfId="18935" builtinId="9" hidden="1"/>
    <cellStyle name="Hipervínculo visitado" xfId="24407" builtinId="9" hidden="1"/>
    <cellStyle name="Hipervínculo visitado" xfId="22734" builtinId="9" hidden="1"/>
    <cellStyle name="Hipervínculo visitado" xfId="55239" builtinId="9" hidden="1"/>
    <cellStyle name="Hipervínculo visitado" xfId="36850" builtinId="9" hidden="1"/>
    <cellStyle name="Hipervínculo visitado" xfId="56871" builtinId="9" hidden="1"/>
    <cellStyle name="Hipervínculo visitado" xfId="55854" builtinId="9" hidden="1"/>
    <cellStyle name="Hipervínculo visitado" xfId="53937" builtinId="9" hidden="1"/>
    <cellStyle name="Hipervínculo visitado" xfId="55523" builtinId="9" hidden="1"/>
    <cellStyle name="Hipervínculo visitado" xfId="12609" builtinId="9" hidden="1"/>
    <cellStyle name="Hipervínculo visitado" xfId="37704" builtinId="9" hidden="1"/>
    <cellStyle name="Hipervínculo visitado" xfId="47808" builtinId="9" hidden="1"/>
    <cellStyle name="Hipervínculo visitado" xfId="59284" builtinId="9" hidden="1"/>
    <cellStyle name="Hipervínculo visitado" xfId="13724" builtinId="9" hidden="1"/>
    <cellStyle name="Hipervínculo visitado" xfId="59199" builtinId="9" hidden="1"/>
    <cellStyle name="Hipervínculo visitado" xfId="20517" builtinId="9" hidden="1"/>
    <cellStyle name="Hipervínculo visitado" xfId="16686" builtinId="9" hidden="1"/>
    <cellStyle name="Hipervínculo visitado" xfId="47713" builtinId="9" hidden="1"/>
    <cellStyle name="Hipervínculo visitado" xfId="2822" builtinId="9" hidden="1"/>
    <cellStyle name="Hipervínculo visitado" xfId="41333" builtinId="9" hidden="1"/>
    <cellStyle name="Hipervínculo visitado" xfId="33172" builtinId="9" hidden="1"/>
    <cellStyle name="Hipervínculo visitado" xfId="23868" builtinId="9" hidden="1"/>
    <cellStyle name="Hipervínculo visitado" xfId="11134" builtinId="9" hidden="1"/>
    <cellStyle name="Hipervínculo visitado" xfId="29095" builtinId="9" hidden="1"/>
    <cellStyle name="Hipervínculo visitado" xfId="34141" builtinId="9" hidden="1"/>
    <cellStyle name="Hipervínculo visitado" xfId="4311" builtinId="9" hidden="1"/>
    <cellStyle name="Hipervínculo visitado" xfId="8008" builtinId="9" hidden="1"/>
    <cellStyle name="Hipervínculo visitado" xfId="13162" builtinId="9" hidden="1"/>
    <cellStyle name="Hipervínculo visitado" xfId="19704" builtinId="9" hidden="1"/>
    <cellStyle name="Hipervínculo visitado" xfId="1959" builtinId="9" hidden="1"/>
    <cellStyle name="Hipervínculo visitado" xfId="27123" builtinId="9" hidden="1"/>
    <cellStyle name="Hipervínculo visitado" xfId="41213" builtinId="9" hidden="1"/>
    <cellStyle name="Hipervínculo visitado" xfId="1811" builtinId="9" hidden="1"/>
    <cellStyle name="Hipervínculo visitado" xfId="8022" builtinId="9" hidden="1"/>
    <cellStyle name="Hipervínculo visitado" xfId="19770" builtinId="9" hidden="1"/>
    <cellStyle name="Hipervínculo visitado" xfId="8275" builtinId="9" hidden="1"/>
    <cellStyle name="Hipervínculo visitado" xfId="43227" builtinId="9" hidden="1"/>
    <cellStyle name="Hipervínculo visitado" xfId="43355" builtinId="9" hidden="1"/>
    <cellStyle name="Hipervínculo visitado" xfId="42396" builtinId="9" hidden="1"/>
    <cellStyle name="Hipervínculo visitado" xfId="41896" builtinId="9" hidden="1"/>
    <cellStyle name="Hipervínculo visitado" xfId="38381" builtinId="9" hidden="1"/>
    <cellStyle name="Hipervínculo visitado" xfId="45208" builtinId="9" hidden="1"/>
    <cellStyle name="Hipervínculo visitado" xfId="2495" builtinId="9" hidden="1"/>
    <cellStyle name="Hipervínculo visitado" xfId="45759" builtinId="9" hidden="1"/>
    <cellStyle name="Hipervínculo visitado" xfId="7630" builtinId="9" hidden="1"/>
    <cellStyle name="Hipervínculo visitado" xfId="38694" builtinId="9" hidden="1"/>
    <cellStyle name="Hipervínculo visitado" xfId="47972" builtinId="9" hidden="1"/>
    <cellStyle name="Hipervínculo visitado" xfId="51732" builtinId="9" hidden="1"/>
    <cellStyle name="Hipervínculo visitado" xfId="26033" builtinId="9" hidden="1"/>
    <cellStyle name="Hipervínculo visitado" xfId="10430" builtinId="9" hidden="1"/>
    <cellStyle name="Hipervínculo visitado" xfId="6358" builtinId="9" hidden="1"/>
    <cellStyle name="Hipervínculo visitado" xfId="28175" builtinId="9" hidden="1"/>
    <cellStyle name="Hipervínculo visitado" xfId="2790" builtinId="9" hidden="1"/>
    <cellStyle name="Hipervínculo visitado" xfId="9350" builtinId="9" hidden="1"/>
    <cellStyle name="Hipervínculo visitado" xfId="48842" builtinId="9" hidden="1"/>
    <cellStyle name="Hipervínculo visitado" xfId="35529" builtinId="9" hidden="1"/>
    <cellStyle name="Hipervínculo visitado" xfId="38237" builtinId="9" hidden="1"/>
    <cellStyle name="Hipervínculo visitado" xfId="39508" builtinId="9" hidden="1"/>
    <cellStyle name="Hipervínculo visitado" xfId="54279" builtinId="9" hidden="1"/>
    <cellStyle name="Hipervínculo visitado" xfId="22581" builtinId="9" hidden="1"/>
    <cellStyle name="Hipervínculo visitado" xfId="39200" builtinId="9" hidden="1"/>
    <cellStyle name="Hipervínculo visitado" xfId="4089" builtinId="9" hidden="1"/>
    <cellStyle name="Hipervínculo visitado" xfId="42884" builtinId="9" hidden="1"/>
    <cellStyle name="Hipervínculo visitado" xfId="54647" builtinId="9" hidden="1"/>
    <cellStyle name="Hipervínculo visitado" xfId="21053" builtinId="9" hidden="1"/>
    <cellStyle name="Hipervínculo visitado" xfId="55665" builtinId="9" hidden="1"/>
    <cellStyle name="Hipervínculo visitado" xfId="6719" builtinId="9" hidden="1"/>
    <cellStyle name="Hipervínculo visitado" xfId="4564" builtinId="9" hidden="1"/>
    <cellStyle name="Hipervínculo visitado" xfId="27019" builtinId="9" hidden="1"/>
    <cellStyle name="Hipervínculo visitado" xfId="51220" builtinId="9" hidden="1"/>
    <cellStyle name="Hipervínculo visitado" xfId="39826" builtinId="9" hidden="1"/>
    <cellStyle name="Hipervínculo visitado" xfId="22533" builtinId="9" hidden="1"/>
    <cellStyle name="Hipervínculo visitado" xfId="58190" builtinId="9" hidden="1"/>
    <cellStyle name="Hipervínculo visitado" xfId="34337" builtinId="9" hidden="1"/>
    <cellStyle name="Hipervínculo visitado" xfId="34058" builtinId="9" hidden="1"/>
    <cellStyle name="Hipervínculo visitado" xfId="8838" builtinId="9" hidden="1"/>
    <cellStyle name="Hipervínculo visitado" xfId="2506" builtinId="9" hidden="1"/>
    <cellStyle name="Hipervínculo visitado" xfId="56485" builtinId="9" hidden="1"/>
    <cellStyle name="Hipervínculo visitado" xfId="10946" builtinId="9" hidden="1"/>
    <cellStyle name="Hipervínculo visitado" xfId="1303" builtinId="9" hidden="1"/>
    <cellStyle name="Hipervínculo visitado" xfId="49314" builtinId="9" hidden="1"/>
    <cellStyle name="Hipervínculo visitado" xfId="26683" builtinId="9" hidden="1"/>
    <cellStyle name="Hipervínculo visitado" xfId="30660" builtinId="9" hidden="1"/>
    <cellStyle name="Hipervínculo visitado" xfId="20859" builtinId="9" hidden="1"/>
    <cellStyle name="Hipervínculo visitado" xfId="11839" builtinId="9" hidden="1"/>
    <cellStyle name="Hipervínculo visitado" xfId="30524" builtinId="9" hidden="1"/>
    <cellStyle name="Hipervínculo visitado" xfId="43750" builtinId="9" hidden="1"/>
    <cellStyle name="Hipervínculo visitado" xfId="36824" builtinId="9" hidden="1"/>
    <cellStyle name="Hipervínculo visitado" xfId="49234" builtinId="9" hidden="1"/>
    <cellStyle name="Hipervínculo visitado" xfId="59386" builtinId="9" hidden="1"/>
    <cellStyle name="Hipervínculo visitado" xfId="39750" builtinId="9" hidden="1"/>
    <cellStyle name="Hipervínculo visitado" xfId="30474" builtinId="9" hidden="1"/>
    <cellStyle name="Hipervínculo visitado" xfId="46417" builtinId="9" hidden="1"/>
    <cellStyle name="Hipervínculo visitado" xfId="20603" builtinId="9" hidden="1"/>
    <cellStyle name="Hipervínculo visitado" xfId="43537" builtinId="9" hidden="1"/>
    <cellStyle name="Hipervínculo visitado" xfId="17562" builtinId="9" hidden="1"/>
    <cellStyle name="Hipervínculo visitado" xfId="27492" builtinId="9" hidden="1"/>
    <cellStyle name="Hipervínculo visitado" xfId="49454" builtinId="9" hidden="1"/>
    <cellStyle name="Hipervínculo visitado" xfId="44015" builtinId="9" hidden="1"/>
    <cellStyle name="Hipervínculo visitado" xfId="19670" builtinId="9" hidden="1"/>
    <cellStyle name="Hipervínculo visitado" xfId="16746" builtinId="9" hidden="1"/>
    <cellStyle name="Hipervínculo visitado" xfId="62" builtinId="9" hidden="1"/>
    <cellStyle name="Hipervínculo visitado" xfId="45984" builtinId="9" hidden="1"/>
    <cellStyle name="Hipervínculo visitado" xfId="38860" builtinId="9" hidden="1"/>
    <cellStyle name="Hipervínculo visitado" xfId="46117" builtinId="9" hidden="1"/>
    <cellStyle name="Hipervínculo visitado" xfId="6204" builtinId="9" hidden="1"/>
    <cellStyle name="Hipervínculo visitado" xfId="8431" builtinId="9" hidden="1"/>
    <cellStyle name="Hipervínculo visitado" xfId="5344" builtinId="9" hidden="1"/>
    <cellStyle name="Hipervínculo visitado" xfId="13622" builtinId="9" hidden="1"/>
    <cellStyle name="Hipervínculo visitado" xfId="56657" builtinId="9" hidden="1"/>
    <cellStyle name="Hipervínculo visitado" xfId="47627" builtinId="9" hidden="1"/>
    <cellStyle name="Hipervínculo visitado" xfId="2054" builtinId="9" hidden="1"/>
    <cellStyle name="Hipervínculo visitado" xfId="10088" builtinId="9" hidden="1"/>
    <cellStyle name="Hipervínculo visitado" xfId="4623" builtinId="9" hidden="1"/>
    <cellStyle name="Hipervínculo visitado" xfId="3051" builtinId="9" hidden="1"/>
    <cellStyle name="Hipervínculo visitado" xfId="11142" builtinId="9" hidden="1"/>
    <cellStyle name="Hipervínculo visitado" xfId="29522" builtinId="9" hidden="1"/>
    <cellStyle name="Hipervínculo visitado" xfId="28061" builtinId="9" hidden="1"/>
    <cellStyle name="Hipervínculo visitado" xfId="31190" builtinId="9" hidden="1"/>
    <cellStyle name="Hipervínculo visitado" xfId="31400" builtinId="9" hidden="1"/>
    <cellStyle name="Hipervínculo visitado" xfId="53473" builtinId="9" hidden="1"/>
    <cellStyle name="Hipervínculo visitado" xfId="6462" builtinId="9" hidden="1"/>
    <cellStyle name="Hipervínculo visitado" xfId="2348" builtinId="9" hidden="1"/>
    <cellStyle name="Hipervínculo visitado" xfId="41868" builtinId="9" hidden="1"/>
    <cellStyle name="Hipervínculo visitado" xfId="36496" builtinId="9" hidden="1"/>
    <cellStyle name="Hipervínculo visitado" xfId="7298" builtinId="9" hidden="1"/>
    <cellStyle name="Hipervínculo visitado" xfId="3011" builtinId="9" hidden="1"/>
    <cellStyle name="Hipervínculo visitado" xfId="10238" builtinId="9" hidden="1"/>
    <cellStyle name="Hipervínculo visitado" xfId="33336" builtinId="9" hidden="1"/>
    <cellStyle name="Hipervínculo visitado" xfId="29552" builtinId="9" hidden="1"/>
    <cellStyle name="Hipervínculo visitado" xfId="1841" builtinId="9" hidden="1"/>
    <cellStyle name="Hipervínculo visitado" xfId="19958" builtinId="9" hidden="1"/>
    <cellStyle name="Hipervínculo visitado" xfId="59225" builtinId="9" hidden="1"/>
    <cellStyle name="Hipervínculo visitado" xfId="30484" builtinId="9" hidden="1"/>
    <cellStyle name="Hipervínculo visitado" xfId="767" builtinId="9" hidden="1"/>
    <cellStyle name="Hipervínculo visitado" xfId="15496" builtinId="9" hidden="1"/>
    <cellStyle name="Hipervínculo visitado" xfId="14066" builtinId="9" hidden="1"/>
    <cellStyle name="Hipervínculo visitado" xfId="25068" builtinId="9" hidden="1"/>
    <cellStyle name="Hipervínculo visitado" xfId="29761" builtinId="9" hidden="1"/>
    <cellStyle name="Hipervínculo visitado" xfId="48115" builtinId="9" hidden="1"/>
    <cellStyle name="Hipervínculo visitado" xfId="46189" builtinId="9" hidden="1"/>
    <cellStyle name="Hipervínculo visitado" xfId="43399" builtinId="9" hidden="1"/>
    <cellStyle name="Hipervínculo visitado" xfId="47507" builtinId="9" hidden="1"/>
    <cellStyle name="Hipervínculo visitado" xfId="58529" builtinId="9" hidden="1"/>
    <cellStyle name="Hipervínculo visitado" xfId="50616" builtinId="9" hidden="1"/>
    <cellStyle name="Hipervínculo visitado" xfId="47781" builtinId="9" hidden="1"/>
    <cellStyle name="Hipervínculo visitado" xfId="51820" builtinId="9" hidden="1"/>
    <cellStyle name="Hipervínculo visitado" xfId="53405" builtinId="9" hidden="1"/>
    <cellStyle name="Hipervínculo visitado" xfId="53283" builtinId="9" hidden="1"/>
    <cellStyle name="Hipervínculo visitado" xfId="4181" builtinId="9" hidden="1"/>
    <cellStyle name="Hipervínculo visitado" xfId="21031" builtinId="9" hidden="1"/>
    <cellStyle name="Hipervínculo visitado" xfId="43991" builtinId="9" hidden="1"/>
    <cellStyle name="Hipervínculo visitado" xfId="11922" builtinId="9" hidden="1"/>
    <cellStyle name="Hipervínculo visitado" xfId="55864" builtinId="9" hidden="1"/>
    <cellStyle name="Hipervínculo visitado" xfId="33488" builtinId="9" hidden="1"/>
    <cellStyle name="Hipervínculo visitado" xfId="46103" builtinId="9" hidden="1"/>
    <cellStyle name="Hipervínculo visitado" xfId="1823" builtinId="9" hidden="1"/>
    <cellStyle name="Hipervínculo visitado" xfId="16952" builtinId="9" hidden="1"/>
    <cellStyle name="Hipervínculo visitado" xfId="5422" builtinId="9" hidden="1"/>
    <cellStyle name="Hipervínculo visitado" xfId="8358" builtinId="9" hidden="1"/>
    <cellStyle name="Hipervínculo visitado" xfId="1044" builtinId="9" hidden="1"/>
    <cellStyle name="Hipervínculo visitado" xfId="52136" builtinId="9" hidden="1"/>
    <cellStyle name="Hipervínculo visitado" xfId="57777" builtinId="9" hidden="1"/>
    <cellStyle name="Hipervínculo visitado" xfId="56135" builtinId="9" hidden="1"/>
    <cellStyle name="Hipervínculo visitado" xfId="30850" builtinId="9" hidden="1"/>
    <cellStyle name="Hipervínculo visitado" xfId="21699" builtinId="9" hidden="1"/>
    <cellStyle name="Hipervínculo visitado" xfId="16222" builtinId="9" hidden="1"/>
    <cellStyle name="Hipervínculo visitado" xfId="41291" builtinId="9" hidden="1"/>
    <cellStyle name="Hipervínculo visitado" xfId="49640" builtinId="9" hidden="1"/>
    <cellStyle name="Hipervínculo visitado" xfId="51238" builtinId="9" hidden="1"/>
    <cellStyle name="Hipervínculo visitado" xfId="24409" builtinId="9" hidden="1"/>
    <cellStyle name="Hipervínculo visitado" xfId="57465" builtinId="9" hidden="1"/>
    <cellStyle name="Hipervínculo visitado" xfId="8238" builtinId="9" hidden="1"/>
    <cellStyle name="Hipervínculo visitado" xfId="27686" builtinId="9" hidden="1"/>
    <cellStyle name="Hipervínculo visitado" xfId="36325" builtinId="9" hidden="1"/>
    <cellStyle name="Hipervínculo visitado" xfId="42306" builtinId="9" hidden="1"/>
    <cellStyle name="Hipervínculo visitado" xfId="35019" builtinId="9" hidden="1"/>
    <cellStyle name="Hipervínculo visitado" xfId="25751" builtinId="9" hidden="1"/>
    <cellStyle name="Hipervínculo visitado" xfId="46728" builtinId="9" hidden="1"/>
    <cellStyle name="Hipervínculo visitado" xfId="13977" builtinId="9" hidden="1"/>
    <cellStyle name="Hipervínculo visitado" xfId="32043" builtinId="9" hidden="1"/>
    <cellStyle name="Hipervínculo visitado" xfId="42740" builtinId="9" hidden="1"/>
    <cellStyle name="Hipervínculo visitado" xfId="32169" builtinId="9" hidden="1"/>
    <cellStyle name="Hipervínculo visitado" xfId="30620" builtinId="9" hidden="1"/>
    <cellStyle name="Hipervínculo visitado" xfId="59193" builtinId="9" hidden="1"/>
    <cellStyle name="Hipervínculo visitado" xfId="19678" builtinId="9" hidden="1"/>
    <cellStyle name="Hipervínculo visitado" xfId="1621" builtinId="9" hidden="1"/>
    <cellStyle name="Hipervínculo visitado" xfId="44398" builtinId="9" hidden="1"/>
    <cellStyle name="Hipervínculo visitado" xfId="14701" builtinId="9" hidden="1"/>
    <cellStyle name="Hipervínculo visitado" xfId="49822" builtinId="9" hidden="1"/>
    <cellStyle name="Hipervínculo visitado" xfId="52533" builtinId="9" hidden="1"/>
    <cellStyle name="Hipervínculo visitado" xfId="23362" builtinId="9" hidden="1"/>
    <cellStyle name="Hipervínculo visitado" xfId="43413" builtinId="9" hidden="1"/>
    <cellStyle name="Hipervínculo visitado" xfId="46203" builtinId="9" hidden="1"/>
    <cellStyle name="Hipervínculo visitado" xfId="46339" builtinId="9" hidden="1"/>
    <cellStyle name="Hipervínculo visitado" xfId="52308" builtinId="9" hidden="1"/>
    <cellStyle name="Hipervínculo visitado" xfId="52734" builtinId="9" hidden="1"/>
    <cellStyle name="Hipervínculo visitado" xfId="36157" builtinId="9" hidden="1"/>
    <cellStyle name="Hipervínculo visitado" xfId="44716" builtinId="9" hidden="1"/>
    <cellStyle name="Hipervínculo visitado" xfId="40981" builtinId="9" hidden="1"/>
    <cellStyle name="Hipervínculo visitado" xfId="18067" builtinId="9" hidden="1"/>
    <cellStyle name="Hipervínculo visitado" xfId="5886" builtinId="9" hidden="1"/>
    <cellStyle name="Hipervínculo visitado" xfId="14658" builtinId="9" hidden="1"/>
    <cellStyle name="Hipervínculo visitado" xfId="45818" builtinId="9" hidden="1"/>
    <cellStyle name="Hipervínculo visitado" xfId="27412" builtinId="9" hidden="1"/>
    <cellStyle name="Hipervínculo visitado" xfId="30810" builtinId="9" hidden="1"/>
    <cellStyle name="Hipervínculo visitado" xfId="35597" builtinId="9" hidden="1"/>
    <cellStyle name="Hipervínculo visitado" xfId="53821" builtinId="9" hidden="1"/>
    <cellStyle name="Hipervínculo visitado" xfId="35043" builtinId="9" hidden="1"/>
    <cellStyle name="Hipervínculo visitado" xfId="17714" builtinId="9" hidden="1"/>
    <cellStyle name="Hipervínculo visitado" xfId="49970" builtinId="9" hidden="1"/>
    <cellStyle name="Hipervínculo visitado" xfId="36239" builtinId="9" hidden="1"/>
    <cellStyle name="Hipervínculo visitado" xfId="38185" builtinId="9" hidden="1"/>
    <cellStyle name="Hipervínculo visitado" xfId="41005" builtinId="9" hidden="1"/>
    <cellStyle name="Hipervínculo visitado" xfId="35439" builtinId="9" hidden="1"/>
    <cellStyle name="Hipervínculo visitado" xfId="57182" builtinId="9" hidden="1"/>
    <cellStyle name="Hipervínculo visitado" xfId="34143" builtinId="9" hidden="1"/>
    <cellStyle name="Hipervínculo visitado" xfId="1967" builtinId="9" hidden="1"/>
    <cellStyle name="Hipervínculo visitado" xfId="28275" builtinId="9" hidden="1"/>
    <cellStyle name="Hipervínculo visitado" xfId="1589" builtinId="9" hidden="1"/>
    <cellStyle name="Hipervínculo visitado" xfId="805" builtinId="9" hidden="1"/>
    <cellStyle name="Hipervínculo visitado" xfId="17382" builtinId="9" hidden="1"/>
    <cellStyle name="Hipervínculo visitado" xfId="26182" builtinId="9" hidden="1"/>
    <cellStyle name="Hipervínculo visitado" xfId="32920" builtinId="9" hidden="1"/>
    <cellStyle name="Hipervínculo visitado" xfId="53407" builtinId="9" hidden="1"/>
    <cellStyle name="Hipervínculo visitado" xfId="32914" builtinId="9" hidden="1"/>
    <cellStyle name="Hipervínculo visitado" xfId="5172" builtinId="9" hidden="1"/>
    <cellStyle name="Hipervínculo visitado" xfId="22427" builtinId="9" hidden="1"/>
    <cellStyle name="Hipervínculo visitado" xfId="53588" builtinId="9" hidden="1"/>
    <cellStyle name="Hipervínculo visitado" xfId="51012" builtinId="9" hidden="1"/>
    <cellStyle name="Hipervínculo visitado" xfId="44916" builtinId="9" hidden="1"/>
    <cellStyle name="Hipervínculo visitado" xfId="27015" builtinId="9" hidden="1"/>
    <cellStyle name="Hipervínculo visitado" xfId="42496" builtinId="9" hidden="1"/>
    <cellStyle name="Hipervínculo visitado" xfId="3326" builtinId="9" hidden="1"/>
    <cellStyle name="Hipervínculo visitado" xfId="31160" builtinId="9" hidden="1"/>
    <cellStyle name="Hipervínculo visitado" xfId="50163" builtinId="9" hidden="1"/>
    <cellStyle name="Hipervínculo visitado" xfId="17240" builtinId="9" hidden="1"/>
    <cellStyle name="Hipervínculo visitado" xfId="49380" builtinId="9" hidden="1"/>
    <cellStyle name="Hipervínculo visitado" xfId="19972" builtinId="9" hidden="1"/>
    <cellStyle name="Hipervínculo visitado" xfId="12885" builtinId="9" hidden="1"/>
    <cellStyle name="Hipervínculo visitado" xfId="15060" builtinId="9" hidden="1"/>
    <cellStyle name="Hipervínculo visitado" xfId="11000" builtinId="9" hidden="1"/>
    <cellStyle name="Hipervínculo visitado" xfId="3641" builtinId="9" hidden="1"/>
    <cellStyle name="Hipervínculo visitado" xfId="58296" builtinId="9" hidden="1"/>
    <cellStyle name="Hipervínculo visitado" xfId="2469" builtinId="9" hidden="1"/>
    <cellStyle name="Hipervínculo visitado" xfId="20987" builtinId="9" hidden="1"/>
    <cellStyle name="Hipervínculo visitado" xfId="58711" builtinId="9" hidden="1"/>
    <cellStyle name="Hipervínculo visitado" xfId="10934" builtinId="9" hidden="1"/>
    <cellStyle name="Hipervínculo visitado" xfId="33384" builtinId="9" hidden="1"/>
    <cellStyle name="Hipervínculo visitado" xfId="2542" builtinId="9" hidden="1"/>
    <cellStyle name="Hipervínculo visitado" xfId="4420" builtinId="9" hidden="1"/>
    <cellStyle name="Hipervínculo visitado" xfId="39662" builtinId="9" hidden="1"/>
    <cellStyle name="Hipervínculo visitado" xfId="22131" builtinId="9" hidden="1"/>
    <cellStyle name="Hipervínculo visitado" xfId="9934" builtinId="9" hidden="1"/>
    <cellStyle name="Hipervínculo visitado" xfId="51514" builtinId="9" hidden="1"/>
    <cellStyle name="Hipervínculo visitado" xfId="619" builtinId="9" hidden="1"/>
    <cellStyle name="Hipervínculo visitado" xfId="33394" builtinId="9" hidden="1"/>
    <cellStyle name="Hipervínculo visitado" xfId="46736" builtinId="9" hidden="1"/>
    <cellStyle name="Hipervínculo visitado" xfId="50520" builtinId="9" hidden="1"/>
    <cellStyle name="Hipervínculo visitado" xfId="47707" builtinId="9" hidden="1"/>
    <cellStyle name="Hipervínculo visitado" xfId="52621" builtinId="9" hidden="1"/>
    <cellStyle name="Hipervínculo visitado" xfId="8931" builtinId="9" hidden="1"/>
    <cellStyle name="Hipervínculo visitado" xfId="2212" builtinId="9" hidden="1"/>
    <cellStyle name="Hipervínculo visitado" xfId="41884" builtinId="9" hidden="1"/>
    <cellStyle name="Hipervínculo visitado" xfId="34796" builtinId="9" hidden="1"/>
    <cellStyle name="Hipervínculo visitado" xfId="56441" builtinId="9" hidden="1"/>
    <cellStyle name="Hipervínculo visitado" xfId="25232" builtinId="9" hidden="1"/>
    <cellStyle name="Hipervínculo visitado" xfId="54848" builtinId="9" hidden="1"/>
    <cellStyle name="Hipervínculo visitado" xfId="7502" builtinId="9" hidden="1"/>
    <cellStyle name="Hipervínculo visitado" xfId="37889" builtinId="9" hidden="1"/>
    <cellStyle name="Hipervínculo visitado" xfId="41075" builtinId="9" hidden="1"/>
    <cellStyle name="Hipervínculo visitado" xfId="12153" builtinId="9" hidden="1"/>
    <cellStyle name="Hipervínculo visitado" xfId="9468" builtinId="9" hidden="1"/>
    <cellStyle name="Hipervínculo visitado" xfId="46435" builtinId="9" hidden="1"/>
    <cellStyle name="Hipervínculo visitado" xfId="29626" builtinId="9" hidden="1"/>
    <cellStyle name="Hipervínculo visitado" xfId="9277" builtinId="9" hidden="1"/>
    <cellStyle name="Hipervínculo visitado" xfId="4153" builtinId="9" hidden="1"/>
    <cellStyle name="Hipervínculo visitado" xfId="9273" builtinId="9" hidden="1"/>
    <cellStyle name="Hipervínculo visitado" xfId="36" builtinId="9" hidden="1"/>
    <cellStyle name="Hipervínculo visitado" xfId="16180" builtinId="9" hidden="1"/>
    <cellStyle name="Hipervínculo visitado" xfId="49924" builtinId="9" hidden="1"/>
    <cellStyle name="Hipervínculo visitado" xfId="44682" builtinId="9" hidden="1"/>
    <cellStyle name="Hipervínculo visitado" xfId="526" builtinId="9" hidden="1"/>
    <cellStyle name="Hipervínculo visitado" xfId="27678" builtinId="9" hidden="1"/>
    <cellStyle name="Hipervínculo visitado" xfId="165" builtinId="9" hidden="1"/>
    <cellStyle name="Hipervínculo visitado" xfId="40294" builtinId="9" hidden="1"/>
    <cellStyle name="Hipervínculo visitado" xfId="197" builtinId="9" hidden="1"/>
    <cellStyle name="Hipervínculo visitado" xfId="45904" builtinId="9" hidden="1"/>
    <cellStyle name="Hipervínculo visitado" xfId="35733" builtinId="9" hidden="1"/>
    <cellStyle name="Hipervínculo visitado" xfId="11976" builtinId="9" hidden="1"/>
    <cellStyle name="Hipervínculo visitado" xfId="35079" builtinId="9" hidden="1"/>
    <cellStyle name="Hipervínculo visitado" xfId="14176" builtinId="9" hidden="1"/>
    <cellStyle name="Hipervínculo visitado" xfId="53221" builtinId="9" hidden="1"/>
    <cellStyle name="Hipervínculo visitado" xfId="25698" builtinId="9" hidden="1"/>
    <cellStyle name="Hipervínculo visitado" xfId="16894" builtinId="9" hidden="1"/>
    <cellStyle name="Hipervínculo visitado" xfId="13459" builtinId="9" hidden="1"/>
    <cellStyle name="Hipervínculo visitado" xfId="12486" builtinId="9" hidden="1"/>
    <cellStyle name="Hipervínculo visitado" xfId="49534" builtinId="9" hidden="1"/>
    <cellStyle name="Hipervínculo visitado" xfId="14788" builtinId="9" hidden="1"/>
    <cellStyle name="Hipervínculo visitado" xfId="57024" builtinId="9" hidden="1"/>
    <cellStyle name="Hipervínculo visitado" xfId="46969" builtinId="9" hidden="1"/>
    <cellStyle name="Hipervínculo visitado" xfId="11994" builtinId="9" hidden="1"/>
    <cellStyle name="Hipervínculo visitado" xfId="41974" builtinId="9" hidden="1"/>
    <cellStyle name="Hipervínculo visitado" xfId="657" builtinId="9" hidden="1"/>
    <cellStyle name="Hipervínculo visitado" xfId="57921" builtinId="9" hidden="1"/>
    <cellStyle name="Hipervínculo visitado" xfId="56489" builtinId="9" hidden="1"/>
    <cellStyle name="Hipervínculo visitado" xfId="31789" builtinId="9" hidden="1"/>
    <cellStyle name="Hipervínculo visitado" xfId="54655" builtinId="9" hidden="1"/>
    <cellStyle name="Hipervínculo visitado" xfId="53188" builtinId="9" hidden="1"/>
    <cellStyle name="Hipervínculo visitado" xfId="36169" builtinId="9" hidden="1"/>
    <cellStyle name="Hipervínculo visitado" xfId="13807" builtinId="9" hidden="1"/>
    <cellStyle name="Hipervínculo visitado" xfId="58099" builtinId="9" hidden="1"/>
    <cellStyle name="Hipervínculo visitado" xfId="21665" builtinId="9" hidden="1"/>
    <cellStyle name="Hipervínculo visitado" xfId="20694" builtinId="9" hidden="1"/>
    <cellStyle name="Hipervínculo visitado" xfId="283" builtinId="9" hidden="1"/>
    <cellStyle name="Hipervínculo visitado" xfId="27458" builtinId="9" hidden="1"/>
    <cellStyle name="Hipervínculo visitado" xfId="33428" builtinId="9" hidden="1"/>
    <cellStyle name="Hipervínculo visitado" xfId="50780" builtinId="9" hidden="1"/>
    <cellStyle name="Hipervínculo visitado" xfId="25529" builtinId="9" hidden="1"/>
    <cellStyle name="Hipervínculo visitado" xfId="44272" builtinId="9" hidden="1"/>
    <cellStyle name="Hipervínculo visitado" xfId="37857" builtinId="9" hidden="1"/>
    <cellStyle name="Hipervínculo visitado" xfId="1667" builtinId="9" hidden="1"/>
    <cellStyle name="Hipervínculo visitado" xfId="42966" builtinId="9" hidden="1"/>
    <cellStyle name="Hipervínculo visitado" xfId="16503" builtinId="9" hidden="1"/>
    <cellStyle name="Hipervínculo visitado" xfId="13235" builtinId="9" hidden="1"/>
    <cellStyle name="Hipervínculo visitado" xfId="29219" builtinId="9" hidden="1"/>
    <cellStyle name="Hipervínculo visitado" xfId="13586" builtinId="9" hidden="1"/>
    <cellStyle name="Hipervínculo visitado" xfId="5810" builtinId="9" hidden="1"/>
    <cellStyle name="Hipervínculo visitado" xfId="39640" builtinId="9" hidden="1"/>
    <cellStyle name="Hipervínculo visitado" xfId="23118" builtinId="9" hidden="1"/>
    <cellStyle name="Hipervínculo visitado" xfId="37931" builtinId="9" hidden="1"/>
    <cellStyle name="Hipervínculo visitado" xfId="29013" builtinId="9" hidden="1"/>
    <cellStyle name="Hipervínculo visitado" xfId="12781" builtinId="9" hidden="1"/>
    <cellStyle name="Hipervínculo visitado" xfId="50443" builtinId="9" hidden="1"/>
    <cellStyle name="Hipervínculo visitado" xfId="31220" builtinId="9" hidden="1"/>
    <cellStyle name="Hipervínculo visitado" xfId="27216" builtinId="9" hidden="1"/>
    <cellStyle name="Hipervínculo visitado" xfId="12325" builtinId="9" hidden="1"/>
    <cellStyle name="Hipervínculo visitado" xfId="26063" builtinId="9" hidden="1"/>
    <cellStyle name="Hipervínculo visitado" xfId="57991" builtinId="9" hidden="1"/>
    <cellStyle name="Hipervínculo visitado" xfId="11635" builtinId="9" hidden="1"/>
    <cellStyle name="Hipervínculo visitado" xfId="21221" builtinId="9" hidden="1"/>
    <cellStyle name="Hipervínculo visitado" xfId="25176" builtinId="9" hidden="1"/>
    <cellStyle name="Hipervínculo visitado" xfId="45773" builtinId="9" hidden="1"/>
    <cellStyle name="Hipervínculo visitado" xfId="50451" builtinId="9" hidden="1"/>
    <cellStyle name="Hipervínculo visitado" xfId="18161" builtinId="9" hidden="1"/>
    <cellStyle name="Hipervínculo visitado" xfId="53433" builtinId="9" hidden="1"/>
    <cellStyle name="Hipervínculo visitado" xfId="52413" builtinId="9" hidden="1"/>
    <cellStyle name="Hipervínculo visitado" xfId="34219" builtinId="9" hidden="1"/>
    <cellStyle name="Hipervínculo visitado" xfId="40122" builtinId="9" hidden="1"/>
    <cellStyle name="Hipervínculo visitado" xfId="48914" builtinId="9" hidden="1"/>
    <cellStyle name="Hipervínculo visitado" xfId="55615" builtinId="9" hidden="1"/>
    <cellStyle name="Hipervínculo visitado" xfId="52431" builtinId="9" hidden="1"/>
    <cellStyle name="Hipervínculo visitado" xfId="57412" builtinId="9" hidden="1"/>
    <cellStyle name="Hipervínculo visitado" xfId="58249" builtinId="9" hidden="1"/>
    <cellStyle name="Hipervínculo visitado" xfId="48668" builtinId="9" hidden="1"/>
    <cellStyle name="Hipervínculo visitado" xfId="47187" builtinId="9" hidden="1"/>
    <cellStyle name="Hipervínculo visitado" xfId="38239" builtinId="9" hidden="1"/>
    <cellStyle name="Hipervínculo visitado" xfId="33322" builtinId="9" hidden="1"/>
    <cellStyle name="Hipervínculo visitado" xfId="12827" builtinId="9" hidden="1"/>
    <cellStyle name="Hipervínculo visitado" xfId="55775" builtinId="9" hidden="1"/>
    <cellStyle name="Hipervínculo visitado" xfId="58015" builtinId="9" hidden="1"/>
    <cellStyle name="Hipervínculo visitado" xfId="46708" builtinId="9" hidden="1"/>
    <cellStyle name="Hipervínculo visitado" xfId="39196" builtinId="9" hidden="1"/>
    <cellStyle name="Hipervínculo visitado" xfId="52718" builtinId="9" hidden="1"/>
    <cellStyle name="Hipervínculo visitado" xfId="14438" builtinId="9" hidden="1"/>
    <cellStyle name="Hipervínculo visitado" xfId="14836" builtinId="9" hidden="1"/>
    <cellStyle name="Hipervínculo visitado" xfId="59416" builtinId="9" hidden="1"/>
    <cellStyle name="Hipervínculo visitado" xfId="26731" builtinId="9" hidden="1"/>
    <cellStyle name="Hipervínculo visitado" xfId="7212" builtinId="9" hidden="1"/>
    <cellStyle name="Hipervínculo visitado" xfId="28997" builtinId="9" hidden="1"/>
    <cellStyle name="Hipervínculo visitado" xfId="31222" builtinId="9" hidden="1"/>
    <cellStyle name="Hipervínculo visitado" xfId="55777" builtinId="9" hidden="1"/>
    <cellStyle name="Hipervínculo visitado" xfId="57593" builtinId="9" hidden="1"/>
    <cellStyle name="Hipervínculo visitado" xfId="38317" builtinId="9" hidden="1"/>
    <cellStyle name="Hipervínculo visitado" xfId="59280" builtinId="9" hidden="1"/>
    <cellStyle name="Hipervínculo visitado" xfId="46845" builtinId="9" hidden="1"/>
    <cellStyle name="Hipervínculo visitado" xfId="54345" builtinId="9" hidden="1"/>
    <cellStyle name="Hipervínculo visitado" xfId="15052" builtinId="9" hidden="1"/>
    <cellStyle name="Hipervínculo visitado" xfId="40830" builtinId="9" hidden="1"/>
    <cellStyle name="Hipervínculo visitado" xfId="47988" builtinId="9" hidden="1"/>
    <cellStyle name="Hipervínculo visitado" xfId="25282" builtinId="9" hidden="1"/>
    <cellStyle name="Hipervínculo visitado" xfId="52521" builtinId="9" hidden="1"/>
    <cellStyle name="Hipervínculo visitado" xfId="14271" builtinId="9" hidden="1"/>
    <cellStyle name="Hipervínculo visitado" xfId="24039" builtinId="9" hidden="1"/>
    <cellStyle name="Hipervínculo visitado" xfId="32057" builtinId="9" hidden="1"/>
    <cellStyle name="Hipervínculo visitado" xfId="39300" builtinId="9" hidden="1"/>
    <cellStyle name="Hipervínculo visitado" xfId="50964" builtinId="9" hidden="1"/>
    <cellStyle name="Hipervínculo visitado" xfId="16332" builtinId="9" hidden="1"/>
    <cellStyle name="Hipervínculo visitado" xfId="10668" builtinId="9" hidden="1"/>
    <cellStyle name="Hipervínculo visitado" xfId="12555" builtinId="9" hidden="1"/>
    <cellStyle name="Hipervínculo visitado" xfId="12787" builtinId="9" hidden="1"/>
    <cellStyle name="Hipervínculo visitado" xfId="30958" builtinId="9" hidden="1"/>
    <cellStyle name="Hipervínculo visitado" xfId="29191" builtinId="9" hidden="1"/>
    <cellStyle name="Hipervínculo visitado" xfId="50109" builtinId="9" hidden="1"/>
    <cellStyle name="Hipervínculo visitado" xfId="53739" builtinId="9" hidden="1"/>
    <cellStyle name="Hipervínculo visitado" xfId="44358" builtinId="9" hidden="1"/>
    <cellStyle name="Hipervínculo visitado" xfId="27657" builtinId="9" hidden="1"/>
    <cellStyle name="Hipervínculo visitado" xfId="46155" builtinId="9" hidden="1"/>
    <cellStyle name="Hipervínculo visitado" xfId="51830" builtinId="9" hidden="1"/>
    <cellStyle name="Hipervínculo visitado" xfId="3593" builtinId="9" hidden="1"/>
    <cellStyle name="Hipervínculo visitado" xfId="51164" builtinId="9" hidden="1"/>
    <cellStyle name="Hipervínculo visitado" xfId="10048" builtinId="9" hidden="1"/>
    <cellStyle name="Hipervínculo visitado" xfId="39756" builtinId="9" hidden="1"/>
    <cellStyle name="Hipervínculo visitado" xfId="16712" builtinId="9" hidden="1"/>
    <cellStyle name="Hipervínculo visitado" xfId="31194" builtinId="9" hidden="1"/>
    <cellStyle name="Hipervínculo visitado" xfId="19360" builtinId="9" hidden="1"/>
    <cellStyle name="Hipervínculo visitado" xfId="1943" builtinId="9" hidden="1"/>
    <cellStyle name="Hipervínculo visitado" xfId="8324" builtinId="9" hidden="1"/>
    <cellStyle name="Hipervínculo visitado" xfId="31845" builtinId="9" hidden="1"/>
    <cellStyle name="Hipervínculo visitado" xfId="56081" builtinId="9" hidden="1"/>
    <cellStyle name="Hipervínculo visitado" xfId="36762" builtinId="9" hidden="1"/>
    <cellStyle name="Hipervínculo visitado" xfId="31368" builtinId="9" hidden="1"/>
    <cellStyle name="Hipervínculo visitado" xfId="7052" builtinId="9" hidden="1"/>
    <cellStyle name="Hipervínculo visitado" xfId="4574" builtinId="9" hidden="1"/>
    <cellStyle name="Hipervínculo visitado" xfId="17158" builtinId="9" hidden="1"/>
    <cellStyle name="Hipervínculo visitado" xfId="17029" builtinId="9" hidden="1"/>
    <cellStyle name="Hipervínculo visitado" xfId="4376" builtinId="9" hidden="1"/>
    <cellStyle name="Hipervínculo visitado" xfId="41590" builtinId="9" hidden="1"/>
    <cellStyle name="Hipervínculo visitado" xfId="32101" builtinId="9" hidden="1"/>
    <cellStyle name="Hipervínculo visitado" xfId="26639" builtinId="9" hidden="1"/>
    <cellStyle name="Hipervínculo visitado" xfId="14679" builtinId="9" hidden="1"/>
    <cellStyle name="Hipervínculo visitado" xfId="30636" builtinId="9" hidden="1"/>
    <cellStyle name="Hipervínculo visitado" xfId="14816" builtinId="9" hidden="1"/>
    <cellStyle name="Hipervínculo visitado" xfId="31356" builtinId="9" hidden="1"/>
    <cellStyle name="Hipervínculo visitado" xfId="38105" builtinId="9" hidden="1"/>
    <cellStyle name="Hipervínculo visitado" xfId="16171" builtinId="9" hidden="1"/>
    <cellStyle name="Hipervínculo visitado" xfId="33025" builtinId="9" hidden="1"/>
    <cellStyle name="Hipervínculo visitado" xfId="5579" builtinId="9" hidden="1"/>
    <cellStyle name="Hipervínculo visitado" xfId="23138" builtinId="9" hidden="1"/>
    <cellStyle name="Hipervínculo visitado" xfId="23331" builtinId="9" hidden="1"/>
    <cellStyle name="Hipervínculo visitado" xfId="21201" builtinId="9" hidden="1"/>
    <cellStyle name="Hipervínculo visitado" xfId="8852" builtinId="9" hidden="1"/>
    <cellStyle name="Hipervínculo visitado" xfId="51400" builtinId="9" hidden="1"/>
    <cellStyle name="Hipervínculo visitado" xfId="16424" builtinId="9" hidden="1"/>
    <cellStyle name="Hipervínculo visitado" xfId="34287" builtinId="9" hidden="1"/>
    <cellStyle name="Hipervínculo visitado" xfId="13488" builtinId="9" hidden="1"/>
    <cellStyle name="Hipervínculo visitado" xfId="59019" builtinId="9" hidden="1"/>
    <cellStyle name="Hipervínculo visitado" xfId="47757" builtinId="9" hidden="1"/>
    <cellStyle name="Hipervínculo visitado" xfId="38631" builtinId="9" hidden="1"/>
    <cellStyle name="Hipervínculo visitado" xfId="21175" builtinId="9" hidden="1"/>
    <cellStyle name="Hipervínculo visitado" xfId="45639" builtinId="9" hidden="1"/>
    <cellStyle name="Hipervínculo visitado" xfId="28585" builtinId="9" hidden="1"/>
    <cellStyle name="Hipervínculo visitado" xfId="14608" builtinId="9" hidden="1"/>
    <cellStyle name="Hipervínculo visitado" xfId="19646" builtinId="9" hidden="1"/>
    <cellStyle name="Hipervínculo visitado" xfId="56713" builtinId="9" hidden="1"/>
    <cellStyle name="Hipervínculo visitado" xfId="35513" builtinId="9" hidden="1"/>
    <cellStyle name="Hipervínculo visitado" xfId="58613" builtinId="9" hidden="1"/>
    <cellStyle name="Hipervínculo visitado" xfId="15032" builtinId="9" hidden="1"/>
    <cellStyle name="Hipervínculo visitado" xfId="51960" builtinId="9" hidden="1"/>
    <cellStyle name="Hipervínculo visitado" xfId="41031" builtinId="9" hidden="1"/>
    <cellStyle name="Hipervínculo visitado" xfId="32814" builtinId="9" hidden="1"/>
    <cellStyle name="Hipervínculo visitado" xfId="10434" builtinId="9" hidden="1"/>
    <cellStyle name="Hipervínculo visitado" xfId="55585" builtinId="9" hidden="1"/>
    <cellStyle name="Hipervínculo visitado" xfId="55793" builtinId="9" hidden="1"/>
    <cellStyle name="Hipervínculo visitado" xfId="48236" builtinId="9" hidden="1"/>
    <cellStyle name="Hipervínculo visitado" xfId="37199" builtinId="9" hidden="1"/>
    <cellStyle name="Hipervínculo visitado" xfId="27568" builtinId="9" hidden="1"/>
    <cellStyle name="Hipervínculo visitado" xfId="22357" builtinId="9" hidden="1"/>
    <cellStyle name="Hipervínculo visitado" xfId="5595" builtinId="9" hidden="1"/>
    <cellStyle name="Hipervínculo visitado" xfId="58929" builtinId="9" hidden="1"/>
    <cellStyle name="Hipervínculo visitado" xfId="10828" builtinId="9" hidden="1"/>
    <cellStyle name="Hipervínculo visitado" xfId="15266" builtinId="9" hidden="1"/>
    <cellStyle name="Hipervínculo visitado" xfId="17246" builtinId="9" hidden="1"/>
    <cellStyle name="Hipervínculo visitado" xfId="34818" builtinId="9" hidden="1"/>
    <cellStyle name="Hipervínculo visitado" xfId="56515" builtinId="9" hidden="1"/>
    <cellStyle name="Hipervínculo visitado" xfId="48149" builtinId="9" hidden="1"/>
    <cellStyle name="Hipervínculo visitado" xfId="51452" builtinId="9" hidden="1"/>
    <cellStyle name="Hipervínculo visitado" xfId="52677" builtinId="9" hidden="1"/>
    <cellStyle name="Hipervínculo visitado" xfId="47888" builtinId="9" hidden="1"/>
    <cellStyle name="Hipervínculo visitado" xfId="44696" builtinId="9" hidden="1"/>
    <cellStyle name="Hipervínculo visitado" xfId="22549" builtinId="9" hidden="1"/>
    <cellStyle name="Hipervínculo visitado" xfId="21339" builtinId="9" hidden="1"/>
    <cellStyle name="Hipervínculo visitado" xfId="44499" builtinId="9" hidden="1"/>
    <cellStyle name="Hipervínculo visitado" xfId="46835" builtinId="9" hidden="1"/>
    <cellStyle name="Hipervínculo visitado" xfId="39326" builtinId="9" hidden="1"/>
    <cellStyle name="Hipervínculo visitado" xfId="25420" builtinId="9" hidden="1"/>
    <cellStyle name="Hipervínculo visitado" xfId="48390" builtinId="9" hidden="1"/>
    <cellStyle name="Hipervínculo visitado" xfId="42820" builtinId="9" hidden="1"/>
    <cellStyle name="Hipervínculo visitado" xfId="29500" builtinId="9" hidden="1"/>
    <cellStyle name="Hipervínculo visitado" xfId="51160" builtinId="9" hidden="1"/>
    <cellStyle name="Hipervínculo visitado" xfId="15696" builtinId="9" hidden="1"/>
    <cellStyle name="Hipervínculo visitado" xfId="47485" builtinId="9" hidden="1"/>
    <cellStyle name="Hipervínculo visitado" xfId="52445" builtinId="9" hidden="1"/>
    <cellStyle name="Hipervínculo visitado" xfId="13906" builtinId="9" hidden="1"/>
    <cellStyle name="Hipervínculo visitado" xfId="57639" builtinId="9" hidden="1"/>
    <cellStyle name="Hipervínculo visitado" xfId="12283" builtinId="9" hidden="1"/>
    <cellStyle name="Hipervínculo visitado" xfId="51156" builtinId="9" hidden="1"/>
    <cellStyle name="Hipervínculo visitado" xfId="13023" builtinId="9" hidden="1"/>
    <cellStyle name="Hipervínculo visitado" xfId="29153" builtinId="9" hidden="1"/>
    <cellStyle name="Hipervínculo visitado" xfId="51394" builtinId="9" hidden="1"/>
    <cellStyle name="Hipervínculo visitado" xfId="29047" builtinId="9" hidden="1"/>
    <cellStyle name="Hipervínculo visitado" xfId="269" builtinId="9" hidden="1"/>
    <cellStyle name="Hipervínculo visitado" xfId="24225" builtinId="9" hidden="1"/>
    <cellStyle name="Hipervínculo visitado" xfId="55513" builtinId="9" hidden="1"/>
    <cellStyle name="Hipervínculo visitado" xfId="56173" builtinId="9" hidden="1"/>
    <cellStyle name="Hipervínculo visitado" xfId="51950" builtinId="9" hidden="1"/>
    <cellStyle name="Hipervínculo visitado" xfId="24029" builtinId="9" hidden="1"/>
    <cellStyle name="Hipervínculo visitado" xfId="25150" builtinId="9" hidden="1"/>
    <cellStyle name="Hipervínculo visitado" xfId="36991" builtinId="9" hidden="1"/>
    <cellStyle name="Hipervínculo visitado" xfId="50774" builtinId="9" hidden="1"/>
    <cellStyle name="Hipervínculo visitado" xfId="9233" builtinId="9" hidden="1"/>
    <cellStyle name="Hipervínculo visitado" xfId="30918" builtinId="9" hidden="1"/>
    <cellStyle name="Hipervínculo visitado" xfId="22099" builtinId="9" hidden="1"/>
    <cellStyle name="Hipervínculo visitado" xfId="16200" builtinId="9" hidden="1"/>
    <cellStyle name="Hipervínculo visitado" xfId="38804" builtinId="9" hidden="1"/>
    <cellStyle name="Hipervínculo visitado" xfId="26935" builtinId="9" hidden="1"/>
    <cellStyle name="Hipervínculo visitado" xfId="50165" builtinId="9" hidden="1"/>
    <cellStyle name="Hipervínculo visitado" xfId="39990" builtinId="9" hidden="1"/>
    <cellStyle name="Hipervínculo visitado" xfId="55783" builtinId="9" hidden="1"/>
    <cellStyle name="Hipervínculo visitado" xfId="58001" builtinId="9" hidden="1"/>
    <cellStyle name="Hipervínculo visitado" xfId="57012" builtinId="9" hidden="1"/>
    <cellStyle name="Hipervínculo visitado" xfId="50861" builtinId="9" hidden="1"/>
    <cellStyle name="Hipervínculo visitado" xfId="25435" builtinId="9" hidden="1"/>
    <cellStyle name="Hipervínculo visitado" xfId="16499" builtinId="9" hidden="1"/>
    <cellStyle name="Hipervínculo visitado" xfId="51596" builtinId="9" hidden="1"/>
    <cellStyle name="Hipervínculo visitado" xfId="55174" builtinId="9" hidden="1"/>
    <cellStyle name="Hipervínculo visitado" xfId="49228" builtinId="9" hidden="1"/>
    <cellStyle name="Hipervínculo visitado" xfId="43026" builtinId="9" hidden="1"/>
    <cellStyle name="Hipervínculo visitado" xfId="25515" builtinId="9" hidden="1"/>
    <cellStyle name="Hipervínculo visitado" xfId="57651" builtinId="9" hidden="1"/>
    <cellStyle name="Hipervínculo visitado" xfId="57495" builtinId="9" hidden="1"/>
    <cellStyle name="Hipervínculo visitado" xfId="18014" builtinId="9" hidden="1"/>
    <cellStyle name="Hipervínculo visitado" xfId="42614" builtinId="9" hidden="1"/>
    <cellStyle name="Hipervínculo visitado" xfId="21187" builtinId="9" hidden="1"/>
    <cellStyle name="Hipervínculo visitado" xfId="18261" builtinId="9" hidden="1"/>
    <cellStyle name="Hipervínculo visitado" xfId="9647" builtinId="9" hidden="1"/>
    <cellStyle name="Hipervínculo visitado" xfId="17850" builtinId="9" hidden="1"/>
    <cellStyle name="Hipervínculo visitado" xfId="45555" builtinId="9" hidden="1"/>
    <cellStyle name="Hipervínculo visitado" xfId="32025" builtinId="9" hidden="1"/>
    <cellStyle name="Hipervínculo visitado" xfId="40448" builtinId="9" hidden="1"/>
    <cellStyle name="Hipervínculo visitado" xfId="6709" builtinId="9" hidden="1"/>
    <cellStyle name="Hipervínculo visitado" xfId="12012" builtinId="9" hidden="1"/>
    <cellStyle name="Hipervínculo visitado" xfId="30" builtinId="9" hidden="1"/>
    <cellStyle name="Hipervínculo visitado" xfId="24571" builtinId="9" hidden="1"/>
    <cellStyle name="Hipervínculo visitado" xfId="15530" builtinId="9" hidden="1"/>
    <cellStyle name="Hipervínculo visitado" xfId="17739" builtinId="9" hidden="1"/>
    <cellStyle name="Hipervínculo visitado" xfId="51574" builtinId="9" hidden="1"/>
    <cellStyle name="Hipervínculo visitado" xfId="2873" builtinId="9" hidden="1"/>
    <cellStyle name="Hipervínculo visitado" xfId="33544" builtinId="9" hidden="1"/>
    <cellStyle name="Hipervínculo visitado" xfId="8028" builtinId="9" hidden="1"/>
    <cellStyle name="Hipervínculo visitado" xfId="11930" builtinId="9" hidden="1"/>
    <cellStyle name="Hipervínculo visitado" xfId="20702" builtinId="9" hidden="1"/>
    <cellStyle name="Hipervínculo visitado" xfId="55669" builtinId="9" hidden="1"/>
    <cellStyle name="Hipervínculo visitado" xfId="47852" builtinId="9" hidden="1"/>
    <cellStyle name="Hipervínculo visitado" xfId="26991" builtinId="9" hidden="1"/>
    <cellStyle name="Hipervínculo visitado" xfId="30176" builtinId="9" hidden="1"/>
    <cellStyle name="Hipervínculo visitado" xfId="42518" builtinId="9" hidden="1"/>
    <cellStyle name="Hipervínculo visitado" xfId="25318" builtinId="9" hidden="1"/>
    <cellStyle name="Hipervínculo visitado" xfId="38557" builtinId="9" hidden="1"/>
    <cellStyle name="Hipervínculo visitado" xfId="4129" builtinId="9" hidden="1"/>
    <cellStyle name="Hipervínculo visitado" xfId="2526" builtinId="9" hidden="1"/>
    <cellStyle name="Hipervínculo visitado" xfId="42962" builtinId="9" hidden="1"/>
    <cellStyle name="Hipervínculo visitado" xfId="41751" builtinId="9" hidden="1"/>
    <cellStyle name="Hipervínculo visitado" xfId="43387" builtinId="9" hidden="1"/>
    <cellStyle name="Hipervínculo visitado" xfId="7990" builtinId="9" hidden="1"/>
    <cellStyle name="Hipervínculo visitado" xfId="40780" builtinId="9" hidden="1"/>
    <cellStyle name="Hipervínculo visitado" xfId="40800" builtinId="9" hidden="1"/>
    <cellStyle name="Hipervínculo visitado" xfId="44186" builtinId="9" hidden="1"/>
    <cellStyle name="Hipervínculo visitado" xfId="9727" builtinId="9" hidden="1"/>
    <cellStyle name="Hipervínculo visitado" xfId="55472" builtinId="9" hidden="1"/>
    <cellStyle name="Hipervínculo visitado" xfId="13445" builtinId="9" hidden="1"/>
    <cellStyle name="Hipervínculo visitado" xfId="51046" builtinId="9" hidden="1"/>
    <cellStyle name="Hipervínculo visitado" xfId="31572" builtinId="9" hidden="1"/>
    <cellStyle name="Hipervínculo visitado" xfId="20054" builtinId="9" hidden="1"/>
    <cellStyle name="Hipervínculo visitado" xfId="2226" builtinId="9" hidden="1"/>
    <cellStyle name="Hipervínculo visitado" xfId="23229" builtinId="9" hidden="1"/>
    <cellStyle name="Hipervínculo visitado" xfId="45663" builtinId="9" hidden="1"/>
    <cellStyle name="Hipervínculo visitado" xfId="47942" builtinId="9" hidden="1"/>
    <cellStyle name="Hipervínculo visitado" xfId="41431" builtinId="9" hidden="1"/>
    <cellStyle name="Hipervínculo visitado" xfId="40506" builtinId="9" hidden="1"/>
    <cellStyle name="Hipervínculo visitado" xfId="14241" builtinId="9" hidden="1"/>
    <cellStyle name="Hipervínculo visitado" xfId="26603" builtinId="9" hidden="1"/>
    <cellStyle name="Hipervínculo visitado" xfId="23707" builtinId="9" hidden="1"/>
    <cellStyle name="Hipervínculo visitado" xfId="34155" builtinId="9" hidden="1"/>
    <cellStyle name="Hipervínculo visitado" xfId="35270" builtinId="9" hidden="1"/>
    <cellStyle name="Hipervínculo visitado" xfId="39726" builtinId="9" hidden="1"/>
    <cellStyle name="Hipervínculo visitado" xfId="14944" builtinId="9" hidden="1"/>
    <cellStyle name="Hipervínculo visitado" xfId="20328" builtinId="9" hidden="1"/>
    <cellStyle name="Hipervínculo visitado" xfId="22053" builtinId="9" hidden="1"/>
    <cellStyle name="Hipervínculo visitado" xfId="26009" builtinId="9" hidden="1"/>
    <cellStyle name="Hipervínculo visitado" xfId="1323" builtinId="9" hidden="1"/>
    <cellStyle name="Hipervínculo visitado" xfId="33206" builtinId="9" hidden="1"/>
    <cellStyle name="Hipervínculo visitado" xfId="25577" builtinId="9" hidden="1"/>
    <cellStyle name="Hipervínculo visitado" xfId="22605" builtinId="9" hidden="1"/>
    <cellStyle name="Hipervínculo visitado" xfId="3753" builtinId="9" hidden="1"/>
    <cellStyle name="Hipervínculo visitado" xfId="55162" builtinId="9" hidden="1"/>
    <cellStyle name="Hipervínculo visitado" xfId="26247" builtinId="9" hidden="1"/>
    <cellStyle name="Hipervínculo visitado" xfId="43465" builtinId="9" hidden="1"/>
    <cellStyle name="Hipervínculo visitado" xfId="1627" builtinId="9" hidden="1"/>
    <cellStyle name="Hipervínculo visitado" xfId="54998" builtinId="9" hidden="1"/>
    <cellStyle name="Hipervínculo visitado" xfId="2296" builtinId="9" hidden="1"/>
    <cellStyle name="Hipervínculo visitado" xfId="58281" builtinId="9" hidden="1"/>
    <cellStyle name="Hipervínculo visitado" xfId="38291" builtinId="9" hidden="1"/>
    <cellStyle name="Hipervínculo visitado" xfId="7056" builtinId="9" hidden="1"/>
    <cellStyle name="Hipervínculo visitado" xfId="50465" builtinId="9" hidden="1"/>
    <cellStyle name="Hipervínculo visitado" xfId="9177" builtinId="9" hidden="1"/>
    <cellStyle name="Hipervínculo visitado" xfId="33126" builtinId="9" hidden="1"/>
    <cellStyle name="Hipervínculo visitado" xfId="45735" builtinId="9" hidden="1"/>
    <cellStyle name="Hipervínculo visitado" xfId="49528" builtinId="9" hidden="1"/>
    <cellStyle name="Hipervínculo visitado" xfId="48222" builtinId="9" hidden="1"/>
    <cellStyle name="Hipervínculo visitado" xfId="44338" builtinId="9" hidden="1"/>
    <cellStyle name="Hipervínculo visitado" xfId="47115" builtinId="9" hidden="1"/>
    <cellStyle name="Hipervínculo visitado" xfId="37781" builtinId="9" hidden="1"/>
    <cellStyle name="Hipervínculo visitado" xfId="41007" builtinId="9" hidden="1"/>
    <cellStyle name="Hipervínculo visitado" xfId="4701" builtinId="9" hidden="1"/>
    <cellStyle name="Hipervínculo visitado" xfId="56157" builtinId="9" hidden="1"/>
    <cellStyle name="Hipervínculo visitado" xfId="52230" builtinId="9" hidden="1"/>
    <cellStyle name="Hipervínculo visitado" xfId="30326" builtinId="9" hidden="1"/>
    <cellStyle name="Hipervínculo visitado" xfId="22772" builtinId="9" hidden="1"/>
    <cellStyle name="Hipervínculo visitado" xfId="24249" builtinId="9" hidden="1"/>
    <cellStyle name="Hipervínculo visitado" xfId="16275" builtinId="9" hidden="1"/>
    <cellStyle name="Hipervínculo visitado" xfId="33630" builtinId="9" hidden="1"/>
    <cellStyle name="Hipervínculo visitado" xfId="58481" builtinId="9" hidden="1"/>
    <cellStyle name="Hipervínculo visitado" xfId="29678" builtinId="9" hidden="1"/>
    <cellStyle name="Hipervínculo visitado" xfId="54784" builtinId="9" hidden="1"/>
    <cellStyle name="Hipervínculo visitado" xfId="5838" builtinId="9" hidden="1"/>
    <cellStyle name="Hipervínculo visitado" xfId="57756" builtinId="9" hidden="1"/>
    <cellStyle name="Hipervínculo visitado" xfId="15779" builtinId="9" hidden="1"/>
    <cellStyle name="Hipervínculo visitado" xfId="54173" builtinId="9" hidden="1"/>
    <cellStyle name="Hipervínculo visitado" xfId="40775" builtinId="9" hidden="1"/>
    <cellStyle name="Hipervínculo visitado" xfId="33704" builtinId="9" hidden="1"/>
    <cellStyle name="Hipervínculo visitado" xfId="23440" builtinId="9" hidden="1"/>
    <cellStyle name="Hipervínculo visitado" xfId="57156" builtinId="9" hidden="1"/>
    <cellStyle name="Hipervínculo visitado" xfId="31311" builtinId="9" hidden="1"/>
    <cellStyle name="Hipervínculo visitado" xfId="29726" builtinId="9" hidden="1"/>
    <cellStyle name="Hipervínculo visitado" xfId="34480" builtinId="9" hidden="1"/>
    <cellStyle name="Hipervínculo visitado" xfId="18789" builtinId="9" hidden="1"/>
    <cellStyle name="Hipervínculo visitado" xfId="34197" builtinId="9" hidden="1"/>
    <cellStyle name="Hipervínculo visitado" xfId="14352" builtinId="9" hidden="1"/>
    <cellStyle name="Hipervínculo visitado" xfId="2733" builtinId="9" hidden="1"/>
    <cellStyle name="Hipervínculo visitado" xfId="10768" builtinId="9" hidden="1"/>
    <cellStyle name="Hipervínculo visitado" xfId="34896" builtinId="9" hidden="1"/>
    <cellStyle name="Hipervínculo visitado" xfId="4632" builtinId="9" hidden="1"/>
    <cellStyle name="Hipervínculo visitado" xfId="34450" builtinId="9" hidden="1"/>
    <cellStyle name="Hipervínculo visitado" xfId="34137" builtinId="9" hidden="1"/>
    <cellStyle name="Hipervínculo visitado" xfId="43218" builtinId="9" hidden="1"/>
    <cellStyle name="Hipervínculo visitado" xfId="12541" builtinId="9" hidden="1"/>
    <cellStyle name="Hipervínculo visitado" xfId="19504" builtinId="9" hidden="1"/>
    <cellStyle name="Hipervínculo visitado" xfId="6873" builtinId="9" hidden="1"/>
    <cellStyle name="Hipervínculo visitado" xfId="51506" builtinId="9" hidden="1"/>
    <cellStyle name="Hipervínculo visitado" xfId="41439" builtinId="9" hidden="1"/>
    <cellStyle name="Hipervínculo visitado" xfId="16440" builtinId="9" hidden="1"/>
    <cellStyle name="Hipervínculo visitado" xfId="8743" builtinId="9" hidden="1"/>
    <cellStyle name="Hipervínculo visitado" xfId="3240" builtinId="9" hidden="1"/>
    <cellStyle name="Hipervínculo visitado" xfId="5674" builtinId="9" hidden="1"/>
    <cellStyle name="Hipervínculo visitado" xfId="49138" builtinId="9" hidden="1"/>
    <cellStyle name="Hipervínculo visitado" xfId="2380" builtinId="9" hidden="1"/>
    <cellStyle name="Hipervínculo visitado" xfId="609" builtinId="9" hidden="1"/>
    <cellStyle name="Hipervínculo visitado" xfId="48056" builtinId="9" hidden="1"/>
    <cellStyle name="Hipervínculo visitado" xfId="29999" builtinId="9" hidden="1"/>
    <cellStyle name="Hipervínculo visitado" xfId="51325" builtinId="9" hidden="1"/>
    <cellStyle name="Hipervínculo visitado" xfId="22623" builtinId="9" hidden="1"/>
    <cellStyle name="Hipervínculo visitado" xfId="36279" builtinId="9" hidden="1"/>
    <cellStyle name="Hipervínculo visitado" xfId="58835" builtinId="9" hidden="1"/>
    <cellStyle name="Hipervínculo visitado" xfId="38109" builtinId="9" hidden="1"/>
    <cellStyle name="Hipervínculo visitado" xfId="7686" builtinId="9" hidden="1"/>
    <cellStyle name="Hipervínculo visitado" xfId="3199" builtinId="9" hidden="1"/>
    <cellStyle name="Hipervínculo visitado" xfId="3041" builtinId="9" hidden="1"/>
    <cellStyle name="Hipervínculo visitado" xfId="16472" builtinId="9" hidden="1"/>
    <cellStyle name="Hipervínculo visitado" xfId="15552" builtinId="9" hidden="1"/>
    <cellStyle name="Hipervínculo visitado" xfId="13129" builtinId="9" hidden="1"/>
    <cellStyle name="Hipervínculo visitado" xfId="4884" builtinId="9" hidden="1"/>
    <cellStyle name="Hipervínculo visitado" xfId="7861" builtinId="9" hidden="1"/>
    <cellStyle name="Hipervínculo visitado" xfId="35645" builtinId="9" hidden="1"/>
    <cellStyle name="Hipervínculo visitado" xfId="9770" builtinId="9" hidden="1"/>
    <cellStyle name="Hipervínculo visitado" xfId="5506" builtinId="9" hidden="1"/>
    <cellStyle name="Hipervínculo visitado" xfId="54073" builtinId="9" hidden="1"/>
    <cellStyle name="Hipervínculo visitado" xfId="13690" builtinId="9" hidden="1"/>
    <cellStyle name="Hipervínculo visitado" xfId="16342" builtinId="9" hidden="1"/>
    <cellStyle name="Hipervínculo visitado" xfId="24789" builtinId="9" hidden="1"/>
    <cellStyle name="Hipervínculo visitado" xfId="25527" builtinId="9" hidden="1"/>
    <cellStyle name="Hipervínculo visitado" xfId="19938" builtinId="9" hidden="1"/>
    <cellStyle name="Hipervínculo visitado" xfId="28185" builtinId="9" hidden="1"/>
    <cellStyle name="Hipervínculo visitado" xfId="29869" builtinId="9" hidden="1"/>
    <cellStyle name="Hipervínculo visitado" xfId="33300" builtinId="9" hidden="1"/>
    <cellStyle name="Hipervínculo visitado" xfId="43796" builtinId="9" hidden="1"/>
    <cellStyle name="Hipervínculo visitado" xfId="46951" builtinId="9" hidden="1"/>
    <cellStyle name="Hipervínculo visitado" xfId="2500" builtinId="9" hidden="1"/>
    <cellStyle name="Hipervínculo visitado" xfId="44850" builtinId="9" hidden="1"/>
    <cellStyle name="Hipervínculo visitado" xfId="15170" builtinId="9" hidden="1"/>
    <cellStyle name="Hipervínculo visitado" xfId="15242" builtinId="9" hidden="1"/>
    <cellStyle name="Hipervínculo visitado" xfId="11647" builtinId="9" hidden="1"/>
    <cellStyle name="Hipervínculo visitado" xfId="19050" builtinId="9" hidden="1"/>
    <cellStyle name="Hipervínculo visitado" xfId="58689" builtinId="9" hidden="1"/>
    <cellStyle name="Hipervínculo visitado" xfId="39915" builtinId="9" hidden="1"/>
    <cellStyle name="Hipervínculo visitado" xfId="4011" builtinId="9" hidden="1"/>
    <cellStyle name="Hipervínculo visitado" xfId="35221" builtinId="9" hidden="1"/>
    <cellStyle name="Hipervínculo visitado" xfId="34947" builtinId="9" hidden="1"/>
    <cellStyle name="Hipervínculo visitado" xfId="6899" builtinId="9" hidden="1"/>
    <cellStyle name="Hipervínculo visitado" xfId="19212" builtinId="9" hidden="1"/>
    <cellStyle name="Hipervínculo visitado" xfId="57060" builtinId="9" hidden="1"/>
    <cellStyle name="Hipervínculo visitado" xfId="15090" builtinId="9" hidden="1"/>
    <cellStyle name="Hipervínculo visitado" xfId="31558" builtinId="9" hidden="1"/>
    <cellStyle name="Hipervínculo visitado" xfId="35467" builtinId="9" hidden="1"/>
    <cellStyle name="Hipervínculo visitado" xfId="42376" builtinId="9" hidden="1"/>
    <cellStyle name="Hipervínculo visitado" xfId="9930" builtinId="9" hidden="1"/>
    <cellStyle name="Hipervínculo visitado" xfId="48234" builtinId="9" hidden="1"/>
    <cellStyle name="Hipervínculo visitado" xfId="16587" builtinId="9" hidden="1"/>
    <cellStyle name="Hipervínculo visitado" xfId="44784" builtinId="9" hidden="1"/>
    <cellStyle name="Hipervínculo visitado" xfId="7708" builtinId="9" hidden="1"/>
    <cellStyle name="Hipervínculo visitado" xfId="16224" builtinId="9" hidden="1"/>
    <cellStyle name="Hipervínculo visitado" xfId="54475" builtinId="9" hidden="1"/>
    <cellStyle name="Hipervínculo visitado" xfId="43056" builtinId="9" hidden="1"/>
    <cellStyle name="Hipervínculo visitado" xfId="15775" builtinId="9" hidden="1"/>
    <cellStyle name="Hipervínculo visitado" xfId="36997" builtinId="9" hidden="1"/>
    <cellStyle name="Hipervínculo visitado" xfId="36716" builtinId="9" hidden="1"/>
    <cellStyle name="Hipervínculo visitado" xfId="15901" builtinId="9" hidden="1"/>
    <cellStyle name="Hipervínculo visitado" xfId="41183" builtinId="9" hidden="1"/>
    <cellStyle name="Hipervínculo visitado" xfId="7714" builtinId="9" hidden="1"/>
    <cellStyle name="Hipervínculo visitado" xfId="1951" builtinId="9" hidden="1"/>
    <cellStyle name="Hipervínculo visitado" xfId="15817" builtinId="9" hidden="1"/>
    <cellStyle name="Hipervínculo visitado" xfId="38633" builtinId="9" hidden="1"/>
    <cellStyle name="Hipervínculo visitado" xfId="2609" builtinId="9" hidden="1"/>
    <cellStyle name="Hipervínculo visitado" xfId="3945" builtinId="9" hidden="1"/>
    <cellStyle name="Hipervínculo visitado" xfId="5242" builtinId="9" hidden="1"/>
    <cellStyle name="Hipervínculo visitado" xfId="29275" builtinId="9" hidden="1"/>
    <cellStyle name="Hipervínculo visitado" xfId="41634" builtinId="9" hidden="1"/>
    <cellStyle name="Hipervínculo visitado" xfId="51198" builtinId="9" hidden="1"/>
    <cellStyle name="Hipervínculo visitado" xfId="41195" builtinId="9" hidden="1"/>
    <cellStyle name="Hipervínculo visitado" xfId="16087" builtinId="9" hidden="1"/>
    <cellStyle name="Hipervínculo visitado" xfId="46543" builtinId="9" hidden="1"/>
    <cellStyle name="Hipervínculo visitado" xfId="50676" builtinId="9" hidden="1"/>
    <cellStyle name="Hipervínculo visitado" xfId="48748" builtinId="9" hidden="1"/>
    <cellStyle name="Hipervínculo visitado" xfId="30120" builtinId="9" hidden="1"/>
    <cellStyle name="Hipervínculo visitado" xfId="26531" builtinId="9" hidden="1"/>
    <cellStyle name="Hipervínculo visitado" xfId="42211" builtinId="9" hidden="1"/>
    <cellStyle name="Hipervínculo visitado" xfId="43427" builtinId="9" hidden="1"/>
    <cellStyle name="Hipervínculo visitado" xfId="25897" builtinId="9" hidden="1"/>
    <cellStyle name="Hipervínculo visitado" xfId="28211" builtinId="9" hidden="1"/>
    <cellStyle name="Hipervínculo visitado" xfId="32587" builtinId="9" hidden="1"/>
    <cellStyle name="Hipervínculo visitado" xfId="11574" builtinId="9" hidden="1"/>
    <cellStyle name="Hipervínculo visitado" xfId="36410" builtinId="9" hidden="1"/>
    <cellStyle name="Hipervínculo visitado" xfId="46365" builtinId="9" hidden="1"/>
    <cellStyle name="Hipervínculo visitado" xfId="28629" builtinId="9" hidden="1"/>
    <cellStyle name="Hipervínculo visitado" xfId="23388" builtinId="9" hidden="1"/>
    <cellStyle name="Hipervínculo visitado" xfId="26725" builtinId="9" hidden="1"/>
    <cellStyle name="Hipervínculo visitado" xfId="38672" builtinId="9" hidden="1"/>
    <cellStyle name="Hipervínculo visitado" xfId="44070" builtinId="9" hidden="1"/>
    <cellStyle name="Hipervínculo visitado" xfId="15356" builtinId="9" hidden="1"/>
    <cellStyle name="Hipervínculo visitado" xfId="27410" builtinId="9" hidden="1"/>
    <cellStyle name="Hipervínculo visitado" xfId="14992" builtinId="9" hidden="1"/>
    <cellStyle name="Hipervínculo visitado" xfId="1036" builtinId="9" hidden="1"/>
    <cellStyle name="Hipervínculo visitado" xfId="4711" builtinId="9" hidden="1"/>
    <cellStyle name="Hipervínculo visitado" xfId="35730" builtinId="9" hidden="1"/>
    <cellStyle name="Hipervínculo visitado" xfId="57712" builtinId="9" hidden="1"/>
    <cellStyle name="Hipervínculo visitado" xfId="31454" builtinId="9" hidden="1"/>
    <cellStyle name="Hipervínculo visitado" xfId="2971" builtinId="9" hidden="1"/>
    <cellStyle name="Hipervínculo visitado" xfId="34894" builtinId="9" hidden="1"/>
    <cellStyle name="Hipervínculo visitado" xfId="59330" builtinId="9" hidden="1"/>
    <cellStyle name="Hipervínculo visitado" xfId="421" builtinId="9" hidden="1"/>
    <cellStyle name="Hipervínculo visitado" xfId="38027" builtinId="9" hidden="1"/>
    <cellStyle name="Hipervínculo visitado" xfId="56259" builtinId="9" hidden="1"/>
    <cellStyle name="Hipervínculo visitado" xfId="45134" builtinId="9" hidden="1"/>
    <cellStyle name="Hipervínculo visitado" xfId="31686" builtinId="9" hidden="1"/>
    <cellStyle name="Hipervínculo visitado" xfId="43852" builtinId="9" hidden="1"/>
    <cellStyle name="Hipervínculo visitado" xfId="19116" builtinId="9" hidden="1"/>
    <cellStyle name="Hipervínculo visitado" xfId="13109" builtinId="9" hidden="1"/>
    <cellStyle name="Hipervínculo visitado" xfId="42340" builtinId="9" hidden="1"/>
    <cellStyle name="Hipervínculo visitado" xfId="3223" builtinId="9" hidden="1"/>
    <cellStyle name="Hipervínculo visitado" xfId="30380" builtinId="9" hidden="1"/>
    <cellStyle name="Hipervínculo visitado" xfId="19784" builtinId="9" hidden="1"/>
    <cellStyle name="Hipervínculo visitado" xfId="46012" builtinId="9" hidden="1"/>
    <cellStyle name="Hipervínculo visitado" xfId="24361" builtinId="9" hidden="1"/>
    <cellStyle name="Hipervínculo visitado" xfId="2292" builtinId="9" hidden="1"/>
    <cellStyle name="Hipervínculo visitado" xfId="42334" builtinId="9" hidden="1"/>
    <cellStyle name="Hipervínculo visitado" xfId="31885" builtinId="9" hidden="1"/>
    <cellStyle name="Hipervínculo visitado" xfId="8632" builtinId="9" hidden="1"/>
    <cellStyle name="Hipervínculo visitado" xfId="36400" builtinId="9" hidden="1"/>
    <cellStyle name="Hipervínculo visitado" xfId="17168" builtinId="9" hidden="1"/>
    <cellStyle name="Hipervínculo visitado" xfId="8366" builtinId="9" hidden="1"/>
    <cellStyle name="Hipervínculo visitado" xfId="24823" builtinId="9" hidden="1"/>
    <cellStyle name="Hipervínculo visitado" xfId="5308" builtinId="9" hidden="1"/>
    <cellStyle name="Hipervínculo visitado" xfId="12933" builtinId="9" hidden="1"/>
    <cellStyle name="Hipervínculo visitado" xfId="6000" builtinId="9" hidden="1"/>
    <cellStyle name="Hipervínculo visitado" xfId="40238" builtinId="9" hidden="1"/>
    <cellStyle name="Hipervínculo visitado" xfId="31348" builtinId="9" hidden="1"/>
    <cellStyle name="Hipervínculo visitado" xfId="14354" builtinId="9" hidden="1"/>
    <cellStyle name="Hipervínculo visitado" xfId="23679" builtinId="9" hidden="1"/>
    <cellStyle name="Hipervínculo visitado" xfId="11717" builtinId="9" hidden="1"/>
    <cellStyle name="Hipervínculo visitado" xfId="25006" builtinId="9" hidden="1"/>
    <cellStyle name="Hipervínculo visitado" xfId="35039" builtinId="9" hidden="1"/>
    <cellStyle name="Hipervínculo visitado" xfId="10254" builtinId="9" hidden="1"/>
    <cellStyle name="Hipervínculo visitado" xfId="9631" builtinId="9" hidden="1"/>
    <cellStyle name="Hipervínculo visitado" xfId="47119" builtinId="9" hidden="1"/>
    <cellStyle name="Hipervínculo visitado" xfId="19534" builtinId="9" hidden="1"/>
    <cellStyle name="Hipervínculo visitado" xfId="45892" builtinId="9" hidden="1"/>
    <cellStyle name="Hipervínculo visitado" xfId="18950" builtinId="9" hidden="1"/>
    <cellStyle name="Hipervínculo visitado" xfId="10552" builtinId="9" hidden="1"/>
    <cellStyle name="Hipervínculo visitado" xfId="23327" builtinId="9" hidden="1"/>
    <cellStyle name="Hipervínculo visitado" xfId="56837" builtinId="9" hidden="1"/>
    <cellStyle name="Hipervínculo visitado" xfId="15512" builtinId="9" hidden="1"/>
    <cellStyle name="Hipervínculo visitado" xfId="3851" builtinId="9" hidden="1"/>
    <cellStyle name="Hipervínculo visitado" xfId="39141" builtinId="9" hidden="1"/>
    <cellStyle name="Hipervínculo visitado" xfId="33616" builtinId="9" hidden="1"/>
    <cellStyle name="Hipervínculo visitado" xfId="59254" builtinId="9" hidden="1"/>
    <cellStyle name="Hipervínculo visitado" xfId="31214" builtinId="9" hidden="1"/>
    <cellStyle name="Hipervínculo visitado" xfId="13181" builtinId="9" hidden="1"/>
    <cellStyle name="Hipervínculo visitado" xfId="14316" builtinId="9" hidden="1"/>
    <cellStyle name="Hipervínculo visitado" xfId="10139" builtinId="9" hidden="1"/>
    <cellStyle name="Hipervínculo visitado" xfId="53787" builtinId="9" hidden="1"/>
    <cellStyle name="Hipervínculo visitado" xfId="19940" builtinId="9" hidden="1"/>
    <cellStyle name="Hipervínculo visitado" xfId="46831" builtinId="9" hidden="1"/>
    <cellStyle name="Hipervínculo visitado" xfId="58787" builtinId="9" hidden="1"/>
    <cellStyle name="Hipervínculo visitado" xfId="44842" builtinId="9" hidden="1"/>
    <cellStyle name="Hipervínculo visitado" xfId="10930" builtinId="9" hidden="1"/>
    <cellStyle name="Hipervínculo visitado" xfId="6114" builtinId="9" hidden="1"/>
    <cellStyle name="Hipervínculo visitado" xfId="18912" builtinId="9" hidden="1"/>
    <cellStyle name="Hipervínculo visitado" xfId="46059" builtinId="9" hidden="1"/>
    <cellStyle name="Hipervínculo visitado" xfId="7446" builtinId="9" hidden="1"/>
    <cellStyle name="Hipervínculo visitado" xfId="55827" builtinId="9" hidden="1"/>
    <cellStyle name="Hipervínculo visitado" xfId="35705" builtinId="9" hidden="1"/>
    <cellStyle name="Hipervínculo visitado" xfId="8302" builtinId="9" hidden="1"/>
    <cellStyle name="Hipervínculo visitado" xfId="30572" builtinId="9" hidden="1"/>
    <cellStyle name="Hipervínculo visitado" xfId="48615" builtinId="9" hidden="1"/>
    <cellStyle name="Hipervínculo visitado" xfId="31568" builtinId="9" hidden="1"/>
    <cellStyle name="Hipervínculo visitado" xfId="22716" builtinId="9" hidden="1"/>
    <cellStyle name="Hipervínculo visitado" xfId="29954" builtinId="9" hidden="1"/>
    <cellStyle name="Hipervínculo visitado" xfId="27546" builtinId="9" hidden="1"/>
    <cellStyle name="Hipervínculo visitado" xfId="4269" builtinId="9" hidden="1"/>
    <cellStyle name="Hipervínculo visitado" xfId="39088" builtinId="9" hidden="1"/>
    <cellStyle name="Hipervínculo visitado" xfId="23997" builtinId="9" hidden="1"/>
    <cellStyle name="Hipervínculo visitado" xfId="38812" builtinId="9" hidden="1"/>
    <cellStyle name="Hipervínculo visitado" xfId="27111" builtinId="9" hidden="1"/>
    <cellStyle name="Hipervínculo visitado" xfId="18992" builtinId="9" hidden="1"/>
    <cellStyle name="Hipervínculo visitado" xfId="319" builtinId="9" hidden="1"/>
    <cellStyle name="Hipervínculo visitado" xfId="54651" builtinId="9" hidden="1"/>
    <cellStyle name="Hipervínculo visitado" xfId="2830" builtinId="9" hidden="1"/>
    <cellStyle name="Hipervínculo visitado" xfId="14852" builtinId="9" hidden="1"/>
    <cellStyle name="Hipervínculo visitado" xfId="43648" builtinId="9" hidden="1"/>
    <cellStyle name="Hipervínculo visitado" xfId="47065" builtinId="9" hidden="1"/>
    <cellStyle name="Hipervínculo visitado" xfId="7494" builtinId="9" hidden="1"/>
    <cellStyle name="Hipervínculo visitado" xfId="58509" builtinId="9" hidden="1"/>
    <cellStyle name="Hipervínculo visitado" xfId="55422" builtinId="9" hidden="1"/>
    <cellStyle name="Hipervínculo visitado" xfId="50502" builtinId="9" hidden="1"/>
    <cellStyle name="Hipervínculo visitado" xfId="52038" builtinId="9" hidden="1"/>
    <cellStyle name="Hipervínculo visitado" xfId="5987" builtinId="9" hidden="1"/>
    <cellStyle name="Hipervínculo visitado" xfId="31913" builtinId="9" hidden="1"/>
    <cellStyle name="Hipervínculo visitado" xfId="44883" builtinId="9" hidden="1"/>
    <cellStyle name="Hipervínculo visitado" xfId="40530" builtinId="9" hidden="1"/>
    <cellStyle name="Hipervínculo visitado" xfId="50307" builtinId="9" hidden="1"/>
    <cellStyle name="Hipervínculo visitado" xfId="28771" builtinId="9" hidden="1"/>
    <cellStyle name="Hipervínculo visitado" xfId="53403" builtinId="9" hidden="1"/>
    <cellStyle name="Hipervínculo visitado" xfId="59444" builtinId="9" hidden="1"/>
    <cellStyle name="Hipervínculo visitado" xfId="15236" builtinId="9" hidden="1"/>
    <cellStyle name="Hipervínculo visitado" xfId="13147" builtinId="9" hidden="1"/>
    <cellStyle name="Hipervínculo visitado" xfId="20921" builtinId="9" hidden="1"/>
    <cellStyle name="Hipervínculo visitado" xfId="15636" builtinId="9" hidden="1"/>
    <cellStyle name="Hipervínculo visitado" xfId="34119" builtinId="9" hidden="1"/>
    <cellStyle name="Hipervínculo visitado" xfId="13191" builtinId="9" hidden="1"/>
    <cellStyle name="Hipervínculo visitado" xfId="10522" builtinId="9" hidden="1"/>
    <cellStyle name="Hipervínculo visitado" xfId="38818" builtinId="9" hidden="1"/>
    <cellStyle name="Hipervínculo visitado" xfId="34649" builtinId="9" hidden="1"/>
    <cellStyle name="Hipervínculo visitado" xfId="38898" builtinId="9" hidden="1"/>
    <cellStyle name="Hipervínculo visitado" xfId="50976" builtinId="9" hidden="1"/>
    <cellStyle name="Hipervínculo visitado" xfId="29229" builtinId="9" hidden="1"/>
    <cellStyle name="Hipervínculo visitado" xfId="33122" builtinId="9" hidden="1"/>
    <cellStyle name="Hipervínculo visitado" xfId="48418" builtinId="9" hidden="1"/>
    <cellStyle name="Hipervínculo visitado" xfId="5432" builtinId="9" hidden="1"/>
    <cellStyle name="Hipervínculo visitado" xfId="53401" builtinId="9" hidden="1"/>
    <cellStyle name="Hipervínculo visitado" xfId="58115" builtinId="9" hidden="1"/>
    <cellStyle name="Hipervínculo visitado" xfId="11116" builtinId="9" hidden="1"/>
    <cellStyle name="Hipervínculo visitado" xfId="53102" builtinId="9" hidden="1"/>
    <cellStyle name="Hipervínculo visitado" xfId="34921" builtinId="9" hidden="1"/>
    <cellStyle name="Hipervínculo visitado" xfId="3839" builtinId="9" hidden="1"/>
    <cellStyle name="Hipervínculo visitado" xfId="4117" builtinId="9" hidden="1"/>
    <cellStyle name="Hipervínculo visitado" xfId="7278" builtinId="9" hidden="1"/>
    <cellStyle name="Hipervínculo visitado" xfId="19620" builtinId="9" hidden="1"/>
    <cellStyle name="Hipervínculo visitado" xfId="8492" builtinId="9" hidden="1"/>
    <cellStyle name="Hipervínculo visitado" xfId="18307" builtinId="9" hidden="1"/>
    <cellStyle name="Hipervínculo visitado" xfId="42810" builtinId="9" hidden="1"/>
    <cellStyle name="Hipervínculo visitado" xfId="17606" builtinId="9" hidden="1"/>
    <cellStyle name="Hipervínculo visitado" xfId="603" builtinId="9" hidden="1"/>
    <cellStyle name="Hipervínculo visitado" xfId="34408" builtinId="9" hidden="1"/>
    <cellStyle name="Hipervínculo visitado" xfId="17250" builtinId="9" hidden="1"/>
    <cellStyle name="Hipervínculo visitado" xfId="48688" builtinId="9" hidden="1"/>
    <cellStyle name="Hipervínculo visitado" xfId="22848" builtinId="9" hidden="1"/>
    <cellStyle name="Hipervínculo visitado" xfId="9173" builtinId="9" hidden="1"/>
    <cellStyle name="Hipervínculo visitado" xfId="54802" builtinId="9" hidden="1"/>
    <cellStyle name="Hipervínculo visitado" xfId="13185" builtinId="9" hidden="1"/>
    <cellStyle name="Hipervínculo visitado" xfId="35779" builtinId="9" hidden="1"/>
    <cellStyle name="Hipervínculo visitado" xfId="5982" builtinId="9" hidden="1"/>
    <cellStyle name="Hipervínculo visitado" xfId="25264" builtinId="9" hidden="1"/>
    <cellStyle name="Hipervínculo visitado" xfId="49654" builtinId="9" hidden="1"/>
    <cellStyle name="Hipervínculo visitado" xfId="51184" builtinId="9" hidden="1"/>
    <cellStyle name="Hipervínculo visitado" xfId="19614" builtinId="9" hidden="1"/>
    <cellStyle name="Hipervínculo visitado" xfId="35328" builtinId="9" hidden="1"/>
    <cellStyle name="Hipervínculo visitado" xfId="29971" builtinId="9" hidden="1"/>
    <cellStyle name="Hipervínculo visitado" xfId="30063" builtinId="9" hidden="1"/>
    <cellStyle name="Hipervínculo visitado" xfId="5151" builtinId="9" hidden="1"/>
    <cellStyle name="Hipervínculo visitado" xfId="51952" builtinId="9" hidden="1"/>
    <cellStyle name="Hipervínculo visitado" xfId="45202" builtinId="9" hidden="1"/>
    <cellStyle name="Hipervínculo visitado" xfId="48102" builtinId="9" hidden="1"/>
    <cellStyle name="Hipervínculo visitado" xfId="40508" builtinId="9" hidden="1"/>
    <cellStyle name="Hipervínculo visitado" xfId="35139" builtinId="9" hidden="1"/>
    <cellStyle name="Hipervínculo visitado" xfId="24443" builtinId="9" hidden="1"/>
    <cellStyle name="Hipervínculo visitado" xfId="34265" builtinId="9" hidden="1"/>
    <cellStyle name="Hipervínculo visitado" xfId="36688" builtinId="9" hidden="1"/>
    <cellStyle name="Hipervínculo visitado" xfId="51490" builtinId="9" hidden="1"/>
    <cellStyle name="Hipervínculo visitado" xfId="52805" builtinId="9" hidden="1"/>
    <cellStyle name="Hipervínculo visitado" xfId="12687" builtinId="9" hidden="1"/>
    <cellStyle name="Hipervínculo visitado" xfId="57501" builtinId="9" hidden="1"/>
    <cellStyle name="Hipervínculo visitado" xfId="24895" builtinId="9" hidden="1"/>
    <cellStyle name="Hipervínculo visitado" xfId="30375" builtinId="9" hidden="1"/>
    <cellStyle name="Hipervínculo visitado" xfId="16768" builtinId="9" hidden="1"/>
    <cellStyle name="Hipervínculo visitado" xfId="21891" builtinId="9" hidden="1"/>
    <cellStyle name="Hipervínculo visitado" xfId="51122" builtinId="9" hidden="1"/>
    <cellStyle name="Hipervínculo visitado" xfId="20712" builtinId="9" hidden="1"/>
    <cellStyle name="Hipervínculo visitado" xfId="46758" builtinId="9" hidden="1"/>
    <cellStyle name="Hipervínculo visitado" xfId="38321" builtinId="9" hidden="1"/>
    <cellStyle name="Hipervínculo visitado" xfId="18847" builtinId="9" hidden="1"/>
    <cellStyle name="Hipervínculo visitado" xfId="56707" builtinId="9" hidden="1"/>
    <cellStyle name="Hipervínculo visitado" xfId="24877" builtinId="9" hidden="1"/>
    <cellStyle name="Hipervínculo visitado" xfId="19382" builtinId="9" hidden="1"/>
    <cellStyle name="Hipervínculo visitado" xfId="29718" builtinId="9" hidden="1"/>
    <cellStyle name="Hipervínculo visitado" xfId="13869" builtinId="9" hidden="1"/>
    <cellStyle name="Hipervínculo visitado" xfId="39076" builtinId="9" hidden="1"/>
    <cellStyle name="Hipervínculo visitado" xfId="19315" builtinId="9" hidden="1"/>
    <cellStyle name="Hipervínculo visitado" xfId="7150" builtinId="9" hidden="1"/>
    <cellStyle name="Hipervínculo visitado" xfId="44588" builtinId="9" hidden="1"/>
    <cellStyle name="Hipervínculo visitado" xfId="49752" builtinId="9" hidden="1"/>
    <cellStyle name="Hipervínculo visitado" xfId="16338" builtinId="9" hidden="1"/>
    <cellStyle name="Hipervínculo visitado" xfId="11066" builtinId="9" hidden="1"/>
    <cellStyle name="Hipervínculo visitado" xfId="28101" builtinId="9" hidden="1"/>
    <cellStyle name="Hipervínculo visitado" xfId="44210" builtinId="9" hidden="1"/>
    <cellStyle name="Hipervínculo visitado" xfId="11385" builtinId="9" hidden="1"/>
    <cellStyle name="Hipervínculo visitado" xfId="18668" builtinId="9" hidden="1"/>
    <cellStyle name="Hipervínculo visitado" xfId="48587" builtinId="9" hidden="1"/>
    <cellStyle name="Hipervínculo visitado" xfId="23185" builtinId="9" hidden="1"/>
    <cellStyle name="Hipervínculo visitado" xfId="45858" builtinId="9" hidden="1"/>
    <cellStyle name="Hipervínculo visitado" xfId="47992" builtinId="9" hidden="1"/>
    <cellStyle name="Hipervínculo visitado" xfId="30812" builtinId="9" hidden="1"/>
    <cellStyle name="Hipervínculo visitado" xfId="43063" builtinId="9" hidden="1"/>
    <cellStyle name="Hipervínculo visitado" xfId="11423" builtinId="9" hidden="1"/>
    <cellStyle name="Hipervínculo visitado" xfId="43898" builtinId="9" hidden="1"/>
    <cellStyle name="Hipervínculo visitado" xfId="45617" builtinId="9" hidden="1"/>
    <cellStyle name="Hipervínculo visitado" xfId="22137" builtinId="9" hidden="1"/>
    <cellStyle name="Hipervínculo visitado" xfId="5280" builtinId="9" hidden="1"/>
    <cellStyle name="Hipervínculo visitado" xfId="25993" builtinId="9" hidden="1"/>
    <cellStyle name="Hipervínculo visitado" xfId="42116" builtinId="9" hidden="1"/>
    <cellStyle name="Hipervínculo visitado" xfId="14277" builtinId="9" hidden="1"/>
    <cellStyle name="Hipervínculo visitado" xfId="40514" builtinId="9" hidden="1"/>
    <cellStyle name="Hipervínculo visitado" xfId="26821" builtinId="9" hidden="1"/>
    <cellStyle name="Hipervínculo visitado" xfId="24177" builtinId="9" hidden="1"/>
    <cellStyle name="Hipervínculo visitado" xfId="34052" builtinId="9" hidden="1"/>
    <cellStyle name="Hipervínculo visitado" xfId="16344" builtinId="9" hidden="1"/>
    <cellStyle name="Hipervínculo visitado" xfId="40748" builtinId="9" hidden="1"/>
    <cellStyle name="Hipervínculo visitado" xfId="46585" builtinId="9" hidden="1"/>
    <cellStyle name="Hipervínculo visitado" xfId="31975" builtinId="9" hidden="1"/>
    <cellStyle name="Hipervínculo visitado" xfId="31779" builtinId="9" hidden="1"/>
    <cellStyle name="Hipervínculo visitado" xfId="11485" builtinId="9" hidden="1"/>
    <cellStyle name="Hipervínculo visitado" xfId="25509" builtinId="9" hidden="1"/>
    <cellStyle name="Hipervínculo visitado" xfId="5400" builtinId="9" hidden="1"/>
    <cellStyle name="Hipervínculo visitado" xfId="21335" builtinId="9" hidden="1"/>
    <cellStyle name="Hipervínculo visitado" xfId="53883" builtinId="9" hidden="1"/>
    <cellStyle name="Hipervínculo visitado" xfId="14249" builtinId="9" hidden="1"/>
    <cellStyle name="Hipervínculo visitado" xfId="58417" builtinId="9" hidden="1"/>
    <cellStyle name="Hipervínculo visitado" xfId="4595" builtinId="9" hidden="1"/>
    <cellStyle name="Hipervínculo visitado" xfId="33980" builtinId="9" hidden="1"/>
    <cellStyle name="Hipervínculo visitado" xfId="11825" builtinId="9" hidden="1"/>
    <cellStyle name="Hipervínculo visitado" xfId="43347" builtinId="9" hidden="1"/>
    <cellStyle name="Hipervínculo visitado" xfId="59354" builtinId="9" hidden="1"/>
    <cellStyle name="Hipervínculo visitado" xfId="56233" builtinId="9" hidden="1"/>
    <cellStyle name="Hipervínculo visitado" xfId="10884" builtinId="9" hidden="1"/>
    <cellStyle name="Hipervínculo visitado" xfId="15905" builtinId="9" hidden="1"/>
    <cellStyle name="Hipervínculo visitado" xfId="33055" builtinId="9" hidden="1"/>
    <cellStyle name="Hipervínculo visitado" xfId="13139" builtinId="9" hidden="1"/>
    <cellStyle name="Hipervínculo visitado" xfId="22061" builtinId="9" hidden="1"/>
    <cellStyle name="Hipervínculo visitado" xfId="21365" builtinId="9" hidden="1"/>
    <cellStyle name="Hipervínculo visitado" xfId="22688" builtinId="9" hidden="1"/>
    <cellStyle name="Hipervínculo visitado" xfId="18867" builtinId="9" hidden="1"/>
    <cellStyle name="Hipervínculo visitado" xfId="41856" builtinId="9" hidden="1"/>
    <cellStyle name="Hipervínculo visitado" xfId="5342" builtinId="9" hidden="1"/>
    <cellStyle name="Hipervínculo visitado" xfId="12697" builtinId="9" hidden="1"/>
    <cellStyle name="Hipervínculo visitado" xfId="33168" builtinId="9" hidden="1"/>
    <cellStyle name="Hipervínculo visitado" xfId="30263" builtinId="9" hidden="1"/>
    <cellStyle name="Hipervínculo visitado" xfId="54041" builtinId="9" hidden="1"/>
    <cellStyle name="Hipervínculo visitado" xfId="16523" builtinId="9" hidden="1"/>
    <cellStyle name="Hipervínculo visitado" xfId="39356" builtinId="9" hidden="1"/>
    <cellStyle name="Hipervínculo visitado" xfId="48708" builtinId="9" hidden="1"/>
    <cellStyle name="Hipervínculo visitado" xfId="55561" builtinId="9" hidden="1"/>
    <cellStyle name="Hipervínculo visitado" xfId="36271" builtinId="9" hidden="1"/>
    <cellStyle name="Hipervínculo visitado" xfId="55008" builtinId="9" hidden="1"/>
    <cellStyle name="Hipervínculo visitado" xfId="28127" builtinId="9" hidden="1"/>
    <cellStyle name="Hipervínculo visitado" xfId="7558" builtinId="9" hidden="1"/>
    <cellStyle name="Hipervínculo visitado" xfId="37094" builtinId="9" hidden="1"/>
    <cellStyle name="Hipervínculo visitado" xfId="18863" builtinId="9" hidden="1"/>
    <cellStyle name="Hipervínculo visitado" xfId="47842" builtinId="9" hidden="1"/>
    <cellStyle name="Hipervínculo visitado" xfId="36155" builtinId="9" hidden="1"/>
    <cellStyle name="Hipervínculo visitado" xfId="54698" builtinId="9" hidden="1"/>
    <cellStyle name="Hipervínculo visitado" xfId="52535" builtinId="9" hidden="1"/>
    <cellStyle name="Hipervínculo visitado" xfId="49352" builtinId="9" hidden="1"/>
    <cellStyle name="Hipervínculo visitado" xfId="28821" builtinId="9" hidden="1"/>
    <cellStyle name="Hipervínculo visitado" xfId="30334" builtinId="9" hidden="1"/>
    <cellStyle name="Hipervínculo visitado" xfId="45164" builtinId="9" hidden="1"/>
    <cellStyle name="Hipervínculo visitado" xfId="570" builtinId="9" hidden="1"/>
    <cellStyle name="Hipervínculo visitado" xfId="32684" builtinId="9" hidden="1"/>
    <cellStyle name="Hipervínculo visitado" xfId="15110" builtinId="9" hidden="1"/>
    <cellStyle name="Hipervínculo visitado" xfId="55999" builtinId="9" hidden="1"/>
    <cellStyle name="Hipervínculo visitado" xfId="44360" builtinId="9" hidden="1"/>
    <cellStyle name="Hipervínculo visitado" xfId="24067" builtinId="9" hidden="1"/>
    <cellStyle name="Hipervínculo visitado" xfId="17416" builtinId="9" hidden="1"/>
    <cellStyle name="Hipervínculo visitado" xfId="51510" builtinId="9" hidden="1"/>
    <cellStyle name="Hipervínculo visitado" xfId="50716" builtinId="9" hidden="1"/>
    <cellStyle name="Hipervínculo visitado" xfId="17984" builtinId="9" hidden="1"/>
    <cellStyle name="Hipervínculo visitado" xfId="59396" builtinId="9" hidden="1"/>
    <cellStyle name="Hipervínculo visitado" xfId="53279" builtinId="9" hidden="1"/>
    <cellStyle name="Hipervínculo visitado" xfId="55070" builtinId="9" hidden="1"/>
    <cellStyle name="Hipervínculo visitado" xfId="35348" builtinId="9" hidden="1"/>
    <cellStyle name="Hipervínculo visitado" xfId="22353" builtinId="9" hidden="1"/>
    <cellStyle name="Hipervínculo visitado" xfId="42516" builtinId="9" hidden="1"/>
    <cellStyle name="Hipervínculo visitado" xfId="10398" builtinId="9" hidden="1"/>
    <cellStyle name="Hipervínculo visitado" xfId="47471" builtinId="9" hidden="1"/>
    <cellStyle name="Hipervínculo visitado" xfId="23191" builtinId="9" hidden="1"/>
    <cellStyle name="Hipervínculo visitado" xfId="45230" builtinId="9" hidden="1"/>
    <cellStyle name="Hipervínculo visitado" xfId="34566" builtinId="9" hidden="1"/>
    <cellStyle name="Hipervínculo visitado" xfId="32314" builtinId="9" hidden="1"/>
    <cellStyle name="Hipervínculo visitado" xfId="32263" builtinId="9" hidden="1"/>
    <cellStyle name="Hipervínculo visitado" xfId="6532" builtinId="9" hidden="1"/>
    <cellStyle name="Hipervínculo visitado" xfId="20654" builtinId="9" hidden="1"/>
    <cellStyle name="Hipervínculo visitado" xfId="4976" builtinId="9" hidden="1"/>
    <cellStyle name="Hipervínculo visitado" xfId="54277" builtinId="9" hidden="1"/>
    <cellStyle name="Hipervínculo visitado" xfId="1393" builtinId="9" hidden="1"/>
    <cellStyle name="Hipervínculo visitado" xfId="14858" builtinId="9" hidden="1"/>
    <cellStyle name="Hipervínculo visitado" xfId="851" builtinId="9" hidden="1"/>
    <cellStyle name="Hipervínculo visitado" xfId="23979" builtinId="9" hidden="1"/>
    <cellStyle name="Hipervínculo visitado" xfId="37648" builtinId="9" hidden="1"/>
    <cellStyle name="Hipervínculo visitado" xfId="24685" builtinId="9" hidden="1"/>
    <cellStyle name="Hipervínculo visitado" xfId="46597" builtinId="9" hidden="1"/>
    <cellStyle name="Hipervínculo visitado" xfId="15278" builtinId="9" hidden="1"/>
    <cellStyle name="Hipervínculo visitado" xfId="3721" builtinId="9" hidden="1"/>
    <cellStyle name="Hipervínculo visitado" xfId="22049" builtinId="9" hidden="1"/>
    <cellStyle name="Hipervínculo visitado" xfId="53196" builtinId="9" hidden="1"/>
    <cellStyle name="Hipervínculo visitado" xfId="11520" builtinId="9" hidden="1"/>
    <cellStyle name="Hipervínculo visitado" xfId="39832" builtinId="9" hidden="1"/>
    <cellStyle name="Hipervínculo visitado" xfId="33714" builtinId="9" hidden="1"/>
    <cellStyle name="Hipervínculo visitado" xfId="1679" builtinId="9" hidden="1"/>
    <cellStyle name="Hipervínculo visitado" xfId="4882" builtinId="9" hidden="1"/>
    <cellStyle name="Hipervínculo visitado" xfId="13045" builtinId="9" hidden="1"/>
    <cellStyle name="Hipervínculo visitado" xfId="49940" builtinId="9" hidden="1"/>
    <cellStyle name="Hipervínculo visitado" xfId="16961" builtinId="9" hidden="1"/>
    <cellStyle name="Hipervínculo visitado" xfId="6679" builtinId="9" hidden="1"/>
    <cellStyle name="Hipervínculo visitado" xfId="8094" builtinId="9" hidden="1"/>
    <cellStyle name="Hipervínculo visitado" xfId="13654" builtinId="9" hidden="1"/>
    <cellStyle name="Hipervínculo visitado" xfId="7113" builtinId="9" hidden="1"/>
    <cellStyle name="Hipervínculo visitado" xfId="54393" builtinId="9" hidden="1"/>
    <cellStyle name="Hipervínculo visitado" xfId="2844" builtinId="9" hidden="1"/>
    <cellStyle name="Hipervínculo visitado" xfId="10518" builtinId="9" hidden="1"/>
    <cellStyle name="Hipervínculo visitado" xfId="48287" builtinId="9" hidden="1"/>
    <cellStyle name="Hipervínculo visitado" xfId="11096" builtinId="9" hidden="1"/>
    <cellStyle name="Hipervínculo visitado" xfId="51295" builtinId="9" hidden="1"/>
    <cellStyle name="Hipervínculo visitado" xfId="11791" builtinId="9" hidden="1"/>
    <cellStyle name="Hipervínculo visitado" xfId="19824" builtinId="9" hidden="1"/>
    <cellStyle name="Hipervínculo visitado" xfId="46802" builtinId="9" hidden="1"/>
    <cellStyle name="Hipervínculo visitado" xfId="51206" builtinId="9" hidden="1"/>
    <cellStyle name="Hipervínculo visitado" xfId="57779" builtinId="9" hidden="1"/>
    <cellStyle name="Hipervínculo visitado" xfId="12867" builtinId="9" hidden="1"/>
    <cellStyle name="Hipervínculo visitado" xfId="16551" builtinId="9" hidden="1"/>
    <cellStyle name="Hipervínculo visitado" xfId="6132" builtinId="9" hidden="1"/>
    <cellStyle name="Hipervínculo visitado" xfId="2633" builtinId="9" hidden="1"/>
    <cellStyle name="Hipervínculo visitado" xfId="41998" builtinId="9" hidden="1"/>
    <cellStyle name="Hipervínculo visitado" xfId="26807" builtinId="9" hidden="1"/>
    <cellStyle name="Hipervínculo visitado" xfId="49027" builtinId="9" hidden="1"/>
    <cellStyle name="Hipervínculo visitado" xfId="8222" builtinId="9" hidden="1"/>
    <cellStyle name="Hipervínculo visitado" xfId="17302" builtinId="9" hidden="1"/>
    <cellStyle name="Hipervínculo visitado" xfId="49938" builtinId="9" hidden="1"/>
    <cellStyle name="Hipervínculo visitado" xfId="40428" builtinId="9" hidden="1"/>
    <cellStyle name="Hipervínculo visitado" xfId="34207" builtinId="9" hidden="1"/>
    <cellStyle name="Hipervínculo visitado" xfId="13540" builtinId="9" hidden="1"/>
    <cellStyle name="Hipervínculo visitado" xfId="57022" builtinId="9" hidden="1"/>
    <cellStyle name="Hipervínculo visitado" xfId="38251" builtinId="9" hidden="1"/>
    <cellStyle name="Hipervínculo visitado" xfId="52403" builtinId="9" hidden="1"/>
    <cellStyle name="Hipervínculo visitado" xfId="3330" builtinId="9" hidden="1"/>
    <cellStyle name="Hipervínculo visitado" xfId="759" builtinId="9" hidden="1"/>
    <cellStyle name="Hipervínculo visitado" xfId="14838" builtinId="9" hidden="1"/>
    <cellStyle name="Hipervínculo visitado" xfId="10044" builtinId="9" hidden="1"/>
    <cellStyle name="Hipervínculo visitado" xfId="183" builtinId="9" hidden="1"/>
    <cellStyle name="Hipervínculo visitado" xfId="44920" builtinId="9" hidden="1"/>
    <cellStyle name="Hipervínculo visitado" xfId="8586" builtinId="9" hidden="1"/>
    <cellStyle name="Hipervínculo visitado" xfId="3953" builtinId="9" hidden="1"/>
    <cellStyle name="Hipervínculo visitado" xfId="6801" builtinId="9" hidden="1"/>
    <cellStyle name="Hipervínculo visitado" xfId="6478" builtinId="9" hidden="1"/>
    <cellStyle name="Hipervínculo visitado" xfId="58539" builtinId="9" hidden="1"/>
    <cellStyle name="Hipervínculo visitado" xfId="6929" builtinId="9" hidden="1"/>
    <cellStyle name="Hipervínculo visitado" xfId="12499" builtinId="9" hidden="1"/>
    <cellStyle name="Hipervínculo visitado" xfId="15358" builtinId="9" hidden="1"/>
    <cellStyle name="Hipervínculo visitado" xfId="5537" builtinId="9" hidden="1"/>
    <cellStyle name="Hipervínculo visitado" xfId="40126" builtinId="9" hidden="1"/>
    <cellStyle name="Hipervínculo visitado" xfId="30253" builtinId="9" hidden="1"/>
    <cellStyle name="Hipervínculo visitado" xfId="56391" builtinId="9" hidden="1"/>
    <cellStyle name="Hipervínculo visitado" xfId="19218" builtinId="9" hidden="1"/>
    <cellStyle name="Hipervínculo visitado" xfId="13131" builtinId="9" hidden="1"/>
    <cellStyle name="Hipervínculo visitado" xfId="2937" builtinId="9" hidden="1"/>
    <cellStyle name="Hipervínculo visitado" xfId="2116" builtinId="9" hidden="1"/>
    <cellStyle name="Hipervínculo visitado" xfId="11658" builtinId="9" hidden="1"/>
    <cellStyle name="Hipervínculo visitado" xfId="55557" builtinId="9" hidden="1"/>
    <cellStyle name="Hipervínculo visitado" xfId="11020" builtinId="9" hidden="1"/>
    <cellStyle name="Hipervínculo visitado" xfId="15574" builtinId="9" hidden="1"/>
    <cellStyle name="Hipervínculo visitado" xfId="8274" builtinId="9" hidden="1"/>
    <cellStyle name="Hipervínculo visitado" xfId="47623" builtinId="9" hidden="1"/>
    <cellStyle name="Hipervínculo visitado" xfId="23785" builtinId="9" hidden="1"/>
    <cellStyle name="Hipervínculo visitado" xfId="34950" builtinId="9" hidden="1"/>
    <cellStyle name="Hipervínculo visitado" xfId="19658" builtinId="9" hidden="1"/>
    <cellStyle name="Hipervínculo visitado" xfId="43589" builtinId="9" hidden="1"/>
    <cellStyle name="Hipervínculo visitado" xfId="49378" builtinId="9" hidden="1"/>
    <cellStyle name="Hipervínculo visitado" xfId="57262" builtinId="9" hidden="1"/>
    <cellStyle name="Hipervínculo visitado" xfId="59189" builtinId="9" hidden="1"/>
    <cellStyle name="Hipervínculo visitado" xfId="389" builtinId="9" hidden="1"/>
    <cellStyle name="Hipervínculo visitado" xfId="5846" builtinId="9" hidden="1"/>
    <cellStyle name="Hipervínculo visitado" xfId="39917" builtinId="9" hidden="1"/>
    <cellStyle name="Hipervínculo visitado" xfId="54555" builtinId="9" hidden="1"/>
    <cellStyle name="Hipervínculo visitado" xfId="709" builtinId="9" hidden="1"/>
    <cellStyle name="Hipervínculo visitado" xfId="2983" builtinId="9" hidden="1"/>
    <cellStyle name="Hipervínculo visitado" xfId="9105" builtinId="9" hidden="1"/>
    <cellStyle name="Hipervínculo visitado" xfId="46256" builtinId="9" hidden="1"/>
    <cellStyle name="Hipervínculo visitado" xfId="19052" builtinId="9" hidden="1"/>
    <cellStyle name="Hipervínculo visitado" xfId="54221" builtinId="9" hidden="1"/>
    <cellStyle name="Hipervínculo visitado" xfId="55124" builtinId="9" hidden="1"/>
    <cellStyle name="Hipervínculo visitado" xfId="54179" builtinId="9" hidden="1"/>
    <cellStyle name="Hipervínculo visitado" xfId="30194" builtinId="9" hidden="1"/>
    <cellStyle name="Hipervínculo visitado" xfId="3278" builtinId="9" hidden="1"/>
    <cellStyle name="Hipervínculo visitado" xfId="5900" builtinId="9" hidden="1"/>
    <cellStyle name="Hipervínculo visitado" xfId="57487" builtinId="9" hidden="1"/>
    <cellStyle name="Hipervínculo visitado" xfId="41435" builtinId="9" hidden="1"/>
    <cellStyle name="Hipervínculo visitado" xfId="5518" builtinId="9" hidden="1"/>
    <cellStyle name="Hipervínculo visitado" xfId="30299" builtinId="9" hidden="1"/>
    <cellStyle name="Hipervínculo visitado" xfId="11409" builtinId="9" hidden="1"/>
    <cellStyle name="Hipervínculo visitado" xfId="2850" builtinId="9" hidden="1"/>
    <cellStyle name="Hipervínculo visitado" xfId="9452" builtinId="9" hidden="1"/>
    <cellStyle name="Hipervínculo visitado" xfId="4362" builtinId="9" hidden="1"/>
    <cellStyle name="Hipervínculo visitado" xfId="40971" builtinId="9" hidden="1"/>
    <cellStyle name="Hipervínculo visitado" xfId="14162" builtinId="9" hidden="1"/>
    <cellStyle name="Hipervínculo visitado" xfId="46195" builtinId="9" hidden="1"/>
    <cellStyle name="Hipervínculo visitado" xfId="55611" builtinId="9" hidden="1"/>
    <cellStyle name="Hipervínculo visitado" xfId="57726" builtinId="9" hidden="1"/>
    <cellStyle name="Hipervínculo visitado" xfId="13049" builtinId="9" hidden="1"/>
    <cellStyle name="Hipervínculo visitado" xfId="24185" builtinId="9" hidden="1"/>
    <cellStyle name="Hipervínculo visitado" xfId="22011" builtinId="9" hidden="1"/>
    <cellStyle name="Hipervínculo visitado" xfId="16916" builtinId="9" hidden="1"/>
    <cellStyle name="Hipervínculo visitado" xfId="6598" builtinId="9" hidden="1"/>
    <cellStyle name="Hipervínculo visitado" xfId="24891" builtinId="9" hidden="1"/>
    <cellStyle name="Hipervínculo visitado" xfId="5728" builtinId="9" hidden="1"/>
    <cellStyle name="Hipervínculo visitado" xfId="30556" builtinId="9" hidden="1"/>
    <cellStyle name="Hipervínculo visitado" xfId="9762" builtinId="9" hidden="1"/>
    <cellStyle name="Hipervínculo visitado" xfId="32742" builtinId="9" hidden="1"/>
    <cellStyle name="Hipervínculo visitado" xfId="39572" builtinId="9" hidden="1"/>
    <cellStyle name="Hipervínculo visitado" xfId="33284" builtinId="9" hidden="1"/>
    <cellStyle name="Hipervínculo visitado" xfId="7656" builtinId="9" hidden="1"/>
    <cellStyle name="Hipervínculo visitado" xfId="4069" builtinId="9" hidden="1"/>
    <cellStyle name="Hipervínculo visitado" xfId="3077" builtinId="9" hidden="1"/>
    <cellStyle name="Hipervínculo visitado" xfId="43076" builtinId="9" hidden="1"/>
    <cellStyle name="Hipervínculo visitado" xfId="8030" builtinId="9" hidden="1"/>
    <cellStyle name="Hipervínculo visitado" xfId="4494" builtinId="9" hidden="1"/>
    <cellStyle name="Hipervínculo visitado" xfId="17017" builtinId="9" hidden="1"/>
    <cellStyle name="Hipervínculo visitado" xfId="7730" builtinId="9" hidden="1"/>
    <cellStyle name="Hipervínculo visitado" xfId="28087" builtinId="9" hidden="1"/>
    <cellStyle name="Hipervínculo visitado" xfId="19108" builtinId="9" hidden="1"/>
    <cellStyle name="Hipervínculo visitado" xfId="20324" builtinId="9" hidden="1"/>
    <cellStyle name="Hipervínculo visitado" xfId="53379" builtinId="9" hidden="1"/>
    <cellStyle name="Hipervínculo visitado" xfId="52415" builtinId="9" hidden="1"/>
    <cellStyle name="Hipervínculo visitado" xfId="52495" builtinId="9" hidden="1"/>
    <cellStyle name="Hipervínculo visitado" xfId="22363" builtinId="9" hidden="1"/>
    <cellStyle name="Hipervínculo visitado" xfId="2697" builtinId="9" hidden="1"/>
    <cellStyle name="Hipervínculo visitado" xfId="17236" builtinId="9" hidden="1"/>
    <cellStyle name="Hipervínculo visitado" xfId="14504" builtinId="9" hidden="1"/>
    <cellStyle name="Hipervínculo visitado" xfId="33180" builtinId="9" hidden="1"/>
    <cellStyle name="Hipervínculo visitado" xfId="32824" builtinId="9" hidden="1"/>
    <cellStyle name="Hipervínculo visitado" xfId="23245" builtinId="9" hidden="1"/>
    <cellStyle name="Hipervínculo visitado" xfId="17498" builtinId="9" hidden="1"/>
    <cellStyle name="Hipervínculo visitado" xfId="10416" builtinId="9" hidden="1"/>
    <cellStyle name="Hipervínculo visitado" xfId="54187" builtinId="9" hidden="1"/>
    <cellStyle name="Hipervínculo visitado" xfId="56551" builtinId="9" hidden="1"/>
    <cellStyle name="Hipervínculo visitado" xfId="57897" builtinId="9" hidden="1"/>
    <cellStyle name="Hipervínculo visitado" xfId="14506" builtinId="9" hidden="1"/>
    <cellStyle name="Hipervínculo visitado" xfId="32844" builtinId="9" hidden="1"/>
    <cellStyle name="Hipervínculo visitado" xfId="42850" builtinId="9" hidden="1"/>
    <cellStyle name="Hipervínculo visitado" xfId="26973" builtinId="9" hidden="1"/>
    <cellStyle name="Hipervínculo visitado" xfId="38481" builtinId="9" hidden="1"/>
    <cellStyle name="Hipervínculo visitado" xfId="7480" builtinId="9" hidden="1"/>
    <cellStyle name="Hipervínculo visitado" xfId="7050" builtinId="9" hidden="1"/>
    <cellStyle name="Hipervínculo visitado" xfId="2639" builtinId="9" hidden="1"/>
    <cellStyle name="Hipervínculo visitado" xfId="25349" builtinId="9" hidden="1"/>
    <cellStyle name="Hipervínculo visitado" xfId="49876" builtinId="9" hidden="1"/>
    <cellStyle name="Hipervínculo visitado" xfId="32297" builtinId="9" hidden="1"/>
    <cellStyle name="Hipervínculo visitado" xfId="50383" builtinId="9" hidden="1"/>
    <cellStyle name="Hipervínculo visitado" xfId="2230" builtinId="9" hidden="1"/>
    <cellStyle name="Hipervínculo visitado" xfId="34203" builtinId="9" hidden="1"/>
    <cellStyle name="Hipervínculo visitado" xfId="41087" builtinId="9" hidden="1"/>
    <cellStyle name="Hipervínculo visitado" xfId="14938" builtinId="9" hidden="1"/>
    <cellStyle name="Hipervínculo visitado" xfId="37813" builtinId="9" hidden="1"/>
    <cellStyle name="Hipervínculo visitado" xfId="25272" builtinId="9" hidden="1"/>
    <cellStyle name="Hipervínculo visitado" xfId="16868" builtinId="9" hidden="1"/>
    <cellStyle name="Hipervínculo visitado" xfId="22980" builtinId="9" hidden="1"/>
    <cellStyle name="Hipervínculo visitado" xfId="33114" builtinId="9" hidden="1"/>
    <cellStyle name="Hipervínculo visitado" xfId="24972" builtinId="9" hidden="1"/>
    <cellStyle name="Hipervínculo visitado" xfId="38975" builtinId="9" hidden="1"/>
    <cellStyle name="Hipervínculo visitado" xfId="4552" builtinId="9" hidden="1"/>
    <cellStyle name="Hipervínculo visitado" xfId="38565" builtinId="9" hidden="1"/>
    <cellStyle name="Hipervínculo visitado" xfId="35759" builtinId="9" hidden="1"/>
    <cellStyle name="Hipervínculo visitado" xfId="6056" builtinId="9" hidden="1"/>
    <cellStyle name="Hipervínculo visitado" xfId="220" builtinId="9" hidden="1"/>
    <cellStyle name="Hipervínculo visitado" xfId="56775" builtinId="9" hidden="1"/>
    <cellStyle name="Hipervínculo visitado" xfId="10882" builtinId="9" hidden="1"/>
    <cellStyle name="Hipervínculo visitado" xfId="52082" builtinId="9" hidden="1"/>
    <cellStyle name="Hipervínculo visitado" xfId="58821" builtinId="9" hidden="1"/>
    <cellStyle name="Hipervínculo visitado" xfId="17400" builtinId="9" hidden="1"/>
    <cellStyle name="Hipervínculo visitado" xfId="45462" builtinId="9" hidden="1"/>
    <cellStyle name="Hipervínculo visitado" xfId="41398" builtinId="9" hidden="1"/>
    <cellStyle name="Hipervínculo visitado" xfId="37801" builtinId="9" hidden="1"/>
    <cellStyle name="Hipervínculo visitado" xfId="34054" builtinId="9" hidden="1"/>
    <cellStyle name="Hipervínculo visitado" xfId="3381" builtinId="9" hidden="1"/>
    <cellStyle name="Hipervínculo visitado" xfId="256" builtinId="9" hidden="1"/>
    <cellStyle name="Hipervínculo visitado" xfId="19898" builtinId="9" hidden="1"/>
    <cellStyle name="Hipervínculo visitado" xfId="7296" builtinId="9" hidden="1"/>
    <cellStyle name="Hipervínculo visitado" xfId="7040" builtinId="9" hidden="1"/>
    <cellStyle name="Hipervínculo visitado" xfId="20427" builtinId="9" hidden="1"/>
    <cellStyle name="Hipervínculo visitado" xfId="19273" builtinId="9" hidden="1"/>
    <cellStyle name="Hipervínculo visitado" xfId="13626" builtinId="9" hidden="1"/>
    <cellStyle name="Hipervínculo visitado" xfId="44648" builtinId="9" hidden="1"/>
    <cellStyle name="Hipervínculo visitado" xfId="13744" builtinId="9" hidden="1"/>
    <cellStyle name="Hipervínculo visitado" xfId="40846" builtinId="9" hidden="1"/>
    <cellStyle name="Hipervínculo visitado" xfId="57762" builtinId="9" hidden="1"/>
    <cellStyle name="Hipervínculo visitado" xfId="33974" builtinId="9" hidden="1"/>
    <cellStyle name="Hipervínculo visitado" xfId="20461" builtinId="9" hidden="1"/>
    <cellStyle name="Hipervínculo visitado" xfId="28428" builtinId="9" hidden="1"/>
    <cellStyle name="Hipervínculo visitado" xfId="53130" builtinId="9" hidden="1"/>
    <cellStyle name="Hipervínculo visitado" xfId="32390" builtinId="9" hidden="1"/>
    <cellStyle name="Hipervínculo visitado" xfId="57106" builtinId="9" hidden="1"/>
    <cellStyle name="Hipervínculo visitado" xfId="30086" builtinId="9" hidden="1"/>
    <cellStyle name="Hipervínculo visitado" xfId="25927" builtinId="9" hidden="1"/>
    <cellStyle name="Hipervínculo visitado" xfId="54387" builtinId="9" hidden="1"/>
    <cellStyle name="Hipervínculo visitado" xfId="56189" builtinId="9" hidden="1"/>
    <cellStyle name="Hipervínculo visitado" xfId="34347" builtinId="9" hidden="1"/>
    <cellStyle name="Hipervínculo visitado" xfId="12189" builtinId="9" hidden="1"/>
    <cellStyle name="Hipervínculo visitado" xfId="48406" builtinId="9" hidden="1"/>
    <cellStyle name="Hipervínculo visitado" xfId="26277" builtinId="9" hidden="1"/>
    <cellStyle name="Hipervínculo visitado" xfId="17112" builtinId="9" hidden="1"/>
    <cellStyle name="Hipervínculo visitado" xfId="41205" builtinId="9" hidden="1"/>
    <cellStyle name="Hipervínculo visitado" xfId="34062" builtinId="9" hidden="1"/>
    <cellStyle name="Hipervínculo visitado" xfId="50199" builtinId="9" hidden="1"/>
    <cellStyle name="Hipervínculo visitado" xfId="14600" builtinId="9" hidden="1"/>
    <cellStyle name="Hipervínculo visitado" xfId="57653" builtinId="9" hidden="1"/>
    <cellStyle name="Hipervínculo visitado" xfId="47337" builtinId="9" hidden="1"/>
    <cellStyle name="Hipervínculo visitado" xfId="46521" builtinId="9" hidden="1"/>
    <cellStyle name="Hipervínculo visitado" xfId="4912" builtinId="9" hidden="1"/>
    <cellStyle name="Hipervínculo visitado" xfId="42215" builtinId="9" hidden="1"/>
    <cellStyle name="Hipervínculo visitado" xfId="9401" builtinId="9" hidden="1"/>
    <cellStyle name="Hipervínculo visitado" xfId="1433" builtinId="9" hidden="1"/>
    <cellStyle name="Hipervínculo visitado" xfId="44515" builtinId="9" hidden="1"/>
    <cellStyle name="Hipervínculo visitado" xfId="52913" builtinId="9" hidden="1"/>
    <cellStyle name="Hipervínculo visitado" xfId="27304" builtinId="9" hidden="1"/>
    <cellStyle name="Hipervínculo visitado" xfId="92" builtinId="9" hidden="1"/>
    <cellStyle name="Hipervínculo visitado" xfId="49172" builtinId="9" hidden="1"/>
    <cellStyle name="Hipervínculo visitado" xfId="28903" builtinId="9" hidden="1"/>
    <cellStyle name="Hipervínculo visitado" xfId="54948" builtinId="9" hidden="1"/>
    <cellStyle name="Hipervínculo visitado" xfId="18938" builtinId="9" hidden="1"/>
    <cellStyle name="Hipervínculo visitado" xfId="32496" builtinId="9" hidden="1"/>
    <cellStyle name="Hipervínculo visitado" xfId="32634" builtinId="9" hidden="1"/>
    <cellStyle name="Hipervínculo visitado" xfId="50970" builtinId="9" hidden="1"/>
    <cellStyle name="Hipervínculo visitado" xfId="56041" builtinId="9" hidden="1"/>
    <cellStyle name="Hipervínculo visitado" xfId="58184" builtinId="9" hidden="1"/>
    <cellStyle name="Hipervínculo visitado" xfId="50778" builtinId="9" hidden="1"/>
    <cellStyle name="Hipervínculo visitado" xfId="1941" builtinId="9" hidden="1"/>
    <cellStyle name="Hipervínculo visitado" xfId="58707" builtinId="9" hidden="1"/>
    <cellStyle name="Hipervínculo visitado" xfId="9596" builtinId="9" hidden="1"/>
    <cellStyle name="Hipervínculo visitado" xfId="37323" builtinId="9" hidden="1"/>
    <cellStyle name="Hipervínculo visitado" xfId="18010" builtinId="9" hidden="1"/>
    <cellStyle name="Hipervínculo visitado" xfId="44060" builtinId="9" hidden="1"/>
    <cellStyle name="Hipervínculo visitado" xfId="42262" builtinId="9" hidden="1"/>
    <cellStyle name="Hipervínculo visitado" xfId="27262" builtinId="9" hidden="1"/>
    <cellStyle name="Hipervínculo visitado" xfId="31270" builtinId="9" hidden="1"/>
    <cellStyle name="Hipervínculo visitado" xfId="23473" builtinId="9" hidden="1"/>
    <cellStyle name="Hipervínculo visitado" xfId="25541" builtinId="9" hidden="1"/>
    <cellStyle name="Hipervínculo visitado" xfId="14301" builtinId="9" hidden="1"/>
    <cellStyle name="Hipervínculo visitado" xfId="18279" builtinId="9" hidden="1"/>
    <cellStyle name="Hipervínculo visitado" xfId="57984" builtinId="9" hidden="1"/>
    <cellStyle name="Hipervínculo visitado" xfId="28255" builtinId="9" hidden="1"/>
    <cellStyle name="Hipervínculo visitado" xfId="7676" builtinId="9" hidden="1"/>
    <cellStyle name="Hipervínculo visitado" xfId="42370" builtinId="9" hidden="1"/>
    <cellStyle name="Hipervínculo visitado" xfId="44336" builtinId="9" hidden="1"/>
    <cellStyle name="Hipervínculo visitado" xfId="47177" builtinId="9" hidden="1"/>
    <cellStyle name="Hipervínculo visitado" xfId="15694" builtinId="9" hidden="1"/>
    <cellStyle name="Hipervínculo visitado" xfId="55414" builtinId="9" hidden="1"/>
    <cellStyle name="Hipervínculo visitado" xfId="27574" builtinId="9" hidden="1"/>
    <cellStyle name="Hipervínculo visitado" xfId="44780" builtinId="9" hidden="1"/>
    <cellStyle name="Hipervínculo visitado" xfId="14364" builtinId="9" hidden="1"/>
    <cellStyle name="Hipervínculo visitado" xfId="45280" builtinId="9" hidden="1"/>
    <cellStyle name="Hipervínculo visitado" xfId="52453" builtinId="9" hidden="1"/>
    <cellStyle name="Hipervínculo visitado" xfId="12849" builtinId="9" hidden="1"/>
    <cellStyle name="Hipervínculo visitado" xfId="6304" builtinId="9" hidden="1"/>
    <cellStyle name="Hipervínculo visitado" xfId="9183" builtinId="9" hidden="1"/>
    <cellStyle name="Hipervínculo visitado" xfId="44826" builtinId="9" hidden="1"/>
    <cellStyle name="Hipervínculo visitado" xfId="41139" builtinId="9" hidden="1"/>
    <cellStyle name="Hipervínculo visitado" xfId="52525" builtinId="9" hidden="1"/>
    <cellStyle name="Hipervínculo visitado" xfId="49698" builtinId="9" hidden="1"/>
    <cellStyle name="Hipervínculo visitado" xfId="5831" builtinId="9" hidden="1"/>
    <cellStyle name="Hipervínculo visitado" xfId="2328" builtinId="9" hidden="1"/>
    <cellStyle name="Hipervínculo visitado" xfId="1325" builtinId="9" hidden="1"/>
    <cellStyle name="Hipervínculo visitado" xfId="8630" builtinId="9" hidden="1"/>
    <cellStyle name="Hipervínculo visitado" xfId="44274" builtinId="9" hidden="1"/>
    <cellStyle name="Hipervínculo visitado" xfId="7839" builtinId="9" hidden="1"/>
    <cellStyle name="Hipervínculo visitado" xfId="9023" builtinId="9" hidden="1"/>
    <cellStyle name="Hipervínculo visitado" xfId="49982" builtinId="9" hidden="1"/>
    <cellStyle name="Hipervínculo visitado" xfId="43511" builtinId="9" hidden="1"/>
    <cellStyle name="Hipervínculo visitado" xfId="58343" builtinId="9" hidden="1"/>
    <cellStyle name="Hipervínculo visitado" xfId="29457" builtinId="9" hidden="1"/>
    <cellStyle name="Hipervínculo visitado" xfId="27406" builtinId="9" hidden="1"/>
    <cellStyle name="Hipervínculo visitado" xfId="30200" builtinId="9" hidden="1"/>
    <cellStyle name="Hipervínculo visitado" xfId="49500" builtinId="9" hidden="1"/>
    <cellStyle name="Hipervínculo visitado" xfId="15985" builtinId="9" hidden="1"/>
    <cellStyle name="Hipervínculo visitado" xfId="14562" builtinId="9" hidden="1"/>
    <cellStyle name="Hipervínculo visitado" xfId="9944" builtinId="9" hidden="1"/>
    <cellStyle name="Hipervínculo visitado" xfId="8626" builtinId="9" hidden="1"/>
    <cellStyle name="Hipervínculo visitado" xfId="3093" builtinId="9" hidden="1"/>
    <cellStyle name="Hipervínculo visitado" xfId="10734" builtinId="9" hidden="1"/>
    <cellStyle name="Hipervínculo visitado" xfId="26705" builtinId="9" hidden="1"/>
    <cellStyle name="Hipervínculo visitado" xfId="46732" builtinId="9" hidden="1"/>
    <cellStyle name="Hipervínculo visitado" xfId="25708" builtinId="9" hidden="1"/>
    <cellStyle name="Hipervínculo visitado" xfId="58107" builtinId="9" hidden="1"/>
    <cellStyle name="Hipervínculo visitado" xfId="37957" builtinId="9" hidden="1"/>
    <cellStyle name="Hipervínculo visitado" xfId="49660" builtinId="9" hidden="1"/>
    <cellStyle name="Hipervínculo visitado" xfId="24489" builtinId="9" hidden="1"/>
    <cellStyle name="Hipervínculo visitado" xfId="25186" builtinId="9" hidden="1"/>
    <cellStyle name="Hipervínculo visitado" xfId="25379" builtinId="9" hidden="1"/>
    <cellStyle name="Hipervínculo visitado" xfId="36372" builtinId="9" hidden="1"/>
    <cellStyle name="Hipervínculo visitado" xfId="47285" builtinId="9" hidden="1"/>
    <cellStyle name="Hipervínculo visitado" xfId="52180" builtinId="9" hidden="1"/>
    <cellStyle name="Hipervínculo visitado" xfId="33422" builtinId="9" hidden="1"/>
    <cellStyle name="Hipervínculo visitado" xfId="38459" builtinId="9" hidden="1"/>
    <cellStyle name="Hipervínculo visitado" xfId="25495" builtinId="9" hidden="1"/>
    <cellStyle name="Hipervínculo visitado" xfId="46573" builtinId="9" hidden="1"/>
    <cellStyle name="Hipervínculo visitado" xfId="12861" builtinId="9" hidden="1"/>
    <cellStyle name="Hipervínculo visitado" xfId="46571" builtinId="9" hidden="1"/>
    <cellStyle name="Hipervínculo visitado" xfId="27276" builtinId="9" hidden="1"/>
    <cellStyle name="Hipervínculo visitado" xfId="10024" builtinId="9" hidden="1"/>
    <cellStyle name="Hipervínculo visitado" xfId="7843" builtinId="9" hidden="1"/>
    <cellStyle name="Hipervínculo visitado" xfId="31364" builtinId="9" hidden="1"/>
    <cellStyle name="Hipervínculo visitado" xfId="56227" builtinId="9" hidden="1"/>
    <cellStyle name="Hipervínculo visitado" xfId="16450" builtinId="9" hidden="1"/>
    <cellStyle name="Hipervínculo visitado" xfId="18057" builtinId="9" hidden="1"/>
    <cellStyle name="Hipervínculo visitado" xfId="34105" builtinId="9" hidden="1"/>
    <cellStyle name="Hipervínculo visitado" xfId="7664" builtinId="9" hidden="1"/>
    <cellStyle name="Hipervínculo visitado" xfId="40208" builtinId="9" hidden="1"/>
    <cellStyle name="Hipervínculo visitado" xfId="53877" builtinId="9" hidden="1"/>
    <cellStyle name="Hipervínculo visitado" xfId="7454" builtinId="9" hidden="1"/>
    <cellStyle name="Hipervínculo visitado" xfId="22335" builtinId="9" hidden="1"/>
    <cellStyle name="Hipervínculo visitado" xfId="7835" builtinId="9" hidden="1"/>
    <cellStyle name="Hipervínculo visitado" xfId="37825" builtinId="9" hidden="1"/>
    <cellStyle name="Hipervínculo visitado" xfId="39776" builtinId="9" hidden="1"/>
    <cellStyle name="Hipervínculo visitado" xfId="52963" builtinId="9" hidden="1"/>
    <cellStyle name="Hipervínculo visitado" xfId="53543" builtinId="9" hidden="1"/>
    <cellStyle name="Hipervínculo visitado" xfId="51598" builtinId="9" hidden="1"/>
    <cellStyle name="Hipervínculo visitado" xfId="40332" builtinId="9" hidden="1"/>
    <cellStyle name="Hipervínculo visitado" xfId="30442" builtinId="9" hidden="1"/>
    <cellStyle name="Hipervínculo visitado" xfId="46213" builtinId="9" hidden="1"/>
    <cellStyle name="Hipervínculo visitado" xfId="27195" builtinId="9" hidden="1"/>
    <cellStyle name="Hipervínculo visitado" xfId="27663" builtinId="9" hidden="1"/>
    <cellStyle name="Hipervínculo visitado" xfId="54181" builtinId="9" hidden="1"/>
    <cellStyle name="Hipervínculo visitado" xfId="53371" builtinId="9" hidden="1"/>
    <cellStyle name="Hipervínculo visitado" xfId="53229" builtinId="9" hidden="1"/>
    <cellStyle name="Hipervínculo visitado" xfId="1705" builtinId="9" hidden="1"/>
    <cellStyle name="Hipervínculo visitado" xfId="54493" builtinId="9" hidden="1"/>
    <cellStyle name="Hipervínculo visitado" xfId="56861" builtinId="9" hidden="1"/>
    <cellStyle name="Hipervínculo visitado" xfId="20529" builtinId="9" hidden="1"/>
    <cellStyle name="Hipervínculo visitado" xfId="25587" builtinId="9" hidden="1"/>
    <cellStyle name="Hipervínculo visitado" xfId="58567" builtinId="9" hidden="1"/>
    <cellStyle name="Hipervínculo visitado" xfId="48293" builtinId="9" hidden="1"/>
    <cellStyle name="Hipervínculo visitado" xfId="33586" builtinId="9" hidden="1"/>
    <cellStyle name="Hipervínculo visitado" xfId="11621" builtinId="9" hidden="1"/>
    <cellStyle name="Hipervínculo visitado" xfId="54003" builtinId="9" hidden="1"/>
    <cellStyle name="Hipervínculo visitado" xfId="12619" builtinId="9" hidden="1"/>
    <cellStyle name="Hipervínculo visitado" xfId="14928" builtinId="9" hidden="1"/>
    <cellStyle name="Hipervínculo visitado" xfId="23513" builtinId="9" hidden="1"/>
    <cellStyle name="Hipervínculo visitado" xfId="43028" builtinId="9" hidden="1"/>
    <cellStyle name="Hipervínculo visitado" xfId="38969" builtinId="9" hidden="1"/>
    <cellStyle name="Hipervínculo visitado" xfId="43429" builtinId="9" hidden="1"/>
    <cellStyle name="Hipervínculo visitado" xfId="17862" builtinId="9" hidden="1"/>
    <cellStyle name="Hipervínculo visitado" xfId="34165" builtinId="9" hidden="1"/>
    <cellStyle name="Hipervínculo visitado" xfId="53781" builtinId="9" hidden="1"/>
    <cellStyle name="Hipervínculo visitado" xfId="94" builtinId="9" hidden="1"/>
    <cellStyle name="Hipervínculo visitado" xfId="4253" builtinId="9" hidden="1"/>
    <cellStyle name="Hipervínculo visitado" xfId="34428" builtinId="9" hidden="1"/>
    <cellStyle name="Hipervínculo visitado" xfId="986" builtinId="9" hidden="1"/>
    <cellStyle name="Hipervínculo visitado" xfId="14713" builtinId="9" hidden="1"/>
    <cellStyle name="Hipervínculo visitado" xfId="24603" builtinId="9" hidden="1"/>
    <cellStyle name="Hipervínculo visitado" xfId="16334" builtinId="9" hidden="1"/>
    <cellStyle name="Hipervínculo visitado" xfId="16175" builtinId="9" hidden="1"/>
    <cellStyle name="Hipervínculo visitado" xfId="3477" builtinId="9" hidden="1"/>
    <cellStyle name="Hipervínculo visitado" xfId="6667" builtinId="9" hidden="1"/>
    <cellStyle name="Hipervínculo visitado" xfId="24327" builtinId="9" hidden="1"/>
    <cellStyle name="Hipervínculo visitado" xfId="33047" builtinId="9" hidden="1"/>
    <cellStyle name="Hipervínculo visitado" xfId="57905" builtinId="9" hidden="1"/>
    <cellStyle name="Hipervínculo visitado" xfId="33124" builtinId="9" hidden="1"/>
    <cellStyle name="Hipervínculo visitado" xfId="22115" builtinId="9" hidden="1"/>
    <cellStyle name="Hipervínculo visitado" xfId="31344" builtinId="9" hidden="1"/>
    <cellStyle name="Hipervínculo visitado" xfId="7728" builtinId="9" hidden="1"/>
    <cellStyle name="Hipervínculo visitado" xfId="19766" builtinId="9" hidden="1"/>
    <cellStyle name="Hipervínculo visitado" xfId="34121" builtinId="9" hidden="1"/>
    <cellStyle name="Hipervínculo visitado" xfId="14662" builtinId="9" hidden="1"/>
    <cellStyle name="Hipervínculo visitado" xfId="55213" builtinId="9" hidden="1"/>
    <cellStyle name="Hipervínculo visitado" xfId="38840" builtinId="9" hidden="1"/>
    <cellStyle name="Hipervínculo visitado" xfId="17958" builtinId="9" hidden="1"/>
    <cellStyle name="Hipervínculo visitado" xfId="53192" builtinId="9" hidden="1"/>
    <cellStyle name="Hipervínculo visitado" xfId="53170" builtinId="9" hidden="1"/>
    <cellStyle name="Hipervínculo visitado" xfId="26615" builtinId="9" hidden="1"/>
    <cellStyle name="Hipervínculo visitado" xfId="32906" builtinId="9" hidden="1"/>
    <cellStyle name="Hipervínculo visitado" xfId="56632" builtinId="9" hidden="1"/>
    <cellStyle name="Hipervínculo visitado" xfId="52346" builtinId="9" hidden="1"/>
    <cellStyle name="Hipervínculo visitado" xfId="34973" builtinId="9" hidden="1"/>
    <cellStyle name="Hipervínculo visitado" xfId="8602" builtinId="9" hidden="1"/>
    <cellStyle name="Hipervínculo visitado" xfId="16069" builtinId="9" hidden="1"/>
    <cellStyle name="Hipervínculo visitado" xfId="17886" builtinId="9" hidden="1"/>
    <cellStyle name="Hipervínculo visitado" xfId="56565" builtinId="9" hidden="1"/>
    <cellStyle name="Hipervínculo visitado" xfId="58501" builtinId="9" hidden="1"/>
    <cellStyle name="Hipervínculo visitado" xfId="9994" builtinId="9" hidden="1"/>
    <cellStyle name="Hipervínculo visitado" xfId="22902" builtinId="9" hidden="1"/>
    <cellStyle name="Hipervínculo visitado" xfId="58317" builtinId="9" hidden="1"/>
    <cellStyle name="Hipervínculo visitado" xfId="55787" builtinId="9" hidden="1"/>
    <cellStyle name="Hipervínculo visitado" xfId="1797" builtinId="9" hidden="1"/>
    <cellStyle name="Hipervínculo visitado" xfId="11187" builtinId="9" hidden="1"/>
    <cellStyle name="Hipervínculo visitado" xfId="55018" builtinId="9" hidden="1"/>
    <cellStyle name="Hipervínculo visitado" xfId="33644" builtinId="9" hidden="1"/>
    <cellStyle name="Hipervínculo visitado" xfId="54635" builtinId="9" hidden="1"/>
    <cellStyle name="Hipervínculo visitado" xfId="8983" builtinId="9" hidden="1"/>
    <cellStyle name="Hipervínculo visitado" xfId="30257" builtinId="9" hidden="1"/>
    <cellStyle name="Hipervínculo visitado" xfId="50203" builtinId="9" hidden="1"/>
    <cellStyle name="Hipervínculo visitado" xfId="7794" builtinId="9" hidden="1"/>
    <cellStyle name="Hipervínculo visitado" xfId="45220" builtinId="9" hidden="1"/>
    <cellStyle name="Hipervínculo visitado" xfId="12653" builtinId="9" hidden="1"/>
    <cellStyle name="Hipervínculo visitado" xfId="42906" builtinId="9" hidden="1"/>
    <cellStyle name="Hipervínculo visitado" xfId="11984" builtinId="9" hidden="1"/>
    <cellStyle name="Hipervínculo visitado" xfId="43812" builtinId="9" hidden="1"/>
    <cellStyle name="Hipervínculo visitado" xfId="35417" builtinId="9" hidden="1"/>
    <cellStyle name="Hipervínculo visitado" xfId="19740" builtinId="9" hidden="1"/>
    <cellStyle name="Hipervínculo visitado" xfId="25755" builtinId="9" hidden="1"/>
    <cellStyle name="Hipervínculo visitado" xfId="8398" builtinId="9" hidden="1"/>
    <cellStyle name="Hipervínculo visitado" xfId="33944" builtinId="9" hidden="1"/>
    <cellStyle name="Hipervínculo visitado" xfId="4576" builtinId="9" hidden="1"/>
    <cellStyle name="Hipervínculo visitado" xfId="10864" builtinId="9" hidden="1"/>
    <cellStyle name="Hipervínculo visitado" xfId="8508" builtinId="9" hidden="1"/>
    <cellStyle name="Hipervínculo visitado" xfId="1585" builtinId="9" hidden="1"/>
    <cellStyle name="Hipervínculo visitado" xfId="32535" builtinId="9" hidden="1"/>
    <cellStyle name="Hipervínculo visitado" xfId="25793" builtinId="9" hidden="1"/>
    <cellStyle name="Hipervínculo visitado" xfId="12111" builtinId="9" hidden="1"/>
    <cellStyle name="Hipervínculo visitado" xfId="22339" builtinId="9" hidden="1"/>
    <cellStyle name="Hipervínculo visitado" xfId="34689" builtinId="9" hidden="1"/>
    <cellStyle name="Hipervínculo visitado" xfId="36530" builtinId="9" hidden="1"/>
    <cellStyle name="Hipervínculo visitado" xfId="56025" builtinId="9" hidden="1"/>
    <cellStyle name="Hipervínculo visitado" xfId="32890" builtinId="9" hidden="1"/>
    <cellStyle name="Hipervínculo visitado" xfId="6701" builtinId="9" hidden="1"/>
    <cellStyle name="Hipervínculo visitado" xfId="23463" builtinId="9" hidden="1"/>
    <cellStyle name="Hipervínculo visitado" xfId="4772" builtinId="9" hidden="1"/>
    <cellStyle name="Hipervínculo visitado" xfId="2190" builtinId="9" hidden="1"/>
    <cellStyle name="Hipervínculo visitado" xfId="56915" builtinId="9" hidden="1"/>
    <cellStyle name="Hipervínculo visitado" xfId="30243" builtinId="9" hidden="1"/>
    <cellStyle name="Hipervínculo visitado" xfId="23323" builtinId="9" hidden="1"/>
    <cellStyle name="Hipervínculo visitado" xfId="55424" builtinId="9" hidden="1"/>
    <cellStyle name="Hipervínculo visitado" xfId="52921" builtinId="9" hidden="1"/>
    <cellStyle name="Hipervínculo visitado" xfId="54419" builtinId="9" hidden="1"/>
    <cellStyle name="Hipervínculo visitado" xfId="5950" builtinId="9" hidden="1"/>
    <cellStyle name="Hipervínculo visitado" xfId="49824" builtinId="9" hidden="1"/>
    <cellStyle name="Hipervínculo visitado" xfId="42104" builtinId="9" hidden="1"/>
    <cellStyle name="Hipervínculo visitado" xfId="5500" builtinId="9" hidden="1"/>
    <cellStyle name="Hipervínculo visitado" xfId="26627" builtinId="9" hidden="1"/>
    <cellStyle name="Hipervínculo visitado" xfId="39405" builtinId="9" hidden="1"/>
    <cellStyle name="Hipervínculo visitado" xfId="7328" builtinId="9" hidden="1"/>
    <cellStyle name="Hipervínculo visitado" xfId="5396" builtinId="9" hidden="1"/>
    <cellStyle name="Hipervínculo visitado" xfId="10590" builtinId="9" hidden="1"/>
    <cellStyle name="Hipervínculo visitado" xfId="35399" builtinId="9" hidden="1"/>
    <cellStyle name="Hipervínculo visitado" xfId="24851" builtinId="9" hidden="1"/>
    <cellStyle name="Hipervínculo visitado" xfId="56251" builtinId="9" hidden="1"/>
    <cellStyle name="Hipervínculo visitado" xfId="44846" builtinId="9" hidden="1"/>
    <cellStyle name="Hipervínculo visitado" xfId="6036" builtinId="9" hidden="1"/>
    <cellStyle name="Hipervínculo visitado" xfId="11251" builtinId="9" hidden="1"/>
    <cellStyle name="Hipervínculo visitado" xfId="48636" builtinId="9" hidden="1"/>
    <cellStyle name="Hipervínculo visitado" xfId="13423" builtinId="9" hidden="1"/>
    <cellStyle name="Hipervínculo visitado" xfId="11158" builtinId="9" hidden="1"/>
    <cellStyle name="Hipervínculo visitado" xfId="140" builtinId="9" hidden="1"/>
    <cellStyle name="Hipervínculo visitado" xfId="29393" builtinId="9" hidden="1"/>
    <cellStyle name="Hipervínculo visitado" xfId="11891" builtinId="9" hidden="1"/>
    <cellStyle name="Hipervínculo visitado" xfId="17180" builtinId="9" hidden="1"/>
    <cellStyle name="Hipervínculo visitado" xfId="25985" builtinId="9" hidden="1"/>
    <cellStyle name="Hipervínculo visitado" xfId="18478" builtinId="9" hidden="1"/>
    <cellStyle name="Hipervínculo visitado" xfId="23227" builtinId="9" hidden="1"/>
    <cellStyle name="Hipervínculo visitado" xfId="51228" builtinId="9" hidden="1"/>
    <cellStyle name="Hipervínculo visitado" xfId="32954" builtinId="9" hidden="1"/>
    <cellStyle name="Hipervínculo visitado" xfId="4319" builtinId="9" hidden="1"/>
    <cellStyle name="Hipervínculo visitado" xfId="3867" builtinId="9" hidden="1"/>
    <cellStyle name="Hipervínculo visitado" xfId="12151" builtinId="9" hidden="1"/>
    <cellStyle name="Hipervínculo visitado" xfId="48072" builtinId="9" hidden="1"/>
    <cellStyle name="Hipervínculo visitado" xfId="2084" builtinId="9" hidden="1"/>
    <cellStyle name="Hipervínculo visitado" xfId="27432" builtinId="9" hidden="1"/>
    <cellStyle name="Hipervínculo visitado" xfId="34848" builtinId="9" hidden="1"/>
    <cellStyle name="Hipervínculo visitado" xfId="23345" builtinId="9" hidden="1"/>
    <cellStyle name="Hipervínculo visitado" xfId="15340" builtinId="9" hidden="1"/>
    <cellStyle name="Hipervínculo visitado" xfId="27171" builtinId="9" hidden="1"/>
    <cellStyle name="Hipervínculo visitado" xfId="51764" builtinId="9" hidden="1"/>
    <cellStyle name="Hipervínculo visitado" xfId="50601" builtinId="9" hidden="1"/>
    <cellStyle name="Hipervínculo visitado" xfId="44296" builtinId="9" hidden="1"/>
    <cellStyle name="Hipervínculo visitado" xfId="21323" builtinId="9" hidden="1"/>
    <cellStyle name="Hipervínculo visitado" xfId="32788" builtinId="9" hidden="1"/>
    <cellStyle name="Hipervínculo visitado" xfId="25204" builtinId="9" hidden="1"/>
    <cellStyle name="Hipervínculo visitado" xfId="24459" builtinId="9" hidden="1"/>
    <cellStyle name="Hipervínculo visitado" xfId="30340" builtinId="9" hidden="1"/>
    <cellStyle name="Hipervínculo visitado" xfId="19860" builtinId="9" hidden="1"/>
    <cellStyle name="Hipervínculo visitado" xfId="27821" builtinId="9" hidden="1"/>
    <cellStyle name="Hipervínculo visitado" xfId="51028" builtinId="9" hidden="1"/>
    <cellStyle name="Hipervínculo visitado" xfId="38295" builtinId="9" hidden="1"/>
    <cellStyle name="Hipervínculo visitado" xfId="17902" builtinId="9" hidden="1"/>
    <cellStyle name="Hipervínculo visitado" xfId="21829" builtinId="9" hidden="1"/>
    <cellStyle name="Hipervínculo visitado" xfId="44236" builtinId="9" hidden="1"/>
    <cellStyle name="Hipervínculo visitado" xfId="36913" builtinId="9" hidden="1"/>
    <cellStyle name="Hipervínculo visitado" xfId="7554" builtinId="9" hidden="1"/>
    <cellStyle name="Hipervínculo visitado" xfId="30366" builtinId="9" hidden="1"/>
    <cellStyle name="Hipervínculo visitado" xfId="9528" builtinId="9" hidden="1"/>
    <cellStyle name="Hipervínculo visitado" xfId="28167" builtinId="9" hidden="1"/>
    <cellStyle name="Hipervínculo visitado" xfId="433" builtinId="9" hidden="1"/>
    <cellStyle name="Hipervínculo visitado" xfId="28406" builtinId="9" hidden="1"/>
    <cellStyle name="Hipervínculo visitado" xfId="42986" builtinId="9" hidden="1"/>
    <cellStyle name="Hipervínculo visitado" xfId="7528" builtinId="9" hidden="1"/>
    <cellStyle name="Hipervínculo visitado" xfId="57254" builtinId="9" hidden="1"/>
    <cellStyle name="Hipervínculo visitado" xfId="44170" builtinId="9" hidden="1"/>
    <cellStyle name="Hipervínculo visitado" xfId="17500" builtinId="9" hidden="1"/>
    <cellStyle name="Hipervínculo visitado" xfId="44118" builtinId="9" hidden="1"/>
    <cellStyle name="Hipervínculo visitado" xfId="38207" builtinId="9" hidden="1"/>
    <cellStyle name="Hipervínculo visitado" xfId="4279" builtinId="9" hidden="1"/>
    <cellStyle name="Hipervínculo visitado" xfId="35859" builtinId="9" hidden="1"/>
    <cellStyle name="Hipervínculo visitado" xfId="30490" builtinId="9" hidden="1"/>
    <cellStyle name="Hipervínculo visitado" xfId="25718" builtinId="9" hidden="1"/>
    <cellStyle name="Hipervínculo visitado" xfId="12587" builtinId="9" hidden="1"/>
    <cellStyle name="Hipervínculo visitado" xfId="40931" builtinId="9" hidden="1"/>
    <cellStyle name="Hipervínculo visitado" xfId="5510" builtinId="9" hidden="1"/>
    <cellStyle name="Hipervínculo visitado" xfId="38243" builtinId="9" hidden="1"/>
    <cellStyle name="Hipervínculo visitado" xfId="43744" builtinId="9" hidden="1"/>
    <cellStyle name="Hipervínculo visitado" xfId="429" builtinId="9" hidden="1"/>
    <cellStyle name="Hipervínculo visitado" xfId="2396" builtinId="9" hidden="1"/>
    <cellStyle name="Hipervínculo visitado" xfId="17066" builtinId="9" hidden="1"/>
    <cellStyle name="Hipervínculo visitado" xfId="48252" builtinId="9" hidden="1"/>
    <cellStyle name="Hipervínculo visitado" xfId="39895" builtinId="9" hidden="1"/>
    <cellStyle name="Hipervínculo visitado" xfId="2092" builtinId="9" hidden="1"/>
    <cellStyle name="Hipervínculo visitado" xfId="25156" builtinId="9" hidden="1"/>
    <cellStyle name="Hipervínculo visitado" xfId="55293" builtinId="9" hidden="1"/>
    <cellStyle name="Hipervínculo visitado" xfId="59079" builtinId="9" hidden="1"/>
    <cellStyle name="Hipervínculo visitado" xfId="53425" builtinId="9" hidden="1"/>
    <cellStyle name="Hipervínculo visitado" xfId="2806" builtinId="9" hidden="1"/>
    <cellStyle name="Hipervínculo visitado" xfId="28026" builtinId="9" hidden="1"/>
    <cellStyle name="Hipervínculo visitado" xfId="57132" builtinId="9" hidden="1"/>
    <cellStyle name="Hipervínculo visitado" xfId="24257" builtinId="9" hidden="1"/>
    <cellStyle name="Hipervínculo visitado" xfId="10222" builtinId="9" hidden="1"/>
    <cellStyle name="Hipervínculo visitado" xfId="48567" builtinId="9" hidden="1"/>
    <cellStyle name="Hipervínculo visitado" xfId="37887" builtinId="9" hidden="1"/>
    <cellStyle name="Hipervínculo visitado" xfId="44328" builtinId="9" hidden="1"/>
    <cellStyle name="Hipervínculo visitado" xfId="3675" builtinId="9" hidden="1"/>
    <cellStyle name="Hipervínculo visitado" xfId="43814" builtinId="9" hidden="1"/>
    <cellStyle name="Hipervínculo visitado" xfId="23110" builtinId="9" hidden="1"/>
    <cellStyle name="Hipervínculo visitado" xfId="20038" builtinId="9" hidden="1"/>
    <cellStyle name="Hipervínculo visitado" xfId="37055" builtinId="9" hidden="1"/>
    <cellStyle name="Hipervínculo visitado" xfId="11552" builtinId="9" hidden="1"/>
    <cellStyle name="Hipervínculo visitado" xfId="952" builtinId="9" hidden="1"/>
    <cellStyle name="Hipervínculo visitado" xfId="9709" builtinId="9" hidden="1"/>
    <cellStyle name="Hipervínculo visitado" xfId="47956" builtinId="9" hidden="1"/>
    <cellStyle name="Hipervínculo visitado" xfId="52354" builtinId="9" hidden="1"/>
    <cellStyle name="Hipervínculo visitado" xfId="34139" builtinId="9" hidden="1"/>
    <cellStyle name="Hipervínculo visitado" xfId="45643" builtinId="9" hidden="1"/>
    <cellStyle name="Hipervínculo visitado" xfId="31380" builtinId="9" hidden="1"/>
    <cellStyle name="Hipervínculo visitado" xfId="53335" builtinId="9" hidden="1"/>
    <cellStyle name="Hipervínculo visitado" xfId="14532" builtinId="9" hidden="1"/>
    <cellStyle name="Hipervínculo visitado" xfId="35418" builtinId="9" hidden="1"/>
    <cellStyle name="Hipervínculo visitado" xfId="10588" builtinId="9" hidden="1"/>
    <cellStyle name="Hipervínculo visitado" xfId="8894" builtinId="9" hidden="1"/>
    <cellStyle name="Hipervínculo visitado" xfId="2400" builtinId="9" hidden="1"/>
    <cellStyle name="Hipervínculo visitado" xfId="20310" builtinId="9" hidden="1"/>
    <cellStyle name="Hipervínculo visitado" xfId="2340" builtinId="9" hidden="1"/>
    <cellStyle name="Hipervínculo visitado" xfId="2238" builtinId="9" hidden="1"/>
    <cellStyle name="Hipervínculo visitado" xfId="2485" builtinId="9" hidden="1"/>
    <cellStyle name="Hipervínculo visitado" xfId="51092" builtinId="9" hidden="1"/>
    <cellStyle name="Hipervínculo visitado" xfId="48240" builtinId="9" hidden="1"/>
    <cellStyle name="Hipervínculo visitado" xfId="58093" builtinId="9" hidden="1"/>
    <cellStyle name="Hipervínculo visitado" xfId="32858" builtinId="9" hidden="1"/>
    <cellStyle name="Hipervínculo visitado" xfId="13628" builtinId="9" hidden="1"/>
    <cellStyle name="Hipervínculo visitado" xfId="37035" builtinId="9" hidden="1"/>
    <cellStyle name="Hipervínculo visitado" xfId="19279" builtinId="9" hidden="1"/>
    <cellStyle name="Hipervínculo visitado" xfId="2406" builtinId="9" hidden="1"/>
    <cellStyle name="Hipervínculo visitado" xfId="58533" builtinId="9" hidden="1"/>
    <cellStyle name="Hipervínculo visitado" xfId="40792" builtinId="9" hidden="1"/>
    <cellStyle name="Hipervínculo visitado" xfId="43981" builtinId="9" hidden="1"/>
    <cellStyle name="Hipervínculo visitado" xfId="29185" builtinId="9" hidden="1"/>
    <cellStyle name="Hipervínculo visitado" xfId="51836" builtinId="9" hidden="1"/>
    <cellStyle name="Hipervínculo visitado" xfId="29193" builtinId="9" hidden="1"/>
    <cellStyle name="Hipervínculo visitado" xfId="40712" builtinId="9" hidden="1"/>
    <cellStyle name="Hipervínculo visitado" xfId="37084" builtinId="9" hidden="1"/>
    <cellStyle name="Hipervínculo visitado" xfId="13558" builtinId="9" hidden="1"/>
    <cellStyle name="Hipervínculo visitado" xfId="38772" builtinId="9" hidden="1"/>
    <cellStyle name="Hipervínculo visitado" xfId="49950" builtinId="9" hidden="1"/>
    <cellStyle name="Hipervínculo visitado" xfId="27670" builtinId="9" hidden="1"/>
    <cellStyle name="Hipervínculo visitado" xfId="22613" builtinId="9" hidden="1"/>
    <cellStyle name="Hipervínculo visitado" xfId="6388" builtinId="9" hidden="1"/>
    <cellStyle name="Hipervínculo visitado" xfId="17798" builtinId="9" hidden="1"/>
    <cellStyle name="Hipervínculo visitado" xfId="34711" builtinId="9" hidden="1"/>
    <cellStyle name="Hipervínculo visitado" xfId="38878" builtinId="9" hidden="1"/>
    <cellStyle name="Hipervínculo visitado" xfId="21554" builtinId="9" hidden="1"/>
    <cellStyle name="Hipervínculo visitado" xfId="23257" builtinId="9" hidden="1"/>
    <cellStyle name="Hipervínculo visitado" xfId="24635" builtinId="9" hidden="1"/>
    <cellStyle name="Hipervínculo visitado" xfId="4548" builtinId="9" hidden="1"/>
    <cellStyle name="Hipervínculo visitado" xfId="28969" builtinId="9" hidden="1"/>
    <cellStyle name="Hipervínculo visitado" xfId="972" builtinId="9" hidden="1"/>
    <cellStyle name="Hipervínculo visitado" xfId="27849" builtinId="9" hidden="1"/>
    <cellStyle name="Hipervínculo visitado" xfId="47401" builtinId="9" hidden="1"/>
    <cellStyle name="Hipervínculo visitado" xfId="31754" builtinId="9" hidden="1"/>
    <cellStyle name="Hipervínculo visitado" xfId="57621" builtinId="9" hidden="1"/>
    <cellStyle name="Hipervínculo visitado" xfId="32527" builtinId="9" hidden="1"/>
    <cellStyle name="Hipervínculo visitado" xfId="40708" builtinId="9" hidden="1"/>
    <cellStyle name="Hipervínculo visitado" xfId="41466" builtinId="9" hidden="1"/>
    <cellStyle name="Hipervínculo visitado" xfId="22117" builtinId="9" hidden="1"/>
    <cellStyle name="Hipervínculo visitado" xfId="31484" builtinId="9" hidden="1"/>
    <cellStyle name="Hipervínculo visitado" xfId="37707" builtinId="9" hidden="1"/>
    <cellStyle name="Hipervínculo visitado" xfId="58257" builtinId="9" hidden="1"/>
    <cellStyle name="Hipervínculo visitado" xfId="38005" builtinId="9" hidden="1"/>
    <cellStyle name="Hipervínculo visitado" xfId="32734" builtinId="9" hidden="1"/>
    <cellStyle name="Hipervínculo visitado" xfId="37997" builtinId="9" hidden="1"/>
    <cellStyle name="Hipervínculo visitado" xfId="25672" builtinId="9" hidden="1"/>
    <cellStyle name="Hipervínculo visitado" xfId="22577" builtinId="9" hidden="1"/>
    <cellStyle name="Hipervínculo visitado" xfId="37140" builtinId="9" hidden="1"/>
    <cellStyle name="Hipervínculo visitado" xfId="33287" builtinId="9" hidden="1"/>
    <cellStyle name="Hipervínculo visitado" xfId="36993" builtinId="9" hidden="1"/>
    <cellStyle name="Hipervínculo visitado" xfId="21941" builtinId="9" hidden="1"/>
    <cellStyle name="Hipervínculo visitado" xfId="48660" builtinId="9" hidden="1"/>
    <cellStyle name="Hipervínculo visitado" xfId="28049" builtinId="9" hidden="1"/>
    <cellStyle name="Hipervínculo visitado" xfId="35843" builtinId="9" hidden="1"/>
    <cellStyle name="Hipervínculo visitado" xfId="41315" builtinId="9" hidden="1"/>
    <cellStyle name="Hipervínculo visitado" xfId="34647" builtinId="9" hidden="1"/>
    <cellStyle name="Hipervínculo visitado" xfId="50347" builtinId="9" hidden="1"/>
    <cellStyle name="Hipervínculo visitado" xfId="29367" builtinId="9" hidden="1"/>
    <cellStyle name="Hipervínculo visitado" xfId="34719" builtinId="9" hidden="1"/>
    <cellStyle name="Hipervínculo visitado" xfId="44934" builtinId="9" hidden="1"/>
    <cellStyle name="Hipervínculo visitado" xfId="18431" builtinId="9" hidden="1"/>
    <cellStyle name="Hipervínculo visitado" xfId="1609" builtinId="9" hidden="1"/>
    <cellStyle name="Hipervínculo visitado" xfId="43112" builtinId="9" hidden="1"/>
    <cellStyle name="Hipervínculo visitado" xfId="50263" builtinId="9" hidden="1"/>
    <cellStyle name="Hipervínculo visitado" xfId="27454" builtinId="9" hidden="1"/>
    <cellStyle name="Hipervínculo visitado" xfId="6969" builtinId="9" hidden="1"/>
    <cellStyle name="Hipervínculo visitado" xfId="45356" builtinId="9" hidden="1"/>
    <cellStyle name="Hipervínculo visitado" xfId="23341" builtinId="9" hidden="1"/>
    <cellStyle name="Hipervínculo visitado" xfId="23757" builtinId="9" hidden="1"/>
    <cellStyle name="Hipervínculo visitado" xfId="15276" builtinId="9" hidden="1"/>
    <cellStyle name="Hipervínculo visitado" xfId="7580" builtinId="9" hidden="1"/>
    <cellStyle name="Hipervínculo visitado" xfId="32420" builtinId="9" hidden="1"/>
    <cellStyle name="Hipervínculo visitado" xfId="7103" builtinId="9" hidden="1"/>
    <cellStyle name="Hipervínculo visitado" xfId="52425" builtinId="9" hidden="1"/>
    <cellStyle name="Hipervínculo visitado" xfId="28933" builtinId="9" hidden="1"/>
    <cellStyle name="Hipervínculo visitado" xfId="55613" builtinId="9" hidden="1"/>
    <cellStyle name="Hipervínculo visitado" xfId="53763" builtinId="9" hidden="1"/>
    <cellStyle name="Hipervínculo visitado" xfId="3607" builtinId="9" hidden="1"/>
    <cellStyle name="Hipervínculo visitado" xfId="41512" builtinId="9" hidden="1"/>
    <cellStyle name="Hipervínculo visitado" xfId="44950" builtinId="9" hidden="1"/>
    <cellStyle name="Hipervínculo visitado" xfId="12067" builtinId="9" hidden="1"/>
    <cellStyle name="Hipervínculo visitado" xfId="50469" builtinId="9" hidden="1"/>
    <cellStyle name="Hipervínculo visitado" xfId="76" builtinId="9" hidden="1"/>
    <cellStyle name="Hipervínculo visitado" xfId="41472" builtinId="9" hidden="1"/>
    <cellStyle name="Hipervínculo visitado" xfId="34925" builtinId="9" hidden="1"/>
    <cellStyle name="Hipervínculo visitado" xfId="55460" builtinId="9" hidden="1"/>
    <cellStyle name="Hipervínculo visitado" xfId="36444" builtinId="9" hidden="1"/>
    <cellStyle name="Hipervínculo visitado" xfId="23485" builtinId="9" hidden="1"/>
    <cellStyle name="Hipervínculo visitado" xfId="49174" builtinId="9" hidden="1"/>
    <cellStyle name="Hipervínculo visitado" xfId="20925" builtinId="9" hidden="1"/>
    <cellStyle name="Hipervínculo visitado" xfId="24523" builtinId="9" hidden="1"/>
    <cellStyle name="Hipervínculo visitado" xfId="33398" builtinId="9" hidden="1"/>
    <cellStyle name="Hipervínculo visitado" xfId="27420" builtinId="9" hidden="1"/>
    <cellStyle name="Hipervínculo visitado" xfId="10826" builtinId="9" hidden="1"/>
    <cellStyle name="Hipervínculo visitado" xfId="35296" builtinId="9" hidden="1"/>
    <cellStyle name="Hipervínculo visitado" xfId="41109" builtinId="9" hidden="1"/>
    <cellStyle name="Hipervínculo visitado" xfId="31590" builtinId="9" hidden="1"/>
    <cellStyle name="Hipervínculo visitado" xfId="19000" builtinId="9" hidden="1"/>
    <cellStyle name="Hipervínculo visitado" xfId="29231" builtinId="9" hidden="1"/>
    <cellStyle name="Hipervínculo visitado" xfId="51726" builtinId="9" hidden="1"/>
    <cellStyle name="Hipervínculo visitado" xfId="47293" builtinId="9" hidden="1"/>
    <cellStyle name="Hipervínculo visitado" xfId="28371" builtinId="9" hidden="1"/>
    <cellStyle name="Hipervínculo visitado" xfId="46730" builtinId="9" hidden="1"/>
    <cellStyle name="Hipervínculo visitado" xfId="59286" builtinId="9" hidden="1"/>
    <cellStyle name="Hipervínculo visitado" xfId="15724" builtinId="9" hidden="1"/>
    <cellStyle name="Hipervínculo visitado" xfId="10464" builtinId="9" hidden="1"/>
    <cellStyle name="Hipervínculo visitado" xfId="43024" builtinId="9" hidden="1"/>
    <cellStyle name="Hipervínculo visitado" xfId="4780" builtinId="9" hidden="1"/>
    <cellStyle name="Hipervínculo visitado" xfId="12081" builtinId="9" hidden="1"/>
    <cellStyle name="Hipervínculo visitado" xfId="18519" builtinId="9" hidden="1"/>
    <cellStyle name="Hipervínculo visitado" xfId="11150" builtinId="9" hidden="1"/>
    <cellStyle name="Hipervínculo visitado" xfId="37663" builtinId="9" hidden="1"/>
    <cellStyle name="Hipervínculo visitado" xfId="43874" builtinId="9" hidden="1"/>
    <cellStyle name="Hipervínculo visitado" xfId="12037" builtinId="9" hidden="1"/>
    <cellStyle name="Hipervínculo visitado" xfId="25132" builtinId="9" hidden="1"/>
    <cellStyle name="Hipervínculo visitado" xfId="31666" builtinId="9" hidden="1"/>
    <cellStyle name="Hipervínculo visitado" xfId="37495" builtinId="9" hidden="1"/>
    <cellStyle name="Hipervínculo visitado" xfId="29332" builtinId="9" hidden="1"/>
    <cellStyle name="Hipervínculo visitado" xfId="25501" builtinId="9" hidden="1"/>
    <cellStyle name="Hipervínculo visitado" xfId="11548" builtinId="9" hidden="1"/>
    <cellStyle name="Hipervínculo visitado" xfId="43144" builtinId="9" hidden="1"/>
    <cellStyle name="Hipervínculo visitado" xfId="19610" builtinId="9" hidden="1"/>
    <cellStyle name="Hipervínculo visitado" xfId="4031" builtinId="9" hidden="1"/>
    <cellStyle name="Hipervínculo visitado" xfId="45651" builtinId="9" hidden="1"/>
    <cellStyle name="Hipervínculo visitado" xfId="10127" builtinId="9" hidden="1"/>
    <cellStyle name="Hipervínculo visitado" xfId="21877" builtinId="9" hidden="1"/>
    <cellStyle name="Hipervínculo visitado" xfId="47755" builtinId="9" hidden="1"/>
    <cellStyle name="Hipervínculo visitado" xfId="40224" builtinId="9" hidden="1"/>
    <cellStyle name="Hipervínculo visitado" xfId="10854" builtinId="9" hidden="1"/>
    <cellStyle name="Hipervínculo visitado" xfId="23251" builtinId="9" hidden="1"/>
    <cellStyle name="Hipervínculo visitado" xfId="35191" builtinId="9" hidden="1"/>
    <cellStyle name="Hipervínculo visitado" xfId="28018" builtinId="9" hidden="1"/>
    <cellStyle name="Hipervínculo visitado" xfId="56619" builtinId="9" hidden="1"/>
    <cellStyle name="Hipervínculo visitado" xfId="36722" builtinId="9" hidden="1"/>
    <cellStyle name="Hipervínculo visitado" xfId="48010" builtinId="9" hidden="1"/>
    <cellStyle name="Hipervínculo visitado" xfId="19164" builtinId="9" hidden="1"/>
    <cellStyle name="Hipervínculo visitado" xfId="55215" builtinId="9" hidden="1"/>
    <cellStyle name="Hipervínculo visitado" xfId="39538" builtinId="9" hidden="1"/>
    <cellStyle name="Hipervínculo visitado" xfId="22047" builtinId="9" hidden="1"/>
    <cellStyle name="Hipervínculo visitado" xfId="29165" builtinId="9" hidden="1"/>
    <cellStyle name="Hipervínculo visitado" xfId="44224" builtinId="9" hidden="1"/>
    <cellStyle name="Hipervínculo visitado" xfId="22379" builtinId="9" hidden="1"/>
    <cellStyle name="Hipervínculo visitado" xfId="4480" builtinId="9" hidden="1"/>
    <cellStyle name="Hipervínculo visitado" xfId="49598" builtinId="9" hidden="1"/>
    <cellStyle name="Hipervínculo visitado" xfId="19652" builtinId="9" hidden="1"/>
    <cellStyle name="Hipervínculo visitado" xfId="47747" builtinId="9" hidden="1"/>
    <cellStyle name="Hipervínculo visitado" xfId="2408" builtinId="9" hidden="1"/>
    <cellStyle name="Hipervínculo visitado" xfId="6470" builtinId="9" hidden="1"/>
    <cellStyle name="Hipervínculo visitado" xfId="12371" builtinId="9" hidden="1"/>
    <cellStyle name="Hipervínculo visitado" xfId="40018" builtinId="9" hidden="1"/>
    <cellStyle name="Hipervínculo visitado" xfId="21917" builtinId="9" hidden="1"/>
    <cellStyle name="Hipervínculo visitado" xfId="38487" builtinId="9" hidden="1"/>
    <cellStyle name="Hipervínculo visitado" xfId="27617" builtinId="9" hidden="1"/>
    <cellStyle name="Hipervínculo visitado" xfId="14476" builtinId="9" hidden="1"/>
    <cellStyle name="Hipervínculo visitado" xfId="24589" builtinId="9" hidden="1"/>
    <cellStyle name="Hipervínculo visitado" xfId="6290" builtinId="9" hidden="1"/>
    <cellStyle name="Hipervínculo visitado" xfId="46923" builtinId="9" hidden="1"/>
    <cellStyle name="Hipervínculo visitado" xfId="3751" builtinId="9" hidden="1"/>
    <cellStyle name="Hipervínculo visitado" xfId="26999" builtinId="9" hidden="1"/>
    <cellStyle name="Hipervínculo visitado" xfId="45376" builtinId="9" hidden="1"/>
    <cellStyle name="Hipervínculo visitado" xfId="32289" builtinId="9" hidden="1"/>
    <cellStyle name="Hipervínculo visitado" xfId="9352" builtinId="9" hidden="1"/>
    <cellStyle name="Hipervínculo visitado" xfId="27835" builtinId="9" hidden="1"/>
    <cellStyle name="Hipervínculo visitado" xfId="9237" builtinId="9" hidden="1"/>
    <cellStyle name="Hipervínculo visitado" xfId="28325" builtinId="9" hidden="1"/>
    <cellStyle name="Hipervínculo visitado" xfId="50944" builtinId="9" hidden="1"/>
    <cellStyle name="Hipervínculo visitado" xfId="25879" builtinId="9" hidden="1"/>
    <cellStyle name="Hipervínculo visitado" xfId="16436" builtinId="9" hidden="1"/>
    <cellStyle name="Hipervínculo visitado" xfId="7302" builtinId="9" hidden="1"/>
    <cellStyle name="Hipervínculo visitado" xfId="6781" builtinId="9" hidden="1"/>
    <cellStyle name="Hipervínculo visitado" xfId="49472" builtinId="9" hidden="1"/>
    <cellStyle name="Hipervínculo visitado" xfId="47898" builtinId="9" hidden="1"/>
    <cellStyle name="Hipervínculo visitado" xfId="21371" builtinId="9" hidden="1"/>
    <cellStyle name="Hipervínculo visitado" xfId="30450" builtinId="9" hidden="1"/>
    <cellStyle name="Hipervínculo visitado" xfId="55930" builtinId="9" hidden="1"/>
    <cellStyle name="Hipervínculo visitado" xfId="397" builtinId="9" hidden="1"/>
    <cellStyle name="Hipervínculo visitado" xfId="44571" builtinId="9" hidden="1"/>
    <cellStyle name="Hipervínculo visitado" xfId="38463" builtinId="9" hidden="1"/>
    <cellStyle name="Hipervínculo visitado" xfId="25549" builtinId="9" hidden="1"/>
    <cellStyle name="Hipervínculo visitado" xfId="19048" builtinId="9" hidden="1"/>
    <cellStyle name="Hipervínculo visitado" xfId="6777" builtinId="9" hidden="1"/>
    <cellStyle name="Hipervínculo visitado" xfId="5890" builtinId="9" hidden="1"/>
    <cellStyle name="Hipervínculo visitado" xfId="1891" builtinId="9" hidden="1"/>
    <cellStyle name="Hipervínculo visitado" xfId="25114" builtinId="9" hidden="1"/>
    <cellStyle name="Hipervínculo visitado" xfId="733" builtinId="9" hidden="1"/>
    <cellStyle name="Hipervínculo visitado" xfId="20417" builtinId="9" hidden="1"/>
    <cellStyle name="Hipervínculo visitado" xfId="39873" builtinId="9" hidden="1"/>
    <cellStyle name="Hipervínculo visitado" xfId="23947" builtinId="9" hidden="1"/>
    <cellStyle name="Hipervínculo visitado" xfId="23929" builtinId="9" hidden="1"/>
    <cellStyle name="Hipervínculo visitado" xfId="15526" builtinId="9" hidden="1"/>
    <cellStyle name="Hipervínculo visitado" xfId="12105" builtinId="9" hidden="1"/>
    <cellStyle name="Hipervínculo visitado" xfId="23038" builtinId="9" hidden="1"/>
    <cellStyle name="Hipervínculo visitado" xfId="20742" builtinId="9" hidden="1"/>
    <cellStyle name="Hipervínculo visitado" xfId="18321" builtinId="9" hidden="1"/>
    <cellStyle name="Hipervínculo visitado" xfId="26711" builtinId="9" hidden="1"/>
    <cellStyle name="Hipervínculo visitado" xfId="56155" builtinId="9" hidden="1"/>
    <cellStyle name="Hipervínculo visitado" xfId="33562" builtinId="9" hidden="1"/>
    <cellStyle name="Hipervínculo visitado" xfId="53182" builtinId="9" hidden="1"/>
    <cellStyle name="Hipervínculo visitado" xfId="25887" builtinId="9" hidden="1"/>
    <cellStyle name="Hipervínculo visitado" xfId="31186" builtinId="9" hidden="1"/>
    <cellStyle name="Hipervínculo visitado" xfId="8450" builtinId="9" hidden="1"/>
    <cellStyle name="Hipervínculo visitado" xfId="30462" builtinId="9" hidden="1"/>
    <cellStyle name="Hipervínculo visitado" xfId="30084" builtinId="9" hidden="1"/>
    <cellStyle name="Hipervínculo visitado" xfId="1333" builtinId="9" hidden="1"/>
    <cellStyle name="Hipervínculo visitado" xfId="15200" builtinId="9" hidden="1"/>
    <cellStyle name="Hipervínculo visitado" xfId="59227" builtinId="9" hidden="1"/>
    <cellStyle name="Hipervínculo visitado" xfId="53871" builtinId="9" hidden="1"/>
    <cellStyle name="Hipervínculo visitado" xfId="41630" builtinId="9" hidden="1"/>
    <cellStyle name="Hipervínculo visitado" xfId="28006" builtinId="9" hidden="1"/>
    <cellStyle name="Hipervínculo visitado" xfId="52513" builtinId="9" hidden="1"/>
    <cellStyle name="Hipervínculo visitado" xfId="6192" builtinId="9" hidden="1"/>
    <cellStyle name="Hipervínculo visitado" xfId="20208" builtinId="9" hidden="1"/>
    <cellStyle name="Hipervínculo visitado" xfId="5470" builtinId="9" hidden="1"/>
    <cellStyle name="Hipervínculo visitado" xfId="54808" builtinId="9" hidden="1"/>
    <cellStyle name="Hipervínculo visitado" xfId="19044" builtinId="9" hidden="1"/>
    <cellStyle name="Hipervínculo visitado" xfId="44511" builtinId="9" hidden="1"/>
    <cellStyle name="Hipervínculo visitado" xfId="7966" builtinId="9" hidden="1"/>
    <cellStyle name="Hipervínculo visitado" xfId="3335" builtinId="9" hidden="1"/>
    <cellStyle name="Hipervínculo visitado" xfId="5848" builtinId="9" hidden="1"/>
    <cellStyle name="Hipervínculo visitado" xfId="1215" builtinId="9" hidden="1"/>
    <cellStyle name="Hipervínculo visitado" xfId="37391" builtinId="9" hidden="1"/>
    <cellStyle name="Hipervínculo visitado" xfId="1715" builtinId="9" hidden="1"/>
    <cellStyle name="Hipervínculo visitado" xfId="17234" builtinId="9" hidden="1"/>
    <cellStyle name="Hipervínculo visitado" xfId="32870" builtinId="9" hidden="1"/>
    <cellStyle name="Hipervínculo visitado" xfId="5190" builtinId="9" hidden="1"/>
    <cellStyle name="Hipervínculo visitado" xfId="54527" builtinId="9" hidden="1"/>
    <cellStyle name="Hipervínculo visitado" xfId="484" builtinId="9" hidden="1"/>
    <cellStyle name="Hipervínculo visitado" xfId="16045" builtinId="9" hidden="1"/>
    <cellStyle name="Hipervínculo visitado" xfId="3745" builtinId="9" hidden="1"/>
    <cellStyle name="Hipervínculo visitado" xfId="41713" builtinId="9" hidden="1"/>
    <cellStyle name="Hipervínculo visitado" xfId="20485" builtinId="9" hidden="1"/>
    <cellStyle name="Hipervínculo visitado" xfId="1923" builtinId="9" hidden="1"/>
    <cellStyle name="Hipervínculo visitado" xfId="6570" builtinId="9" hidden="1"/>
    <cellStyle name="Hipervínculo visitado" xfId="4065" builtinId="9" hidden="1"/>
    <cellStyle name="Hipervínculo visitado" xfId="45080" builtinId="9" hidden="1"/>
    <cellStyle name="Hipervínculo visitado" xfId="42062" builtinId="9" hidden="1"/>
    <cellStyle name="Hipervínculo visitado" xfId="18539" builtinId="9" hidden="1"/>
    <cellStyle name="Hipervínculo visitado" xfId="38305" builtinId="9" hidden="1"/>
    <cellStyle name="Hipervínculo visitado" xfId="1447" builtinId="9" hidden="1"/>
    <cellStyle name="Hipervínculo visitado" xfId="21437" builtinId="9" hidden="1"/>
    <cellStyle name="Hipervínculo visitado" xfId="30552" builtinId="9" hidden="1"/>
    <cellStyle name="Hipervínculo visitado" xfId="45472" builtinId="9" hidden="1"/>
    <cellStyle name="Hipervínculo visitado" xfId="45969" builtinId="9" hidden="1"/>
    <cellStyle name="Hipervínculo visitado" xfId="57460" builtinId="9" hidden="1"/>
    <cellStyle name="Hipervínculo visitado" xfId="11357" builtinId="9" hidden="1"/>
    <cellStyle name="Hipervínculo visitado" xfId="13297" builtinId="9" hidden="1"/>
    <cellStyle name="Hipervínculo visitado" xfId="19488" builtinId="9" hidden="1"/>
    <cellStyle name="Hipervínculo visitado" xfId="51434" builtinId="9" hidden="1"/>
    <cellStyle name="Hipervínculo visitado" xfId="5286" builtinId="9" hidden="1"/>
    <cellStyle name="Hipervínculo visitado" xfId="20060" builtinId="9" hidden="1"/>
    <cellStyle name="Hipervínculo visitado" xfId="5966" builtinId="9" hidden="1"/>
    <cellStyle name="Hipervínculo visitado" xfId="44284" builtinId="9" hidden="1"/>
    <cellStyle name="Hipervínculo visitado" xfId="9504" builtinId="9" hidden="1"/>
    <cellStyle name="Hipervínculo visitado" xfId="24637" builtinId="9" hidden="1"/>
    <cellStyle name="Hipervínculo visitado" xfId="437" builtinId="9" hidden="1"/>
    <cellStyle name="Hipervínculo visitado" xfId="28985" builtinId="9" hidden="1"/>
    <cellStyle name="Hipervínculo visitado" xfId="29618" builtinId="9" hidden="1"/>
    <cellStyle name="Hipervínculo visitado" xfId="36163" builtinId="9" hidden="1"/>
    <cellStyle name="Hipervínculo visitado" xfId="25869" builtinId="9" hidden="1"/>
    <cellStyle name="Hipervínculo visitado" xfId="42570" builtinId="9" hidden="1"/>
    <cellStyle name="Hipervínculo visitado" xfId="30094" builtinId="9" hidden="1"/>
    <cellStyle name="Hipervínculo visitado" xfId="35071" builtinId="9" hidden="1"/>
    <cellStyle name="Hipervínculo visitado" xfId="47946" builtinId="9" hidden="1"/>
    <cellStyle name="Hipervínculo visitado" xfId="22055" builtinId="9" hidden="1"/>
    <cellStyle name="Hipervínculo visitado" xfId="38561" builtinId="9" hidden="1"/>
    <cellStyle name="Hipervínculo visitado" xfId="14084" builtinId="9" hidden="1"/>
    <cellStyle name="Hipervínculo visitado" xfId="39698" builtinId="9" hidden="1"/>
    <cellStyle name="Hipervínculo visitado" xfId="53015" builtinId="9" hidden="1"/>
    <cellStyle name="Hipervínculo visitado" xfId="52971" builtinId="9" hidden="1"/>
    <cellStyle name="Hipervínculo visitado" xfId="41735" builtinId="9" hidden="1"/>
    <cellStyle name="Hipervínculo visitado" xfId="34595" builtinId="9" hidden="1"/>
    <cellStyle name="Hipervínculo visitado" xfId="38053" builtinId="9" hidden="1"/>
    <cellStyle name="Hipervínculo visitado" xfId="29803" builtinId="9" hidden="1"/>
    <cellStyle name="Hipervínculo visitado" xfId="8050" builtinId="9" hidden="1"/>
    <cellStyle name="Hipervínculo visitado" xfId="2284" builtinId="9" hidden="1"/>
    <cellStyle name="Hipervínculo visitado" xfId="15754" builtinId="9" hidden="1"/>
    <cellStyle name="Hipervínculo visitado" xfId="9687" builtinId="9" hidden="1"/>
    <cellStyle name="Hipervínculo visitado" xfId="56539" builtinId="9" hidden="1"/>
    <cellStyle name="Hipervínculo visitado" xfId="47974" builtinId="9" hidden="1"/>
    <cellStyle name="Hipervínculo visitado" xfId="13528" builtinId="9" hidden="1"/>
    <cellStyle name="Hipervínculo visitado" xfId="20246" builtinId="9" hidden="1"/>
    <cellStyle name="Hipervínculo visitado" xfId="20889" builtinId="9" hidden="1"/>
    <cellStyle name="Hipervínculo visitado" xfId="39449" builtinId="9" hidden="1"/>
    <cellStyle name="Hipervínculo visitado" xfId="53031" builtinId="9" hidden="1"/>
    <cellStyle name="Hipervínculo visitado" xfId="22718" builtinId="9" hidden="1"/>
    <cellStyle name="Hipervínculo visitado" xfId="34239" builtinId="9" hidden="1"/>
    <cellStyle name="Hipervínculo visitado" xfId="31108" builtinId="9" hidden="1"/>
    <cellStyle name="Hipervínculo visitado" xfId="23179" builtinId="9" hidden="1"/>
    <cellStyle name="Hipervínculo visitado" xfId="51262" builtinId="9" hidden="1"/>
    <cellStyle name="Hipervínculo visitado" xfId="31855" builtinId="9" hidden="1"/>
    <cellStyle name="Hipervínculo visitado" xfId="27813" builtinId="9" hidden="1"/>
    <cellStyle name="Hipervínculo visitado" xfId="49448" builtinId="9" hidden="1"/>
    <cellStyle name="Hipervínculo visitado" xfId="33440" builtinId="9" hidden="1"/>
    <cellStyle name="Hipervínculo visitado" xfId="35671" builtinId="9" hidden="1"/>
    <cellStyle name="Hipervínculo visitado" xfId="34067" builtinId="9" hidden="1"/>
    <cellStyle name="Hipervínculo visitado" xfId="30974" builtinId="9" hidden="1"/>
    <cellStyle name="Hipervínculo visitado" xfId="44786" builtinId="9" hidden="1"/>
    <cellStyle name="Hipervínculo visitado" xfId="28269" builtinId="9" hidden="1"/>
    <cellStyle name="Hipervínculo visitado" xfId="31945" builtinId="9" hidden="1"/>
    <cellStyle name="Hipervínculo visitado" xfId="46887" builtinId="9" hidden="1"/>
    <cellStyle name="Hipervínculo visitado" xfId="45390" builtinId="9" hidden="1"/>
    <cellStyle name="Hipervínculo visitado" xfId="25365" builtinId="9" hidden="1"/>
    <cellStyle name="Hipervínculo visitado" xfId="24982" builtinId="9" hidden="1"/>
    <cellStyle name="Hipervínculo visitado" xfId="24537" builtinId="9" hidden="1"/>
    <cellStyle name="Hipervínculo visitado" xfId="15412" builtinId="9" hidden="1"/>
    <cellStyle name="Hipervínculo visitado" xfId="21841" builtinId="9" hidden="1"/>
    <cellStyle name="Hipervínculo visitado" xfId="22203" builtinId="9" hidden="1"/>
    <cellStyle name="Hipervínculo visitado" xfId="46786" builtinId="9" hidden="1"/>
    <cellStyle name="Hipervínculo visitado" xfId="43285" builtinId="9" hidden="1"/>
    <cellStyle name="Hipervínculo visitado" xfId="2336" builtinId="9" hidden="1"/>
    <cellStyle name="Hipervínculo visitado" xfId="23199" builtinId="9" hidden="1"/>
    <cellStyle name="Hipervínculo visitado" xfId="28379" builtinId="9" hidden="1"/>
    <cellStyle name="Hipervínculo visitado" xfId="14848" builtinId="9" hidden="1"/>
    <cellStyle name="Hipervínculo visitado" xfId="14962" builtinId="9" hidden="1"/>
    <cellStyle name="Hipervínculo visitado" xfId="15634" builtinId="9" hidden="1"/>
    <cellStyle name="Hipervínculo visitado" xfId="27053" builtinId="9" hidden="1"/>
    <cellStyle name="Hipervínculo visitado" xfId="9578" builtinId="9" hidden="1"/>
    <cellStyle name="Hipervínculo visitado" xfId="14273" builtinId="9" hidden="1"/>
    <cellStyle name="Hipervínculo visitado" xfId="23265" builtinId="9" hidden="1"/>
    <cellStyle name="Hipervínculo visitado" xfId="42976" builtinId="9" hidden="1"/>
    <cellStyle name="Hipervínculo visitado" xfId="4328" builtinId="9" hidden="1"/>
    <cellStyle name="Hipervínculo visitado" xfId="37765" builtinId="9" hidden="1"/>
    <cellStyle name="Hipervínculo visitado" xfId="431" builtinId="9" hidden="1"/>
    <cellStyle name="Hipervínculo visitado" xfId="2717" builtinId="9" hidden="1"/>
    <cellStyle name="Hipervínculo visitado" xfId="54882" builtinId="9" hidden="1"/>
    <cellStyle name="Hipervínculo visitado" xfId="20973" builtinId="9" hidden="1"/>
    <cellStyle name="Hipervínculo visitado" xfId="28151" builtinId="9" hidden="1"/>
    <cellStyle name="Hipervínculo visitado" xfId="28217" builtinId="9" hidden="1"/>
    <cellStyle name="Hipervínculo visitado" xfId="43305" builtinId="9" hidden="1"/>
    <cellStyle name="Hipervínculo visitado" xfId="54950" builtinId="9" hidden="1"/>
    <cellStyle name="Hipervínculo visitado" xfId="11835" builtinId="9" hidden="1"/>
    <cellStyle name="Hipervínculo visitado" xfId="3583" builtinId="9" hidden="1"/>
    <cellStyle name="Hipervínculo visitado" xfId="48986" builtinId="9" hidden="1"/>
    <cellStyle name="Hipervínculo visitado" xfId="25761" builtinId="9" hidden="1"/>
    <cellStyle name="Hipervínculo visitado" xfId="19838" builtinId="9" hidden="1"/>
    <cellStyle name="Hipervínculo visitado" xfId="4990" builtinId="9" hidden="1"/>
    <cellStyle name="Hipervínculo visitado" xfId="17530" builtinId="9" hidden="1"/>
    <cellStyle name="Hipervínculo visitado" xfId="23619" builtinId="9" hidden="1"/>
    <cellStyle name="Hipervínculo visitado" xfId="791" builtinId="9" hidden="1"/>
    <cellStyle name="Hipervínculo visitado" xfId="21909" builtinId="9" hidden="1"/>
    <cellStyle name="Hipervínculo visitado" xfId="59290" builtinId="9" hidden="1"/>
    <cellStyle name="Hipervínculo visitado" xfId="21963" builtinId="9" hidden="1"/>
    <cellStyle name="Hipervínculo visitado" xfId="56845" builtinId="9" hidden="1"/>
    <cellStyle name="Hipervínculo visitado" xfId="45974" builtinId="9" hidden="1"/>
    <cellStyle name="Hipervínculo visitado" xfId="20429" builtinId="9" hidden="1"/>
    <cellStyle name="Hipervínculo visitado" xfId="39100" builtinId="9" hidden="1"/>
    <cellStyle name="Hipervínculo visitado" xfId="21767" builtinId="9" hidden="1"/>
    <cellStyle name="Hipervínculo visitado" xfId="25422" builtinId="9" hidden="1"/>
    <cellStyle name="Hipervínculo visitado" xfId="29149" builtinId="9" hidden="1"/>
    <cellStyle name="Hipervínculo visitado" xfId="25694" builtinId="9" hidden="1"/>
    <cellStyle name="Hipervínculo visitado" xfId="5565" builtinId="9" hidden="1"/>
    <cellStyle name="Hipervínculo visitado" xfId="59205" builtinId="9" hidden="1"/>
    <cellStyle name="Hipervínculo visitado" xfId="8858" builtinId="9" hidden="1"/>
    <cellStyle name="Hipervínculo visitado" xfId="2834" builtinId="9" hidden="1"/>
    <cellStyle name="Hipervínculo visitado" xfId="35965" builtinId="9" hidden="1"/>
    <cellStyle name="Hipervínculo visitado" xfId="15106" builtinId="9" hidden="1"/>
    <cellStyle name="Hipervínculo visitado" xfId="45480" builtinId="9" hidden="1"/>
    <cellStyle name="Hipervínculo visitado" xfId="4450" builtinId="9" hidden="1"/>
    <cellStyle name="Hipervínculo visitado" xfId="11516" builtinId="9" hidden="1"/>
    <cellStyle name="Hipervínculo visitado" xfId="26523" builtinId="9" hidden="1"/>
    <cellStyle name="Hipervínculo visitado" xfId="22149" builtinId="9" hidden="1"/>
    <cellStyle name="Hipervínculo visitado" xfId="46873" builtinId="9" hidden="1"/>
    <cellStyle name="Hipervínculo visitado" xfId="51276" builtinId="9" hidden="1"/>
    <cellStyle name="Hipervínculo visitado" xfId="15997" builtinId="9" hidden="1"/>
    <cellStyle name="Hipervínculo visitado" xfId="28509" builtinId="9" hidden="1"/>
    <cellStyle name="Hipervínculo visitado" xfId="42034" builtinId="9" hidden="1"/>
    <cellStyle name="Hipervínculo visitado" xfId="36676" builtinId="9" hidden="1"/>
    <cellStyle name="Hipervínculo visitado" xfId="58182" builtinId="9" hidden="1"/>
    <cellStyle name="Hipervínculo visitado" xfId="47599" builtinId="9" hidden="1"/>
    <cellStyle name="Hipervínculo visitado" xfId="48970" builtinId="9" hidden="1"/>
    <cellStyle name="Hipervínculo visitado" xfId="40420" builtinId="9" hidden="1"/>
    <cellStyle name="Hipervínculo visitado" xfId="35605" builtinId="9" hidden="1"/>
    <cellStyle name="Hipervínculo visitado" xfId="4295" builtinId="9" hidden="1"/>
    <cellStyle name="Hipervínculo visitado" xfId="56457" builtinId="9" hidden="1"/>
    <cellStyle name="Hipervínculo visitado" xfId="29606" builtinId="9" hidden="1"/>
    <cellStyle name="Hipervínculo visitado" xfId="8330" builtinId="9" hidden="1"/>
    <cellStyle name="Hipervínculo visitado" xfId="6627" builtinId="9" hidden="1"/>
    <cellStyle name="Hipervínculo visitado" xfId="2499" builtinId="9" hidden="1"/>
    <cellStyle name="Hipervínculo visitado" xfId="27544" builtinId="9" hidden="1"/>
    <cellStyle name="Hipervínculo visitado" xfId="48002" builtinId="9" hidden="1"/>
    <cellStyle name="Hipervínculo visitado" xfId="58477" builtinId="9" hidden="1"/>
    <cellStyle name="Hipervínculo visitado" xfId="35300" builtinId="9" hidden="1"/>
    <cellStyle name="Hipervínculo visitado" xfId="33976" builtinId="9" hidden="1"/>
    <cellStyle name="Hipervínculo visitado" xfId="45306" builtinId="9" hidden="1"/>
    <cellStyle name="Hipervínculo visitado" xfId="3933" builtinId="9" hidden="1"/>
    <cellStyle name="Hipervínculo visitado" xfId="24191" builtinId="9" hidden="1"/>
    <cellStyle name="Hipervínculo visitado" xfId="6973" builtinId="9" hidden="1"/>
    <cellStyle name="Hipervínculo visitado" xfId="32908" builtinId="9" hidden="1"/>
    <cellStyle name="Hipervínculo visitado" xfId="57983" builtinId="9" hidden="1"/>
    <cellStyle name="Hipervínculo visitado" xfId="43664" builtinId="9" hidden="1"/>
    <cellStyle name="Hipervínculo visitado" xfId="26505" builtinId="9" hidden="1"/>
    <cellStyle name="Hipervínculo visitado" xfId="30592" builtinId="9" hidden="1"/>
    <cellStyle name="Hipervínculo visitado" xfId="22227" builtinId="9" hidden="1"/>
    <cellStyle name="Hipervínculo visitado" xfId="10208" builtinId="9" hidden="1"/>
    <cellStyle name="Hipervínculo visitado" xfId="31392" builtinId="9" hidden="1"/>
    <cellStyle name="Hipervínculo visitado" xfId="45310" builtinId="9" hidden="1"/>
    <cellStyle name="Hipervínculo visitado" xfId="29704" builtinId="9" hidden="1"/>
    <cellStyle name="Hipervínculo visitado" xfId="31871" builtinId="9" hidden="1"/>
    <cellStyle name="Hipervínculo visitado" xfId="37969" builtinId="9" hidden="1"/>
    <cellStyle name="Hipervínculo visitado" xfId="36195" builtinId="9" hidden="1"/>
    <cellStyle name="Hipervínculo visitado" xfId="38147" builtinId="9" hidden="1"/>
    <cellStyle name="Hipervínculo visitado" xfId="32642" builtinId="9" hidden="1"/>
    <cellStyle name="Hipervínculo visitado" xfId="38161" builtinId="9" hidden="1"/>
    <cellStyle name="Hipervínculo visitado" xfId="10400" builtinId="9" hidden="1"/>
    <cellStyle name="Hipervínculo visitado" xfId="47265" builtinId="9" hidden="1"/>
    <cellStyle name="Hipervínculo visitado" xfId="27382" builtinId="9" hidden="1"/>
    <cellStyle name="Hipervínculo visitado" xfId="33150" builtinId="9" hidden="1"/>
    <cellStyle name="Hipervínculo visitado" xfId="23705" builtinId="9" hidden="1"/>
    <cellStyle name="Hipervínculo visitado" xfId="15861" builtinId="9" hidden="1"/>
    <cellStyle name="Hipervínculo visitado" xfId="24241" builtinId="9" hidden="1"/>
    <cellStyle name="Hipervínculo visitado" xfId="4737" builtinId="9" hidden="1"/>
    <cellStyle name="Hipervínculo visitado" xfId="47994" builtinId="9" hidden="1"/>
    <cellStyle name="Hipervínculo visitado" xfId="275" builtinId="9" hidden="1"/>
    <cellStyle name="Hipervínculo visitado" xfId="38059" builtinId="9" hidden="1"/>
    <cellStyle name="Hipervínculo visitado" xfId="49190" builtinId="9" hidden="1"/>
    <cellStyle name="Hipervínculo visitado" xfId="23422" builtinId="9" hidden="1"/>
    <cellStyle name="Hipervínculo visitado" xfId="44978" builtinId="9" hidden="1"/>
    <cellStyle name="Hipervínculo visitado" xfId="23508" builtinId="9" hidden="1"/>
    <cellStyle name="Hipervínculo visitado" xfId="10161" builtinId="9" hidden="1"/>
    <cellStyle name="Hipervínculo visitado" xfId="15851" builtinId="9" hidden="1"/>
    <cellStyle name="Hipervínculo visitado" xfId="23247" builtinId="9" hidden="1"/>
    <cellStyle name="Hipervínculo visitado" xfId="43154" builtinId="9" hidden="1"/>
    <cellStyle name="Hipervínculo visitado" xfId="19084" builtinId="9" hidden="1"/>
    <cellStyle name="Hipervínculo visitado" xfId="20686" builtinId="9" hidden="1"/>
    <cellStyle name="Hipervínculo visitado" xfId="31724" builtinId="9" hidden="1"/>
    <cellStyle name="Hipervínculo visitado" xfId="37614" builtinId="9" hidden="1"/>
    <cellStyle name="Hipervínculo visitado" xfId="51746" builtinId="9" hidden="1"/>
    <cellStyle name="Hipervínculo visitado" xfId="26893" builtinId="9" hidden="1"/>
    <cellStyle name="Hipervínculo visitado" xfId="40372" builtinId="9" hidden="1"/>
    <cellStyle name="Hipervínculo visitado" xfId="23824" builtinId="9" hidden="1"/>
    <cellStyle name="Hipervínculo visitado" xfId="16509" builtinId="9" hidden="1"/>
    <cellStyle name="Hipervínculo visitado" xfId="21263" builtinId="9" hidden="1"/>
    <cellStyle name="Hipervínculo visitado" xfId="18966" builtinId="9" hidden="1"/>
    <cellStyle name="Hipervínculo visitado" xfId="43417" builtinId="9" hidden="1"/>
    <cellStyle name="Hipervínculo visitado" xfId="42406" builtinId="9" hidden="1"/>
    <cellStyle name="Hipervínculo visitado" xfId="28947" builtinId="9" hidden="1"/>
    <cellStyle name="Hipervínculo visitado" xfId="34747" builtinId="9" hidden="1"/>
    <cellStyle name="Hipervínculo visitado" xfId="54141" builtinId="9" hidden="1"/>
    <cellStyle name="Hipervínculo visitado" xfId="49750" builtinId="9" hidden="1"/>
    <cellStyle name="Hipervínculo visitado" xfId="44964" builtinId="9" hidden="1"/>
    <cellStyle name="Hipervínculo visitado" xfId="5162" builtinId="9" hidden="1"/>
    <cellStyle name="Hipervínculo visitado" xfId="9780" builtinId="9" hidden="1"/>
    <cellStyle name="Hipervínculo visitado" xfId="42" builtinId="9" hidden="1"/>
    <cellStyle name="Hipervínculo visitado" xfId="6038" builtinId="9" hidden="1"/>
    <cellStyle name="Hipervínculo visitado" xfId="2102" builtinId="9" hidden="1"/>
    <cellStyle name="Hipervínculo visitado" xfId="45729" builtinId="9" hidden="1"/>
    <cellStyle name="Hipervínculo visitado" xfId="49780" builtinId="9" hidden="1"/>
    <cellStyle name="Hipervínculo visitado" xfId="51730" builtinId="9" hidden="1"/>
    <cellStyle name="Hipervínculo visitado" xfId="19374" builtinId="9" hidden="1"/>
    <cellStyle name="Hipervínculo visitado" xfId="6506" builtinId="9" hidden="1"/>
    <cellStyle name="Hipervínculo visitado" xfId="37303" builtinId="9" hidden="1"/>
    <cellStyle name="Hipervínculo visitado" xfId="18813" builtinId="9" hidden="1"/>
    <cellStyle name="Hipervínculo visitado" xfId="53110" builtinId="9" hidden="1"/>
    <cellStyle name="Hipervínculo visitado" xfId="32585" builtinId="9" hidden="1"/>
    <cellStyle name="Hipervínculo visitado" xfId="7083" builtinId="9" hidden="1"/>
    <cellStyle name="Hipervínculo visitado" xfId="29995" builtinId="9" hidden="1"/>
    <cellStyle name="Hipervínculo visitado" xfId="5352" builtinId="9" hidden="1"/>
    <cellStyle name="Hipervínculo visitado" xfId="40246" builtinId="9" hidden="1"/>
    <cellStyle name="Hipervínculo visitado" xfId="42982" builtinId="9" hidden="1"/>
    <cellStyle name="Hipervínculo visitado" xfId="23691" builtinId="9" hidden="1"/>
    <cellStyle name="Hipervínculo visitado" xfId="45358" builtinId="9" hidden="1"/>
    <cellStyle name="Hipervínculo visitado" xfId="41906" builtinId="9" hidden="1"/>
    <cellStyle name="Hipervínculo visitado" xfId="39618" builtinId="9" hidden="1"/>
    <cellStyle name="Hipervínculo visitado" xfId="26381" builtinId="9" hidden="1"/>
    <cellStyle name="Hipervínculo visitado" xfId="28484" builtinId="9" hidden="1"/>
    <cellStyle name="Hipervínculo visitado" xfId="25396" builtinId="9" hidden="1"/>
    <cellStyle name="Hipervínculo visitado" xfId="21995" builtinId="9" hidden="1"/>
    <cellStyle name="Hipervínculo visitado" xfId="19094" builtinId="9" hidden="1"/>
    <cellStyle name="Hipervínculo visitado" xfId="21431" builtinId="9" hidden="1"/>
    <cellStyle name="Hipervínculo visitado" xfId="22221" builtinId="9" hidden="1"/>
    <cellStyle name="Hipervínculo visitado" xfId="45665" builtinId="9" hidden="1"/>
    <cellStyle name="Hipervínculo visitado" xfId="50524" builtinId="9" hidden="1"/>
    <cellStyle name="Hipervínculo visitado" xfId="498" builtinId="9" hidden="1"/>
    <cellStyle name="Hipervínculo visitado" xfId="3071" builtinId="9" hidden="1"/>
    <cellStyle name="Hipervínculo visitado" xfId="20264" builtinId="9" hidden="1"/>
    <cellStyle name="Hipervínculo visitado" xfId="35921" builtinId="9" hidden="1"/>
    <cellStyle name="Hipervínculo visitado" xfId="42124" builtinId="9" hidden="1"/>
    <cellStyle name="Hipervínculo visitado" xfId="14968" builtinId="9" hidden="1"/>
    <cellStyle name="Hipervínculo visitado" xfId="12755" builtinId="9" hidden="1"/>
    <cellStyle name="Hipervínculo visitado" xfId="26875" builtinId="9" hidden="1"/>
    <cellStyle name="Hipervínculo visitado" xfId="22499" builtinId="9" hidden="1"/>
    <cellStyle name="Hipervínculo visitado" xfId="30791" builtinId="9" hidden="1"/>
    <cellStyle name="Hipervínculo visitado" xfId="13287" builtinId="9" hidden="1"/>
    <cellStyle name="Hipervínculo visitado" xfId="16456" builtinId="9" hidden="1"/>
    <cellStyle name="Hipervínculo visitado" xfId="24667" builtinId="9" hidden="1"/>
    <cellStyle name="Hipervínculo visitado" xfId="33410" builtinId="9" hidden="1"/>
    <cellStyle name="Hipervínculo visitado" xfId="29069" builtinId="9" hidden="1"/>
    <cellStyle name="Hipervínculo visitado" xfId="21013" builtinId="9" hidden="1"/>
    <cellStyle name="Hipervínculo visitado" xfId="18319" builtinId="9" hidden="1"/>
    <cellStyle name="Hipervínculo visitado" xfId="44202" builtinId="9" hidden="1"/>
    <cellStyle name="Hipervínculo visitado" xfId="14060" builtinId="9" hidden="1"/>
    <cellStyle name="Hipervínculo visitado" xfId="16376" builtinId="9" hidden="1"/>
    <cellStyle name="Hipervínculo visitado" xfId="54143" builtinId="9" hidden="1"/>
    <cellStyle name="Hipervínculo visitado" xfId="14180" builtinId="9" hidden="1"/>
    <cellStyle name="Hipervínculo visitado" xfId="43733" builtinId="9" hidden="1"/>
    <cellStyle name="Hipervínculo visitado" xfId="15228" builtinId="9" hidden="1"/>
    <cellStyle name="Hipervínculo visitado" xfId="33614" builtinId="9" hidden="1"/>
    <cellStyle name="Hipervínculo visitado" xfId="14154" builtinId="9" hidden="1"/>
    <cellStyle name="Hipervínculo visitado" xfId="14305" builtinId="9" hidden="1"/>
    <cellStyle name="Hipervínculo visitado" xfId="24145" builtinId="9" hidden="1"/>
    <cellStyle name="Hipervínculo visitado" xfId="56765" builtinId="9" hidden="1"/>
    <cellStyle name="Hipervínculo visitado" xfId="51022" builtinId="9" hidden="1"/>
    <cellStyle name="Hipervínculo visitado" xfId="13526" builtinId="9" hidden="1"/>
    <cellStyle name="Hipervínculo visitado" xfId="45965" builtinId="9" hidden="1"/>
    <cellStyle name="Hipervínculo visitado" xfId="11956" builtinId="9" hidden="1"/>
    <cellStyle name="Hipervínculo visitado" xfId="17007" builtinId="9" hidden="1"/>
    <cellStyle name="Hipervínculo visitado" xfId="54898" builtinId="9" hidden="1"/>
    <cellStyle name="Hipervínculo visitado" xfId="18932" builtinId="9" hidden="1"/>
    <cellStyle name="Hipervínculo visitado" xfId="40658" builtinId="9" hidden="1"/>
    <cellStyle name="Hipervínculo visitado" xfId="6558" builtinId="9" hidden="1"/>
    <cellStyle name="Hipervínculo visitado" xfId="47467" builtinId="9" hidden="1"/>
    <cellStyle name="Hipervínculo visitado" xfId="488" builtinId="9" hidden="1"/>
    <cellStyle name="Hipervínculo visitado" xfId="11974" builtinId="9" hidden="1"/>
    <cellStyle name="Hipervínculo visitado" xfId="27710" builtinId="9" hidden="1"/>
    <cellStyle name="Hipervínculo visitado" xfId="51588" builtinId="9" hidden="1"/>
    <cellStyle name="Hipervínculo visitado" xfId="3625" builtinId="9" hidden="1"/>
    <cellStyle name="Hipervínculo visitado" xfId="44628" builtinId="9" hidden="1"/>
    <cellStyle name="Hipervínculo visitado" xfId="3905" builtinId="9" hidden="1"/>
    <cellStyle name="Hipervínculo visitado" xfId="2885" builtinId="9" hidden="1"/>
    <cellStyle name="Hipervínculo visitado" xfId="16206" builtinId="9" hidden="1"/>
    <cellStyle name="Hipervínculo visitado" xfId="12603" builtinId="9" hidden="1"/>
    <cellStyle name="Hipervínculo visitado" xfId="58039" builtinId="9" hidden="1"/>
    <cellStyle name="Hipervínculo visitado" xfId="23325" builtinId="9" hidden="1"/>
    <cellStyle name="Hipervínculo visitado" xfId="16529" builtinId="9" hidden="1"/>
    <cellStyle name="Hipervínculo visitado" xfId="51880" builtinId="9" hidden="1"/>
    <cellStyle name="Hipervínculo visitado" xfId="3631" builtinId="9" hidden="1"/>
    <cellStyle name="Hipervínculo visitado" xfId="29139" builtinId="9" hidden="1"/>
    <cellStyle name="Hipervínculo visitado" xfId="23529" builtinId="9" hidden="1"/>
    <cellStyle name="Hipervínculo visitado" xfId="59430" builtinId="9" hidden="1"/>
    <cellStyle name="Hipervínculo visitado" xfId="56239" builtinId="9" hidden="1"/>
    <cellStyle name="Hipervínculo visitado" xfId="43689" builtinId="9" hidden="1"/>
    <cellStyle name="Hipervínculo visitado" xfId="44928" builtinId="9" hidden="1"/>
    <cellStyle name="Hipervínculo visitado" xfId="4864" builtinId="9" hidden="1"/>
    <cellStyle name="Hipervínculo visitado" xfId="44011" builtinId="9" hidden="1"/>
    <cellStyle name="Hipervínculo visitado" xfId="54497" builtinId="9" hidden="1"/>
    <cellStyle name="Hipervínculo visitado" xfId="54517" builtinId="9" hidden="1"/>
    <cellStyle name="Hipervínculo visitado" xfId="10478" builtinId="9" hidden="1"/>
    <cellStyle name="Hipervínculo visitado" xfId="35749" builtinId="9" hidden="1"/>
    <cellStyle name="Hipervínculo visitado" xfId="9932" builtinId="9" hidden="1"/>
    <cellStyle name="Hipervínculo visitado" xfId="5632" builtinId="9" hidden="1"/>
    <cellStyle name="Hipervínculo visitado" xfId="38746" builtinId="9" hidden="1"/>
    <cellStyle name="Hipervínculo visitado" xfId="14102" builtinId="9" hidden="1"/>
    <cellStyle name="Hipervínculo visitado" xfId="15128" builtinId="9" hidden="1"/>
    <cellStyle name="Hipervínculo visitado" xfId="26393" builtinId="9" hidden="1"/>
    <cellStyle name="Hipervínculo visitado" xfId="30828" builtinId="9" hidden="1"/>
    <cellStyle name="Hipervínculo visitado" xfId="9998" builtinId="9" hidden="1"/>
    <cellStyle name="Hipervínculo visitado" xfId="45458" builtinId="9" hidden="1"/>
    <cellStyle name="Hipervínculo visitado" xfId="27472" builtinId="9" hidden="1"/>
    <cellStyle name="Hipervínculo visitado" xfId="8880" builtinId="9" hidden="1"/>
    <cellStyle name="Hipervínculo visitado" xfId="48151" builtinId="9" hidden="1"/>
    <cellStyle name="Hipervínculo visitado" xfId="26503" builtinId="9" hidden="1"/>
    <cellStyle name="Hipervínculo visitado" xfId="25030" builtinId="9" hidden="1"/>
    <cellStyle name="Hipervínculo visitado" xfId="13121" builtinId="9" hidden="1"/>
    <cellStyle name="Hipervínculo visitado" xfId="38269" builtinId="9" hidden="1"/>
    <cellStyle name="Hipervínculo visitado" xfId="21905" builtinId="9" hidden="1"/>
    <cellStyle name="Hipervínculo visitado" xfId="24819" builtinId="9" hidden="1"/>
    <cellStyle name="Hipervínculo visitado" xfId="29129" builtinId="9" hidden="1"/>
    <cellStyle name="Hipervínculo visitado" xfId="41882" builtinId="9" hidden="1"/>
    <cellStyle name="Hipervínculo visitado" xfId="353" builtinId="9" hidden="1"/>
    <cellStyle name="Hipervínculo visitado" xfId="22495" builtinId="9" hidden="1"/>
    <cellStyle name="Hipervínculo visitado" xfId="7944" builtinId="9" hidden="1"/>
    <cellStyle name="Hipervínculo visitado" xfId="51654" builtinId="9" hidden="1"/>
    <cellStyle name="Hipervínculo visitado" xfId="8038" builtinId="9" hidden="1"/>
    <cellStyle name="Hipervínculo visitado" xfId="17039" builtinId="9" hidden="1"/>
    <cellStyle name="Hipervínculo visitado" xfId="41749" builtinId="9" hidden="1"/>
    <cellStyle name="Hipervínculo visitado" xfId="25573" builtinId="9" hidden="1"/>
    <cellStyle name="Hipervínculo visitado" xfId="21853" builtinId="9" hidden="1"/>
    <cellStyle name="Hipervínculo visitado" xfId="18700" builtinId="9" hidden="1"/>
    <cellStyle name="Hipervínculo visitado" xfId="34470" builtinId="9" hidden="1"/>
    <cellStyle name="Hipervínculo visitado" xfId="26557" builtinId="9" hidden="1"/>
    <cellStyle name="Hipervínculo visitado" xfId="11495" builtinId="9" hidden="1"/>
    <cellStyle name="Hipervínculo visitado" xfId="51488" builtinId="9" hidden="1"/>
    <cellStyle name="Hipervínculo visitado" xfId="52076" builtinId="9" hidden="1"/>
    <cellStyle name="Hipervínculo visitado" xfId="36674" builtinId="9" hidden="1"/>
    <cellStyle name="Hipervínculo visitado" xfId="22139" builtinId="9" hidden="1"/>
    <cellStyle name="Hipervínculo visitado" xfId="3493" builtinId="9" hidden="1"/>
    <cellStyle name="Hipervínculo visitado" xfId="32394" builtinId="9" hidden="1"/>
    <cellStyle name="Hipervínculo visitado" xfId="53037" builtinId="9" hidden="1"/>
    <cellStyle name="Hipervínculo visitado" xfId="39544" builtinId="9" hidden="1"/>
    <cellStyle name="Hipervínculo visitado" xfId="31490" builtinId="9" hidden="1"/>
    <cellStyle name="Hipervínculo visitado" xfId="6366" builtinId="9" hidden="1"/>
    <cellStyle name="Hipervínculo visitado" xfId="27522" builtinId="9" hidden="1"/>
    <cellStyle name="Hipervínculo visitado" xfId="38039" builtinId="9" hidden="1"/>
    <cellStyle name="Hipervínculo visitado" xfId="32293" builtinId="9" hidden="1"/>
    <cellStyle name="Hipervínculo visitado" xfId="5502" builtinId="9" hidden="1"/>
    <cellStyle name="Hipervínculo visitado" xfId="58035" builtinId="9" hidden="1"/>
    <cellStyle name="Hipervínculo visitado" xfId="58075" builtinId="9" hidden="1"/>
    <cellStyle name="Hipervínculo visitado" xfId="46016" builtinId="9" hidden="1"/>
    <cellStyle name="Hipervínculo visitado" xfId="30313" builtinId="9" hidden="1"/>
    <cellStyle name="Hipervínculo visitado" xfId="37435" builtinId="9" hidden="1"/>
    <cellStyle name="Hipervínculo visitado" xfId="42217" builtinId="9" hidden="1"/>
    <cellStyle name="Hipervínculo visitado" xfId="28157" builtinId="9" hidden="1"/>
    <cellStyle name="Hipervínculo visitado" xfId="27552" builtinId="9" hidden="1"/>
    <cellStyle name="Hipervínculo visitado" xfId="30962" builtinId="9" hidden="1"/>
    <cellStyle name="Hipervínculo visitado" xfId="28979" builtinId="9" hidden="1"/>
    <cellStyle name="Hipervínculo visitado" xfId="56735" builtinId="9" hidden="1"/>
    <cellStyle name="Hipervínculo visitado" xfId="37453" builtinId="9" hidden="1"/>
    <cellStyle name="Hipervínculo visitado" xfId="36392" builtinId="9" hidden="1"/>
    <cellStyle name="Hipervínculo visitado" xfId="35601" builtinId="9" hidden="1"/>
    <cellStyle name="Hipervínculo visitado" xfId="29580" builtinId="9" hidden="1"/>
    <cellStyle name="Hipervínculo visitado" xfId="2858" builtinId="9" hidden="1"/>
    <cellStyle name="Hipervínculo visitado" xfId="26413" builtinId="9" hidden="1"/>
    <cellStyle name="Hipervínculo visitado" xfId="30090" builtinId="9" hidden="1"/>
    <cellStyle name="Hipervínculo visitado" xfId="28045" builtinId="9" hidden="1"/>
    <cellStyle name="Hipervínculo visitado" xfId="10458" builtinId="9" hidden="1"/>
    <cellStyle name="Hipervínculo visitado" xfId="14776" builtinId="9" hidden="1"/>
    <cellStyle name="Hipervínculo visitado" xfId="51784" builtinId="9" hidden="1"/>
    <cellStyle name="Hipervínculo visitado" xfId="33003" builtinId="9" hidden="1"/>
    <cellStyle name="Hipervínculo visitado" xfId="39210" builtinId="9" hidden="1"/>
    <cellStyle name="Hipervínculo visitado" xfId="48141" builtinId="9" hidden="1"/>
    <cellStyle name="Hipervínculo visitado" xfId="51172" builtinId="9" hidden="1"/>
    <cellStyle name="Hipervínculo visitado" xfId="8943" builtinId="9" hidden="1"/>
    <cellStyle name="Hipervínculo visitado" xfId="34499" builtinId="9" hidden="1"/>
    <cellStyle name="Hipervínculo visitado" xfId="34915" builtinId="9" hidden="1"/>
    <cellStyle name="Hipervínculo visitado" xfId="9476" builtinId="9" hidden="1"/>
    <cellStyle name="Hipervínculo visitado" xfId="15016" builtinId="9" hidden="1"/>
    <cellStyle name="Hipervínculo visitado" xfId="20320" builtinId="9" hidden="1"/>
    <cellStyle name="Hipervínculo visitado" xfId="32488" builtinId="9" hidden="1"/>
    <cellStyle name="Hipervínculo visitado" xfId="53211" builtinId="9" hidden="1"/>
    <cellStyle name="Hipervínculo visitado" xfId="11128" builtinId="9" hidden="1"/>
    <cellStyle name="Hipervínculo visitado" xfId="34761" builtinId="9" hidden="1"/>
    <cellStyle name="Hipervínculo visitado" xfId="25710" builtinId="9" hidden="1"/>
    <cellStyle name="Hipervínculo visitado" xfId="24457" builtinId="9" hidden="1"/>
    <cellStyle name="Hipervínculo visitado" xfId="15122" builtinId="9" hidden="1"/>
    <cellStyle name="Hipervínculo visitado" xfId="9952" builtinId="9" hidden="1"/>
    <cellStyle name="Hipervínculo visitado" xfId="38375" builtinId="9" hidden="1"/>
    <cellStyle name="Hipervínculo visitado" xfId="2260" builtinId="9" hidden="1"/>
    <cellStyle name="Hipervínculo visitado" xfId="48000" builtinId="9" hidden="1"/>
    <cellStyle name="Hipervínculo visitado" xfId="56131" builtinId="9" hidden="1"/>
    <cellStyle name="Hipervínculo visitado" xfId="19698" builtinId="9" hidden="1"/>
    <cellStyle name="Hipervínculo visitado" xfId="58935" builtinId="9" hidden="1"/>
    <cellStyle name="Hipervínculo visitado" xfId="797" builtinId="9" hidden="1"/>
    <cellStyle name="Hipervínculo visitado" xfId="41462" builtinId="9" hidden="1"/>
    <cellStyle name="Hipervínculo visitado" xfId="39256" builtinId="9" hidden="1"/>
    <cellStyle name="Hipervínculo visitado" xfId="4346" builtinId="9" hidden="1"/>
    <cellStyle name="Hipervínculo visitado" xfId="45194" builtinId="9" hidden="1"/>
    <cellStyle name="Hipervínculo visitado" xfId="54605" builtinId="9" hidden="1"/>
    <cellStyle name="Hipervínculo visitado" xfId="30717" builtinId="9" hidden="1"/>
    <cellStyle name="Hipervínculo visitado" xfId="19556" builtinId="9" hidden="1"/>
    <cellStyle name="Hipervínculo visitado" xfId="20088" builtinId="9" hidden="1"/>
    <cellStyle name="Hipervínculo visitado" xfId="2479" builtinId="9" hidden="1"/>
    <cellStyle name="Hipervínculo visitado" xfId="6394" builtinId="9" hidden="1"/>
    <cellStyle name="Hipervínculo visitado" xfId="7907" builtinId="9" hidden="1"/>
    <cellStyle name="Hipervínculo visitado" xfId="16169" builtinId="9" hidden="1"/>
    <cellStyle name="Hipervínculo visitado" xfId="12195" builtinId="9" hidden="1"/>
    <cellStyle name="Hipervínculo visitado" xfId="46137" builtinId="9" hidden="1"/>
    <cellStyle name="Hipervínculo visitado" xfId="33930" builtinId="9" hidden="1"/>
    <cellStyle name="Hipervínculo visitado" xfId="26134" builtinId="9" hidden="1"/>
    <cellStyle name="Hipervínculo visitado" xfId="42133" builtinId="9" hidden="1"/>
    <cellStyle name="Hipervínculo visitado" xfId="35805" builtinId="9" hidden="1"/>
    <cellStyle name="Hipervínculo visitado" xfId="15734" builtinId="9" hidden="1"/>
    <cellStyle name="Hipervínculo visitado" xfId="554" builtinId="9" hidden="1"/>
    <cellStyle name="Hipervínculo visitado" xfId="8036" builtinId="9" hidden="1"/>
    <cellStyle name="Hipervínculo visitado" xfId="43595" builtinId="9" hidden="1"/>
    <cellStyle name="Hipervínculo visitado" xfId="27330" builtinId="9" hidden="1"/>
    <cellStyle name="Hipervínculo visitado" xfId="21041" builtinId="9" hidden="1"/>
    <cellStyle name="Hipervínculo visitado" xfId="40038" builtinId="9" hidden="1"/>
    <cellStyle name="Hipervínculo visitado" xfId="1377" builtinId="9" hidden="1"/>
    <cellStyle name="Hipervínculo visitado" xfId="34311" builtinId="9" hidden="1"/>
    <cellStyle name="Hipervínculo visitado" xfId="29137" builtinId="9" hidden="1"/>
    <cellStyle name="Hipervínculo visitado" xfId="57671" builtinId="9" hidden="1"/>
    <cellStyle name="Hipervínculo visitado" xfId="58709" builtinId="9" hidden="1"/>
    <cellStyle name="Hipervínculo visitado" xfId="33366" builtinId="9" hidden="1"/>
    <cellStyle name="Hipervínculo visitado" xfId="35312" builtinId="9" hidden="1"/>
    <cellStyle name="Hipervínculo visitado" xfId="2604" builtinId="9" hidden="1"/>
    <cellStyle name="Hipervínculo visitado" xfId="42470" builtinId="9" hidden="1"/>
    <cellStyle name="Hipervínculo visitado" xfId="30402" builtinId="9" hidden="1"/>
    <cellStyle name="Hipervínculo visitado" xfId="671" builtinId="9" hidden="1"/>
    <cellStyle name="Hipervínculo visitado" xfId="6014" builtinId="9" hidden="1"/>
    <cellStyle name="Hipervínculo visitado" xfId="22908" builtinId="9" hidden="1"/>
    <cellStyle name="Hipervínculo visitado" xfId="22630" builtinId="9" hidden="1"/>
    <cellStyle name="Hipervínculo visitado" xfId="43022" builtinId="9" hidden="1"/>
    <cellStyle name="Hipervínculo visitado" xfId="21517" builtinId="9" hidden="1"/>
    <cellStyle name="Hipervínculo visitado" xfId="11189" builtinId="9" hidden="1"/>
    <cellStyle name="Hipervínculo visitado" xfId="13091" builtinId="9" hidden="1"/>
    <cellStyle name="Hipervínculo visitado" xfId="9348" builtinId="9" hidden="1"/>
    <cellStyle name="Hipervínculo visitado" xfId="21361" builtinId="9" hidden="1"/>
    <cellStyle name="Hipervínculo visitado" xfId="21757" builtinId="9" hidden="1"/>
    <cellStyle name="Hipervínculo visitado" xfId="21525" builtinId="9" hidden="1"/>
    <cellStyle name="Hipervínculo visitado" xfId="28091" builtinId="9" hidden="1"/>
    <cellStyle name="Hipervínculo visitado" xfId="44088" builtinId="9" hidden="1"/>
    <cellStyle name="Hipervínculo visitado" xfId="25196" builtinId="9" hidden="1"/>
    <cellStyle name="Hipervínculo visitado" xfId="28245" builtinId="9" hidden="1"/>
    <cellStyle name="Hipervínculo visitado" xfId="46744" builtinId="9" hidden="1"/>
    <cellStyle name="Hipervínculo visitado" xfId="45621" builtinId="9" hidden="1"/>
    <cellStyle name="Hipervínculo visitado" xfId="44461" builtinId="9" hidden="1"/>
    <cellStyle name="Hipervínculo visitado" xfId="46959" builtinId="9" hidden="1"/>
    <cellStyle name="Hipervínculo visitado" xfId="43521" builtinId="9" hidden="1"/>
    <cellStyle name="Hipervínculo visitado" xfId="51778" builtinId="9" hidden="1"/>
    <cellStyle name="Hipervínculo visitado" xfId="12675" builtinId="9" hidden="1"/>
    <cellStyle name="Hipervínculo visitado" xfId="673" builtinId="9" hidden="1"/>
    <cellStyle name="Hipervínculo visitado" xfId="55478" builtinId="9" hidden="1"/>
    <cellStyle name="Hipervínculo visitado" xfId="40930" builtinId="9" hidden="1"/>
    <cellStyle name="Hipervínculo visitado" xfId="50909" builtinId="9" hidden="1"/>
    <cellStyle name="Hipervínculo visitado" xfId="26911" builtinId="9" hidden="1"/>
    <cellStyle name="Hipervínculo visitado" xfId="20114" builtinId="9" hidden="1"/>
    <cellStyle name="Hipervínculo visitado" xfId="40404" builtinId="9" hidden="1"/>
    <cellStyle name="Hipervínculo visitado" xfId="44288" builtinId="9" hidden="1"/>
    <cellStyle name="Hipervínculo visitado" xfId="57232" builtinId="9" hidden="1"/>
    <cellStyle name="Hipervínculo visitado" xfId="7608" builtinId="9" hidden="1"/>
    <cellStyle name="Hipervínculo visitado" xfId="25511" builtinId="9" hidden="1"/>
    <cellStyle name="Hipervínculo visitado" xfId="35131" builtinId="9" hidden="1"/>
    <cellStyle name="Hipervínculo visitado" xfId="56701" builtinId="9" hidden="1"/>
    <cellStyle name="Hipervínculo visitado" xfId="35397" builtinId="9" hidden="1"/>
    <cellStyle name="Hipervínculo visitado" xfId="33592" builtinId="9" hidden="1"/>
    <cellStyle name="Hipervínculo visitado" xfId="4964" builtinId="9" hidden="1"/>
    <cellStyle name="Hipervínculo visitado" xfId="55375" builtinId="9" hidden="1"/>
    <cellStyle name="Hipervínculo visitado" xfId="6336" builtinId="9" hidden="1"/>
    <cellStyle name="Hipervínculo visitado" xfId="34878" builtinId="9" hidden="1"/>
    <cellStyle name="Hipervínculo visitado" xfId="27875" builtinId="9" hidden="1"/>
    <cellStyle name="Hipervínculo visitado" xfId="33792" builtinId="9" hidden="1"/>
    <cellStyle name="Hipervínculo visitado" xfId="31772" builtinId="9" hidden="1"/>
    <cellStyle name="Hipervínculo visitado" xfId="25146" builtinId="9" hidden="1"/>
    <cellStyle name="Hipervínculo visitado" xfId="55170" builtinId="9" hidden="1"/>
    <cellStyle name="Hipervínculo visitado" xfId="58899" builtinId="9" hidden="1"/>
    <cellStyle name="Hipervínculo visitado" xfId="14518" builtinId="9" hidden="1"/>
    <cellStyle name="Hipervínculo visitado" xfId="38533" builtinId="9" hidden="1"/>
    <cellStyle name="Hipervínculo visitado" xfId="12797" builtinId="9" hidden="1"/>
    <cellStyle name="Hipervínculo visitado" xfId="5788" builtinId="9" hidden="1"/>
    <cellStyle name="Hipervínculo visitado" xfId="43682" builtinId="9" hidden="1"/>
    <cellStyle name="Hipervínculo visitado" xfId="1295" builtinId="9" hidden="1"/>
    <cellStyle name="Hipervínculo visitado" xfId="56749" builtinId="9" hidden="1"/>
    <cellStyle name="Hipervínculo visitado" xfId="16190" builtinId="9" hidden="1"/>
    <cellStyle name="Hipervínculo visitado" xfId="55454" builtinId="9" hidden="1"/>
    <cellStyle name="Hipervínculo visitado" xfId="3393" builtinId="9" hidden="1"/>
    <cellStyle name="Hipervínculo visitado" xfId="22057" builtinId="9" hidden="1"/>
    <cellStyle name="Hipervínculo visitado" xfId="29319" builtinId="9" hidden="1"/>
    <cellStyle name="Hipervínculo visitado" xfId="42328" builtinId="9" hidden="1"/>
    <cellStyle name="Hipervínculo visitado" xfId="853" builtinId="9" hidden="1"/>
    <cellStyle name="Hipervínculo visitado" xfId="23959" builtinId="9" hidden="1"/>
    <cellStyle name="Hipervínculo visitado" xfId="31778" builtinId="9" hidden="1"/>
    <cellStyle name="Hipervínculo visitado" xfId="14134" builtinId="9" hidden="1"/>
    <cellStyle name="Hipervínculo visitado" xfId="26196" builtinId="9" hidden="1"/>
    <cellStyle name="Hipervínculo visitado" xfId="21193" builtinId="9" hidden="1"/>
    <cellStyle name="Hipervínculo visitado" xfId="24331" builtinId="9" hidden="1"/>
    <cellStyle name="Hipervínculo visitado" xfId="37576" builtinId="9" hidden="1"/>
    <cellStyle name="Hipervínculo visitado" xfId="52158" builtinId="9" hidden="1"/>
    <cellStyle name="Hipervínculo visitado" xfId="56491" builtinId="9" hidden="1"/>
    <cellStyle name="Hipervínculo visitado" xfId="46373" builtinId="9" hidden="1"/>
    <cellStyle name="Hipervínculo visitado" xfId="24527" builtinId="9" hidden="1"/>
    <cellStyle name="Hipervínculo visitado" xfId="44524" builtinId="9" hidden="1"/>
    <cellStyle name="Hipervínculo visitado" xfId="45118" builtinId="9" hidden="1"/>
    <cellStyle name="Hipervínculo visitado" xfId="28197" builtinId="9" hidden="1"/>
    <cellStyle name="Hipervínculo visitado" xfId="21181" builtinId="9" hidden="1"/>
    <cellStyle name="Hipervínculo visitado" xfId="46889" builtinId="9" hidden="1"/>
    <cellStyle name="Hipervínculo visitado" xfId="9764" builtinId="9" hidden="1"/>
    <cellStyle name="Hipervínculo visitado" xfId="4928" builtinId="9" hidden="1"/>
    <cellStyle name="Hipervínculo visitado" xfId="43725" builtinId="9" hidden="1"/>
    <cellStyle name="Hipervínculo visitado" xfId="31602" builtinId="9" hidden="1"/>
    <cellStyle name="Hipervínculo visitado" xfId="16803" builtinId="9" hidden="1"/>
    <cellStyle name="Hipervínculo visitado" xfId="49236" builtinId="9" hidden="1"/>
    <cellStyle name="Hipervínculo visitado" xfId="34653" builtinId="9" hidden="1"/>
    <cellStyle name="Hipervínculo visitado" xfId="32710" builtinId="9" hidden="1"/>
    <cellStyle name="Hipervínculo visitado" xfId="35861" builtinId="9" hidden="1"/>
    <cellStyle name="Hipervínculo visitado" xfId="32085" builtinId="9" hidden="1"/>
    <cellStyle name="Hipervínculo visitado" xfId="38057" builtinId="9" hidden="1"/>
    <cellStyle name="Hipervínculo visitado" xfId="35851" builtinId="9" hidden="1"/>
    <cellStyle name="Hipervínculo visitado" xfId="3453" builtinId="9" hidden="1"/>
    <cellStyle name="Hipervínculo visitado" xfId="26655" builtinId="9" hidden="1"/>
    <cellStyle name="Hipervínculo visitado" xfId="42546" builtinId="9" hidden="1"/>
    <cellStyle name="Hipervínculo visitado" xfId="36261" builtinId="9" hidden="1"/>
    <cellStyle name="Hipervínculo visitado" xfId="42710" builtinId="9" hidden="1"/>
    <cellStyle name="Hipervínculo visitado" xfId="30796" builtinId="9" hidden="1"/>
    <cellStyle name="Hipervínculo visitado" xfId="31672" builtinId="9" hidden="1"/>
    <cellStyle name="Hipervínculo visitado" xfId="28115" builtinId="9" hidden="1"/>
    <cellStyle name="Hipervínculo visitado" xfId="29329" builtinId="9" hidden="1"/>
    <cellStyle name="Hipervínculo visitado" xfId="7359" builtinId="9" hidden="1"/>
    <cellStyle name="Hipervínculo visitado" xfId="46756" builtinId="9" hidden="1"/>
    <cellStyle name="Hipervínculo visitado" xfId="13638" builtinId="9" hidden="1"/>
    <cellStyle name="Hipervínculo visitado" xfId="42706" builtinId="9" hidden="1"/>
    <cellStyle name="Hipervínculo visitado" xfId="3473" builtinId="9" hidden="1"/>
    <cellStyle name="Hipervínculo visitado" xfId="8686" builtinId="9" hidden="1"/>
    <cellStyle name="Hipervínculo visitado" xfId="2897" builtinId="9" hidden="1"/>
    <cellStyle name="Hipervínculo visitado" xfId="22996" builtinId="9" hidden="1"/>
    <cellStyle name="Hipervínculo visitado" xfId="44828" builtinId="9" hidden="1"/>
    <cellStyle name="Hipervínculo visitado" xfId="39260" builtinId="9" hidden="1"/>
    <cellStyle name="Hipervínculo visitado" xfId="9313" builtinId="9" hidden="1"/>
    <cellStyle name="Hipervínculo visitado" xfId="17118" builtinId="9" hidden="1"/>
    <cellStyle name="Hipervínculo visitado" xfId="46565" builtinId="9" hidden="1"/>
    <cellStyle name="Hipervínculo visitado" xfId="45753" builtinId="9" hidden="1"/>
    <cellStyle name="Hipervínculo visitado" xfId="50622" builtinId="9" hidden="1"/>
    <cellStyle name="Hipervínculo visitado" xfId="21509" builtinId="9" hidden="1"/>
    <cellStyle name="Hipervínculo visitado" xfId="21687" builtinId="9" hidden="1"/>
    <cellStyle name="Hipervínculo visitado" xfId="17049" builtinId="9" hidden="1"/>
    <cellStyle name="Hipervínculo visitado" xfId="45142" builtinId="9" hidden="1"/>
    <cellStyle name="Hipervínculo visitado" xfId="58995" builtinId="9" hidden="1"/>
    <cellStyle name="Hipervínculo visitado" xfId="50427" builtinId="9" hidden="1"/>
    <cellStyle name="Hipervínculo visitado" xfId="1189" builtinId="9" hidden="1"/>
    <cellStyle name="Hipervínculo visitado" xfId="12629" builtinId="9" hidden="1"/>
    <cellStyle name="Hipervínculo visitado" xfId="40812" builtinId="9" hidden="1"/>
    <cellStyle name="Hipervínculo visitado" xfId="33013" builtinId="9" hidden="1"/>
    <cellStyle name="Hipervínculo visitado" xfId="16099" builtinId="9" hidden="1"/>
    <cellStyle name="Hipervínculo visitado" xfId="24663" builtinId="9" hidden="1"/>
    <cellStyle name="Hipervínculo visitado" xfId="1551" builtinId="9" hidden="1"/>
    <cellStyle name="Hipervínculo visitado" xfId="20397" builtinId="9" hidden="1"/>
    <cellStyle name="Hipervínculo visitado" xfId="16848" builtinId="9" hidden="1"/>
    <cellStyle name="Hipervínculo visitado" xfId="19333" builtinId="9" hidden="1"/>
    <cellStyle name="Hipervínculo visitado" xfId="50062" builtinId="9" hidden="1"/>
    <cellStyle name="Hipervínculo visitado" xfId="10820" builtinId="9" hidden="1"/>
    <cellStyle name="Hipervínculo visitado" xfId="38939" builtinId="9" hidden="1"/>
    <cellStyle name="Hipervínculo visitado" xfId="50491" builtinId="9" hidden="1"/>
    <cellStyle name="Hipervínculo visitado" xfId="4091" builtinId="9" hidden="1"/>
    <cellStyle name="Hipervínculo visitado" xfId="34495" builtinId="9" hidden="1"/>
    <cellStyle name="Hipervínculo visitado" xfId="29708" builtinId="9" hidden="1"/>
    <cellStyle name="Hipervínculo visitado" xfId="28663" builtinId="9" hidden="1"/>
    <cellStyle name="Hipervínculo visitado" xfId="16782" builtinId="9" hidden="1"/>
    <cellStyle name="Hipervínculo visitado" xfId="38760" builtinId="9" hidden="1"/>
    <cellStyle name="Hipervínculo visitado" xfId="14856" builtinId="9" hidden="1"/>
    <cellStyle name="Hipervínculo visitado" xfId="38768" builtinId="9" hidden="1"/>
    <cellStyle name="Hipervínculo visitado" xfId="7899" builtinId="9" hidden="1"/>
    <cellStyle name="Hipervínculo visitado" xfId="3099" builtinId="9" hidden="1"/>
    <cellStyle name="Hipervínculo visitado" xfId="54966" builtinId="9" hidden="1"/>
    <cellStyle name="Hipervínculo visitado" xfId="7474" builtinId="9" hidden="1"/>
    <cellStyle name="Hipervínculo visitado" xfId="27428" builtinId="9" hidden="1"/>
    <cellStyle name="Hipervínculo visitado" xfId="23372" builtinId="9" hidden="1"/>
    <cellStyle name="Hipervínculo visitado" xfId="49706" builtinId="9" hidden="1"/>
    <cellStyle name="Hipervínculo visitado" xfId="21690" builtinId="9" hidden="1"/>
    <cellStyle name="Hipervínculo visitado" xfId="45963" builtinId="9" hidden="1"/>
    <cellStyle name="Hipervínculo visitado" xfId="17830" builtinId="9" hidden="1"/>
    <cellStyle name="Hipervínculo visitado" xfId="5103" builtinId="9" hidden="1"/>
    <cellStyle name="Hipervínculo visitado" xfId="27950" builtinId="9" hidden="1"/>
    <cellStyle name="Hipervínculo visitado" xfId="13309" builtinId="9" hidden="1"/>
    <cellStyle name="Hipervínculo visitado" xfId="14780" builtinId="9" hidden="1"/>
    <cellStyle name="Hipervínculo visitado" xfId="27927" builtinId="9" hidden="1"/>
    <cellStyle name="Hipervínculo visitado" xfId="41201" builtinId="9" hidden="1"/>
    <cellStyle name="Hipervínculo visitado" xfId="20513" builtinId="9" hidden="1"/>
    <cellStyle name="Hipervínculo visitado" xfId="20128" builtinId="9" hidden="1"/>
    <cellStyle name="Hipervínculo visitado" xfId="28480" builtinId="9" hidden="1"/>
    <cellStyle name="Hipervínculo visitado" xfId="39003" builtinId="9" hidden="1"/>
    <cellStyle name="Hipervínculo visitado" xfId="46288" builtinId="9" hidden="1"/>
    <cellStyle name="Hipervínculo visitado" xfId="6516" builtinId="9" hidden="1"/>
    <cellStyle name="Hipervínculo visitado" xfId="23155" builtinId="9" hidden="1"/>
    <cellStyle name="Hipervínculo visitado" xfId="44485" builtinId="9" hidden="1"/>
    <cellStyle name="Hipervínculo visitado" xfId="10626" builtinId="9" hidden="1"/>
    <cellStyle name="Hipervínculo visitado" xfId="36438" builtinId="9" hidden="1"/>
    <cellStyle name="Hipervínculo visitado" xfId="7996" builtinId="9" hidden="1"/>
    <cellStyle name="Hipervínculo visitado" xfId="33049" builtinId="9" hidden="1"/>
    <cellStyle name="Hipervínculo visitado" xfId="14020" builtinId="9" hidden="1"/>
    <cellStyle name="Hipervínculo visitado" xfId="15520" builtinId="9" hidden="1"/>
    <cellStyle name="Hipervínculo visitado" xfId="1307" builtinId="9" hidden="1"/>
    <cellStyle name="Hipervínculo visitado" xfId="15584" builtinId="9" hidden="1"/>
    <cellStyle name="Hipervínculo visitado" xfId="27055" builtinId="9" hidden="1"/>
    <cellStyle name="Hipervínculo visitado" xfId="16119" builtinId="9" hidden="1"/>
    <cellStyle name="Hipervínculo visitado" xfId="48828" builtinId="9" hidden="1"/>
    <cellStyle name="Hipervínculo visitado" xfId="54553" builtinId="9" hidden="1"/>
    <cellStyle name="Hipervínculo visitado" xfId="59452" builtinId="9" hidden="1"/>
    <cellStyle name="Hipervínculo visitado" xfId="20818" builtinId="9" hidden="1"/>
    <cellStyle name="Hipervínculo visitado" xfId="51432" builtinId="9" hidden="1"/>
    <cellStyle name="Hipervínculo visitado" xfId="1529" builtinId="9" hidden="1"/>
    <cellStyle name="Hipervínculo visitado" xfId="10694" builtinId="9" hidden="1"/>
    <cellStyle name="Hipervínculo visitado" xfId="30652" builtinId="9" hidden="1"/>
    <cellStyle name="Hipervínculo visitado" xfId="1109" builtinId="9" hidden="1"/>
    <cellStyle name="Hipervínculo visitado" xfId="52931" builtinId="9" hidden="1"/>
    <cellStyle name="Hipervínculo visitado" xfId="21741" builtinId="9" hidden="1"/>
    <cellStyle name="Hipervínculo visitado" xfId="19186" builtinId="9" hidden="1"/>
    <cellStyle name="Hipervínculo visitado" xfId="3431" builtinId="9" hidden="1"/>
    <cellStyle name="Hipervínculo visitado" xfId="4023" builtinId="9" hidden="1"/>
    <cellStyle name="Hipervínculo visitado" xfId="46425" builtinId="9" hidden="1"/>
    <cellStyle name="Hipervínculo visitado" xfId="36436" builtinId="9" hidden="1"/>
    <cellStyle name="Hipervínculo visitado" xfId="41926" builtinId="9" hidden="1"/>
    <cellStyle name="Hipervínculo visitado" xfId="10834" builtinId="9" hidden="1"/>
    <cellStyle name="Hipervínculo visitado" xfId="3013" builtinId="9" hidden="1"/>
    <cellStyle name="Hipervínculo visitado" xfId="3429" builtinId="9" hidden="1"/>
    <cellStyle name="Hipervínculo visitado" xfId="40824" builtinId="9" hidden="1"/>
    <cellStyle name="Hipervínculo visitado" xfId="6270" builtinId="9" hidden="1"/>
    <cellStyle name="Hipervínculo visitado" xfId="58156" builtinId="9" hidden="1"/>
    <cellStyle name="Hipervínculo visitado" xfId="45683" builtinId="9" hidden="1"/>
    <cellStyle name="Hipervínculo visitado" xfId="36822" builtinId="9" hidden="1"/>
    <cellStyle name="Hipervínculo visitado" xfId="2100" builtinId="9" hidden="1"/>
    <cellStyle name="Hipervínculo visitado" xfId="21602" builtinId="9" hidden="1"/>
    <cellStyle name="Hipervínculo visitado" xfId="37065" builtinId="9" hidden="1"/>
    <cellStyle name="Hipervínculo visitado" xfId="25268" builtinId="9" hidden="1"/>
    <cellStyle name="Hipervínculo visitado" xfId="15068" builtinId="9" hidden="1"/>
    <cellStyle name="Hipervínculo visitado" xfId="33826" builtinId="9" hidden="1"/>
    <cellStyle name="Hipervínculo visitado" xfId="23685" builtinId="9" hidden="1"/>
    <cellStyle name="Hipervínculo visitado" xfId="52547" builtinId="9" hidden="1"/>
    <cellStyle name="Hipervínculo visitado" xfId="56451" builtinId="9" hidden="1"/>
    <cellStyle name="Hipervínculo visitado" xfId="58593" builtinId="9" hidden="1"/>
    <cellStyle name="Hipervínculo visitado" xfId="14380" builtinId="9" hidden="1"/>
    <cellStyle name="Hipervínculo visitado" xfId="53707" builtinId="9" hidden="1"/>
    <cellStyle name="Hipervínculo visitado" xfId="30106" builtinId="9" hidden="1"/>
    <cellStyle name="Hipervínculo visitado" xfId="54513" builtinId="9" hidden="1"/>
    <cellStyle name="Hipervínculo visitado" xfId="13855" builtinId="9" hidden="1"/>
    <cellStyle name="Hipervínculo visitado" xfId="55488" builtinId="9" hidden="1"/>
    <cellStyle name="Hipervínculo visitado" xfId="55807" builtinId="9" hidden="1"/>
    <cellStyle name="Hipervínculo visitado" xfId="3799" builtinId="9" hidden="1"/>
    <cellStyle name="Hipervínculo visitado" xfId="3775" builtinId="9" hidden="1"/>
    <cellStyle name="Hipervínculo visitado" xfId="37369" builtinId="9" hidden="1"/>
    <cellStyle name="Hipervínculo visitado" xfId="42958" builtinId="9" hidden="1"/>
    <cellStyle name="Hipervínculo visitado" xfId="3161" builtinId="9" hidden="1"/>
    <cellStyle name="Hipervínculo visitado" xfId="34931" builtinId="9" hidden="1"/>
    <cellStyle name="Hipervínculo visitado" xfId="5756" builtinId="9" hidden="1"/>
    <cellStyle name="Hipervínculo visitado" xfId="5133" builtinId="9" hidden="1"/>
    <cellStyle name="Hipervínculo visitado" xfId="38971" builtinId="9" hidden="1"/>
    <cellStyle name="Hipervínculo visitado" xfId="19734" builtinId="9" hidden="1"/>
    <cellStyle name="Hipervínculo visitado" xfId="13081" builtinId="9" hidden="1"/>
    <cellStyle name="Hipervínculo visitado" xfId="7928" builtinId="9" hidden="1"/>
    <cellStyle name="Hipervínculo visitado" xfId="1119" builtinId="9" hidden="1"/>
    <cellStyle name="Hipervínculo visitado" xfId="36061" builtinId="9" hidden="1"/>
    <cellStyle name="Hipervínculo visitado" xfId="17678" builtinId="9" hidden="1"/>
    <cellStyle name="Hipervínculo visitado" xfId="20437" builtinId="9" hidden="1"/>
    <cellStyle name="Hipervínculo visitado" xfId="34623" builtinId="9" hidden="1"/>
    <cellStyle name="Hipervínculo visitado" xfId="9358" builtinId="9" hidden="1"/>
    <cellStyle name="Hipervínculo visitado" xfId="13059" builtinId="9" hidden="1"/>
    <cellStyle name="Hipervínculo visitado" xfId="5888" builtinId="9" hidden="1"/>
    <cellStyle name="Hipervínculo visitado" xfId="38901" builtinId="9" hidden="1"/>
    <cellStyle name="Hipervínculo visitado" xfId="9165" builtinId="9" hidden="1"/>
    <cellStyle name="Hipervínculo visitado" xfId="15240" builtinId="9" hidden="1"/>
    <cellStyle name="Hipervínculo visitado" xfId="1651" builtinId="9" hidden="1"/>
    <cellStyle name="Hipervínculo visitado" xfId="51566" builtinId="9" hidden="1"/>
    <cellStyle name="Hipervínculo visitado" xfId="5382" builtinId="9" hidden="1"/>
    <cellStyle name="Hipervínculo visitado" xfId="13912" builtinId="9" hidden="1"/>
    <cellStyle name="Hipervínculo visitado" xfId="45048" builtinId="9" hidden="1"/>
    <cellStyle name="Hipervínculo visitado" xfId="7222" builtinId="9" hidden="1"/>
    <cellStyle name="Hipervínculo visitado" xfId="41165" builtinId="9" hidden="1"/>
    <cellStyle name="Hipervínculo visitado" xfId="15895" builtinId="9" hidden="1"/>
    <cellStyle name="Hipervínculo visitado" xfId="33936" builtinId="9" hidden="1"/>
    <cellStyle name="Hipervínculo visitado" xfId="9330" builtinId="9" hidden="1"/>
    <cellStyle name="Hipervínculo visitado" xfId="3671" builtinId="9" hidden="1"/>
    <cellStyle name="Hipervínculo visitado" xfId="47948" builtinId="9" hidden="1"/>
    <cellStyle name="Hipervínculo visitado" xfId="54529" builtinId="9" hidden="1"/>
    <cellStyle name="Hipervínculo visitado" xfId="28795" builtinId="9" hidden="1"/>
    <cellStyle name="Hipervínculo visitado" xfId="45571" builtinId="9" hidden="1"/>
    <cellStyle name="Hipervínculo visitado" xfId="12023" builtinId="9" hidden="1"/>
    <cellStyle name="Hipervínculo visitado" xfId="19032" builtinId="9" hidden="1"/>
    <cellStyle name="Hipervínculo visitado" xfId="9580" builtinId="9" hidden="1"/>
    <cellStyle name="Hipervínculo visitado" xfId="18353" builtinId="9" hidden="1"/>
    <cellStyle name="Hipervínculo visitado" xfId="27783" builtinId="9" hidden="1"/>
    <cellStyle name="Hipervínculo visitado" xfId="4609" builtinId="9" hidden="1"/>
    <cellStyle name="Hipervínculo visitado" xfId="59246" builtinId="9" hidden="1"/>
    <cellStyle name="Hipervínculo visitado" xfId="12412" builtinId="9" hidden="1"/>
    <cellStyle name="Hipervínculo visitado" xfId="20875" builtinId="9" hidden="1"/>
    <cellStyle name="Hipervínculo visitado" xfId="36177" builtinId="9" hidden="1"/>
    <cellStyle name="Hipervínculo visitado" xfId="10374" builtinId="9" hidden="1"/>
    <cellStyle name="Hipervínculo visitado" xfId="40086" builtinId="9" hidden="1"/>
    <cellStyle name="Hipervínculo visitado" xfId="17031" builtinId="9" hidden="1"/>
    <cellStyle name="Hipervínculo visitado" xfId="59372" builtinId="9" hidden="1"/>
    <cellStyle name="Hipervínculo visitado" xfId="53638" builtinId="9" hidden="1"/>
    <cellStyle name="Hipervínculo visitado" xfId="39029" builtinId="9" hidden="1"/>
    <cellStyle name="Hipervínculo visitado" xfId="25642" builtinId="9" hidden="1"/>
    <cellStyle name="Hipervínculo visitado" xfId="10276" builtinId="9" hidden="1"/>
    <cellStyle name="Hipervínculo visitado" xfId="12617" builtinId="9" hidden="1"/>
    <cellStyle name="Hipervínculo visitado" xfId="30024" builtinId="9" hidden="1"/>
    <cellStyle name="Hipervínculo visitado" xfId="32368" builtinId="9" hidden="1"/>
    <cellStyle name="Hipervínculo visitado" xfId="48488" builtinId="9" hidden="1"/>
    <cellStyle name="Hipervínculo visitado" xfId="30235" builtinId="9" hidden="1"/>
    <cellStyle name="Hipervínculo visitado" xfId="4970" builtinId="9" hidden="1"/>
    <cellStyle name="Hipervínculo visitado" xfId="1921" builtinId="9" hidden="1"/>
    <cellStyle name="Hipervínculo visitado" xfId="55456" builtinId="9" hidden="1"/>
    <cellStyle name="Hipervínculo visitado" xfId="51916" builtinId="9" hidden="1"/>
    <cellStyle name="Hipervínculo visitado" xfId="28625" builtinId="9" hidden="1"/>
    <cellStyle name="Hipervínculo visitado" xfId="6887" builtinId="9" hidden="1"/>
    <cellStyle name="Hipervínculo visitado" xfId="19486" builtinId="9" hidden="1"/>
    <cellStyle name="Hipervínculo visitado" xfId="5754" builtinId="9" hidden="1"/>
    <cellStyle name="Hipervínculo visitado" xfId="7274" builtinId="9" hidden="1"/>
    <cellStyle name="Hipervínculo visitado" xfId="41757" builtinId="9" hidden="1"/>
    <cellStyle name="Hipervínculo visitado" xfId="4472" builtinId="9" hidden="1"/>
    <cellStyle name="Hipervínculo visitado" xfId="7680" builtinId="9" hidden="1"/>
    <cellStyle name="Hipervínculo visitado" xfId="10028" builtinId="9" hidden="1"/>
    <cellStyle name="Hipervínculo visitado" xfId="9715" builtinId="9" hidden="1"/>
    <cellStyle name="Hipervínculo visitado" xfId="13385" builtinId="9" hidden="1"/>
    <cellStyle name="Hipervínculo visitado" xfId="6827" builtinId="9" hidden="1"/>
    <cellStyle name="Hipervínculo visitado" xfId="30022" builtinId="9" hidden="1"/>
    <cellStyle name="Hipervínculo visitado" xfId="36019" builtinId="9" hidden="1"/>
    <cellStyle name="Hipervínculo visitado" xfId="4868" builtinId="9" hidden="1"/>
    <cellStyle name="Hipervínculo visitado" xfId="9145" builtinId="9" hidden="1"/>
    <cellStyle name="Hipervínculo visitado" xfId="4655" builtinId="9" hidden="1"/>
    <cellStyle name="Hipervínculo visitado" xfId="1607" builtinId="9" hidden="1"/>
    <cellStyle name="Hipervínculo visitado" xfId="21871" builtinId="9" hidden="1"/>
    <cellStyle name="Hipervínculo visitado" xfId="57941" builtinId="9" hidden="1"/>
    <cellStyle name="Hipervínculo visitado" xfId="1099" builtinId="9" hidden="1"/>
    <cellStyle name="Hipervínculo visitado" xfId="52774" builtinId="9" hidden="1"/>
    <cellStyle name="Hipervínculo visitado" xfId="9119" builtinId="9" hidden="1"/>
    <cellStyle name="Hipervínculo visitado" xfId="45162" builtinId="9" hidden="1"/>
    <cellStyle name="Hipervínculo visitado" xfId="8830" builtinId="9" hidden="1"/>
    <cellStyle name="Hipervínculo visitado" xfId="17466" builtinId="9" hidden="1"/>
    <cellStyle name="Hipervínculo visitado" xfId="1757" builtinId="9" hidden="1"/>
    <cellStyle name="Hipervínculo visitado" xfId="5928" builtinId="9" hidden="1"/>
    <cellStyle name="Hipervínculo visitado" xfId="6060" builtinId="9" hidden="1"/>
    <cellStyle name="Hipervínculo visitado" xfId="19536" builtinId="9" hidden="1"/>
    <cellStyle name="Hipervínculo visitado" xfId="20118" builtinId="9" hidden="1"/>
    <cellStyle name="Hipervínculo visitado" xfId="8412" builtinId="9" hidden="1"/>
    <cellStyle name="Hipervínculo visitado" xfId="29429" builtinId="9" hidden="1"/>
    <cellStyle name="Hipervínculo visitado" xfId="53168" builtinId="9" hidden="1"/>
    <cellStyle name="Hipervínculo visitado" xfId="1935" builtinId="9" hidden="1"/>
    <cellStyle name="Hipervínculo visitado" xfId="33356" builtinId="9" hidden="1"/>
    <cellStyle name="Hipervínculo visitado" xfId="59061" builtinId="9" hidden="1"/>
    <cellStyle name="Hipervínculo visitado" xfId="801" builtinId="9" hidden="1"/>
    <cellStyle name="Hipervínculo visitado" xfId="30508" builtinId="9" hidden="1"/>
    <cellStyle name="Hipervínculo visitado" xfId="57631" builtinId="9" hidden="1"/>
    <cellStyle name="Hipervínculo visitado" xfId="48724" builtinId="9" hidden="1"/>
    <cellStyle name="Hipervínculo visitado" xfId="33590" builtinId="9" hidden="1"/>
    <cellStyle name="Hipervínculo visitado" xfId="43212" builtinId="9" hidden="1"/>
    <cellStyle name="Hipervínculo visitado" xfId="7682" builtinId="9" hidden="1"/>
    <cellStyle name="Hipervínculo visitado" xfId="8098" builtinId="9" hidden="1"/>
    <cellStyle name="Hipervínculo visitado" xfId="2136" builtinId="9" hidden="1"/>
    <cellStyle name="Hipervínculo visitado" xfId="9249" builtinId="9" hidden="1"/>
    <cellStyle name="Hipervínculo visitado" xfId="18892" builtinId="9" hidden="1"/>
    <cellStyle name="Hipervínculo visitado" xfId="3935" builtinId="9" hidden="1"/>
    <cellStyle name="Hipervínculo visitado" xfId="7393" builtinId="9" hidden="1"/>
    <cellStyle name="Hipervínculo visitado" xfId="5932" builtinId="9" hidden="1"/>
    <cellStyle name="Hipervínculo visitado" xfId="5814" builtinId="9" hidden="1"/>
    <cellStyle name="Hipervínculo visitado" xfId="16151" builtinId="9" hidden="1"/>
    <cellStyle name="Hipervínculo visitado" xfId="54888" builtinId="9" hidden="1"/>
    <cellStyle name="Hipervínculo visitado" xfId="19122" builtinId="9" hidden="1"/>
    <cellStyle name="Hipervínculo visitado" xfId="47505" builtinId="9" hidden="1"/>
    <cellStyle name="Hipervínculo visitado" xfId="57397" builtinId="9" hidden="1"/>
    <cellStyle name="Hipervínculo visitado" xfId="42318" builtinId="9" hidden="1"/>
    <cellStyle name="Hipervínculo visitado" xfId="13934" builtinId="9" hidden="1"/>
    <cellStyle name="Hipervínculo visitado" xfId="29225" builtinId="9" hidden="1"/>
    <cellStyle name="Hipervínculo visitado" xfId="12957" builtinId="9" hidden="1"/>
    <cellStyle name="Hipervínculo visitado" xfId="29105" builtinId="9" hidden="1"/>
    <cellStyle name="Hipervínculo visitado" xfId="27837" builtinId="9" hidden="1"/>
    <cellStyle name="Hipervínculo visitado" xfId="37509" builtinId="9" hidden="1"/>
    <cellStyle name="Hipervínculo visitado" xfId="14116" builtinId="9" hidden="1"/>
    <cellStyle name="Hipervínculo visitado" xfId="58875" builtinId="9" hidden="1"/>
    <cellStyle name="Hipervínculo visitado" xfId="37991" builtinId="9" hidden="1"/>
    <cellStyle name="Hipervínculo visitado" xfId="48543" builtinId="9" hidden="1"/>
    <cellStyle name="Hipervínculo visitado" xfId="38271" builtinId="9" hidden="1"/>
    <cellStyle name="Hipervínculo visitado" xfId="10234" builtinId="9" hidden="1"/>
    <cellStyle name="Hipervínculo visitado" xfId="28103" builtinId="9" hidden="1"/>
    <cellStyle name="Hipervínculo visitado" xfId="45258" builtinId="9" hidden="1"/>
    <cellStyle name="Hipervínculo visitado" xfId="40619" builtinId="9" hidden="1"/>
    <cellStyle name="Hipervínculo visitado" xfId="45611" builtinId="9" hidden="1"/>
    <cellStyle name="Hipervínculo visitado" xfId="37602" builtinId="9" hidden="1"/>
    <cellStyle name="Hipervínculo visitado" xfId="50399" builtinId="9" hidden="1"/>
    <cellStyle name="Hipervínculo visitado" xfId="4422" builtinId="9" hidden="1"/>
    <cellStyle name="Hipervínculo visitado" xfId="14634" builtinId="9" hidden="1"/>
    <cellStyle name="Hipervínculo visitado" xfId="260" builtinId="9" hidden="1"/>
    <cellStyle name="Hipervínculo visitado" xfId="22926" builtinId="9" hidden="1"/>
    <cellStyle name="Hipervínculo visitado" xfId="28179" builtinId="9" hidden="1"/>
    <cellStyle name="Hipervínculo visitado" xfId="55948" builtinId="9" hidden="1"/>
    <cellStyle name="Hipervínculo visitado" xfId="9490" builtinId="9" hidden="1"/>
    <cellStyle name="Hipervínculo visitado" xfId="7044" builtinId="9" hidden="1"/>
    <cellStyle name="Hipervínculo visitado" xfId="57531" builtinId="9" hidden="1"/>
    <cellStyle name="Hipervínculo visitado" xfId="59338" builtinId="9" hidden="1"/>
    <cellStyle name="Hipervínculo visitado" xfId="50040" builtinId="9" hidden="1"/>
    <cellStyle name="Hipervínculo visitado" xfId="56751" builtinId="9" hidden="1"/>
    <cellStyle name="Hipervínculo visitado" xfId="17208" builtinId="9" hidden="1"/>
    <cellStyle name="Hipervínculo visitado" xfId="28871" builtinId="9" hidden="1"/>
    <cellStyle name="Hipervínculo visitado" xfId="25937" builtinId="9" hidden="1"/>
    <cellStyle name="Hipervínculo visitado" xfId="36862" builtinId="9" hidden="1"/>
    <cellStyle name="Hipervínculo visitado" xfId="13469" builtinId="9" hidden="1"/>
    <cellStyle name="Hipervínculo visitado" xfId="26315" builtinId="9" hidden="1"/>
    <cellStyle name="Hipervínculo visitado" xfId="5077" builtinId="9" hidden="1"/>
    <cellStyle name="Hipervínculo visitado" xfId="45585" builtinId="9" hidden="1"/>
    <cellStyle name="Hipervínculo visitado" xfId="25408" builtinId="9" hidden="1"/>
    <cellStyle name="Hipervínculo visitado" xfId="2749" builtinId="9" hidden="1"/>
    <cellStyle name="Hipervínculo visitado" xfId="34410" builtinId="9" hidden="1"/>
    <cellStyle name="Hipervínculo visitado" xfId="32983" builtinId="9" hidden="1"/>
    <cellStyle name="Hipervínculo visitado" xfId="20082" builtinId="9" hidden="1"/>
    <cellStyle name="Hipervínculo visitado" xfId="38347" builtinId="9" hidden="1"/>
    <cellStyle name="Hipervínculo visitado" xfId="51762" builtinId="9" hidden="1"/>
    <cellStyle name="Hipervínculo visitado" xfId="22992" builtinId="9" hidden="1"/>
    <cellStyle name="Hipervínculo visitado" xfId="46505" builtinId="9" hidden="1"/>
    <cellStyle name="Hipervínculo visitado" xfId="42430" builtinId="9" hidden="1"/>
    <cellStyle name="Hipervínculo visitado" xfId="27532" builtinId="9" hidden="1"/>
    <cellStyle name="Hipervínculo visitado" xfId="9729" builtinId="9" hidden="1"/>
    <cellStyle name="Hipervínculo visitado" xfId="38383" builtinId="9" hidden="1"/>
    <cellStyle name="Hipervínculo visitado" xfId="55119" builtinId="9" hidden="1"/>
    <cellStyle name="Hipervínculo visitado" xfId="48533" builtinId="9" hidden="1"/>
    <cellStyle name="Hipervínculo visitado" xfId="6554" builtinId="9" hidden="1"/>
    <cellStyle name="Hipervínculo visitado" xfId="9924" builtinId="9" hidden="1"/>
    <cellStyle name="Hipervínculo visitado" xfId="9948" builtinId="9" hidden="1"/>
    <cellStyle name="Hipervínculo visitado" xfId="7308" builtinId="9" hidden="1"/>
    <cellStyle name="Hipervínculo visitado" xfId="19642" builtinId="9" hidden="1"/>
    <cellStyle name="Hipervínculo visitado" xfId="41673" builtinId="9" hidden="1"/>
    <cellStyle name="Hipervínculo visitado" xfId="37003" builtinId="9" hidden="1"/>
    <cellStyle name="Hipervínculo visitado" xfId="9544" builtinId="9" hidden="1"/>
    <cellStyle name="Hipervínculo visitado" xfId="47165" builtinId="9" hidden="1"/>
    <cellStyle name="Hipervínculo visitado" xfId="53745" builtinId="9" hidden="1"/>
    <cellStyle name="Hipervínculo visitado" xfId="37277" builtinId="9" hidden="1"/>
    <cellStyle name="Hipervínculo visitado" xfId="45781" builtinId="9" hidden="1"/>
    <cellStyle name="Hipervínculo visitado" xfId="27772" builtinId="9" hidden="1"/>
    <cellStyle name="Hipervínculo visitado" xfId="12175" builtinId="9" hidden="1"/>
    <cellStyle name="Hipervínculo visitado" xfId="19293" builtinId="9" hidden="1"/>
    <cellStyle name="Hipervínculo visitado" xfId="13171" builtinId="9" hidden="1"/>
    <cellStyle name="Hipervínculo visitado" xfId="30114" builtinId="9" hidden="1"/>
    <cellStyle name="Hipervínculo visitado" xfId="51264" builtinId="9" hidden="1"/>
    <cellStyle name="Hipervínculo visitado" xfId="30372" builtinId="9" hidden="1"/>
    <cellStyle name="Hipervínculo visitado" xfId="43922" builtinId="9" hidden="1"/>
    <cellStyle name="Hipervínculo visitado" xfId="18861" builtinId="9" hidden="1"/>
    <cellStyle name="Hipervínculo visitado" xfId="20645" builtinId="9" hidden="1"/>
    <cellStyle name="Hipervínculo visitado" xfId="23575" builtinId="9" hidden="1"/>
    <cellStyle name="Hipervínculo visitado" xfId="28813" builtinId="9" hidden="1"/>
    <cellStyle name="Hipervínculo visitado" xfId="8901" builtinId="9" hidden="1"/>
    <cellStyle name="Hipervínculo visitado" xfId="38668" builtinId="9" hidden="1"/>
    <cellStyle name="Hipervínculo visitado" xfId="54934" builtinId="9" hidden="1"/>
    <cellStyle name="Hipervínculo visitado" xfId="40894" builtinId="9" hidden="1"/>
    <cellStyle name="Hipervínculo visitado" xfId="33700" builtinId="9" hidden="1"/>
    <cellStyle name="Hipervínculo visitado" xfId="27308" builtinId="9" hidden="1"/>
    <cellStyle name="Hipervínculo visitado" xfId="29211" builtinId="9" hidden="1"/>
    <cellStyle name="Hipervínculo visitado" xfId="46135" builtinId="9" hidden="1"/>
    <cellStyle name="Hipervínculo visitado" xfId="15258" builtinId="9" hidden="1"/>
    <cellStyle name="Hipervínculo visitado" xfId="25024" builtinId="9" hidden="1"/>
    <cellStyle name="Hipervínculo visitado" xfId="48993" builtinId="9" hidden="1"/>
    <cellStyle name="Hipervínculo visitado" xfId="20680" builtinId="9" hidden="1"/>
    <cellStyle name="Hipervínculo visitado" xfId="20014" builtinId="9" hidden="1"/>
    <cellStyle name="Hipervínculo visitado" xfId="18533" builtinId="9" hidden="1"/>
    <cellStyle name="Hipervínculo visitado" xfId="52823" builtinId="9" hidden="1"/>
    <cellStyle name="Hipervínculo visitado" xfId="21673" builtinId="9" hidden="1"/>
    <cellStyle name="Hipervínculo visitado" xfId="56187" builtinId="9" hidden="1"/>
    <cellStyle name="Hipervínculo visitado" xfId="38782" builtinId="9" hidden="1"/>
    <cellStyle name="Hipervínculo visitado" xfId="46413" builtinId="9" hidden="1"/>
    <cellStyle name="Hipervínculo visitado" xfId="27942" builtinId="9" hidden="1"/>
    <cellStyle name="Hipervínculo visitado" xfId="17356" builtinId="9" hidden="1"/>
    <cellStyle name="Hipervínculo visitado" xfId="17402" builtinId="9" hidden="1"/>
    <cellStyle name="Hipervínculo visitado" xfId="13861" builtinId="9" hidden="1"/>
    <cellStyle name="Hipervínculo visitado" xfId="41770" builtinId="9" hidden="1"/>
    <cellStyle name="Hipervínculo visitado" xfId="49286" builtinId="9" hidden="1"/>
    <cellStyle name="Hipervínculo visitado" xfId="33966" builtinId="9" hidden="1"/>
    <cellStyle name="Hipervínculo visitado" xfId="11948" builtinId="9" hidden="1"/>
    <cellStyle name="Hipervínculo visitado" xfId="31849" builtinId="9" hidden="1"/>
    <cellStyle name="Hipervínculo visitado" xfId="45951" builtinId="9" hidden="1"/>
    <cellStyle name="Hipervínculo visitado" xfId="59101" builtinId="9" hidden="1"/>
    <cellStyle name="Hipervínculo visitado" xfId="56387" builtinId="9" hidden="1"/>
    <cellStyle name="Hipervínculo visitado" xfId="29313" builtinId="9" hidden="1"/>
    <cellStyle name="Hipervínculo visitado" xfId="26803" builtinId="9" hidden="1"/>
    <cellStyle name="Hipervínculo visitado" xfId="37574" builtinId="9" hidden="1"/>
    <cellStyle name="Hipervínculo visitado" xfId="26035" builtinId="9" hidden="1"/>
    <cellStyle name="Hipervínculo visitado" xfId="31318" builtinId="9" hidden="1"/>
    <cellStyle name="Hipervínculo visitado" xfId="17752" builtinId="9" hidden="1"/>
    <cellStyle name="Hipervínculo visitado" xfId="42720" builtinId="9" hidden="1"/>
    <cellStyle name="Hipervínculo visitado" xfId="56943" builtinId="9" hidden="1"/>
    <cellStyle name="Hipervínculo visitado" xfId="31542" builtinId="9" hidden="1"/>
    <cellStyle name="Hipervínculo visitado" xfId="26095" builtinId="9" hidden="1"/>
    <cellStyle name="Hipervínculo visitado" xfId="42410" builtinId="9" hidden="1"/>
    <cellStyle name="Hipervínculo visitado" xfId="18956" builtinId="9" hidden="1"/>
    <cellStyle name="Hipervínculo visitado" xfId="25565" builtinId="9" hidden="1"/>
    <cellStyle name="Hipervínculo visitado" xfId="51982" builtinId="9" hidden="1"/>
    <cellStyle name="Hipervínculo visitado" xfId="45062" builtinId="9" hidden="1"/>
    <cellStyle name="Hipervínculo visitado" xfId="18632" builtinId="9" hidden="1"/>
    <cellStyle name="Hipervínculo visitado" xfId="1252" builtinId="9" hidden="1"/>
    <cellStyle name="Hipervínculo visitado" xfId="3805" builtinId="9" hidden="1"/>
    <cellStyle name="Hipervínculo visitado" xfId="38223" builtinId="9" hidden="1"/>
    <cellStyle name="Hipervínculo visitado" xfId="55095" builtinId="9" hidden="1"/>
    <cellStyle name="Hipervínculo visitado" xfId="50740" builtinId="9" hidden="1"/>
    <cellStyle name="Hipervínculo visitado" xfId="51258" builtinId="9" hidden="1"/>
    <cellStyle name="Hipervínculo visitado" xfId="36656" builtinId="9" hidden="1"/>
    <cellStyle name="Hipervínculo visitado" xfId="40979" builtinId="9" hidden="1"/>
    <cellStyle name="Hipervínculo visitado" xfId="37853" builtinId="9" hidden="1"/>
    <cellStyle name="Hipervínculo visitado" xfId="51944" builtinId="9" hidden="1"/>
    <cellStyle name="Hipervínculo visitado" xfId="48860" builtinId="9" hidden="1"/>
    <cellStyle name="Hipervínculo visitado" xfId="10218" builtinId="9" hidden="1"/>
    <cellStyle name="Hipervínculo visitado" xfId="47733" builtinId="9" hidden="1"/>
    <cellStyle name="Hipervínculo visitado" xfId="39887" builtinId="9" hidden="1"/>
    <cellStyle name="Hipervínculo visitado" xfId="29321" builtinId="9" hidden="1"/>
    <cellStyle name="Hipervínculo visitado" xfId="48950" builtinId="9" hidden="1"/>
    <cellStyle name="Hipervínculo visitado" xfId="8684" builtinId="9" hidden="1"/>
    <cellStyle name="Hipervínculo visitado" xfId="53705" builtinId="9" hidden="1"/>
    <cellStyle name="Hipervínculo visitado" xfId="39909" builtinId="9" hidden="1"/>
    <cellStyle name="Hipervínculo visitado" xfId="2559" builtinId="9" hidden="1"/>
    <cellStyle name="Hipervínculo visitado" xfId="3115" builtinId="9" hidden="1"/>
    <cellStyle name="Hipervínculo visitado" xfId="47777" builtinId="9" hidden="1"/>
    <cellStyle name="Hipervínculo visitado" xfId="54203" builtinId="9" hidden="1"/>
    <cellStyle name="Hipervínculo visitado" xfId="25716" builtinId="9" hidden="1"/>
    <cellStyle name="Hipervínculo visitado" xfId="14314" builtinId="9" hidden="1"/>
    <cellStyle name="Hipervínculo visitado" xfId="48988" builtinId="9" hidden="1"/>
    <cellStyle name="Hipervínculo visitado" xfId="38421" builtinId="9" hidden="1"/>
    <cellStyle name="Hipervínculo visitado" xfId="24605" builtinId="9" hidden="1"/>
    <cellStyle name="Hipervínculo visitado" xfId="26431" builtinId="9" hidden="1"/>
    <cellStyle name="Hipervínculo visitado" xfId="45533" builtinId="9" hidden="1"/>
    <cellStyle name="Hipervínculo visitado" xfId="15246" builtinId="9" hidden="1"/>
    <cellStyle name="Hipervínculo visitado" xfId="40977" builtinId="9" hidden="1"/>
    <cellStyle name="Hipervínculo visitado" xfId="22812" builtinId="9" hidden="1"/>
    <cellStyle name="Hipervínculo visitado" xfId="32432" builtinId="9" hidden="1"/>
    <cellStyle name="Hipervínculo visitado" xfId="14348" builtinId="9" hidden="1"/>
    <cellStyle name="Hipervínculo visitado" xfId="23819" builtinId="9" hidden="1"/>
    <cellStyle name="Hipervínculo visitado" xfId="53632" builtinId="9" hidden="1"/>
    <cellStyle name="Hipervínculo visitado" xfId="29307" builtinId="9" hidden="1"/>
    <cellStyle name="Hipervínculo visitado" xfId="58845" builtinId="9" hidden="1"/>
    <cellStyle name="Hipervínculo visitado" xfId="52953" builtinId="9" hidden="1"/>
    <cellStyle name="Hipervínculo visitado" xfId="39272" builtinId="9" hidden="1"/>
    <cellStyle name="Hipervínculo visitado" xfId="50712" builtinId="9" hidden="1"/>
    <cellStyle name="Hipervínculo visitado" xfId="11191" builtinId="9" hidden="1"/>
    <cellStyle name="Hipervínculo visitado" xfId="37743" builtinId="9" hidden="1"/>
    <cellStyle name="Hipervínculo visitado" xfId="18177" builtinId="9" hidden="1"/>
    <cellStyle name="Hipervínculo visitado" xfId="56033" builtinId="9" hidden="1"/>
    <cellStyle name="Hipervínculo visitado" xfId="8290" builtinId="9" hidden="1"/>
    <cellStyle name="Hipervínculo visitado" xfId="32591" builtinId="9" hidden="1"/>
    <cellStyle name="Hipervínculo visitado" xfId="55259" builtinId="9" hidden="1"/>
    <cellStyle name="Hipervínculo visitado" xfId="54309" builtinId="9" hidden="1"/>
    <cellStyle name="Hipervínculo visitado" xfId="14299" builtinId="9" hidden="1"/>
    <cellStyle name="Hipervínculo visitado" xfId="17950" builtinId="9" hidden="1"/>
    <cellStyle name="Hipervínculo visitado" xfId="34793" builtinId="9" hidden="1"/>
    <cellStyle name="Hipervínculo visitado" xfId="31877" builtinId="9" hidden="1"/>
    <cellStyle name="Hipervínculo visitado" xfId="46347" builtinId="9" hidden="1"/>
    <cellStyle name="Hipervínculo visitado" xfId="11536" builtinId="9" hidden="1"/>
    <cellStyle name="Hipervínculo visitado" xfId="30986" builtinId="9" hidden="1"/>
    <cellStyle name="Hipervínculo visitado" xfId="1465" builtinId="9" hidden="1"/>
    <cellStyle name="Hipervínculo visitado" xfId="20433" builtinId="9" hidden="1"/>
    <cellStyle name="Hipervínculo visitado" xfId="7722" builtinId="9" hidden="1"/>
    <cellStyle name="Hipervínculo visitado" xfId="32972" builtinId="9" hidden="1"/>
    <cellStyle name="Hipervínculo visitado" xfId="50593" builtinId="9" hidden="1"/>
    <cellStyle name="Hipervínculo visitado" xfId="56593" builtinId="9" hidden="1"/>
    <cellStyle name="Hipervínculo visitado" xfId="15002" builtinId="9" hidden="1"/>
    <cellStyle name="Hipervínculo visitado" xfId="50932" builtinId="9" hidden="1"/>
    <cellStyle name="Hipervínculo visitado" xfId="44340" builtinId="9" hidden="1"/>
    <cellStyle name="Hipervínculo visitado" xfId="13067" builtinId="9" hidden="1"/>
    <cellStyle name="Hipervínculo visitado" xfId="47243" builtinId="9" hidden="1"/>
    <cellStyle name="Hipervínculo visitado" xfId="33104" builtinId="9" hidden="1"/>
    <cellStyle name="Hipervínculo visitado" xfId="44706" builtinId="9" hidden="1"/>
    <cellStyle name="Hipervínculo visitado" xfId="22684" builtinId="9" hidden="1"/>
    <cellStyle name="Hipervínculo visitado" xfId="12341" builtinId="9" hidden="1"/>
    <cellStyle name="Hipervínculo visitado" xfId="46479" builtinId="9" hidden="1"/>
    <cellStyle name="Hipervínculo visitado" xfId="35869" builtinId="9" hidden="1"/>
    <cellStyle name="Hipervínculo visitado" xfId="4797" builtinId="9" hidden="1"/>
    <cellStyle name="Hipervínculo visitado" xfId="2300" builtinId="9" hidden="1"/>
    <cellStyle name="Hipervínculo visitado" xfId="54031" builtinId="9" hidden="1"/>
    <cellStyle name="Hipervínculo visitado" xfId="47814" builtinId="9" hidden="1"/>
    <cellStyle name="Hipervínculo visitado" xfId="3761" builtinId="9" hidden="1"/>
    <cellStyle name="Hipervínculo visitado" xfId="9886" builtinId="9" hidden="1"/>
    <cellStyle name="Hipervínculo visitado" xfId="14878" builtinId="9" hidden="1"/>
    <cellStyle name="Hipervínculo visitado" xfId="10714" builtinId="9" hidden="1"/>
    <cellStyle name="Hipervínculo visitado" xfId="20134" builtinId="9" hidden="1"/>
    <cellStyle name="Hipervínculo visitado" xfId="37231" builtinId="9" hidden="1"/>
    <cellStyle name="Hipervínculo visitado" xfId="19650" builtinId="9" hidden="1"/>
    <cellStyle name="Hipervínculo visitado" xfId="11845" builtinId="9" hidden="1"/>
    <cellStyle name="Hipervínculo visitado" xfId="39478" builtinId="9" hidden="1"/>
    <cellStyle name="Hipervínculo visitado" xfId="47289" builtinId="9" hidden="1"/>
    <cellStyle name="Hipervínculo visitado" xfId="2192" builtinId="9" hidden="1"/>
    <cellStyle name="Hipervínculo visitado" xfId="38363" builtinId="9" hidden="1"/>
    <cellStyle name="Hipervínculo visitado" xfId="20913" builtinId="9" hidden="1"/>
    <cellStyle name="Hipervínculo visitado" xfId="6278" builtinId="9" hidden="1"/>
    <cellStyle name="Hipervínculo visitado" xfId="11506" builtinId="9" hidden="1"/>
    <cellStyle name="Hipervínculo visitado" xfId="44612" builtinId="9" hidden="1"/>
    <cellStyle name="Hipervínculo visitado" xfId="31148" builtinId="9" hidden="1"/>
    <cellStyle name="Hipervínculo visitado" xfId="31314" builtinId="9" hidden="1"/>
    <cellStyle name="Hipervínculo visitado" xfId="33218" builtinId="9" hidden="1"/>
    <cellStyle name="Hipervínculo visitado" xfId="49772" builtinId="9" hidden="1"/>
    <cellStyle name="Hipervínculo visitado" xfId="45152" builtinId="9" hidden="1"/>
    <cellStyle name="Hipervínculo visitado" xfId="35609" builtinId="9" hidden="1"/>
    <cellStyle name="Hipervínculo visitado" xfId="49666" builtinId="9" hidden="1"/>
    <cellStyle name="Hipervínculo visitado" xfId="22804" builtinId="9" hidden="1"/>
    <cellStyle name="Hipervínculo visitado" xfId="13801" builtinId="9" hidden="1"/>
    <cellStyle name="Hipervínculo visitado" xfId="30476" builtinId="9" hidden="1"/>
    <cellStyle name="Hipervínculo visitado" xfId="10906" builtinId="9" hidden="1"/>
    <cellStyle name="Hipervínculo visitado" xfId="23805" builtinId="9" hidden="1"/>
    <cellStyle name="Hipervínculo visitado" xfId="9364" builtinId="9" hidden="1"/>
    <cellStyle name="Hipervínculo visitado" xfId="8790" builtinId="9" hidden="1"/>
    <cellStyle name="Hipervínculo visitado" xfId="38563" builtinId="9" hidden="1"/>
    <cellStyle name="Hipervínculo visitado" xfId="45218" builtinId="9" hidden="1"/>
    <cellStyle name="Hipervínculo visitado" xfId="38263" builtinId="9" hidden="1"/>
    <cellStyle name="Hipervínculo visitado" xfId="1735" builtinId="9" hidden="1"/>
    <cellStyle name="Hipervínculo visitado" xfId="26017" builtinId="9" hidden="1"/>
    <cellStyle name="Hipervínculo visitado" xfId="42197" builtinId="9" hidden="1"/>
    <cellStyle name="Hipervínculo visitado" xfId="11022" builtinId="9" hidden="1"/>
    <cellStyle name="Hipervínculo visitado" xfId="54169" builtinId="9" hidden="1"/>
    <cellStyle name="Hipervínculo visitado" xfId="6893" builtinId="9" hidden="1"/>
    <cellStyle name="Hipervínculo visitado" xfId="8252" builtinId="9" hidden="1"/>
    <cellStyle name="Hipervínculo visitado" xfId="5816" builtinId="9" hidden="1"/>
    <cellStyle name="Hipervínculo visitado" xfId="58925" builtinId="9" hidden="1"/>
    <cellStyle name="Hipervínculo visitado" xfId="26385" builtinId="9" hidden="1"/>
    <cellStyle name="Hipervínculo visitado" xfId="33176" builtinId="9" hidden="1"/>
    <cellStyle name="Hipervínculo visitado" xfId="3847" builtinId="9" hidden="1"/>
    <cellStyle name="Hipervínculo visitado" xfId="45955" builtinId="9" hidden="1"/>
    <cellStyle name="Hipervínculo visitado" xfId="42480" builtinId="9" hidden="1"/>
    <cellStyle name="Hipervínculo visitado" xfId="58623" builtinId="9" hidden="1"/>
    <cellStyle name="Hipervínculo visitado" xfId="18365" builtinId="9" hidden="1"/>
    <cellStyle name="Hipervínculo visitado" xfId="52373" builtinId="9" hidden="1"/>
    <cellStyle name="Hipervínculo visitado" xfId="44471" builtinId="9" hidden="1"/>
    <cellStyle name="Hipervínculo visitado" xfId="18457" builtinId="9" hidden="1"/>
    <cellStyle name="Hipervínculo visitado" xfId="11795" builtinId="9" hidden="1"/>
    <cellStyle name="Hipervínculo visitado" xfId="3521" builtinId="9" hidden="1"/>
    <cellStyle name="Hipervínculo visitado" xfId="11481" builtinId="9" hidden="1"/>
    <cellStyle name="Hipervínculo visitado" xfId="42718" builtinId="9" hidden="1"/>
    <cellStyle name="Hipervínculo visitado" xfId="20228" builtinId="9" hidden="1"/>
    <cellStyle name="Hipervínculo visitado" xfId="38690" builtinId="9" hidden="1"/>
    <cellStyle name="Hipervínculo visitado" xfId="58577" builtinId="9" hidden="1"/>
    <cellStyle name="Hipervínculo visitado" xfId="24719" builtinId="9" hidden="1"/>
    <cellStyle name="Hipervínculo visitado" xfId="38015" builtinId="9" hidden="1"/>
    <cellStyle name="Hipervínculo visitado" xfId="14654" builtinId="9" hidden="1"/>
    <cellStyle name="Hipervínculo visitado" xfId="52174" builtinId="9" hidden="1"/>
    <cellStyle name="Hipervínculo visitado" xfId="57969" builtinId="9" hidden="1"/>
    <cellStyle name="Hipervínculo visitado" xfId="31716" builtinId="9" hidden="1"/>
    <cellStyle name="Hipervínculo visitado" xfId="50319" builtinId="9" hidden="1"/>
    <cellStyle name="Hipervínculo visitado" xfId="18044" builtinId="9" hidden="1"/>
    <cellStyle name="Hipervínculo visitado" xfId="49232" builtinId="9" hidden="1"/>
    <cellStyle name="Hipervínculo visitado" xfId="38979" builtinId="9" hidden="1"/>
    <cellStyle name="Hipervínculo visitado" xfId="25569" builtinId="9" hidden="1"/>
    <cellStyle name="Hipervínculo visitado" xfId="56773" builtinId="9" hidden="1"/>
    <cellStyle name="Hipervínculo visitado" xfId="54075" builtinId="9" hidden="1"/>
    <cellStyle name="Hipervínculo visitado" xfId="54151" builtinId="9" hidden="1"/>
    <cellStyle name="Hipervínculo visitado" xfId="16872" builtinId="9" hidden="1"/>
    <cellStyle name="Hipervínculo visitado" xfId="31534" builtinId="9" hidden="1"/>
    <cellStyle name="Hipervínculo visitado" xfId="2689" builtinId="9" hidden="1"/>
    <cellStyle name="Hipervínculo visitado" xfId="35535" builtinId="9" hidden="1"/>
    <cellStyle name="Hipervínculo visitado" xfId="27508" builtinId="9" hidden="1"/>
    <cellStyle name="Hipervínculo visitado" xfId="47313" builtinId="9" hidden="1"/>
    <cellStyle name="Hipervínculo visitado" xfId="45625" builtinId="9" hidden="1"/>
    <cellStyle name="Hipervínculo visitado" xfId="5854" builtinId="9" hidden="1"/>
    <cellStyle name="Hipervínculo visitado" xfId="10022" builtinId="9" hidden="1"/>
    <cellStyle name="Hipervínculo visitado" xfId="38995" builtinId="9" hidden="1"/>
    <cellStyle name="Hipervínculo visitado" xfId="21773" builtinId="9" hidden="1"/>
    <cellStyle name="Hipervínculo visitado" xfId="54854" builtinId="9" hidden="1"/>
    <cellStyle name="Hipervínculo visitado" xfId="57160" builtinId="9" hidden="1"/>
    <cellStyle name="Hipervínculo visitado" xfId="57575" builtinId="9" hidden="1"/>
    <cellStyle name="Hipervínculo visitado" xfId="30580" builtinId="9" hidden="1"/>
    <cellStyle name="Hipervínculo visitado" xfId="21413" builtinId="9" hidden="1"/>
    <cellStyle name="Hipervínculo visitado" xfId="3691" builtinId="9" hidden="1"/>
    <cellStyle name="Hipervínculo visitado" xfId="18904" builtinId="9" hidden="1"/>
    <cellStyle name="Hipervínculo visitado" xfId="41502" builtinId="9" hidden="1"/>
    <cellStyle name="Hipervínculo visitado" xfId="35389" builtinId="9" hidden="1"/>
    <cellStyle name="Hipervínculo visitado" xfId="10810" builtinId="9" hidden="1"/>
    <cellStyle name="Hipervínculo visitado" xfId="5238" builtinId="9" hidden="1"/>
    <cellStyle name="Hipervínculo visitado" xfId="20409" builtinId="9" hidden="1"/>
    <cellStyle name="Hipervínculo visitado" xfId="13405" builtinId="9" hidden="1"/>
    <cellStyle name="Hipervínculo visitado" xfId="41123" builtinId="9" hidden="1"/>
    <cellStyle name="Hipervínculo visitado" xfId="3031" builtinId="9" hidden="1"/>
    <cellStyle name="Hipervínculo visitado" xfId="510" builtinId="9" hidden="1"/>
    <cellStyle name="Hipervínculo visitado" xfId="56223" builtinId="9" hidden="1"/>
    <cellStyle name="Hipervínculo visitado" xfId="38389" builtinId="9" hidden="1"/>
    <cellStyle name="Hipervínculo visitado" xfId="53493" builtinId="9" hidden="1"/>
    <cellStyle name="Hipervínculo visitado" xfId="22307" builtinId="9" hidden="1"/>
    <cellStyle name="Hipervínculo visitado" xfId="9309" builtinId="9" hidden="1"/>
    <cellStyle name="Hipervínculo visitado" xfId="12775" builtinId="9" hidden="1"/>
    <cellStyle name="Hipervínculo visitado" xfId="16802" builtinId="9" hidden="1"/>
    <cellStyle name="Hipervínculo visitado" xfId="705" builtinId="9" hidden="1"/>
    <cellStyle name="Hipervínculo visitado" xfId="4305" builtinId="9" hidden="1"/>
    <cellStyle name="Hipervínculo visitado" xfId="5774" builtinId="9" hidden="1"/>
    <cellStyle name="Hipervínculo visitado" xfId="10670" builtinId="9" hidden="1"/>
    <cellStyle name="Hipervínculo visitado" xfId="57619" builtinId="9" hidden="1"/>
    <cellStyle name="Hipervínculo visitado" xfId="13303" builtinId="9" hidden="1"/>
    <cellStyle name="Hipervínculo visitado" xfId="659" builtinId="9" hidden="1"/>
    <cellStyle name="Hipervínculo visitado" xfId="33512" builtinId="9" hidden="1"/>
    <cellStyle name="Hipervínculo visitado" xfId="47759" builtinId="9" hidden="1"/>
    <cellStyle name="Hipervínculo visitado" xfId="47109" builtinId="9" hidden="1"/>
    <cellStyle name="Hipervínculo visitado" xfId="24193" builtinId="9" hidden="1"/>
    <cellStyle name="Hipervínculo visitado" xfId="24831" builtinId="9" hidden="1"/>
    <cellStyle name="Hipervínculo visitado" xfId="5166" builtinId="9" hidden="1"/>
    <cellStyle name="Hipervínculo visitado" xfId="29672" builtinId="9" hidden="1"/>
    <cellStyle name="Hipervínculo visitado" xfId="28713" builtinId="9" hidden="1"/>
    <cellStyle name="Hipervínculo visitado" xfId="55870" builtinId="9" hidden="1"/>
    <cellStyle name="Hipervínculo visitado" xfId="10406" builtinId="9" hidden="1"/>
    <cellStyle name="Hipervínculo visitado" xfId="17432" builtinId="9" hidden="1"/>
    <cellStyle name="Hipervínculo visitado" xfId="32480" builtinId="9" hidden="1"/>
    <cellStyle name="Hipervínculo visitado" xfId="15899" builtinId="9" hidden="1"/>
    <cellStyle name="Hipervínculo visitado" xfId="13746" builtinId="9" hidden="1"/>
    <cellStyle name="Hipervínculo visitado" xfId="13093" builtinId="9" hidden="1"/>
    <cellStyle name="Hipervínculo visitado" xfId="25278" builtinId="9" hidden="1"/>
    <cellStyle name="Hipervínculo visitado" xfId="24699" builtinId="9" hidden="1"/>
    <cellStyle name="Hipervínculo visitado" xfId="36807" builtinId="9" hidden="1"/>
    <cellStyle name="Hipervínculo visitado" xfId="24297" builtinId="9" hidden="1"/>
    <cellStyle name="Hipervínculo visitado" xfId="27550" builtinId="9" hidden="1"/>
    <cellStyle name="Hipervínculo visitado" xfId="12269" builtinId="9" hidden="1"/>
    <cellStyle name="Hipervínculo visitado" xfId="40060" builtinId="9" hidden="1"/>
    <cellStyle name="Hipervínculo visitado" xfId="26965" builtinId="9" hidden="1"/>
    <cellStyle name="Hipervínculo visitado" xfId="34420" builtinId="9" hidden="1"/>
    <cellStyle name="Hipervínculo visitado" xfId="10244" builtinId="9" hidden="1"/>
    <cellStyle name="Hipervínculo visitado" xfId="21606" builtinId="9" hidden="1"/>
    <cellStyle name="Hipervínculo visitado" xfId="21251" builtinId="9" hidden="1"/>
    <cellStyle name="Hipervínculo visitado" xfId="32173" builtinId="9" hidden="1"/>
    <cellStyle name="Hipervínculo visitado" xfId="21453" builtinId="9" hidden="1"/>
    <cellStyle name="Hipervínculo visitado" xfId="18922" builtinId="9" hidden="1"/>
    <cellStyle name="Hipervínculo visitado" xfId="30759" builtinId="9" hidden="1"/>
    <cellStyle name="Hipervínculo visitado" xfId="39510" builtinId="9" hidden="1"/>
    <cellStyle name="Hipervínculo visitado" xfId="3961" builtinId="9" hidden="1"/>
    <cellStyle name="Hipervínculo visitado" xfId="18724" builtinId="9" hidden="1"/>
    <cellStyle name="Hipervínculo visitado" xfId="3599" builtinId="9" hidden="1"/>
    <cellStyle name="Hipervínculo visitado" xfId="52190" builtinId="9" hidden="1"/>
    <cellStyle name="Hipervínculo visitado" xfId="20050" builtinId="9" hidden="1"/>
    <cellStyle name="Hipervínculo visitado" xfId="8390" builtinId="9" hidden="1"/>
    <cellStyle name="Hipervínculo visitado" xfId="27430" builtinId="9" hidden="1"/>
    <cellStyle name="Hipervínculo visitado" xfId="29502" builtinId="9" hidden="1"/>
    <cellStyle name="Hipervínculo visitado" xfId="19762" builtinId="9" hidden="1"/>
    <cellStyle name="Hipervínculo visitado" xfId="29111" builtinId="9" hidden="1"/>
    <cellStyle name="Hipervínculo visitado" xfId="43774" builtinId="9" hidden="1"/>
    <cellStyle name="Hipervínculo visitado" xfId="23647" builtinId="9" hidden="1"/>
    <cellStyle name="Hipervínculo visitado" xfId="24385" builtinId="9" hidden="1"/>
    <cellStyle name="Hipervínculo visitado" xfId="5073" builtinId="9" hidden="1"/>
    <cellStyle name="Hipervínculo visitado" xfId="21827" builtinId="9" hidden="1"/>
    <cellStyle name="Hipervínculo visitado" xfId="46909" builtinId="9" hidden="1"/>
    <cellStyle name="Hipervínculo visitado" xfId="31126" builtinId="9" hidden="1"/>
    <cellStyle name="Hipervínculo visitado" xfId="38325" builtinId="9" hidden="1"/>
    <cellStyle name="Hipervínculo visitado" xfId="4621" builtinId="9" hidden="1"/>
    <cellStyle name="Hipervínculo visitado" xfId="22551" builtinId="9" hidden="1"/>
    <cellStyle name="Hipervínculo visitado" xfId="26253" builtinId="9" hidden="1"/>
    <cellStyle name="Hipervínculo visitado" xfId="13867" builtinId="9" hidden="1"/>
    <cellStyle name="Hipervínculo visitado" xfId="14765" builtinId="9" hidden="1"/>
    <cellStyle name="Hipervínculo visitado" xfId="39760" builtinId="9" hidden="1"/>
    <cellStyle name="Hipervínculo visitado" xfId="7095" builtinId="9" hidden="1"/>
    <cellStyle name="Hipervínculo visitado" xfId="55916" builtinId="9" hidden="1"/>
    <cellStyle name="Hipervínculo visitado" xfId="49408" builtinId="9" hidden="1"/>
    <cellStyle name="Hipervínculo visitado" xfId="25120" builtinId="9" hidden="1"/>
    <cellStyle name="Hipervínculo visitado" xfId="5640" builtinId="9" hidden="1"/>
    <cellStyle name="Hipervínculo visitado" xfId="35697" builtinId="9" hidden="1"/>
    <cellStyle name="Hipervínculo visitado" xfId="24673" builtinId="9" hidden="1"/>
    <cellStyle name="Hipervínculo visitado" xfId="41390" builtinId="9" hidden="1"/>
    <cellStyle name="Hipervínculo visitado" xfId="44794" builtinId="9" hidden="1"/>
    <cellStyle name="Hipervínculo visitado" xfId="27807" builtinId="9" hidden="1"/>
    <cellStyle name="Hipervínculo visitado" xfId="37879" builtinId="9" hidden="1"/>
    <cellStyle name="Hipervínculo visitado" xfId="35421" builtinId="9" hidden="1"/>
    <cellStyle name="Hipervínculo visitado" xfId="36267" builtinId="9" hidden="1"/>
    <cellStyle name="Hipervínculo visitado" xfId="35429" builtinId="9" hidden="1"/>
    <cellStyle name="Hipervínculo visitado" xfId="28498" builtinId="9" hidden="1"/>
    <cellStyle name="Hipervínculo visitado" xfId="31042" builtinId="9" hidden="1"/>
    <cellStyle name="Hipervínculo visitado" xfId="5806" builtinId="9" hidden="1"/>
    <cellStyle name="Hipervínculo visitado" xfId="38359" builtinId="9" hidden="1"/>
    <cellStyle name="Hipervínculo visitado" xfId="21090" builtinId="9" hidden="1"/>
    <cellStyle name="Hipervínculo visitado" xfId="15506" builtinId="9" hidden="1"/>
    <cellStyle name="Hipervínculo visitado" xfId="21253" builtinId="9" hidden="1"/>
    <cellStyle name="Hipervínculo visitado" xfId="41723" builtinId="9" hidden="1"/>
    <cellStyle name="Hipervínculo visitado" xfId="24519" builtinId="9" hidden="1"/>
    <cellStyle name="Hipervínculo visitado" xfId="4488" builtinId="9" hidden="1"/>
    <cellStyle name="Hipervínculo visitado" xfId="53144" builtinId="9" hidden="1"/>
    <cellStyle name="Hipervínculo visitado" xfId="54581" builtinId="9" hidden="1"/>
    <cellStyle name="Hipervínculo visitado" xfId="48416" builtinId="9" hidden="1"/>
    <cellStyle name="Hipervínculo visitado" xfId="14470" builtinId="9" hidden="1"/>
    <cellStyle name="Hipervínculo visitado" xfId="20619" builtinId="9" hidden="1"/>
    <cellStyle name="Hipervínculo visitado" xfId="50583" builtinId="9" hidden="1"/>
    <cellStyle name="Hipervínculo visitado" xfId="39792" builtinId="9" hidden="1"/>
    <cellStyle name="Hipervínculo visitado" xfId="34213" builtinId="9" hidden="1"/>
    <cellStyle name="Hipervínculo visitado" xfId="31328" builtinId="9" hidden="1"/>
    <cellStyle name="Hipervínculo visitado" xfId="27187" builtinId="9" hidden="1"/>
    <cellStyle name="Hipervínculo visitado" xfId="45328" builtinId="9" hidden="1"/>
    <cellStyle name="Hipervínculo visitado" xfId="20812" builtinId="9" hidden="1"/>
    <cellStyle name="Hipervínculo visitado" xfId="22824" builtinId="9" hidden="1"/>
    <cellStyle name="Hipervínculo visitado" xfId="7186" builtinId="9" hidden="1"/>
    <cellStyle name="Hipervínculo visitado" xfId="22417" builtinId="9" hidden="1"/>
    <cellStyle name="Hipervínculo visitado" xfId="7790" builtinId="9" hidden="1"/>
    <cellStyle name="Hipervínculo visitado" xfId="494" builtinId="9" hidden="1"/>
    <cellStyle name="Hipervínculo visitado" xfId="56980" builtinId="9" hidden="1"/>
    <cellStyle name="Hipervínculo visitado" xfId="19028" builtinId="9" hidden="1"/>
    <cellStyle name="Hipervínculo visitado" xfId="31656" builtinId="9" hidden="1"/>
    <cellStyle name="Hipervínculo visitado" xfId="38235" builtinId="9" hidden="1"/>
    <cellStyle name="Hipervínculo visitado" xfId="37299" builtinId="9" hidden="1"/>
    <cellStyle name="Hipervínculo visitado" xfId="20314" builtinId="9" hidden="1"/>
    <cellStyle name="Hipervínculo visitado" xfId="17360" builtinId="9" hidden="1"/>
    <cellStyle name="Hipervínculo visitado" xfId="6112" builtinId="9" hidden="1"/>
    <cellStyle name="Hipervínculo visitado" xfId="12845" builtinId="9" hidden="1"/>
    <cellStyle name="Hipervínculo visitado" xfId="46579" builtinId="9" hidden="1"/>
    <cellStyle name="Hipervínculo visitado" xfId="45456" builtinId="9" hidden="1"/>
    <cellStyle name="Hipervínculo visitado" xfId="33057" builtinId="9" hidden="1"/>
    <cellStyle name="Hipervínculo visitado" xfId="27608" builtinId="9" hidden="1"/>
    <cellStyle name="Hipervínculo visitado" xfId="51384" builtinId="9" hidden="1"/>
    <cellStyle name="Hipervínculo visitado" xfId="45206" builtinId="9" hidden="1"/>
    <cellStyle name="Hipervínculo visitado" xfId="43473" builtinId="9" hidden="1"/>
    <cellStyle name="Hipervínculo visitado" xfId="26367" builtinId="9" hidden="1"/>
    <cellStyle name="Hipervínculo visitado" xfId="37371" builtinId="9" hidden="1"/>
    <cellStyle name="Hipervínculo visitado" xfId="46587" builtinId="9" hidden="1"/>
    <cellStyle name="Hipervínculo visitado" xfId="9395" builtinId="9" hidden="1"/>
    <cellStyle name="Hipervínculo visitado" xfId="48203" builtinId="9" hidden="1"/>
    <cellStyle name="Hipervínculo visitado" xfId="38379" builtinId="9" hidden="1"/>
    <cellStyle name="Hipervínculo visitado" xfId="52929" builtinId="9" hidden="1"/>
    <cellStyle name="Hipervínculo visitado" xfId="38319" builtinId="9" hidden="1"/>
    <cellStyle name="Hipervínculo visitado" xfId="49684" builtinId="9" hidden="1"/>
    <cellStyle name="Hipervínculo visitado" xfId="29323" builtinId="9" hidden="1"/>
    <cellStyle name="Hipervínculo visitado" xfId="36560" builtinId="9" hidden="1"/>
    <cellStyle name="Hipervínculo visitado" xfId="11747" builtinId="9" hidden="1"/>
    <cellStyle name="Hipervínculo visitado" xfId="2162" builtinId="9" hidden="1"/>
    <cellStyle name="Hipervínculo visitado" xfId="22790" builtinId="9" hidden="1"/>
    <cellStyle name="Hipervínculo visitado" xfId="54483" builtinId="9" hidden="1"/>
    <cellStyle name="Hipervínculo visitado" xfId="50060" builtinId="9" hidden="1"/>
    <cellStyle name="Hipervínculo visitado" xfId="27392" builtinId="9" hidden="1"/>
    <cellStyle name="Hipervínculo visitado" xfId="21649" builtinId="9" hidden="1"/>
    <cellStyle name="Hipervínculo visitado" xfId="33102" builtinId="9" hidden="1"/>
    <cellStyle name="Hipervínculo visitado" xfId="31370" builtinId="9" hidden="1"/>
    <cellStyle name="Hipervínculo visitado" xfId="18433" builtinId="9" hidden="1"/>
    <cellStyle name="Hipervínculo visitado" xfId="14217" builtinId="9" hidden="1"/>
    <cellStyle name="Hipervínculo visitado" xfId="43862" builtinId="9" hidden="1"/>
    <cellStyle name="Hipervínculo visitado" xfId="5240" builtinId="9" hidden="1"/>
    <cellStyle name="Hipervínculo visitado" xfId="41327" builtinId="9" hidden="1"/>
    <cellStyle name="Hipervínculo visitado" xfId="51810" builtinId="9" hidden="1"/>
    <cellStyle name="Hipervínculo visitado" xfId="15364" builtinId="9" hidden="1"/>
    <cellStyle name="Hipervínculo visitado" xfId="39834" builtinId="9" hidden="1"/>
    <cellStyle name="Hipervínculo visitado" xfId="33994" builtinId="9" hidden="1"/>
    <cellStyle name="Hipervínculo visitado" xfId="52923" builtinId="9" hidden="1"/>
    <cellStyle name="Hipervínculo visitado" xfId="39588" builtinId="9" hidden="1"/>
    <cellStyle name="Hipervínculo visitado" xfId="20459" builtinId="9" hidden="1"/>
    <cellStyle name="Hipervínculo visitado" xfId="23627" builtinId="9" hidden="1"/>
    <cellStyle name="Hipervínculo visitado" xfId="16626" builtinId="9" hidden="1"/>
    <cellStyle name="Hipervínculo visitado" xfId="56369" builtinId="9" hidden="1"/>
    <cellStyle name="Hipervínculo visitado" xfId="47369" builtinId="9" hidden="1"/>
    <cellStyle name="Hipervínculo visitado" xfId="22155" builtinId="9" hidden="1"/>
    <cellStyle name="Hipervínculo visitado" xfId="32663" builtinId="9" hidden="1"/>
    <cellStyle name="Hipervínculo visitado" xfId="24627" builtinId="9" hidden="1"/>
    <cellStyle name="Hipervínculo visitado" xfId="44768" builtinId="9" hidden="1"/>
    <cellStyle name="Hipervínculo visitado" xfId="30536" builtinId="9" hidden="1"/>
    <cellStyle name="Hipervínculo visitado" xfId="32579" builtinId="9" hidden="1"/>
    <cellStyle name="Hipervínculo visitado" xfId="36003" builtinId="9" hidden="1"/>
    <cellStyle name="Hipervínculo visitado" xfId="57288" builtinId="9" hidden="1"/>
    <cellStyle name="Hipervínculo visitado" xfId="33762" builtinId="9" hidden="1"/>
    <cellStyle name="Hipervínculo visitado" xfId="36197" builtinId="9" hidden="1"/>
    <cellStyle name="Hipervínculo visitado" xfId="47964" builtinId="9" hidden="1"/>
    <cellStyle name="Hipervínculo visitado" xfId="36632" builtinId="9" hidden="1"/>
    <cellStyle name="Hipervínculo visitado" xfId="3873" builtinId="9" hidden="1"/>
    <cellStyle name="Hipervínculo visitado" xfId="6330" builtinId="9" hidden="1"/>
    <cellStyle name="Hipervínculo visitado" xfId="2096" builtinId="9" hidden="1"/>
    <cellStyle name="Hipervínculo visitado" xfId="29950" builtinId="9" hidden="1"/>
    <cellStyle name="Hipervínculo visitado" xfId="42970" builtinId="9" hidden="1"/>
    <cellStyle name="Hipervínculo visitado" xfId="16149" builtinId="9" hidden="1"/>
    <cellStyle name="Hipervínculo visitado" xfId="50760" builtinId="9" hidden="1"/>
    <cellStyle name="Hipervínculo visitado" xfId="48704" builtinId="9" hidden="1"/>
    <cellStyle name="Hipervínculo visitado" xfId="53578" builtinId="9" hidden="1"/>
    <cellStyle name="Hipervínculo visitado" xfId="48167" builtinId="9" hidden="1"/>
    <cellStyle name="Hipervínculo visitado" xfId="4440" builtinId="9" hidden="1"/>
    <cellStyle name="Hipervínculo visitado" xfId="55821" builtinId="9" hidden="1"/>
    <cellStyle name="Hipervínculo visitado" xfId="27504" builtinId="9" hidden="1"/>
    <cellStyle name="Hipervínculo visitado" xfId="48984" builtinId="9" hidden="1"/>
    <cellStyle name="Hipervínculo visitado" xfId="19562" builtinId="9" hidden="1"/>
    <cellStyle name="Hipervínculo visitado" xfId="17696" builtinId="9" hidden="1"/>
    <cellStyle name="Hipervínculo visitado" xfId="35375" builtinId="9" hidden="1"/>
    <cellStyle name="Hipervínculo visitado" xfId="13612" builtinId="9" hidden="1"/>
    <cellStyle name="Hipervínculo visitado" xfId="47319" builtinId="9" hidden="1"/>
    <cellStyle name="Hipervínculo visitado" xfId="15803" builtinId="9" hidden="1"/>
    <cellStyle name="Hipervínculo visitado" xfId="28125" builtinId="9" hidden="1"/>
    <cellStyle name="Hipervínculo visitado" xfId="40676" builtinId="9" hidden="1"/>
    <cellStyle name="Hipervínculo visitado" xfId="7111" builtinId="9" hidden="1"/>
    <cellStyle name="Hipervínculo visitado" xfId="5636" builtinId="9" hidden="1"/>
    <cellStyle name="Hipervínculo visitado" xfId="26469" builtinId="9" hidden="1"/>
    <cellStyle name="Hipervínculo visitado" xfId="25905" builtinId="9" hidden="1"/>
    <cellStyle name="Hipervínculo visitado" xfId="30009" builtinId="9" hidden="1"/>
    <cellStyle name="Hipervínculo visitado" xfId="23755" builtinId="9" hidden="1"/>
    <cellStyle name="Hipervínculo visitado" xfId="23211" builtinId="9" hidden="1"/>
    <cellStyle name="Hipervínculo visitado" xfId="3621" builtinId="9" hidden="1"/>
    <cellStyle name="Hipervínculo visitado" xfId="6448" builtinId="9" hidden="1"/>
    <cellStyle name="Hipervínculo visitado" xfId="48794" builtinId="9" hidden="1"/>
    <cellStyle name="Hipervínculo visitado" xfId="331" builtinId="9" hidden="1"/>
    <cellStyle name="Hipervínculo visitado" xfId="17922" builtinId="9" hidden="1"/>
    <cellStyle name="Hipervínculo visitado" xfId="19253" builtinId="9" hidden="1"/>
    <cellStyle name="Hipervínculo visitado" xfId="30348" builtinId="9" hidden="1"/>
    <cellStyle name="Hipervínculo visitado" xfId="18580" builtinId="9" hidden="1"/>
    <cellStyle name="Hipervínculo visitado" xfId="16454" builtinId="9" hidden="1"/>
    <cellStyle name="Hipervínculo visitado" xfId="48060" builtinId="9" hidden="1"/>
    <cellStyle name="Hipervínculo visitado" xfId="6272" builtinId="9" hidden="1"/>
    <cellStyle name="Hipervínculo visitado" xfId="3871" builtinId="9" hidden="1"/>
    <cellStyle name="Hipervínculo visitado" xfId="58701" builtinId="9" hidden="1"/>
    <cellStyle name="Hipervínculo visitado" xfId="15859" builtinId="9" hidden="1"/>
    <cellStyle name="Hipervínculo visitado" xfId="10736" builtinId="9" hidden="1"/>
    <cellStyle name="Hipervínculo visitado" xfId="55995" builtinId="9" hidden="1"/>
    <cellStyle name="Hipervínculo visitado" xfId="10258" builtinId="9" hidden="1"/>
    <cellStyle name="Hipervínculo visitado" xfId="51512" builtinId="9" hidden="1"/>
    <cellStyle name="Hipervínculo visitado" xfId="37913" builtinId="9" hidden="1"/>
    <cellStyle name="Hipervínculo visitado" xfId="52730" builtinId="9" hidden="1"/>
    <cellStyle name="Hipervínculo visitado" xfId="33608" builtinId="9" hidden="1"/>
    <cellStyle name="Hipervínculo visitado" xfId="20353" builtinId="9" hidden="1"/>
    <cellStyle name="Hipervínculo visitado" xfId="9554" builtinId="9" hidden="1"/>
    <cellStyle name="Hipervínculo visitado" xfId="18415" builtinId="9" hidden="1"/>
    <cellStyle name="Hipervínculo visitado" xfId="37223" builtinId="9" hidden="1"/>
    <cellStyle name="Hipervínculo visitado" xfId="37596" builtinId="9" hidden="1"/>
    <cellStyle name="Hipervínculo visitado" xfId="6983" builtinId="9" hidden="1"/>
    <cellStyle name="Hipervínculo visitado" xfId="13085" builtinId="9" hidden="1"/>
    <cellStyle name="Hipervínculo visitado" xfId="57649" builtinId="9" hidden="1"/>
    <cellStyle name="Hipervínculo visitado" xfId="31284" builtinId="9" hidden="1"/>
    <cellStyle name="Hipervínculo visitado" xfId="7738" builtinId="9" hidden="1"/>
    <cellStyle name="Hipervínculo visitado" xfId="34830" builtinId="9" hidden="1"/>
    <cellStyle name="Hipervínculo visitado" xfId="42542" builtinId="9" hidden="1"/>
    <cellStyle name="Hipervínculo visitado" xfId="10630" builtinId="9" hidden="1"/>
    <cellStyle name="Hipervínculo visitado" xfId="1195" builtinId="9" hidden="1"/>
    <cellStyle name="Hipervínculo visitado" xfId="38826" builtinId="9" hidden="1"/>
    <cellStyle name="Hipervínculo visitado" xfId="18" builtinId="9" hidden="1"/>
    <cellStyle name="Hipervínculo visitado" xfId="22828" builtinId="9" hidden="1"/>
    <cellStyle name="Hipervínculo visitado" xfId="108" builtinId="9" hidden="1"/>
    <cellStyle name="Hipervínculo visitado" xfId="3971" builtinId="9" hidden="1"/>
    <cellStyle name="Hipervínculo visitado" xfId="51355" builtinId="9" hidden="1"/>
    <cellStyle name="Hipervínculo visitado" xfId="6619" builtinId="9" hidden="1"/>
    <cellStyle name="Hipervínculo visitado" xfId="9053" builtinId="9" hidden="1"/>
    <cellStyle name="Hipervínculo visitado" xfId="13843" builtinId="9" hidden="1"/>
    <cellStyle name="Hipervínculo visitado" xfId="15935" builtinId="9" hidden="1"/>
    <cellStyle name="Hipervínculo visitado" xfId="59376" builtinId="9" hidden="1"/>
    <cellStyle name="Hipervínculo visitado" xfId="45689" builtinId="9" hidden="1"/>
    <cellStyle name="Hipervínculo visitado" xfId="7572" builtinId="9" hidden="1"/>
    <cellStyle name="Hipervínculo visitado" xfId="50175" builtinId="9" hidden="1"/>
    <cellStyle name="Hipervínculo visitado" xfId="50016" builtinId="9" hidden="1"/>
    <cellStyle name="Hipervínculo visitado" xfId="7911" builtinId="9" hidden="1"/>
    <cellStyle name="Hipervínculo visitado" xfId="39514" builtinId="9" hidden="1"/>
    <cellStyle name="Hipervínculo visitado" xfId="35316" builtinId="9" hidden="1"/>
    <cellStyle name="Hipervínculo visitado" xfId="48460" builtinId="9" hidden="1"/>
    <cellStyle name="Hipervínculo visitado" xfId="18525" builtinId="9" hidden="1"/>
    <cellStyle name="Hipervínculo visitado" xfId="18604" builtinId="9" hidden="1"/>
    <cellStyle name="Hipervínculo visitado" xfId="24287" builtinId="9" hidden="1"/>
    <cellStyle name="Hipervínculo visitado" xfId="39336" builtinId="9" hidden="1"/>
    <cellStyle name="Hipervínculo visitado" xfId="11247" builtinId="9" hidden="1"/>
    <cellStyle name="Hipervínculo visitado" xfId="56161" builtinId="9" hidden="1"/>
    <cellStyle name="Hipervínculo visitado" xfId="33960" builtinId="9" hidden="1"/>
    <cellStyle name="Hipervínculo visitado" xfId="38531" builtinId="9" hidden="1"/>
    <cellStyle name="Hipervínculo visitado" xfId="34175" builtinId="9" hidden="1"/>
    <cellStyle name="Hipervínculo visitado" xfId="22181" builtinId="9" hidden="1"/>
    <cellStyle name="Hipervínculo visitado" xfId="42364" builtinId="9" hidden="1"/>
    <cellStyle name="Hipervínculo visitado" xfId="3469" builtinId="9" hidden="1"/>
    <cellStyle name="Hipervínculo visitado" xfId="20339" builtinId="9" hidden="1"/>
    <cellStyle name="Hipervínculo visitado" xfId="11028" builtinId="9" hidden="1"/>
    <cellStyle name="Hipervínculo visitado" xfId="4880" builtinId="9" hidden="1"/>
    <cellStyle name="Hipervínculo visitado" xfId="49358" builtinId="9" hidden="1"/>
    <cellStyle name="Hipervínculo visitado" xfId="23657" builtinId="9" hidden="1"/>
    <cellStyle name="Hipervínculo visitado" xfId="35953" builtinId="9" hidden="1"/>
    <cellStyle name="Hipervínculo visitado" xfId="1989" builtinId="9" hidden="1"/>
    <cellStyle name="Hipervínculo visitado" xfId="11992" builtinId="9" hidden="1"/>
    <cellStyle name="Hipervínculo visitado" xfId="35915" builtinId="9" hidden="1"/>
    <cellStyle name="Hipervínculo visitado" xfId="4301" builtinId="9" hidden="1"/>
    <cellStyle name="Hipervínculo visitado" xfId="25242" builtinId="9" hidden="1"/>
    <cellStyle name="Hipervínculo visitado" xfId="5498" builtinId="9" hidden="1"/>
    <cellStyle name="Hipervínculo visitado" xfId="50087" builtinId="9" hidden="1"/>
    <cellStyle name="Hipervínculo visitado" xfId="14981" builtinId="9" hidden="1"/>
    <cellStyle name="Hipervínculo visitado" xfId="37461" builtinId="9" hidden="1"/>
    <cellStyle name="Hipervínculo visitado" xfId="23834" builtinId="9" hidden="1"/>
    <cellStyle name="Hipervínculo visitado" xfId="21405" builtinId="9" hidden="1"/>
    <cellStyle name="Hipervínculo visitado" xfId="50585" builtinId="9" hidden="1"/>
    <cellStyle name="Hipervínculo visitado" xfId="20487" builtinId="9" hidden="1"/>
    <cellStyle name="Hipervínculo visitado" xfId="45276" builtinId="9" hidden="1"/>
    <cellStyle name="Hipervínculo visitado" xfId="52811" builtinId="9" hidden="1"/>
    <cellStyle name="Hipervínculo visitado" xfId="37132" builtinId="9" hidden="1"/>
    <cellStyle name="Hipervínculo visitado" xfId="26037" builtinId="9" hidden="1"/>
    <cellStyle name="Hipervínculo visitado" xfId="11779" builtinId="9" hidden="1"/>
    <cellStyle name="Hipervínculo visitado" xfId="25481" builtinId="9" hidden="1"/>
    <cellStyle name="Hipervínculo visitado" xfId="36748" builtinId="9" hidden="1"/>
    <cellStyle name="Hipervínculo visitado" xfId="39612" builtinId="9" hidden="1"/>
    <cellStyle name="Hipervínculo visitado" xfId="53829" builtinId="9" hidden="1"/>
    <cellStyle name="Hipervínculo visitado" xfId="34157" builtinId="9" hidden="1"/>
    <cellStyle name="Hipervínculo visitado" xfId="38824" builtinId="9" hidden="1"/>
    <cellStyle name="Hipervínculo visitado" xfId="31106" builtinId="9" hidden="1"/>
    <cellStyle name="Hipervínculo visitado" xfId="12699" builtinId="9" hidden="1"/>
    <cellStyle name="Hipervínculo visitado" xfId="26333" builtinId="9" hidden="1"/>
    <cellStyle name="Hipervínculo visitado" xfId="8336" builtinId="9" hidden="1"/>
    <cellStyle name="Hipervínculo visitado" xfId="8890" builtinId="9" hidden="1"/>
    <cellStyle name="Hipervínculo visitado" xfId="4691" builtinId="9" hidden="1"/>
    <cellStyle name="Hipervínculo visitado" xfId="2911" builtinId="9" hidden="1"/>
    <cellStyle name="Hipervínculo visitado" xfId="3553" builtinId="9" hidden="1"/>
    <cellStyle name="Hipervínculo visitado" xfId="44690" builtinId="9" hidden="1"/>
    <cellStyle name="Hipervínculo visitado" xfId="24749" builtinId="9" hidden="1"/>
    <cellStyle name="Hipervínculo visitado" xfId="36815" builtinId="9" hidden="1"/>
    <cellStyle name="Hipervínculo visitado" xfId="10314" builtinId="9" hidden="1"/>
    <cellStyle name="Hipervínculo visitado" xfId="40320" builtinId="9" hidden="1"/>
    <cellStyle name="Hipervínculo visitado" xfId="52649" builtinId="9" hidden="1"/>
    <cellStyle name="Hipervínculo visitado" xfId="8676" builtinId="9" hidden="1"/>
    <cellStyle name="Hipervínculo visitado" xfId="31010" builtinId="9" hidden="1"/>
    <cellStyle name="Hipervínculo visitado" xfId="41037" builtinId="9" hidden="1"/>
    <cellStyle name="Hipervínculo visitado" xfId="1018" builtinId="9" hidden="1"/>
    <cellStyle name="Hipervínculo visitado" xfId="29353" builtinId="9" hidden="1"/>
    <cellStyle name="Hipervínculo visitado" xfId="9604" builtinId="9" hidden="1"/>
    <cellStyle name="Hipervínculo visitado" xfId="36518" builtinId="9" hidden="1"/>
    <cellStyle name="Hipervínculo visitado" xfId="12545" builtinId="9" hidden="1"/>
    <cellStyle name="Hipervínculo visitado" xfId="57244" builtinId="9" hidden="1"/>
    <cellStyle name="Hipervínculo visitado" xfId="8708" builtinId="9" hidden="1"/>
    <cellStyle name="Hipervínculo visitado" xfId="46643" builtinId="9" hidden="1"/>
    <cellStyle name="Hipervínculo visitado" xfId="14016" builtinId="9" hidden="1"/>
    <cellStyle name="Hipervínculo visitado" xfId="8957" builtinId="9" hidden="1"/>
    <cellStyle name="Hipervínculo visitado" xfId="26223" builtinId="9" hidden="1"/>
    <cellStyle name="Hipervínculo visitado" xfId="40014" builtinId="9" hidden="1"/>
    <cellStyle name="Hipervínculo visitado" xfId="56361" builtinId="9" hidden="1"/>
    <cellStyle name="Hipervínculo visitado" xfId="18065" builtinId="9" hidden="1"/>
    <cellStyle name="Hipervínculo visitado" xfId="26487" builtinId="9" hidden="1"/>
    <cellStyle name="Hipervínculo visitado" xfId="54190" builtinId="9" hidden="1"/>
    <cellStyle name="Hipervínculo visitado" xfId="34253" builtinId="9" hidden="1"/>
    <cellStyle name="Hipervínculo visitado" xfId="51660" builtinId="9" hidden="1"/>
    <cellStyle name="Hipervínculo visitado" xfId="55749" builtinId="9" hidden="1"/>
    <cellStyle name="Hipervínculo visitado" xfId="22167" builtinId="9" hidden="1"/>
    <cellStyle name="Hipervínculo visitado" xfId="9852" builtinId="9" hidden="1"/>
    <cellStyle name="Hipervínculo visitado" xfId="34955" builtinId="9" hidden="1"/>
    <cellStyle name="Hipervínculo visitado" xfId="55243" builtinId="9" hidden="1"/>
    <cellStyle name="Hipervínculo visitado" xfId="47349" builtinId="9" hidden="1"/>
    <cellStyle name="Hipervínculo visitado" xfId="40374" builtinId="9" hidden="1"/>
    <cellStyle name="Hipervínculo visitado" xfId="15064" builtinId="9" hidden="1"/>
    <cellStyle name="Hipervínculo visitado" xfId="16620" builtinId="9" hidden="1"/>
    <cellStyle name="Hipervínculo visitado" xfId="29005" builtinId="9" hidden="1"/>
    <cellStyle name="Hipervínculo visitado" xfId="51794" builtinId="9" hidden="1"/>
    <cellStyle name="Hipervínculo visitado" xfId="8706" builtinId="9" hidden="1"/>
    <cellStyle name="Hipervínculo visitado" xfId="5726" builtinId="9" hidden="1"/>
    <cellStyle name="Hipervínculo visitado" xfId="4085" builtinId="9" hidden="1"/>
    <cellStyle name="Hipervínculo visitado" xfId="46841" builtinId="9" hidden="1"/>
    <cellStyle name="Hipervínculo visitado" xfId="38407" builtinId="9" hidden="1"/>
    <cellStyle name="Hipervínculo visitado" xfId="12035" builtinId="9" hidden="1"/>
    <cellStyle name="Hipervínculo visitado" xfId="48068" builtinId="9" hidden="1"/>
    <cellStyle name="Hipervínculo visitado" xfId="41880" builtinId="9" hidden="1"/>
    <cellStyle name="Hipervínculo visitado" xfId="33443" builtinId="9" hidden="1"/>
    <cellStyle name="Hipervínculo visitado" xfId="46861" builtinId="9" hidden="1"/>
    <cellStyle name="Hipervínculo visitado" xfId="29003" builtinId="9" hidden="1"/>
    <cellStyle name="Hipervínculo visitado" xfId="16604" builtinId="9" hidden="1"/>
    <cellStyle name="Hipervínculo visitado" xfId="1229" builtinId="9" hidden="1"/>
    <cellStyle name="Hipervínculo visitado" xfId="43411" builtinId="9" hidden="1"/>
    <cellStyle name="Hipervínculo visitado" xfId="4334" builtinId="9" hidden="1"/>
    <cellStyle name="Hipervínculo visitado" xfId="8618" builtinId="9" hidden="1"/>
    <cellStyle name="Hipervínculo visitado" xfId="34066" builtinId="9" hidden="1"/>
    <cellStyle name="Hipervínculo visitado" xfId="47721" builtinId="9" hidden="1"/>
    <cellStyle name="Hipervínculo visitado" xfId="4073" builtinId="9" hidden="1"/>
    <cellStyle name="Hipervínculo visitado" xfId="17962" builtinId="9" hidden="1"/>
    <cellStyle name="Hipervínculo visitado" xfId="984" builtinId="9" hidden="1"/>
    <cellStyle name="Hipervínculo visitado" xfId="32446" builtinId="9" hidden="1"/>
    <cellStyle name="Hipervínculo visitado" xfId="46683" builtinId="9" hidden="1"/>
    <cellStyle name="Hipervínculo visitado" xfId="48378" builtinId="9" hidden="1"/>
    <cellStyle name="Hipervínculo visitado" xfId="42764" builtinId="9" hidden="1"/>
    <cellStyle name="Hipervínculo visitado" xfId="16818" builtinId="9" hidden="1"/>
    <cellStyle name="Hipervínculo visitado" xfId="25648" builtinId="9" hidden="1"/>
    <cellStyle name="Hipervínculo visitado" xfId="771" builtinId="9" hidden="1"/>
    <cellStyle name="Hipervínculo visitado" xfId="41443" builtinId="9" hidden="1"/>
    <cellStyle name="Hipervínculo visitado" xfId="59240" builtinId="9" hidden="1"/>
    <cellStyle name="Hipervínculo visitado" xfId="35821" builtinId="9" hidden="1"/>
    <cellStyle name="Hipervínculo visitado" xfId="31636" builtinId="9" hidden="1"/>
    <cellStyle name="Hipervínculo visitado" xfId="11631" builtinId="9" hidden="1"/>
    <cellStyle name="Hipervínculo visitado" xfId="23132" builtinId="9" hidden="1"/>
    <cellStyle name="Hipervínculo visitado" xfId="25635" builtinId="9" hidden="1"/>
    <cellStyle name="Hipervínculo visitado" xfId="26375" builtinId="9" hidden="1"/>
    <cellStyle name="Hipervínculo visitado" xfId="27944" builtinId="9" hidden="1"/>
    <cellStyle name="Hipervínculo visitado" xfId="32330" builtinId="9" hidden="1"/>
    <cellStyle name="Hipervínculo visitado" xfId="6262" builtinId="9" hidden="1"/>
    <cellStyle name="Hipervínculo visitado" xfId="38888" builtinId="9" hidden="1"/>
    <cellStyle name="Hipervínculo visitado" xfId="33470" builtinId="9" hidden="1"/>
    <cellStyle name="Hipervínculo visitado" xfId="18437" builtinId="9" hidden="1"/>
    <cellStyle name="Hipervínculo visitado" xfId="41622" builtinId="9" hidden="1"/>
    <cellStyle name="Hipervínculo visitado" xfId="47922" builtinId="9" hidden="1"/>
    <cellStyle name="Hipervínculo visitado" xfId="56479" builtinId="9" hidden="1"/>
    <cellStyle name="Hipervínculo visitado" xfId="57772" builtinId="9" hidden="1"/>
    <cellStyle name="Hipervínculo visitado" xfId="41578" builtinId="9" hidden="1"/>
    <cellStyle name="Hipervínculo visitado" xfId="42786" builtinId="9" hidden="1"/>
    <cellStyle name="Hipervínculo visitado" xfId="42266" builtinId="9" hidden="1"/>
    <cellStyle name="Hipervínculo visitado" xfId="51044" builtinId="9" hidden="1"/>
    <cellStyle name="Hipervínculo visitado" xfId="33128" builtinId="9" hidden="1"/>
    <cellStyle name="Hipervínculo visitado" xfId="36235" builtinId="9" hidden="1"/>
    <cellStyle name="Hipervínculo visitado" xfId="40334" builtinId="9" hidden="1"/>
    <cellStyle name="Hipervínculo visitado" xfId="57887" builtinId="9" hidden="1"/>
    <cellStyle name="Hipervínculo visitado" xfId="55971" builtinId="9" hidden="1"/>
    <cellStyle name="Hipervínculo visitado" xfId="55705" builtinId="9" hidden="1"/>
    <cellStyle name="Hipervínculo visitado" xfId="25664" builtinId="9" hidden="1"/>
    <cellStyle name="Hipervínculo visitado" xfId="39332" builtinId="9" hidden="1"/>
    <cellStyle name="Hipervínculo visitado" xfId="53921" builtinId="9" hidden="1"/>
    <cellStyle name="Hipervínculo visitado" xfId="7220" builtinId="9" hidden="1"/>
    <cellStyle name="Hipervínculo visitado" xfId="11186" builtinId="9" hidden="1"/>
    <cellStyle name="Hipervínculo visitado" xfId="43942" builtinId="9" hidden="1"/>
    <cellStyle name="Hipervínculo visitado" xfId="56799" builtinId="9" hidden="1"/>
    <cellStyle name="Hipervínculo visitado" xfId="35519" builtinId="9" hidden="1"/>
    <cellStyle name="Hipervínculo visitado" xfId="39108" builtinId="9" hidden="1"/>
    <cellStyle name="Hipervínculo visitado" xfId="39714" builtinId="9" hidden="1"/>
    <cellStyle name="Hipervínculo visitado" xfId="48123" builtinId="9" hidden="1"/>
    <cellStyle name="Hipervínculo visitado" xfId="57138" builtinId="9" hidden="1"/>
    <cellStyle name="Hipervínculo visitado" xfId="49386" builtinId="9" hidden="1"/>
    <cellStyle name="Hipervínculo visitado" xfId="49402" builtinId="9" hidden="1"/>
    <cellStyle name="Hipervínculo visitado" xfId="23104" builtinId="9" hidden="1"/>
    <cellStyle name="Hipervínculo visitado" xfId="40908" builtinId="9" hidden="1"/>
    <cellStyle name="Hipervínculo visitado" xfId="21495" builtinId="9" hidden="1"/>
    <cellStyle name="Hipervínculo visitado" xfId="49634" builtinId="9" hidden="1"/>
    <cellStyle name="Hipervínculo visitado" xfId="46911" builtinId="9" hidden="1"/>
    <cellStyle name="Hipervínculo visitado" xfId="40300" builtinId="9" hidden="1"/>
    <cellStyle name="Hipervínculo visitado" xfId="47822" builtinId="9" hidden="1"/>
    <cellStyle name="Hipervínculo visitado" xfId="45350" builtinId="9" hidden="1"/>
    <cellStyle name="Hipervínculo visitado" xfId="3739" builtinId="9" hidden="1"/>
    <cellStyle name="Hipervínculo visitado" xfId="11758" builtinId="9" hidden="1"/>
    <cellStyle name="Hipervínculo visitado" xfId="47375" builtinId="9" hidden="1"/>
    <cellStyle name="Hipervínculo visitado" xfId="58451" builtinId="9" hidden="1"/>
    <cellStyle name="Hipervínculo visitado" xfId="17426" builtinId="9" hidden="1"/>
    <cellStyle name="Hipervínculo visitado" xfId="12803" builtinId="9" hidden="1"/>
    <cellStyle name="Hipervínculo visitado" xfId="39889" builtinId="9" hidden="1"/>
    <cellStyle name="Hipervínculo visitado" xfId="52164" builtinId="9" hidden="1"/>
    <cellStyle name="Hipervínculo visitado" xfId="36309" builtinId="9" hidden="1"/>
    <cellStyle name="Hipervínculo visitado" xfId="26729" builtinId="9" hidden="1"/>
    <cellStyle name="Hipervínculo visitado" xfId="43971" builtinId="9" hidden="1"/>
    <cellStyle name="Hipervínculo visitado" xfId="12497" builtinId="9" hidden="1"/>
    <cellStyle name="Hipervínculo visitado" xfId="34874" builtinId="9" hidden="1"/>
    <cellStyle name="Hipervínculo visitado" xfId="12891" builtinId="9" hidden="1"/>
    <cellStyle name="Hipervínculo visitado" xfId="3055" builtinId="9" hidden="1"/>
    <cellStyle name="Hipervínculo visitado" xfId="44774" builtinId="9" hidden="1"/>
    <cellStyle name="Hipervínculo visitado" xfId="56169" builtinId="9" hidden="1"/>
    <cellStyle name="Hipervínculo visitado" xfId="54445" builtinId="9" hidden="1"/>
    <cellStyle name="Hipervínculo visitado" xfId="55735" builtinId="9" hidden="1"/>
    <cellStyle name="Hipervínculo visitado" xfId="46931" builtinId="9" hidden="1"/>
    <cellStyle name="Hipervínculo visitado" xfId="49862" builtinId="9" hidden="1"/>
    <cellStyle name="Hipervínculo visitado" xfId="41872" builtinId="9" hidden="1"/>
    <cellStyle name="Hipervínculo visitado" xfId="57485" builtinId="9" hidden="1"/>
    <cellStyle name="Hipervínculo visitado" xfId="52368" builtinId="9" hidden="1"/>
    <cellStyle name="Hipervínculo visitado" xfId="7837" builtinId="9" hidden="1"/>
    <cellStyle name="Hipervínculo visitado" xfId="51770" builtinId="9" hidden="1"/>
    <cellStyle name="Hipervínculo visitado" xfId="45957" builtinId="9" hidden="1"/>
    <cellStyle name="Hipervínculo visitado" xfId="18119" builtinId="9" hidden="1"/>
    <cellStyle name="Hipervínculo visitado" xfId="50710" builtinId="9" hidden="1"/>
    <cellStyle name="Hipervínculo visitado" xfId="31875" builtinId="9" hidden="1"/>
    <cellStyle name="Hipervínculo visitado" xfId="57274" builtinId="9" hidden="1"/>
    <cellStyle name="Hipervínculo visitado" xfId="11467" builtinId="9" hidden="1"/>
    <cellStyle name="Hipervínculo visitado" xfId="39068" builtinId="9" hidden="1"/>
    <cellStyle name="Hipervínculo visitado" xfId="13947" builtinId="9" hidden="1"/>
    <cellStyle name="Hipervínculo visitado" xfId="53853" builtinId="9" hidden="1"/>
    <cellStyle name="Hipervínculo visitado" xfId="52517" builtinId="9" hidden="1"/>
    <cellStyle name="Hipervínculo visitado" xfId="52702" builtinId="9" hidden="1"/>
    <cellStyle name="Hipervínculo visitado" xfId="47671" builtinId="9" hidden="1"/>
    <cellStyle name="Hipervínculo visitado" xfId="21459" builtinId="9" hidden="1"/>
    <cellStyle name="Hipervínculo visitado" xfId="25260" builtinId="9" hidden="1"/>
    <cellStyle name="Hipervínculo visitado" xfId="22593" builtinId="9" hidden="1"/>
    <cellStyle name="Hipervínculo visitado" xfId="1719" builtinId="9" hidden="1"/>
    <cellStyle name="Hipervínculo visitado" xfId="42766" builtinId="9" hidden="1"/>
    <cellStyle name="Hipervínculo visitado" xfId="12641" builtinId="9" hidden="1"/>
    <cellStyle name="Hipervínculo visitado" xfId="40180" builtinId="9" hidden="1"/>
    <cellStyle name="Hipervínculo visitado" xfId="9760" builtinId="9" hidden="1"/>
    <cellStyle name="Hipervínculo visitado" xfId="47161" builtinId="9" hidden="1"/>
    <cellStyle name="Hipervínculo visitado" xfId="755" builtinId="9" hidden="1"/>
    <cellStyle name="Hipervínculo visitado" xfId="13536" builtinId="9" hidden="1"/>
    <cellStyle name="Hipervínculo visitado" xfId="54968" builtinId="9" hidden="1"/>
    <cellStyle name="Hipervínculo visitado" xfId="58683" builtinId="9" hidden="1"/>
    <cellStyle name="Hipervínculo visitado" xfId="55559" builtinId="9" hidden="1"/>
    <cellStyle name="Hipervínculo visitado" xfId="33194" builtinId="9" hidden="1"/>
    <cellStyle name="Hipervínculo visitado" xfId="3457" builtinId="9" hidden="1"/>
    <cellStyle name="Hipervínculo visitado" xfId="23878" builtinId="9" hidden="1"/>
    <cellStyle name="Hipervínculo visitado" xfId="31162" builtinId="9" hidden="1"/>
    <cellStyle name="Hipervínculo visitado" xfId="51250" builtinId="9" hidden="1"/>
    <cellStyle name="Hipervínculo visitado" xfId="58065" builtinId="9" hidden="1"/>
    <cellStyle name="Hipervínculo visitado" xfId="49490" builtinId="9" hidden="1"/>
    <cellStyle name="Hipervínculo visitado" xfId="17580" builtinId="9" hidden="1"/>
    <cellStyle name="Hipervínculo visitado" xfId="53389" builtinId="9" hidden="1"/>
    <cellStyle name="Hipervínculo visitado" xfId="30670" builtinId="9" hidden="1"/>
    <cellStyle name="Hipervínculo visitado" xfId="48545" builtinId="9" hidden="1"/>
    <cellStyle name="Hipervínculo visitado" xfId="47383" builtinId="9" hidden="1"/>
    <cellStyle name="Hipervínculo visitado" xfId="30454" builtinId="9" hidden="1"/>
    <cellStyle name="Hipervínculo visitado" xfId="51166" builtinId="9" hidden="1"/>
    <cellStyle name="Hipervínculo visitado" xfId="15550" builtinId="9" hidden="1"/>
    <cellStyle name="Hipervínculo visitado" xfId="2176" builtinId="9" hidden="1"/>
    <cellStyle name="Hipervínculo visitado" xfId="51246" builtinId="9" hidden="1"/>
    <cellStyle name="Hipervínculo visitado" xfId="24367" builtinId="9" hidden="1"/>
    <cellStyle name="Hipervínculo visitado" xfId="3401" builtinId="9" hidden="1"/>
    <cellStyle name="Hipervínculo visitado" xfId="779" builtinId="9" hidden="1"/>
    <cellStyle name="Hipervínculo visitado" xfId="39220" builtinId="9" hidden="1"/>
    <cellStyle name="Hipervínculo visitado" xfId="36402" builtinId="9" hidden="1"/>
    <cellStyle name="Hipervínculo visitado" xfId="36111" builtinId="9" hidden="1"/>
    <cellStyle name="Hipervínculo visitado" xfId="47013" builtinId="9" hidden="1"/>
    <cellStyle name="Hipervínculo visitado" xfId="57519" builtinId="9" hidden="1"/>
    <cellStyle name="Hipervínculo visitado" xfId="31518" builtinId="9" hidden="1"/>
    <cellStyle name="Hipervínculo visitado" xfId="28321" builtinId="9" hidden="1"/>
    <cellStyle name="Hipervínculo visitado" xfId="12857" builtinId="9" hidden="1"/>
    <cellStyle name="Hipervínculo visitado" xfId="31989" builtinId="9" hidden="1"/>
    <cellStyle name="Hipervínculo visitado" xfId="47129" builtinId="9" hidden="1"/>
    <cellStyle name="Hipervínculo visitado" xfId="52995" builtinId="9" hidden="1"/>
    <cellStyle name="Hipervínculo visitado" xfId="13991" builtinId="9" hidden="1"/>
    <cellStyle name="Hipervínculo visitado" xfId="56627" builtinId="9" hidden="1"/>
    <cellStyle name="Hipervínculo visitado" xfId="57925" builtinId="9" hidden="1"/>
    <cellStyle name="Hipervínculo visitado" xfId="54760" builtinId="9" hidden="1"/>
    <cellStyle name="Hipervínculo visitado" xfId="4599" builtinId="9" hidden="1"/>
    <cellStyle name="Hipervínculo visitado" xfId="35195" builtinId="9" hidden="1"/>
    <cellStyle name="Hipervínculo visitado" xfId="51256" builtinId="9" hidden="1"/>
    <cellStyle name="Hipervínculo visitado" xfId="38483" builtinId="9" hidden="1"/>
    <cellStyle name="Hipervínculo visitado" xfId="10860" builtinId="9" hidden="1"/>
    <cellStyle name="Hipervínculo visitado" xfId="25875" builtinId="9" hidden="1"/>
    <cellStyle name="Hipervínculo visitado" xfId="2384" builtinId="9" hidden="1"/>
    <cellStyle name="Hipervínculo visitado" xfId="44922" builtinId="9" hidden="1"/>
    <cellStyle name="Hipervínculo visitado" xfId="56453" builtinId="9" hidden="1"/>
    <cellStyle name="Hipervínculo visitado" xfId="35059" builtinId="9" hidden="1"/>
    <cellStyle name="Hipervínculo visitado" xfId="21851" builtinId="9" hidden="1"/>
    <cellStyle name="Hipervínculo visitado" xfId="35235" builtinId="9" hidden="1"/>
    <cellStyle name="Hipervínculo visitado" xfId="50732" builtinId="9" hidden="1"/>
    <cellStyle name="Hipervínculo visitado" xfId="44242" builtinId="9" hidden="1"/>
    <cellStyle name="Hipervínculo visitado" xfId="28555" builtinId="9" hidden="1"/>
    <cellStyle name="Hipervínculo visitado" xfId="23711" builtinId="9" hidden="1"/>
    <cellStyle name="Hipervínculo visitado" xfId="25873" builtinId="9" hidden="1"/>
    <cellStyle name="Hipervínculo visitado" xfId="16700" builtinId="9" hidden="1"/>
    <cellStyle name="Hipervínculo visitado" xfId="11231" builtinId="9" hidden="1"/>
    <cellStyle name="Hipervínculo visitado" xfId="39570" builtinId="9" hidden="1"/>
    <cellStyle name="Hipervínculo visitado" xfId="28349" builtinId="9" hidden="1"/>
    <cellStyle name="Hipervínculo visitado" xfId="18642" builtinId="9" hidden="1"/>
    <cellStyle name="Hipervínculo visitado" xfId="44876" builtinId="9" hidden="1"/>
    <cellStyle name="Hipervínculo visitado" xfId="22039" builtinId="9" hidden="1"/>
    <cellStyle name="Hipervínculo visitado" xfId="25803" builtinId="9" hidden="1"/>
    <cellStyle name="Hipervínculo visitado" xfId="43581" builtinId="9" hidden="1"/>
    <cellStyle name="Hipervínculo visitado" xfId="45348" builtinId="9" hidden="1"/>
    <cellStyle name="Hipervínculo visitado" xfId="12253" builtinId="9" hidden="1"/>
    <cellStyle name="Hipervínculo visitado" xfId="22575" builtinId="9" hidden="1"/>
    <cellStyle name="Hipervínculo visitado" xfId="52168" builtinId="9" hidden="1"/>
    <cellStyle name="Hipervínculo visitado" xfId="51018" builtinId="9" hidden="1"/>
    <cellStyle name="Hipervínculo visitado" xfId="36135" builtinId="9" hidden="1"/>
    <cellStyle name="Hipervínculo visitado" xfId="14825" builtinId="9" hidden="1"/>
    <cellStyle name="Hipervínculo visitado" xfId="25925" builtinId="9" hidden="1"/>
    <cellStyle name="Hipervínculo visitado" xfId="34591" builtinId="9" hidden="1"/>
    <cellStyle name="Hipervínculo visitado" xfId="21755" builtinId="9" hidden="1"/>
    <cellStyle name="Hipervínculo visitado" xfId="23795" builtinId="9" hidden="1"/>
    <cellStyle name="Hipervínculo visitado" xfId="44120" builtinId="9" hidden="1"/>
    <cellStyle name="Hipervínculo visitado" xfId="36151" builtinId="9" hidden="1"/>
    <cellStyle name="Hipervínculo visitado" xfId="59115" builtinId="9" hidden="1"/>
    <cellStyle name="Hipervínculo visitado" xfId="41131" builtinId="9" hidden="1"/>
    <cellStyle name="Hipervínculo visitado" xfId="57859" builtinId="9" hidden="1"/>
    <cellStyle name="Hipervínculo visitado" xfId="50930" builtinId="9" hidden="1"/>
    <cellStyle name="Hipervínculo visitado" xfId="39294" builtinId="9" hidden="1"/>
    <cellStyle name="Hipervínculo visitado" xfId="1691" builtinId="9" hidden="1"/>
    <cellStyle name="Hipervínculo visitado" xfId="17350" builtinId="9" hidden="1"/>
    <cellStyle name="Hipervínculo visitado" xfId="43373" builtinId="9" hidden="1"/>
    <cellStyle name="Hipervínculo visitado" xfId="5334" builtinId="9" hidden="1"/>
    <cellStyle name="Hipervínculo visitado" xfId="18565" builtinId="9" hidden="1"/>
    <cellStyle name="Hipervínculo visitado" xfId="10500" builtinId="9" hidden="1"/>
    <cellStyle name="Hipervínculo visitado" xfId="38999" builtinId="9" hidden="1"/>
    <cellStyle name="Hipervínculo visitado" xfId="27558" builtinId="9" hidden="1"/>
    <cellStyle name="Hipervínculo visitado" xfId="36638" builtinId="9" hidden="1"/>
    <cellStyle name="Hipervínculo visitado" xfId="4193" builtinId="9" hidden="1"/>
    <cellStyle name="Hipervínculo visitado" xfId="32806" builtinId="9" hidden="1"/>
    <cellStyle name="Hipervínculo visitado" xfId="31520" builtinId="9" hidden="1"/>
    <cellStyle name="Hipervínculo visitado" xfId="58101" builtinId="9" hidden="1"/>
    <cellStyle name="Hipervínculo visitado" xfId="49096" builtinId="9" hidden="1"/>
    <cellStyle name="Hipervínculo visitado" xfId="35613" builtinId="9" hidden="1"/>
    <cellStyle name="Hipervínculo visitado" xfId="59069" builtinId="9" hidden="1"/>
    <cellStyle name="Hipervínculo visitado" xfId="56503" builtinId="9" hidden="1"/>
    <cellStyle name="Hipervínculo visitado" xfId="33992" builtinId="9" hidden="1"/>
    <cellStyle name="Hipervínculo visitado" xfId="33848" builtinId="9" hidden="1"/>
    <cellStyle name="Hipervínculo visitado" xfId="37600" builtinId="9" hidden="1"/>
    <cellStyle name="Hipervínculo visitado" xfId="40498" builtinId="9" hidden="1"/>
    <cellStyle name="Hipervínculo visitado" xfId="37379" builtinId="9" hidden="1"/>
    <cellStyle name="Hipervínculo visitado" xfId="51591" builtinId="9" hidden="1"/>
    <cellStyle name="Hipervínculo visitado" xfId="54055" builtinId="9" hidden="1"/>
    <cellStyle name="Hipervínculo visitado" xfId="46375" builtinId="9" hidden="1"/>
    <cellStyle name="Hipervínculo visitado" xfId="51398" builtinId="9" hidden="1"/>
    <cellStyle name="Hipervínculo visitado" xfId="58605" builtinId="9" hidden="1"/>
    <cellStyle name="Hipervínculo visitado" xfId="53361" builtinId="9" hidden="1"/>
    <cellStyle name="Hipervínculo visitado" xfId="55247" builtinId="9" hidden="1"/>
    <cellStyle name="Hipervínculo visitado" xfId="56049" builtinId="9" hidden="1"/>
    <cellStyle name="Hipervínculo visitado" xfId="32738" builtinId="9" hidden="1"/>
    <cellStyle name="Hipervínculo visitado" xfId="56517" builtinId="9" hidden="1"/>
    <cellStyle name="Hipervínculo visitado" xfId="9454" builtinId="9" hidden="1"/>
    <cellStyle name="Hipervínculo visitado" xfId="18145" builtinId="9" hidden="1"/>
    <cellStyle name="Hipervínculo visitado" xfId="17664" builtinId="9" hidden="1"/>
    <cellStyle name="Hipervínculo visitado" xfId="12345" builtinId="9" hidden="1"/>
    <cellStyle name="Hipervínculo visitado" xfId="55975" builtinId="9" hidden="1"/>
    <cellStyle name="Hipervínculo visitado" xfId="42602" builtinId="9" hidden="1"/>
    <cellStyle name="Hipervínculo visitado" xfId="39125" builtinId="9" hidden="1"/>
    <cellStyle name="Hipervínculo visitado" xfId="29375" builtinId="9" hidden="1"/>
    <cellStyle name="Hipervínculo visitado" xfId="33984" builtinId="9" hidden="1"/>
    <cellStyle name="Hipervínculo visitado" xfId="56911" builtinId="9" hidden="1"/>
    <cellStyle name="Hipervínculo visitado" xfId="9792" builtinId="9" hidden="1"/>
    <cellStyle name="Hipervínculo visitado" xfId="5360" builtinId="9" hidden="1"/>
    <cellStyle name="Hipervínculo visitado" xfId="31544" builtinId="9" hidden="1"/>
    <cellStyle name="Hipervínculo visitado" xfId="26819" builtinId="9" hidden="1"/>
    <cellStyle name="Hipervínculo visitado" xfId="57931" builtinId="9" hidden="1"/>
    <cellStyle name="Hipervínculo visitado" xfId="22491" builtinId="9" hidden="1"/>
    <cellStyle name="Hipervínculo visitado" xfId="22894" builtinId="9" hidden="1"/>
    <cellStyle name="Hipervínculo visitado" xfId="12663" builtinId="9" hidden="1"/>
    <cellStyle name="Hipervínculo visitado" xfId="39246" builtinId="9" hidden="1"/>
    <cellStyle name="Hipervínculo visitado" xfId="56043" builtinId="9" hidden="1"/>
    <cellStyle name="Hipervínculo visitado" xfId="7570" builtinId="9" hidden="1"/>
    <cellStyle name="Hipervínculo visitado" xfId="44372" builtinId="9" hidden="1"/>
    <cellStyle name="Hipervínculo visitado" xfId="36654" builtinId="9" hidden="1"/>
    <cellStyle name="Hipervínculo visitado" xfId="55201" builtinId="9" hidden="1"/>
    <cellStyle name="Hipervínculo visitado" xfId="51448" builtinId="9" hidden="1"/>
    <cellStyle name="Hipervínculo visitado" xfId="31376" builtinId="9" hidden="1"/>
    <cellStyle name="Hipervínculo visitado" xfId="6198" builtinId="9" hidden="1"/>
    <cellStyle name="Hipervínculo visitado" xfId="26953" builtinId="9" hidden="1"/>
    <cellStyle name="Hipervínculo visitado" xfId="56769" builtinId="9" hidden="1"/>
    <cellStyle name="Hipervínculo visitado" xfId="22660" builtinId="9" hidden="1"/>
    <cellStyle name="Hipervínculo visitado" xfId="38343" builtinId="9" hidden="1"/>
    <cellStyle name="Hipervínculo visitado" xfId="47753" builtinId="9" hidden="1"/>
    <cellStyle name="Hipervínculo visitado" xfId="45947" builtinId="9" hidden="1"/>
    <cellStyle name="Hipervínculo visitado" xfId="35027" builtinId="9" hidden="1"/>
    <cellStyle name="Hipervínculo visitado" xfId="17904" builtinId="9" hidden="1"/>
    <cellStyle name="Hipervínculo visitado" xfId="39897" builtinId="9" hidden="1"/>
    <cellStyle name="Hipervínculo visitado" xfId="43327" builtinId="9" hidden="1"/>
    <cellStyle name="Hipervínculo visitado" xfId="6813" builtinId="9" hidden="1"/>
    <cellStyle name="Hipervínculo visitado" xfId="305" builtinId="9" hidden="1"/>
    <cellStyle name="Hipervínculo visitado" xfId="10682" builtinId="9" hidden="1"/>
    <cellStyle name="Hipervínculo visitado" xfId="8762" builtinId="9" hidden="1"/>
    <cellStyle name="Hipervínculo visitado" xfId="47081" builtinId="9" hidden="1"/>
    <cellStyle name="Hipervínculo visitado" xfId="23493" builtinId="9" hidden="1"/>
    <cellStyle name="Hipervínculo visitado" xfId="26631" builtinId="9" hidden="1"/>
    <cellStyle name="Hipervínculo visitado" xfId="15542" builtinId="9" hidden="1"/>
    <cellStyle name="Hipervínculo visitado" xfId="9470" builtinId="9" hidden="1"/>
    <cellStyle name="Hipervínculo visitado" xfId="37150" builtinId="9" hidden="1"/>
    <cellStyle name="Hipervínculo visitado" xfId="51480" builtinId="9" hidden="1"/>
    <cellStyle name="Hipervínculo visitado" xfId="50070" builtinId="9" hidden="1"/>
    <cellStyle name="Hipervínculo visitado" xfId="11865" builtinId="9" hidden="1"/>
    <cellStyle name="Hipervínculo visitado" xfId="38792" builtinId="9" hidden="1"/>
    <cellStyle name="Hipervínculo visitado" xfId="47061" builtinId="9" hidden="1"/>
    <cellStyle name="Hipervínculo visitado" xfId="49324" builtinId="9" hidden="1"/>
    <cellStyle name="Hipervínculo visitado" xfId="12115" builtinId="9" hidden="1"/>
    <cellStyle name="Hipervínculo visitado" xfId="54463" builtinId="9" hidden="1"/>
    <cellStyle name="Hipervínculo visitado" xfId="47339" builtinId="9" hidden="1"/>
    <cellStyle name="Hipervínculo visitado" xfId="53993" builtinId="9" hidden="1"/>
    <cellStyle name="Hipervínculo visitado" xfId="42554" builtinId="9" hidden="1"/>
    <cellStyle name="Hipervínculo visitado" xfId="41147" builtinId="9" hidden="1"/>
    <cellStyle name="Hipervínculo visitado" xfId="36634" builtinId="9" hidden="1"/>
    <cellStyle name="Hipervínculo visitado" xfId="12221" builtinId="9" hidden="1"/>
    <cellStyle name="Hipervínculo visitado" xfId="48778" builtinId="9" hidden="1"/>
    <cellStyle name="Hipervínculo visitado" xfId="36870" builtinId="9" hidden="1"/>
    <cellStyle name="Hipervínculo visitado" xfId="58837" builtinId="9" hidden="1"/>
    <cellStyle name="Hipervínculo visitado" xfId="56709" builtinId="9" hidden="1"/>
    <cellStyle name="Hipervínculo visitado" xfId="31398" builtinId="9" hidden="1"/>
    <cellStyle name="Hipervínculo visitado" xfId="1683" builtinId="9" hidden="1"/>
    <cellStyle name="Hipervínculo visitado" xfId="3280" builtinId="9" hidden="1"/>
    <cellStyle name="Hipervínculo visitado" xfId="56115" builtinId="9" hidden="1"/>
    <cellStyle name="Hipervínculo visitado" xfId="56275" builtinId="9" hidden="1"/>
    <cellStyle name="Hipervínculo visitado" xfId="12087" builtinId="9" hidden="1"/>
    <cellStyle name="Hipervínculo visitado" xfId="17952" builtinId="9" hidden="1"/>
    <cellStyle name="Hipervínculo visitado" xfId="50563" builtinId="9" hidden="1"/>
    <cellStyle name="Hipervínculo visitado" xfId="54926" builtinId="9" hidden="1"/>
    <cellStyle name="Hipervínculo visitado" xfId="39364" builtinId="9" hidden="1"/>
    <cellStyle name="Hipervínculo visitado" xfId="34544" builtinId="9" hidden="1"/>
    <cellStyle name="Hipervínculo visitado" xfId="33582" builtinId="9" hidden="1"/>
    <cellStyle name="Hipervínculo visitado" xfId="13095" builtinId="9" hidden="1"/>
    <cellStyle name="Hipervínculo visitado" xfId="18894" builtinId="9" hidden="1"/>
    <cellStyle name="Hipervínculo visitado" xfId="55517" builtinId="9" hidden="1"/>
    <cellStyle name="Hipervínculo visitado" xfId="56509" builtinId="9" hidden="1"/>
    <cellStyle name="Hipervínculo visitado" xfId="59131" builtinId="9" hidden="1"/>
    <cellStyle name="Hipervínculo visitado" xfId="34735" builtinId="9" hidden="1"/>
    <cellStyle name="Hipervínculo visitado" xfId="24417" builtinId="9" hidden="1"/>
    <cellStyle name="Hipervínculo visitado" xfId="22051" builtinId="9" hidden="1"/>
    <cellStyle name="Hipervínculo visitado" xfId="38597" builtinId="9" hidden="1"/>
    <cellStyle name="Hipervínculo visitado" xfId="36376" builtinId="9" hidden="1"/>
    <cellStyle name="Hipervínculo visitado" xfId="37895" builtinId="9" hidden="1"/>
    <cellStyle name="Hipervínculo visitado" xfId="23446" builtinId="9" hidden="1"/>
    <cellStyle name="Hipervínculo visitado" xfId="26477" builtinId="9" hidden="1"/>
    <cellStyle name="Hipervínculo visitado" xfId="30808" builtinId="9" hidden="1"/>
    <cellStyle name="Hipervínculo visitado" xfId="12651" builtinId="9" hidden="1"/>
    <cellStyle name="Hipervínculo visitado" xfId="57667" builtinId="9" hidden="1"/>
    <cellStyle name="Hipervínculo visitado" xfId="32346" builtinId="9" hidden="1"/>
    <cellStyle name="Hipervínculo visitado" xfId="20399" builtinId="9" hidden="1"/>
    <cellStyle name="Hipervínculo visitado" xfId="7064" builtinId="9" hidden="1"/>
    <cellStyle name="Hipervínculo visitado" xfId="18946" builtinId="9" hidden="1"/>
    <cellStyle name="Hipervínculo visitado" xfId="55940" builtinId="9" hidden="1"/>
    <cellStyle name="Hipervínculo visitado" xfId="53891" builtinId="9" hidden="1"/>
    <cellStyle name="Hipervínculo visitado" xfId="56711" builtinId="9" hidden="1"/>
    <cellStyle name="Hipervínculo visitado" xfId="55687" builtinId="9" hidden="1"/>
    <cellStyle name="Hipervínculo visitado" xfId="58991" builtinId="9" hidden="1"/>
    <cellStyle name="Hipervínculo visitado" xfId="54920" builtinId="9" hidden="1"/>
    <cellStyle name="Hipervínculo visitado" xfId="56243" builtinId="9" hidden="1"/>
    <cellStyle name="Hipervínculo visitado" xfId="32638" builtinId="9" hidden="1"/>
    <cellStyle name="Hipervínculo visitado" xfId="2312" builtinId="9" hidden="1"/>
    <cellStyle name="Hipervínculo visitado" xfId="28299" builtinId="9" hidden="1"/>
    <cellStyle name="Hipervínculo visitado" xfId="21889" builtinId="9" hidden="1"/>
    <cellStyle name="Hipervínculo visitado" xfId="40660" builtinId="9" hidden="1"/>
    <cellStyle name="Hipervínculo visitado" xfId="30374" builtinId="9" hidden="1"/>
    <cellStyle name="Hipervínculo visitado" xfId="48472" builtinId="9" hidden="1"/>
    <cellStyle name="Hipervínculo visitado" xfId="46885" builtinId="9" hidden="1"/>
    <cellStyle name="Hipervínculo visitado" xfId="19976" builtinId="9" hidden="1"/>
    <cellStyle name="Hipervínculo visitado" xfId="18417" builtinId="9" hidden="1"/>
    <cellStyle name="Hipervínculo visitado" xfId="46943" builtinId="9" hidden="1"/>
    <cellStyle name="Hipervínculo visitado" xfId="52258" builtinId="9" hidden="1"/>
    <cellStyle name="Hipervínculo visitado" xfId="47435" builtinId="9" hidden="1"/>
    <cellStyle name="Hipervínculo visitado" xfId="36875" builtinId="9" hidden="1"/>
    <cellStyle name="Hipervínculo visitado" xfId="31623" builtinId="9" hidden="1"/>
    <cellStyle name="Hipervínculo visitado" xfId="18259" builtinId="9" hidden="1"/>
    <cellStyle name="Hipervínculo visitado" xfId="42898" builtinId="9" hidden="1"/>
    <cellStyle name="Hipervínculo visitado" xfId="18089" builtinId="9" hidden="1"/>
    <cellStyle name="Hipervínculo visitado" xfId="45860" builtinId="9" hidden="1"/>
    <cellStyle name="Hipervínculo visitado" xfId="13033" builtinId="9" hidden="1"/>
    <cellStyle name="Hipervínculo visitado" xfId="2216" builtinId="9" hidden="1"/>
    <cellStyle name="Hipervínculo visitado" xfId="19866" builtinId="9" hidden="1"/>
    <cellStyle name="Hipervínculo visitado" xfId="845" builtinId="9" hidden="1"/>
    <cellStyle name="Hipervínculo visitado" xfId="16571" builtinId="9" hidden="1"/>
    <cellStyle name="Hipervínculo visitado" xfId="7986" builtinId="9" hidden="1"/>
    <cellStyle name="Hipervínculo visitado" xfId="13572" builtinId="9" hidden="1"/>
    <cellStyle name="Hipervínculo visitado" xfId="33226" builtinId="9" hidden="1"/>
    <cellStyle name="Hipervínculo visitado" xfId="35503" builtinId="9" hidden="1"/>
    <cellStyle name="Hipervínculo visitado" xfId="55273" builtinId="9" hidden="1"/>
    <cellStyle name="Hipervínculo visitado" xfId="32167" builtinId="9" hidden="1"/>
    <cellStyle name="Hipervínculo visitado" xfId="26689" builtinId="9" hidden="1"/>
    <cellStyle name="Hipervínculo visitado" xfId="25535" builtinId="9" hidden="1"/>
    <cellStyle name="Hipervínculo visitado" xfId="27003" builtinId="9" hidden="1"/>
    <cellStyle name="Hipervínculo visitado" xfId="35987" builtinId="9" hidden="1"/>
    <cellStyle name="Hipervínculo visitado" xfId="14324" builtinId="9" hidden="1"/>
    <cellStyle name="Hipervínculo visitado" xfId="18910" builtinId="9" hidden="1"/>
    <cellStyle name="Hipervínculo visitado" xfId="26667" builtinId="9" hidden="1"/>
    <cellStyle name="Hipervínculo visitado" xfId="58659" builtinId="9" hidden="1"/>
    <cellStyle name="Hipervínculo visitado" xfId="28733" builtinId="9" hidden="1"/>
    <cellStyle name="Hipervínculo visitado" xfId="10149" builtinId="9" hidden="1"/>
    <cellStyle name="Hipervínculo visitado" xfId="54712" builtinId="9" hidden="1"/>
    <cellStyle name="Hipervínculo visitado" xfId="46027" builtinId="9" hidden="1"/>
    <cellStyle name="Hipervínculo visitado" xfId="8066" builtinId="9" hidden="1"/>
    <cellStyle name="Hipervínculo visitado" xfId="7954" builtinId="9" hidden="1"/>
    <cellStyle name="Hipervínculo visitado" xfId="40862" builtinId="9" hidden="1"/>
    <cellStyle name="Hipervínculo visitado" xfId="30277" builtinId="9" hidden="1"/>
    <cellStyle name="Hipervínculo visitado" xfId="20750" builtinId="9" hidden="1"/>
    <cellStyle name="Hipervínculo visitado" xfId="17330" builtinId="9" hidden="1"/>
    <cellStyle name="Hipervínculo visitado" xfId="48340" builtinId="9" hidden="1"/>
    <cellStyle name="Hipervínculo visitado" xfId="14990" builtinId="9" hidden="1"/>
    <cellStyle name="Hipervínculo visitado" xfId="47437" builtinId="9" hidden="1"/>
    <cellStyle name="Hipervínculo visitado" xfId="50565" builtinId="9" hidden="1"/>
    <cellStyle name="Hipervínculo visitado" xfId="34562" builtinId="9" hidden="1"/>
    <cellStyle name="Hipervínculo visitado" xfId="55283" builtinId="9" hidden="1"/>
    <cellStyle name="Hipervínculo visitado" xfId="33708" builtinId="9" hidden="1"/>
    <cellStyle name="Hipervínculo visitado" xfId="55012" builtinId="9" hidden="1"/>
    <cellStyle name="Hipervínculo visitado" xfId="58549" builtinId="9" hidden="1"/>
    <cellStyle name="Hipervínculo visitado" xfId="18385" builtinId="9" hidden="1"/>
    <cellStyle name="Hipervínculo visitado" xfId="36067" builtinId="9" hidden="1"/>
    <cellStyle name="Hipervínculo visitado" xfId="57068" builtinId="9" hidden="1"/>
    <cellStyle name="Hipervínculo visitado" xfId="27264" builtinId="9" hidden="1"/>
    <cellStyle name="Hipervínculo visitado" xfId="38810" builtinId="9" hidden="1"/>
    <cellStyle name="Hipervínculo visitado" xfId="57674" builtinId="9" hidden="1"/>
    <cellStyle name="Hipervínculo visitado" xfId="55954" builtinId="9" hidden="1"/>
    <cellStyle name="Hipervínculo visitado" xfId="33082" builtinId="9" hidden="1"/>
    <cellStyle name="Hipervínculo visitado" xfId="49212" builtinId="9" hidden="1"/>
    <cellStyle name="Hipervínculo visitado" xfId="16880" builtinId="9" hidden="1"/>
    <cellStyle name="Hipervínculo visitado" xfId="39830" builtinId="9" hidden="1"/>
    <cellStyle name="Hipervínculo visitado" xfId="56171" builtinId="9" hidden="1"/>
    <cellStyle name="Hipervínculo visitado" xfId="31174" builtinId="9" hidden="1"/>
    <cellStyle name="Hipervínculo visitado" xfId="35179" builtinId="9" hidden="1"/>
    <cellStyle name="Hipervínculo visitado" xfId="52583" builtinId="9" hidden="1"/>
    <cellStyle name="Hipervínculo visitado" xfId="53735" builtinId="9" hidden="1"/>
    <cellStyle name="Hipervínculo visitado" xfId="50536" builtinId="9" hidden="1"/>
    <cellStyle name="Hipervínculo visitado" xfId="38991" builtinId="9" hidden="1"/>
    <cellStyle name="Hipervínculo visitado" xfId="35505" builtinId="9" hidden="1"/>
    <cellStyle name="Hipervínculo visitado" xfId="5174" builtinId="9" hidden="1"/>
    <cellStyle name="Hipervínculo visitado" xfId="1445" builtinId="9" hidden="1"/>
    <cellStyle name="Hipervínculo visitado" xfId="42674" builtinId="9" hidden="1"/>
    <cellStyle name="Hipervínculo visitado" xfId="20070" builtinId="9" hidden="1"/>
    <cellStyle name="Hipervínculo visitado" xfId="54537" builtinId="9" hidden="1"/>
    <cellStyle name="Hipervínculo visitado" xfId="50413" builtinId="9" hidden="1"/>
    <cellStyle name="Hipervínculo visitado" xfId="36568" builtinId="9" hidden="1"/>
    <cellStyle name="Hipervínculo visitado" xfId="40967" builtinId="9" hidden="1"/>
    <cellStyle name="Hipervínculo visitado" xfId="40446" builtinId="9" hidden="1"/>
    <cellStyle name="Hipervínculo visitado" xfId="52617" builtinId="9" hidden="1"/>
    <cellStyle name="Hipervínculo visitado" xfId="49532" builtinId="9" hidden="1"/>
    <cellStyle name="Hipervínculo visitado" xfId="38199" builtinId="9" hidden="1"/>
    <cellStyle name="Hipervínculo visitado" xfId="50817" builtinId="9" hidden="1"/>
    <cellStyle name="Hipervínculo visitado" xfId="7742" builtinId="9" hidden="1"/>
    <cellStyle name="Hipervínculo visitado" xfId="38587" builtinId="9" hidden="1"/>
    <cellStyle name="Hipervínculo visitado" xfId="45613" builtinId="9" hidden="1"/>
    <cellStyle name="Hipervínculo visitado" xfId="8814" builtinId="9" hidden="1"/>
    <cellStyle name="Hipervínculo visitado" xfId="7510" builtinId="9" hidden="1"/>
    <cellStyle name="Hipervínculo visitado" xfId="49486" builtinId="9" hidden="1"/>
    <cellStyle name="Hipervínculo visitado" xfId="16346" builtinId="9" hidden="1"/>
    <cellStyle name="Hipervínculo visitado" xfId="36724" builtinId="9" hidden="1"/>
    <cellStyle name="Hipervínculo visitado" xfId="35741" builtinId="9" hidden="1"/>
    <cellStyle name="Hipervínculo visitado" xfId="20252" builtinId="9" hidden="1"/>
    <cellStyle name="Hipervínculo visitado" xfId="48064" builtinId="9" hidden="1"/>
    <cellStyle name="Hipervínculo visitado" xfId="53313" builtinId="9" hidden="1"/>
    <cellStyle name="Hipervínculo visitado" xfId="18113" builtinId="9" hidden="1"/>
    <cellStyle name="Hipervínculo visitado" xfId="11893" builtinId="9" hidden="1"/>
    <cellStyle name="Hipervínculo visitado" xfId="1657" builtinId="9" hidden="1"/>
    <cellStyle name="Hipervínculo visitado" xfId="25351" builtinId="9" hidden="1"/>
    <cellStyle name="Hipervínculo visitado" xfId="35763" builtinId="9" hidden="1"/>
    <cellStyle name="Hipervínculo visitado" xfId="28659" builtinId="9" hidden="1"/>
    <cellStyle name="Hipervínculo visitado" xfId="13596" builtinId="9" hidden="1"/>
    <cellStyle name="Hipervínculo visitado" xfId="21331" builtinId="9" hidden="1"/>
    <cellStyle name="Hipervínculo visitado" xfId="43541" builtinId="9" hidden="1"/>
    <cellStyle name="Hipervínculo visitado" xfId="22391" builtinId="9" hidden="1"/>
    <cellStyle name="Hipervínculo visitado" xfId="31971" builtinId="9" hidden="1"/>
    <cellStyle name="Hipervínculo visitado" xfId="24093" builtinId="9" hidden="1"/>
    <cellStyle name="Hipervínculo visitado" xfId="23241" builtinId="9" hidden="1"/>
    <cellStyle name="Hipervínculo visitado" xfId="18602" builtinId="9" hidden="1"/>
    <cellStyle name="Hipervínculo visitado" xfId="9389" builtinId="9" hidden="1"/>
    <cellStyle name="Hipervínculo visitado" xfId="14721" builtinId="9" hidden="1"/>
    <cellStyle name="Hipervínculo visitado" xfId="44350" builtinId="9" hidden="1"/>
    <cellStyle name="Hipervínculo visitado" xfId="35453" builtinId="9" hidden="1"/>
    <cellStyle name="Hipervínculo visitado" xfId="28416" builtinId="9" hidden="1"/>
    <cellStyle name="Hipervínculo visitado" xfId="27994" builtinId="9" hidden="1"/>
    <cellStyle name="Hipervínculo visitado" xfId="48750" builtinId="9" hidden="1"/>
    <cellStyle name="Hipervínculo visitado" xfId="58009" builtinId="9" hidden="1"/>
    <cellStyle name="Hipervínculo visitado" xfId="35471" builtinId="9" hidden="1"/>
    <cellStyle name="Hipervínculo visitado" xfId="57016" builtinId="9" hidden="1"/>
    <cellStyle name="Hipervínculo visitado" xfId="6721" builtinId="9" hidden="1"/>
    <cellStyle name="Hipervínculo visitado" xfId="47751" builtinId="9" hidden="1"/>
    <cellStyle name="Hipervínculo visitado" xfId="40262" builtinId="9" hidden="1"/>
    <cellStyle name="Hipervínculo visitado" xfId="13063" builtinId="9" hidden="1"/>
    <cellStyle name="Hipervínculo visitado" xfId="33696" builtinId="9" hidden="1"/>
    <cellStyle name="Hipervínculo visitado" xfId="21781" builtinId="9" hidden="1"/>
    <cellStyle name="Hipervínculo visitado" xfId="57170" builtinId="9" hidden="1"/>
    <cellStyle name="Hipervínculo visitado" xfId="48922" builtinId="9" hidden="1"/>
    <cellStyle name="Hipervínculo visitado" xfId="14729" builtinId="9" hidden="1"/>
    <cellStyle name="Hipervínculo visitado" xfId="15332" builtinId="9" hidden="1"/>
    <cellStyle name="Hipervínculo visitado" xfId="15420" builtinId="9" hidden="1"/>
    <cellStyle name="Hipervínculo visitado" xfId="55882" builtinId="9" hidden="1"/>
    <cellStyle name="Hipervínculo visitado" xfId="57895" builtinId="9" hidden="1"/>
    <cellStyle name="Hipervínculo visitado" xfId="51656" builtinId="9" hidden="1"/>
    <cellStyle name="Hipervínculo visitado" xfId="50956" builtinId="9" hidden="1"/>
    <cellStyle name="Hipervínculo visitado" xfId="46298" builtinId="9" hidden="1"/>
    <cellStyle name="Hipervínculo visitado" xfId="47926" builtinId="9" hidden="1"/>
    <cellStyle name="Hipervínculo visitado" xfId="45937" builtinId="9" hidden="1"/>
    <cellStyle name="Hipervínculo visitado" xfId="46141" builtinId="9" hidden="1"/>
    <cellStyle name="Hipervínculo visitado" xfId="14394" builtinId="9" hidden="1"/>
    <cellStyle name="Hipervínculo visitado" xfId="4786" builtinId="9" hidden="1"/>
    <cellStyle name="Hipervínculo visitado" xfId="865" builtinId="9" hidden="1"/>
    <cellStyle name="Hipervínculo visitado" xfId="45412" builtinId="9" hidden="1"/>
    <cellStyle name="Hipervínculo visitado" xfId="21791" builtinId="9" hidden="1"/>
    <cellStyle name="Hipervínculo visitado" xfId="46575" builtinId="9" hidden="1"/>
    <cellStyle name="Hipervínculo visitado" xfId="35433" builtinId="9" hidden="1"/>
    <cellStyle name="Hipervínculo visitado" xfId="17398" builtinId="9" hidden="1"/>
    <cellStyle name="Hipervínculo visitado" xfId="35304" builtinId="9" hidden="1"/>
    <cellStyle name="Hipervínculo visitado" xfId="46272" builtinId="9" hidden="1"/>
    <cellStyle name="Hipervínculo visitado" xfId="37819" builtinId="9" hidden="1"/>
    <cellStyle name="Hipervínculo visitado" xfId="42502" builtinId="9" hidden="1"/>
    <cellStyle name="Hipervínculo visitado" xfId="24055" builtinId="9" hidden="1"/>
    <cellStyle name="Hipervínculo visitado" xfId="59470" builtinId="9" hidden="1"/>
    <cellStyle name="Hipervínculo visitado" xfId="11417" builtinId="9" hidden="1"/>
    <cellStyle name="Hipervínculo visitado" xfId="2991" builtinId="9" hidden="1"/>
    <cellStyle name="Hipervínculo visitado" xfId="6869" builtinId="9" hidden="1"/>
    <cellStyle name="Hipervínculo visitado" xfId="19552" builtinId="9" hidden="1"/>
    <cellStyle name="Hipervínculo visitado" xfId="40258" builtinId="9" hidden="1"/>
    <cellStyle name="Hipervínculo visitado" xfId="31322" builtinId="9" hidden="1"/>
    <cellStyle name="Hipervínculo visitado" xfId="21556" builtinId="9" hidden="1"/>
    <cellStyle name="Hipervínculo visitado" xfId="7140" builtinId="9" hidden="1"/>
    <cellStyle name="Hipervínculo visitado" xfId="31598" builtinId="9" hidden="1"/>
    <cellStyle name="Hipervínculo visitado" xfId="57795" builtinId="9" hidden="1"/>
    <cellStyle name="Hipervínculo visitado" xfId="58753" builtinId="9" hidden="1"/>
    <cellStyle name="Hipervínculo visitado" xfId="50794" builtinId="9" hidden="1"/>
    <cellStyle name="Hipervínculo visitado" xfId="53003" builtinId="9" hidden="1"/>
    <cellStyle name="Hipervínculo visitado" xfId="9974" builtinId="9" hidden="1"/>
    <cellStyle name="Hipervínculo visitado" xfId="18289" builtinId="9" hidden="1"/>
    <cellStyle name="Hipervínculo visitado" xfId="55785" builtinId="9" hidden="1"/>
    <cellStyle name="Hipervínculo visitado" xfId="49574" builtinId="9" hidden="1"/>
    <cellStyle name="Hipervínculo visitado" xfId="36442" builtinId="9" hidden="1"/>
    <cellStyle name="Hipervínculo visitado" xfId="32612" builtinId="9" hidden="1"/>
    <cellStyle name="Hipervínculo visitado" xfId="58687" builtinId="9" hidden="1"/>
    <cellStyle name="Hipervínculo visitado" xfId="46071" builtinId="9" hidden="1"/>
    <cellStyle name="Hipervínculo visitado" xfId="50924" builtinId="9" hidden="1"/>
    <cellStyle name="Hipervínculo visitado" xfId="15362" builtinId="9" hidden="1"/>
    <cellStyle name="Hipervínculo visitado" xfId="23022" builtinId="9" hidden="1"/>
    <cellStyle name="Hipervínculo visitado" xfId="21429" builtinId="9" hidden="1"/>
    <cellStyle name="Hipervínculo visitado" xfId="18793" builtinId="9" hidden="1"/>
    <cellStyle name="Hipervínculo visitado" xfId="32295" builtinId="9" hidden="1"/>
    <cellStyle name="Hipervínculo visitado" xfId="39480" builtinId="9" hidden="1"/>
    <cellStyle name="Hipervínculo visitado" xfId="40618" builtinId="9" hidden="1"/>
    <cellStyle name="Hipervínculo visitado" xfId="39005" builtinId="9" hidden="1"/>
    <cellStyle name="Hipervínculo visitado" xfId="24071" builtinId="9" hidden="1"/>
    <cellStyle name="Hipervínculo visitado" xfId="57889" builtinId="9" hidden="1"/>
    <cellStyle name="Hipervínculo visitado" xfId="32434" builtinId="9" hidden="1"/>
    <cellStyle name="Hipervínculo visitado" xfId="48948" builtinId="9" hidden="1"/>
    <cellStyle name="Hipervínculo visitado" xfId="54409" builtinId="9" hidden="1"/>
    <cellStyle name="Hipervínculo visitado" xfId="53861" builtinId="9" hidden="1"/>
    <cellStyle name="Hipervínculo visitado" xfId="32936" builtinId="9" hidden="1"/>
    <cellStyle name="Hipervínculo visitado" xfId="36738" builtinId="9" hidden="1"/>
    <cellStyle name="Hipervínculo visitado" xfId="13267" builtinId="9" hidden="1"/>
    <cellStyle name="Hipervínculo visitado" xfId="27131" builtinId="9" hidden="1"/>
    <cellStyle name="Hipervínculo visitado" xfId="32224" builtinId="9" hidden="1"/>
    <cellStyle name="Hipervínculo visitado" xfId="58483" builtinId="9" hidden="1"/>
    <cellStyle name="Hipervínculo visitado" xfId="43723" builtinId="9" hidden="1"/>
    <cellStyle name="Hipervínculo visitado" xfId="18754" builtinId="9" hidden="1"/>
    <cellStyle name="Hipervínculo visitado" xfId="24135" builtinId="9" hidden="1"/>
    <cellStyle name="Hipervínculo visitado" xfId="42078" builtinId="9" hidden="1"/>
    <cellStyle name="Hipervínculo visitado" xfId="55426" builtinId="9" hidden="1"/>
    <cellStyle name="Hipervínculo visitado" xfId="16971" builtinId="9" hidden="1"/>
    <cellStyle name="Hipervínculo visitado" xfId="16595" builtinId="9" hidden="1"/>
    <cellStyle name="Hipervínculo visitado" xfId="35579" builtinId="9" hidden="1"/>
    <cellStyle name="Hipervínculo visitado" xfId="32015" builtinId="9" hidden="1"/>
    <cellStyle name="Hipervínculo visitado" xfId="51776" builtinId="9" hidden="1"/>
    <cellStyle name="Hipervínculo visitado" xfId="36895" builtinId="9" hidden="1"/>
    <cellStyle name="Hipervínculo visitado" xfId="18610" builtinId="9" hidden="1"/>
    <cellStyle name="Hipervínculo visitado" xfId="25455" builtinId="9" hidden="1"/>
    <cellStyle name="Hipervínculo visitado" xfId="23775" builtinId="9" hidden="1"/>
    <cellStyle name="Hipervínculo visitado" xfId="22844" builtinId="9" hidden="1"/>
    <cellStyle name="Hipervínculo visitado" xfId="11751" builtinId="9" hidden="1"/>
    <cellStyle name="Hipervínculo visitado" xfId="46871" builtinId="9" hidden="1"/>
    <cellStyle name="Hipervínculo visitado" xfId="27857" builtinId="9" hidden="1"/>
    <cellStyle name="Hipervínculo visitado" xfId="10538" builtinId="9" hidden="1"/>
    <cellStyle name="Hipervínculo visitado" xfId="56847" builtinId="9" hidden="1"/>
    <cellStyle name="Hipervínculo visitado" xfId="26323" builtinId="9" hidden="1"/>
    <cellStyle name="Hipervínculo visitado" xfId="42384" builtinId="9" hidden="1"/>
    <cellStyle name="Hipervínculo visitado" xfId="23233" builtinId="9" hidden="1"/>
    <cellStyle name="Hipervínculo visitado" xfId="27208" builtinId="9" hidden="1"/>
    <cellStyle name="Hipervínculo visitado" xfId="2957" builtinId="9" hidden="1"/>
    <cellStyle name="Hipervínculo visitado" xfId="48808" builtinId="9" hidden="1"/>
    <cellStyle name="Hipervínculo visitado" xfId="14312" builtinId="9" hidden="1"/>
    <cellStyle name="Hipervínculo visitado" xfId="45110" builtinId="9" hidden="1"/>
    <cellStyle name="Hipervínculo visitado" xfId="37791" builtinId="9" hidden="1"/>
    <cellStyle name="Hipervínculo visitado" xfId="24932" builtinId="9" hidden="1"/>
    <cellStyle name="Hipervínculo visitado" xfId="14900" builtinId="9" hidden="1"/>
    <cellStyle name="Hipervínculo visitado" xfId="17098" builtinId="9" hidden="1"/>
    <cellStyle name="Hipervínculo visitado" xfId="50734" builtinId="9" hidden="1"/>
    <cellStyle name="Hipervínculo visitado" xfId="22906" builtinId="9" hidden="1"/>
    <cellStyle name="Hipervínculo visitado" xfId="21797" builtinId="9" hidden="1"/>
    <cellStyle name="Hipervínculo visitado" xfId="51844" builtinId="9" hidden="1"/>
    <cellStyle name="Hipervínculo visitado" xfId="25983" builtinId="9" hidden="1"/>
    <cellStyle name="Hipervínculo visitado" xfId="56481" builtinId="9" hidden="1"/>
    <cellStyle name="Hipervínculo visitado" xfId="11653" builtinId="9" hidden="1"/>
    <cellStyle name="Hipervínculo visitado" xfId="45874" builtinId="9" hidden="1"/>
    <cellStyle name="Hipervínculo visitado" xfId="23293" builtinId="9" hidden="1"/>
    <cellStyle name="Hipervínculo visitado" xfId="17021" builtinId="9" hidden="1"/>
    <cellStyle name="Hipervínculo visitado" xfId="19694" builtinId="9" hidden="1"/>
    <cellStyle name="Hipervínculo visitado" xfId="58973" builtinId="9" hidden="1"/>
    <cellStyle name="Hipervínculo visitado" xfId="48311" builtinId="9" hidden="1"/>
    <cellStyle name="Hipervínculo visitado" xfId="30005" builtinId="9" hidden="1"/>
    <cellStyle name="Hipervínculo visitado" xfId="2508" builtinId="9" hidden="1"/>
    <cellStyle name="Hipervínculo visitado" xfId="28561" builtinId="9" hidden="1"/>
    <cellStyle name="Hipervínculo visitado" xfId="26273" builtinId="9" hidden="1"/>
    <cellStyle name="Hipervínculo visitado" xfId="11688" builtinId="9" hidden="1"/>
    <cellStyle name="Hipervínculo visitado" xfId="29395" builtinId="9" hidden="1"/>
    <cellStyle name="Hipervínculo visitado" xfId="58055" builtinId="9" hidden="1"/>
    <cellStyle name="Hipervínculo visitado" xfId="48197" builtinId="9" hidden="1"/>
    <cellStyle name="Hipervínculo visitado" xfId="27258" builtinId="9" hidden="1"/>
    <cellStyle name="Hipervínculo visitado" xfId="1301" builtinId="9" hidden="1"/>
    <cellStyle name="Hipervínculo visitado" xfId="11829" builtinId="9" hidden="1"/>
    <cellStyle name="Hipervínculo visitado" xfId="18419" builtinId="9" hidden="1"/>
    <cellStyle name="Hipervínculo visitado" xfId="28635" builtinId="9" hidden="1"/>
    <cellStyle name="Hipervínculo visitado" xfId="47041" builtinId="9" hidden="1"/>
    <cellStyle name="Hipervínculo visitado" xfId="35959" builtinId="9" hidden="1"/>
    <cellStyle name="Hipervínculo visitado" xfId="27919" builtinId="9" hidden="1"/>
    <cellStyle name="Hipervínculo visitado" xfId="47183" builtinId="9" hidden="1"/>
    <cellStyle name="Hipervínculo visitado" xfId="13652" builtinId="9" hidden="1"/>
    <cellStyle name="Hipervínculo visitado" xfId="49392" builtinId="9" hidden="1"/>
    <cellStyle name="Hipervínculo visitado" xfId="37067" builtinId="9" hidden="1"/>
    <cellStyle name="Hipervínculo visitado" xfId="58261" builtinId="9" hidden="1"/>
    <cellStyle name="Hipervínculo visitado" xfId="11012" builtinId="9" hidden="1"/>
    <cellStyle name="Hipervínculo visitado" xfId="5057" builtinId="9" hidden="1"/>
    <cellStyle name="Hipervínculo visitado" xfId="19570" builtinId="9" hidden="1"/>
    <cellStyle name="Hipervínculo visitado" xfId="35517" builtinId="9" hidden="1"/>
    <cellStyle name="Hipervínculo visitado" xfId="34675" builtinId="9" hidden="1"/>
    <cellStyle name="Hipervínculo visitado" xfId="4428" builtinId="9" hidden="1"/>
    <cellStyle name="Hipervínculo visitado" xfId="29001" builtinId="9" hidden="1"/>
    <cellStyle name="Hipervínculo visitado" xfId="28977" builtinId="9" hidden="1"/>
    <cellStyle name="Hipervínculo visitado" xfId="47201" builtinId="9" hidden="1"/>
    <cellStyle name="Hipervínculo visitado" xfId="27270" builtinId="9" hidden="1"/>
    <cellStyle name="Hipervínculo visitado" xfId="44230" builtinId="9" hidden="1"/>
    <cellStyle name="Hipervínculo visitado" xfId="20605" builtinId="9" hidden="1"/>
    <cellStyle name="Hipervínculo visitado" xfId="22195" builtinId="9" hidden="1"/>
    <cellStyle name="Hipervínculo visitado" xfId="21515" builtinId="9" hidden="1"/>
    <cellStyle name="Hipervínculo visitado" xfId="25789" builtinId="9" hidden="1"/>
    <cellStyle name="Hipervínculo visitado" xfId="44517" builtinId="9" hidden="1"/>
    <cellStyle name="Hipervínculo visitado" xfId="19291" builtinId="9" hidden="1"/>
    <cellStyle name="Hipervínculo visitado" xfId="10506" builtinId="9" hidden="1"/>
    <cellStyle name="Hipervínculo visitado" xfId="15424" builtinId="9" hidden="1"/>
    <cellStyle name="Hipervínculo visitado" xfId="46863" builtinId="9" hidden="1"/>
    <cellStyle name="Hipervínculo visitado" xfId="34627" builtinId="9" hidden="1"/>
    <cellStyle name="Hipervínculo visitado" xfId="31594" builtinId="9" hidden="1"/>
    <cellStyle name="Hipervínculo visitado" xfId="8134" builtinId="9" hidden="1"/>
    <cellStyle name="Hipervínculo visitado" xfId="22900" builtinId="9" hidden="1"/>
    <cellStyle name="Hipervínculo visitado" xfId="49053" builtinId="9" hidden="1"/>
    <cellStyle name="Hipervínculo visitado" xfId="17484" builtinId="9" hidden="1"/>
    <cellStyle name="Hipervínculo visitado" xfId="14022" builtinId="9" hidden="1"/>
    <cellStyle name="Hipervínculo visitado" xfId="15400" builtinId="9" hidden="1"/>
    <cellStyle name="Hipervínculo visitado" xfId="26537" builtinId="9" hidden="1"/>
    <cellStyle name="Hipervínculo visitado" xfId="1633" builtinId="9" hidden="1"/>
    <cellStyle name="Hipervínculo visitado" xfId="51646" builtinId="9" hidden="1"/>
    <cellStyle name="Hipervínculo visitado" xfId="22455" builtinId="9" hidden="1"/>
    <cellStyle name="Hipervínculo visitado" xfId="13943" builtinId="9" hidden="1"/>
    <cellStyle name="Hipervínculo visitado" xfId="57935" builtinId="9" hidden="1"/>
    <cellStyle name="Hipervínculo visitado" xfId="51126" builtinId="9" hidden="1"/>
    <cellStyle name="Hipervínculo visitado" xfId="6108" builtinId="9" hidden="1"/>
    <cellStyle name="Hipervínculo visitado" xfId="20294" builtinId="9" hidden="1"/>
    <cellStyle name="Hipervínculo visitado" xfId="58091" builtinId="9" hidden="1"/>
    <cellStyle name="Hipervínculo visitado" xfId="25256" builtinId="9" hidden="1"/>
    <cellStyle name="Hipervínculo visitado" xfId="32948" builtinId="9" hidden="1"/>
    <cellStyle name="Hipervínculo visitado" xfId="2581" builtinId="9" hidden="1"/>
    <cellStyle name="Hipervínculo visitado" xfId="44519" builtinId="9" hidden="1"/>
    <cellStyle name="Hipervínculo visitado" xfId="9205" builtinId="9" hidden="1"/>
    <cellStyle name="Hipervínculo visitado" xfId="19271" builtinId="9" hidden="1"/>
    <cellStyle name="Hipervínculo visitado" xfId="19790" builtinId="9" hidden="1"/>
    <cellStyle name="Hipervínculo visitado" xfId="46979" builtinId="9" hidden="1"/>
    <cellStyle name="Hipervínculo visitado" xfId="33566" builtinId="9" hidden="1"/>
    <cellStyle name="Hipervínculo visitado" xfId="28319" builtinId="9" hidden="1"/>
    <cellStyle name="Hipervínculo visitado" xfId="7248" builtinId="9" hidden="1"/>
    <cellStyle name="Hipervínculo visitado" xfId="15999" builtinId="9" hidden="1"/>
    <cellStyle name="Hipervínculo visitado" xfId="21209" builtinId="9" hidden="1"/>
    <cellStyle name="Hipervínculo visitado" xfId="31080" builtinId="9" hidden="1"/>
    <cellStyle name="Hipervínculo visitado" xfId="33272" builtinId="9" hidden="1"/>
    <cellStyle name="Hipervínculo visitado" xfId="44782" builtinId="9" hidden="1"/>
    <cellStyle name="Hipervínculo visitado" xfId="12010" builtinId="9" hidden="1"/>
    <cellStyle name="Hipervínculo visitado" xfId="15168" builtinId="9" hidden="1"/>
    <cellStyle name="Hipervínculo visitado" xfId="24439" builtinId="9" hidden="1"/>
    <cellStyle name="Hipervínculo visitado" xfId="43571" builtinId="9" hidden="1"/>
    <cellStyle name="Hipervínculo visitado" xfId="37586" builtinId="9" hidden="1"/>
    <cellStyle name="Hipervínculo visitado" xfId="35611" builtinId="9" hidden="1"/>
    <cellStyle name="Hipervínculo visitado" xfId="27514" builtinId="9" hidden="1"/>
    <cellStyle name="Hipervínculo visitado" xfId="36009" builtinId="9" hidden="1"/>
    <cellStyle name="Hipervínculo visitado" xfId="22233" builtinId="9" hidden="1"/>
    <cellStyle name="Hipervínculo visitado" xfId="39278" builtinId="9" hidden="1"/>
    <cellStyle name="Hipervínculo visitado" xfId="43625" builtinId="9" hidden="1"/>
    <cellStyle name="Hipervínculo visitado" xfId="32153" builtinId="9" hidden="1"/>
    <cellStyle name="Hipervínculo visitado" xfId="31690" builtinId="9" hidden="1"/>
    <cellStyle name="Hipervínculo visitado" xfId="22928" builtinId="9" hidden="1"/>
    <cellStyle name="Hipervínculo visitado" xfId="35837" builtinId="9" hidden="1"/>
    <cellStyle name="Hipervínculo visitado" xfId="32504" builtinId="9" hidden="1"/>
    <cellStyle name="Hipervínculo visitado" xfId="46953" builtinId="9" hidden="1"/>
    <cellStyle name="Hipervínculo visitado" xfId="15937" builtinId="9" hidden="1"/>
    <cellStyle name="Hipervínculo visitado" xfId="37899" builtinId="9" hidden="1"/>
    <cellStyle name="Hipervínculo visitado" xfId="35729" builtinId="9" hidden="1"/>
    <cellStyle name="Hipervínculo visitado" xfId="29485" builtinId="9" hidden="1"/>
    <cellStyle name="Hipervínculo visitado" xfId="34440" builtinId="9" hidden="1"/>
    <cellStyle name="Hipervínculo visitado" xfId="37451" builtinId="9" hidden="1"/>
    <cellStyle name="Hipervínculo visitado" xfId="23976" builtinId="9" hidden="1"/>
    <cellStyle name="Hipervínculo visitado" xfId="28155" builtinId="9" hidden="1"/>
    <cellStyle name="Hipervínculo visitado" xfId="26279" builtinId="9" hidden="1"/>
    <cellStyle name="Hipervínculo visitado" xfId="53881" builtinId="9" hidden="1"/>
    <cellStyle name="Hipervínculo visitado" xfId="25557" builtinId="9" hidden="1"/>
    <cellStyle name="Hipervínculo visitado" xfId="23689" builtinId="9" hidden="1"/>
    <cellStyle name="Hipervínculo visitado" xfId="18590" builtinId="9" hidden="1"/>
    <cellStyle name="Hipervínculo visitado" xfId="5050" builtinId="9" hidden="1"/>
    <cellStyle name="Hipervínculo visitado" xfId="530" builtinId="9" hidden="1"/>
    <cellStyle name="Hipervínculo visitado" xfId="36145" builtinId="9" hidden="1"/>
    <cellStyle name="Hipervínculo visitado" xfId="53517" builtinId="9" hidden="1"/>
    <cellStyle name="Hipervínculo visitado" xfId="56505" builtinId="9" hidden="1"/>
    <cellStyle name="Hipervínculo visitado" xfId="9344" builtinId="9" hidden="1"/>
    <cellStyle name="Hipervínculo visitado" xfId="10440" builtinId="9" hidden="1"/>
    <cellStyle name="Hipervínculo visitado" xfId="17366" builtinId="9" hidden="1"/>
    <cellStyle name="Hipervínculo visitado" xfId="6847" builtinId="9" hidden="1"/>
    <cellStyle name="Hipervínculo visitado" xfId="974" builtinId="9" hidden="1"/>
    <cellStyle name="Hipervínculo visitado" xfId="38925" builtinId="9" hidden="1"/>
    <cellStyle name="Hipervínculo visitado" xfId="17972" builtinId="9" hidden="1"/>
    <cellStyle name="Hipervínculo visitado" xfId="42442" builtinId="9" hidden="1"/>
    <cellStyle name="Hipervínculo visitado" xfId="47537" builtinId="9" hidden="1"/>
    <cellStyle name="Hipervínculo visitado" xfId="34864" builtinId="9" hidden="1"/>
    <cellStyle name="Hipervínculo visitado" xfId="10360" builtinId="9" hidden="1"/>
    <cellStyle name="Hipervínculo visitado" xfId="18217" builtinId="9" hidden="1"/>
    <cellStyle name="Hipervínculo visitado" xfId="33520" builtinId="9" hidden="1"/>
    <cellStyle name="Hipervínculo visitado" xfId="54535" builtinId="9" hidden="1"/>
    <cellStyle name="Hipervínculo visitado" xfId="11847" builtinId="9" hidden="1"/>
    <cellStyle name="Hipervínculo visitado" xfId="5292" builtinId="9" hidden="1"/>
    <cellStyle name="Hipervínculo visitado" xfId="35659" builtinId="9" hidden="1"/>
    <cellStyle name="Hipervínculo visitado" xfId="4695" builtinId="9" hidden="1"/>
    <cellStyle name="Hipervínculo visitado" xfId="16682" builtinId="9" hidden="1"/>
    <cellStyle name="Hipervínculo visitado" xfId="9377" builtinId="9" hidden="1"/>
    <cellStyle name="Hipervínculo visitado" xfId="43152" builtinId="9" hidden="1"/>
    <cellStyle name="Hipervínculo visitado" xfId="53261" builtinId="9" hidden="1"/>
    <cellStyle name="Hipervínculo visitado" xfId="51664" builtinId="9" hidden="1"/>
    <cellStyle name="Hipervínculo visitado" xfId="44214" builtinId="9" hidden="1"/>
    <cellStyle name="Hipervínculo visitado" xfId="27871" builtinId="9" hidden="1"/>
    <cellStyle name="Hipervínculo visitado" xfId="38642" builtinId="9" hidden="1"/>
    <cellStyle name="Hipervínculo visitado" xfId="21769" builtinId="9" hidden="1"/>
    <cellStyle name="Hipervínculo visitado" xfId="48442" builtinId="9" hidden="1"/>
    <cellStyle name="Hipervínculo visitado" xfId="1341" builtinId="9" hidden="1"/>
    <cellStyle name="Hipervínculo visitado" xfId="7486" builtinId="9" hidden="1"/>
    <cellStyle name="Hipervínculo visitado" xfId="29176" builtinId="9" hidden="1"/>
    <cellStyle name="Hipervínculo visitado" xfId="42012" builtinId="9" hidden="1"/>
    <cellStyle name="Hipervínculo visitado" xfId="30658" builtinId="9" hidden="1"/>
    <cellStyle name="Hipervínculo visitado" xfId="24207" builtinId="9" hidden="1"/>
    <cellStyle name="Hipervínculo visitado" xfId="15350" builtinId="9" hidden="1"/>
    <cellStyle name="Hipervínculo visitado" xfId="21483" builtinId="9" hidden="1"/>
    <cellStyle name="Hipervínculo visitado" xfId="44974" builtinId="9" hidden="1"/>
    <cellStyle name="Hipervínculo visitado" xfId="47239" builtinId="9" hidden="1"/>
    <cellStyle name="Hipervínculo visitado" xfId="32762" builtinId="9" hidden="1"/>
    <cellStyle name="Hipervínculo visitado" xfId="34798" builtinId="9" hidden="1"/>
    <cellStyle name="Hipervínculo visitado" xfId="38183" builtinId="9" hidden="1"/>
    <cellStyle name="Hipervínculo visitado" xfId="50698" builtinId="9" hidden="1"/>
    <cellStyle name="Hipervínculo visitado" xfId="22287" builtinId="9" hidden="1"/>
    <cellStyle name="Hipervínculo visitado" xfId="38217" builtinId="9" hidden="1"/>
    <cellStyle name="Hipervínculo visitado" xfId="34617" builtinId="9" hidden="1"/>
    <cellStyle name="Hipervínculo visitado" xfId="34064" builtinId="9" hidden="1"/>
    <cellStyle name="Hipervínculo visitado" xfId="57655" builtinId="9" hidden="1"/>
    <cellStyle name="Hipervínculo visitado" xfId="58857" builtinId="9" hidden="1"/>
    <cellStyle name="Hipervínculo visitado" xfId="12671" builtinId="9" hidden="1"/>
    <cellStyle name="Hipervínculo visitado" xfId="42201" builtinId="9" hidden="1"/>
    <cellStyle name="Hipervínculo visitado" xfId="42342" builtinId="9" hidden="1"/>
    <cellStyle name="Hipervínculo visitado" xfId="50085" builtinId="9" hidden="1"/>
    <cellStyle name="Hipervínculo visitado" xfId="48736" builtinId="9" hidden="1"/>
    <cellStyle name="Hipervínculo visitado" xfId="51934" builtinId="9" hidden="1"/>
    <cellStyle name="Hipervínculo visitado" xfId="18079" builtinId="9" hidden="1"/>
    <cellStyle name="Hipervínculo visitado" xfId="33430" builtinId="9" hidden="1"/>
    <cellStyle name="Hipervínculo visitado" xfId="31915" builtinId="9" hidden="1"/>
    <cellStyle name="Hipervínculo visitado" xfId="57282" builtinId="9" hidden="1"/>
    <cellStyle name="Hipervínculo visitado" xfId="4914" builtinId="9" hidden="1"/>
    <cellStyle name="Hipervínculo visitado" xfId="41299" builtinId="9" hidden="1"/>
    <cellStyle name="Hipervínculo visitado" xfId="42274" builtinId="9" hidden="1"/>
    <cellStyle name="Hipervínculo visitado" xfId="887" builtinId="9" hidden="1"/>
    <cellStyle name="Hipervínculo visitado" xfId="19450" builtinId="9" hidden="1"/>
    <cellStyle name="Hipervínculo visitado" xfId="16384" builtinId="9" hidden="1"/>
    <cellStyle name="Hipervínculo visitado" xfId="3322" builtinId="9" hidden="1"/>
    <cellStyle name="Hipervínculo visitado" xfId="37251" builtinId="9" hidden="1"/>
    <cellStyle name="Hipervínculo visitado" xfId="19870" builtinId="9" hidden="1"/>
    <cellStyle name="Hipervínculo visitado" xfId="37793" builtinId="9" hidden="1"/>
    <cellStyle name="Hipervínculo visitado" xfId="6436" builtinId="9" hidden="1"/>
    <cellStyle name="Hipervínculo visitado" xfId="4862" builtinId="9" hidden="1"/>
    <cellStyle name="Hipervínculo visitado" xfId="10420" builtinId="9" hidden="1"/>
    <cellStyle name="Hipervínculo visitado" xfId="9229" builtinId="9" hidden="1"/>
    <cellStyle name="Hipervínculo visitado" xfId="16288" builtinId="9" hidden="1"/>
    <cellStyle name="Hipervínculo visitado" xfId="45096" builtinId="9" hidden="1"/>
    <cellStyle name="Hipervínculo visitado" xfId="4669" builtinId="9" hidden="1"/>
    <cellStyle name="Hipervínculo visitado" xfId="50081" builtinId="9" hidden="1"/>
    <cellStyle name="Hipervínculo visitado" xfId="44892" builtinId="9" hidden="1"/>
    <cellStyle name="Hipervínculo visitado" xfId="641" builtinId="9" hidden="1"/>
    <cellStyle name="Hipervínculo visitado" xfId="47791" builtinId="9" hidden="1"/>
    <cellStyle name="Hipervínculo visitado" xfId="54137" builtinId="9" hidden="1"/>
    <cellStyle name="Hipervínculo visitado" xfId="29009" builtinId="9" hidden="1"/>
    <cellStyle name="Hipervínculo visitado" xfId="34651" builtinId="9" hidden="1"/>
    <cellStyle name="Hipervínculo visitado" xfId="4966" builtinId="9" hidden="1"/>
    <cellStyle name="Hipervínculo visitado" xfId="8654" builtinId="9" hidden="1"/>
    <cellStyle name="Hipervínculo visitado" xfId="41727" builtinId="9" hidden="1"/>
    <cellStyle name="Hipervínculo visitado" xfId="7266" builtinId="9" hidden="1"/>
    <cellStyle name="Hipervínculo visitado" xfId="299" builtinId="9" hidden="1"/>
    <cellStyle name="Hipervínculo visitado" xfId="20336" builtinId="9" hidden="1"/>
    <cellStyle name="Hipervínculo visitado" xfId="13123" builtinId="9" hidden="1"/>
    <cellStyle name="Hipervínculo visitado" xfId="56974" builtinId="9" hidden="1"/>
    <cellStyle name="Hipervínculo visitado" xfId="24901" builtinId="9" hidden="1"/>
    <cellStyle name="Hipervínculo visitado" xfId="41392" builtinId="9" hidden="1"/>
    <cellStyle name="Hipervínculo visitado" xfId="35035" builtinId="9" hidden="1"/>
    <cellStyle name="Hipervínculo visitado" xfId="1507" builtinId="9" hidden="1"/>
    <cellStyle name="Hipervínculo visitado" xfId="60" builtinId="9" hidden="1"/>
    <cellStyle name="Hipervínculo visitado" xfId="6639" builtinId="9" hidden="1"/>
    <cellStyle name="Hipervínculo visitado" xfId="203" builtinId="9" hidden="1"/>
    <cellStyle name="Hipervínculo visitado" xfId="34476" builtinId="9" hidden="1"/>
    <cellStyle name="Hipervínculo visitado" xfId="51834" builtinId="9" hidden="1"/>
    <cellStyle name="Hipervínculo visitado" xfId="47163" builtinId="9" hidden="1"/>
    <cellStyle name="Hipervínculo visitado" xfId="37001" builtinId="9" hidden="1"/>
    <cellStyle name="Hipervínculo visitado" xfId="54113" builtinId="9" hidden="1"/>
    <cellStyle name="Hipervínculo visitado" xfId="5593" builtinId="9" hidden="1"/>
    <cellStyle name="Hipervínculo visitado" xfId="58337" builtinId="9" hidden="1"/>
    <cellStyle name="Hipervínculo visitado" xfId="9316" builtinId="9" hidden="1"/>
    <cellStyle name="Hipervínculo visitado" xfId="4709" builtinId="9" hidden="1"/>
    <cellStyle name="Hipervínculo visitado" xfId="39208" builtinId="9" hidden="1"/>
    <cellStyle name="Hipervínculo visitado" xfId="29831" builtinId="9" hidden="1"/>
    <cellStyle name="Hipervínculo visitado" xfId="39111" builtinId="9" hidden="1"/>
    <cellStyle name="Hipervínculo visitado" xfId="9428" builtinId="9" hidden="1"/>
    <cellStyle name="Hipervínculo visitado" xfId="27789" builtinId="9" hidden="1"/>
    <cellStyle name="Hipervínculo visitado" xfId="11174" builtinId="9" hidden="1"/>
    <cellStyle name="Hipervínculo visitado" xfId="13077" builtinId="9" hidden="1"/>
    <cellStyle name="Hipervínculo visitado" xfId="19230" builtinId="9" hidden="1"/>
    <cellStyle name="Hipervínculo visitado" xfId="59119" builtinId="9" hidden="1"/>
    <cellStyle name="Hipervínculo visitado" xfId="895" builtinId="9" hidden="1"/>
    <cellStyle name="Hipervínculo visitado" xfId="11496" builtinId="9" hidden="1"/>
    <cellStyle name="Hipervínculo visitado" xfId="25386" builtinId="9" hidden="1"/>
    <cellStyle name="Hipervínculo visitado" xfId="22001" builtinId="9" hidden="1"/>
    <cellStyle name="Hipervínculo visitado" xfId="335" builtinId="9" hidden="1"/>
    <cellStyle name="Hipervínculo visitado" xfId="4185" builtinId="9" hidden="1"/>
    <cellStyle name="Hipervínculo visitado" xfId="47725" builtinId="9" hidden="1"/>
    <cellStyle name="Hipervínculo visitado" xfId="44148" builtinId="9" hidden="1"/>
    <cellStyle name="Hipervínculo visitado" xfId="15396" builtinId="9" hidden="1"/>
    <cellStyle name="Hipervínculo visitado" xfId="56005" builtinId="9" hidden="1"/>
    <cellStyle name="Hipervínculo visitado" xfId="21881" builtinId="9" hidden="1"/>
    <cellStyle name="Hipervínculo visitado" xfId="25724" builtinId="9" hidden="1"/>
    <cellStyle name="Hipervínculo visitado" xfId="35873" builtinId="9" hidden="1"/>
    <cellStyle name="Hipervínculo visitado" xfId="24938" builtinId="9" hidden="1"/>
    <cellStyle name="Hipervínculo visitado" xfId="26439" builtinId="9" hidden="1"/>
    <cellStyle name="Hipervínculo visitado" xfId="476" builtinId="9" hidden="1"/>
    <cellStyle name="Hipervínculo visitado" xfId="26307" builtinId="9" hidden="1"/>
    <cellStyle name="Hipervínculo visitado" xfId="15298" builtinId="9" hidden="1"/>
    <cellStyle name="Hipervínculo visitado" xfId="32003" builtinId="9" hidden="1"/>
    <cellStyle name="Hipervínculo visitado" xfId="48806" builtinId="9" hidden="1"/>
    <cellStyle name="Hipervínculo visitado" xfId="20238" builtinId="9" hidden="1"/>
    <cellStyle name="Hipervínculo visitado" xfId="41301" builtinId="9" hidden="1"/>
    <cellStyle name="Hipervínculo visitado" xfId="50808" builtinId="9" hidden="1"/>
    <cellStyle name="Hipervínculo visitado" xfId="42472" builtinId="9" hidden="1"/>
    <cellStyle name="Hipervínculo visitado" xfId="54467" builtinId="9" hidden="1"/>
    <cellStyle name="Hipervínculo visitado" xfId="12769" builtinId="9" hidden="1"/>
    <cellStyle name="Hipervínculo visitado" xfId="59075" builtinId="9" hidden="1"/>
    <cellStyle name="Hipervínculo visitado" xfId="53608" builtinId="9" hidden="1"/>
    <cellStyle name="Hipervínculo visitado" xfId="37399" builtinId="9" hidden="1"/>
    <cellStyle name="Hipervínculo visitado" xfId="54870" builtinId="9" hidden="1"/>
    <cellStyle name="Hipervínculo visitado" xfId="10932" builtinId="9" hidden="1"/>
    <cellStyle name="Hipervínculo visitado" xfId="58139" builtinId="9" hidden="1"/>
    <cellStyle name="Hipervínculo visitado" xfId="38497" builtinId="9" hidden="1"/>
    <cellStyle name="Hipervínculo visitado" xfId="53636" builtinId="9" hidden="1"/>
    <cellStyle name="Hipervínculo visitado" xfId="16259" builtinId="9" hidden="1"/>
    <cellStyle name="Hipervínculo visitado" xfId="32362" builtinId="9" hidden="1"/>
    <cellStyle name="Hipervínculo visitado" xfId="45854" builtinId="9" hidden="1"/>
    <cellStyle name="Hipervínculo visitado" xfId="38921" builtinId="9" hidden="1"/>
    <cellStyle name="Hipervínculo visitado" xfId="36053" builtinId="9" hidden="1"/>
    <cellStyle name="Hipervínculo visitado" xfId="11582" builtinId="9" hidden="1"/>
    <cellStyle name="Hipervínculo visitado" xfId="34731" builtinId="9" hidden="1"/>
    <cellStyle name="Hipervínculo visitado" xfId="33142" builtinId="9" hidden="1"/>
    <cellStyle name="Hipervínculo visitado" xfId="23693" builtinId="9" hidden="1"/>
    <cellStyle name="Hipervínculo visitado" xfId="40714" builtinId="9" hidden="1"/>
    <cellStyle name="Hipervínculo visitado" xfId="38259" builtinId="9" hidden="1"/>
    <cellStyle name="Hipervínculo visitado" xfId="23941" builtinId="9" hidden="1"/>
    <cellStyle name="Hipervínculo visitado" xfId="8640" builtinId="9" hidden="1"/>
    <cellStyle name="Hipervínculo visitado" xfId="57828" builtinId="9" hidden="1"/>
    <cellStyle name="Hipervínculo visitado" xfId="5662" builtinId="9" hidden="1"/>
    <cellStyle name="Hipervínculo visitado" xfId="57939" builtinId="9" hidden="1"/>
    <cellStyle name="Hipervínculo visitado" xfId="14488" builtinId="9" hidden="1"/>
    <cellStyle name="Hipervínculo visitado" xfId="32997" builtinId="9" hidden="1"/>
    <cellStyle name="Hipervínculo visitado" xfId="37335" builtinId="9" hidden="1"/>
    <cellStyle name="Hipervínculo visitado" xfId="11801" builtinId="9" hidden="1"/>
    <cellStyle name="Hipervínculo visitado" xfId="12929" builtinId="9" hidden="1"/>
    <cellStyle name="Hipervínculo visitado" xfId="38983" builtinId="9" hidden="1"/>
    <cellStyle name="Hipervínculo visitado" xfId="18656" builtinId="9" hidden="1"/>
    <cellStyle name="Hipervínculo visitado" xfId="35495" builtinId="9" hidden="1"/>
    <cellStyle name="Hipervínculo visitado" xfId="9500" builtinId="9" hidden="1"/>
    <cellStyle name="Hipervínculo visitado" xfId="3765" builtinId="9" hidden="1"/>
    <cellStyle name="Hipervínculo visitado" xfId="19878" builtinId="9" hidden="1"/>
    <cellStyle name="Hipervínculo visitado" xfId="9219" builtinId="9" hidden="1"/>
    <cellStyle name="Hipervínculo visitado" xfId="2768" builtinId="9" hidden="1"/>
    <cellStyle name="Hipervínculo visitado" xfId="2802" builtinId="9" hidden="1"/>
    <cellStyle name="Hipervínculo visitado" xfId="5523" builtinId="9" hidden="1"/>
    <cellStyle name="Hipervínculo visitado" xfId="26813" builtinId="9" hidden="1"/>
    <cellStyle name="Hipervínculo visitado" xfId="40408" builtinId="9" hidden="1"/>
    <cellStyle name="Hipervínculo visitado" xfId="41994" builtinId="9" hidden="1"/>
    <cellStyle name="Hipervínculo visitado" xfId="24671" builtinId="9" hidden="1"/>
    <cellStyle name="Hipervínculo visitado" xfId="21051" builtinId="9" hidden="1"/>
    <cellStyle name="Hipervínculo visitado" xfId="56929" builtinId="9" hidden="1"/>
    <cellStyle name="Hipervínculo visitado" xfId="17206" builtinId="9" hidden="1"/>
    <cellStyle name="Hipervínculo visitado" xfId="8506" builtinId="9" hidden="1"/>
    <cellStyle name="Hipervínculo visitado" xfId="50599" builtinId="9" hidden="1"/>
    <cellStyle name="Hipervínculo visitado" xfId="28891" builtinId="9" hidden="1"/>
    <cellStyle name="Hipervínculo visitado" xfId="43965" builtinId="9" hidden="1"/>
    <cellStyle name="Hipervínculo visitado" xfId="40306" builtinId="9" hidden="1"/>
    <cellStyle name="Hipervínculo visitado" xfId="11749" builtinId="9" hidden="1"/>
    <cellStyle name="Hipervínculo visitado" xfId="21989" builtinId="9" hidden="1"/>
    <cellStyle name="Hipervínculo visitado" xfId="14257" builtinId="9" hidden="1"/>
    <cellStyle name="Hipervínculo visitado" xfId="47001" builtinId="9" hidden="1"/>
    <cellStyle name="Hipervínculo visitado" xfId="36452" builtinId="9" hidden="1"/>
    <cellStyle name="Hipervínculo visitado" xfId="50034" builtinId="9" hidden="1"/>
    <cellStyle name="Hipervínculo visitado" xfId="56297" builtinId="9" hidden="1"/>
    <cellStyle name="Hipervínculo visitado" xfId="20971" builtinId="9" hidden="1"/>
    <cellStyle name="Hipervínculo visitado" xfId="15961" builtinId="9" hidden="1"/>
    <cellStyle name="Hipervínculo visitado" xfId="29518" builtinId="9" hidden="1"/>
    <cellStyle name="Hipervínculo visitado" xfId="31252" builtinId="9" hidden="1"/>
    <cellStyle name="Hipervínculo visitado" xfId="35465" builtinId="9" hidden="1"/>
    <cellStyle name="Hipervínculo visitado" xfId="30269" builtinId="9" hidden="1"/>
    <cellStyle name="Hipervínculo visitado" xfId="28519" builtinId="9" hidden="1"/>
    <cellStyle name="Hipervínculo visitado" xfId="1925" builtinId="9" hidden="1"/>
    <cellStyle name="Hipervínculo visitado" xfId="24017" builtinId="9" hidden="1"/>
    <cellStyle name="Hipervínculo visitado" xfId="58541" builtinId="9" hidden="1"/>
    <cellStyle name="Hipervínculo visitado" xfId="30632" builtinId="9" hidden="1"/>
    <cellStyle name="Hipervínculo visitado" xfId="58433" builtinId="9" hidden="1"/>
    <cellStyle name="Hipervínculo visitado" xfId="12223" builtinId="9" hidden="1"/>
    <cellStyle name="Hipervínculo visitado" xfId="16808" builtinId="9" hidden="1"/>
    <cellStyle name="Hipervínculo visitado" xfId="11201" builtinId="9" hidden="1"/>
    <cellStyle name="Hipervínculo visitado" xfId="11219" builtinId="9" hidden="1"/>
    <cellStyle name="Hipervínculo visitado" xfId="40290" builtinId="9" hidden="1"/>
    <cellStyle name="Hipervínculo visitado" xfId="51558" builtinId="9" hidden="1"/>
    <cellStyle name="Hipervínculo visitado" xfId="53207" builtinId="9" hidden="1"/>
    <cellStyle name="Hipervínculo visitado" xfId="59420" builtinId="9" hidden="1"/>
    <cellStyle name="Hipervínculo visitado" xfId="49272" builtinId="9" hidden="1"/>
    <cellStyle name="Hipervínculo visitado" xfId="48527" builtinId="9" hidden="1"/>
    <cellStyle name="Hipervínculo visitado" xfId="39506" builtinId="9" hidden="1"/>
    <cellStyle name="Hipervínculo visitado" xfId="55107" builtinId="9" hidden="1"/>
    <cellStyle name="Hipervínculo visitado" xfId="14070" builtinId="9" hidden="1"/>
    <cellStyle name="Hipervínculo visitado" xfId="57434" builtinId="9" hidden="1"/>
    <cellStyle name="Hipervínculo visitado" xfId="59350" builtinId="9" hidden="1"/>
    <cellStyle name="Hipervínculo visitado" xfId="7476" builtinId="9" hidden="1"/>
    <cellStyle name="Hipervínculo visitado" xfId="57609" builtinId="9" hidden="1"/>
    <cellStyle name="Hipervínculo visitado" xfId="32382" builtinId="9" hidden="1"/>
    <cellStyle name="Hipervínculo visitado" xfId="26775" builtinId="9" hidden="1"/>
    <cellStyle name="Hipervínculo visitado" xfId="37425" builtinId="9" hidden="1"/>
    <cellStyle name="Hipervínculo visitado" xfId="58851" builtinId="9" hidden="1"/>
    <cellStyle name="Hipervínculo visitado" xfId="52284" builtinId="9" hidden="1"/>
    <cellStyle name="Hipervínculo visitado" xfId="52858" builtinId="9" hidden="1"/>
    <cellStyle name="Hipervínculo visitado" xfId="58389" builtinId="9" hidden="1"/>
    <cellStyle name="Hipervínculo visitado" xfId="31546" builtinId="9" hidden="1"/>
    <cellStyle name="Hipervínculo visitado" xfId="58057" builtinId="9" hidden="1"/>
    <cellStyle name="Hipervínculo visitado" xfId="37935" builtinId="9" hidden="1"/>
    <cellStyle name="Hipervínculo visitado" xfId="31891" builtinId="9" hidden="1"/>
    <cellStyle name="Hipervínculo visitado" xfId="57110" builtinId="9" hidden="1"/>
    <cellStyle name="Hipervínculo visitado" xfId="16386" builtinId="9" hidden="1"/>
    <cellStyle name="Hipervínculo visitado" xfId="19494" builtinId="9" hidden="1"/>
    <cellStyle name="Hipervínculo visitado" xfId="13053" builtinId="9" hidden="1"/>
    <cellStyle name="Hipervínculo visitado" xfId="12482" builtinId="9" hidden="1"/>
    <cellStyle name="Hipervínculo visitado" xfId="25088" builtinId="9" hidden="1"/>
    <cellStyle name="Hipervínculo visitado" xfId="40512" builtinId="9" hidden="1"/>
    <cellStyle name="Hipervínculo visitado" xfId="58663" builtinId="9" hidden="1"/>
    <cellStyle name="Hipervínculo visitado" xfId="39956" builtinId="9" hidden="1"/>
    <cellStyle name="Hipervínculo visitado" xfId="51244" builtinId="9" hidden="1"/>
    <cellStyle name="Hipervínculo visitado" xfId="39182" builtinId="9" hidden="1"/>
    <cellStyle name="Hipervínculo visitado" xfId="40638" builtinId="9" hidden="1"/>
    <cellStyle name="Hipervínculo visitado" xfId="40646" builtinId="9" hidden="1"/>
    <cellStyle name="Hipervínculo visitado" xfId="53419" builtinId="9" hidden="1"/>
    <cellStyle name="Hipervínculo visitado" xfId="41996" builtinId="9" hidden="1"/>
    <cellStyle name="Hipervínculo visitado" xfId="55390" builtinId="9" hidden="1"/>
    <cellStyle name="Hipervínculo visitado" xfId="17576" builtinId="9" hidden="1"/>
    <cellStyle name="Hipervínculo visitado" xfId="53743" builtinId="9" hidden="1"/>
    <cellStyle name="Hipervínculo visitado" xfId="12965" builtinId="9" hidden="1"/>
    <cellStyle name="Hipervínculo visitado" xfId="28169" builtinId="9" hidden="1"/>
    <cellStyle name="Hipervínculo visitado" xfId="34388" builtinId="9" hidden="1"/>
    <cellStyle name="Hipervínculo visitado" xfId="36937" builtinId="9" hidden="1"/>
    <cellStyle name="Hipervínculo visitado" xfId="2342" builtinId="9" hidden="1"/>
    <cellStyle name="Hipervínculo visitado" xfId="43433" builtinId="9" hidden="1"/>
    <cellStyle name="Hipervínculo visitado" xfId="37289" builtinId="9" hidden="1"/>
    <cellStyle name="Hipervínculo visitado" xfId="48662" builtinId="9" hidden="1"/>
    <cellStyle name="Hipervínculo visitado" xfId="47353" builtinId="9" hidden="1"/>
    <cellStyle name="Hipervínculo visitado" xfId="40630" builtinId="9" hidden="1"/>
    <cellStyle name="Hipervínculo visitado" xfId="57014" builtinId="9" hidden="1"/>
    <cellStyle name="Hipervínculo visitado" xfId="7174" builtinId="9" hidden="1"/>
    <cellStyle name="Hipervínculo visitado" xfId="8370" builtinId="9" hidden="1"/>
    <cellStyle name="Hipervínculo visitado" xfId="33110" builtinId="9" hidden="1"/>
    <cellStyle name="Hipervínculo visitado" xfId="59195" builtinId="9" hidden="1"/>
    <cellStyle name="Hipervínculo visitado" xfId="12725" builtinId="9" hidden="1"/>
    <cellStyle name="Hipervínculo visitado" xfId="22792" builtinId="9" hidden="1"/>
    <cellStyle name="Hipervínculo visitado" xfId="31498" builtinId="9" hidden="1"/>
    <cellStyle name="Hipervínculo visitado" xfId="12257" builtinId="9" hidden="1"/>
    <cellStyle name="Hipervínculo visitado" xfId="42794" builtinId="9" hidden="1"/>
    <cellStyle name="Hipervínculo visitado" xfId="54515" builtinId="9" hidden="1"/>
    <cellStyle name="Hipervínculo visitado" xfId="8438" builtinId="9" hidden="1"/>
    <cellStyle name="Hipervínculo visitado" xfId="22712" builtinId="9" hidden="1"/>
    <cellStyle name="Hipervínculo visitado" xfId="48214" builtinId="9" hidden="1"/>
    <cellStyle name="Hipervínculo visitado" xfId="45967" builtinId="9" hidden="1"/>
    <cellStyle name="Hipervínculo visitado" xfId="27629" builtinId="9" hidden="1"/>
    <cellStyle name="Hipervínculo visitado" xfId="42468" builtinId="9" hidden="1"/>
    <cellStyle name="Hipervínculo visitado" xfId="12033" builtinId="9" hidden="1"/>
    <cellStyle name="Hipervínculo visitado" xfId="9649" builtinId="9" hidden="1"/>
    <cellStyle name="Hipervínculo visitado" xfId="52439" builtinId="9" hidden="1"/>
    <cellStyle name="Hipervínculo visitado" xfId="34884" builtinId="9" hidden="1"/>
    <cellStyle name="Hipervínculo visitado" xfId="51742" builtinId="9" hidden="1"/>
    <cellStyle name="Hipervínculo visitado" xfId="3551" builtinId="9" hidden="1"/>
    <cellStyle name="Hipervínculo visitado" xfId="48836" builtinId="9" hidden="1"/>
    <cellStyle name="Hipervínculo visitado" xfId="55132" builtinId="9" hidden="1"/>
    <cellStyle name="Hipervínculo visitado" xfId="50141" builtinId="9" hidden="1"/>
    <cellStyle name="Hipervínculo visitado" xfId="57947" builtinId="9" hidden="1"/>
    <cellStyle name="Hipervínculo visitado" xfId="42804" builtinId="9" hidden="1"/>
    <cellStyle name="Hipervínculo visitado" xfId="42054" builtinId="9" hidden="1"/>
    <cellStyle name="Hipervínculo visitado" xfId="7694" builtinId="9" hidden="1"/>
    <cellStyle name="Hipervínculo visitado" xfId="22636" builtinId="9" hidden="1"/>
    <cellStyle name="Hipervínculo visitado" xfId="34169" builtinId="9" hidden="1"/>
    <cellStyle name="Hipervínculo visitado" xfId="39304" builtinId="9" hidden="1"/>
    <cellStyle name="Hipervínculo visitado" xfId="41243" builtinId="9" hidden="1"/>
    <cellStyle name="Hipervínculo visitado" xfId="11407" builtinId="9" hidden="1"/>
    <cellStyle name="Hipervínculo visitado" xfId="3270" builtinId="9" hidden="1"/>
    <cellStyle name="Hipervínculo visitado" xfId="56203" builtinId="9" hidden="1"/>
    <cellStyle name="Hipervínculo visitado" xfId="39744" builtinId="9" hidden="1"/>
    <cellStyle name="Hipervínculo visitado" xfId="55713" builtinId="9" hidden="1"/>
    <cellStyle name="Hipervínculo visitado" xfId="38541" builtinId="9" hidden="1"/>
    <cellStyle name="Hipervínculo visitado" xfId="36652" builtinId="9" hidden="1"/>
    <cellStyle name="Hipervínculo visitado" xfId="36924" builtinId="9" hidden="1"/>
    <cellStyle name="Hipervínculo visitado" xfId="45707" builtinId="9" hidden="1"/>
    <cellStyle name="Hipervínculo visitado" xfId="19412" builtinId="9" hidden="1"/>
    <cellStyle name="Hipervínculo visitado" xfId="29075" builtinId="9" hidden="1"/>
    <cellStyle name="Hipervínculo visitado" xfId="24053" builtinId="9" hidden="1"/>
    <cellStyle name="Hipervínculo visitado" xfId="26237" builtinId="9" hidden="1"/>
    <cellStyle name="Hipervínculo visitado" xfId="46768" builtinId="9" hidden="1"/>
    <cellStyle name="Hipervínculo visitado" xfId="3907" builtinId="9" hidden="1"/>
    <cellStyle name="Hipervínculo visitado" xfId="2557" builtinId="9" hidden="1"/>
    <cellStyle name="Hipervínculo visitado" xfId="1329" builtinId="9" hidden="1"/>
    <cellStyle name="Hipervínculo visitado" xfId="31210" builtinId="9" hidden="1"/>
    <cellStyle name="Hipervínculo visitado" xfId="55418" builtinId="9" hidden="1"/>
    <cellStyle name="Hipervínculo visitado" xfId="3191" builtinId="9" hidden="1"/>
    <cellStyle name="Hipervínculo visitado" xfId="22519" builtinId="9" hidden="1"/>
    <cellStyle name="Hipervínculo visitado" xfId="31522" builtinId="9" hidden="1"/>
    <cellStyle name="Hipervínculo visitado" xfId="625" builtinId="9" hidden="1"/>
    <cellStyle name="Hipervínculo visitado" xfId="50873" builtinId="9" hidden="1"/>
    <cellStyle name="Hipervínculo visitado" xfId="13564" builtinId="9" hidden="1"/>
    <cellStyle name="Hipervínculo visitado" xfId="20395" builtinId="9" hidden="1"/>
    <cellStyle name="Hipervínculo visitado" xfId="54792" builtinId="9" hidden="1"/>
    <cellStyle name="Hipervínculo visitado" xfId="52949" builtinId="9" hidden="1"/>
    <cellStyle name="Hipervínculo visitado" xfId="58611" builtinId="9" hidden="1"/>
    <cellStyle name="Hipervínculo visitado" xfId="26697" builtinId="9" hidden="1"/>
    <cellStyle name="Hipervínculo visitado" xfId="24131" builtinId="9" hidden="1"/>
    <cellStyle name="Hipervínculo visitado" xfId="36057" builtinId="9" hidden="1"/>
    <cellStyle name="Hipervínculo visitado" xfId="16105" builtinId="9" hidden="1"/>
    <cellStyle name="Hipervínculo visitado" xfId="31851" builtinId="9" hidden="1"/>
    <cellStyle name="Hipervínculo visitado" xfId="40054" builtinId="9" hidden="1"/>
    <cellStyle name="Hipervínculo visitado" xfId="8925" builtinId="9" hidden="1"/>
    <cellStyle name="Hipervínculo visitado" xfId="31616" builtinId="9" hidden="1"/>
    <cellStyle name="Hipervínculo visitado" xfId="40768" builtinId="9" hidden="1"/>
    <cellStyle name="Hipervínculo visitado" xfId="46477" builtinId="9" hidden="1"/>
    <cellStyle name="Hipervínculo visitado" xfId="4593" builtinId="9" hidden="1"/>
    <cellStyle name="Hipervínculo visitado" xfId="17986" builtinId="9" hidden="1"/>
    <cellStyle name="Hipervínculo visitado" xfId="8214" builtinId="9" hidden="1"/>
    <cellStyle name="Hipervínculo visitado" xfId="47071" builtinId="9" hidden="1"/>
    <cellStyle name="Hipervínculo visitado" xfId="21951" builtinId="9" hidden="1"/>
    <cellStyle name="Hipervínculo visitado" xfId="50950" builtinId="9" hidden="1"/>
    <cellStyle name="Hipervínculo visitado" xfId="47217" builtinId="9" hidden="1"/>
    <cellStyle name="Hipervínculo visitado" xfId="6580" builtinId="9" hidden="1"/>
    <cellStyle name="Hipervínculo visitado" xfId="20146" builtinId="9" hidden="1"/>
    <cellStyle name="Hipervínculo visitado" xfId="35473" builtinId="9" hidden="1"/>
    <cellStyle name="Hipervínculo visitado" xfId="49240" builtinId="9" hidden="1"/>
    <cellStyle name="Hipervínculo visitado" xfId="46689" builtinId="9" hidden="1"/>
    <cellStyle name="Hipervínculo visitado" xfId="14850" builtinId="9" hidden="1"/>
    <cellStyle name="Hipervínculo visitado" xfId="53600" builtinId="9" hidden="1"/>
    <cellStyle name="Hipervínculo visitado" xfId="29257" builtinId="9" hidden="1"/>
    <cellStyle name="Hipervínculo visitado" xfId="33234" builtinId="9" hidden="1"/>
    <cellStyle name="Hipervínculo visitado" xfId="29169" builtinId="9" hidden="1"/>
    <cellStyle name="Hipervínculo visitado" xfId="24253" builtinId="9" hidden="1"/>
    <cellStyle name="Hipervínculo visitado" xfId="10084" builtinId="9" hidden="1"/>
    <cellStyle name="Hipervínculo visitado" xfId="5672" builtinId="9" hidden="1"/>
    <cellStyle name="Hipervínculo visitado" xfId="35615" builtinId="9" hidden="1"/>
    <cellStyle name="Hipervínculo visitado" xfId="12811" builtinId="9" hidden="1"/>
    <cellStyle name="Hipervínculo visitado" xfId="37471" builtinId="9" hidden="1"/>
    <cellStyle name="Hipervínculo visitado" xfId="3637" builtinId="9" hidden="1"/>
    <cellStyle name="Hipervínculo visitado" xfId="10664" builtinId="9" hidden="1"/>
    <cellStyle name="Hipervínculo visitado" xfId="43241" builtinId="9" hidden="1"/>
    <cellStyle name="Hipervínculo visitado" xfId="57330" builtinId="9" hidden="1"/>
    <cellStyle name="Hipervínculo visitado" xfId="58591" builtinId="9" hidden="1"/>
    <cellStyle name="Hipervínculo visitado" xfId="7270" builtinId="9" hidden="1"/>
    <cellStyle name="Hipervínculo visitado" xfId="35358" builtinId="9" hidden="1"/>
    <cellStyle name="Hipervínculo visitado" xfId="37144" builtinId="9" hidden="1"/>
    <cellStyle name="Hipervínculo visitado" xfId="56035" builtinId="9" hidden="1"/>
    <cellStyle name="Hipervínculo visitado" xfId="44862" builtinId="9" hidden="1"/>
    <cellStyle name="Hipervínculo visitado" xfId="28681" builtinId="9" hidden="1"/>
    <cellStyle name="Hipervínculo visitado" xfId="14761" builtinId="9" hidden="1"/>
    <cellStyle name="Hipervínculo visitado" xfId="24713" builtinId="9" hidden="1"/>
    <cellStyle name="Hipervínculo visitado" xfId="25166" builtinId="9" hidden="1"/>
    <cellStyle name="Hipervínculo visitado" xfId="53943" builtinId="9" hidden="1"/>
    <cellStyle name="Hipervínculo visitado" xfId="13924" builtinId="9" hidden="1"/>
    <cellStyle name="Hipervínculo visitado" xfId="21353" builtinId="9" hidden="1"/>
    <cellStyle name="Hipervínculo visitado" xfId="55781" builtinId="9" hidden="1"/>
    <cellStyle name="Hipervínculo visitado" xfId="20678" builtinId="9" hidden="1"/>
    <cellStyle name="Hipervínculo visitado" xfId="27444" builtinId="9" hidden="1"/>
    <cellStyle name="Hipervínculo visitado" xfId="49838" builtinId="9" hidden="1"/>
    <cellStyle name="Hipervínculo visitado" xfId="55902" builtinId="9" hidden="1"/>
    <cellStyle name="Hipervínculo visitado" xfId="38275" builtinId="9" hidden="1"/>
    <cellStyle name="Hipervínculo visitado" xfId="56263" builtinId="9" hidden="1"/>
    <cellStyle name="Hipervínculo visitado" xfId="42828" builtinId="9" hidden="1"/>
    <cellStyle name="Hipervínculo visitado" xfId="50313" builtinId="9" hidden="1"/>
    <cellStyle name="Hipervínculo visitado" xfId="13760" builtinId="9" hidden="1"/>
    <cellStyle name="Hipervínculo visitado" xfId="48153" builtinId="9" hidden="1"/>
    <cellStyle name="Hipervínculo visitado" xfId="7604" builtinId="9" hidden="1"/>
    <cellStyle name="Hipervínculo visitado" xfId="42372" builtinId="9" hidden="1"/>
    <cellStyle name="Hipervínculo visitado" xfId="15394" builtinId="9" hidden="1"/>
    <cellStyle name="Hipervínculo visitado" xfId="15991" builtinId="9" hidden="1"/>
    <cellStyle name="Hipervínculo visitado" xfId="27781" builtinId="9" hidden="1"/>
    <cellStyle name="Hipervínculo visitado" xfId="24879" builtinId="9" hidden="1"/>
    <cellStyle name="Hipervínculo visitado" xfId="27480" builtinId="9" hidden="1"/>
    <cellStyle name="Hipervínculo visitado" xfId="26891" builtinId="9" hidden="1"/>
    <cellStyle name="Hipervínculo visitado" xfId="52801" builtinId="9" hidden="1"/>
    <cellStyle name="Hipervínculo visitado" xfId="29765" builtinId="9" hidden="1"/>
    <cellStyle name="Hipervínculo visitado" xfId="42580" builtinId="9" hidden="1"/>
    <cellStyle name="Hipervínculo visitado" xfId="13590" builtinId="9" hidden="1"/>
    <cellStyle name="Hipervínculo visitado" xfId="50351" builtinId="9" hidden="1"/>
    <cellStyle name="Hipervínculo visitado" xfId="18696" builtinId="9" hidden="1"/>
    <cellStyle name="Hipervínculo visitado" xfId="25702" builtinId="9" hidden="1"/>
    <cellStyle name="Hipervínculo visitado" xfId="49744" builtinId="9" hidden="1"/>
    <cellStyle name="Hipervínculo visitado" xfId="15887" builtinId="9" hidden="1"/>
    <cellStyle name="Hipervínculo visitado" xfId="32269" builtinId="9" hidden="1"/>
    <cellStyle name="Hipervínculo visitado" xfId="12243" builtinId="9" hidden="1"/>
    <cellStyle name="Hipervínculo visitado" xfId="17037" builtinId="9" hidden="1"/>
    <cellStyle name="Hipervínculo visitado" xfId="54623" builtinId="9" hidden="1"/>
    <cellStyle name="Hipervínculo visitado" xfId="41374" builtinId="9" hidden="1"/>
    <cellStyle name="Hipervínculo visitado" xfId="12454" builtinId="9" hidden="1"/>
    <cellStyle name="Hipervínculo visitado" xfId="8102" builtinId="9" hidden="1"/>
    <cellStyle name="Hipervínculo visitado" xfId="37313" builtinId="9" hidden="1"/>
    <cellStyle name="Hipervínculo visitado" xfId="13209" builtinId="9" hidden="1"/>
    <cellStyle name="Hipervínculo visitado" xfId="56831" builtinId="9" hidden="1"/>
    <cellStyle name="Hipervínculo visitado" xfId="20132" builtinId="9" hidden="1"/>
    <cellStyle name="Hipervínculo visitado" xfId="8941" builtinId="9" hidden="1"/>
    <cellStyle name="Hipervínculo visitado" xfId="7070" builtinId="9" hidden="1"/>
    <cellStyle name="Hipervínculo visitado" xfId="48646" builtinId="9" hidden="1"/>
    <cellStyle name="Hipervínculo visitado" xfId="52214" builtinId="9" hidden="1"/>
    <cellStyle name="Hipervínculo visitado" xfId="1564" builtinId="9" hidden="1"/>
    <cellStyle name="Hipervínculo visitado" xfId="30727" builtinId="9" hidden="1"/>
    <cellStyle name="Hipervínculo visitado" xfId="31324" builtinId="9" hidden="1"/>
    <cellStyle name="Hipervínculo visitado" xfId="50845" builtinId="9" hidden="1"/>
    <cellStyle name="Hipervínculo visitado" xfId="8917" builtinId="9" hidden="1"/>
    <cellStyle name="Hipervínculo visitado" xfId="53857" builtinId="9" hidden="1"/>
    <cellStyle name="Hipervínculo visitado" xfId="1095" builtinId="9" hidden="1"/>
    <cellStyle name="Hipervínculo visitado" xfId="56351" builtinId="9" hidden="1"/>
    <cellStyle name="Hipervínculo visitado" xfId="18960" builtinId="9" hidden="1"/>
    <cellStyle name="Hipervínculo visitado" xfId="45609" builtinId="9" hidden="1"/>
    <cellStyle name="Hipervínculo visitado" xfId="21375" builtinId="9" hidden="1"/>
    <cellStyle name="Hipervínculo visitado" xfId="32790" builtinId="9" hidden="1"/>
    <cellStyle name="Hipervínculo visitado" xfId="25753" builtinId="9" hidden="1"/>
    <cellStyle name="Hipervínculo visitado" xfId="36349" builtinId="9" hidden="1"/>
    <cellStyle name="Hipervínculo visitado" xfId="19598" builtinId="9" hidden="1"/>
    <cellStyle name="Hipervínculo visitado" xfId="1121" builtinId="9" hidden="1"/>
    <cellStyle name="Hipervínculo visitado" xfId="32342" builtinId="9" hidden="1"/>
    <cellStyle name="Hipervínculo visitado" xfId="16460" builtinId="9" hidden="1"/>
    <cellStyle name="Hipervínculo visitado" xfId="28633" builtinId="9" hidden="1"/>
    <cellStyle name="Hipervínculo visitado" xfId="2392" builtinId="9" hidden="1"/>
    <cellStyle name="Hipervínculo visitado" xfId="40900" builtinId="9" hidden="1"/>
    <cellStyle name="Hipervínculo visitado" xfId="53833" builtinId="9" hidden="1"/>
    <cellStyle name="Hipervínculo visitado" xfId="56459" builtinId="9" hidden="1"/>
    <cellStyle name="Hipervínculo visitado" xfId="57722" builtinId="9" hidden="1"/>
    <cellStyle name="Hipervínculo visitado" xfId="49594" builtinId="9" hidden="1"/>
    <cellStyle name="Hipervínculo visitado" xfId="30638" builtinId="9" hidden="1"/>
    <cellStyle name="Hipervínculo visitado" xfId="49011" builtinId="9" hidden="1"/>
    <cellStyle name="Hipervínculo visitado" xfId="55573" builtinId="9" hidden="1"/>
    <cellStyle name="Hipervínculo visitado" xfId="46661" builtinId="9" hidden="1"/>
    <cellStyle name="Hipervínculo visitado" xfId="1695" builtinId="9" hidden="1"/>
    <cellStyle name="Hipervínculo visitado" xfId="36051" builtinId="9" hidden="1"/>
    <cellStyle name="Hipervínculo visitado" xfId="45180" builtinId="9" hidden="1"/>
    <cellStyle name="Hipervínculo visitado" xfId="929" builtinId="9" hidden="1"/>
    <cellStyle name="Hipervínculo visitado" xfId="11164" builtinId="9" hidden="1"/>
    <cellStyle name="Hipervínculo visitado" xfId="53915" builtinId="9" hidden="1"/>
    <cellStyle name="Hipervínculo visitado" xfId="6106" builtinId="9" hidden="1"/>
    <cellStyle name="Hipervínculo visitado" xfId="12271" builtinId="9" hidden="1"/>
    <cellStyle name="Hipervínculo visitado" xfId="13379" builtinId="9" hidden="1"/>
    <cellStyle name="Hipervínculo visitado" xfId="7632" builtinId="9" hidden="1"/>
    <cellStyle name="Hipervínculo visitado" xfId="28215" builtinId="9" hidden="1"/>
    <cellStyle name="Hipervínculo visitado" xfId="48026" builtinId="9" hidden="1"/>
    <cellStyle name="Hipervínculo visitado" xfId="8264" builtinId="9" hidden="1"/>
    <cellStyle name="Hipervínculo visitado" xfId="40394" builtinId="9" hidden="1"/>
    <cellStyle name="Hipervínculo visitado" xfId="43383" builtinId="9" hidden="1"/>
    <cellStyle name="Hipervínculo visitado" xfId="8965" builtinId="9" hidden="1"/>
    <cellStyle name="Hipervínculo visitado" xfId="8460" builtinId="9" hidden="1"/>
    <cellStyle name="Hipervínculo visitado" xfId="20539" builtinId="9" hidden="1"/>
    <cellStyle name="Hipervínculo visitado" xfId="52096" builtinId="9" hidden="1"/>
    <cellStyle name="Hipervínculo visitado" xfId="24611" builtinId="9" hidden="1"/>
    <cellStyle name="Hipervínculo visitado" xfId="42944" builtinId="9" hidden="1"/>
    <cellStyle name="Hipervínculo visitado" xfId="41717" builtinId="9" hidden="1"/>
    <cellStyle name="Hipervínculo visitado" xfId="54676" builtinId="9" hidden="1"/>
    <cellStyle name="Hipervínculo visitado" xfId="26347" builtinId="9" hidden="1"/>
    <cellStyle name="Hipervínculo visitado" xfId="962" builtinId="9" hidden="1"/>
    <cellStyle name="Hipervínculo visitado" xfId="4051" builtinId="9" hidden="1"/>
    <cellStyle name="Hipervínculo visitado" xfId="20210" builtinId="9" hidden="1"/>
    <cellStyle name="Hipervínculo visitado" xfId="7260" builtinId="9" hidden="1"/>
    <cellStyle name="Hipervínculo visitado" xfId="40914" builtinId="9" hidden="1"/>
    <cellStyle name="Hipervínculo visitado" xfId="53176" builtinId="9" hidden="1"/>
    <cellStyle name="Hipervínculo visitado" xfId="30426" builtinId="9" hidden="1"/>
    <cellStyle name="Hipervínculo visitado" xfId="30350" builtinId="9" hidden="1"/>
    <cellStyle name="Hipervínculo visitado" xfId="50966" builtinId="9" hidden="1"/>
    <cellStyle name="Hipervínculo visitado" xfId="1075" builtinId="9" hidden="1"/>
    <cellStyle name="Hipervínculo visitado" xfId="17744" builtinId="9" hidden="1"/>
    <cellStyle name="Hipervínculo visitado" xfId="21325" builtinId="9" hidden="1"/>
    <cellStyle name="Hipervínculo visitado" xfId="3571" builtinId="9" hidden="1"/>
    <cellStyle name="Hipervínculo visitado" xfId="32531" builtinId="9" hidden="1"/>
    <cellStyle name="Hipervínculo visitado" xfId="33986" builtinId="9" hidden="1"/>
    <cellStyle name="Hipervínculo visitado" xfId="7764" builtinId="9" hidden="1"/>
    <cellStyle name="Hipervínculo visitado" xfId="50241" builtinId="9" hidden="1"/>
    <cellStyle name="Hipervínculo visitado" xfId="8352" builtinId="9" hidden="1"/>
    <cellStyle name="Hipervínculo visitado" xfId="10038" builtinId="9" hidden="1"/>
    <cellStyle name="Hipervínculo visitado" xfId="19792" builtinId="9" hidden="1"/>
    <cellStyle name="Hipervínculo visitado" xfId="44322" builtinId="9" hidden="1"/>
    <cellStyle name="Hipervínculo visitado" xfId="502" builtinId="9" hidden="1"/>
    <cellStyle name="Hipervínculo visitado" xfId="36141" builtinId="9" hidden="1"/>
    <cellStyle name="Hipervínculo visitado" xfId="38079" builtinId="9" hidden="1"/>
    <cellStyle name="Hipervínculo visitado" xfId="54662" builtinId="9" hidden="1"/>
    <cellStyle name="Hipervínculo visitado" xfId="13738" builtinId="9" hidden="1"/>
    <cellStyle name="Hipervínculo visitado" xfId="25308" builtinId="9" hidden="1"/>
    <cellStyle name="Hipervínculo visitado" xfId="20036" builtinId="9" hidden="1"/>
    <cellStyle name="Hipervínculo visitado" xfId="16778" builtinId="9" hidden="1"/>
    <cellStyle name="Hipervínculo visitado" xfId="21523" builtinId="9" hidden="1"/>
    <cellStyle name="Hipervínculo visitado" xfId="30227" builtinId="9" hidden="1"/>
    <cellStyle name="Hipervínculo visitado" xfId="5553" builtinId="9" hidden="1"/>
    <cellStyle name="Hipervínculo visitado" xfId="8736" builtinId="9" hidden="1"/>
    <cellStyle name="Hipervínculo visitado" xfId="11205" builtinId="9" hidden="1"/>
    <cellStyle name="Hipervínculo visitado" xfId="33222" builtinId="9" hidden="1"/>
    <cellStyle name="Hipervínculo visitado" xfId="26144" builtinId="9" hidden="1"/>
    <cellStyle name="Hipervínculo visitado" xfId="6240" builtinId="9" hidden="1"/>
    <cellStyle name="Hipervínculo visitado" xfId="4568" builtinId="9" hidden="1"/>
    <cellStyle name="Hipervínculo visitado" xfId="14940" builtinId="9" hidden="1"/>
    <cellStyle name="Hipervínculo visitado" xfId="19996" builtinId="9" hidden="1"/>
    <cellStyle name="Hipervínculo visitado" xfId="568" builtinId="9" hidden="1"/>
    <cellStyle name="Hipervínculo visitado" xfId="38553" builtinId="9" hidden="1"/>
    <cellStyle name="Hipervínculo visitado" xfId="33460" builtinId="9" hidden="1"/>
    <cellStyle name="Hipervínculo visitado" xfId="3129" builtinId="9" hidden="1"/>
    <cellStyle name="Hipervínculo visitado" xfId="50197" builtinId="9" hidden="1"/>
    <cellStyle name="Hipervínculo visitado" xfId="28641" builtinId="9" hidden="1"/>
    <cellStyle name="Hipervínculo visitado" xfId="13449" builtinId="9" hidden="1"/>
    <cellStyle name="Hipervínculo visitado" xfId="45850" builtinId="9" hidden="1"/>
    <cellStyle name="Hipervínculo visitado" xfId="43078" builtinId="9" hidden="1"/>
    <cellStyle name="Hipervínculo visitado" xfId="59097" builtinId="9" hidden="1"/>
    <cellStyle name="Hipervínculo visitado" xfId="19428" builtinId="9" hidden="1"/>
    <cellStyle name="Hipervínculo visitado" xfId="54081" builtinId="9" hidden="1"/>
    <cellStyle name="Hipervínculo visitado" xfId="46513" builtinId="9" hidden="1"/>
    <cellStyle name="Hipervínculo visitado" xfId="17092" builtinId="9" hidden="1"/>
    <cellStyle name="Hipervínculo visitado" xfId="10260" builtinId="9" hidden="1"/>
    <cellStyle name="Hipervínculo visitado" xfId="8953" builtinId="9" hidden="1"/>
    <cellStyle name="Hipervínculo visitado" xfId="40184" builtinId="9" hidden="1"/>
    <cellStyle name="Hipervínculo visitado" xfId="8662" builtinId="9" hidden="1"/>
    <cellStyle name="Hipervínculo visitado" xfId="14800" builtinId="9" hidden="1"/>
    <cellStyle name="Hipervínculo visitado" xfId="51323" builtinId="9" hidden="1"/>
    <cellStyle name="Hipervínculo visitado" xfId="27972" builtinId="9" hidden="1"/>
    <cellStyle name="Hipervínculo visitado" xfId="4659" builtinId="9" hidden="1"/>
    <cellStyle name="Hipervínculo visitado" xfId="39322" builtinId="9" hidden="1"/>
    <cellStyle name="Hipervínculo visitado" xfId="32183" builtinId="9" hidden="1"/>
    <cellStyle name="Hipervínculo visitado" xfId="47323" builtinId="9" hidden="1"/>
    <cellStyle name="Hipervínculo visitado" xfId="51470" builtinId="9" hidden="1"/>
    <cellStyle name="Hipervínculo visitado" xfId="51242" builtinId="9" hidden="1"/>
    <cellStyle name="Hipervínculo visitado" xfId="26545" builtinId="9" hidden="1"/>
    <cellStyle name="Hipervínculo visitado" xfId="14526" builtinId="9" hidden="1"/>
    <cellStyle name="Hipervínculo visitado" xfId="58242" builtinId="9" hidden="1"/>
    <cellStyle name="Hipervínculo visitado" xfId="53009" builtinId="9" hidden="1"/>
    <cellStyle name="Hipervínculo visitado" xfId="54686" builtinId="9" hidden="1"/>
    <cellStyle name="Hipervínculo visitado" xfId="46589" builtinId="9" hidden="1"/>
    <cellStyle name="Hipervínculo visitado" xfId="47735" builtinId="9" hidden="1"/>
    <cellStyle name="Hipervínculo visitado" xfId="33220" builtinId="9" hidden="1"/>
    <cellStyle name="Hipervínculo visitado" xfId="32129" builtinId="9" hidden="1"/>
    <cellStyle name="Hipervínculo visitado" xfId="34959" builtinId="9" hidden="1"/>
    <cellStyle name="Hipervínculo visitado" xfId="9283" builtinId="9" hidden="1"/>
    <cellStyle name="Hipervínculo visitado" xfId="49590" builtinId="9" hidden="1"/>
    <cellStyle name="Hipervínculo visitado" xfId="58823" builtinId="9" hidden="1"/>
    <cellStyle name="Hipervínculo visitado" xfId="47611" builtinId="9" hidden="1"/>
    <cellStyle name="Hipervínculo visitado" xfId="11674" builtinId="9" hidden="1"/>
    <cellStyle name="Hipervínculo visitado" xfId="41860" builtinId="9" hidden="1"/>
    <cellStyle name="Hipervínculo visitado" xfId="5220" builtinId="9" hidden="1"/>
    <cellStyle name="Hipervínculo visitado" xfId="25290" builtinId="9" hidden="1"/>
    <cellStyle name="Hipervínculo visitado" xfId="18783" builtinId="9" hidden="1"/>
    <cellStyle name="Hipervínculo visitado" xfId="45523" builtinId="9" hidden="1"/>
    <cellStyle name="Hipervínculo visitado" xfId="13666" builtinId="9" hidden="1"/>
    <cellStyle name="Hipervínculo visitado" xfId="18143" builtinId="9" hidden="1"/>
    <cellStyle name="Hipervínculo visitado" xfId="46881" builtinId="9" hidden="1"/>
    <cellStyle name="Hipervínculo visitado" xfId="6941" builtinId="9" hidden="1"/>
    <cellStyle name="Hipervínculo visitado" xfId="32079" builtinId="9" hidden="1"/>
    <cellStyle name="Hipervínculo visitado" xfId="35969" builtinId="9" hidden="1"/>
    <cellStyle name="Hipervínculo visitado" xfId="3242" builtinId="9" hidden="1"/>
    <cellStyle name="Hipervínculo visitado" xfId="40772" builtinId="9" hidden="1"/>
    <cellStyle name="Hipervínculo visitado" xfId="10772" builtinId="9" hidden="1"/>
    <cellStyle name="Hipervínculo visitado" xfId="37160" builtinId="9" hidden="1"/>
    <cellStyle name="Hipervínculo visitado" xfId="37077" builtinId="9" hidden="1"/>
    <cellStyle name="Hipervínculo visitado" xfId="43012" builtinId="9" hidden="1"/>
    <cellStyle name="Hipervínculo visitado" xfId="7893" builtinId="9" hidden="1"/>
    <cellStyle name="Hipervínculo visitado" xfId="1277" builtinId="9" hidden="1"/>
    <cellStyle name="Hipervínculo visitado" xfId="224" builtinId="9" hidden="1"/>
    <cellStyle name="Hipervínculo visitado" xfId="2048" builtinId="9" hidden="1"/>
    <cellStyle name="Hipervínculo visitado" xfId="5466" builtinId="9" hidden="1"/>
    <cellStyle name="Hipervínculo visitado" xfId="4611" builtinId="9" hidden="1"/>
    <cellStyle name="Hipervínculo visitado" xfId="20104" builtinId="9" hidden="1"/>
    <cellStyle name="Hipervínculo visitado" xfId="16093" builtinId="9" hidden="1"/>
    <cellStyle name="Hipervínculo visitado" xfId="16241" builtinId="9" hidden="1"/>
    <cellStyle name="Hipervínculo visitado" xfId="9159" builtinId="9" hidden="1"/>
    <cellStyle name="Hipervínculo visitado" xfId="7464" builtinId="9" hidden="1"/>
    <cellStyle name="Hipervínculo visitado" xfId="52134" builtinId="9" hidden="1"/>
    <cellStyle name="Hipervínculo visitado" xfId="14711" builtinId="9" hidden="1"/>
    <cellStyle name="Hipervínculo visitado" xfId="15230" builtinId="9" hidden="1"/>
    <cellStyle name="Hipervínculo visitado" xfId="53769" builtinId="9" hidden="1"/>
    <cellStyle name="Hipervínculo visitado" xfId="48261" builtinId="9" hidden="1"/>
    <cellStyle name="Hipervínculo visitado" xfId="5200" builtinId="9" hidden="1"/>
    <cellStyle name="Hipervínculo visitado" xfId="50279" builtinId="9" hidden="1"/>
    <cellStyle name="Hipervínculo visitado" xfId="15971" builtinId="9" hidden="1"/>
    <cellStyle name="Hipervínculo visitado" xfId="7034" builtinId="9" hidden="1"/>
    <cellStyle name="Hipervínculo visitado" xfId="5758" builtinId="9" hidden="1"/>
    <cellStyle name="Hipervínculo visitado" xfId="33326" builtinId="9" hidden="1"/>
    <cellStyle name="Hipervínculo visitado" xfId="8334" builtinId="9" hidden="1"/>
    <cellStyle name="Hipervínculo visitado" xfId="15344" builtinId="9" hidden="1"/>
    <cellStyle name="Hipervínculo visitado" xfId="9972" builtinId="9" hidden="1"/>
    <cellStyle name="Hipervínculo visitado" xfId="3139" builtinId="9" hidden="1"/>
    <cellStyle name="Hipervínculo visitado" xfId="56555" builtinId="9" hidden="1"/>
    <cellStyle name="Hipervínculo visitado" xfId="1405" builtinId="9" hidden="1"/>
    <cellStyle name="Hipervínculo visitado" xfId="49400" builtinId="9" hidden="1"/>
    <cellStyle name="Hipervínculo visitado" xfId="16196" builtinId="9" hidden="1"/>
    <cellStyle name="Hipervínculo visitado" xfId="45494" builtinId="9" hidden="1"/>
    <cellStyle name="Hipervínculo visitado" xfId="28129" builtinId="9" hidden="1"/>
    <cellStyle name="Hipervínculo visitado" xfId="28885" builtinId="9" hidden="1"/>
    <cellStyle name="Hipervínculo visitado" xfId="7286" builtinId="9" hidden="1"/>
    <cellStyle name="Hipervínculo visitado" xfId="59408" builtinId="9" hidden="1"/>
    <cellStyle name="Hipervínculo visitado" xfId="46123" builtinId="9" hidden="1"/>
    <cellStyle name="Hipervínculo visitado" xfId="30520" builtinId="9" hidden="1"/>
    <cellStyle name="Hipervínculo visitado" xfId="48762" builtinId="9" hidden="1"/>
    <cellStyle name="Hipervínculo visitado" xfId="43176" builtinId="9" hidden="1"/>
    <cellStyle name="Hipervínculo visitado" xfId="14404" builtinId="9" hidden="1"/>
    <cellStyle name="Hipervínculo visitado" xfId="37628" builtinId="9" hidden="1"/>
    <cellStyle name="Hipervínculo visitado" xfId="5856" builtinId="9" hidden="1"/>
    <cellStyle name="Hipervínculo visitado" xfId="2935" builtinId="9" hidden="1"/>
    <cellStyle name="Hipervínculo visitado" xfId="2735" builtinId="9" hidden="1"/>
    <cellStyle name="Hipervínculo visitado" xfId="44988" builtinId="9" hidden="1"/>
    <cellStyle name="Hipervínculo visitado" xfId="41858" builtinId="9" hidden="1"/>
    <cellStyle name="Hipervínculo visitado" xfId="20381" builtinId="9" hidden="1"/>
    <cellStyle name="Hipervínculo visitado" xfId="8907" builtinId="9" hidden="1"/>
    <cellStyle name="Hipervínculo visitado" xfId="6903" builtinId="9" hidden="1"/>
    <cellStyle name="Hipervínculo visitado" xfId="54267" builtinId="9" hidden="1"/>
    <cellStyle name="Hipervínculo visitado" xfId="35223" builtinId="9" hidden="1"/>
    <cellStyle name="Hipervínculo visitado" xfId="9912" builtinId="9" hidden="1"/>
    <cellStyle name="Hipervínculo visitado" xfId="10532" builtinId="9" hidden="1"/>
    <cellStyle name="Hipervínculo visitado" xfId="19850" builtinId="9" hidden="1"/>
    <cellStyle name="Hipervínculo visitado" xfId="8332" builtinId="9" hidden="1"/>
    <cellStyle name="Hipervínculo visitado" xfId="44300" builtinId="9" hidden="1"/>
    <cellStyle name="Hipervínculo visitado" xfId="37459" builtinId="9" hidden="1"/>
    <cellStyle name="Hipervínculo visitado" xfId="19994" builtinId="9" hidden="1"/>
    <cellStyle name="Hipervínculo visitado" xfId="57704" builtinId="9" hidden="1"/>
    <cellStyle name="Hipervínculo visitado" xfId="4731" builtinId="9" hidden="1"/>
    <cellStyle name="Hipervínculo visitado" xfId="4946" builtinId="9" hidden="1"/>
    <cellStyle name="Hipervínculo visitado" xfId="49166" builtinId="9" hidden="1"/>
    <cellStyle name="Hipervínculo visitado" xfId="10230" builtinId="9" hidden="1"/>
    <cellStyle name="Hipervínculo visitado" xfId="10792" builtinId="9" hidden="1"/>
    <cellStyle name="Hipervínculo visitado" xfId="12703" builtinId="9" hidden="1"/>
    <cellStyle name="Hipervínculo visitado" xfId="12456" builtinId="9" hidden="1"/>
    <cellStyle name="Hipervínculo visitado" xfId="9645" builtinId="9" hidden="1"/>
    <cellStyle name="Hipervínculo visitado" xfId="7250" builtinId="9" hidden="1"/>
    <cellStyle name="Hipervínculo visitado" xfId="38927" builtinId="9" hidden="1"/>
    <cellStyle name="Hipervínculo visitado" xfId="13467" builtinId="9" hidden="1"/>
    <cellStyle name="Hipervínculo visitado" xfId="8818" builtinId="9" hidden="1"/>
    <cellStyle name="Hipervínculo visitado" xfId="8178" builtinId="9" hidden="1"/>
    <cellStyle name="Hipervínculo visitado" xfId="4750" builtinId="9" hidden="1"/>
    <cellStyle name="Hipervínculo visitado" xfId="6693" builtinId="9" hidden="1"/>
    <cellStyle name="Hipervínculo visitado" xfId="5591" builtinId="9" hidden="1"/>
    <cellStyle name="Hipervínculo visitado" xfId="32308" builtinId="9" hidden="1"/>
    <cellStyle name="Hipervínculo visitado" xfId="51293" builtinId="9" hidden="1"/>
    <cellStyle name="Hipervínculo visitado" xfId="41548" builtinId="9" hidden="1"/>
    <cellStyle name="Hipervínculo visitado" xfId="43908" builtinId="9" hidden="1"/>
    <cellStyle name="Hipervínculo visitado" xfId="2208" builtinId="9" hidden="1"/>
    <cellStyle name="Hipervínculo visitado" xfId="25505" builtinId="9" hidden="1"/>
    <cellStyle name="Hipervínculo visitado" xfId="53967" builtinId="9" hidden="1"/>
    <cellStyle name="Hipervínculo visitado" xfId="19626" builtinId="9" hidden="1"/>
    <cellStyle name="Hipervínculo visitado" xfId="12835" builtinId="9" hidden="1"/>
    <cellStyle name="Hipervínculo visitado" xfId="59076" builtinId="9" hidden="1"/>
    <cellStyle name="Hipervínculo visitado" xfId="6070" builtinId="9" hidden="1"/>
    <cellStyle name="Hipervínculo visitado" xfId="16065" builtinId="9" hidden="1"/>
    <cellStyle name="Hipervínculo visitado" xfId="37753" builtinId="9" hidden="1"/>
    <cellStyle name="Hipervínculo visitado" xfId="26357" builtinId="9" hidden="1"/>
    <cellStyle name="Hipervínculo visitado" xfId="31821" builtinId="9" hidden="1"/>
    <cellStyle name="Hipervínculo visitado" xfId="23287" builtinId="9" hidden="1"/>
    <cellStyle name="Hipervínculo visitado" xfId="14225" builtinId="9" hidden="1"/>
    <cellStyle name="Hipervínculo visitado" xfId="29373" builtinId="9" hidden="1"/>
    <cellStyle name="Hipervínculo visitado" xfId="36390" builtinId="9" hidden="1"/>
    <cellStyle name="Hipervínculo visitado" xfId="46819" builtinId="9" hidden="1"/>
    <cellStyle name="Hipervínculo visitado" xfId="48283" builtinId="9" hidden="1"/>
    <cellStyle name="Hipervínculo visitado" xfId="54992" builtinId="9" hidden="1"/>
    <cellStyle name="Hipervínculo visitado" xfId="45787" builtinId="9" hidden="1"/>
    <cellStyle name="Hipervínculo visitado" xfId="48285" builtinId="9" hidden="1"/>
    <cellStyle name="Hipervínculo visitado" xfId="5046" builtinId="9" hidden="1"/>
    <cellStyle name="Hipervínculo visitado" xfId="33744" builtinId="9" hidden="1"/>
    <cellStyle name="Hipervínculo visitado" xfId="3601" builtinId="9" hidden="1"/>
    <cellStyle name="Hipervínculo visitado" xfId="1449" builtinId="9" hidden="1"/>
    <cellStyle name="Hipervínculo visitado" xfId="30836" builtinId="9" hidden="1"/>
    <cellStyle name="Hipervínculo visitado" xfId="38569" builtinId="9" hidden="1"/>
    <cellStyle name="Hipervínculo visitado" xfId="58865" builtinId="9" hidden="1"/>
    <cellStyle name="Hipervínculo visitado" xfId="9087" builtinId="9" hidden="1"/>
    <cellStyle name="Hipervínculo visitado" xfId="19946" builtinId="9" hidden="1"/>
    <cellStyle name="Hipervínculo visitado" xfId="500" builtinId="9" hidden="1"/>
    <cellStyle name="Hipervínculo visitado" xfId="39488" builtinId="9" hidden="1"/>
    <cellStyle name="Hipervínculo visitado" xfId="4934" builtinId="9" hidden="1"/>
    <cellStyle name="Hipervínculo visitado" xfId="6602" builtinId="9" hidden="1"/>
    <cellStyle name="Hipervínculo visitado" xfId="13730" builtinId="9" hidden="1"/>
    <cellStyle name="Hipervínculo visitado" xfId="10846" builtinId="9" hidden="1"/>
    <cellStyle name="Hipervínculo visitado" xfId="12307" builtinId="9" hidden="1"/>
    <cellStyle name="Hipervínculo visitado" xfId="10187" builtinId="9" hidden="1"/>
    <cellStyle name="Hipervínculo visitado" xfId="5260" builtinId="9" hidden="1"/>
    <cellStyle name="Hipervínculo visitado" xfId="38427" builtinId="9" hidden="1"/>
    <cellStyle name="Hipervínculo visitado" xfId="16497" builtinId="9" hidden="1"/>
    <cellStyle name="Hipervínculo visitado" xfId="4245" builtinId="9" hidden="1"/>
    <cellStyle name="Hipervínculo visitado" xfId="57559" builtinId="9" hidden="1"/>
    <cellStyle name="Hipervínculo visitado" xfId="40178" builtinId="9" hidden="1"/>
    <cellStyle name="Hipervínculo visitado" xfId="70" builtinId="9" hidden="1"/>
    <cellStyle name="Hipervínculo visitado" xfId="2320" builtinId="9" hidden="1"/>
    <cellStyle name="Hipervínculo visitado" xfId="44487" builtinId="9" hidden="1"/>
    <cellStyle name="Hipervínculo visitado" xfId="25369" builtinId="9" hidden="1"/>
    <cellStyle name="Hipervínculo visitado" xfId="45066" builtinId="9" hidden="1"/>
    <cellStyle name="Hipervínculo visitado" xfId="2963" builtinId="9" hidden="1"/>
    <cellStyle name="Hipervínculo visitado" xfId="2467" builtinId="9" hidden="1"/>
    <cellStyle name="Hipervínculo visitado" xfId="41085" builtinId="9" hidden="1"/>
    <cellStyle name="Hipervínculo visitado" xfId="42326" builtinId="9" hidden="1"/>
    <cellStyle name="Hipervínculo visitado" xfId="542" builtinId="9" hidden="1"/>
    <cellStyle name="Hipervínculo visitado" xfId="2118" builtinId="9" hidden="1"/>
    <cellStyle name="Hipervínculo visitado" xfId="33816" builtinId="9" hidden="1"/>
    <cellStyle name="Hipervínculo visitado" xfId="37669" builtinId="9" hidden="1"/>
    <cellStyle name="Hipervínculo visitado" xfId="30032" builtinId="9" hidden="1"/>
    <cellStyle name="Hipervínculo visitado" xfId="40436" builtinId="9" hidden="1"/>
    <cellStyle name="Hipervínculo visitado" xfId="16173" builtinId="9" hidden="1"/>
    <cellStyle name="Hipervínculo visitado" xfId="48145" builtinId="9" hidden="1"/>
    <cellStyle name="Hipervínculo visitado" xfId="11058" builtinId="9" hidden="1"/>
    <cellStyle name="Hipervínculo visitado" xfId="4801" builtinId="9" hidden="1"/>
    <cellStyle name="Hipervínculo visitado" xfId="4366" builtinId="9" hidden="1"/>
    <cellStyle name="Hipervínculo visitado" xfId="30598" builtinId="9" hidden="1"/>
    <cellStyle name="Hipervínculo visitado" xfId="9261" builtinId="9" hidden="1"/>
    <cellStyle name="Hipervínculo visitado" xfId="45502" builtinId="9" hidden="1"/>
    <cellStyle name="Hipervínculo visitado" xfId="56109" builtinId="9" hidden="1"/>
    <cellStyle name="Hipervínculo visitado" xfId="43058" builtinId="9" hidden="1"/>
    <cellStyle name="Hipervínculo visitado" xfId="51444" builtinId="9" hidden="1"/>
    <cellStyle name="Hipervínculo visitado" xfId="58487" builtinId="9" hidden="1"/>
    <cellStyle name="Hipervínculo visitado" xfId="59358" builtinId="9" hidden="1"/>
    <cellStyle name="Hipervínculo visitado" xfId="54223" builtinId="9" hidden="1"/>
    <cellStyle name="Hipervínculo visitado" xfId="47950" builtinId="9" hidden="1"/>
    <cellStyle name="Hipervínculo visitado" xfId="50954" builtinId="9" hidden="1"/>
    <cellStyle name="Hipervínculo visitado" xfId="39064" builtinId="9" hidden="1"/>
    <cellStyle name="Hipervínculo visitado" xfId="1073" builtinId="9" hidden="1"/>
    <cellStyle name="Hipervínculo visitado" xfId="6200" builtinId="9" hidden="1"/>
    <cellStyle name="Hipervínculo visitado" xfId="36516" builtinId="9" hidden="1"/>
    <cellStyle name="Hipervínculo visitado" xfId="24329" builtinId="9" hidden="1"/>
    <cellStyle name="Hipervínculo visitado" xfId="9245" builtinId="9" hidden="1"/>
    <cellStyle name="Hipervínculo visitado" xfId="30315" builtinId="9" hidden="1"/>
    <cellStyle name="Hipervínculo visitado" xfId="33258" builtinId="9" hidden="1"/>
    <cellStyle name="Hipervínculo visitado" xfId="3167" builtinId="9" hidden="1"/>
    <cellStyle name="Hipervínculo visitado" xfId="18682" builtinId="9" hidden="1"/>
    <cellStyle name="Hipervínculo visitado" xfId="15666" builtinId="9" hidden="1"/>
    <cellStyle name="Hipervínculo visitado" xfId="8746" builtinId="9" hidden="1"/>
    <cellStyle name="Hipervínculo visitado" xfId="8758" builtinId="9" hidden="1"/>
    <cellStyle name="Hipervínculo visitado" xfId="1613" builtinId="9" hidden="1"/>
    <cellStyle name="Hipervínculo visitado" xfId="1623" builtinId="9" hidden="1"/>
    <cellStyle name="Hipervínculo visitado" xfId="1399" builtinId="9" hidden="1"/>
    <cellStyle name="Hipervínculo visitado" xfId="13441" builtinId="9" hidden="1"/>
    <cellStyle name="Hipervínculo visitado" xfId="23012" builtinId="9" hidden="1"/>
    <cellStyle name="Hipervínculo visitado" xfId="29463" builtinId="9" hidden="1"/>
    <cellStyle name="Hipervínculo visitado" xfId="55219" builtinId="9" hidden="1"/>
    <cellStyle name="Hipervínculo visitado" xfId="46201" builtinId="9" hidden="1"/>
    <cellStyle name="Hipervínculo visitado" xfId="40252" builtinId="9" hidden="1"/>
    <cellStyle name="Hipervínculo visitado" xfId="24271" builtinId="9" hidden="1"/>
    <cellStyle name="Hipervínculo visitado" xfId="19244" builtinId="9" hidden="1"/>
    <cellStyle name="Hipervínculo visitado" xfId="58465" builtinId="9" hidden="1"/>
    <cellStyle name="Hipervínculo visitado" xfId="5597" builtinId="9" hidden="1"/>
    <cellStyle name="Hipervínculo visitado" xfId="20226" builtinId="9" hidden="1"/>
    <cellStyle name="Hipervínculo visitado" xfId="31066" builtinId="9" hidden="1"/>
    <cellStyle name="Hipervínculo visitado" xfId="6979" builtinId="9" hidden="1"/>
    <cellStyle name="Hipervínculo visitado" xfId="13331" builtinId="9" hidden="1"/>
    <cellStyle name="Hipervínculo visitado" xfId="28545" builtinId="9" hidden="1"/>
    <cellStyle name="Hipervínculo visitado" xfId="39149" builtinId="9" hidden="1"/>
    <cellStyle name="Hipervínculo visitado" xfId="5026" builtinId="9" hidden="1"/>
    <cellStyle name="Hipervínculo visitado" xfId="8434" builtinId="9" hidden="1"/>
    <cellStyle name="Hipervínculo visitado" xfId="14378" builtinId="9" hidden="1"/>
    <cellStyle name="Hipervínculo visitado" xfId="7698" builtinId="9" hidden="1"/>
    <cellStyle name="Hipervínculo visitado" xfId="3449" builtinId="9" hidden="1"/>
    <cellStyle name="Hipervínculo visitado" xfId="39808" builtinId="9" hidden="1"/>
    <cellStyle name="Hipervínculo visitado" xfId="6705" builtinId="9" hidden="1"/>
    <cellStyle name="Hipervínculo visitado" xfId="827" builtinId="9" hidden="1"/>
    <cellStyle name="Hipervínculo visitado" xfId="16521" builtinId="9" hidden="1"/>
    <cellStyle name="Hipervínculo visitado" xfId="48111" builtinId="9" hidden="1"/>
    <cellStyle name="Hipervínculo visitado" xfId="39913" builtinId="9" hidden="1"/>
    <cellStyle name="Hipervínculo visitado" xfId="41303" builtinId="9" hidden="1"/>
    <cellStyle name="Hipervínculo visitado" xfId="41982" builtinId="9" hidden="1"/>
    <cellStyle name="Hipervínculo visitado" xfId="33362" builtinId="9" hidden="1"/>
    <cellStyle name="Hipervínculo visitado" xfId="36021" builtinId="9" hidden="1"/>
    <cellStyle name="Hipervínculo visitado" xfId="36690" builtinId="9" hidden="1"/>
    <cellStyle name="Hipervínculo visitado" xfId="2909" builtinId="9" hidden="1"/>
    <cellStyle name="Hipervínculo visitado" xfId="11062" builtinId="9" hidden="1"/>
    <cellStyle name="Hipervínculo visitado" xfId="40430" builtinId="9" hidden="1"/>
    <cellStyle name="Hipervínculo visitado" xfId="48452" builtinId="9" hidden="1"/>
    <cellStyle name="Hipervínculo visitado" xfId="49916" builtinId="9" hidden="1"/>
    <cellStyle name="Hipervínculo visitado" xfId="46925" builtinId="9" hidden="1"/>
    <cellStyle name="Hipervínculo visitado" xfId="50612" builtinId="9" hidden="1"/>
    <cellStyle name="Hipervínculo visitado" xfId="13041" builtinId="9" hidden="1"/>
    <cellStyle name="Hipervínculo visitado" xfId="49494" builtinId="9" hidden="1"/>
    <cellStyle name="Hipervínculo visitado" xfId="18954" builtinId="9" hidden="1"/>
    <cellStyle name="Hipervínculo visitado" xfId="54439" builtinId="9" hidden="1"/>
    <cellStyle name="Hipervínculo visitado" xfId="26497" builtinId="9" hidden="1"/>
    <cellStyle name="Hipervínculo visitado" xfId="48350" builtinId="9" hidden="1"/>
    <cellStyle name="Hipervínculo visitado" xfId="58043" builtinId="9" hidden="1"/>
    <cellStyle name="Hipervínculo visitado" xfId="56743" builtinId="9" hidden="1"/>
    <cellStyle name="Hipervínculo visitado" xfId="46367" builtinId="9" hidden="1"/>
    <cellStyle name="Hipervínculo visitado" xfId="15686" builtinId="9" hidden="1"/>
    <cellStyle name="Hipervínculo visitado" xfId="11605" builtinId="9" hidden="1"/>
    <cellStyle name="Hipervínculo visitado" xfId="9187" builtinId="9" hidden="1"/>
    <cellStyle name="Hipervínculo visitado" xfId="44872" builtinId="9" hidden="1"/>
    <cellStyle name="Hipervínculo visitado" xfId="55956" builtinId="9" hidden="1"/>
    <cellStyle name="Hipervínculo visitado" xfId="34923" builtinId="9" hidden="1"/>
    <cellStyle name="Hipervínculo visitado" xfId="45834" builtinId="9" hidden="1"/>
    <cellStyle name="Hipervínculo visitado" xfId="39133" builtinId="9" hidden="1"/>
    <cellStyle name="Hipervínculo visitado" xfId="52907" builtinId="9" hidden="1"/>
    <cellStyle name="Hipervínculo visitado" xfId="19616" builtinId="9" hidden="1"/>
    <cellStyle name="Hipervínculo visitado" xfId="2076" builtinId="9" hidden="1"/>
    <cellStyle name="Hipervínculo visitado" xfId="58289" builtinId="9" hidden="1"/>
    <cellStyle name="Hipervínculo visitado" xfId="51716" builtinId="9" hidden="1"/>
    <cellStyle name="Hipervínculo visitado" xfId="10900" builtinId="9" hidden="1"/>
    <cellStyle name="Hipervínculo visitado" xfId="13863" builtinId="9" hidden="1"/>
    <cellStyle name="Hipervínculo visitado" xfId="59390" builtinId="9" hidden="1"/>
    <cellStyle name="Hipervínculo visitado" xfId="18774" builtinId="9" hidden="1"/>
    <cellStyle name="Hipervínculo visitado" xfId="21519" builtinId="9" hidden="1"/>
    <cellStyle name="Hipervínculo visitado" xfId="34412" builtinId="9" hidden="1"/>
    <cellStyle name="Hipervínculo visitado" xfId="34081" builtinId="9" hidden="1"/>
    <cellStyle name="Hipervínculo visitado" xfId="20475" builtinId="9" hidden="1"/>
    <cellStyle name="Hipervínculo visitado" xfId="13887" builtinId="9" hidden="1"/>
    <cellStyle name="Hipervínculo visitado" xfId="52062" builtinId="9" hidden="1"/>
    <cellStyle name="Hipervínculo visitado" xfId="34657" builtinId="9" hidden="1"/>
    <cellStyle name="Hipervínculo visitado" xfId="48626" builtinId="9" hidden="1"/>
    <cellStyle name="Hipervínculo visitado" xfId="25941" builtinId="9" hidden="1"/>
    <cellStyle name="Hipervínculo visitado" xfId="13726" builtinId="9" hidden="1"/>
    <cellStyle name="Hipervínculo visitado" xfId="55835" builtinId="9" hidden="1"/>
    <cellStyle name="Hipervínculo visitado" xfId="33852" builtinId="9" hidden="1"/>
    <cellStyle name="Hipervínculo visitado" xfId="50748" builtinId="9" hidden="1"/>
    <cellStyle name="Hipervínculo visitado" xfId="19954" builtinId="9" hidden="1"/>
    <cellStyle name="Hipervínculo visitado" xfId="48698" builtinId="9" hidden="1"/>
    <cellStyle name="Hipervínculo visitado" xfId="41854" builtinId="9" hidden="1"/>
    <cellStyle name="Hipervínculo visitado" xfId="40975" builtinId="9" hidden="1"/>
    <cellStyle name="Hipervínculo visitado" xfId="40710" builtinId="9" hidden="1"/>
    <cellStyle name="Hipervínculo visitado" xfId="40398" builtinId="9" hidden="1"/>
    <cellStyle name="Hipervínculo visitado" xfId="51798" builtinId="9" hidden="1"/>
    <cellStyle name="Hipervínculo visitado" xfId="51774" builtinId="9" hidden="1"/>
    <cellStyle name="Hipervínculo visitado" xfId="46531" builtinId="9" hidden="1"/>
    <cellStyle name="Hipervínculo visitado" xfId="56123" builtinId="9" hidden="1"/>
    <cellStyle name="Hipervínculo visitado" xfId="58847" builtinId="9" hidden="1"/>
    <cellStyle name="Hipervínculo visitado" xfId="57817" builtinId="9" hidden="1"/>
    <cellStyle name="Hipervínculo visitado" xfId="56177" builtinId="9" hidden="1"/>
    <cellStyle name="Hipervínculo visitado" xfId="25817" builtinId="9" hidden="1"/>
    <cellStyle name="Hipervínculo visitado" xfId="17524" builtinId="9" hidden="1"/>
    <cellStyle name="Hipervínculo visitado" xfId="55729" builtinId="9" hidden="1"/>
    <cellStyle name="Hipervínculo visitado" xfId="49616" builtinId="9" hidden="1"/>
    <cellStyle name="Hipervínculo visitado" xfId="29883" builtinId="9" hidden="1"/>
    <cellStyle name="Hipervínculo visitado" xfId="37675" builtinId="9" hidden="1"/>
    <cellStyle name="Hipervínculo visitado" xfId="31660" builtinId="9" hidden="1"/>
    <cellStyle name="Hipervínculo visitado" xfId="17506" builtinId="9" hidden="1"/>
    <cellStyle name="Hipervínculo visitado" xfId="48309" builtinId="9" hidden="1"/>
    <cellStyle name="Hipervínculo visitado" xfId="1977" builtinId="9" hidden="1"/>
    <cellStyle name="Hipervínculo visitado" xfId="6458" builtinId="9" hidden="1"/>
    <cellStyle name="Hipervínculo visitado" xfId="17115" builtinId="9" hidden="1"/>
    <cellStyle name="Hipervínculo visitado" xfId="31248" builtinId="9" hidden="1"/>
    <cellStyle name="Hipervínculo visitado" xfId="38145" builtinId="9" hidden="1"/>
    <cellStyle name="Hipervínculo visitado" xfId="33706" builtinId="9" hidden="1"/>
    <cellStyle name="Hipervínculo visitado" xfId="36907" builtinId="9" hidden="1"/>
    <cellStyle name="Hipervínculo visitado" xfId="26707" builtinId="9" hidden="1"/>
    <cellStyle name="Hipervínculo visitado" xfId="16157" builtinId="9" hidden="1"/>
    <cellStyle name="Hipervínculo visitado" xfId="37443" builtinId="9" hidden="1"/>
    <cellStyle name="Hipervínculo visitado" xfId="39011" builtinId="9" hidden="1"/>
    <cellStyle name="Hipervínculo visitado" xfId="58234" builtinId="9" hidden="1"/>
    <cellStyle name="Hipervínculo visitado" xfId="33414" builtinId="9" hidden="1"/>
    <cellStyle name="Hipervínculo visitado" xfId="55482" builtinId="9" hidden="1"/>
    <cellStyle name="Hipervínculo visitado" xfId="59294" builtinId="9" hidden="1"/>
    <cellStyle name="Hipervínculo visitado" xfId="55287" builtinId="9" hidden="1"/>
    <cellStyle name="Hipervínculo visitado" xfId="13932" builtinId="9" hidden="1"/>
    <cellStyle name="Hipervínculo visitado" xfId="53305" builtinId="9" hidden="1"/>
    <cellStyle name="Hipervínculo visitado" xfId="49412" builtinId="9" hidden="1"/>
    <cellStyle name="Hipervínculo visitado" xfId="49832" builtinId="9" hidden="1"/>
    <cellStyle name="Hipervínculo visitado" xfId="50534" builtinId="9" hidden="1"/>
    <cellStyle name="Hipervínculo visitado" xfId="33200" builtinId="9" hidden="1"/>
    <cellStyle name="Hipervínculo visitado" xfId="49116" builtinId="9" hidden="1"/>
    <cellStyle name="Hipervínculo visitado" xfId="46125" builtinId="9" hidden="1"/>
    <cellStyle name="Hipervínculo visitado" xfId="56639" builtinId="9" hidden="1"/>
    <cellStyle name="Hipervínculo visitado" xfId="49814" builtinId="9" hidden="1"/>
    <cellStyle name="Hipervínculo visitado" xfId="32752" builtinId="9" hidden="1"/>
    <cellStyle name="Hipervínculo visitado" xfId="29405" builtinId="9" hidden="1"/>
    <cellStyle name="Hipervínculo visitado" xfId="42574" builtinId="9" hidden="1"/>
    <cellStyle name="Hipervínculo visitado" xfId="46993" builtinId="9" hidden="1"/>
    <cellStyle name="Hipervínculo visitado" xfId="39526" builtinId="9" hidden="1"/>
    <cellStyle name="Hipervínculo visitado" xfId="59464" builtinId="9" hidden="1"/>
    <cellStyle name="Hipervínculo visitado" xfId="49804" builtinId="9" hidden="1"/>
    <cellStyle name="Hipervínculo visitado" xfId="32067" builtinId="9" hidden="1"/>
    <cellStyle name="Hipervínculo visitado" xfId="53893" builtinId="9" hidden="1"/>
    <cellStyle name="Hipervínculo visitado" xfId="57318" builtinId="9" hidden="1"/>
    <cellStyle name="Hipervínculo visitado" xfId="30662" builtinId="9" hidden="1"/>
    <cellStyle name="Hipervínculo visitado" xfId="45986" builtinId="9" hidden="1"/>
    <cellStyle name="Hipervínculo visitado" xfId="36610" builtinId="9" hidden="1"/>
    <cellStyle name="Hipervínculo visitado" xfId="12149" builtinId="9" hidden="1"/>
    <cellStyle name="Hipervínculo visitado" xfId="18716" builtinId="9" hidden="1"/>
    <cellStyle name="Hipervínculo visitado" xfId="24415" builtinId="9" hidden="1"/>
    <cellStyle name="Hipervínculo visitado" xfId="44584" builtinId="9" hidden="1"/>
    <cellStyle name="Hipervínculo visitado" xfId="50259" builtinId="9" hidden="1"/>
    <cellStyle name="Hipervínculo visitado" xfId="6100" builtinId="9" hidden="1"/>
    <cellStyle name="Hipervínculo visitado" xfId="37749" builtinId="9" hidden="1"/>
    <cellStyle name="Hipervínculo visitado" xfId="16021" builtinId="9" hidden="1"/>
    <cellStyle name="Hipervínculo visitado" xfId="104" builtinId="9" hidden="1"/>
    <cellStyle name="Hipervínculo visitado" xfId="14516" builtinId="9" hidden="1"/>
    <cellStyle name="Hipervínculo visitado" xfId="25086" builtinId="9" hidden="1"/>
    <cellStyle name="Hipervínculo visitado" xfId="24467" builtinId="9" hidden="1"/>
    <cellStyle name="Hipervínculo visitado" xfId="19012" builtinId="9" hidden="1"/>
    <cellStyle name="Hipervínculo visitado" xfId="35757" builtinId="9" hidden="1"/>
    <cellStyle name="Hipervínculo visitado" xfId="34558" builtinId="9" hidden="1"/>
    <cellStyle name="Hipervínculo visitado" xfId="32698" builtinId="9" hidden="1"/>
    <cellStyle name="Hipervínculo visitado" xfId="48396" builtinId="9" hidden="1"/>
    <cellStyle name="Hipervínculo visitado" xfId="57849" builtinId="9" hidden="1"/>
    <cellStyle name="Hipervínculo visitado" xfId="23655" builtinId="9" hidden="1"/>
    <cellStyle name="Hipervínculo visitado" xfId="13003" builtinId="9" hidden="1"/>
    <cellStyle name="Hipervínculo visitado" xfId="46857" builtinId="9" hidden="1"/>
    <cellStyle name="Hipervínculo visitado" xfId="53158" builtinId="9" hidden="1"/>
    <cellStyle name="Hipervínculo visitado" xfId="17472" builtinId="9" hidden="1"/>
    <cellStyle name="Hipervínculo visitado" xfId="57903" builtinId="9" hidden="1"/>
    <cellStyle name="Hipervínculo visitado" xfId="46371" builtinId="9" hidden="1"/>
    <cellStyle name="Hipervínculo visitado" xfId="39736" builtinId="9" hidden="1"/>
    <cellStyle name="Hipervínculo visitado" xfId="40124" builtinId="9" hidden="1"/>
    <cellStyle name="Hipervínculo visitado" xfId="58236" builtinId="9" hidden="1"/>
    <cellStyle name="Hipervínculo visitado" xfId="38957" builtinId="9" hidden="1"/>
    <cellStyle name="Hipervínculo visitado" xfId="37203" builtinId="9" hidden="1"/>
    <cellStyle name="Hipervínculo visitado" xfId="8690" builtinId="9" hidden="1"/>
    <cellStyle name="Hipervínculo visitado" xfId="6833" builtinId="9" hidden="1"/>
    <cellStyle name="Hipervínculo visitado" xfId="44754" builtinId="9" hidden="1"/>
    <cellStyle name="Hipervínculo visitado" xfId="19072" builtinId="9" hidden="1"/>
    <cellStyle name="Hipervínculo visitado" xfId="1937" builtinId="9" hidden="1"/>
    <cellStyle name="Hipervínculo visitado" xfId="16057" builtinId="9" hidden="1"/>
    <cellStyle name="Hipervínculo visitado" xfId="46963" builtinId="9" hidden="1"/>
    <cellStyle name="Hipervínculo visitado" xfId="5654" builtinId="9" hidden="1"/>
    <cellStyle name="Hipervínculo visitado" xfId="27490" builtinId="9" hidden="1"/>
    <cellStyle name="Hipervínculo visitado" xfId="12865" builtinId="9" hidden="1"/>
    <cellStyle name="Hipervínculo visitado" xfId="21005" builtinId="9" hidden="1"/>
    <cellStyle name="Hipervínculo visitado" xfId="18825" builtinId="9" hidden="1"/>
    <cellStyle name="Hipervínculo visitado" xfId="43040" builtinId="9" hidden="1"/>
    <cellStyle name="Hipervínculo visitado" xfId="21632" builtinId="9" hidden="1"/>
    <cellStyle name="Hipervínculo visitado" xfId="39135" builtinId="9" hidden="1"/>
    <cellStyle name="Hipervínculo visitado" xfId="24753" builtinId="9" hidden="1"/>
    <cellStyle name="Hipervínculo visitado" xfId="12229" builtinId="9" hidden="1"/>
    <cellStyle name="Hipervínculo visitado" xfId="15656" builtinId="9" hidden="1"/>
    <cellStyle name="Hipervínculo visitado" xfId="24553" builtinId="9" hidden="1"/>
    <cellStyle name="Hipervínculo visitado" xfId="365" builtinId="9" hidden="1"/>
    <cellStyle name="Hipervínculo visitado" xfId="29540" builtinId="9" hidden="1"/>
    <cellStyle name="Hipervínculo visitado" xfId="1249" builtinId="9" hidden="1"/>
    <cellStyle name="Hipervínculo visitado" xfId="32049" builtinId="9" hidden="1"/>
    <cellStyle name="Hipervínculo visitado" xfId="29710" builtinId="9" hidden="1"/>
    <cellStyle name="Hipervínculo visitado" xfId="25096" builtinId="9" hidden="1"/>
    <cellStyle name="Hipervínculo visitado" xfId="33304" builtinId="9" hidden="1"/>
    <cellStyle name="Hipervínculo visitado" xfId="28877" builtinId="9" hidden="1"/>
    <cellStyle name="Hipervínculo visitado" xfId="21939" builtinId="9" hidden="1"/>
    <cellStyle name="Hipervínculo visitado" xfId="41249" builtinId="9" hidden="1"/>
    <cellStyle name="Hipervínculo visitado" xfId="12897" builtinId="9" hidden="1"/>
    <cellStyle name="Hipervínculo visitado" xfId="43888" builtinId="9" hidden="1"/>
    <cellStyle name="Hipervínculo visitado" xfId="28329" builtinId="9" hidden="1"/>
    <cellStyle name="Hipervínculo visitado" xfId="30868" builtinId="9" hidden="1"/>
    <cellStyle name="Hipervínculo visitado" xfId="33884" builtinId="9" hidden="1"/>
    <cellStyle name="Hipervínculo visitado" xfId="34534" builtinId="9" hidden="1"/>
    <cellStyle name="Hipervínculo visitado" xfId="37953" builtinId="9" hidden="1"/>
    <cellStyle name="Hipervínculo visitado" xfId="34638" builtinId="9" hidden="1"/>
    <cellStyle name="Hipervínculo visitado" xfId="31112" builtinId="9" hidden="1"/>
    <cellStyle name="Hipervínculo visitado" xfId="35911" builtinId="9" hidden="1"/>
    <cellStyle name="Hipervínculo visitado" xfId="41761" builtinId="9" hidden="1"/>
    <cellStyle name="Hipervínculo visitado" xfId="38750" builtinId="9" hidden="1"/>
    <cellStyle name="Hipervínculo visitado" xfId="20979" builtinId="9" hidden="1"/>
    <cellStyle name="Hipervínculo visitado" xfId="47906" builtinId="9" hidden="1"/>
    <cellStyle name="Hipervínculo visitado" xfId="11453" builtinId="9" hidden="1"/>
    <cellStyle name="Hipervínculo visitado" xfId="22832" builtinId="9" hidden="1"/>
    <cellStyle name="Hipervínculo visitado" xfId="6390" builtinId="9" hidden="1"/>
    <cellStyle name="Hipervínculo visitado" xfId="52750" builtinId="9" hidden="1"/>
    <cellStyle name="Hipervínculo visitado" xfId="55068" builtinId="9" hidden="1"/>
    <cellStyle name="Hipervínculo visitado" xfId="29407" builtinId="9" hidden="1"/>
    <cellStyle name="Hipervínculo visitado" xfId="42938" builtinId="9" hidden="1"/>
    <cellStyle name="Hipervínculo visitado" xfId="47541" builtinId="9" hidden="1"/>
    <cellStyle name="Hipervínculo visitado" xfId="19632" builtinId="9" hidden="1"/>
    <cellStyle name="Hipervínculo visitado" xfId="20481" builtinId="9" hidden="1"/>
    <cellStyle name="Hipervínculo visitado" xfId="29584" builtinId="9" hidden="1"/>
    <cellStyle name="Hipervínculo visitado" xfId="49468" builtinId="9" hidden="1"/>
    <cellStyle name="Hipervínculo visitado" xfId="35481" builtinId="9" hidden="1"/>
    <cellStyle name="Hipervínculo visitado" xfId="48356" builtinId="9" hidden="1"/>
    <cellStyle name="Hipervínculo visitado" xfId="54123" builtinId="9" hidden="1"/>
    <cellStyle name="Hipervínculo visitado" xfId="23201" builtinId="9" hidden="1"/>
    <cellStyle name="Hipervínculo visitado" xfId="31921" builtinId="9" hidden="1"/>
    <cellStyle name="Hipervínculo visitado" xfId="50887" builtinId="9" hidden="1"/>
    <cellStyle name="Hipervínculo visitado" xfId="17764" builtinId="9" hidden="1"/>
    <cellStyle name="Hipervínculo visitado" xfId="2302" builtinId="9" hidden="1"/>
    <cellStyle name="Hipervínculo visitado" xfId="2571" builtinId="9" hidden="1"/>
    <cellStyle name="Hipervínculo visitado" xfId="39614" builtinId="9" hidden="1"/>
    <cellStyle name="Hipervínculo visitado" xfId="20268" builtinId="9" hidden="1"/>
    <cellStyle name="Hipervínculo visitado" xfId="6294" builtinId="9" hidden="1"/>
    <cellStyle name="Hipervínculo visitado" xfId="37009" builtinId="9" hidden="1"/>
    <cellStyle name="Hipervínculo visitado" xfId="54043" builtinId="9" hidden="1"/>
    <cellStyle name="Hipervínculo visitado" xfId="1503" builtinId="9" hidden="1"/>
    <cellStyle name="Hipervínculo visitado" xfId="11972" builtinId="9" hidden="1"/>
    <cellStyle name="Hipervínculo visitado" xfId="16844" builtinId="9" hidden="1"/>
    <cellStyle name="Hipervínculo visitado" xfId="40284" builtinId="9" hidden="1"/>
    <cellStyle name="Hipervínculo visitado" xfId="58841" builtinId="9" hidden="1"/>
    <cellStyle name="Hipervínculo visitado" xfId="47275" builtinId="9" hidden="1"/>
    <cellStyle name="Hipervínculo visitado" xfId="7036" builtinId="9" hidden="1"/>
    <cellStyle name="Hipervínculo visitado" xfId="6146" builtinId="9" hidden="1"/>
    <cellStyle name="Hipervínculo visitado" xfId="26023" builtinId="9" hidden="1"/>
    <cellStyle name="Hipervínculo visitado" xfId="19554" builtinId="9" hidden="1"/>
    <cellStyle name="Hipervínculo visitado" xfId="14566" builtinId="9" hidden="1"/>
    <cellStyle name="Hipervínculo visitado" xfId="49362" builtinId="9" hidden="1"/>
    <cellStyle name="Hipervínculo visitado" xfId="39728" builtinId="9" hidden="1"/>
    <cellStyle name="Hipervínculo visitado" xfId="31839" builtinId="9" hidden="1"/>
    <cellStyle name="Hipervínculo visitado" xfId="15000" builtinId="9" hidden="1"/>
    <cellStyle name="Hipervínculo visitado" xfId="32519" builtinId="9" hidden="1"/>
    <cellStyle name="Hipervínculo visitado" xfId="22401" builtinId="9" hidden="1"/>
    <cellStyle name="Hipervínculo visitado" xfId="26887" builtinId="9" hidden="1"/>
    <cellStyle name="Hipervínculo visitado" xfId="26921" builtinId="9" hidden="1"/>
    <cellStyle name="Hipervínculo visitado" xfId="51508" builtinId="9" hidden="1"/>
    <cellStyle name="Hipervínculo visitado" xfId="32402" builtinId="9" hidden="1"/>
    <cellStyle name="Hipervínculo visitado" xfId="53203" builtinId="9" hidden="1"/>
    <cellStyle name="Hipervínculo visitado" xfId="35338" builtinId="9" hidden="1"/>
    <cellStyle name="Hipervínculo visitado" xfId="22674" builtinId="9" hidden="1"/>
    <cellStyle name="Hipervínculo visitado" xfId="27745" builtinId="9" hidden="1"/>
    <cellStyle name="Hipervínculo visitado" xfId="57074" builtinId="9" hidden="1"/>
    <cellStyle name="Hipervínculo visitado" xfId="51456" builtinId="9" hidden="1"/>
    <cellStyle name="Hipervínculo visitado" xfId="55060" builtinId="9" hidden="1"/>
    <cellStyle name="Hipervínculo visitado" xfId="18077" builtinId="9" hidden="1"/>
    <cellStyle name="Hipervínculo visitado" xfId="46445" builtinId="9" hidden="1"/>
    <cellStyle name="Hipervínculo visitado" xfId="23400" builtinId="9" hidden="1"/>
    <cellStyle name="Hipervínculo visitado" xfId="4229" builtinId="9" hidden="1"/>
    <cellStyle name="Hipervínculo visitado" xfId="52210" builtinId="9" hidden="1"/>
    <cellStyle name="Hipervínculo visitado" xfId="53565" builtinId="9" hidden="1"/>
    <cellStyle name="Hipervínculo visitado" xfId="40360" builtinId="9" hidden="1"/>
    <cellStyle name="Hipervínculo visitado" xfId="56007" builtinId="9" hidden="1"/>
    <cellStyle name="Hipervínculo visitado" xfId="22314" builtinId="9" hidden="1"/>
    <cellStyle name="Hipervínculo visitado" xfId="13057" builtinId="9" hidden="1"/>
    <cellStyle name="Hipervínculo visitado" xfId="55527" builtinId="9" hidden="1"/>
    <cellStyle name="Hipervínculo visitado" xfId="5095" builtinId="9" hidden="1"/>
    <cellStyle name="Hipervínculo visitado" xfId="11449" builtinId="9" hidden="1"/>
    <cellStyle name="Hipervínculo visitado" xfId="31422" builtinId="9" hidden="1"/>
    <cellStyle name="Hipervínculo visitado" xfId="13349" builtinId="9" hidden="1"/>
    <cellStyle name="Hipervínculo visitado" xfId="15857" builtinId="9" hidden="1"/>
    <cellStyle name="Hipervínculo visitado" xfId="5710" builtinId="9" hidden="1"/>
    <cellStyle name="Hipervínculo visitado" xfId="163" builtinId="9" hidden="1"/>
    <cellStyle name="Hipervínculo visitado" xfId="41319" builtinId="9" hidden="1"/>
    <cellStyle name="Hipervínculo visitado" xfId="49194" builtinId="9" hidden="1"/>
    <cellStyle name="Hipervínculo visitado" xfId="5870" builtinId="9" hidden="1"/>
    <cellStyle name="Hipervínculo visitado" xfId="12573" builtinId="9" hidden="1"/>
    <cellStyle name="Hipervínculo visitado" xfId="5898" builtinId="9" hidden="1"/>
    <cellStyle name="Hipervínculo visitado" xfId="12400" builtinId="9" hidden="1"/>
    <cellStyle name="Hipervínculo visitado" xfId="10456" builtinId="9" hidden="1"/>
    <cellStyle name="Hipervínculo visitado" xfId="5004" builtinId="9" hidden="1"/>
    <cellStyle name="Hipervínculo visitado" xfId="6488" builtinId="9" hidden="1"/>
    <cellStyle name="Hipervínculo visitado" xfId="9522" builtinId="9" hidden="1"/>
    <cellStyle name="Hipervínculo visitado" xfId="39214" builtinId="9" hidden="1"/>
    <cellStyle name="Hipervínculo visitado" xfId="15210" builtinId="9" hidden="1"/>
    <cellStyle name="Hipervínculo visitado" xfId="4063" builtinId="9" hidden="1"/>
    <cellStyle name="Hipervínculo visitado" xfId="31825" builtinId="9" hidden="1"/>
    <cellStyle name="Hipervínculo visitado" xfId="30146" builtinId="9" hidden="1"/>
    <cellStyle name="Hipervínculo visitado" xfId="42189" builtinId="9" hidden="1"/>
    <cellStyle name="Hipervínculo visitado" xfId="6691" builtinId="9" hidden="1"/>
    <cellStyle name="Hipervínculo visitado" xfId="32940" builtinId="9" hidden="1"/>
    <cellStyle name="Hipervínculo visitado" xfId="44414" builtinId="9" hidden="1"/>
    <cellStyle name="Hipervínculo visitado" xfId="41954" builtinId="9" hidden="1"/>
    <cellStyle name="Hipervínculo visitado" xfId="41950" builtinId="9" hidden="1"/>
    <cellStyle name="Hipervínculo visitado" xfId="44626" builtinId="9" hidden="1"/>
    <cellStyle name="Hipervínculo visitado" xfId="16198" builtinId="9" hidden="1"/>
    <cellStyle name="Hipervínculo visitado" xfId="20006" builtinId="9" hidden="1"/>
    <cellStyle name="Hipervínculo visitado" xfId="9782" builtinId="9" hidden="1"/>
    <cellStyle name="Hipervínculo visitado" xfId="39580" builtinId="9" hidden="1"/>
    <cellStyle name="Hipervínculo visitado" xfId="18734" builtinId="9" hidden="1"/>
    <cellStyle name="Hipervínculo visitado" xfId="45567" builtinId="9" hidden="1"/>
    <cellStyle name="Hipervínculo visitado" xfId="42946" builtinId="9" hidden="1"/>
    <cellStyle name="Hipervínculo visitado" xfId="6238" builtinId="9" hidden="1"/>
    <cellStyle name="Hipervínculo visitado" xfId="4021" builtinId="9" hidden="1"/>
    <cellStyle name="Hipervínculo visitado" xfId="27775" builtinId="9" hidden="1"/>
    <cellStyle name="Hipervínculo visitado" xfId="38395" builtinId="9" hidden="1"/>
    <cellStyle name="Hipervínculo visitado" xfId="6222" builtinId="9" hidden="1"/>
    <cellStyle name="Hipervínculo visitado" xfId="55085" builtinId="9" hidden="1"/>
    <cellStyle name="Hipervínculo visitado" xfId="55064" builtinId="9" hidden="1"/>
    <cellStyle name="Hipervínculo visitado" xfId="106" builtinId="9" hidden="1"/>
    <cellStyle name="Hipervínculo visitado" xfId="32553" builtinId="9" hidden="1"/>
    <cellStyle name="Hipervínculo visitado" xfId="13447" builtinId="9" hidden="1"/>
    <cellStyle name="Hipervínculo visitado" xfId="1417" builtinId="9" hidden="1"/>
    <cellStyle name="Hipervínculo visitado" xfId="33880" builtinId="9" hidden="1"/>
    <cellStyle name="Hipervínculo visitado" xfId="44930" builtinId="9" hidden="1"/>
    <cellStyle name="Hipervínculo visitado" xfId="25907" builtinId="9" hidden="1"/>
    <cellStyle name="Hipervínculo visitado" xfId="19317" builtinId="9" hidden="1"/>
    <cellStyle name="Hipervínculo visitado" xfId="34749" builtinId="9" hidden="1"/>
    <cellStyle name="Hipervínculo visitado" xfId="8951" builtinId="9" hidden="1"/>
    <cellStyle name="Hipervínculo visitado" xfId="5386" builtinId="9" hidden="1"/>
    <cellStyle name="Hipervínculo visitado" xfId="6154" builtinId="9" hidden="1"/>
    <cellStyle name="Hipervínculo visitado" xfId="42578" builtinId="9" hidden="1"/>
    <cellStyle name="Hipervínculo visitado" xfId="32511" builtinId="9" hidden="1"/>
    <cellStyle name="Hipervínculo visitado" xfId="37263" builtinId="9" hidden="1"/>
    <cellStyle name="Hipervínculo visitado" xfId="49112" builtinId="9" hidden="1"/>
    <cellStyle name="Hipervínculo visitado" xfId="37517" builtinId="9" hidden="1"/>
    <cellStyle name="Hipervínculo visitado" xfId="28490" builtinId="9" hidden="1"/>
    <cellStyle name="Hipervínculo visitado" xfId="4243" builtinId="9" hidden="1"/>
    <cellStyle name="Hipervínculo visitado" xfId="8828" builtinId="9" hidden="1"/>
    <cellStyle name="Hipervínculo visitado" xfId="42118" builtinId="9" hidden="1"/>
    <cellStyle name="Hipervínculo visitado" xfId="50992" builtinId="9" hidden="1"/>
    <cellStyle name="Hipervínculo visitado" xfId="28957" builtinId="9" hidden="1"/>
    <cellStyle name="Hipervínculo visitado" xfId="57032" builtinId="9" hidden="1"/>
    <cellStyle name="Hipervínculo visitado" xfId="49882" builtinId="9" hidden="1"/>
    <cellStyle name="Hipervínculo visitado" xfId="46312" builtinId="9" hidden="1"/>
    <cellStyle name="Hipervínculo visitado" xfId="29107" builtinId="9" hidden="1"/>
    <cellStyle name="Hipervínculo visitado" xfId="29608" builtinId="9" hidden="1"/>
    <cellStyle name="Hipervínculo visitado" xfId="36358" builtinId="9" hidden="1"/>
    <cellStyle name="Hipervínculo visitado" xfId="58192" builtinId="9" hidden="1"/>
    <cellStyle name="Hipervínculo visitado" xfId="54952" builtinId="9" hidden="1"/>
    <cellStyle name="Hipervínculo visitado" xfId="28488" builtinId="9" hidden="1"/>
    <cellStyle name="Hipervínculo visitado" xfId="30178" builtinId="9" hidden="1"/>
    <cellStyle name="Hipervínculo visitado" xfId="21977" builtinId="9" hidden="1"/>
    <cellStyle name="Hipervínculo visitado" xfId="35227" builtinId="9" hidden="1"/>
    <cellStyle name="Hipervínculo visitado" xfId="57505" builtinId="9" hidden="1"/>
    <cellStyle name="Hipervínculo visitado" xfId="50030" builtinId="9" hidden="1"/>
    <cellStyle name="Hipervínculo visitado" xfId="18559" builtinId="9" hidden="1"/>
    <cellStyle name="Hipervínculo visitado" xfId="59161" builtinId="9" hidden="1"/>
    <cellStyle name="Hipervínculo visitado" xfId="7054" builtinId="9" hidden="1"/>
    <cellStyle name="Hipervínculo visitado" xfId="54457" builtinId="9" hidden="1"/>
    <cellStyle name="Hipervínculo visitado" xfId="56839" builtinId="9" hidden="1"/>
    <cellStyle name="Hipervínculo visitado" xfId="37311" builtinId="9" hidden="1"/>
    <cellStyle name="Hipervínculo visitado" xfId="29875" builtinId="9" hidden="1"/>
    <cellStyle name="Hipervínculo visitado" xfId="21285" builtinId="9" hidden="1"/>
    <cellStyle name="Hipervínculo visitado" xfId="32191" builtinId="9" hidden="1"/>
    <cellStyle name="Hipervínculo visitado" xfId="46469" builtinId="9" hidden="1"/>
    <cellStyle name="Hipervínculo visitado" xfId="37937" builtinId="9" hidden="1"/>
    <cellStyle name="Hipervínculo visitado" xfId="40362" builtinId="9" hidden="1"/>
    <cellStyle name="Hipervínculo visitado" xfId="46266" builtinId="9" hidden="1"/>
    <cellStyle name="Hipervínculo visitado" xfId="34822" builtinId="9" hidden="1"/>
    <cellStyle name="Hipervínculo visitado" xfId="52391" builtinId="9" hidden="1"/>
    <cellStyle name="Hipervínculo visitado" xfId="46833" builtinId="9" hidden="1"/>
    <cellStyle name="Hipervínculo visitado" xfId="58571" builtinId="9" hidden="1"/>
    <cellStyle name="Hipervínculo visitado" xfId="31588" builtinId="9" hidden="1"/>
    <cellStyle name="Hipervínculo visitado" xfId="31096" builtinId="9" hidden="1"/>
    <cellStyle name="Hipervínculo visitado" xfId="43567" builtinId="9" hidden="1"/>
    <cellStyle name="Hipervínculo visitado" xfId="26659" builtinId="9" hidden="1"/>
    <cellStyle name="Hipervínculo visitado" xfId="20583" builtinId="9" hidden="1"/>
    <cellStyle name="Hipervínculo visitado" xfId="8260" builtinId="9" hidden="1"/>
    <cellStyle name="Hipervínculo visitado" xfId="35847" builtinId="9" hidden="1"/>
    <cellStyle name="Hipervínculo visitado" xfId="40288" builtinId="9" hidden="1"/>
    <cellStyle name="Hipervínculo visitado" xfId="42834" builtinId="9" hidden="1"/>
    <cellStyle name="Hipervínculo visitado" xfId="51564" builtinId="9" hidden="1"/>
    <cellStyle name="Hipervínculo visitado" xfId="17088" builtinId="9" hidden="1"/>
    <cellStyle name="Hipervínculo visitado" xfId="59159" builtinId="9" hidden="1"/>
    <cellStyle name="Hipervínculo visitado" xfId="34769" builtinId="9" hidden="1"/>
    <cellStyle name="Hipervínculo visitado" xfId="12249" builtinId="9" hidden="1"/>
    <cellStyle name="Hipervínculo visitado" xfId="54844" builtinId="9" hidden="1"/>
    <cellStyle name="Hipervínculo visitado" xfId="58144" builtinId="9" hidden="1"/>
    <cellStyle name="Hipervínculo visitado" xfId="24227" builtinId="9" hidden="1"/>
    <cellStyle name="Hipervínculo visitado" xfId="10137" builtinId="9" hidden="1"/>
    <cellStyle name="Hipervínculo visitado" xfId="4643" builtinId="9" hidden="1"/>
    <cellStyle name="Hipervínculo visitado" xfId="45168" builtinId="9" hidden="1"/>
    <cellStyle name="Hipervínculo visitado" xfId="11303" builtinId="9" hidden="1"/>
    <cellStyle name="Hipervínculo visitado" xfId="25965" builtinId="9" hidden="1"/>
    <cellStyle name="Hipervínculo visitado" xfId="12605" builtinId="9" hidden="1"/>
    <cellStyle name="Hipervínculo visitado" xfId="14360" builtinId="9" hidden="1"/>
    <cellStyle name="Hipervínculo visitado" xfId="51120" builtinId="9" hidden="1"/>
    <cellStyle name="Hipervínculo visitado" xfId="55444" builtinId="9" hidden="1"/>
    <cellStyle name="Hipervínculo visitado" xfId="48246" builtinId="9" hidden="1"/>
    <cellStyle name="Hipervínculo visitado" xfId="11504" builtinId="9" hidden="1"/>
    <cellStyle name="Hipervínculo visitado" xfId="45691" builtinId="9" hidden="1"/>
    <cellStyle name="Hipervínculo visitado" xfId="21667" builtinId="9" hidden="1"/>
    <cellStyle name="Hipervínculo visitado" xfId="53045" builtinId="9" hidden="1"/>
    <cellStyle name="Hipervínculo visitado" xfId="3519" builtinId="9" hidden="1"/>
    <cellStyle name="Hipervínculo visitado" xfId="17832" builtinId="9" hidden="1"/>
    <cellStyle name="Hipervínculo visitado" xfId="40656" builtinId="9" hidden="1"/>
    <cellStyle name="Hipervínculo visitado" xfId="11339" builtinId="9" hidden="1"/>
    <cellStyle name="Hipervínculo visitado" xfId="35133" builtinId="9" hidden="1"/>
    <cellStyle name="Hipervínculo visitado" xfId="15829" builtinId="9" hidden="1"/>
    <cellStyle name="Hipervínculo visitado" xfId="42960" builtinId="9" hidden="1"/>
    <cellStyle name="Hipervínculo visitado" xfId="7624" builtinId="9" hidden="1"/>
    <cellStyle name="Hipervínculo visitado" xfId="21801" builtinId="9" hidden="1"/>
    <cellStyle name="Hipervínculo visitado" xfId="27859" builtinId="9" hidden="1"/>
    <cellStyle name="Hipervínculo visitado" xfId="34474" builtinId="9" hidden="1"/>
    <cellStyle name="Hipervínculo visitado" xfId="8884" builtinId="9" hidden="1"/>
    <cellStyle name="Hipervínculo visitado" xfId="20631" builtinId="9" hidden="1"/>
    <cellStyle name="Hipervínculo visitado" xfId="30267" builtinId="9" hidden="1"/>
    <cellStyle name="Hipervínculo visitado" xfId="32053" builtinId="9" hidden="1"/>
    <cellStyle name="Hipervínculo visitado" xfId="25771" builtinId="9" hidden="1"/>
    <cellStyle name="Hipervínculo visitado" xfId="31895" builtinId="9" hidden="1"/>
    <cellStyle name="Hipervínculo visitado" xfId="53709" builtinId="9" hidden="1"/>
    <cellStyle name="Hipervínculo visitado" xfId="54862" builtinId="9" hidden="1"/>
    <cellStyle name="Hipervínculo visitado" xfId="47619" builtinId="9" hidden="1"/>
    <cellStyle name="Hipervínculo visitado" xfId="28637" builtinId="9" hidden="1"/>
    <cellStyle name="Hipervínculo visitado" xfId="32200" builtinId="9" hidden="1"/>
    <cellStyle name="Hipervínculo visitado" xfId="47077" builtinId="9" hidden="1"/>
    <cellStyle name="Hipervínculo visitado" xfId="51954" builtinId="9" hidden="1"/>
    <cellStyle name="Hipervínculo visitado" xfId="24411" builtinId="9" hidden="1"/>
    <cellStyle name="Hipervínculo visitado" xfId="41904" builtinId="9" hidden="1"/>
    <cellStyle name="Hipervínculo visitado" xfId="10944" builtinId="9" hidden="1"/>
    <cellStyle name="Hipervínculo visitado" xfId="3881" builtinId="9" hidden="1"/>
    <cellStyle name="Hipervínculo visitado" xfId="23593" builtinId="9" hidden="1"/>
    <cellStyle name="Hipervínculo visitado" xfId="4464" builtinId="9" hidden="1"/>
    <cellStyle name="Hipervínculo visitado" xfId="51918" builtinId="9" hidden="1"/>
    <cellStyle name="Hipervínculo visitado" xfId="40744" builtinId="9" hidden="1"/>
    <cellStyle name="Hipervínculo visitado" xfId="47769" builtinId="9" hidden="1"/>
    <cellStyle name="Hipervínculo visitado" xfId="29443" builtinId="9" hidden="1"/>
    <cellStyle name="Hipervínculo visitado" xfId="23894" builtinId="9" hidden="1"/>
    <cellStyle name="Hipervínculo visitado" xfId="29506" builtinId="9" hidden="1"/>
    <cellStyle name="Hipervínculo visitado" xfId="12667" builtinId="9" hidden="1"/>
    <cellStyle name="Hipervínculo visitado" xfId="50936" builtinId="9" hidden="1"/>
    <cellStyle name="Hipervínculo visitado" xfId="1681" builtinId="9" hidden="1"/>
    <cellStyle name="Hipervínculo visitado" xfId="47083" builtinId="9" hidden="1"/>
    <cellStyle name="Hipervínculo visitado" xfId="45535" builtinId="9" hidden="1"/>
    <cellStyle name="Hipervínculo visitado" xfId="21259" builtinId="9" hidden="1"/>
    <cellStyle name="Hipervínculo visitado" xfId="26699" builtinId="9" hidden="1"/>
    <cellStyle name="Hipervínculo visitado" xfId="12809" builtinId="9" hidden="1"/>
    <cellStyle name="Hipervínculo visitado" xfId="43838" builtinId="9" hidden="1"/>
    <cellStyle name="Hipervínculo visitado" xfId="7968" builtinId="9" hidden="1"/>
    <cellStyle name="Hipervínculo visitado" xfId="48348" builtinId="9" hidden="1"/>
    <cellStyle name="Hipervínculo visitado" xfId="31330" builtinId="9" hidden="1"/>
    <cellStyle name="Hipervínculo visitado" xfId="7522" builtinId="9" hidden="1"/>
    <cellStyle name="Hipervínculo visitado" xfId="35715" builtinId="9" hidden="1"/>
    <cellStyle name="Hipervínculo visitado" xfId="38453" builtinId="9" hidden="1"/>
    <cellStyle name="Hipervínculo visitado" xfId="38399" builtinId="9" hidden="1"/>
    <cellStyle name="Hipervínculo visitado" xfId="29363" builtinId="9" hidden="1"/>
    <cellStyle name="Hipervínculo visitado" xfId="22758" builtinId="9" hidden="1"/>
    <cellStyle name="Hipervínculo visitado" xfId="13239" builtinId="9" hidden="1"/>
    <cellStyle name="Hipervínculo visitado" xfId="54199" builtinId="9" hidden="1"/>
    <cellStyle name="Hipervínculo visitado" xfId="29767" builtinId="9" hidden="1"/>
    <cellStyle name="Hipervínculo visitado" xfId="30174" builtinId="9" hidden="1"/>
    <cellStyle name="Hipervínculo visitado" xfId="14980" builtinId="9" hidden="1"/>
    <cellStyle name="Hipervínculo visitado" xfId="21584" builtinId="9" hidden="1"/>
    <cellStyle name="Hipervínculo visitado" xfId="31070" builtinId="9" hidden="1"/>
    <cellStyle name="Hipervínculo visitado" xfId="41115" builtinId="9" hidden="1"/>
    <cellStyle name="Hipervínculo visitado" xfId="49366" builtinId="9" hidden="1"/>
    <cellStyle name="Hipervínculo visitado" xfId="51586" builtinId="9" hidden="1"/>
    <cellStyle name="Hipervínculo visitado" xfId="21739" builtinId="9" hidden="1"/>
    <cellStyle name="Hipervínculo visitado" xfId="33264" builtinId="9" hidden="1"/>
    <cellStyle name="Hipervínculo visitado" xfId="38303" builtinId="9" hidden="1"/>
    <cellStyle name="Hipervínculo visitado" xfId="20704" builtinId="9" hidden="1"/>
    <cellStyle name="Hipervínculo visitado" xfId="14725" builtinId="9" hidden="1"/>
    <cellStyle name="Hipervínculo visitado" xfId="12517" builtinId="9" hidden="1"/>
    <cellStyle name="Hipervínculo visitado" xfId="31170" builtinId="9" hidden="1"/>
    <cellStyle name="Hipervínculo visitado" xfId="22253" builtinId="9" hidden="1"/>
    <cellStyle name="Hipervínculo visitado" xfId="22133" builtinId="9" hidden="1"/>
    <cellStyle name="Hipervínculo visitado" xfId="47073" builtinId="9" hidden="1"/>
    <cellStyle name="Hipervínculo visitado" xfId="11347" builtinId="9" hidden="1"/>
    <cellStyle name="Hipervínculo visitado" xfId="27238" builtinId="9" hidden="1"/>
    <cellStyle name="Hipervínculo visitado" xfId="30241" builtinId="9" hidden="1"/>
    <cellStyle name="Hipervínculo visitado" xfId="24701" builtinId="9" hidden="1"/>
    <cellStyle name="Hipervínculo visitado" xfId="6452" builtinId="9" hidden="1"/>
    <cellStyle name="Hipervínculo visitado" xfId="51194" builtinId="9" hidden="1"/>
    <cellStyle name="Hipervínculo visitado" xfId="8" builtinId="9" hidden="1"/>
    <cellStyle name="Hipervínculo visitado" xfId="18760" builtinId="9" hidden="1"/>
    <cellStyle name="Hipervínculo visitado" xfId="21179" builtinId="9" hidden="1"/>
    <cellStyle name="Hipervínculo visitado" xfId="32202" builtinId="9" hidden="1"/>
    <cellStyle name="Hipervínculo visitado" xfId="19764" builtinId="9" hidden="1"/>
    <cellStyle name="Hipervínculo visitado" xfId="1475" builtinId="9" hidden="1"/>
    <cellStyle name="Hipervínculo visitado" xfId="24347" builtinId="9" hidden="1"/>
    <cellStyle name="Hipervínculo visitado" xfId="41482" builtinId="9" hidden="1"/>
    <cellStyle name="Hipervínculo visitado" xfId="46788" builtinId="9" hidden="1"/>
    <cellStyle name="Hipervínculo visitado" xfId="2001" builtinId="9" hidden="1"/>
    <cellStyle name="Hipervínculo visitado" xfId="15164" builtinId="9" hidden="1"/>
    <cellStyle name="Hipervínculo visitado" xfId="2757" builtinId="9" hidden="1"/>
    <cellStyle name="Hipervínculo visitado" xfId="7881" builtinId="9" hidden="1"/>
    <cellStyle name="Hipervínculo visitado" xfId="3025" builtinId="9" hidden="1"/>
    <cellStyle name="Hipervínculo visitado" xfId="683" builtinId="9" hidden="1"/>
    <cellStyle name="Hipervínculo visitado" xfId="46813" builtinId="9" hidden="1"/>
    <cellStyle name="Hipervínculo visitado" xfId="46917" builtinId="9" hidden="1"/>
    <cellStyle name="Hipervínculo visitado" xfId="16155" builtinId="9" hidden="1"/>
    <cellStyle name="Hipervínculo visitado" xfId="6805" builtinId="9" hidden="1"/>
    <cellStyle name="Hipervínculo visitado" xfId="40080" builtinId="9" hidden="1"/>
    <cellStyle name="Hipervínculo visitado" xfId="44540" builtinId="9" hidden="1"/>
    <cellStyle name="Hipervínculo visitado" xfId="25022" builtinId="9" hidden="1"/>
    <cellStyle name="Hipervínculo visitado" xfId="57607" builtinId="9" hidden="1"/>
    <cellStyle name="Hipervínculo visitado" xfId="47479" builtinId="9" hidden="1"/>
    <cellStyle name="Hipervínculo visitado" xfId="43315" builtinId="9" hidden="1"/>
    <cellStyle name="Hipervínculo visitado" xfId="20363" builtinId="9" hidden="1"/>
    <cellStyle name="Hipervínculo visitado" xfId="38915" builtinId="9" hidden="1"/>
    <cellStyle name="Hipervínculo visitado" xfId="27346" builtinId="9" hidden="1"/>
    <cellStyle name="Hipervínculo visitado" xfId="52116" builtinId="9" hidden="1"/>
    <cellStyle name="Hipervínculo visitado" xfId="21138" builtinId="9" hidden="1"/>
    <cellStyle name="Hipervínculo visitado" xfId="42780" builtinId="9" hidden="1"/>
    <cellStyle name="Hipervínculo visitado" xfId="34071" builtinId="9" hidden="1"/>
    <cellStyle name="Hipervínculo visitado" xfId="29151" builtinId="9" hidden="1"/>
    <cellStyle name="Hipervínculo visitado" xfId="28063" builtinId="9" hidden="1"/>
    <cellStyle name="Hipervínculo visitado" xfId="20935" builtinId="9" hidden="1"/>
    <cellStyle name="Hipervínculo visitado" xfId="21783" builtinId="9" hidden="1"/>
    <cellStyle name="Hipervínculo visitado" xfId="18638" builtinId="9" hidden="1"/>
    <cellStyle name="Hipervínculo visitado" xfId="18662" builtinId="9" hidden="1"/>
    <cellStyle name="Hipervínculo visitado" xfId="27167" builtinId="9" hidden="1"/>
    <cellStyle name="Hipervínculo visitado" xfId="47936" builtinId="9" hidden="1"/>
    <cellStyle name="Hipervínculo visitado" xfId="86" builtinId="9" hidden="1"/>
    <cellStyle name="Hipervínculo visitado" xfId="9029" builtinId="9" hidden="1"/>
    <cellStyle name="Hipervínculo visitado" xfId="6907" builtinId="9" hidden="1"/>
    <cellStyle name="Hipervínculo visitado" xfId="19656" builtinId="9" hidden="1"/>
    <cellStyle name="Hipervínculo visitado" xfId="12460" builtinId="9" hidden="1"/>
    <cellStyle name="Hipervínculo visitado" xfId="32384" builtinId="9" hidden="1"/>
    <cellStyle name="Hipervínculo visitado" xfId="35197" builtinId="9" hidden="1"/>
    <cellStyle name="Hipervínculo visitado" xfId="37831" builtinId="9" hidden="1"/>
    <cellStyle name="Hipervínculo visitado" xfId="8620" builtinId="9" hidden="1"/>
    <cellStyle name="Hipervínculo visitado" xfId="25337" builtinId="9" hidden="1"/>
    <cellStyle name="Hipervínculo visitado" xfId="9838" builtinId="9" hidden="1"/>
    <cellStyle name="Hipervínculo visitado" xfId="38961" builtinId="9" hidden="1"/>
    <cellStyle name="Hipervínculo visitado" xfId="56265" builtinId="9" hidden="1"/>
    <cellStyle name="Hipervínculo visitado" xfId="35617" builtinId="9" hidden="1"/>
    <cellStyle name="Hipervínculo visitado" xfId="37909" builtinId="9" hidden="1"/>
    <cellStyle name="Hipervínculo visitado" xfId="38529" builtinId="9" hidden="1"/>
    <cellStyle name="Hipervínculo visitado" xfId="7371" builtinId="9" hidden="1"/>
    <cellStyle name="Hipervínculo visitado" xfId="17446" builtinId="9" hidden="1"/>
    <cellStyle name="Hipervínculo visitado" xfId="33838" builtinId="9" hidden="1"/>
    <cellStyle name="Hipervínculo visitado" xfId="26855" builtinId="9" hidden="1"/>
    <cellStyle name="Hipervínculo visitado" xfId="43810" builtinId="9" hidden="1"/>
    <cellStyle name="Hipervínculo visitado" xfId="31933" builtinId="9" hidden="1"/>
    <cellStyle name="Hipervínculo visitado" xfId="23142" builtinId="9" hidden="1"/>
    <cellStyle name="Hipervínculo visitado" xfId="21207" builtinId="9" hidden="1"/>
    <cellStyle name="Hipervínculo visitado" xfId="11002" builtinId="9" hidden="1"/>
    <cellStyle name="Hipervínculo visitado" xfId="21007" builtinId="9" hidden="1"/>
    <cellStyle name="Hipervínculo visitado" xfId="23495" builtinId="9" hidden="1"/>
    <cellStyle name="Hipervínculo visitado" xfId="44128" builtinId="9" hidden="1"/>
    <cellStyle name="Hipervínculo visitado" xfId="42668" builtinId="9" hidden="1"/>
    <cellStyle name="Hipervínculo visitado" xfId="5974" builtinId="9" hidden="1"/>
    <cellStyle name="Hipervínculo visitado" xfId="24371" builtinId="9" hidden="1"/>
    <cellStyle name="Hipervínculo visitado" xfId="24805" builtinId="9" hidden="1"/>
    <cellStyle name="Hipervínculo visitado" xfId="12125" builtinId="9" hidden="1"/>
    <cellStyle name="Hipervínculo visitado" xfId="15995" builtinId="9" hidden="1"/>
    <cellStyle name="Hipervínculo visitado" xfId="15116" builtinId="9" hidden="1"/>
    <cellStyle name="Hipervínculo visitado" xfId="34607" builtinId="9" hidden="1"/>
    <cellStyle name="Hipervínculo visitado" xfId="7568" builtinId="9" hidden="1"/>
    <cellStyle name="Hipervínculo visitado" xfId="23092" builtinId="9" hidden="1"/>
    <cellStyle name="Hipervínculo visitado" xfId="23402" builtinId="9" hidden="1"/>
    <cellStyle name="Hipervínculo visitado" xfId="25048" builtinId="9" hidden="1"/>
    <cellStyle name="Hipervínculo visitado" xfId="34273" builtinId="9" hidden="1"/>
    <cellStyle name="Hipervínculo visitado" xfId="2025" builtinId="9" hidden="1"/>
    <cellStyle name="Hipervínculo visitado" xfId="21683" builtinId="9" hidden="1"/>
    <cellStyle name="Hipervínculo visitado" xfId="25637" builtinId="9" hidden="1"/>
    <cellStyle name="Hipervínculo visitado" xfId="20286" builtinId="9" hidden="1"/>
    <cellStyle name="Hipervínculo visitado" xfId="22513" builtinId="9" hidden="1"/>
    <cellStyle name="Hipervínculo visitado" xfId="30136" builtinId="9" hidden="1"/>
    <cellStyle name="Hipervínculo visitado" xfId="18616" builtinId="9" hidden="1"/>
    <cellStyle name="Hipervínculo visitado" xfId="50038" builtinId="9" hidden="1"/>
    <cellStyle name="Hipervínculo visitado" xfId="49636" builtinId="9" hidden="1"/>
    <cellStyle name="Hipervínculo visitado" xfId="55997" builtinId="9" hidden="1"/>
    <cellStyle name="Hipervínculo visitado" xfId="18149" builtinId="9" hidden="1"/>
    <cellStyle name="Hipervínculo visitado" xfId="33788" builtinId="9" hidden="1"/>
    <cellStyle name="Hipervínculo visitado" xfId="9409" builtinId="9" hidden="1"/>
    <cellStyle name="Hipervínculo visitado" xfId="5348" builtinId="9" hidden="1"/>
    <cellStyle name="Hipervínculo visitado" xfId="9047" builtinId="9" hidden="1"/>
    <cellStyle name="Hipervínculo visitado" xfId="6937" builtinId="9" hidden="1"/>
    <cellStyle name="Hipervínculo visitado" xfId="37025" builtinId="9" hidden="1"/>
    <cellStyle name="Hipervínculo visitado" xfId="25371" builtinId="9" hidden="1"/>
    <cellStyle name="Hipervínculo visitado" xfId="10350" builtinId="9" hidden="1"/>
    <cellStyle name="Hipervínculo visitado" xfId="42135" builtinId="9" hidden="1"/>
    <cellStyle name="Hipervínculo visitado" xfId="31793" builtinId="9" hidden="1"/>
    <cellStyle name="Hipervínculo visitado" xfId="28363" builtinId="9" hidden="1"/>
    <cellStyle name="Hipervínculo visitado" xfId="25080" builtinId="9" hidden="1"/>
    <cellStyle name="Hipervínculo visitado" xfId="24243" builtinId="9" hidden="1"/>
    <cellStyle name="Hipervínculo visitado" xfId="14200" builtinId="9" hidden="1"/>
    <cellStyle name="Hipervínculo visitado" xfId="15736" builtinId="9" hidden="1"/>
    <cellStyle name="Hipervínculo visitado" xfId="12099" builtinId="9" hidden="1"/>
    <cellStyle name="Hipervínculo visitado" xfId="18888" builtinId="9" hidden="1"/>
    <cellStyle name="Hipervínculo visitado" xfId="21309" builtinId="9" hidden="1"/>
    <cellStyle name="Hipervínculo visitado" xfId="41053" builtinId="9" hidden="1"/>
    <cellStyle name="Hipervínculo visitado" xfId="29315" builtinId="9" hidden="1"/>
    <cellStyle name="Hipervínculo visitado" xfId="33598" builtinId="9" hidden="1"/>
    <cellStyle name="Hipervínculo visitado" xfId="44234" builtinId="9" hidden="1"/>
    <cellStyle name="Hipervínculo visitado" xfId="43549" builtinId="9" hidden="1"/>
    <cellStyle name="Hipervínculo visitado" xfId="26597" builtinId="9" hidden="1"/>
    <cellStyle name="Hipervínculo visitado" xfId="45517" builtinId="9" hidden="1"/>
    <cellStyle name="Hipervínculo visitado" xfId="29572" builtinId="9" hidden="1"/>
    <cellStyle name="Hipervínculo visitado" xfId="26259" builtinId="9" hidden="1"/>
    <cellStyle name="Hipervínculo visitado" xfId="42175" builtinId="9" hidden="1"/>
    <cellStyle name="Hipervínculo visitado" xfId="10822" builtinId="9" hidden="1"/>
    <cellStyle name="Hipervínculo visitado" xfId="7072" builtinId="9" hidden="1"/>
    <cellStyle name="Hipervínculo visitado" xfId="41079" builtinId="9" hidden="1"/>
    <cellStyle name="Hipervínculo visitado" xfId="27460" builtinId="9" hidden="1"/>
    <cellStyle name="Hipervínculo visitado" xfId="43138" builtinId="9" hidden="1"/>
    <cellStyle name="Hipervínculo visitado" xfId="16111" builtinId="9" hidden="1"/>
    <cellStyle name="Hipervínculo visitado" xfId="42436" builtinId="9" hidden="1"/>
    <cellStyle name="Hipervínculo visitado" xfId="32460" builtinId="9" hidden="1"/>
    <cellStyle name="Hipervínculo visitado" xfId="32370" builtinId="9" hidden="1"/>
    <cellStyle name="Hipervínculo visitado" xfId="32041" builtinId="9" hidden="1"/>
    <cellStyle name="Hipervínculo visitado" xfId="38025" builtinId="9" hidden="1"/>
    <cellStyle name="Hipervínculo visitado" xfId="34969" builtinId="9" hidden="1"/>
    <cellStyle name="Hipervínculo visitado" xfId="25749" builtinId="9" hidden="1"/>
    <cellStyle name="Hipervínculo visitado" xfId="23957" builtinId="9" hidden="1"/>
    <cellStyle name="Hipervínculo visitado" xfId="36303" builtinId="9" hidden="1"/>
    <cellStyle name="Hipervínculo visitado" xfId="30506" builtinId="9" hidden="1"/>
    <cellStyle name="Hipervínculo visitado" xfId="38091" builtinId="9" hidden="1"/>
    <cellStyle name="Hipervínculo visitado" xfId="31827" builtinId="9" hidden="1"/>
    <cellStyle name="Hipervínculo visitado" xfId="31610" builtinId="9" hidden="1"/>
    <cellStyle name="Hipervínculo visitado" xfId="27700" builtinId="9" hidden="1"/>
    <cellStyle name="Hipervínculo visitado" xfId="29698" builtinId="9" hidden="1"/>
    <cellStyle name="Hipervínculo visitado" xfId="25507" builtinId="9" hidden="1"/>
    <cellStyle name="Hipervínculo visitado" xfId="25335" builtinId="9" hidden="1"/>
    <cellStyle name="Hipervínculo visitado" xfId="56677" builtinId="9" hidden="1"/>
    <cellStyle name="Hipervínculo visitado" xfId="5448" builtinId="9" hidden="1"/>
    <cellStyle name="Hipervínculo visitado" xfId="42595" builtinId="9" hidden="1"/>
    <cellStyle name="Hipervínculo visitado" xfId="13009" builtinId="9" hidden="1"/>
    <cellStyle name="Hipervínculo visitado" xfId="22297" builtinId="9" hidden="1"/>
    <cellStyle name="Hipervínculo visitado" xfId="24727" builtinId="9" hidden="1"/>
    <cellStyle name="Hipervínculo visitado" xfId="21863" builtinId="9" hidden="1"/>
    <cellStyle name="Hipervínculo visitado" xfId="14868" builtinId="9" hidden="1"/>
    <cellStyle name="Hipervínculo visitado" xfId="9872" builtinId="9" hidden="1"/>
    <cellStyle name="Hipervínculo visitado" xfId="19684" builtinId="9" hidden="1"/>
    <cellStyle name="Hipervínculo visitado" xfId="23559" builtinId="9" hidden="1"/>
    <cellStyle name="Hipervínculo visitado" xfId="22794" builtinId="9" hidden="1"/>
    <cellStyle name="Hipervínculo visitado" xfId="27498" builtinId="9" hidden="1"/>
    <cellStyle name="Hipervínculo visitado" xfId="43445" builtinId="9" hidden="1"/>
    <cellStyle name="Hipervínculo visitado" xfId="28685" builtinId="9" hidden="1"/>
    <cellStyle name="Hipervínculo visitado" xfId="39802" builtinId="9" hidden="1"/>
    <cellStyle name="Hipervínculo visitado" xfId="47125" builtinId="9" hidden="1"/>
    <cellStyle name="Hipervínculo visitado" xfId="44019" builtinId="9" hidden="1"/>
    <cellStyle name="Hipervínculo visitado" xfId="41705" builtinId="9" hidden="1"/>
    <cellStyle name="Hipervínculo visitado" xfId="45671" builtinId="9" hidden="1"/>
    <cellStyle name="Hipervínculo visitado" xfId="47167" builtinId="9" hidden="1"/>
    <cellStyle name="Hipervínculo visitado" xfId="6953" builtinId="9" hidden="1"/>
    <cellStyle name="Hipervínculo visitado" xfId="8985" builtinId="9" hidden="1"/>
    <cellStyle name="Hipervínculo visitado" xfId="1837" builtinId="9" hidden="1"/>
    <cellStyle name="Hipervínculo visitado" xfId="32091" builtinId="9" hidden="1"/>
    <cellStyle name="Hipervínculo visitado" xfId="15442" builtinId="9" hidden="1"/>
    <cellStyle name="Hipervínculo visitado" xfId="57454" builtinId="9" hidden="1"/>
    <cellStyle name="Hipervínculo visitado" xfId="116" builtinId="9" hidden="1"/>
    <cellStyle name="Hipervínculo visitado" xfId="5180" builtinId="9" hidden="1"/>
    <cellStyle name="Hipervínculo visitado" xfId="6955" builtinId="9" hidden="1"/>
    <cellStyle name="Hipervínculo visitado" xfId="1271" builtinId="9" hidden="1"/>
    <cellStyle name="Hipervínculo visitado" xfId="13837" builtinId="9" hidden="1"/>
    <cellStyle name="Hipervínculo visitado" xfId="15670" builtinId="9" hidden="1"/>
    <cellStyle name="Hipervínculo visitado" xfId="43754" builtinId="9" hidden="1"/>
    <cellStyle name="Hipervínculo visitado" xfId="10596" builtinId="9" hidden="1"/>
    <cellStyle name="Hipervínculo visitado" xfId="46895" builtinId="9" hidden="1"/>
    <cellStyle name="Hipervínculo visitado" xfId="21463" builtinId="9" hidden="1"/>
    <cellStyle name="Hipervínculo visitado" xfId="26221" builtinId="9" hidden="1"/>
    <cellStyle name="Hipervínculo visitado" xfId="35521" builtinId="9" hidden="1"/>
    <cellStyle name="Hipervínculo visitado" xfId="21130" builtinId="9" hidden="1"/>
    <cellStyle name="Hipervínculo visitado" xfId="19514" builtinId="9" hidden="1"/>
    <cellStyle name="Hipervínculo visitado" xfId="35649" builtinId="9" hidden="1"/>
    <cellStyle name="Hipervínculo visitado" xfId="39504" builtinId="9" hidden="1"/>
    <cellStyle name="Hipervínculo visitado" xfId="47391" builtinId="9" hidden="1"/>
    <cellStyle name="Hipervínculo visitado" xfId="16400" builtinId="9" hidden="1"/>
    <cellStyle name="Hipervínculo visitado" xfId="4099" builtinId="9" hidden="1"/>
    <cellStyle name="Hipervínculo visitado" xfId="49656" builtinId="9" hidden="1"/>
    <cellStyle name="Hipervínculo visitado" xfId="52935" builtinId="9" hidden="1"/>
    <cellStyle name="Hipervínculo visitado" xfId="20000" builtinId="9" hidden="1"/>
    <cellStyle name="Hipervínculo visitado" xfId="45186" builtinId="9" hidden="1"/>
    <cellStyle name="Hipervínculo visitado" xfId="37923" builtinId="9" hidden="1"/>
    <cellStyle name="Hipervínculo visitado" xfId="23130" builtinId="9" hidden="1"/>
    <cellStyle name="Hipervínculo visitado" xfId="7148" builtinId="9" hidden="1"/>
    <cellStyle name="Hipervínculo visitado" xfId="41936" builtinId="9" hidden="1"/>
    <cellStyle name="Hipervínculo visitado" xfId="41846" builtinId="9" hidden="1"/>
    <cellStyle name="Hipervínculo visitado" xfId="3109" builtinId="9" hidden="1"/>
    <cellStyle name="Hipervínculo visitado" xfId="3304" builtinId="9" hidden="1"/>
    <cellStyle name="Hipervínculo visitado" xfId="5226" builtinId="9" hidden="1"/>
    <cellStyle name="Hipervínculo visitado" xfId="8524" builtinId="9" hidden="1"/>
    <cellStyle name="Hipervínculo visitado" xfId="20316" builtinId="9" hidden="1"/>
    <cellStyle name="Hipervínculo visitado" xfId="8522" builtinId="9" hidden="1"/>
    <cellStyle name="Hipervínculo visitado" xfId="3463" builtinId="9" hidden="1"/>
    <cellStyle name="Hipervínculo visitado" xfId="14952" builtinId="9" hidden="1"/>
    <cellStyle name="Hipervínculo visitado" xfId="16484" builtinId="9" hidden="1"/>
    <cellStyle name="Hipervínculo visitado" xfId="9063" builtinId="9" hidden="1"/>
    <cellStyle name="Hipervínculo visitado" xfId="30912" builtinId="9" hidden="1"/>
    <cellStyle name="Hipervínculo visitado" xfId="18871" builtinId="9" hidden="1"/>
    <cellStyle name="Hipervínculo visitado" xfId="15370" builtinId="9" hidden="1"/>
    <cellStyle name="Hipervínculo visitado" xfId="33158" builtinId="9" hidden="1"/>
    <cellStyle name="Hipervínculo visitado" xfId="38437" builtinId="9" hidden="1"/>
    <cellStyle name="Hipervínculo visitado" xfId="10082" builtinId="9" hidden="1"/>
    <cellStyle name="Hipervínculo visitado" xfId="7592" builtinId="9" hidden="1"/>
    <cellStyle name="Hipervínculo visitado" xfId="5137" builtinId="9" hidden="1"/>
    <cellStyle name="Hipervínculo visitado" xfId="4424" builtinId="9" hidden="1"/>
    <cellStyle name="Hipervínculo visitado" xfId="5990" builtinId="9" hidden="1"/>
    <cellStyle name="Hipervínculo visitado" xfId="4817" builtinId="9" hidden="1"/>
    <cellStyle name="Hipervínculo visitado" xfId="15390" builtinId="9" hidden="1"/>
    <cellStyle name="Hipervínculo visitado" xfId="441" builtinId="9" hidden="1"/>
    <cellStyle name="Hipervínculo visitado" xfId="38219" builtinId="9" hidden="1"/>
    <cellStyle name="Hipervínculo visitado" xfId="3250" builtinId="9" hidden="1"/>
    <cellStyle name="Hipervínculo visitado" xfId="1149" builtinId="9" hidden="1"/>
    <cellStyle name="Hipervínculo visitado" xfId="443" builtinId="9" hidden="1"/>
    <cellStyle name="Hipervínculo visitado" xfId="32171" builtinId="9" hidden="1"/>
    <cellStyle name="Hipervínculo visitado" xfId="15855" builtinId="9" hidden="1"/>
    <cellStyle name="Hipervínculo visitado" xfId="41335" builtinId="9" hidden="1"/>
    <cellStyle name="Hipervínculo visitado" xfId="2534" builtinId="9" hidden="1"/>
    <cellStyle name="Hipervínculo visitado" xfId="40104" builtinId="9" hidden="1"/>
    <cellStyle name="Hipervínculo visitado" xfId="8872" builtinId="9" hidden="1"/>
    <cellStyle name="Hipervínculo visitado" xfId="5682" builtinId="9" hidden="1"/>
    <cellStyle name="Hipervínculo visitado" xfId="24591" builtinId="9" hidden="1"/>
    <cellStyle name="Hipervínculo visitado" xfId="45832" builtinId="9" hidden="1"/>
    <cellStyle name="Hipervínculo visitado" xfId="53289" builtinId="9" hidden="1"/>
    <cellStyle name="Hipervínculo visitado" xfId="44084" builtinId="9" hidden="1"/>
    <cellStyle name="Hipervínculo visitado" xfId="37449" builtinId="9" hidden="1"/>
    <cellStyle name="Hipervínculo visitado" xfId="53701" builtinId="9" hidden="1"/>
    <cellStyle name="Hipervínculo visitado" xfId="18389" builtinId="9" hidden="1"/>
    <cellStyle name="Hipervínculo visitado" xfId="29207" builtinId="9" hidden="1"/>
    <cellStyle name="Hipervínculo visitado" xfId="52724" builtinId="9" hidden="1"/>
    <cellStyle name="Hipervínculo visitado" xfId="57491" builtinId="9" hidden="1"/>
    <cellStyle name="Hipervínculo visitado" xfId="39415" builtinId="9" hidden="1"/>
    <cellStyle name="Hipervínculo visitado" xfId="34376" builtinId="9" hidden="1"/>
    <cellStyle name="Hipervínculo visitado" xfId="16243" builtinId="9" hidden="1"/>
    <cellStyle name="Hipervínculo visitado" xfId="14261" builtinId="9" hidden="1"/>
    <cellStyle name="Hipervínculo visitado" xfId="14330" builtinId="9" hidden="1"/>
    <cellStyle name="Hipervínculo visitado" xfId="51534" builtinId="9" hidden="1"/>
    <cellStyle name="Hipervínculo visitado" xfId="6118" builtinId="9" hidden="1"/>
    <cellStyle name="Hipervínculo visitado" xfId="859" builtinId="9" hidden="1"/>
    <cellStyle name="Hipervínculo visitado" xfId="41356" builtinId="9" hidden="1"/>
    <cellStyle name="Hipervínculo visitado" xfId="6370" builtinId="9" hidden="1"/>
    <cellStyle name="Hipervínculo visitado" xfId="39810" builtinId="9" hidden="1"/>
    <cellStyle name="Hipervínculo visitado" xfId="23394" builtinId="9" hidden="1"/>
    <cellStyle name="Hipervínculo visitado" xfId="24405" builtinId="9" hidden="1"/>
    <cellStyle name="Hipervínculo visitado" xfId="33236" builtinId="9" hidden="1"/>
    <cellStyle name="Hipervínculo visitado" xfId="25660" builtinId="9" hidden="1"/>
    <cellStyle name="Hipervínculo visitado" xfId="21341" builtinId="9" hidden="1"/>
    <cellStyle name="Hipervínculo visitado" xfId="50557" builtinId="9" hidden="1"/>
    <cellStyle name="Hipervínculo visitado" xfId="30352" builtinId="9" hidden="1"/>
    <cellStyle name="Hipervínculo visitado" xfId="33274" builtinId="9" hidden="1"/>
    <cellStyle name="Hipervínculo visitado" xfId="50504" builtinId="9" hidden="1"/>
    <cellStyle name="Hipervínculo visitado" xfId="52070" builtinId="9" hidden="1"/>
    <cellStyle name="Hipervínculo visitado" xfId="14068" builtinId="9" hidden="1"/>
    <cellStyle name="Hipervínculo visitado" xfId="17674" builtinId="9" hidden="1"/>
    <cellStyle name="Hipervínculo visitado" xfId="58535" builtinId="9" hidden="1"/>
    <cellStyle name="Hipervínculo visitado" xfId="52589" builtinId="9" hidden="1"/>
    <cellStyle name="Hipervínculo visitado" xfId="28333" builtinId="9" hidden="1"/>
    <cellStyle name="Hipervínculo visitado" xfId="40118" builtinId="9" hidden="1"/>
    <cellStyle name="Hipervínculo visitado" xfId="50121" builtinId="9" hidden="1"/>
    <cellStyle name="Hipervínculo visitado" xfId="52124" builtinId="9" hidden="1"/>
    <cellStyle name="Hipervínculo visitado" xfId="21538" builtinId="9" hidden="1"/>
    <cellStyle name="Hipervínculo visitado" xfId="15722" builtinId="9" hidden="1"/>
    <cellStyle name="Hipervínculo visitado" xfId="48024" builtinId="9" hidden="1"/>
    <cellStyle name="Hipervínculo visitado" xfId="50487" builtinId="9" hidden="1"/>
    <cellStyle name="Hipervínculo visitado" xfId="37138" builtinId="9" hidden="1"/>
    <cellStyle name="Hipervínculo visitado" xfId="40260" builtinId="9" hidden="1"/>
    <cellStyle name="Hipervínculo visitado" xfId="53467" builtinId="9" hidden="1"/>
    <cellStyle name="Hipervínculo visitado" xfId="40650" builtinId="9" hidden="1"/>
    <cellStyle name="Hipervínculo visitado" xfId="42256" builtinId="9" hidden="1"/>
    <cellStyle name="Hipervínculo visitado" xfId="55311" builtinId="9" hidden="1"/>
    <cellStyle name="Hipervínculo visitado" xfId="43008" builtinId="9" hidden="1"/>
    <cellStyle name="Hipervínculo visitado" xfId="55549" builtinId="9" hidden="1"/>
    <cellStyle name="Hipervínculo visitado" xfId="44463" builtinId="9" hidden="1"/>
    <cellStyle name="Hipervínculo visitado" xfId="56631" builtinId="9" hidden="1"/>
    <cellStyle name="Hipervínculo visitado" xfId="48934" builtinId="9" hidden="1"/>
    <cellStyle name="Hipervínculo visitado" xfId="1749" builtinId="9" hidden="1"/>
    <cellStyle name="Hipervínculo visitado" xfId="22035" builtinId="9" hidden="1"/>
    <cellStyle name="Hipervínculo visitado" xfId="33800" builtinId="9" hidden="1"/>
    <cellStyle name="Hipervínculo visitado" xfId="3901" builtinId="9" hidden="1"/>
    <cellStyle name="Hipervínculo visitado" xfId="3079" builtinId="9" hidden="1"/>
    <cellStyle name="Hipervínculo visitado" xfId="20523" builtinId="9" hidden="1"/>
    <cellStyle name="Hipervínculo visitado" xfId="8416" builtinId="9" hidden="1"/>
    <cellStyle name="Hipervínculo visitado" xfId="22756" builtinId="9" hidden="1"/>
    <cellStyle name="Hipervínculo visitado" xfId="27996" builtinId="9" hidden="1"/>
    <cellStyle name="Hipervínculo visitado" xfId="52579" builtinId="9" hidden="1"/>
    <cellStyle name="Hipervínculo visitado" xfId="25190" builtinId="9" hidden="1"/>
    <cellStyle name="Hipervínculo visitado" xfId="44890" builtinId="9" hidden="1"/>
    <cellStyle name="Hipervínculo visitado" xfId="25414" builtinId="9" hidden="1"/>
    <cellStyle name="Hipervínculo visitado" xfId="34882" builtinId="9" hidden="1"/>
    <cellStyle name="Hipervínculo visitado" xfId="37293" builtinId="9" hidden="1"/>
    <cellStyle name="Hipervínculo visitado" xfId="6823" builtinId="9" hidden="1"/>
    <cellStyle name="Hipervínculo visitado" xfId="50796" builtinId="9" hidden="1"/>
    <cellStyle name="Hipervínculo visitado" xfId="23918" builtinId="9" hidden="1"/>
    <cellStyle name="Hipervínculo visitado" xfId="21425" builtinId="9" hidden="1"/>
    <cellStyle name="Hipervínculo visitado" xfId="3353" builtinId="9" hidden="1"/>
    <cellStyle name="Hipervínculo visitado" xfId="33294" builtinId="9" hidden="1"/>
    <cellStyle name="Hipervínculo visitado" xfId="53979" builtinId="9" hidden="1"/>
    <cellStyle name="Hipervínculo visitado" xfId="11193" builtinId="9" hidden="1"/>
    <cellStyle name="Hipervínculo visitado" xfId="57006" builtinId="9" hidden="1"/>
    <cellStyle name="Hipervínculo visitado" xfId="48480" builtinId="9" hidden="1"/>
    <cellStyle name="Hipervínculo visitado" xfId="47900" builtinId="9" hidden="1"/>
    <cellStyle name="Hipervínculo visitado" xfId="14685" builtinId="9" hidden="1"/>
    <cellStyle name="Hipervínculo visitado" xfId="57192" builtinId="9" hidden="1"/>
    <cellStyle name="Hipervínculo visitado" xfId="51098" builtinId="9" hidden="1"/>
    <cellStyle name="Hipervínculo visitado" xfId="36504" builtinId="9" hidden="1"/>
    <cellStyle name="Hipervínculo visitado" xfId="5529" builtinId="9" hidden="1"/>
    <cellStyle name="Hipervínculo visitado" xfId="4492" builtinId="9" hidden="1"/>
    <cellStyle name="Hipervínculo visitado" xfId="27966" builtinId="9" hidden="1"/>
    <cellStyle name="Hipervínculo visitado" xfId="43367" builtinId="9" hidden="1"/>
    <cellStyle name="Hipervínculo visitado" xfId="2553" builtinId="9" hidden="1"/>
    <cellStyle name="Hipervínculo visitado" xfId="44376" builtinId="9" hidden="1"/>
    <cellStyle name="Hipervínculo visitado" xfId="39734" builtinId="9" hidden="1"/>
    <cellStyle name="Hipervínculo visitado" xfId="19564" builtinId="9" hidden="1"/>
    <cellStyle name="Hipervínculo visitado" xfId="24928" builtinId="9" hidden="1"/>
    <cellStyle name="Hipervínculo visitado" xfId="53681" builtinId="9" hidden="1"/>
    <cellStyle name="Hipervínculo visitado" xfId="22525" builtinId="9" hidden="1"/>
    <cellStyle name="Hipervínculo visitado" xfId="24705" builtinId="9" hidden="1"/>
    <cellStyle name="Hipervínculo visitado" xfId="29093" builtinId="9" hidden="1"/>
    <cellStyle name="Hipervínculo visitado" xfId="44822" builtinId="9" hidden="1"/>
    <cellStyle name="Hipervínculo visitado" xfId="24665" builtinId="9" hidden="1"/>
    <cellStyle name="Hipervínculo visitado" xfId="14416" builtinId="9" hidden="1"/>
    <cellStyle name="Hipervínculo visitado" xfId="12101" builtinId="9" hidden="1"/>
    <cellStyle name="Hipervínculo visitado" xfId="24855" builtinId="9" hidden="1"/>
    <cellStyle name="Hipervínculo visitado" xfId="15022" builtinId="9" hidden="1"/>
    <cellStyle name="Hipervínculo visitado" xfId="44439" builtinId="9" hidden="1"/>
    <cellStyle name="Hipervínculo visitado" xfId="34665" builtinId="9" hidden="1"/>
    <cellStyle name="Hipervínculo visitado" xfId="57290" builtinId="9" hidden="1"/>
    <cellStyle name="Hipervínculo visitado" xfId="38245" builtinId="9" hidden="1"/>
    <cellStyle name="Hipervínculo visitado" xfId="44364" builtinId="9" hidden="1"/>
    <cellStyle name="Hipervínculo visitado" xfId="46563" builtinId="9" hidden="1"/>
    <cellStyle name="Hipervínculo visitado" xfId="44318" builtinId="9" hidden="1"/>
    <cellStyle name="Hipervínculo visitado" xfId="43940" builtinId="9" hidden="1"/>
    <cellStyle name="Hipervínculo visitado" xfId="18884" builtinId="9" hidden="1"/>
    <cellStyle name="Hipervínculo visitado" xfId="25441" builtinId="9" hidden="1"/>
    <cellStyle name="Hipervínculo visitado" xfId="41235" builtinId="9" hidden="1"/>
    <cellStyle name="Hipervínculo visitado" xfId="51650" builtinId="9" hidden="1"/>
    <cellStyle name="Hipervínculo visitado" xfId="30761" builtinId="9" hidden="1"/>
    <cellStyle name="Hipervínculo visitado" xfId="25224" builtinId="9" hidden="1"/>
    <cellStyle name="Hipervínculo visitado" xfId="55321" builtinId="9" hidden="1"/>
    <cellStyle name="Hipervínculo visitado" xfId="24583" builtinId="9" hidden="1"/>
    <cellStyle name="Hipervínculo visitado" xfId="35401" builtinId="9" hidden="1"/>
    <cellStyle name="Hipervínculo visitado" xfId="36219" builtinId="9" hidden="1"/>
    <cellStyle name="Hipervínculo visitado" xfId="19820" builtinId="9" hidden="1"/>
    <cellStyle name="Hipervínculo visitado" xfId="25347" builtinId="9" hidden="1"/>
    <cellStyle name="Hipervínculo visitado" xfId="43782" builtinId="9" hidden="1"/>
    <cellStyle name="Hipervínculo visitado" xfId="33682" builtinId="9" hidden="1"/>
    <cellStyle name="Hipervínculo visitado" xfId="22281" builtinId="9" hidden="1"/>
    <cellStyle name="Hipervínculo visitado" xfId="23167" builtinId="9" hidden="1"/>
    <cellStyle name="Hipervínculo visitado" xfId="20885" builtinId="9" hidden="1"/>
    <cellStyle name="Hipervínculo visitado" xfId="36734" builtinId="9" hidden="1"/>
    <cellStyle name="Hipervínculo visitado" xfId="48832" builtinId="9" hidden="1"/>
    <cellStyle name="Hipervínculo visitado" xfId="3248" builtinId="9" hidden="1"/>
    <cellStyle name="Hipervínculo visitado" xfId="59201" builtinId="9" hidden="1"/>
    <cellStyle name="Hipervínculo visitado" xfId="21305" builtinId="9" hidden="1"/>
    <cellStyle name="Hipervínculo visitado" xfId="23094" builtinId="9" hidden="1"/>
    <cellStyle name="Hipervínculo visitado" xfId="45136" builtinId="9" hidden="1"/>
    <cellStyle name="Hipervínculo visitado" xfId="31768" builtinId="9" hidden="1"/>
    <cellStyle name="Hipervínculo visitado" xfId="1241" builtinId="9" hidden="1"/>
    <cellStyle name="Hipervínculo visitado" xfId="51860" builtinId="9" hidden="1"/>
    <cellStyle name="Hipervínculo visitado" xfId="52222" builtinId="9" hidden="1"/>
    <cellStyle name="Hipervínculo visitado" xfId="6338" builtinId="9" hidden="1"/>
    <cellStyle name="Hipervínculo visitado" xfId="36215" builtinId="9" hidden="1"/>
    <cellStyle name="Hipervínculo visitado" xfId="51852" builtinId="9" hidden="1"/>
    <cellStyle name="Hipervínculo visitado" xfId="40518" builtinId="9" hidden="1"/>
    <cellStyle name="Hipervínculo visitado" xfId="5294" builtinId="9" hidden="1"/>
    <cellStyle name="Hipervínculo visitado" xfId="57298" builtinId="9" hidden="1"/>
    <cellStyle name="Hipervínculo visitado" xfId="6302" builtinId="9" hidden="1"/>
    <cellStyle name="Hipervínculo visitado" xfId="17512" builtinId="9" hidden="1"/>
    <cellStyle name="Hipervínculo visitado" xfId="4681" builtinId="9" hidden="1"/>
    <cellStyle name="Hipervínculo visitado" xfId="10002" builtinId="9" hidden="1"/>
    <cellStyle name="Hipervínculo visitado" xfId="40056" builtinId="9" hidden="1"/>
    <cellStyle name="Hipervínculo visitado" xfId="1365" builtinId="9" hidden="1"/>
    <cellStyle name="Hipervínculo visitado" xfId="19228" builtinId="9" hidden="1"/>
    <cellStyle name="Hipervínculo visitado" xfId="909" builtinId="9" hidden="1"/>
    <cellStyle name="Hipervínculo visitado" xfId="40078" builtinId="9" hidden="1"/>
    <cellStyle name="Hipervínculo visitado" xfId="7716" builtinId="9" hidden="1"/>
    <cellStyle name="Hipervínculo visitado" xfId="35849" builtinId="9" hidden="1"/>
    <cellStyle name="Hipervínculo visitado" xfId="55113" builtinId="9" hidden="1"/>
    <cellStyle name="Hipervínculo visitado" xfId="57513" builtinId="9" hidden="1"/>
    <cellStyle name="Hipervínculo visitado" xfId="22425" builtinId="9" hidden="1"/>
    <cellStyle name="Hipervínculo visitado" xfId="28163" builtinId="9" hidden="1"/>
    <cellStyle name="Hipervínculo visitado" xfId="42622" builtinId="9" hidden="1"/>
    <cellStyle name="Hipervínculo visitado" xfId="45170" builtinId="9" hidden="1"/>
    <cellStyle name="Hipervínculo visitado" xfId="697" builtinId="9" hidden="1"/>
    <cellStyle name="Hipervínculo visitado" xfId="57483" builtinId="9" hidden="1"/>
    <cellStyle name="Hipervínculo visitado" xfId="10910" builtinId="9" hidden="1"/>
    <cellStyle name="Hipervínculo visitado" xfId="55050" builtinId="9" hidden="1"/>
    <cellStyle name="Hipervínculo visitado" xfId="15939" builtinId="9" hidden="1"/>
    <cellStyle name="Hipervínculo visitado" xfId="23925" builtinId="9" hidden="1"/>
    <cellStyle name="Hipervínculo visitado" xfId="54099" builtinId="9" hidden="1"/>
    <cellStyle name="Hipervínculo visitado" xfId="38031" builtinId="9" hidden="1"/>
    <cellStyle name="Hipervínculo visitado" xfId="45438" builtinId="9" hidden="1"/>
    <cellStyle name="Hipervínculo visitado" xfId="15799" builtinId="9" hidden="1"/>
    <cellStyle name="Hipervínculo visitado" xfId="5798" builtinId="9" hidden="1"/>
    <cellStyle name="Hipervínculo visitado" xfId="881" builtinId="9" hidden="1"/>
    <cellStyle name="Hipervínculo visitado" xfId="26317" builtinId="9" hidden="1"/>
    <cellStyle name="Hipervínculo visitado" xfId="54481" builtinId="9" hidden="1"/>
    <cellStyle name="Hipervínculo visitado" xfId="24025" builtinId="9" hidden="1"/>
    <cellStyle name="Hipervínculo visitado" xfId="9097" builtinId="9" hidden="1"/>
    <cellStyle name="Hipervínculo visitado" xfId="24545" builtinId="9" hidden="1"/>
    <cellStyle name="Hipervínculo visitado" xfId="39395" builtinId="9" hidden="1"/>
    <cellStyle name="Hipervínculo visitado" xfId="52770" builtinId="9" hidden="1"/>
    <cellStyle name="Hipervínculo visitado" xfId="55123" builtinId="9" hidden="1"/>
    <cellStyle name="Hipervínculo visitado" xfId="43687" builtinId="9" hidden="1"/>
    <cellStyle name="Hipervínculo visitado" xfId="16628" builtinId="9" hidden="1"/>
    <cellStyle name="Hipervínculo visitado" xfId="58527" builtinId="9" hidden="1"/>
    <cellStyle name="Hipervínculo visitado" xfId="13969" builtinId="9" hidden="1"/>
    <cellStyle name="Hipervínculo visitado" xfId="32754" builtinId="9" hidden="1"/>
    <cellStyle name="Hipervínculo visitado" xfId="144" builtinId="9" hidden="1"/>
    <cellStyle name="Hipervínculo visitado" xfId="54778" builtinId="9" hidden="1"/>
    <cellStyle name="Hipervínculo visitado" xfId="57204" builtinId="9" hidden="1"/>
    <cellStyle name="Hipervínculo visitado" xfId="1363" builtinId="9" hidden="1"/>
    <cellStyle name="Hipervínculo visitado" xfId="7668" builtinId="9" hidden="1"/>
    <cellStyle name="Hipervínculo visitado" xfId="55394" builtinId="9" hidden="1"/>
    <cellStyle name="Hipervínculo visitado" xfId="37729" builtinId="9" hidden="1"/>
    <cellStyle name="Hipervínculo visitado" xfId="20467" builtinId="9" hidden="1"/>
    <cellStyle name="Hipervínculo visitado" xfId="14757" builtinId="9" hidden="1"/>
    <cellStyle name="Hipervínculo visitado" xfId="24313" builtinId="9" hidden="1"/>
    <cellStyle name="Hipervínculo visitado" xfId="9602" builtinId="9" hidden="1"/>
    <cellStyle name="Hipervínculo visitado" xfId="58313" builtinId="9" hidden="1"/>
    <cellStyle name="Hipervínculo visitado" xfId="38377" builtinId="9" hidden="1"/>
    <cellStyle name="Hipervínculo visitado" xfId="35877" builtinId="9" hidden="1"/>
    <cellStyle name="Hipervínculo visitado" xfId="22898" builtinId="9" hidden="1"/>
    <cellStyle name="Hipervínculo visitado" xfId="27079" builtinId="9" hidden="1"/>
    <cellStyle name="Hipervínculo visitado" xfId="25058" builtinId="9" hidden="1"/>
    <cellStyle name="Hipervínculo visitado" xfId="22970" builtinId="9" hidden="1"/>
    <cellStyle name="Hipervínculo visitado" xfId="1245" builtinId="9" hidden="1"/>
    <cellStyle name="Hipervínculo visitado" xfId="2360" builtinId="9" hidden="1"/>
    <cellStyle name="Hipervínculo visitado" xfId="20726" builtinId="9" hidden="1"/>
    <cellStyle name="Hipervínculo visitado" xfId="11739" builtinId="9" hidden="1"/>
    <cellStyle name="Hipervínculo visitado" xfId="21063" builtinId="9" hidden="1"/>
    <cellStyle name="Hipervínculo visitado" xfId="30707" builtinId="9" hidden="1"/>
    <cellStyle name="Hipervínculo visitado" xfId="47806" builtinId="9" hidden="1"/>
    <cellStyle name="Hipervínculo visitado" xfId="37863" builtinId="9" hidden="1"/>
    <cellStyle name="Hipervínculo visitado" xfId="17290" builtinId="9" hidden="1"/>
    <cellStyle name="Hipervínculo visitado" xfId="46766" builtinId="9" hidden="1"/>
    <cellStyle name="Hipervínculo visitado" xfId="14209" builtinId="9" hidden="1"/>
    <cellStyle name="Hipervínculo visitado" xfId="20090" builtinId="9" hidden="1"/>
    <cellStyle name="Hipervínculo visitado" xfId="1443" builtinId="9" hidden="1"/>
    <cellStyle name="Hipervínculo visitado" xfId="28171" builtinId="9" hidden="1"/>
    <cellStyle name="Hipervínculo visitado" xfId="56095" builtinId="9" hidden="1"/>
    <cellStyle name="Hipervínculo visitado" xfId="11249" builtinId="9" hidden="1"/>
    <cellStyle name="Hipervínculo visitado" xfId="50251" builtinId="9" hidden="1"/>
    <cellStyle name="Hipervínculo visitado" xfId="44507" builtinId="9" hidden="1"/>
    <cellStyle name="Hipervínculo visitado" xfId="32037" builtinId="9" hidden="1"/>
    <cellStyle name="Hipervínculo visitado" xfId="35211" builtinId="9" hidden="1"/>
    <cellStyle name="Hipervínculo visitado" xfId="39666" builtinId="9" hidden="1"/>
    <cellStyle name="Hipervínculo visitado" xfId="5250" builtinId="9" hidden="1"/>
    <cellStyle name="Hipervínculo visitado" xfId="54688" builtinId="9" hidden="1"/>
    <cellStyle name="Hipervínculo visitado" xfId="53610" builtinId="9" hidden="1"/>
    <cellStyle name="Hipervínculo visitado" xfId="23356" builtinId="9" hidden="1"/>
    <cellStyle name="Hipervínculo visitado" xfId="2481" builtinId="9" hidden="1"/>
    <cellStyle name="Hipervínculo visitado" xfId="46827" builtinId="9" hidden="1"/>
    <cellStyle name="Hipervínculo visitado" xfId="33624" builtinId="9" hidden="1"/>
    <cellStyle name="Hipervínculo visitado" xfId="35360" builtinId="9" hidden="1"/>
    <cellStyle name="Hipervínculo visitado" xfId="14370" builtinId="9" hidden="1"/>
    <cellStyle name="Hipervínculo visitado" xfId="25102" builtinId="9" hidden="1"/>
    <cellStyle name="Hipervínculo visitado" xfId="43822" builtinId="9" hidden="1"/>
    <cellStyle name="Hipervínculo visitado" xfId="35545" builtinId="9" hidden="1"/>
    <cellStyle name="Hipervínculo visitado" xfId="53535" builtinId="9" hidden="1"/>
    <cellStyle name="Hipervínculo visitado" xfId="43311" builtinId="9" hidden="1"/>
    <cellStyle name="Hipervínculo visitado" xfId="55450" builtinId="9" hidden="1"/>
    <cellStyle name="Hipervínculo visitado" xfId="1123" builtinId="9" hidden="1"/>
    <cellStyle name="Hipervínculo visitado" xfId="30472" builtinId="9" hidden="1"/>
    <cellStyle name="Hipervínculo visitado" xfId="601" builtinId="9" hidden="1"/>
    <cellStyle name="Hipervínculo visitado" xfId="8870" builtinId="9" hidden="1"/>
    <cellStyle name="Hipervínculo visitado" xfId="10594" builtinId="9" hidden="1"/>
    <cellStyle name="Hipervínculo visitado" xfId="3411" builtinId="9" hidden="1"/>
    <cellStyle name="Hipervínculo visitado" xfId="5372" builtinId="9" hidden="1"/>
    <cellStyle name="Hipervínculo visitado" xfId="5844" builtinId="9" hidden="1"/>
    <cellStyle name="Hipervínculo visitado" xfId="52575" builtinId="9" hidden="1"/>
    <cellStyle name="Hipervínculo visitado" xfId="47962" builtinId="9" hidden="1"/>
    <cellStyle name="Hipervínculo visitado" xfId="31130" builtinId="9" hidden="1"/>
    <cellStyle name="Hipervínculo visitado" xfId="19480" builtinId="9" hidden="1"/>
    <cellStyle name="Hipervínculo visitado" xfId="49214" builtinId="9" hidden="1"/>
    <cellStyle name="Hipervínculo visitado" xfId="42090" builtinId="9" hidden="1"/>
    <cellStyle name="Hipervínculo visitado" xfId="34995" builtinId="9" hidden="1"/>
    <cellStyle name="Hipervínculo visitado" xfId="33666" builtinId="9" hidden="1"/>
    <cellStyle name="Hipervínculo visitado" xfId="35897" builtinId="9" hidden="1"/>
    <cellStyle name="Hipervínculo visitado" xfId="27530" builtinId="9" hidden="1"/>
    <cellStyle name="Hipervínculo visitado" xfId="29253" builtinId="9" hidden="1"/>
    <cellStyle name="Hipervínculo visitado" xfId="32500" builtinId="9" hidden="1"/>
    <cellStyle name="Hipervínculo visitado" xfId="43591" builtinId="9" hidden="1"/>
    <cellStyle name="Hipervínculo visitado" xfId="18341" builtinId="9" hidden="1"/>
    <cellStyle name="Hipervínculo visitado" xfId="407" builtinId="9" hidden="1"/>
    <cellStyle name="Hipervínculo visitado" xfId="2058" builtinId="9" hidden="1"/>
    <cellStyle name="Hipervínculo visitado" xfId="9906" builtinId="9" hidden="1"/>
    <cellStyle name="Hipervínculo visitado" xfId="15444" builtinId="9" hidden="1"/>
    <cellStyle name="Hipervínculo visitado" xfId="39972" builtinId="9" hidden="1"/>
    <cellStyle name="Hipervínculo visitado" xfId="8246" builtinId="9" hidden="1"/>
    <cellStyle name="Hipervínculo visitado" xfId="42672" builtinId="9" hidden="1"/>
    <cellStyle name="Hipervínculo visitado" xfId="53865" builtinId="9" hidden="1"/>
    <cellStyle name="Hipervínculo visitado" xfId="17354" builtinId="9" hidden="1"/>
    <cellStyle name="Hipervínculo visitado" xfId="28593" builtinId="9" hidden="1"/>
    <cellStyle name="Hipervínculo visitado" xfId="2266" builtinId="9" hidden="1"/>
    <cellStyle name="Hipervínculo visitado" xfId="54427" builtinId="9" hidden="1"/>
    <cellStyle name="Hipervínculo visitado" xfId="56855" builtinId="9" hidden="1"/>
    <cellStyle name="Hipervínculo visitado" xfId="25859" builtinId="9" hidden="1"/>
    <cellStyle name="Hipervínculo visitado" xfId="51435" builtinId="9" hidden="1"/>
    <cellStyle name="Hipervínculo visitado" xfId="27936" builtinId="9" hidden="1"/>
    <cellStyle name="Hipervínculo visitado" xfId="54453" builtinId="9" hidden="1"/>
    <cellStyle name="Hipervínculo visitado" xfId="8929" builtinId="9" hidden="1"/>
    <cellStyle name="Hipervínculo visitado" xfId="56819" builtinId="9" hidden="1"/>
    <cellStyle name="Hipervínculo visitado" xfId="4550" builtinId="9" hidden="1"/>
    <cellStyle name="Hipervínculo visitado" xfId="2679" builtinId="9" hidden="1"/>
    <cellStyle name="Hipervínculo visitado" xfId="13851" builtinId="9" hidden="1"/>
    <cellStyle name="Hipervínculo visitado" xfId="19144" builtinId="9" hidden="1"/>
    <cellStyle name="Hipervínculo visitado" xfId="25921" builtinId="9" hidden="1"/>
    <cellStyle name="Hipervínculo visitado" xfId="40338" builtinId="9" hidden="1"/>
    <cellStyle name="Hipervínculo visitado" xfId="903" builtinId="9" hidden="1"/>
    <cellStyle name="Hipervínculo visitado" xfId="34151" builtinId="9" hidden="1"/>
    <cellStyle name="Hipervínculo visitado" xfId="53841" builtinId="9" hidden="1"/>
    <cellStyle name="Hipervínculo visitado" xfId="57973" builtinId="9" hidden="1"/>
    <cellStyle name="Hipervínculo visitado" xfId="36556" builtinId="9" hidden="1"/>
    <cellStyle name="Hipervínculo visitado" xfId="3893" builtinId="9" hidden="1"/>
    <cellStyle name="Hipervínculo visitado" xfId="24992" builtinId="9" hidden="1"/>
    <cellStyle name="Hipervínculo visitado" xfId="315" builtinId="9" hidden="1"/>
    <cellStyle name="Hipervínculo visitado" xfId="47689" builtinId="9" hidden="1"/>
    <cellStyle name="Hipervínculo visitado" xfId="46997" builtinId="9" hidden="1"/>
    <cellStyle name="Hipervínculo visitado" xfId="40700" builtinId="9" hidden="1"/>
    <cellStyle name="Hipervínculo visitado" xfId="28703" builtinId="9" hidden="1"/>
    <cellStyle name="Hipervínculo visitado" xfId="1767" builtinId="9" hidden="1"/>
    <cellStyle name="Hipervínculo visitado" xfId="26449" builtinId="9" hidden="1"/>
    <cellStyle name="Hipervínculo visitado" xfId="28285" builtinId="9" hidden="1"/>
    <cellStyle name="Hipervínculo visitado" xfId="13568" builtinId="9" hidden="1"/>
    <cellStyle name="Hipervínculo visitado" xfId="5587" builtinId="9" hidden="1"/>
    <cellStyle name="Hipervínculo visitado" xfId="43160" builtinId="9" hidden="1"/>
    <cellStyle name="Hipervínculo visitado" xfId="323" builtinId="9" hidden="1"/>
    <cellStyle name="Hipervínculo visitado" xfId="28030" builtinId="9" hidden="1"/>
    <cellStyle name="Hipervínculo visitado" xfId="10280" builtinId="9" hidden="1"/>
    <cellStyle name="Hipervínculo visitado" xfId="29249" builtinId="9" hidden="1"/>
    <cellStyle name="Hipervínculo visitado" xfId="35314" builtinId="9" hidden="1"/>
    <cellStyle name="Hipervínculo visitado" xfId="19574" builtinId="9" hidden="1"/>
    <cellStyle name="Hipervínculo visitado" xfId="42229" builtinId="9" hidden="1"/>
    <cellStyle name="Hipervínculo visitado" xfId="10424" builtinId="9" hidden="1"/>
    <cellStyle name="Hipervínculo visitado" xfId="8408" builtinId="9" hidden="1"/>
    <cellStyle name="Hipervínculo visitado" xfId="18153" builtinId="9" hidden="1"/>
    <cellStyle name="Hipervínculo visitado" xfId="57358" builtinId="9" hidden="1"/>
    <cellStyle name="Hipervínculo visitado" xfId="55217" builtinId="9" hidden="1"/>
    <cellStyle name="Hipervínculo visitado" xfId="7204" builtinId="9" hidden="1"/>
    <cellStyle name="Hipervínculo visitado" xfId="5826" builtinId="9" hidden="1"/>
    <cellStyle name="Hipervínculo visitado" xfId="2044" builtinId="9" hidden="1"/>
    <cellStyle name="Hipervínculo visitado" xfId="9584" builtinId="9" hidden="1"/>
    <cellStyle name="Hipervínculo visitado" xfId="51369" builtinId="9" hidden="1"/>
    <cellStyle name="Hipervínculo visitado" xfId="17190" builtinId="9" hidden="1"/>
    <cellStyle name="Hipervínculo visitado" xfId="7887" builtinId="9" hidden="1"/>
    <cellStyle name="Hipervínculo visitado" xfId="35893" builtinId="9" hidden="1"/>
    <cellStyle name="Hipervínculo visitado" xfId="19876" builtinId="9" hidden="1"/>
    <cellStyle name="Hipervínculo visitado" xfId="3371" builtinId="9" hidden="1"/>
    <cellStyle name="Hipervínculo visitado" xfId="2705" builtinId="9" hidden="1"/>
    <cellStyle name="Hipervínculo visitado" xfId="45140" builtinId="9" hidden="1"/>
    <cellStyle name="Hipervínculo visitado" xfId="39943" builtinId="9" hidden="1"/>
    <cellStyle name="Hipervínculo visitado" xfId="53301" builtinId="9" hidden="1"/>
    <cellStyle name="Hipervínculo visitado" xfId="23669" builtinId="9" hidden="1"/>
    <cellStyle name="Hipervínculo visitado" xfId="47427" builtinId="9" hidden="1"/>
    <cellStyle name="Hipervínculo visitado" xfId="1781" builtinId="9" hidden="1"/>
    <cellStyle name="Hipervínculo visitado" xfId="11367" builtinId="9" hidden="1"/>
    <cellStyle name="Hipervínculo visitado" xfId="15378" builtinId="9" hidden="1"/>
    <cellStyle name="Hipervínculo visitado" xfId="43654" builtinId="9" hidden="1"/>
    <cellStyle name="Hipervínculo visitado" xfId="34789" builtinId="9" hidden="1"/>
    <cellStyle name="Hipervínculo visitado" xfId="45082" builtinId="9" hidden="1"/>
    <cellStyle name="Hipervínculo visitado" xfId="28079" builtinId="9" hidden="1"/>
    <cellStyle name="Hipervínculo visitado" xfId="11789" builtinId="9" hidden="1"/>
    <cellStyle name="Hipervínculo visitado" xfId="36885" builtinId="9" hidden="1"/>
    <cellStyle name="Hipervínculo visitado" xfId="8478" builtinId="9" hidden="1"/>
    <cellStyle name="Hipervínculo visitado" xfId="15174" builtinId="9" hidden="1"/>
    <cellStyle name="Hipervínculo visitado" xfId="3387" builtinId="9" hidden="1"/>
    <cellStyle name="Hipervínculo visitado" xfId="48510" builtinId="9" hidden="1"/>
    <cellStyle name="Hipervínculo visitado" xfId="50195" builtinId="9" hidden="1"/>
    <cellStyle name="Hipervínculo visitado" xfId="40298" builtinId="9" hidden="1"/>
    <cellStyle name="Hipervínculo visitado" xfId="18588" builtinId="9" hidden="1"/>
    <cellStyle name="Hipervínculo visitado" xfId="41029" builtinId="9" hidden="1"/>
    <cellStyle name="Hipervínculo visitado" xfId="12661" builtinId="9" hidden="1"/>
    <cellStyle name="Hipervínculo visitado" xfId="18179" builtinId="9" hidden="1"/>
    <cellStyle name="Hipervínculo visitado" xfId="41077" builtinId="9" hidden="1"/>
    <cellStyle name="Hipervínculo visitado" xfId="54726" builtinId="9" hidden="1"/>
    <cellStyle name="Hipervínculo visitado" xfId="11044" builtinId="9" hidden="1"/>
    <cellStyle name="Hipervínculo visitado" xfId="58909" builtinId="9" hidden="1"/>
    <cellStyle name="Hipervínculo visitado" xfId="27592" builtinId="9" hidden="1"/>
    <cellStyle name="Hipervínculo visitado" xfId="51438" builtinId="9" hidden="1"/>
    <cellStyle name="Hipervínculo visitado" xfId="12837" builtinId="9" hidden="1"/>
    <cellStyle name="Hipervínculo visitado" xfId="41978" builtinId="9" hidden="1"/>
    <cellStyle name="Hipervínculo visitado" xfId="48810" builtinId="9" hidden="1"/>
    <cellStyle name="Hipervínculo visitado" xfId="44990" builtinId="9" hidden="1"/>
    <cellStyle name="Hipervínculo visitado" xfId="9956" builtinId="9" hidden="1"/>
    <cellStyle name="Hipervínculo visitado" xfId="59003" builtinId="9" hidden="1"/>
    <cellStyle name="Hipervínculo visitado" xfId="24693" builtinId="9" hidden="1"/>
    <cellStyle name="Hipervínculo visitado" xfId="29582" builtinId="9" hidden="1"/>
    <cellStyle name="Hipervínculo visitado" xfId="55271" builtinId="9" hidden="1"/>
    <cellStyle name="Hipervínculo visitado" xfId="59404" builtinId="9" hidden="1"/>
    <cellStyle name="Hipervínculo visitado" xfId="3300" builtinId="9" hidden="1"/>
    <cellStyle name="Hipervínculo visitado" xfId="21865" builtinId="9" hidden="1"/>
    <cellStyle name="Hipervínculo visitado" xfId="1407" builtinId="9" hidden="1"/>
    <cellStyle name="Hipervínculo visitado" xfId="45446" builtinId="9" hidden="1"/>
    <cellStyle name="Hipervínculo visitado" xfId="49338" builtinId="9" hidden="1"/>
    <cellStyle name="Hipervínculo visitado" xfId="30648" builtinId="9" hidden="1"/>
    <cellStyle name="Hipervínculo visitado" xfId="41153" builtinId="9" hidden="1"/>
    <cellStyle name="Hipervínculo visitado" xfId="56585" builtinId="9" hidden="1"/>
    <cellStyle name="Hipervínculo visitado" xfId="27496" builtinId="9" hidden="1"/>
    <cellStyle name="Hipervínculo visitado" xfId="2867" builtinId="9" hidden="1"/>
    <cellStyle name="Hipervínculo visitado" xfId="6825" builtinId="9" hidden="1"/>
    <cellStyle name="Hipervínculo visitado" xfId="12947" builtinId="9" hidden="1"/>
    <cellStyle name="Hipervínculo visitado" xfId="2615" builtinId="9" hidden="1"/>
    <cellStyle name="Hipervínculo visitado" xfId="43313" builtinId="9" hidden="1"/>
    <cellStyle name="Hipervínculo visitado" xfId="33098" builtinId="9" hidden="1"/>
    <cellStyle name="Hipervínculo visitado" xfId="6920" builtinId="9" hidden="1"/>
    <cellStyle name="Hipervínculo visitado" xfId="16792" builtinId="9" hidden="1"/>
    <cellStyle name="Hipervínculo visitado" xfId="9900" builtinId="9" hidden="1"/>
    <cellStyle name="Hipervínculo visitado" xfId="7626" builtinId="9" hidden="1"/>
    <cellStyle name="Hipervínculo visitado" xfId="47343" builtinId="9" hidden="1"/>
    <cellStyle name="Hipervínculo visitado" xfId="32892" builtinId="9" hidden="1"/>
    <cellStyle name="Hipervínculo visitado" xfId="12583" builtinId="9" hidden="1"/>
    <cellStyle name="Hipervínculo visitado" xfId="19830" builtinId="9" hidden="1"/>
    <cellStyle name="Hipervínculo visitado" xfId="7786" builtinId="9" hidden="1"/>
    <cellStyle name="Hipervínculo visitado" xfId="47305" builtinId="9" hidden="1"/>
    <cellStyle name="Hipervínculo visitado" xfId="15594" builtinId="9" hidden="1"/>
    <cellStyle name="Hipervínculo visitado" xfId="13229" builtinId="9" hidden="1"/>
    <cellStyle name="Hipervínculo visitado" xfId="36087" builtinId="9" hidden="1"/>
    <cellStyle name="Hipervínculo visitado" xfId="38149" builtinId="9" hidden="1"/>
    <cellStyle name="Hipervínculo visitado" xfId="25499" builtinId="9" hidden="1"/>
    <cellStyle name="Hipervínculo visitado" xfId="24089" builtinId="9" hidden="1"/>
    <cellStyle name="Hipervínculo visitado" xfId="31458" builtinId="9" hidden="1"/>
    <cellStyle name="Hipervínculo visitado" xfId="19484" builtinId="9" hidden="1"/>
    <cellStyle name="Hipervínculo visitado" xfId="15066" builtinId="9" hidden="1"/>
    <cellStyle name="Hipervínculo visitado" xfId="7117" builtinId="9" hidden="1"/>
    <cellStyle name="Hipervínculo visitado" xfId="29696" builtinId="9" hidden="1"/>
    <cellStyle name="Hipervínculo visitado" xfId="51526" builtinId="9" hidden="1"/>
    <cellStyle name="Hipervínculo visitado" xfId="10342" builtinId="9" hidden="1"/>
    <cellStyle name="Hipervínculo visitado" xfId="51552" builtinId="9" hidden="1"/>
    <cellStyle name="Hipervínculo visitado" xfId="27129" builtinId="9" hidden="1"/>
    <cellStyle name="Hipervínculo visitado" xfId="44114" builtinId="9" hidden="1"/>
    <cellStyle name="Hipervínculo visitado" xfId="32356" builtinId="9" hidden="1"/>
    <cellStyle name="Hipervínculo visitado" xfId="1231" builtinId="9" hidden="1"/>
    <cellStyle name="Hipervínculo visitado" xfId="37227" builtinId="9" hidden="1"/>
    <cellStyle name="Hipervínculo visitado" xfId="22237" builtinId="9" hidden="1"/>
    <cellStyle name="Hipervínculo visitado" xfId="37487" builtinId="9" hidden="1"/>
    <cellStyle name="Hipervínculo visitado" xfId="8304" builtinId="9" hidden="1"/>
    <cellStyle name="Hipervínculo visitado" xfId="41441" builtinId="9" hidden="1"/>
    <cellStyle name="Hipervínculo visitado" xfId="52020" builtinId="9" hidden="1"/>
    <cellStyle name="Hipervínculo visitado" xfId="40074" builtinId="9" hidden="1"/>
    <cellStyle name="Hipervínculo visitado" xfId="55462" builtinId="9" hidden="1"/>
    <cellStyle name="Hipervínculo visitado" xfId="55470" builtinId="9" hidden="1"/>
    <cellStyle name="Hipervínculo visitado" xfId="18916" builtinId="9" hidden="1"/>
    <cellStyle name="Hipervínculo visitado" xfId="48878" builtinId="9" hidden="1"/>
    <cellStyle name="Hipervínculo visitado" xfId="40136" builtinId="9" hidden="1"/>
    <cellStyle name="Hipervínculo visitado" xfId="31054" builtinId="9" hidden="1"/>
    <cellStyle name="Hipervínculo visitado" xfId="59424" builtinId="9" hidden="1"/>
    <cellStyle name="Hipervínculo visitado" xfId="56673" builtinId="9" hidden="1"/>
    <cellStyle name="Hipervínculo visitado" xfId="14648" builtinId="9" hidden="1"/>
    <cellStyle name="Hipervínculo visitado" xfId="14146" builtinId="9" hidden="1"/>
    <cellStyle name="Hipervínculo visitado" xfId="38157" builtinId="9" hidden="1"/>
    <cellStyle name="Hipervínculo visitado" xfId="24455" builtinId="9" hidden="1"/>
    <cellStyle name="Hipervínculo visitado" xfId="47677" builtinId="9" hidden="1"/>
    <cellStyle name="Hipervínculo visitado" xfId="17096" builtinId="9" hidden="1"/>
    <cellStyle name="Hipervínculo visitado" xfId="52194" builtinId="9" hidden="1"/>
    <cellStyle name="Hipervínculo visitado" xfId="11522" builtinId="9" hidden="1"/>
    <cellStyle name="Hipervínculo visitado" xfId="48185" builtinId="9" hidden="1"/>
    <cellStyle name="Hipervínculo visitado" xfId="29827" builtinId="9" hidden="1"/>
    <cellStyle name="Hipervínculo visitado" xfId="52967" builtinId="9" hidden="1"/>
    <cellStyle name="Hipervínculo visitado" xfId="18265" builtinId="9" hidden="1"/>
    <cellStyle name="Hipervínculo visitado" xfId="47003" builtinId="9" hidden="1"/>
    <cellStyle name="Hipervínculo visitado" xfId="18837" builtinId="9" hidden="1"/>
    <cellStyle name="Hipervínculo visitado" xfId="24505" builtinId="9" hidden="1"/>
    <cellStyle name="Hipervínculo visitado" xfId="17990" builtinId="9" hidden="1"/>
    <cellStyle name="Hipervínculo visitado" xfId="56757" builtinId="9" hidden="1"/>
    <cellStyle name="Hipervínculo visitado" xfId="17222" builtinId="9" hidden="1"/>
    <cellStyle name="Hipervínculo visitado" xfId="58069" builtinId="9" hidden="1"/>
    <cellStyle name="Hipervínculo visitado" xfId="43748" builtinId="9" hidden="1"/>
    <cellStyle name="Hipervínculo visitado" xfId="22553" builtinId="9" hidden="1"/>
    <cellStyle name="Hipervínculo visitado" xfId="50849" builtinId="9" hidden="1"/>
    <cellStyle name="Hipervínculo visitado" xfId="54339" builtinId="9" hidden="1"/>
    <cellStyle name="Hipervínculo visitado" xfId="48504" builtinId="9" hidden="1"/>
    <cellStyle name="Hipervínculo visitado" xfId="42520" builtinId="9" hidden="1"/>
    <cellStyle name="Hipervínculo visitado" xfId="59378" builtinId="9" hidden="1"/>
    <cellStyle name="Hipervínculo visitado" xfId="49069" builtinId="9" hidden="1"/>
    <cellStyle name="Hipervínculo visitado" xfId="41862" builtinId="9" hidden="1"/>
    <cellStyle name="Hipervínculo visitado" xfId="57539" builtinId="9" hidden="1"/>
    <cellStyle name="Hipervínculo visitado" xfId="48084" builtinId="9" hidden="1"/>
    <cellStyle name="Hipervínculo visitado" xfId="28653" builtinId="9" hidden="1"/>
    <cellStyle name="Hipervínculo visitado" xfId="56107" builtinId="9" hidden="1"/>
    <cellStyle name="Hipervínculo visitado" xfId="18061" builtinId="9" hidden="1"/>
    <cellStyle name="Hipervínculo visitado" xfId="58247" builtinId="9" hidden="1"/>
    <cellStyle name="Hipervínculo visitado" xfId="55458" builtinId="9" hidden="1"/>
    <cellStyle name="Hipervínculo visitado" xfId="49925" builtinId="9" hidden="1"/>
    <cellStyle name="Hipervínculo visitado" xfId="27843" builtinId="9" hidden="1"/>
    <cellStyle name="Hipervínculo visitado" xfId="54970" builtinId="9" hidden="1"/>
    <cellStyle name="Hipervínculo visitado" xfId="12945" builtinId="9" hidden="1"/>
    <cellStyle name="Hipervínculo visitado" xfId="32484" builtinId="9" hidden="1"/>
    <cellStyle name="Hipervínculo visitado" xfId="29598" builtinId="9" hidden="1"/>
    <cellStyle name="Hipervínculo visitado" xfId="35255" builtinId="9" hidden="1"/>
    <cellStyle name="Hipervínculo visitado" xfId="23949" builtinId="9" hidden="1"/>
    <cellStyle name="Hipervínculo visitado" xfId="59278" builtinId="9" hidden="1"/>
    <cellStyle name="Hipervínculo visitado" xfId="17588" builtinId="9" hidden="1"/>
    <cellStyle name="Hipervínculo visitado" xfId="48171" builtinId="9" hidden="1"/>
    <cellStyle name="Hipervínculo visitado" xfId="27153" builtinId="9" hidden="1"/>
    <cellStyle name="Hipervínculo visitado" xfId="34705" builtinId="9" hidden="1"/>
    <cellStyle name="Hipervínculo visitado" xfId="33684" builtinId="9" hidden="1"/>
    <cellStyle name="Hipervínculo visitado" xfId="25742" builtinId="9" hidden="1"/>
    <cellStyle name="Hipervínculo visitado" xfId="13351" builtinId="9" hidden="1"/>
    <cellStyle name="Hipervínculo visitado" xfId="52748" builtinId="9" hidden="1"/>
    <cellStyle name="Hipervínculo visitado" xfId="41632" builtinId="9" hidden="1"/>
    <cellStyle name="Hipervínculo visitado" xfId="11761" builtinId="9" hidden="1"/>
    <cellStyle name="Hipervínculo visitado" xfId="29183" builtinId="9" hidden="1"/>
    <cellStyle name="Hipervínculo visitado" xfId="44423" builtinId="9" hidden="1"/>
    <cellStyle name="Hipervínculo visitado" xfId="35161" builtinId="9" hidden="1"/>
    <cellStyle name="Hipervínculo visitado" xfId="13355" builtinId="9" hidden="1"/>
    <cellStyle name="Hipervínculo visitado" xfId="53727" builtinId="9" hidden="1"/>
    <cellStyle name="Hipervínculo visitado" xfId="52184" builtinId="9" hidden="1"/>
    <cellStyle name="Hipervínculo visitado" xfId="37507" builtinId="9" hidden="1"/>
    <cellStyle name="Hipervínculo visitado" xfId="26535" builtinId="9" hidden="1"/>
    <cellStyle name="Hipervínculo visitado" xfId="26479" builtinId="9" hidden="1"/>
    <cellStyle name="Hipervínculo visitado" xfId="8016" builtinId="9" hidden="1"/>
    <cellStyle name="Hipervínculo visitado" xfId="39188" builtinId="9" hidden="1"/>
    <cellStyle name="Hipervínculo visitado" xfId="12847" builtinId="9" hidden="1"/>
    <cellStyle name="Hipervínculo visitado" xfId="15917" builtinId="9" hidden="1"/>
    <cellStyle name="Hipervínculo visitado" xfId="7401" builtinId="9" hidden="1"/>
    <cellStyle name="Hipervínculo visitado" xfId="49476" builtinId="9" hidden="1"/>
    <cellStyle name="Hipervínculo visitado" xfId="2354" builtinId="9" hidden="1"/>
    <cellStyle name="Hipervínculo visitado" xfId="21367" builtinId="9" hidden="1"/>
    <cellStyle name="Hipervínculo visitado" xfId="11471" builtinId="9" hidden="1"/>
    <cellStyle name="Hipervínculo visitado" xfId="32904" builtinId="9" hidden="1"/>
    <cellStyle name="Hipervínculo visitado" xfId="38323" builtinId="9" hidden="1"/>
    <cellStyle name="Hipervínculo visitado" xfId="20493" builtinId="9" hidden="1"/>
    <cellStyle name="Hipervínculo visitado" xfId="21546" builtinId="9" hidden="1"/>
    <cellStyle name="Hipervínculo visitado" xfId="5111" builtinId="9" hidden="1"/>
    <cellStyle name="Hipervínculo visitado" xfId="36600" builtinId="9" hidden="1"/>
    <cellStyle name="Hipervínculo visitado" xfId="5388" builtinId="9" hidden="1"/>
    <cellStyle name="Hipervínculo visitado" xfId="55313" builtinId="9" hidden="1"/>
    <cellStyle name="Hipervínculo visitado" xfId="21313" builtinId="9" hidden="1"/>
    <cellStyle name="Hipervínculo visitado" xfId="7926" builtinId="9" hidden="1"/>
    <cellStyle name="Hipervínculo visitado" xfId="15048" builtinId="9" hidden="1"/>
    <cellStyle name="Hipervínculo visitado" xfId="49300" builtinId="9" hidden="1"/>
    <cellStyle name="Hipervínculo visitado" xfId="4854" builtinId="9" hidden="1"/>
    <cellStyle name="Hipervínculo visitado" xfId="4354" builtinId="9" hidden="1"/>
    <cellStyle name="Hipervínculo visitado" xfId="944" builtinId="9" hidden="1"/>
    <cellStyle name="Hipervínculo visitado" xfId="52110" builtinId="9" hidden="1"/>
    <cellStyle name="Hipervínculo visitado" xfId="24483" builtinId="9" hidden="1"/>
    <cellStyle name="Hipervínculo visitado" xfId="39674" builtinId="9" hidden="1"/>
    <cellStyle name="Hipervínculo visitado" xfId="36696" builtinId="9" hidden="1"/>
    <cellStyle name="Hipervínculo visitado" xfId="28097" builtinId="9" hidden="1"/>
    <cellStyle name="Hipervínculo visitado" xfId="16277" builtinId="9" hidden="1"/>
    <cellStyle name="Hipervínculo visitado" xfId="36081" builtinId="9" hidden="1"/>
    <cellStyle name="Hipervínculo visitado" xfId="2899" builtinId="9" hidden="1"/>
    <cellStyle name="Hipervínculo visitado" xfId="41914" builtinId="9" hidden="1"/>
    <cellStyle name="Hipervínculo visitado" xfId="41399" builtinId="9" hidden="1"/>
    <cellStyle name="Hipervínculo visitado" xfId="10908" builtinId="9" hidden="1"/>
    <cellStyle name="Hipervínculo visitado" xfId="15070" builtinId="9" hidden="1"/>
    <cellStyle name="Hipervínculo visitado" xfId="42444" builtinId="9" hidden="1"/>
    <cellStyle name="Hipervínculo visitado" xfId="54071" builtinId="9" hidden="1"/>
    <cellStyle name="Hipervínculo visitado" xfId="18397" builtinId="9" hidden="1"/>
    <cellStyle name="Hipervínculo visitado" xfId="36919" builtinId="9" hidden="1"/>
    <cellStyle name="Hipervínculo visitado" xfId="7183" builtinId="9" hidden="1"/>
    <cellStyle name="Hipervínculo visitado" xfId="10290" builtinId="9" hidden="1"/>
    <cellStyle name="Hipervínculo visitado" xfId="27635" builtinId="9" hidden="1"/>
    <cellStyle name="Hipervínculo visitado" xfId="21493" builtinId="9" hidden="1"/>
    <cellStyle name="Hipervínculo visitado" xfId="27049" builtinId="9" hidden="1"/>
    <cellStyle name="Hipervínculo visitado" xfId="30783" builtinId="9" hidden="1"/>
    <cellStyle name="Hipervínculo visitado" xfId="48470" builtinId="9" hidden="1"/>
    <cellStyle name="Hipervínculo visitado" xfId="45316" builtinId="9" hidden="1"/>
    <cellStyle name="Hipervínculo visitado" xfId="29845" builtinId="9" hidden="1"/>
    <cellStyle name="Hipervínculo visitado" xfId="14328" builtinId="9" hidden="1"/>
    <cellStyle name="Hipervínculo visitado" xfId="19305" builtinId="9" hidden="1"/>
    <cellStyle name="Hipervínculo visitado" xfId="39891" builtinId="9" hidden="1"/>
    <cellStyle name="Hipervínculo visitado" xfId="15518" builtinId="9" hidden="1"/>
    <cellStyle name="Hipervínculo visitado" xfId="34245" builtinId="9" hidden="1"/>
    <cellStyle name="Hipervínculo visitado" xfId="42792" builtinId="9" hidden="1"/>
    <cellStyle name="Hipervínculo visitado" xfId="38281" builtinId="9" hidden="1"/>
    <cellStyle name="Hipervínculo visitado" xfId="17944" builtinId="9" hidden="1"/>
    <cellStyle name="Hipervínculo visitado" xfId="54830" builtinId="9" hidden="1"/>
    <cellStyle name="Hipervínculo visitado" xfId="55249" builtinId="9" hidden="1"/>
    <cellStyle name="Hipervínculo visitado" xfId="45394" builtinId="9" hidden="1"/>
    <cellStyle name="Hipervínculo visitado" xfId="48267" builtinId="9" hidden="1"/>
    <cellStyle name="Hipervínculo visitado" xfId="57561" builtinId="9" hidden="1"/>
    <cellStyle name="Hipervínculo visitado" xfId="19319" builtinId="9" hidden="1"/>
    <cellStyle name="Hipervínculo visitado" xfId="6917" builtinId="9" hidden="1"/>
    <cellStyle name="Hipervínculo visitado" xfId="3569" builtinId="9" hidden="1"/>
    <cellStyle name="Hipervínculo visitado" xfId="23591" builtinId="9" hidden="1"/>
    <cellStyle name="Hipervínculo visitado" xfId="295" builtinId="9" hidden="1"/>
    <cellStyle name="Hipervínculo visitado" xfId="58123" builtinId="9" hidden="1"/>
    <cellStyle name="Hipervínculo visitado" xfId="24613" builtinId="9" hidden="1"/>
    <cellStyle name="Hipervínculo visitado" xfId="29409" builtinId="9" hidden="1"/>
    <cellStyle name="Hipervínculo visitado" xfId="23071" builtinId="9" hidden="1"/>
    <cellStyle name="Hipervínculo visitado" xfId="39524" builtinId="9" hidden="1"/>
    <cellStyle name="Hipervínculo visitado" xfId="7616" builtinId="9" hidden="1"/>
    <cellStyle name="Hipervínculo visitado" xfId="14932" builtinId="9" hidden="1"/>
    <cellStyle name="Hipervínculo visitado" xfId="7015" builtinId="9" hidden="1"/>
    <cellStyle name="Hipervínculo visitado" xfId="31781" builtinId="9" hidden="1"/>
    <cellStyle name="Hipervínculo visitado" xfId="28991" builtinId="9" hidden="1"/>
    <cellStyle name="Hipervínculo visitado" xfId="57344" builtinId="9" hidden="1"/>
    <cellStyle name="Hipervínculo visitado" xfId="50934" builtinId="9" hidden="1"/>
    <cellStyle name="Hipervínculo visitado" xfId="2038" builtinId="9" hidden="1"/>
    <cellStyle name="Hipervínculo visitado" xfId="52018" builtinId="9" hidden="1"/>
    <cellStyle name="Hipervínculo visitado" xfId="45655" builtinId="9" hidden="1"/>
    <cellStyle name="Hipervínculo visitado" xfId="28341" builtinId="9" hidden="1"/>
    <cellStyle name="Hipervínculo visitado" xfId="20977" builtinId="9" hidden="1"/>
    <cellStyle name="Hipervínculo visitado" xfId="15208" builtinId="9" hidden="1"/>
    <cellStyle name="Hipervínculo visitado" xfId="41552" builtinId="9" hidden="1"/>
    <cellStyle name="Hipervínculo visitado" xfId="27342" builtinId="9" hidden="1"/>
    <cellStyle name="Hipervínculo visitado" xfId="17778" builtinId="9" hidden="1"/>
    <cellStyle name="Hipervínculo visitado" xfId="59486" builtinId="9" hidden="1"/>
    <cellStyle name="Hipervínculo visitado" xfId="36789" builtinId="9" hidden="1"/>
    <cellStyle name="Hipervínculo visitado" xfId="45918" builtinId="9" hidden="1"/>
    <cellStyle name="Hipervínculo visitado" xfId="36231" builtinId="9" hidden="1"/>
    <cellStyle name="Hipervínculo visitado" xfId="50327" builtinId="9" hidden="1"/>
    <cellStyle name="Hipervínculo visitado" xfId="54063" builtinId="9" hidden="1"/>
    <cellStyle name="Hipervínculo visitado" xfId="53357" builtinId="9" hidden="1"/>
    <cellStyle name="Hipervínculo visitado" xfId="51600" builtinId="9" hidden="1"/>
    <cellStyle name="Hipervínculo visitado" xfId="8100" builtinId="9" hidden="1"/>
    <cellStyle name="Hipervínculo visitado" xfId="15118" builtinId="9" hidden="1"/>
    <cellStyle name="Hipervínculo visitado" xfId="9075" builtinId="9" hidden="1"/>
    <cellStyle name="Hipervínculo visitado" xfId="42296" builtinId="9" hidden="1"/>
    <cellStyle name="Hipervínculo visitado" xfId="3047" builtinId="9" hidden="1"/>
    <cellStyle name="Hipervínculo visitado" xfId="16870" builtinId="9" hidden="1"/>
    <cellStyle name="Hipervínculo visitado" xfId="46553" builtinId="9" hidden="1"/>
    <cellStyle name="Hipervínculo visitado" xfId="15580" builtinId="9" hidden="1"/>
    <cellStyle name="Hipervínculo visitado" xfId="12165" builtinId="9" hidden="1"/>
    <cellStyle name="Hipervínculo visitado" xfId="54133" builtinId="9" hidden="1"/>
    <cellStyle name="Hipervínculo visitado" xfId="58457" builtinId="9" hidden="1"/>
    <cellStyle name="Hipervínculo visitado" xfId="55144" builtinId="9" hidden="1"/>
    <cellStyle name="Hipervínculo visitado" xfId="57438" builtinId="9" hidden="1"/>
    <cellStyle name="Hipervínculo visitado" xfId="43038" builtinId="9" hidden="1"/>
    <cellStyle name="Hipervínculo visitado" xfId="25561" builtinId="9" hidden="1"/>
    <cellStyle name="Hipervínculo visitado" xfId="2883" builtinId="9" hidden="1"/>
    <cellStyle name="Hipervínculo visitado" xfId="45996" builtinId="9" hidden="1"/>
    <cellStyle name="Hipervínculo visitado" xfId="20767" builtinId="9" hidden="1"/>
    <cellStyle name="Hipervínculo visitado" xfId="4392" builtinId="9" hidden="1"/>
    <cellStyle name="Hipervínculo visitado" xfId="32093" builtinId="9" hidden="1"/>
    <cellStyle name="Hipervínculo visitado" xfId="22646" builtinId="9" hidden="1"/>
    <cellStyle name="Hipervínculo visitado" xfId="13640" builtinId="9" hidden="1"/>
    <cellStyle name="Hipervínculo visitado" xfId="13926" builtinId="9" hidden="1"/>
    <cellStyle name="Hipervínculo visitado" xfId="27105" builtinId="9" hidden="1"/>
    <cellStyle name="Hipervínculo visitado" xfId="3595" builtinId="9" hidden="1"/>
    <cellStyle name="Hipervínculo visitado" xfId="57178" builtinId="9" hidden="1"/>
    <cellStyle name="Hipervínculo visitado" xfId="1903" builtinId="9" hidden="1"/>
    <cellStyle name="Hipervínculo visitado" xfId="37849" builtinId="9" hidden="1"/>
    <cellStyle name="Hipervínculo visitado" xfId="325" builtinId="9" hidden="1"/>
    <cellStyle name="Hipervínculo visitado" xfId="56379" builtinId="9" hidden="1"/>
    <cellStyle name="Hipervínculo visitado" xfId="11353" builtinId="9" hidden="1"/>
    <cellStyle name="Hipervínculo visitado" xfId="55639" builtinId="9" hidden="1"/>
    <cellStyle name="Hipervínculo visitado" xfId="26732" builtinId="9" hidden="1"/>
    <cellStyle name="Hipervínculo visitado" xfId="2583" builtinId="9" hidden="1"/>
    <cellStyle name="Hipervínculo visitado" xfId="51058" builtinId="9" hidden="1"/>
    <cellStyle name="Hipervínculo visitado" xfId="36412" builtinId="9" hidden="1"/>
    <cellStyle name="Hipervínculo visitado" xfId="30622" builtinId="9" hidden="1"/>
    <cellStyle name="Hipervínculo visitado" xfId="32476" builtinId="9" hidden="1"/>
    <cellStyle name="Hipervínculo visitado" xfId="22143" builtinId="9" hidden="1"/>
    <cellStyle name="Hipervínculo visitado" xfId="30122" builtinId="9" hidden="1"/>
    <cellStyle name="Hipervínculo visitado" xfId="42724" builtinId="9" hidden="1"/>
    <cellStyle name="Hipervínculo visitado" xfId="21501" builtinId="9" hidden="1"/>
    <cellStyle name="Hipervínculo visitado" xfId="169" builtinId="9" hidden="1"/>
    <cellStyle name="Hipervínculo visitado" xfId="10856" builtinId="9" hidden="1"/>
    <cellStyle name="Hipervínculo visitado" xfId="20865" builtinId="9" hidden="1"/>
    <cellStyle name="Hipervínculo visitado" xfId="10298" builtinId="9" hidden="1"/>
    <cellStyle name="Hipervínculo visitado" xfId="42227" builtinId="9" hidden="1"/>
    <cellStyle name="Hipervínculo visitado" xfId="32351" builtinId="9" hidden="1"/>
    <cellStyle name="Hipervínculo visitado" xfId="47583" builtinId="9" hidden="1"/>
    <cellStyle name="Hipervínculo visitado" xfId="14190" builtinId="9" hidden="1"/>
    <cellStyle name="Hipervínculo visitado" xfId="41419" builtinId="9" hidden="1"/>
    <cellStyle name="Hipervínculo visitado" xfId="15885" builtinId="9" hidden="1"/>
    <cellStyle name="Hipervínculo visitado" xfId="6905" builtinId="9" hidden="1"/>
    <cellStyle name="Hipervínculo visitado" xfId="16668" builtinId="9" hidden="1"/>
    <cellStyle name="Hipervínculo visitado" xfId="11263" builtinId="9" hidden="1"/>
    <cellStyle name="Hipervínculo visitado" xfId="18600" builtinId="9" hidden="1"/>
    <cellStyle name="Hipervínculo visitado" xfId="44798" builtinId="9" hidden="1"/>
    <cellStyle name="Hipervínculo visitado" xfId="21162" builtinId="9" hidden="1"/>
    <cellStyle name="Hipervínculo visitado" xfId="2493" builtinId="9" hidden="1"/>
    <cellStyle name="Hipervínculo visitado" xfId="25475" builtinId="9" hidden="1"/>
    <cellStyle name="Hipervínculo visitado" xfId="10216" builtinId="9" hidden="1"/>
    <cellStyle name="Hipervínculo visitado" xfId="55158" builtinId="9" hidden="1"/>
    <cellStyle name="Hipervínculo visitado" xfId="24944" builtinId="9" hidden="1"/>
    <cellStyle name="Hipervínculo visitado" xfId="23717" builtinId="9" hidden="1"/>
    <cellStyle name="Hipervínculo visitado" xfId="1469" builtinId="9" hidden="1"/>
    <cellStyle name="Hipervínculo visitado" xfId="23398" builtinId="9" hidden="1"/>
    <cellStyle name="Hipervínculo visitado" xfId="34163" builtinId="9" hidden="1"/>
    <cellStyle name="Hipervínculo visitado" xfId="14808" builtinId="9" hidden="1"/>
    <cellStyle name="Hipervínculo visitado" xfId="53017" builtinId="9" hidden="1"/>
    <cellStyle name="Hipervínculo visitado" xfId="7506" builtinId="9" hidden="1"/>
    <cellStyle name="Hipervínculo visitado" xfId="42594" builtinId="9" hidden="1"/>
    <cellStyle name="Hipervínculo visitado" xfId="26675" builtinId="9" hidden="1"/>
    <cellStyle name="Hipervínculo visitado" xfId="13967" builtinId="9" hidden="1"/>
    <cellStyle name="Hipervínculo visitado" xfId="50181" builtinId="9" hidden="1"/>
    <cellStyle name="Hipervínculo visitado" xfId="6819" builtinId="9" hidden="1"/>
    <cellStyle name="Hipervínculo visitado" xfId="1337" builtinId="9" hidden="1"/>
    <cellStyle name="Hipervínculo visitado" xfId="40794" builtinId="9" hidden="1"/>
    <cellStyle name="Hipervínculo visitado" xfId="19582" builtinId="9" hidden="1"/>
    <cellStyle name="Hipervínculo visitado" xfId="25158" builtinId="9" hidden="1"/>
    <cellStyle name="Hipervínculo visitado" xfId="17278" builtinId="9" hidden="1"/>
    <cellStyle name="Hipervínculo visitado" xfId="20625" builtinId="9" hidden="1"/>
    <cellStyle name="Hipervínculo visitado" xfId="1251" builtinId="9" hidden="1"/>
    <cellStyle name="Hipervínculo visitado" xfId="21383" builtinId="9" hidden="1"/>
    <cellStyle name="Hipervínculo visitado" xfId="3481" builtinId="9" hidden="1"/>
    <cellStyle name="Hipervínculo visitado" xfId="41490" builtinId="9" hidden="1"/>
    <cellStyle name="Hipervínculo visitado" xfId="26215" builtinId="9" hidden="1"/>
    <cellStyle name="Hipervínculo visitado" xfId="22431" builtinId="9" hidden="1"/>
    <cellStyle name="Hipervínculo visitado" xfId="35657" builtinId="9" hidden="1"/>
    <cellStyle name="Hipervínculo visitado" xfId="41530" builtinId="9" hidden="1"/>
    <cellStyle name="Hipervínculo visitado" xfId="26983" builtinId="9" hidden="1"/>
    <cellStyle name="Hipervínculo visitado" xfId="53079" builtinId="9" hidden="1"/>
    <cellStyle name="Hipervínculo visitado" xfId="36198" builtinId="9" hidden="1"/>
    <cellStyle name="Hipervínculo visitado" xfId="58291" builtinId="9" hidden="1"/>
    <cellStyle name="Hipervínculo visitado" xfId="22666" builtinId="9" hidden="1"/>
    <cellStyle name="Hipervínculo visitado" xfId="49426" builtinId="9" hidden="1"/>
    <cellStyle name="Hipervínculo visitado" xfId="59340" builtinId="9" hidden="1"/>
    <cellStyle name="Hipervínculo visitado" xfId="20230" builtinId="9" hidden="1"/>
    <cellStyle name="Hipervínculo visitado" xfId="20791" builtinId="9" hidden="1"/>
    <cellStyle name="Hipervínculo visitado" xfId="12197" builtinId="9" hidden="1"/>
    <cellStyle name="Hipervínculo visitado" xfId="24867" builtinId="9" hidden="1"/>
    <cellStyle name="Hipervínculo visitado" xfId="15324" builtinId="9" hidden="1"/>
    <cellStyle name="Hipervínculo visitado" xfId="22437" builtinId="9" hidden="1"/>
    <cellStyle name="Hipervínculo visitado" xfId="28137" builtinId="9" hidden="1"/>
    <cellStyle name="Hipervínculo visitado" xfId="49746" builtinId="9" hidden="1"/>
    <cellStyle name="Hipervínculo visitado" xfId="14554" builtinId="9" hidden="1"/>
    <cellStyle name="Hipervínculo visitado" xfId="33053" builtinId="9" hidden="1"/>
    <cellStyle name="Hipervínculo visitado" xfId="41640" builtinId="9" hidden="1"/>
    <cellStyle name="Hipervínculo visitado" xfId="36580" builtinId="9" hidden="1"/>
    <cellStyle name="Hipervínculo visitado" xfId="4815" builtinId="9" hidden="1"/>
    <cellStyle name="Hipervínculo visitado" xfId="19380" builtinId="9" hidden="1"/>
    <cellStyle name="Hipervínculo visitado" xfId="26888" builtinId="9" hidden="1"/>
    <cellStyle name="Hipervínculo visitado" xfId="41784" builtinId="9" hidden="1"/>
    <cellStyle name="Hipervínculo visitado" xfId="5232" builtinId="9" hidden="1"/>
    <cellStyle name="Hipervínculo visitado" xfId="40566" builtinId="9" hidden="1"/>
    <cellStyle name="Hipervínculo visitado" xfId="14918" builtinId="9" hidden="1"/>
    <cellStyle name="Hipervínculo visitado" xfId="26245" builtinId="9" hidden="1"/>
    <cellStyle name="Hipervínculo visitado" xfId="57354" builtinId="9" hidden="1"/>
    <cellStyle name="Hipervínculo visitado" xfId="7600" builtinId="9" hidden="1"/>
    <cellStyle name="Hipervínculo visitado" xfId="46115" builtinId="9" hidden="1"/>
    <cellStyle name="Hipervínculo visitado" xfId="48804" builtinId="9" hidden="1"/>
    <cellStyle name="Hipervínculo visitado" xfId="21655" builtinId="9" hidden="1"/>
    <cellStyle name="Hipervínculo visitado" xfId="27044" builtinId="9" hidden="1"/>
    <cellStyle name="Hipervínculo visitado" xfId="25106" builtinId="9" hidden="1"/>
    <cellStyle name="Hipervínculo visitado" xfId="1403" builtinId="9" hidden="1"/>
    <cellStyle name="Hipervínculo visitado" xfId="25973" builtinId="9" hidden="1"/>
    <cellStyle name="Hipervínculo visitado" xfId="27809" builtinId="9" hidden="1"/>
    <cellStyle name="Hipervínculo visitado" xfId="25152" builtinId="9" hidden="1"/>
    <cellStyle name="Hipervínculo visitado" xfId="39941" builtinId="9" hidden="1"/>
    <cellStyle name="Hipervínculo visitado" xfId="7762" builtinId="9" hidden="1"/>
    <cellStyle name="Hipervínculo visitado" xfId="44880" builtinId="9" hidden="1"/>
    <cellStyle name="Hipervínculo visitado" xfId="14308" builtinId="9" hidden="1"/>
    <cellStyle name="Hipervínculo visitado" xfId="38605" builtinId="9" hidden="1"/>
    <cellStyle name="Hipervínculo visitado" xfId="47257" builtinId="9" hidden="1"/>
    <cellStyle name="Hipervínculo visitado" xfId="20355" builtinId="9" hidden="1"/>
    <cellStyle name="Hipervínculo visitado" xfId="57052" builtinId="9" hidden="1"/>
    <cellStyle name="Hipervínculo visitado" xfId="29035" builtinId="9" hidden="1"/>
    <cellStyle name="Hipervínculo visitado" xfId="20775" builtinId="9" hidden="1"/>
    <cellStyle name="Hipervínculo visitado" xfId="10372" builtinId="9" hidden="1"/>
    <cellStyle name="Hipervínculo visitado" xfId="46583" builtinId="9" hidden="1"/>
    <cellStyle name="Hipervínculo visitado" xfId="5228" builtinId="9" hidden="1"/>
    <cellStyle name="Hipervínculo visitado" xfId="17184" builtinId="9" hidden="1"/>
    <cellStyle name="Hipervínculo visitado" xfId="30666" builtinId="9" hidden="1"/>
    <cellStyle name="Hipervínculo visitado" xfId="51375" builtinId="9" hidden="1"/>
    <cellStyle name="Hipervínculo visitado" xfId="39762" builtinId="9" hidden="1"/>
    <cellStyle name="Hipervínculo visitado" xfId="36899" builtinId="9" hidden="1"/>
    <cellStyle name="Hipervínculo visitado" xfId="25853" builtinId="9" hidden="1"/>
    <cellStyle name="Hipervínculo visitado" xfId="11070" builtinId="9" hidden="1"/>
    <cellStyle name="Hipervínculo visitado" xfId="18877" builtinId="9" hidden="1"/>
    <cellStyle name="Hipervínculo visitado" xfId="8692" builtinId="9" hidden="1"/>
    <cellStyle name="Hipervínculo visitado" xfId="53319" builtinId="9" hidden="1"/>
    <cellStyle name="Hipervínculo visitado" xfId="13189" builtinId="9" hidden="1"/>
    <cellStyle name="Hipervínculo visitado" xfId="55715" builtinId="9" hidden="1"/>
    <cellStyle name="Hipervínculo visitado" xfId="53245" builtinId="9" hidden="1"/>
    <cellStyle name="Hipervínculo visitado" xfId="33096" builtinId="9" hidden="1"/>
    <cellStyle name="Hipervínculo visitado" xfId="29459" builtinId="9" hidden="1"/>
    <cellStyle name="Hipervínculo visitado" xfId="15913" builtinId="9" hidden="1"/>
    <cellStyle name="Hipervínculo visitado" xfId="33148" builtinId="9" hidden="1"/>
    <cellStyle name="Hipervínculo visitado" xfId="478" builtinId="9" hidden="1"/>
    <cellStyle name="Hipervínculo visitado" xfId="46004" builtinId="9" hidden="1"/>
    <cellStyle name="Hipervínculo visitado" xfId="17386" builtinId="9" hidden="1"/>
    <cellStyle name="Hipervínculo visitado" xfId="15318" builtinId="9" hidden="1"/>
    <cellStyle name="Hipervínculo visitado" xfId="54786" builtinId="9" hidden="1"/>
    <cellStyle name="Hipervínculo visitado" xfId="33642" builtinId="9" hidden="1"/>
    <cellStyle name="Hipervínculo visitado" xfId="19834" builtinId="9" hidden="1"/>
    <cellStyle name="Hipervínculo visitado" xfId="11315" builtinId="9" hidden="1"/>
    <cellStyle name="Hipervínculo visitado" xfId="22850" builtinId="9" hidden="1"/>
    <cellStyle name="Hipervínculo visitado" xfId="8923" builtinId="9" hidden="1"/>
    <cellStyle name="Hipervínculo visitado" xfId="44596" builtinId="9" hidden="1"/>
    <cellStyle name="Hipervínculo visitado" xfId="25997" builtinId="9" hidden="1"/>
    <cellStyle name="Hipervínculo visitado" xfId="15232" builtinId="9" hidden="1"/>
    <cellStyle name="Hipervínculo visitado" xfId="55950" builtinId="9" hidden="1"/>
    <cellStyle name="Hipervínculo visitado" xfId="54820" builtinId="9" hidden="1"/>
    <cellStyle name="Hipervínculo visitado" xfId="56439" builtinId="9" hidden="1"/>
    <cellStyle name="Hipervínculo visitado" xfId="29560" builtinId="9" hidden="1"/>
    <cellStyle name="Hipervínculo visitado" xfId="36658" builtinId="9" hidden="1"/>
    <cellStyle name="Hipervínculo visitado" xfId="51674" builtinId="9" hidden="1"/>
    <cellStyle name="Hipervínculo visitado" xfId="27925" builtinId="9" hidden="1"/>
    <cellStyle name="Hipervínculo visitado" xfId="12450" builtinId="9" hidden="1"/>
    <cellStyle name="Hipervínculo visitado" xfId="50391" builtinId="9" hidden="1"/>
    <cellStyle name="Hipervínculo visitado" xfId="12476" builtinId="9" hidden="1"/>
    <cellStyle name="Hipervínculo visitado" xfId="15712" builtinId="9" hidden="1"/>
    <cellStyle name="Hipervínculo visitado" xfId="6671" builtinId="9" hidden="1"/>
    <cellStyle name="Hipervínculo visitado" xfId="6088" builtinId="9" hidden="1"/>
    <cellStyle name="Hipervínculo visitado" xfId="32039" builtinId="9" hidden="1"/>
    <cellStyle name="Hipervínculo visitado" xfId="38766" builtinId="9" hidden="1"/>
    <cellStyle name="Hipervínculo visitado" xfId="4137" builtinId="9" hidden="1"/>
    <cellStyle name="Hipervínculo visitado" xfId="28587" builtinId="9" hidden="1"/>
    <cellStyle name="Hipervínculo visitado" xfId="29548" builtinId="9" hidden="1"/>
    <cellStyle name="Hipervínculo visitado" xfId="5926" builtinId="9" hidden="1"/>
    <cellStyle name="Hipervínculo visitado" xfId="57452" builtinId="9" hidden="1"/>
    <cellStyle name="Hipervínculo visitado" xfId="22676" builtinId="9" hidden="1"/>
    <cellStyle name="Hipervínculo visitado" xfId="5206" builtinId="9" hidden="1"/>
    <cellStyle name="Hipervínculo visitado" xfId="54281" builtinId="9" hidden="1"/>
    <cellStyle name="Hipervínculo visitado" xfId="21586" builtinId="9" hidden="1"/>
    <cellStyle name="Hipervínculo visitado" xfId="47403" builtinId="9" hidden="1"/>
    <cellStyle name="Hipervínculo visitado" xfId="31048" builtinId="9" hidden="1"/>
    <cellStyle name="Hipervínculo visitado" xfId="51462" builtinId="9" hidden="1"/>
    <cellStyle name="Hipervínculo visitado" xfId="54585" builtinId="9" hidden="1"/>
    <cellStyle name="Hipervínculo visitado" xfId="15752" builtinId="9" hidden="1"/>
    <cellStyle name="Hipervínculo visitado" xfId="173" builtinId="9" hidden="1"/>
    <cellStyle name="Hipervínculo visitado" xfId="58849" builtinId="9" hidden="1"/>
    <cellStyle name="Hipervínculo visitado" xfId="17412" builtinId="9" hidden="1"/>
    <cellStyle name="Hipervínculo visitado" xfId="40236" builtinId="9" hidden="1"/>
    <cellStyle name="Hipervínculo visitado" xfId="46716" builtinId="9" hidden="1"/>
    <cellStyle name="Hipervínculo visitado" xfId="40584" builtinId="9" hidden="1"/>
    <cellStyle name="Hipervínculo visitado" xfId="2013" builtinId="9" hidden="1"/>
    <cellStyle name="Hipervínculo visitado" xfId="52016" builtinId="9" hidden="1"/>
    <cellStyle name="Hipervínculo visitado" xfId="54265" builtinId="9" hidden="1"/>
    <cellStyle name="Hipervínculo visitado" xfId="4895" builtinId="9" hidden="1"/>
    <cellStyle name="Hipervínculo visitado" xfId="8646" builtinId="9" hidden="1"/>
    <cellStyle name="Hipervínculo visitado" xfId="30116" builtinId="9" hidden="1"/>
    <cellStyle name="Hipervínculo visitado" xfId="12549" builtinId="9" hidden="1"/>
    <cellStyle name="Hipervínculo visitado" xfId="12083" builtinId="9" hidden="1"/>
    <cellStyle name="Hipervínculo visitado" xfId="40466" builtinId="9" hidden="1"/>
    <cellStyle name="Hipervínculo visitado" xfId="38187" builtinId="9" hidden="1"/>
    <cellStyle name="Hipervínculo visitado" xfId="7085" builtinId="9" hidden="1"/>
    <cellStyle name="Hipervínculo visitado" xfId="1459" builtinId="9" hidden="1"/>
    <cellStyle name="Hipervínculo visitado" xfId="50337" builtinId="9" hidden="1"/>
    <cellStyle name="Hipervínculo visitado" xfId="33088" builtinId="9" hidden="1"/>
    <cellStyle name="Hipervínculo visitado" xfId="58321" builtinId="9" hidden="1"/>
    <cellStyle name="Hipervínculo visitado" xfId="6548" builtinId="9" hidden="1"/>
    <cellStyle name="Hipervínculo visitado" xfId="10568" builtinId="9" hidden="1"/>
    <cellStyle name="Hipervínculo visitado" xfId="8628" builtinId="9" hidden="1"/>
    <cellStyle name="Hipervínculo visitado" xfId="19180" builtinId="9" hidden="1"/>
    <cellStyle name="Hipervínculo visitado" xfId="37172" builtinId="9" hidden="1"/>
    <cellStyle name="Hipervínculo visitado" xfId="6202" builtinId="9" hidden="1"/>
    <cellStyle name="Hipervínculo visitado" xfId="46355" builtinId="9" hidden="1"/>
    <cellStyle name="Hipervínculo visitado" xfId="9279" builtinId="9" hidden="1"/>
    <cellStyle name="Hipervínculo visitado" xfId="50688" builtinId="9" hidden="1"/>
    <cellStyle name="Hipervínculo visitado" xfId="37409" builtinId="9" hidden="1"/>
    <cellStyle name="Hipervínculo visitado" xfId="9950" builtinId="9" hidden="1"/>
    <cellStyle name="Hipervínculo visitado" xfId="43788" builtinId="9" hidden="1"/>
    <cellStyle name="Hipervínculo visitado" xfId="53761" builtinId="9" hidden="1"/>
    <cellStyle name="Hipervínculo visitado" xfId="36730" builtinId="9" hidden="1"/>
    <cellStyle name="Hipervínculo visitado" xfId="38828" builtinId="9" hidden="1"/>
    <cellStyle name="Hipervínculo visitado" xfId="36299" builtinId="9" hidden="1"/>
    <cellStyle name="Hipervínculo visitado" xfId="41792" builtinId="9" hidden="1"/>
    <cellStyle name="Hipervínculo visitado" xfId="10404" builtinId="9" hidden="1"/>
    <cellStyle name="Hipervínculo visitado" xfId="52340" builtinId="9" hidden="1"/>
    <cellStyle name="Hipervínculo visitado" xfId="55565" builtinId="9" hidden="1"/>
    <cellStyle name="Hipervínculo visitado" xfId="44834" builtinId="9" hidden="1"/>
    <cellStyle name="Hipervínculo visitado" xfId="31640" builtinId="9" hidden="1"/>
    <cellStyle name="Hipervínculo visitado" xfId="37644" builtinId="9" hidden="1"/>
    <cellStyle name="Hipervínculo visitado" xfId="1063" builtinId="9" hidden="1"/>
    <cellStyle name="Hipervínculo visitado" xfId="8824" builtinId="9" hidden="1"/>
    <cellStyle name="Hipervínculo visitado" xfId="39086" builtinId="9" hidden="1"/>
    <cellStyle name="Hipervínculo visitado" xfId="8270" builtinId="9" hidden="1"/>
    <cellStyle name="Hipervínculo visitado" xfId="42514" builtinId="9" hidden="1"/>
    <cellStyle name="Hipervínculo visitado" xfId="7226" builtinId="9" hidden="1"/>
    <cellStyle name="Hipervínculo visitado" xfId="10060" builtinId="9" hidden="1"/>
    <cellStyle name="Hipervínculo visitado" xfId="53570" builtinId="9" hidden="1"/>
    <cellStyle name="Hipervínculo visitado" xfId="32682" builtinId="9" hidden="1"/>
    <cellStyle name="Hipervínculo visitado" xfId="41612" builtinId="9" hidden="1"/>
    <cellStyle name="Hipervínculo visitado" xfId="14008" builtinId="9" hidden="1"/>
    <cellStyle name="Hipervínculo visitado" xfId="38788" builtinId="9" hidden="1"/>
    <cellStyle name="Hipervínculo visitado" xfId="26971" builtinId="9" hidden="1"/>
    <cellStyle name="Hipervínculo visitado" xfId="39431" builtinId="9" hidden="1"/>
    <cellStyle name="Hipervínculo visitado" xfId="43999" builtinId="9" hidden="1"/>
    <cellStyle name="Hipervínculo visitado" xfId="35181" builtinId="9" hidden="1"/>
    <cellStyle name="Hipervínculo visitado" xfId="29127" builtinId="9" hidden="1"/>
    <cellStyle name="Hipervínculo visitado" xfId="4715" builtinId="9" hidden="1"/>
    <cellStyle name="Hipervínculo visitado" xfId="51903" builtinId="9" hidden="1"/>
    <cellStyle name="Hipervínculo visitado" xfId="9083" builtinId="9" hidden="1"/>
    <cellStyle name="Hipervínculo visitado" xfId="27366" builtinId="9" hidden="1"/>
    <cellStyle name="Hipervínculo visitado" xfId="21669" builtinId="9" hidden="1"/>
    <cellStyle name="Hipervínculo visitado" xfId="35073" builtinId="9" hidden="1"/>
    <cellStyle name="Hipervínculo visitado" xfId="25867" builtinId="9" hidden="1"/>
    <cellStyle name="Hipervínculo visitado" xfId="41488" builtinId="9" hidden="1"/>
    <cellStyle name="Hipervínculo visitado" xfId="12121" builtinId="9" hidden="1"/>
    <cellStyle name="Hipervínculo visitado" xfId="807" builtinId="9" hidden="1"/>
    <cellStyle name="Hipervínculo visitado" xfId="51872" builtinId="9" hidden="1"/>
    <cellStyle name="Hipervínculo visitado" xfId="34836" builtinId="9" hidden="1"/>
    <cellStyle name="Hipervínculo visitado" xfId="43307" builtinId="9" hidden="1"/>
    <cellStyle name="Hipervínculo visitado" xfId="3889" builtinId="9" hidden="1"/>
    <cellStyle name="Hipervínculo visitado" xfId="31338" builtinId="9" hidden="1"/>
    <cellStyle name="Hipervínculo visitado" xfId="43957" builtinId="9" hidden="1"/>
    <cellStyle name="Hipervínculo visitado" xfId="35101" builtinId="9" hidden="1"/>
    <cellStyle name="Hipervínculo visitado" xfId="44702" builtinId="9" hidden="1"/>
    <cellStyle name="Hipervínculo visitado" xfId="7218" builtinId="9" hidden="1"/>
    <cellStyle name="Hipervínculo visitado" xfId="41516" builtinId="9" hidden="1"/>
    <cellStyle name="Hipervínculo visitado" xfId="48599" builtinId="9" hidden="1"/>
    <cellStyle name="Hipervínculo visitado" xfId="28022" builtinId="9" hidden="1"/>
    <cellStyle name="Hipervínculo visitado" xfId="17626" builtinId="9" hidden="1"/>
    <cellStyle name="Hipervínculo visitado" xfId="27326" builtinId="9" hidden="1"/>
    <cellStyle name="Hipervínculo visitado" xfId="18141" builtinId="9" hidden="1"/>
    <cellStyle name="Hipervínculo visitado" xfId="28277" builtinId="9" hidden="1"/>
    <cellStyle name="Hipervínculo visitado" xfId="45184" builtinId="9" hidden="1"/>
    <cellStyle name="Hipervínculo visitado" xfId="44441" builtinId="9" hidden="1"/>
    <cellStyle name="Hipervínculo visitado" xfId="1769" builtinId="9" hidden="1"/>
    <cellStyle name="Hipervínculo visitado" xfId="38277" builtinId="9" hidden="1"/>
    <cellStyle name="Hipervínculo visitado" xfId="26693" builtinId="9" hidden="1"/>
    <cellStyle name="Hipervínculo visitado" xfId="3045" builtinId="9" hidden="1"/>
    <cellStyle name="Hipervínculo visitado" xfId="6717" builtinId="9" hidden="1"/>
    <cellStyle name="Hipervínculo visitado" xfId="47283" builtinId="9" hidden="1"/>
    <cellStyle name="Hipervínculo visitado" xfId="21969" builtinId="9" hidden="1"/>
    <cellStyle name="Hipervínculo visitado" xfId="42380" builtinId="9" hidden="1"/>
    <cellStyle name="Hipervínculo visitado" xfId="59434" builtinId="9" hidden="1"/>
    <cellStyle name="Hipervínculo visitado" xfId="23673" builtinId="9" hidden="1"/>
    <cellStyle name="Hipervínculo visitado" xfId="28701" builtinId="9" hidden="1"/>
    <cellStyle name="Hipervínculo visitado" xfId="48630" builtinId="9" hidden="1"/>
    <cellStyle name="Hipervínculo visitado" xfId="29664" builtinId="9" hidden="1"/>
    <cellStyle name="Hipervínculo visitado" xfId="36758" builtinId="9" hidden="1"/>
    <cellStyle name="Hipervínculo visitado" xfId="1901" builtinId="9" hidden="1"/>
    <cellStyle name="Hipervínculo visitado" xfId="22257" builtinId="9" hidden="1"/>
    <cellStyle name="Hipervínculo visitado" xfId="34669" builtinId="9" hidden="1"/>
    <cellStyle name="Hipervínculo visitado" xfId="33774" builtinId="9" hidden="1"/>
    <cellStyle name="Hipervínculo visitado" xfId="22277" builtinId="9" hidden="1"/>
    <cellStyle name="Hipervínculo visitado" xfId="43902" builtinId="9" hidden="1"/>
    <cellStyle name="Hipervínculo visitado" xfId="28889" builtinId="9" hidden="1"/>
    <cellStyle name="Hipervínculo visitado" xfId="43391" builtinId="9" hidden="1"/>
    <cellStyle name="Hipervínculo visitado" xfId="12995" builtinId="9" hidden="1"/>
    <cellStyle name="Hipervínculo visitado" xfId="56271" builtinId="9" hidden="1"/>
    <cellStyle name="Hipervínculo visitado" xfId="8660" builtinId="9" hidden="1"/>
    <cellStyle name="Hipervínculo visitado" xfId="21096" builtinId="9" hidden="1"/>
    <cellStyle name="Hipervínculo visitado" xfId="56683" builtinId="9" hidden="1"/>
    <cellStyle name="Hipervínculo visitado" xfId="54157" builtinId="9" hidden="1"/>
    <cellStyle name="Hipervínculo visitado" xfId="52631" builtinId="9" hidden="1"/>
    <cellStyle name="Hipervínculo visitado" xfId="58773" builtinId="9" hidden="1"/>
    <cellStyle name="Hipervínculo visitado" xfId="58485" builtinId="9" hidden="1"/>
    <cellStyle name="Hipervínculo visitado" xfId="57284" builtinId="9" hidden="1"/>
    <cellStyle name="Hipervínculo visitado" xfId="56320" builtinId="9" hidden="1"/>
    <cellStyle name="Hipervínculo visitado" xfId="56575" builtinId="9" hidden="1"/>
    <cellStyle name="Hipervínculo visitado" xfId="53415" builtinId="9" hidden="1"/>
    <cellStyle name="Hipervínculo visitado" xfId="48281" builtinId="9" hidden="1"/>
    <cellStyle name="Hipervínculo visitado" xfId="49250" builtinId="9" hidden="1"/>
    <cellStyle name="Hipervínculo visitado" xfId="13029" builtinId="9" hidden="1"/>
    <cellStyle name="Hipervínculo visitado" xfId="11745" builtinId="9" hidden="1"/>
    <cellStyle name="Hipervínculo visitado" xfId="18020" builtinId="9" hidden="1"/>
    <cellStyle name="Hipervínculo visitado" xfId="13811" builtinId="9" hidden="1"/>
    <cellStyle name="Hipervínculo visitado" xfId="13910" builtinId="9" hidden="1"/>
    <cellStyle name="Hipervínculo visitado" xfId="15805" builtinId="9" hidden="1"/>
    <cellStyle name="Hipervínculo visitado" xfId="14842" builtinId="9" hidden="1"/>
    <cellStyle name="Hipervínculo visitado" xfId="12261" builtinId="9" hidden="1"/>
    <cellStyle name="Hipervínculo visitado" xfId="58985" builtinId="9" hidden="1"/>
    <cellStyle name="Hipervínculo visitado" xfId="54259" builtinId="9" hidden="1"/>
    <cellStyle name="Hipervínculo visitado" xfId="47029" builtinId="9" hidden="1"/>
    <cellStyle name="Hipervínculo visitado" xfId="56825" builtinId="9" hidden="1"/>
    <cellStyle name="Hipervínculo visitado" xfId="57190" builtinId="9" hidden="1"/>
    <cellStyle name="Hipervínculo visitado" xfId="45973" builtinId="9" hidden="1"/>
    <cellStyle name="Hipervínculo visitado" xfId="48603" builtinId="9" hidden="1"/>
    <cellStyle name="Hipervínculo visitado" xfId="14114" builtinId="9" hidden="1"/>
    <cellStyle name="Hipervínculo visitado" xfId="16999" builtinId="9" hidden="1"/>
    <cellStyle name="Hipervínculo visitado" xfId="48694" builtinId="9" hidden="1"/>
    <cellStyle name="Hipervínculo visitado" xfId="10143" builtinId="9" hidden="1"/>
    <cellStyle name="Hipervínculo visitado" xfId="7614" builtinId="9" hidden="1"/>
    <cellStyle name="Hipervínculo visitado" xfId="23747" builtinId="9" hidden="1"/>
    <cellStyle name="Hipervínculo visitado" xfId="23601" builtinId="9" hidden="1"/>
    <cellStyle name="Hipervínculo visitado" xfId="29867" builtinId="9" hidden="1"/>
    <cellStyle name="Hipervínculo visitado" xfId="21261" builtinId="9" hidden="1"/>
    <cellStyle name="Hipervínculo visitado" xfId="10936" builtinId="9" hidden="1"/>
    <cellStyle name="Hipervínculo visitado" xfId="45282" builtinId="9" hidden="1"/>
    <cellStyle name="Hipervínculo visitado" xfId="28313" builtinId="9" hidden="1"/>
    <cellStyle name="Hipervínculo visitado" xfId="30570" builtinId="9" hidden="1"/>
    <cellStyle name="Hipervínculo visitado" xfId="44594" builtinId="9" hidden="1"/>
    <cellStyle name="Hipervínculo visitado" xfId="31937" builtinId="9" hidden="1"/>
    <cellStyle name="Hipervínculo visitado" xfId="8034" builtinId="9" hidden="1"/>
    <cellStyle name="Hipervínculo visitado" xfId="38193" builtinId="9" hidden="1"/>
    <cellStyle name="Hipervínculo visitado" xfId="9179" builtinId="9" hidden="1"/>
    <cellStyle name="Hipervínculo visitado" xfId="43265" builtinId="9" hidden="1"/>
    <cellStyle name="Hipervínculo visitado" xfId="3759" builtinId="9" hidden="1"/>
    <cellStyle name="Hipervínculo visitado" xfId="4821" builtinId="9" hidden="1"/>
    <cellStyle name="Hipervínculo visitado" xfId="20537" builtinId="9" hidden="1"/>
    <cellStyle name="Hipervínculo visitado" xfId="41364" builtinId="9" hidden="1"/>
    <cellStyle name="Hipervínculo visitado" xfId="45300" builtinId="9" hidden="1"/>
    <cellStyle name="Hipervínculo visitado" xfId="52985" builtinId="9" hidden="1"/>
    <cellStyle name="Hipervínculo visitado" xfId="34472" builtinId="9" hidden="1"/>
    <cellStyle name="Hipervínculo visitado" xfId="58194" builtinId="9" hidden="1"/>
    <cellStyle name="Hipervínculo visitado" xfId="43611" builtinId="9" hidden="1"/>
    <cellStyle name="Hipervínculo visitado" xfId="26229" builtinId="9" hidden="1"/>
    <cellStyle name="Hipervínculo visitado" xfId="40788" builtinId="9" hidden="1"/>
    <cellStyle name="Hipervínculo visitado" xfId="48672" builtinId="9" hidden="1"/>
    <cellStyle name="Hipervínculo visitado" xfId="51148" builtinId="9" hidden="1"/>
    <cellStyle name="Hipervínculo visitado" xfId="56635" builtinId="9" hidden="1"/>
    <cellStyle name="Hipervínculo visitado" xfId="42558" builtinId="9" hidden="1"/>
    <cellStyle name="Hipervínculo visitado" xfId="48250" builtinId="9" hidden="1"/>
    <cellStyle name="Hipervínculo visitado" xfId="59229" builtinId="9" hidden="1"/>
    <cellStyle name="Hipervínculo visitado" xfId="52997" builtinId="9" hidden="1"/>
    <cellStyle name="Hipervínculo visitado" xfId="3397" builtinId="9" hidden="1"/>
    <cellStyle name="Hipervínculo visitado" xfId="44072" builtinId="9" hidden="1"/>
    <cellStyle name="Hipervínculo visitado" xfId="37287" builtinId="9" hidden="1"/>
    <cellStyle name="Hipervínculo visitado" xfId="23491" builtinId="9" hidden="1"/>
    <cellStyle name="Hipervínculo visitado" xfId="29025" builtinId="9" hidden="1"/>
    <cellStyle name="Hipervínculo visitado" xfId="25629" builtinId="9" hidden="1"/>
    <cellStyle name="Hipervínculo visitado" xfId="25615" builtinId="9" hidden="1"/>
    <cellStyle name="Hipervínculo visitado" xfId="30516" builtinId="9" hidden="1"/>
    <cellStyle name="Hipervínculo visitado" xfId="38061" builtinId="9" hidden="1"/>
    <cellStyle name="Hipervínculo visitado" xfId="44874" builtinId="9" hidden="1"/>
    <cellStyle name="Hipervínculo visitado" xfId="44162" builtinId="9" hidden="1"/>
    <cellStyle name="Hipervínculo visitado" xfId="45597" builtinId="9" hidden="1"/>
    <cellStyle name="Hipervínculo visitado" xfId="16255" builtinId="9" hidden="1"/>
    <cellStyle name="Hipervínculo visitado" xfId="18301" builtinId="9" hidden="1"/>
    <cellStyle name="Hipervínculo visitado" xfId="16852" builtinId="9" hidden="1"/>
    <cellStyle name="Hipervínculo visitado" xfId="15951" builtinId="9" hidden="1"/>
    <cellStyle name="Hipervínculo visitado" xfId="14870" builtinId="9" hidden="1"/>
    <cellStyle name="Hipervínculo visitado" xfId="11477" builtinId="9" hidden="1"/>
    <cellStyle name="Hipervínculo visitado" xfId="13353" builtinId="9" hidden="1"/>
    <cellStyle name="Hipervínculo visitado" xfId="12839" builtinId="9" hidden="1"/>
    <cellStyle name="Hipervínculo visitado" xfId="9588" builtinId="9" hidden="1"/>
    <cellStyle name="Hipervínculo visitado" xfId="11227" builtinId="9" hidden="1"/>
    <cellStyle name="Hipervínculo visitado" xfId="18720" builtinId="9" hidden="1"/>
    <cellStyle name="Hipervínculo visitado" xfId="18924" builtinId="9" hidden="1"/>
    <cellStyle name="Hipervínculo visitado" xfId="21035" builtinId="9" hidden="1"/>
    <cellStyle name="Hipervínculo visitado" xfId="22982" builtinId="9" hidden="1"/>
    <cellStyle name="Hipervínculo visitado" xfId="23412" builtinId="9" hidden="1"/>
    <cellStyle name="Hipervínculo visitado" xfId="24173" builtinId="9" hidden="1"/>
    <cellStyle name="Hipervínculo visitado" xfId="21108" builtinId="9" hidden="1"/>
    <cellStyle name="Hipervínculo visitado" xfId="30594" builtinId="9" hidden="1"/>
    <cellStyle name="Hipervínculo visitado" xfId="27887" builtinId="9" hidden="1"/>
    <cellStyle name="Hipervínculo visitado" xfId="40202" builtinId="9" hidden="1"/>
    <cellStyle name="Hipervínculo visitado" xfId="28941" builtinId="9" hidden="1"/>
    <cellStyle name="Hipervínculo visitado" xfId="28361" builtinId="9" hidden="1"/>
    <cellStyle name="Hipervínculo visitado" xfId="25704" builtinId="9" hidden="1"/>
    <cellStyle name="Hipervínculo visitado" xfId="18329" builtinId="9" hidden="1"/>
    <cellStyle name="Hipervínculo visitado" xfId="39346" builtinId="9" hidden="1"/>
    <cellStyle name="Hipervínculo visitado" xfId="41251" builtinId="9" hidden="1"/>
    <cellStyle name="Hipervínculo visitado" xfId="47007" builtinId="9" hidden="1"/>
    <cellStyle name="Hipervínculo visitado" xfId="37221" builtinId="9" hidden="1"/>
    <cellStyle name="Hipervínculo visitado" xfId="35675" builtinId="9" hidden="1"/>
    <cellStyle name="Hipervínculo visitado" xfId="40478" builtinId="9" hidden="1"/>
    <cellStyle name="Hipervínculo visitado" xfId="24425" builtinId="9" hidden="1"/>
    <cellStyle name="Hipervínculo visitado" xfId="31092" builtinId="9" hidden="1"/>
    <cellStyle name="Hipervínculo visitado" xfId="30988" builtinId="9" hidden="1"/>
    <cellStyle name="Hipervínculo visitado" xfId="22219" builtinId="9" hidden="1"/>
    <cellStyle name="Hipervínculo visitado" xfId="11126" builtinId="9" hidden="1"/>
    <cellStyle name="Hipervínculo visitado" xfId="11986" builtinId="9" hidden="1"/>
    <cellStyle name="Hipervínculo visitado" xfId="14906" builtinId="9" hidden="1"/>
    <cellStyle name="Hipervínculo visitado" xfId="19246" builtinId="9" hidden="1"/>
    <cellStyle name="Hipervínculo visitado" xfId="45478" builtinId="9" hidden="1"/>
    <cellStyle name="Hipervínculo visitado" xfId="37755" builtinId="9" hidden="1"/>
    <cellStyle name="Hipervínculo visitado" xfId="29283" builtinId="9" hidden="1"/>
    <cellStyle name="Hipervínculo visitado" xfId="54111" builtinId="9" hidden="1"/>
    <cellStyle name="Hipervínculo visitado" xfId="10338" builtinId="9" hidden="1"/>
    <cellStyle name="Hipervínculo visitado" xfId="56437" builtinId="9" hidden="1"/>
    <cellStyle name="Hipervínculo visitado" xfId="47517" builtinId="9" hidden="1"/>
    <cellStyle name="Hipervínculo visitado" xfId="13602" builtinId="9" hidden="1"/>
    <cellStyle name="Hipervínculo visitado" xfId="9681" builtinId="9" hidden="1"/>
    <cellStyle name="Hipervínculo visitado" xfId="5272" builtinId="9" hidden="1"/>
    <cellStyle name="Hipervínculo visitado" xfId="40036" builtinId="9" hidden="1"/>
    <cellStyle name="Hipervínculo visitado" xfId="45414" builtinId="9" hidden="1"/>
    <cellStyle name="Hipervínculo visitado" xfId="27226" builtinId="9" hidden="1"/>
    <cellStyle name="Hipervínculo visitado" xfId="30874" builtinId="9" hidden="1"/>
    <cellStyle name="Hipervínculo visitado" xfId="18845" builtinId="9" hidden="1"/>
    <cellStyle name="Hipervínculo visitado" xfId="12231" builtinId="9" hidden="1"/>
    <cellStyle name="Hipervínculo visitado" xfId="53439" builtinId="9" hidden="1"/>
    <cellStyle name="Hipervínculo visitado" xfId="57164" builtinId="9" hidden="1"/>
    <cellStyle name="Hipervínculo visitado" xfId="49886" builtinId="9" hidden="1"/>
    <cellStyle name="Hipervínculo visitado" xfId="15678" builtinId="9" hidden="1"/>
    <cellStyle name="Hipervínculo visitado" xfId="15220" builtinId="9" hidden="1"/>
    <cellStyle name="Hipervínculo visitado" xfId="13193" builtinId="9" hidden="1"/>
    <cellStyle name="Hipervínculo visitado" xfId="54509" builtinId="9" hidden="1"/>
    <cellStyle name="Hipervínculo visitado" xfId="55034" builtinId="9" hidden="1"/>
    <cellStyle name="Hipervínculo visitado" xfId="58077" builtinId="9" hidden="1"/>
    <cellStyle name="Hipervínculo visitado" xfId="50706" builtinId="9" hidden="1"/>
    <cellStyle name="Hipervínculo visitado" xfId="53751" builtinId="9" hidden="1"/>
    <cellStyle name="Hipervínculo visitado" xfId="47675" builtinId="9" hidden="1"/>
    <cellStyle name="Hipervínculo visitado" xfId="47451" builtinId="9" hidden="1"/>
    <cellStyle name="Hipervínculo visitado" xfId="46069" builtinId="9" hidden="1"/>
    <cellStyle name="Hipervínculo visitado" xfId="48553" builtinId="9" hidden="1"/>
    <cellStyle name="Hipervínculo visitado" xfId="9381" builtinId="9" hidden="1"/>
    <cellStyle name="Hipervínculo visitado" xfId="31276" builtinId="9" hidden="1"/>
    <cellStyle name="Hipervínculo visitado" xfId="20172" builtinId="9" hidden="1"/>
    <cellStyle name="Hipervínculo visitado" xfId="45130" builtinId="9" hidden="1"/>
    <cellStyle name="Hipervínculo visitado" xfId="47850" builtinId="9" hidden="1"/>
    <cellStyle name="Hipervínculo visitado" xfId="28402" builtinId="9" hidden="1"/>
    <cellStyle name="Hipervínculo visitado" xfId="23467" builtinId="9" hidden="1"/>
    <cellStyle name="Hipervínculo visitado" xfId="27414" builtinId="9" hidden="1"/>
    <cellStyle name="Hipervínculo visitado" xfId="35707" builtinId="9" hidden="1"/>
    <cellStyle name="Hipervínculo visitado" xfId="34263" builtinId="9" hidden="1"/>
    <cellStyle name="Hipervínculo visitado" xfId="31354" builtinId="9" hidden="1"/>
    <cellStyle name="Hipervínculo visitado" xfId="53106" builtinId="9" hidden="1"/>
    <cellStyle name="Hipervínculo visitado" xfId="53572" builtinId="9" hidden="1"/>
    <cellStyle name="Hipervínculo visitado" xfId="47581" builtinId="9" hidden="1"/>
    <cellStyle name="Hipervínculo visitado" xfId="14283" builtinId="9" hidden="1"/>
    <cellStyle name="Hipervínculo visitado" xfId="39604" builtinId="9" hidden="1"/>
    <cellStyle name="Hipervínculo visitado" xfId="46901" builtinId="9" hidden="1"/>
    <cellStyle name="Hipervínculo visitado" xfId="90" builtinId="9" hidden="1"/>
    <cellStyle name="Hipervínculo visitado" xfId="47513" builtinId="9" hidden="1"/>
    <cellStyle name="Hipervínculo visitado" xfId="1375" builtinId="9" hidden="1"/>
    <cellStyle name="Hipervínculo visitado" xfId="3423" builtinId="9" hidden="1"/>
    <cellStyle name="Hipervínculo visitado" xfId="14578" builtinId="9" hidden="1"/>
    <cellStyle name="Hipervínculo visitado" xfId="39584" builtinId="9" hidden="1"/>
    <cellStyle name="Hipervínculo visitado" xfId="40004" builtinId="9" hidden="1"/>
    <cellStyle name="Hipervínculo visitado" xfId="23931" builtinId="9" hidden="1"/>
    <cellStyle name="Hipervínculo visitado" xfId="32300" builtinId="9" hidden="1"/>
    <cellStyle name="Hipervínculo visitado" xfId="20656" builtinId="9" hidden="1"/>
    <cellStyle name="Hipervínculo visitado" xfId="18357" builtinId="9" hidden="1"/>
    <cellStyle name="Hipervínculo visitado" xfId="57206" builtinId="9" hidden="1"/>
    <cellStyle name="Hipervínculo visitado" xfId="57684" builtinId="9" hidden="1"/>
    <cellStyle name="Hipervínculo visitado" xfId="52799" builtinId="9" hidden="1"/>
    <cellStyle name="Hipervínculo visitado" xfId="49934" builtinId="9" hidden="1"/>
    <cellStyle name="Hipervínculo visitado" xfId="56629" builtinId="9" hidden="1"/>
    <cellStyle name="Hipervínculo visitado" xfId="16983" builtinId="9" hidden="1"/>
    <cellStyle name="Hipervínculo visitado" xfId="56579" builtinId="9" hidden="1"/>
    <cellStyle name="Hipervínculo visitado" xfId="59143" builtinId="9" hidden="1"/>
    <cellStyle name="Hipervínculo visitado" xfId="50277" builtinId="9" hidden="1"/>
    <cellStyle name="Hipervínculo visitado" xfId="54645" builtinId="9" hidden="1"/>
    <cellStyle name="Hipervínculo visitado" xfId="37019" builtinId="9" hidden="1"/>
    <cellStyle name="Hipervínculo visitado" xfId="13847" builtinId="9" hidden="1"/>
    <cellStyle name="Hipervínculo visitado" xfId="46581" builtinId="9" hidden="1"/>
    <cellStyle name="Hipervínculo visitado" xfId="45793" builtinId="9" hidden="1"/>
    <cellStyle name="Hipervínculo visitado" xfId="57742" builtinId="9" hidden="1"/>
    <cellStyle name="Hipervínculo visitado" xfId="16906" builtinId="9" hidden="1"/>
    <cellStyle name="Hipervínculo visitado" xfId="44302" builtinId="9" hidden="1"/>
    <cellStyle name="Hipervínculo visitado" xfId="25108" builtinId="9" hidden="1"/>
    <cellStyle name="Hipervínculo visitado" xfId="9356" builtinId="9" hidden="1"/>
    <cellStyle name="Hipervínculo visitado" xfId="42726" builtinId="9" hidden="1"/>
    <cellStyle name="Hipervínculo visitado" xfId="57130" builtinId="9" hidden="1"/>
    <cellStyle name="Hipervínculo visitado" xfId="39650" builtinId="9" hidden="1"/>
    <cellStyle name="Hipervínculo visitado" xfId="37027" builtinId="9" hidden="1"/>
    <cellStyle name="Hipervínculo visitado" xfId="40734" builtinId="9" hidden="1"/>
    <cellStyle name="Hipervínculo visitado" xfId="42052" builtinId="9" hidden="1"/>
    <cellStyle name="Hipervínculo visitado" xfId="41083" builtinId="9" hidden="1"/>
    <cellStyle name="Hipervínculo visitado" xfId="57718" builtinId="9" hidden="1"/>
    <cellStyle name="Hipervínculo visitado" xfId="37727" builtinId="9" hidden="1"/>
    <cellStyle name="Hipervínculo visitado" xfId="42920" builtinId="9" hidden="1"/>
    <cellStyle name="Hipervínculo visitado" xfId="54772" builtinId="9" hidden="1"/>
    <cellStyle name="Hipervínculo visitado" xfId="50591" builtinId="9" hidden="1"/>
    <cellStyle name="Hipervínculo visitado" xfId="51724" builtinId="9" hidden="1"/>
    <cellStyle name="Hipervínculo visitado" xfId="51984" builtinId="9" hidden="1"/>
    <cellStyle name="Hipervínculo visitado" xfId="48476" builtinId="9" hidden="1"/>
    <cellStyle name="Hipervínculo visitado" xfId="3314" builtinId="9" hidden="1"/>
    <cellStyle name="Hipervínculo visitado" xfId="38905" builtinId="9" hidden="1"/>
    <cellStyle name="Hipervínculo visitado" xfId="59089" builtinId="9" hidden="1"/>
    <cellStyle name="Hipervínculo visitado" xfId="32561" builtinId="9" hidden="1"/>
    <cellStyle name="Hipervínculo visitado" xfId="57943" builtinId="9" hidden="1"/>
    <cellStyle name="Hipervínculo visitado" xfId="24829" builtinId="9" hidden="1"/>
    <cellStyle name="Hipervínculo visitado" xfId="37865" builtinId="9" hidden="1"/>
    <cellStyle name="Hipervínculo visitado" xfId="36923" builtinId="9" hidden="1"/>
    <cellStyle name="Hipervínculo visitado" xfId="18071" builtinId="9" hidden="1"/>
    <cellStyle name="Hipervínculo visitado" xfId="45801" builtinId="9" hidden="1"/>
    <cellStyle name="Hipervínculo visitado" xfId="51782" builtinId="9" hidden="1"/>
    <cellStyle name="Hipervínculo visitado" xfId="24661" builtinId="9" hidden="1"/>
    <cellStyle name="Hipervínculo visitado" xfId="10366" builtinId="9" hidden="1"/>
    <cellStyle name="Hipervínculo visitado" xfId="7857" builtinId="9" hidden="1"/>
    <cellStyle name="Hipervínculo visitado" xfId="2943" builtinId="9" hidden="1"/>
    <cellStyle name="Hipervínculo visitado" xfId="13099" builtinId="9" hidden="1"/>
    <cellStyle name="Hipervínculo visitado" xfId="19754" builtinId="9" hidden="1"/>
    <cellStyle name="Hipervínculo visitado" xfId="5790" builtinId="9" hidden="1"/>
    <cellStyle name="Hipervínculo visitado" xfId="54836" builtinId="9" hidden="1"/>
    <cellStyle name="Hipervínculo visitado" xfId="21590" builtinId="9" hidden="1"/>
    <cellStyle name="Hipervínculo visitado" xfId="32676" builtinId="9" hidden="1"/>
    <cellStyle name="Hipervínculo visitado" xfId="15130" builtinId="9" hidden="1"/>
    <cellStyle name="Hipervínculo visitado" xfId="10984" builtinId="9" hidden="1"/>
    <cellStyle name="Hipervínculo visitado" xfId="2056" builtinId="9" hidden="1"/>
    <cellStyle name="Hipervínculo visitado" xfId="57446" builtinId="9" hidden="1"/>
    <cellStyle name="Hipervínculo visitado" xfId="21887" builtinId="9" hidden="1"/>
    <cellStyle name="Hipervínculo visitado" xfId="5559" builtinId="9" hidden="1"/>
    <cellStyle name="Hipervínculo visitado" xfId="49708" builtinId="9" hidden="1"/>
    <cellStyle name="Hipervínculo visitado" xfId="1237" builtinId="9" hidden="1"/>
    <cellStyle name="Hipervínculo visitado" xfId="47820" builtinId="9" hidden="1"/>
    <cellStyle name="Hipervínculo visitado" xfId="51236" builtinId="9" hidden="1"/>
    <cellStyle name="Hipervínculo visitado" xfId="55987" builtinId="9" hidden="1"/>
    <cellStyle name="Hipervínculo visitado" xfId="14604" builtinId="9" hidden="1"/>
    <cellStyle name="Hipervínculo visitado" xfId="37618" builtinId="9" hidden="1"/>
    <cellStyle name="Hipervínculo visitado" xfId="19800" builtinId="9" hidden="1"/>
    <cellStyle name="Hipervínculo visitado" xfId="52250" builtinId="9" hidden="1"/>
    <cellStyle name="Hipervínculo visitado" xfId="42842" builtinId="9" hidden="1"/>
    <cellStyle name="Hipervínculo visitado" xfId="40168" builtinId="9" hidden="1"/>
    <cellStyle name="Hipervínculo visitado" xfId="40860" builtinId="9" hidden="1"/>
    <cellStyle name="Hipervínculo visitado" xfId="54746" builtinId="9" hidden="1"/>
    <cellStyle name="Hipervínculo visitado" xfId="57270" builtinId="9" hidden="1"/>
    <cellStyle name="Hipervínculo visitado" xfId="36624" builtinId="9" hidden="1"/>
    <cellStyle name="Hipervínculo visitado" xfId="51309" builtinId="9" hidden="1"/>
    <cellStyle name="Hipervínculo visitado" xfId="53719" builtinId="9" hidden="1"/>
    <cellStyle name="Hipervínculo visitado" xfId="56381" builtinId="9" hidden="1"/>
    <cellStyle name="Hipervínculo visitado" xfId="57841" builtinId="9" hidden="1"/>
    <cellStyle name="Hipervínculo visitado" xfId="27338" builtinId="9" hidden="1"/>
    <cellStyle name="Hipervínculo visitado" xfId="8426" builtinId="9" hidden="1"/>
    <cellStyle name="Hipervínculo visitado" xfId="16192" builtinId="9" hidden="1"/>
    <cellStyle name="Hipervínculo visitado" xfId="34315" builtinId="9" hidden="1"/>
    <cellStyle name="Hipervínculo visitado" xfId="56665" builtinId="9" hidden="1"/>
    <cellStyle name="Hipervínculo visitado" xfId="17748" builtinId="9" hidden="1"/>
    <cellStyle name="Hipervínculo visitado" xfId="45551" builtinId="9" hidden="1"/>
    <cellStyle name="Hipervínculo visitado" xfId="59035" builtinId="9" hidden="1"/>
    <cellStyle name="Hipervínculo visitado" xfId="57316" builtinId="9" hidden="1"/>
    <cellStyle name="Hipervínculo visitado" xfId="50692" builtinId="9" hidden="1"/>
    <cellStyle name="Hipervínculo visitado" xfId="39379" builtinId="9" hidden="1"/>
    <cellStyle name="Hipervínculo visitado" xfId="36933" builtinId="9" hidden="1"/>
    <cellStyle name="Hipervínculo visitado" xfId="40312" builtinId="9" hidden="1"/>
    <cellStyle name="Hipervínculo visitado" xfId="9307" builtinId="9" hidden="1"/>
    <cellStyle name="Hipervínculo visitado" xfId="44112" builtinId="9" hidden="1"/>
    <cellStyle name="Hipervínculo visitado" xfId="57399" builtinId="9" hidden="1"/>
    <cellStyle name="Hipervínculo visitado" xfId="59171" builtinId="9" hidden="1"/>
    <cellStyle name="Hipervínculo visitado" xfId="48320" builtinId="9" hidden="1"/>
    <cellStyle name="Hipervínculo visitado" xfId="14156" builtinId="9" hidden="1"/>
    <cellStyle name="Hipervínculo visitado" xfId="30206" builtinId="9" hidden="1"/>
    <cellStyle name="Hipervínculo visitado" xfId="21072" builtinId="9" hidden="1"/>
    <cellStyle name="Hipervínculo visitado" xfId="40378" builtinId="9" hidden="1"/>
    <cellStyle name="Hipervínculo visitado" xfId="40048" builtinId="9" hidden="1"/>
    <cellStyle name="Hipervínculo visitado" xfId="38033" builtinId="9" hidden="1"/>
    <cellStyle name="Hipervínculo visitado" xfId="33416" builtinId="9" hidden="1"/>
    <cellStyle name="Hipervínculo visitado" xfId="21785" builtinId="9" hidden="1"/>
    <cellStyle name="Hipervínculo visitado" xfId="23096" builtinId="9" hidden="1"/>
    <cellStyle name="Hipervínculo visitado" xfId="28711" builtinId="9" hidden="1"/>
    <cellStyle name="Hipervínculo visitado" xfId="29445" builtinId="9" hidden="1"/>
    <cellStyle name="Hipervínculo visitado" xfId="13299" builtinId="9" hidden="1"/>
    <cellStyle name="Hipervínculo visitado" xfId="57256" builtinId="9" hidden="1"/>
    <cellStyle name="Hipervínculo visitado" xfId="40504" builtinId="9" hidden="1"/>
    <cellStyle name="Hipervínculo visitado" xfId="52006" builtinId="9" hidden="1"/>
    <cellStyle name="Hipervínculo visitado" xfId="45824" builtinId="9" hidden="1"/>
    <cellStyle name="Hipervínculo visitado" xfId="23761" builtinId="9" hidden="1"/>
    <cellStyle name="Hipervínculo visitado" xfId="33722" builtinId="9" hidden="1"/>
    <cellStyle name="Hipervínculo visitado" xfId="57092" builtinId="9" hidden="1"/>
    <cellStyle name="Hipervínculo visitado" xfId="56221" builtinId="9" hidden="1"/>
    <cellStyle name="Hipervínculo visitado" xfId="55179" builtinId="9" hidden="1"/>
    <cellStyle name="Hipervínculo visitado" xfId="58083" builtinId="9" hidden="1"/>
    <cellStyle name="Hipervínculo visitado" xfId="58715" builtinId="9" hidden="1"/>
    <cellStyle name="Hipervínculo visitado" xfId="58021" builtinId="9" hidden="1"/>
    <cellStyle name="Hipervínculo visitado" xfId="57442" builtinId="9" hidden="1"/>
    <cellStyle name="Hipervínculo visitado" xfId="55858" builtinId="9" hidden="1"/>
    <cellStyle name="Hipervínculo visitado" xfId="49452" builtinId="9" hidden="1"/>
    <cellStyle name="Hipervínculo visitado" xfId="5698" builtinId="9" hidden="1"/>
    <cellStyle name="Hipervínculo visitado" xfId="47215" builtinId="9" hidden="1"/>
    <cellStyle name="Hipervínculo visitado" xfId="26463" builtinId="9" hidden="1"/>
    <cellStyle name="Hipervínculo visitado" xfId="15740" builtinId="9" hidden="1"/>
    <cellStyle name="Hipervínculo visitado" xfId="55347" builtinId="9" hidden="1"/>
    <cellStyle name="Hipervínculo visitado" xfId="50173" builtinId="9" hidden="1"/>
    <cellStyle name="Hipervínculo visitado" xfId="57222" builtinId="9" hidden="1"/>
    <cellStyle name="Hipervínculo visitado" xfId="29773" builtinId="9" hidden="1"/>
    <cellStyle name="Hipervínculo visitado" xfId="32440" builtinId="9" hidden="1"/>
    <cellStyle name="Hipervínculo visitado" xfId="37513" builtinId="9" hidden="1"/>
    <cellStyle name="Hipervínculo visitado" xfId="36897" builtinId="9" hidden="1"/>
    <cellStyle name="Hipervínculo visitado" xfId="39758" builtinId="9" hidden="1"/>
    <cellStyle name="Hipervínculo visitado" xfId="14908" builtinId="9" hidden="1"/>
    <cellStyle name="Hipervínculo visitado" xfId="45519" builtinId="9" hidden="1"/>
    <cellStyle name="Hipervínculo visitado" xfId="51420" builtinId="9" hidden="1"/>
    <cellStyle name="Hipervínculo visitado" xfId="49676" builtinId="9" hidden="1"/>
    <cellStyle name="Hipervínculo visitado" xfId="50044" builtinId="9" hidden="1"/>
    <cellStyle name="Hipervínculo visitado" xfId="53711" builtinId="9" hidden="1"/>
    <cellStyle name="Hipervínculo visitado" xfId="7419" builtinId="9" hidden="1"/>
    <cellStyle name="Hipervínculo visitado" xfId="17946" builtinId="9" hidden="1"/>
    <cellStyle name="Hipervínculo visitado" xfId="56281" builtinId="9" hidden="1"/>
    <cellStyle name="Hipervínculo visitado" xfId="50459" builtinId="9" hidden="1"/>
    <cellStyle name="Hipervínculo visitado" xfId="53148" builtinId="9" hidden="1"/>
    <cellStyle name="Hipervínculo visitado" xfId="17320" builtinId="9" hidden="1"/>
    <cellStyle name="Hipervínculo visitado" xfId="14243" builtinId="9" hidden="1"/>
    <cellStyle name="Hipervínculo visitado" xfId="16898" builtinId="9" hidden="1"/>
    <cellStyle name="Hipervínculo visitado" xfId="11257" builtinId="9" hidden="1"/>
    <cellStyle name="Hipervínculo visitado" xfId="13419" builtinId="9" hidden="1"/>
    <cellStyle name="Hipervínculo visitado" xfId="15777" builtinId="9" hidden="1"/>
    <cellStyle name="Hipervínculo visitado" xfId="55819" builtinId="9" hidden="1"/>
    <cellStyle name="Hipervínculo visitado" xfId="30755" builtinId="9" hidden="1"/>
    <cellStyle name="Hipervínculo visitado" xfId="49646" builtinId="9" hidden="1"/>
    <cellStyle name="Hipervínculo visitado" xfId="5644" builtinId="9" hidden="1"/>
    <cellStyle name="Hipervínculo visitado" xfId="41295" builtinId="9" hidden="1"/>
    <cellStyle name="Hipervínculo visitado" xfId="6997" builtinId="9" hidden="1"/>
    <cellStyle name="Hipervínculo visitado" xfId="19204" builtinId="9" hidden="1"/>
    <cellStyle name="Hipervínculo visitado" xfId="42076" builtinId="9" hidden="1"/>
    <cellStyle name="Hipervínculo visitado" xfId="48374" builtinId="9" hidden="1"/>
    <cellStyle name="Hipervínculo visitado" xfId="8138" builtinId="9" hidden="1"/>
    <cellStyle name="Hipervínculo visitado" xfId="38882" builtinId="9" hidden="1"/>
    <cellStyle name="Hipervínculo visitado" xfId="29465" builtinId="9" hidden="1"/>
    <cellStyle name="Hipervínculo visitado" xfId="45743" builtinId="9" hidden="1"/>
    <cellStyle name="Hipervínculo visitado" xfId="27069" builtinId="9" hidden="1"/>
    <cellStyle name="Hipervínculo visitado" xfId="18778" builtinId="9" hidden="1"/>
    <cellStyle name="Hipervínculo visitado" xfId="4904" builtinId="9" hidden="1"/>
    <cellStyle name="Hipervínculo visitado" xfId="45304" builtinId="9" hidden="1"/>
    <cellStyle name="Hipervínculo visitado" xfId="20915" builtinId="9" hidden="1"/>
    <cellStyle name="Hipervínculo visitado" xfId="26269" builtinId="9" hidden="1"/>
    <cellStyle name="Hipervínculo visitado" xfId="49492" builtinId="9" hidden="1"/>
    <cellStyle name="Hipervínculo visitado" xfId="15488" builtinId="9" hidden="1"/>
    <cellStyle name="Hipervínculo visitado" xfId="13506" builtinId="9" hidden="1"/>
    <cellStyle name="Hipervínculo visitado" xfId="41061" builtinId="9" hidden="1"/>
    <cellStyle name="Hipervínculo visitado" xfId="59045" builtinId="9" hidden="1"/>
    <cellStyle name="Hipervínculo visitado" xfId="58230" builtinId="9" hidden="1"/>
    <cellStyle name="Hipervínculo visitado" xfId="25581" builtinId="9" hidden="1"/>
    <cellStyle name="Hipervínculo visitado" xfId="28759" builtinId="9" hidden="1"/>
    <cellStyle name="Hipervínculo visitado" xfId="22469" builtinId="9" hidden="1"/>
    <cellStyle name="Hipervínculo visitado" xfId="34868" builtinId="9" hidden="1"/>
    <cellStyle name="Hipervínculo visitado" xfId="22708" builtinId="9" hidden="1"/>
    <cellStyle name="Hipervínculo visitado" xfId="3655" builtinId="9" hidden="1"/>
    <cellStyle name="Hipervínculo visitado" xfId="20365" builtinId="9" hidden="1"/>
    <cellStyle name="Hipervínculo visitado" xfId="4344" builtinId="9" hidden="1"/>
    <cellStyle name="Hipervínculo visitado" xfId="45677" builtinId="9" hidden="1"/>
    <cellStyle name="Hipervínculo visitado" xfId="32075" builtinId="9" hidden="1"/>
    <cellStyle name="Hipervínculo visitado" xfId="9962" builtinId="9" hidden="1"/>
    <cellStyle name="Hipervínculo visitado" xfId="46955" builtinId="9" hidden="1"/>
    <cellStyle name="Hipervínculo visitado" xfId="26001" builtinId="9" hidden="1"/>
    <cellStyle name="Hipervínculo visitado" xfId="46465" builtinId="9" hidden="1"/>
    <cellStyle name="Hipervínculo visitado" xfId="20779" builtinId="9" hidden="1"/>
    <cellStyle name="Hipervínculo visitado" xfId="27747" builtinId="9" hidden="1"/>
    <cellStyle name="Hipervínculo visitado" xfId="27978" builtinId="9" hidden="1"/>
    <cellStyle name="Hipervínculo visitado" xfId="12233" builtinId="9" hidden="1"/>
    <cellStyle name="Hipervínculo visitado" xfId="29347" builtinId="9" hidden="1"/>
    <cellStyle name="Hipervínculo visitado" xfId="59221" builtinId="9" hidden="1"/>
    <cellStyle name="Hipervínculo visitado" xfId="30142" builtinId="9" hidden="1"/>
    <cellStyle name="Hipervínculo visitado" xfId="33456" builtinId="9" hidden="1"/>
    <cellStyle name="Hipervínculo visitado" xfId="34967" builtinId="9" hidden="1"/>
    <cellStyle name="Hipervínculo visitado" xfId="14336" builtinId="9" hidden="1"/>
    <cellStyle name="Hipervínculo visitado" xfId="30068" builtinId="9" hidden="1"/>
    <cellStyle name="Hipervínculo visitado" xfId="49420" builtinId="9" hidden="1"/>
    <cellStyle name="Hipervínculo visitado" xfId="22347" builtinId="9" hidden="1"/>
    <cellStyle name="Hipervínculo visitado" xfId="30562" builtinId="9" hidden="1"/>
    <cellStyle name="Hipervínculo visitado" xfId="42522" builtinId="9" hidden="1"/>
    <cellStyle name="Hipervínculo visitado" xfId="29337" builtinId="9" hidden="1"/>
    <cellStyle name="Hipervínculo visitado" xfId="31224" builtinId="9" hidden="1"/>
    <cellStyle name="Hipervínculo visitado" xfId="41247" builtinId="9" hidden="1"/>
    <cellStyle name="Hipervínculo visitado" xfId="44764" builtinId="9" hidden="1"/>
    <cellStyle name="Hipervínculo visitado" xfId="40456" builtinId="9" hidden="1"/>
    <cellStyle name="Hipervínculo visitado" xfId="20947" builtinId="9" hidden="1"/>
    <cellStyle name="Hipervínculo visitado" xfId="20869" builtinId="9" hidden="1"/>
    <cellStyle name="Hipervínculo visitado" xfId="10076" builtinId="9" hidden="1"/>
    <cellStyle name="Hipervínculo visitado" xfId="45687" builtinId="9" hidden="1"/>
    <cellStyle name="Hipervínculo visitado" xfId="16912" builtinId="9" hidden="1"/>
    <cellStyle name="Hipervínculo visitado" xfId="48712" builtinId="9" hidden="1"/>
    <cellStyle name="Hipervínculo visitado" xfId="36203" builtinId="9" hidden="1"/>
    <cellStyle name="Hipervínculo visitado" xfId="19672" builtinId="9" hidden="1"/>
    <cellStyle name="Hipervínculo visitado" xfId="8106" builtinId="9" hidden="1"/>
    <cellStyle name="Hipervínculo visitado" xfId="34466" builtinId="9" hidden="1"/>
    <cellStyle name="Hipervínculo visitado" xfId="10830" builtinId="9" hidden="1"/>
    <cellStyle name="Hipervínculo visitado" xfId="47103" builtinId="9" hidden="1"/>
    <cellStyle name="Hipervínculo visitado" xfId="38203" builtinId="9" hidden="1"/>
    <cellStyle name="Hipervínculo visitado" xfId="28271" builtinId="9" hidden="1"/>
    <cellStyle name="Hipervínculo visitado" xfId="19295" builtinId="9" hidden="1"/>
    <cellStyle name="Hipervínculo visitado" xfId="9458" builtinId="9" hidden="1"/>
    <cellStyle name="Hipervínculo visitado" xfId="10898" builtinId="9" hidden="1"/>
    <cellStyle name="Hipervínculo visitado" xfId="52901" builtinId="9" hidden="1"/>
    <cellStyle name="Hipervínculo visitado" xfId="48163" builtinId="9" hidden="1"/>
    <cellStyle name="Hipervínculo visitado" xfId="9538" builtinId="9" hidden="1"/>
    <cellStyle name="Hipervínculo visitado" xfId="7206" builtinId="9" hidden="1"/>
    <cellStyle name="Hipervínculo visitado" xfId="53393" builtinId="9" hidden="1"/>
    <cellStyle name="Hipervínculo visitado" xfId="45593" builtinId="9" hidden="1"/>
    <cellStyle name="Hipervínculo visitado" xfId="12163" builtinId="9" hidden="1"/>
    <cellStyle name="Hipervínculo visitado" xfId="11176" builtinId="9" hidden="1"/>
    <cellStyle name="Hipervínculo visitado" xfId="4558" builtinId="9" hidden="1"/>
    <cellStyle name="Hipervínculo visitado" xfId="1225" builtinId="9" hidden="1"/>
    <cellStyle name="Hipervínculo visitado" xfId="44722" builtinId="9" hidden="1"/>
    <cellStyle name="Hipervínculo visitado" xfId="5962" builtinId="9" hidden="1"/>
    <cellStyle name="Hipervínculo visitado" xfId="1483" builtinId="9" hidden="1"/>
    <cellStyle name="Hipervínculo visitado" xfId="5954" builtinId="9" hidden="1"/>
    <cellStyle name="Hipervínculo visitado" xfId="5354" builtinId="9" hidden="1"/>
    <cellStyle name="Hipervínculo visitado" xfId="42187" builtinId="9" hidden="1"/>
    <cellStyle name="Hipervínculo visitado" xfId="37903" builtinId="9" hidden="1"/>
    <cellStyle name="Hipervínculo visitado" xfId="2737" builtinId="9" hidden="1"/>
    <cellStyle name="Hipervínculo visitado" xfId="2170" builtinId="9" hidden="1"/>
    <cellStyle name="Hipervínculo visitado" xfId="2555" builtinId="9" hidden="1"/>
    <cellStyle name="Hipervínculo visitado" xfId="15176" builtinId="9" hidden="1"/>
    <cellStyle name="Hipervínculo visitado" xfId="12424" builtinId="9" hidden="1"/>
    <cellStyle name="Hipervínculo visitado" xfId="9123" builtinId="9" hidden="1"/>
    <cellStyle name="Hipervínculo visitado" xfId="47854" builtinId="9" hidden="1"/>
    <cellStyle name="Hipervínculo visitado" xfId="34917" builtinId="9" hidden="1"/>
    <cellStyle name="Hipervínculo visitado" xfId="29247" builtinId="9" hidden="1"/>
    <cellStyle name="Hipervínculo visitado" xfId="41009" builtinId="9" hidden="1"/>
    <cellStyle name="Hipervínculo visitado" xfId="361" builtinId="9" hidden="1"/>
    <cellStyle name="Hipervínculo visitado" xfId="30576" builtinId="9" hidden="1"/>
    <cellStyle name="Hipervínculo visitado" xfId="50407" builtinId="9" hidden="1"/>
    <cellStyle name="Hipervínculo visitado" xfId="46433" builtinId="9" hidden="1"/>
    <cellStyle name="Hipervínculo visitado" xfId="15993" builtinId="9" hidden="1"/>
    <cellStyle name="Hipervínculo visitado" xfId="58923" builtinId="9" hidden="1"/>
    <cellStyle name="Hipervínculo visitado" xfId="50052" builtinId="9" hidden="1"/>
    <cellStyle name="Hipervínculo visitado" xfId="26417" builtinId="9" hidden="1"/>
    <cellStyle name="Hipervínculo visitado" xfId="35553" builtinId="9" hidden="1"/>
    <cellStyle name="Hipervínculo visitado" xfId="23231" builtinId="9" hidden="1"/>
    <cellStyle name="Hipervínculo visitado" xfId="12053" builtinId="9" hidden="1"/>
    <cellStyle name="Hipervínculo visitado" xfId="55430" builtinId="9" hidden="1"/>
    <cellStyle name="Hipervínculo visitado" xfId="27847" builtinId="9" hidden="1"/>
    <cellStyle name="Hipervínculo visitado" xfId="23159" builtinId="9" hidden="1"/>
    <cellStyle name="Hipervínculo visitado" xfId="19682" builtinId="9" hidden="1"/>
    <cellStyle name="Hipervínculo visitado" xfId="1477" builtinId="9" hidden="1"/>
    <cellStyle name="Hipervínculo visitado" xfId="14152" builtinId="9" hidden="1"/>
    <cellStyle name="Hipervínculo visitado" xfId="14036" builtinId="9" hidden="1"/>
    <cellStyle name="Hipervínculo visitado" xfId="40808" builtinId="9" hidden="1"/>
    <cellStyle name="Hipervínculo visitado" xfId="53463" builtinId="9" hidden="1"/>
    <cellStyle name="Hipervínculo visitado" xfId="22371" builtinId="9" hidden="1"/>
    <cellStyle name="Hipervínculo visitado" xfId="46949" builtinId="9" hidden="1"/>
    <cellStyle name="Hipervínculo visitado" xfId="39268" builtinId="9" hidden="1"/>
    <cellStyle name="Hipervínculo visitado" xfId="14632" builtinId="9" hidden="1"/>
    <cellStyle name="Hipervínculo visitado" xfId="55014" builtinId="9" hidden="1"/>
    <cellStyle name="Hipervínculo visitado" xfId="48862" builtinId="9" hidden="1"/>
    <cellStyle name="Hipervínculo visitado" xfId="56001" builtinId="9" hidden="1"/>
    <cellStyle name="Hipervínculo visitado" xfId="29103" builtinId="9" hidden="1"/>
    <cellStyle name="Hipervínculo visitado" xfId="863" builtinId="9" hidden="1"/>
    <cellStyle name="Hipervínculo visitado" xfId="30486" builtinId="9" hidden="1"/>
    <cellStyle name="Hipervínculo visitado" xfId="12313" builtinId="9" hidden="1"/>
    <cellStyle name="Hipervínculo visitado" xfId="13221" builtinId="9" hidden="1"/>
    <cellStyle name="Hipervínculo visitado" xfId="31863" builtinId="9" hidden="1"/>
    <cellStyle name="Hipervínculo visitado" xfId="9616" builtinId="9" hidden="1"/>
    <cellStyle name="Hipervínculo visitado" xfId="33360" builtinId="9" hidden="1"/>
    <cellStyle name="Hipervínculo visitado" xfId="49434" builtinId="9" hidden="1"/>
    <cellStyle name="Hipervínculo visitado" xfId="26337" builtinId="9" hidden="1"/>
    <cellStyle name="Hipervínculo visitado" xfId="57062" builtinId="9" hidden="1"/>
    <cellStyle name="Hipervínculo visitado" xfId="56603" builtinId="9" hidden="1"/>
    <cellStyle name="Hipervínculo visitado" xfId="49884" builtinId="9" hidden="1"/>
    <cellStyle name="Hipervínculo visitado" xfId="22535" builtinId="9" hidden="1"/>
    <cellStyle name="Hipervínculo visitado" xfId="46437" builtinId="9" hidden="1"/>
    <cellStyle name="Hipervínculo visitado" xfId="51602" builtinId="9" hidden="1"/>
    <cellStyle name="Hipervínculo visitado" xfId="7238" builtinId="9" hidden="1"/>
    <cellStyle name="Hipervínculo visitado" xfId="27602" builtinId="9" hidden="1"/>
    <cellStyle name="Hipervínculo visitado" xfId="15877" builtinId="9" hidden="1"/>
    <cellStyle name="Hipervínculo visitado" xfId="55150" builtinId="9" hidden="1"/>
    <cellStyle name="Hipervínculo visitado" xfId="42680" builtinId="9" hidden="1"/>
    <cellStyle name="Hipervínculo visitado" xfId="55693" builtinId="9" hidden="1"/>
    <cellStyle name="Hipervínculo visitado" xfId="52461" builtinId="9" hidden="1"/>
    <cellStyle name="Hipervínculo visitado" xfId="40902" builtinId="9" hidden="1"/>
    <cellStyle name="Hipervínculo visitado" xfId="32422" builtinId="9" hidden="1"/>
    <cellStyle name="Hipervínculo visitado" xfId="23215" builtinId="9" hidden="1"/>
    <cellStyle name="Hipervínculo visitado" xfId="26897" builtinId="9" hidden="1"/>
    <cellStyle name="Hipervínculo visitado" xfId="44146" builtinId="9" hidden="1"/>
    <cellStyle name="Hipervínculo visitado" xfId="29071" builtinId="9" hidden="1"/>
    <cellStyle name="Hipervínculo visitado" xfId="39966" builtinId="9" hidden="1"/>
    <cellStyle name="Hipervínculo visitado" xfId="16736" builtinId="9" hidden="1"/>
    <cellStyle name="Hipervínculo visitado" xfId="34353" builtinId="9" hidden="1"/>
    <cellStyle name="Hipervínculo visitado" xfId="49065" builtinId="9" hidden="1"/>
    <cellStyle name="Hipervínculo visitado" xfId="10274" builtinId="9" hidden="1"/>
    <cellStyle name="Hipervínculo visitado" xfId="14510" builtinId="9" hidden="1"/>
    <cellStyle name="Hipervínculo visitado" xfId="24841" builtinId="9" hidden="1"/>
    <cellStyle name="Hipervínculo visitado" xfId="47011" builtinId="9" hidden="1"/>
    <cellStyle name="Hipervínculo visitado" xfId="57258" builtinId="9" hidden="1"/>
    <cellStyle name="Hipervínculo visitado" xfId="56267" builtinId="9" hidden="1"/>
    <cellStyle name="Hipervínculo visitado" xfId="55525" builtinId="9" hidden="1"/>
    <cellStyle name="Hipervínculo visitado" xfId="55075" builtinId="9" hidden="1"/>
    <cellStyle name="Hipervínculo visitado" xfId="57348" builtinId="9" hidden="1"/>
    <cellStyle name="Hipervínculo visitado" xfId="57927" builtinId="9" hidden="1"/>
    <cellStyle name="Hipervínculo visitado" xfId="58037" builtinId="9" hidden="1"/>
    <cellStyle name="Hipervínculo visitado" xfId="58429" builtinId="9" hidden="1"/>
    <cellStyle name="Hipervínculo visitado" xfId="58705" builtinId="9" hidden="1"/>
    <cellStyle name="Hipervínculo visitado" xfId="58777" builtinId="9" hidden="1"/>
    <cellStyle name="Hipervínculo visitado" xfId="54067" builtinId="9" hidden="1"/>
    <cellStyle name="Hipervínculo visitado" xfId="46290" builtinId="9" hidden="1"/>
    <cellStyle name="Hipervínculo visitado" xfId="50883" builtinId="9" hidden="1"/>
    <cellStyle name="Hipervínculo visitado" xfId="22830" builtinId="9" hidden="1"/>
    <cellStyle name="Hipervínculo visitado" xfId="26747" builtinId="9" hidden="1"/>
    <cellStyle name="Hipervínculo visitado" xfId="51212" builtinId="9" hidden="1"/>
    <cellStyle name="Hipervínculo visitado" xfId="13279" builtinId="9" hidden="1"/>
    <cellStyle name="Hipervínculo visitado" xfId="4476" builtinId="9" hidden="1"/>
    <cellStyle name="Hipervínculo visitado" xfId="57873" builtinId="9" hidden="1"/>
    <cellStyle name="Hipervínculo visitado" xfId="10212" builtinId="9" hidden="1"/>
    <cellStyle name="Hipervínculo visitado" xfId="7244" builtinId="9" hidden="1"/>
    <cellStyle name="Hipervínculo visitado" xfId="55537" builtinId="9" hidden="1"/>
    <cellStyle name="Hipervínculo visitado" xfId="38095" builtinId="9" hidden="1"/>
    <cellStyle name="Hipervínculo visitado" xfId="22293" builtinId="9" hidden="1"/>
    <cellStyle name="Hipervínculo visitado" xfId="18821" builtinId="9" hidden="1"/>
    <cellStyle name="Hipervínculo visitado" xfId="52170" builtinId="9" hidden="1"/>
    <cellStyle name="Hipervínculo visitado" xfId="55617" builtinId="9" hidden="1"/>
    <cellStyle name="Hipervínculo visitado" xfId="51676" builtinId="9" hidden="1"/>
    <cellStyle name="Hipervínculo visitado" xfId="1243" builtinId="9" hidden="1"/>
    <cellStyle name="Hipervínculo visitado" xfId="55803" builtinId="9" hidden="1"/>
    <cellStyle name="Hipervínculo visitado" xfId="24547" builtinId="9" hidden="1"/>
    <cellStyle name="Hipervínculo visitado" xfId="40307" builtinId="9" hidden="1"/>
    <cellStyle name="Hipervínculo visitado" xfId="7353" builtinId="9" hidden="1"/>
    <cellStyle name="Hipervínculo visitado" xfId="23697" builtinId="9" hidden="1"/>
    <cellStyle name="Hipervínculo visitado" xfId="17790" builtinId="9" hidden="1"/>
    <cellStyle name="Hipervínculo visitado" xfId="57174" builtinId="9" hidden="1"/>
    <cellStyle name="Hipervínculo visitado" xfId="56933" builtinId="9" hidden="1"/>
    <cellStyle name="Hipervínculo visitado" xfId="23128" builtinId="9" hidden="1"/>
    <cellStyle name="Hipervínculo visitado" xfId="3296" builtinId="9" hidden="1"/>
    <cellStyle name="Hipervínculo visitado" xfId="48364" builtinId="9" hidden="1"/>
    <cellStyle name="Hipervínculo visitado" xfId="30804" builtinId="9" hidden="1"/>
    <cellStyle name="Hipervínculo visitado" xfId="36708" builtinId="9" hidden="1"/>
    <cellStyle name="Hipervínculo visitado" xfId="6214" builtinId="9" hidden="1"/>
    <cellStyle name="Hipervínculo visitado" xfId="19150" builtinId="9" hidden="1"/>
    <cellStyle name="Hipervínculo visitado" xfId="33602" builtinId="9" hidden="1"/>
    <cellStyle name="Hipervínculo visitado" xfId="16292" builtinId="9" hidden="1"/>
    <cellStyle name="Hipervínculo visitado" xfId="13043" builtinId="9" hidden="1"/>
    <cellStyle name="Hipervínculo visitado" xfId="134" builtinId="9" hidden="1"/>
    <cellStyle name="Hipervínculo visitado" xfId="43715" builtinId="9" hidden="1"/>
    <cellStyle name="Hipervínculo visitado" xfId="36490" builtinId="9" hidden="1"/>
    <cellStyle name="Hipervínculo visitado" xfId="44614" builtinId="9" hidden="1"/>
    <cellStyle name="Hipervínculo visitado" xfId="31366" builtinId="9" hidden="1"/>
    <cellStyle name="Hipervínculo visitado" xfId="15302" builtinId="9" hidden="1"/>
    <cellStyle name="Hipervínculo visitado" xfId="22740" builtinId="9" hidden="1"/>
    <cellStyle name="Hipervínculo visitado" xfId="30900" builtinId="9" hidden="1"/>
    <cellStyle name="Hipervínculo visitado" xfId="18521" builtinId="9" hidden="1"/>
    <cellStyle name="Hipervínculo visitado" xfId="37580" builtinId="9" hidden="1"/>
    <cellStyle name="Hipervínculo visitado" xfId="28359" builtinId="9" hidden="1"/>
    <cellStyle name="Hipervínculo visitado" xfId="42652" builtinId="9" hidden="1"/>
    <cellStyle name="Hipervínculo visitado" xfId="11598" builtinId="9" hidden="1"/>
    <cellStyle name="Hipervínculo visitado" xfId="42928" builtinId="9" hidden="1"/>
    <cellStyle name="Hipervínculo visitado" xfId="5696" builtinId="9" hidden="1"/>
    <cellStyle name="Hipervínculo visitado" xfId="39074" builtinId="9" hidden="1"/>
    <cellStyle name="Hipervínculo visitado" xfId="48334" builtinId="9" hidden="1"/>
    <cellStyle name="Hipervínculo visitado" xfId="29233" builtinId="9" hidden="1"/>
    <cellStyle name="Hipervínculo visitado" xfId="24065" builtinId="9" hidden="1"/>
    <cellStyle name="Hipervínculo visitado" xfId="33502" builtinId="9" hidden="1"/>
    <cellStyle name="Hipervínculo visitado" xfId="58387" builtinId="9" hidden="1"/>
    <cellStyle name="Hipervínculo visitado" xfId="24916" builtinId="9" hidden="1"/>
    <cellStyle name="Hipervínculo visitado" xfId="22029" builtinId="9" hidden="1"/>
    <cellStyle name="Hipervínculo visitado" xfId="26289" builtinId="9" hidden="1"/>
    <cellStyle name="Hipervínculo visitado" xfId="18914" builtinId="9" hidden="1"/>
    <cellStyle name="Hipervínculo visitado" xfId="42205" builtinId="9" hidden="1"/>
    <cellStyle name="Hipervínculo visitado" xfId="50187" builtinId="9" hidden="1"/>
    <cellStyle name="Hipervínculo visitado" xfId="43914" builtinId="9" hidden="1"/>
    <cellStyle name="Hipervínculo visitado" xfId="54708" builtinId="9" hidden="1"/>
    <cellStyle name="Hipervínculo visitado" xfId="13606" builtinId="9" hidden="1"/>
    <cellStyle name="Hipervínculo visitado" xfId="29063" builtinId="9" hidden="1"/>
    <cellStyle name="Hipervínculo visitado" xfId="31188" builtinId="9" hidden="1"/>
    <cellStyle name="Hipervínculo visitado" xfId="43672" builtinId="9" hidden="1"/>
    <cellStyle name="Hipervínculo visitado" xfId="40924" builtinId="9" hidden="1"/>
    <cellStyle name="Hipervínculo visitado" xfId="14966" builtinId="9" hidden="1"/>
    <cellStyle name="Hipervínculo visitado" xfId="32013" builtinId="9" hidden="1"/>
    <cellStyle name="Hipervínculo visitado" xfId="54131" builtinId="9" hidden="1"/>
    <cellStyle name="Hipervínculo visitado" xfId="10604" builtinId="9" hidden="1"/>
    <cellStyle name="Hipervínculo visitado" xfId="59328" builtinId="9" hidden="1"/>
    <cellStyle name="Hipervínculo visitado" xfId="23951" builtinId="9" hidden="1"/>
    <cellStyle name="Hipervínculo visitado" xfId="18337" builtinId="9" hidden="1"/>
    <cellStyle name="Hipervínculo visitado" xfId="8244" builtinId="9" hidden="1"/>
    <cellStyle name="Hipervínculo visitado" xfId="719" builtinId="9" hidden="1"/>
    <cellStyle name="Hipervínculo visitado" xfId="15915" builtinId="9" hidden="1"/>
    <cellStyle name="Hipervínculo visitado" xfId="56529" builtinId="9" hidden="1"/>
    <cellStyle name="Hipervínculo visitado" xfId="56147" builtinId="9" hidden="1"/>
    <cellStyle name="Hipervínculo visitado" xfId="59133" builtinId="9" hidden="1"/>
    <cellStyle name="Hipervínculo visitado" xfId="6418" builtinId="9" hidden="1"/>
    <cellStyle name="Hipervínculo visitado" xfId="15056" builtinId="9" hidden="1"/>
    <cellStyle name="Hipervínculo visitado" xfId="46823" builtinId="9" hidden="1"/>
    <cellStyle name="Hipervínculo visitado" xfId="35069" builtinId="9" hidden="1"/>
    <cellStyle name="Hipervínculo visitado" xfId="5204" builtinId="9" hidden="1"/>
    <cellStyle name="Hipervínculo visitado" xfId="51626" builtinId="9" hidden="1"/>
    <cellStyle name="Hipervínculo visitado" xfId="13518" builtinId="9" hidden="1"/>
    <cellStyle name="Hipervínculo visitado" xfId="6665" builtinId="9" hidden="1"/>
    <cellStyle name="Hipervínculo visitado" xfId="44560" builtinId="9" hidden="1"/>
    <cellStyle name="Hipervínculo visitado" xfId="21168" builtinId="9" hidden="1"/>
    <cellStyle name="Hipervínculo visitado" xfId="5408" builtinId="9" hidden="1"/>
    <cellStyle name="Hipervínculo visitado" xfId="2444" builtinId="9" hidden="1"/>
    <cellStyle name="Hipervínculo visitado" xfId="43513" builtinId="9" hidden="1"/>
    <cellStyle name="Hipervínculo visitado" xfId="42183" builtinId="9" hidden="1"/>
    <cellStyle name="Hipervínculo visitado" xfId="44449" builtinId="9" hidden="1"/>
    <cellStyle name="Hipervínculo visitado" xfId="28923" builtinId="9" hidden="1"/>
    <cellStyle name="Hipervínculo visitado" xfId="14112" builtinId="9" hidden="1"/>
    <cellStyle name="Hipervínculo visitado" xfId="2152" builtinId="9" hidden="1"/>
    <cellStyle name="Hipervínculo visitado" xfId="8020" builtinId="9" hidden="1"/>
    <cellStyle name="Hipervínculo visitado" xfId="20553" builtinId="9" hidden="1"/>
    <cellStyle name="Hipervínculo visitado" xfId="13994" builtinId="9" hidden="1"/>
    <cellStyle name="Hipervínculo visitado" xfId="43820" builtinId="9" hidden="1"/>
    <cellStyle name="Hipervínculo visitado" xfId="29612" builtinId="9" hidden="1"/>
    <cellStyle name="Hipervínculo visitado" xfId="23880" builtinId="9" hidden="1"/>
    <cellStyle name="Hipervínculo visitado" xfId="49536" builtinId="9" hidden="1"/>
    <cellStyle name="Hipervínculo visitado" xfId="18764" builtinId="9" hidden="1"/>
    <cellStyle name="Hipervínculo visitado" xfId="39806" builtinId="9" hidden="1"/>
    <cellStyle name="Hipervínculo visitado" xfId="49464" builtinId="9" hidden="1"/>
    <cellStyle name="Hipervínculo visitado" xfId="7076" builtinId="9" hidden="1"/>
    <cellStyle name="Hipervínculo visitado" xfId="48131" builtinId="9" hidden="1"/>
    <cellStyle name="Hipervínculo visitado" xfId="28787" builtinId="9" hidden="1"/>
    <cellStyle name="Hipervínculo visitado" xfId="39082" builtinId="9" hidden="1"/>
    <cellStyle name="Hipervínculo visitado" xfId="52833" builtinId="9" hidden="1"/>
    <cellStyle name="Hipervínculo visitado" xfId="51550" builtinId="9" hidden="1"/>
    <cellStyle name="Hipervínculo visitado" xfId="36253" builtinId="9" hidden="1"/>
    <cellStyle name="Hipervínculo visitado" xfId="13875" builtinId="9" hidden="1"/>
    <cellStyle name="Hipervínculo visitado" xfId="13532" builtinId="9" hidden="1"/>
    <cellStyle name="Hipervínculo visitado" xfId="42732" builtinId="9" hidden="1"/>
    <cellStyle name="Hipervínculo visitado" xfId="51708" builtinId="9" hidden="1"/>
    <cellStyle name="Hipervínculo visitado" xfId="51502" builtinId="9" hidden="1"/>
    <cellStyle name="Hipervínculo visitado" xfId="50567" builtinId="9" hidden="1"/>
    <cellStyle name="Hipervínculo visitado" xfId="50662" builtinId="9" hidden="1"/>
    <cellStyle name="Hipervínculo visitado" xfId="53427" builtinId="9" hidden="1"/>
    <cellStyle name="Hipervínculo visitado" xfId="53961" builtinId="9" hidden="1"/>
    <cellStyle name="Hipervínculo visitado" xfId="54097" builtinId="9" hidden="1"/>
    <cellStyle name="Hipervínculo visitado" xfId="54601" builtinId="9" hidden="1"/>
    <cellStyle name="Hipervínculo visitado" xfId="42426" builtinId="9" hidden="1"/>
    <cellStyle name="Hipervínculo visitado" xfId="42890" builtinId="9" hidden="1"/>
    <cellStyle name="Hipervínculo visitado" xfId="40928" builtinId="9" hidden="1"/>
    <cellStyle name="Hipervínculo visitado" xfId="37043" builtinId="9" hidden="1"/>
    <cellStyle name="Hipervínculo visitado" xfId="38674" builtinId="9" hidden="1"/>
    <cellStyle name="Hipervínculo visitado" xfId="36115" builtinId="9" hidden="1"/>
    <cellStyle name="Hipervínculo visitado" xfId="33832" builtinId="9" hidden="1"/>
    <cellStyle name="Hipervínculo visitado" xfId="30323" builtinId="9" hidden="1"/>
    <cellStyle name="Hipervínculo visitado" xfId="52787" builtinId="9" hidden="1"/>
    <cellStyle name="Hipervínculo visitado" xfId="48169" builtinId="9" hidden="1"/>
    <cellStyle name="Hipervínculo visitado" xfId="50257" builtinId="9" hidden="1"/>
    <cellStyle name="Hipervínculo visitado" xfId="42628" builtinId="9" hidden="1"/>
    <cellStyle name="Hipervínculo visitado" xfId="40941" builtinId="9" hidden="1"/>
    <cellStyle name="Hipervínculo visitado" xfId="40358" builtinId="9" hidden="1"/>
    <cellStyle name="Hipervínculo visitado" xfId="39616" builtinId="9" hidden="1"/>
    <cellStyle name="Hipervínculo visitado" xfId="41980" builtinId="9" hidden="1"/>
    <cellStyle name="Hipervínculo visitado" xfId="42250" builtinId="9" hidden="1"/>
    <cellStyle name="Hipervínculo visitado" xfId="40412" builtinId="9" hidden="1"/>
    <cellStyle name="Hipervínculo visitado" xfId="40468" builtinId="9" hidden="1"/>
    <cellStyle name="Hipervínculo visitado" xfId="36750" builtinId="9" hidden="1"/>
    <cellStyle name="Hipervínculo visitado" xfId="39847" builtinId="9" hidden="1"/>
    <cellStyle name="Hipervínculo visitado" xfId="40020" builtinId="9" hidden="1"/>
    <cellStyle name="Hipervínculo visitado" xfId="36820" builtinId="9" hidden="1"/>
    <cellStyle name="Hipervínculo visitado" xfId="39923" builtinId="9" hidden="1"/>
    <cellStyle name="Hipervínculo visitado" xfId="42219" builtinId="9" hidden="1"/>
    <cellStyle name="Hipervínculo visitado" xfId="39421" builtinId="9" hidden="1"/>
    <cellStyle name="Hipervínculo visitado" xfId="33112" builtinId="9" hidden="1"/>
    <cellStyle name="Hipervínculo visitado" xfId="52338" builtinId="9" hidden="1"/>
    <cellStyle name="Hipervínculo visitado" xfId="36848" builtinId="9" hidden="1"/>
    <cellStyle name="Hipervínculo visitado" xfId="40798" builtinId="9" hidden="1"/>
    <cellStyle name="Hipervínculo visitado" xfId="53873" builtinId="9" hidden="1"/>
    <cellStyle name="Hipervínculo visitado" xfId="50345" builtinId="9" hidden="1"/>
    <cellStyle name="Hipervínculo visitado" xfId="50889" builtinId="9" hidden="1"/>
    <cellStyle name="Hipervínculo visitado" xfId="51416" builtinId="9" hidden="1"/>
    <cellStyle name="Hipervínculo visitado" xfId="7125" builtinId="9" hidden="1"/>
    <cellStyle name="Hipervínculo visitado" xfId="55894" builtinId="9" hidden="1"/>
    <cellStyle name="Hipervínculo visitado" xfId="9516" builtinId="9" hidden="1"/>
    <cellStyle name="Hipervínculo visitado" xfId="56753" builtinId="9" hidden="1"/>
    <cellStyle name="Hipervínculo visitado" xfId="51610" builtinId="9" hidden="1"/>
    <cellStyle name="Hipervínculo visitado" xfId="13375" builtinId="9" hidden="1"/>
    <cellStyle name="Hipervínculo visitado" xfId="14546" builtinId="9" hidden="1"/>
    <cellStyle name="Hipervínculo visitado" xfId="18055" builtinId="9" hidden="1"/>
    <cellStyle name="Hipervínculo visitado" xfId="54213" builtinId="9" hidden="1"/>
    <cellStyle name="Hipervínculo visitado" xfId="56164" builtinId="9" hidden="1"/>
    <cellStyle name="Hipervínculo visitado" xfId="57436" builtinId="9" hidden="1"/>
    <cellStyle name="Hipervínculo visitado" xfId="51186" builtinId="9" hidden="1"/>
    <cellStyle name="Hipervínculo visitado" xfId="51970" builtinId="9" hidden="1"/>
    <cellStyle name="Hipervínculo visitado" xfId="49798" builtinId="9" hidden="1"/>
    <cellStyle name="Hipervínculo visitado" xfId="47669" builtinId="9" hidden="1"/>
    <cellStyle name="Hipervínculo visitado" xfId="47131" builtinId="9" hidden="1"/>
    <cellStyle name="Hipervínculo visitado" xfId="46151" builtinId="9" hidden="1"/>
    <cellStyle name="Hipervínculo visitado" xfId="50129" builtinId="9" hidden="1"/>
    <cellStyle name="Hipervínculo visitado" xfId="49596" builtinId="9" hidden="1"/>
    <cellStyle name="Hipervínculo visitado" xfId="52977" builtinId="9" hidden="1"/>
    <cellStyle name="Hipervínculo visitado" xfId="54371" builtinId="9" hidden="1"/>
    <cellStyle name="Hipervínculo visitado" xfId="39527" builtinId="9" hidden="1"/>
    <cellStyle name="Hipervínculo visitado" xfId="35461" builtinId="9" hidden="1"/>
    <cellStyle name="Hipervínculo visitado" xfId="34609" builtinId="9" hidden="1"/>
    <cellStyle name="Hipervínculo visitado" xfId="40192" builtinId="9" hidden="1"/>
    <cellStyle name="Hipervínculo visitado" xfId="38844" builtinId="9" hidden="1"/>
    <cellStyle name="Hipervínculo visitado" xfId="11459" builtinId="9" hidden="1"/>
    <cellStyle name="Hipervínculo visitado" xfId="53793" builtinId="9" hidden="1"/>
    <cellStyle name="Hipervínculo visitado" xfId="50205" builtinId="9" hidden="1"/>
    <cellStyle name="Hipervínculo visitado" xfId="46129" builtinId="9" hidden="1"/>
    <cellStyle name="Hipervínculo visitado" xfId="55569" builtinId="9" hidden="1"/>
    <cellStyle name="Hipervínculo visitado" xfId="58437" builtinId="9" hidden="1"/>
    <cellStyle name="Hipervínculo visitado" xfId="12097" builtinId="9" hidden="1"/>
    <cellStyle name="Hipervínculo visitado" xfId="58200" builtinId="9" hidden="1"/>
    <cellStyle name="Hipervínculo visitado" xfId="53227" builtinId="9" hidden="1"/>
    <cellStyle name="Hipervínculo visitado" xfId="53843" builtinId="9" hidden="1"/>
    <cellStyle name="Hipervínculo visitado" xfId="56553" builtinId="9" hidden="1"/>
    <cellStyle name="Hipervínculo visitado" xfId="15386" builtinId="9" hidden="1"/>
    <cellStyle name="Hipervínculo visitado" xfId="14436" builtinId="9" hidden="1"/>
    <cellStyle name="Hipervínculo visitado" xfId="17858" builtinId="9" hidden="1"/>
    <cellStyle name="Hipervínculo visitado" xfId="17492" builtinId="9" hidden="1"/>
    <cellStyle name="Hipervínculo visitado" xfId="18073" builtinId="9" hidden="1"/>
    <cellStyle name="Hipervínculo visitado" xfId="52778" builtinId="9" hidden="1"/>
    <cellStyle name="Hipervínculo visitado" xfId="53231" builtinId="9" hidden="1"/>
    <cellStyle name="Hipervínculo visitado" xfId="41864" builtinId="9" hidden="1"/>
    <cellStyle name="Hipervínculo visitado" xfId="25525" builtinId="9" hidden="1"/>
    <cellStyle name="Hipervínculo visitado" xfId="54884" builtinId="9" hidden="1"/>
    <cellStyle name="Hipervínculo visitado" xfId="54796" builtinId="9" hidden="1"/>
    <cellStyle name="Hipervínculo visitado" xfId="53174" builtinId="9" hidden="1"/>
    <cellStyle name="Hipervínculo visitado" xfId="57633" builtinId="9" hidden="1"/>
    <cellStyle name="Hipervínculo visitado" xfId="59262" builtinId="9" hidden="1"/>
    <cellStyle name="Hipervínculo visitado" xfId="58427" builtinId="9" hidden="1"/>
    <cellStyle name="Hipervínculo visitado" xfId="57623" builtinId="9" hidden="1"/>
    <cellStyle name="Hipervínculo visitado" xfId="55257" builtinId="9" hidden="1"/>
    <cellStyle name="Hipervínculo visitado" xfId="38736" builtinId="9" hidden="1"/>
    <cellStyle name="Hipervínculo visitado" xfId="39720" builtinId="9" hidden="1"/>
    <cellStyle name="Hipervínculo visitado" xfId="26057" builtinId="9" hidden="1"/>
    <cellStyle name="Hipervínculo visitado" xfId="23745" builtinId="9" hidden="1"/>
    <cellStyle name="Hipervínculo visitado" xfId="36404" builtinId="9" hidden="1"/>
    <cellStyle name="Hipervínculo visitado" xfId="46240" builtinId="9" hidden="1"/>
    <cellStyle name="Hipervínculo visitado" xfId="59368" builtinId="9" hidden="1"/>
    <cellStyle name="Hipervínculo visitado" xfId="39702" builtinId="9" hidden="1"/>
    <cellStyle name="Hipervínculo visitado" xfId="222" builtinId="9" hidden="1"/>
    <cellStyle name="Hipervínculo visitado" xfId="17462" builtinId="9" hidden="1"/>
    <cellStyle name="Hipervínculo visitado" xfId="7180" builtinId="9" hidden="1"/>
    <cellStyle name="Hipervínculo visitado" xfId="7377" builtinId="9" hidden="1"/>
    <cellStyle name="Hipervínculo visitado" xfId="24391" builtinId="9" hidden="1"/>
    <cellStyle name="Hipervínculo visitado" xfId="25787" builtinId="9" hidden="1"/>
    <cellStyle name="Hipervínculo visitado" xfId="28291" builtinId="9" hidden="1"/>
    <cellStyle name="Hipervínculo visitado" xfId="33065" builtinId="9" hidden="1"/>
    <cellStyle name="Hipervínculo visitado" xfId="34375" builtinId="9" hidden="1"/>
    <cellStyle name="Hipervínculo visitado" xfId="36832" builtinId="9" hidden="1"/>
    <cellStyle name="Hipervínculo visitado" xfId="41524" builtinId="9" hidden="1"/>
    <cellStyle name="Hipervínculo visitado" xfId="43691" builtinId="9" hidden="1"/>
    <cellStyle name="Hipervínculo visitado" xfId="47844" builtinId="9" hidden="1"/>
    <cellStyle name="Hipervínculo visitado" xfId="52064" builtinId="9" hidden="1"/>
    <cellStyle name="Hipervínculo visitado" xfId="20479" builtinId="9" hidden="1"/>
    <cellStyle name="Hipervínculo visitado" xfId="4263" builtinId="9" hidden="1"/>
    <cellStyle name="Hipervínculo visitado" xfId="8864" builtinId="9" hidden="1"/>
    <cellStyle name="Hipervínculo visitado" xfId="5490" builtinId="9" hidden="1"/>
    <cellStyle name="Hipervínculo visitado" xfId="1263" builtinId="9" hidden="1"/>
    <cellStyle name="Hipervínculo visitado" xfId="8666" builtinId="9" hidden="1"/>
    <cellStyle name="Hipervínculo visitado" xfId="16442" builtinId="9" hidden="1"/>
    <cellStyle name="Hipervínculo visitado" xfId="10812" builtinId="9" hidden="1"/>
    <cellStyle name="Hipervínculo visitado" xfId="33029" builtinId="9" hidden="1"/>
    <cellStyle name="Hipervínculo visitado" xfId="56875" builtinId="9" hidden="1"/>
    <cellStyle name="Hipervínculo visitado" xfId="33332" builtinId="9" hidden="1"/>
    <cellStyle name="Hipervínculo visitado" xfId="2919" builtinId="9" hidden="1"/>
    <cellStyle name="Hipervínculo visitado" xfId="55681" builtinId="9" hidden="1"/>
    <cellStyle name="Hipervínculo visitado" xfId="57108" builtinId="9" hidden="1"/>
    <cellStyle name="Hipervínculo visitado" xfId="54207" builtinId="9" hidden="1"/>
    <cellStyle name="Hipervínculo visitado" xfId="45791" builtinId="9" hidden="1"/>
    <cellStyle name="Hipervínculo visitado" xfId="53293" builtinId="9" hidden="1"/>
    <cellStyle name="Hipervínculo visitado" xfId="42171" builtinId="9" hidden="1"/>
    <cellStyle name="Hipervínculo visitado" xfId="42658" builtinId="9" hidden="1"/>
    <cellStyle name="Hipervínculo visitado" xfId="11584" builtinId="9" hidden="1"/>
    <cellStyle name="Hipervínculo visitado" xfId="15286" builtinId="9" hidden="1"/>
    <cellStyle name="Hipervínculo visitado" xfId="17348" builtinId="9" hidden="1"/>
    <cellStyle name="Hipervínculo visitado" xfId="50333" builtinId="9" hidden="1"/>
    <cellStyle name="Hipervínculo visitado" xfId="31801" builtinId="9" hidden="1"/>
    <cellStyle name="Hipervínculo visitado" xfId="40250" builtinId="9" hidden="1"/>
    <cellStyle name="Hipervínculo visitado" xfId="51796" builtinId="9" hidden="1"/>
    <cellStyle name="Hipervínculo visitado" xfId="54798" builtinId="9" hidden="1"/>
    <cellStyle name="Hipervínculo visitado" xfId="53142" builtinId="9" hidden="1"/>
    <cellStyle name="Hipervínculo visitado" xfId="53253" builtinId="9" hidden="1"/>
    <cellStyle name="Hipervínculo visitado" xfId="49009" builtinId="9" hidden="1"/>
    <cellStyle name="Hipervínculo visitado" xfId="21811" builtinId="9" hidden="1"/>
    <cellStyle name="Hipervínculo visitado" xfId="15226" builtinId="9" hidden="1"/>
    <cellStyle name="Hipervínculo visitado" xfId="51252" builtinId="9" hidden="1"/>
    <cellStyle name="Hipervínculo visitado" xfId="54561" builtinId="9" hidden="1"/>
    <cellStyle name="Hipervínculo visitado" xfId="36083" builtinId="9" hidden="1"/>
    <cellStyle name="Hipervínculo visitado" xfId="24475" builtinId="9" hidden="1"/>
    <cellStyle name="Hipervínculo visitado" xfId="55733" builtinId="9" hidden="1"/>
    <cellStyle name="Hipervínculo visitado" xfId="40422" builtinId="9" hidden="1"/>
    <cellStyle name="Hipervínculo visitado" xfId="56917" builtinId="9" hidden="1"/>
    <cellStyle name="Hipervínculo visitado" xfId="33782" builtinId="9" hidden="1"/>
    <cellStyle name="Hipervínculo visitado" xfId="44638" builtinId="9" hidden="1"/>
    <cellStyle name="Hipervínculo visitado" xfId="18435" builtinId="9" hidden="1"/>
    <cellStyle name="Hipervínculo visitado" xfId="51896" builtinId="9" hidden="1"/>
    <cellStyle name="Hipervínculo visitado" xfId="48082" builtinId="9" hidden="1"/>
    <cellStyle name="Hipervínculo visitado" xfId="19886" builtinId="9" hidden="1"/>
    <cellStyle name="Hipervínculo visitado" xfId="22045" builtinId="9" hidden="1"/>
    <cellStyle name="Hipervínculo visitado" xfId="31136" builtinId="9" hidden="1"/>
    <cellStyle name="Hipervínculo visitado" xfId="25847" builtinId="9" hidden="1"/>
    <cellStyle name="Hipervínculo visitado" xfId="25345" builtinId="9" hidden="1"/>
    <cellStyle name="Hipervínculo visitado" xfId="31166" builtinId="9" hidden="1"/>
    <cellStyle name="Hipervínculo visitado" xfId="47031" builtinId="9" hidden="1"/>
    <cellStyle name="Hipervínculo visitado" xfId="44996" builtinId="9" hidden="1"/>
    <cellStyle name="Hipervínculo visitado" xfId="29738" builtinId="9" hidden="1"/>
    <cellStyle name="Hipervínculo visitado" xfId="39461" builtinId="9" hidden="1"/>
    <cellStyle name="Hipervínculo visitado" xfId="14568" builtinId="9" hidden="1"/>
    <cellStyle name="Hipervínculo visitado" xfId="54495" builtinId="9" hidden="1"/>
    <cellStyle name="Hipervínculo visitado" xfId="53687" builtinId="9" hidden="1"/>
    <cellStyle name="Hipervínculo visitado" xfId="33400" builtinId="9" hidden="1"/>
    <cellStyle name="Hipervínculo visitado" xfId="39678" builtinId="9" hidden="1"/>
    <cellStyle name="Hipervínculo visitado" xfId="5198" builtinId="9" hidden="1"/>
    <cellStyle name="Hipervínculo visitado" xfId="1777" builtinId="9" hidden="1"/>
    <cellStyle name="Hipervínculo visitado" xfId="10592" builtinId="9" hidden="1"/>
    <cellStyle name="Hipervínculo visitado" xfId="45464" builtinId="9" hidden="1"/>
    <cellStyle name="Hipervínculo visitado" xfId="47880" builtinId="9" hidden="1"/>
    <cellStyle name="Hipervínculo visitado" xfId="50093" builtinId="9" hidden="1"/>
    <cellStyle name="Hipervínculo visitado" xfId="34574" builtinId="9" hidden="1"/>
    <cellStyle name="Hipervínculo visitado" xfId="2497" builtinId="9" hidden="1"/>
    <cellStyle name="Hipervínculo visitado" xfId="22754" builtinId="9" hidden="1"/>
    <cellStyle name="Hipervínculo visitado" xfId="18592" builtinId="9" hidden="1"/>
    <cellStyle name="Hipervínculo visitado" xfId="56375" builtinId="9" hidden="1"/>
    <cellStyle name="Hipervínculo visitado" xfId="52160" builtinId="9" hidden="1"/>
    <cellStyle name="Hipervínculo visitado" xfId="34267" builtinId="9" hidden="1"/>
    <cellStyle name="Hipervínculo visitado" xfId="7003" builtinId="9" hidden="1"/>
    <cellStyle name="Hipervínculo visitado" xfId="31776" builtinId="9" hidden="1"/>
    <cellStyle name="Hipervínculo visitado" xfId="45294" builtinId="9" hidden="1"/>
    <cellStyle name="Hipervínculo visitado" xfId="24125" builtinId="9" hidden="1"/>
    <cellStyle name="Hipervínculo visitado" xfId="18851" builtinId="9" hidden="1"/>
    <cellStyle name="Hipervínculo visitado" xfId="21203" builtinId="9" hidden="1"/>
    <cellStyle name="Hipervínculo visitado" xfId="24043" builtinId="9" hidden="1"/>
    <cellStyle name="Hipervínculo visitado" xfId="15544" builtinId="9" hidden="1"/>
    <cellStyle name="Hipervínculo visitado" xfId="24743" builtinId="9" hidden="1"/>
    <cellStyle name="Hipervínculo visitado" xfId="29011" builtinId="9" hidden="1"/>
    <cellStyle name="Hipervínculo visitado" xfId="27332" builtinId="9" hidden="1"/>
    <cellStyle name="Hipervínculo visitado" xfId="20989" builtinId="9" hidden="1"/>
    <cellStyle name="Hipervínculo visitado" xfId="1569" builtinId="9" hidden="1"/>
    <cellStyle name="Hipervínculo visitado" xfId="819" builtinId="9" hidden="1"/>
    <cellStyle name="Hipervínculo visitado" xfId="44680" builtinId="9" hidden="1"/>
    <cellStyle name="Hipervínculo visitado" xfId="42316" builtinId="9" hidden="1"/>
    <cellStyle name="Hipervínculo visitado" xfId="4932" builtinId="9" hidden="1"/>
    <cellStyle name="Hipervínculo visitado" xfId="39459" builtinId="9" hidden="1"/>
    <cellStyle name="Hipervínculo visitado" xfId="11279" builtinId="9" hidden="1"/>
    <cellStyle name="Hipervínculo visitado" xfId="7007" builtinId="9" hidden="1"/>
    <cellStyle name="Hipervínculo visitado" xfId="23945" builtinId="9" hidden="1"/>
    <cellStyle name="Hipervínculo visitado" xfId="48036" builtinId="9" hidden="1"/>
    <cellStyle name="Hipervínculo visitado" xfId="31316" builtinId="9" hidden="1"/>
    <cellStyle name="Hipervínculo visitado" xfId="17560" builtinId="9" hidden="1"/>
    <cellStyle name="Hipervínculo visitado" xfId="35205" builtinId="9" hidden="1"/>
    <cellStyle name="Hipervínculo visitado" xfId="42694" builtinId="9" hidden="1"/>
    <cellStyle name="Hipervínculo visitado" xfId="30832" builtinId="9" hidden="1"/>
    <cellStyle name="Hipervínculo visitado" xfId="18000" builtinId="9" hidden="1"/>
    <cellStyle name="Hipervínculo visitado" xfId="45226" builtinId="9" hidden="1"/>
    <cellStyle name="Hipervínculo visitado" xfId="1321" builtinId="9" hidden="1"/>
    <cellStyle name="Hipervínculo visitado" xfId="40552" builtinId="9" hidden="1"/>
    <cellStyle name="Hipervínculo visitado" xfId="6542" builtinId="9" hidden="1"/>
    <cellStyle name="Hipervínculo visitado" xfId="20158" builtinId="9" hidden="1"/>
    <cellStyle name="Hipervínculo visitado" xfId="6839" builtinId="9" hidden="1"/>
    <cellStyle name="Hipervínculo visitado" xfId="33866" builtinId="9" hidden="1"/>
    <cellStyle name="Hipervínculo visitado" xfId="14132" builtinId="9" hidden="1"/>
    <cellStyle name="Hipervínculo visitado" xfId="9548" builtinId="9" hidden="1"/>
    <cellStyle name="Hipervínculo visitado" xfId="9758" builtinId="9" hidden="1"/>
    <cellStyle name="Hipervínculo visitado" xfId="16732" builtinId="9" hidden="1"/>
    <cellStyle name="Hipervínculo visitado" xfId="7152" builtinId="9" hidden="1"/>
    <cellStyle name="Hipervínculo visitado" xfId="2659" builtinId="9" hidden="1"/>
    <cellStyle name="Hipervínculo visitado" xfId="51692" builtinId="9" hidden="1"/>
    <cellStyle name="Hipervínculo visitado" xfId="23083" builtinId="9" hidden="1"/>
    <cellStyle name="Hipervínculo visitado" xfId="53985" builtinId="9" hidden="1"/>
    <cellStyle name="Hipervínculo visitado" xfId="32541" builtinId="9" hidden="1"/>
    <cellStyle name="Hipervínculo visitado" xfId="34036" builtinId="9" hidden="1"/>
    <cellStyle name="Hipervínculo visitado" xfId="23815" builtinId="9" hidden="1"/>
    <cellStyle name="Hipervínculo visitado" xfId="57957" builtinId="9" hidden="1"/>
    <cellStyle name="Hipervínculo visitado" xfId="50083" builtinId="9" hidden="1"/>
    <cellStyle name="Hipervínculo visitado" xfId="47197" builtinId="9" hidden="1"/>
    <cellStyle name="Hipervínculo visitado" xfId="32105" builtinId="9" hidden="1"/>
    <cellStyle name="Hipervínculo visitado" xfId="9560" builtinId="9" hidden="1"/>
    <cellStyle name="Hipervínculo visitado" xfId="8919" builtinId="9" hidden="1"/>
    <cellStyle name="Hipervínculo visitado" xfId="24035" builtinId="9" hidden="1"/>
    <cellStyle name="Hipervínculo visitado" xfId="54762" builtinId="9" hidden="1"/>
    <cellStyle name="Hipervínculo visitado" xfId="34621" builtinId="9" hidden="1"/>
    <cellStyle name="Hipervínculo visitado" xfId="3384" builtinId="9" hidden="1"/>
    <cellStyle name="Hipervínculo visitado" xfId="11815" builtinId="9" hidden="1"/>
    <cellStyle name="Hipervínculo visitado" xfId="19408" builtinId="9" hidden="1"/>
    <cellStyle name="Hipervínculo visitado" xfId="45102" builtinId="9" hidden="1"/>
    <cellStyle name="Hipervínculo visitado" xfId="30950" builtinId="9" hidden="1"/>
    <cellStyle name="Hipervínculo visitado" xfId="35237" builtinId="9" hidden="1"/>
    <cellStyle name="Hipervínculo visitado" xfId="31486" builtinId="9" hidden="1"/>
    <cellStyle name="Hipervínculo visitado" xfId="22145" builtinId="9" hidden="1"/>
    <cellStyle name="Hipervínculo visitado" xfId="6342" builtinId="9" hidden="1"/>
    <cellStyle name="Hipervínculo visitado" xfId="53515" builtinId="9" hidden="1"/>
    <cellStyle name="Hipervínculo visitado" xfId="50233" builtinId="9" hidden="1"/>
    <cellStyle name="Hipervínculo visitado" xfId="47589" builtinId="9" hidden="1"/>
    <cellStyle name="Hipervínculo visitado" xfId="47429" builtinId="9" hidden="1"/>
    <cellStyle name="Hipervínculo visitado" xfId="51014" builtinId="9" hidden="1"/>
    <cellStyle name="Hipervínculo visitado" xfId="37201" builtinId="9" hidden="1"/>
    <cellStyle name="Hipervínculo visitado" xfId="50185" builtinId="9" hidden="1"/>
    <cellStyle name="Hipervínculo visitado" xfId="55985" builtinId="9" hidden="1"/>
    <cellStyle name="Hipervínculo visitado" xfId="57680" builtinId="9" hidden="1"/>
    <cellStyle name="Hipervínculo visitado" xfId="53023" builtinId="9" hidden="1"/>
    <cellStyle name="Hipervínculo visitado" xfId="56217" builtinId="9" hidden="1"/>
    <cellStyle name="Hipervínculo visitado" xfId="38581" builtinId="9" hidden="1"/>
    <cellStyle name="Hipervínculo visitado" xfId="34491" builtinId="9" hidden="1"/>
    <cellStyle name="Hipervínculo visitado" xfId="41731" builtinId="9" hidden="1"/>
    <cellStyle name="Hipervínculo visitado" xfId="56209" builtinId="9" hidden="1"/>
    <cellStyle name="Hipervínculo visitado" xfId="16145" builtinId="9" hidden="1"/>
    <cellStyle name="Hipervínculo visitado" xfId="26059" builtinId="9" hidden="1"/>
    <cellStyle name="Hipervínculo visitado" xfId="49842" builtinId="9" hidden="1"/>
    <cellStyle name="Hipervínculo visitado" xfId="13871" builtinId="9" hidden="1"/>
    <cellStyle name="Hipervínculo visitado" xfId="17650" builtinId="9" hidden="1"/>
    <cellStyle name="Hipervínculo visitado" xfId="39722" builtinId="9" hidden="1"/>
    <cellStyle name="Hipervínculo visitado" xfId="49055" builtinId="9" hidden="1"/>
    <cellStyle name="Hipervínculo visitado" xfId="10718" builtinId="9" hidden="1"/>
    <cellStyle name="Hipervínculo visitado" xfId="53849" builtinId="9" hidden="1"/>
    <cellStyle name="Hipervínculo visitado" xfId="14671" builtinId="9" hidden="1"/>
    <cellStyle name="Hipervínculo visitado" xfId="30866" builtinId="9" hidden="1"/>
    <cellStyle name="Hipervínculo visitado" xfId="20863" builtinId="9" hidden="1"/>
    <cellStyle name="Hipervínculo visitado" xfId="42280" builtinId="9" hidden="1"/>
    <cellStyle name="Hipervínculo visitado" xfId="30618" builtinId="9" hidden="1"/>
    <cellStyle name="Hipervínculo visitado" xfId="3781" builtinId="9" hidden="1"/>
    <cellStyle name="Hipervínculo visitado" xfId="44816" builtinId="9" hidden="1"/>
    <cellStyle name="Hipervínculo visitado" xfId="40993" builtinId="9" hidden="1"/>
    <cellStyle name="Hipervínculo visitado" xfId="773" builtinId="9" hidden="1"/>
    <cellStyle name="Hipervínculo visitado" xfId="34329" builtinId="9" hidden="1"/>
    <cellStyle name="Hipervínculo visitado" xfId="43130" builtinId="9" hidden="1"/>
    <cellStyle name="Hipervínculo visitado" xfId="11861" builtinId="9" hidden="1"/>
    <cellStyle name="Hipervínculo visitado" xfId="50357" builtinId="9" hidden="1"/>
    <cellStyle name="Hipervínculo visitado" xfId="44800" builtinId="9" hidden="1"/>
    <cellStyle name="Hipervínculo visitado" xfId="15925" builtinId="9" hidden="1"/>
    <cellStyle name="Hipervínculo visitado" xfId="29159" builtinId="9" hidden="1"/>
    <cellStyle name="Hipervínculo visitado" xfId="32009" builtinId="9" hidden="1"/>
    <cellStyle name="Hipervínculo visitado" xfId="36434" builtinId="9" hidden="1"/>
    <cellStyle name="Hipervínculo visitado" xfId="45647" builtinId="9" hidden="1"/>
    <cellStyle name="Hipervínculo visitado" xfId="44226" builtinId="9" hidden="1"/>
    <cellStyle name="Hipervínculo visitado" xfId="44620" builtinId="9" hidden="1"/>
    <cellStyle name="Hipervínculo visitado" xfId="26845" builtinId="9" hidden="1"/>
    <cellStyle name="Hipervínculo visitado" xfId="26789" builtinId="9" hidden="1"/>
    <cellStyle name="Hipervínculo visitado" xfId="32577" builtinId="9" hidden="1"/>
    <cellStyle name="Hipervínculo visitado" xfId="31614" builtinId="9" hidden="1"/>
    <cellStyle name="Hipervínculo visitado" xfId="31326" builtinId="9" hidden="1"/>
    <cellStyle name="Hipervínculo visitado" xfId="30860" builtinId="9" hidden="1"/>
    <cellStyle name="Hipervínculo visitado" xfId="29654" builtinId="9" hidden="1"/>
    <cellStyle name="Hipervínculo visitado" xfId="29089" builtinId="9" hidden="1"/>
    <cellStyle name="Hipervínculo visitado" xfId="10752" builtinId="9" hidden="1"/>
    <cellStyle name="Hipervínculo visitado" xfId="54217" builtinId="9" hidden="1"/>
    <cellStyle name="Hipervínculo visitado" xfId="7972" builtinId="9" hidden="1"/>
    <cellStyle name="Hipervínculo visitado" xfId="12263" builtinId="9" hidden="1"/>
    <cellStyle name="Hipervínculo visitado" xfId="24075" builtinId="9" hidden="1"/>
    <cellStyle name="Hipervínculo visitado" xfId="26073" builtinId="9" hidden="1"/>
    <cellStyle name="Hipervínculo visitado" xfId="52274" builtinId="9" hidden="1"/>
    <cellStyle name="Hipervínculo visitado" xfId="49152" builtinId="9" hidden="1"/>
    <cellStyle name="Hipervínculo visitado" xfId="38484" builtinId="9" hidden="1"/>
    <cellStyle name="Hipervínculo visitado" xfId="37741" builtinId="9" hidden="1"/>
    <cellStyle name="Hipervínculo visitado" xfId="34493" builtinId="9" hidden="1"/>
    <cellStyle name="Hipervínculo visitado" xfId="35745" builtinId="9" hidden="1"/>
    <cellStyle name="Hipervínculo visitado" xfId="35507" builtinId="9" hidden="1"/>
    <cellStyle name="Hipervínculo visitado" xfId="43603" builtinId="9" hidden="1"/>
    <cellStyle name="Hipervínculo visitado" xfId="47557" builtinId="9" hidden="1"/>
    <cellStyle name="Hipervínculo visitado" xfId="18163" builtinId="9" hidden="1"/>
    <cellStyle name="Hipervínculo visitado" xfId="14790" builtinId="9" hidden="1"/>
    <cellStyle name="Hipervínculo visitado" xfId="8896" builtinId="9" hidden="1"/>
    <cellStyle name="Hipervínculo visitado" xfId="2893" builtinId="9" hidden="1"/>
    <cellStyle name="Hipervínculo visitado" xfId="783" builtinId="9" hidden="1"/>
    <cellStyle name="Hipervínculo visitado" xfId="15811" builtinId="9" hidden="1"/>
    <cellStyle name="Hipervínculo visitado" xfId="15040" builtinId="9" hidden="1"/>
    <cellStyle name="Hipervínculo visitado" xfId="32462" builtinId="9" hidden="1"/>
    <cellStyle name="Hipervínculo visitado" xfId="52248" builtinId="9" hidden="1"/>
    <cellStyle name="Hipervínculo visitado" xfId="46377" builtinId="9" hidden="1"/>
    <cellStyle name="Hipervínculo visitado" xfId="30138" builtinId="9" hidden="1"/>
    <cellStyle name="Hipervínculo visitado" xfId="34489" builtinId="9" hidden="1"/>
    <cellStyle name="Hipervínculo visitado" xfId="39952" builtinId="9" hidden="1"/>
    <cellStyle name="Hipervínculo visitado" xfId="17660" builtinId="9" hidden="1"/>
    <cellStyle name="Hipervínculo visitado" xfId="45092" builtinId="9" hidden="1"/>
    <cellStyle name="Hipervínculo visitado" xfId="58739" builtinId="9" hidden="1"/>
    <cellStyle name="Hipervínculo visitado" xfId="52539" builtinId="9" hidden="1"/>
    <cellStyle name="Hipervínculo visitado" xfId="53825" builtinId="9" hidden="1"/>
    <cellStyle name="Hipervínculo visitado" xfId="49188" builtinId="9" hidden="1"/>
    <cellStyle name="Hipervínculo visitado" xfId="58941" builtinId="9" hidden="1"/>
    <cellStyle name="Hipervínculo visitado" xfId="58212" builtinId="9" hidden="1"/>
    <cellStyle name="Hipervínculo visitado" xfId="11295" builtinId="9" hidden="1"/>
    <cellStyle name="Hipervínculo visitado" xfId="42185" builtinId="9" hidden="1"/>
    <cellStyle name="Hipervínculo visitado" xfId="35607" builtinId="9" hidden="1"/>
    <cellStyle name="Hipervínculo visitado" xfId="40328" builtinId="9" hidden="1"/>
    <cellStyle name="Hipervínculo visitado" xfId="29730" builtinId="9" hidden="1"/>
    <cellStyle name="Hipervínculo visitado" xfId="16674" builtinId="9" hidden="1"/>
    <cellStyle name="Hipervínculo visitado" xfId="16876" builtinId="9" hidden="1"/>
    <cellStyle name="Hipervínculo visitado" xfId="53683" builtinId="9" hidden="1"/>
    <cellStyle name="Hipervínculo visitado" xfId="57803" builtinId="9" hidden="1"/>
    <cellStyle name="Hipervínculo visitado" xfId="36255" builtinId="9" hidden="1"/>
    <cellStyle name="Hipervínculo visitado" xfId="14646" builtinId="9" hidden="1"/>
    <cellStyle name="Hipervínculo visitado" xfId="14442" builtinId="9" hidden="1"/>
    <cellStyle name="Hipervínculo visitado" xfId="24887" builtinId="9" hidden="1"/>
    <cellStyle name="Hipervínculo visitado" xfId="22904" builtinId="9" hidden="1"/>
    <cellStyle name="Hipervínculo visitado" xfId="22189" builtinId="9" hidden="1"/>
    <cellStyle name="Hipervínculo visitado" xfId="11938" builtinId="9" hidden="1"/>
    <cellStyle name="Hipervínculo visitado" xfId="14592" builtinId="9" hidden="1"/>
    <cellStyle name="Hipervínculo visitado" xfId="15410" builtinId="9" hidden="1"/>
    <cellStyle name="Hipervínculo visitado" xfId="31254" builtinId="9" hidden="1"/>
    <cellStyle name="Hipervínculo visitado" xfId="13069" builtinId="9" hidden="1"/>
    <cellStyle name="Hipervínculo visitado" xfId="15522" builtinId="9" hidden="1"/>
    <cellStyle name="Hipervínculo visitado" xfId="23525" builtinId="9" hidden="1"/>
    <cellStyle name="Hipervínculo visitado" xfId="24885" builtinId="9" hidden="1"/>
    <cellStyle name="Hipervínculo visitado" xfId="24419" builtinId="9" hidden="1"/>
    <cellStyle name="Hipervínculo visitado" xfId="8118" builtinId="9" hidden="1"/>
    <cellStyle name="Hipervínculo visitado" xfId="26713" builtinId="9" hidden="1"/>
    <cellStyle name="Hipervínculo visitado" xfId="22289" builtinId="9" hidden="1"/>
    <cellStyle name="Hipervínculo visitado" xfId="41822" builtinId="9" hidden="1"/>
    <cellStyle name="Hipervínculo visitado" xfId="45509" builtinId="9" hidden="1"/>
    <cellStyle name="Hipervínculo visitado" xfId="37017" builtinId="9" hidden="1"/>
    <cellStyle name="Hipervínculo visitado" xfId="29273" builtinId="9" hidden="1"/>
    <cellStyle name="Hipervínculo visitado" xfId="29355" builtinId="9" hidden="1"/>
    <cellStyle name="Hipervínculo visitado" xfId="23533" builtinId="9" hidden="1"/>
    <cellStyle name="Hipervínculo visitado" xfId="22127" builtinId="9" hidden="1"/>
    <cellStyle name="Hipervínculo visitado" xfId="18551" builtinId="9" hidden="1"/>
    <cellStyle name="Hipervínculo visitado" xfId="21116" builtinId="9" hidden="1"/>
    <cellStyle name="Hipervínculo visitado" xfId="22523" builtinId="9" hidden="1"/>
    <cellStyle name="Hipervínculo visitado" xfId="31748" builtinId="9" hidden="1"/>
    <cellStyle name="Hipervínculo visitado" xfId="7168" builtinId="9" hidden="1"/>
    <cellStyle name="Hipervínculo visitado" xfId="9918" builtinId="9" hidden="1"/>
    <cellStyle name="Hipervínculo visitado" xfId="12226" builtinId="9" hidden="1"/>
    <cellStyle name="Hipervínculo visitado" xfId="48898" builtinId="9" hidden="1"/>
    <cellStyle name="Hipervínculo visitado" xfId="24565" builtinId="9" hidden="1"/>
    <cellStyle name="Hipervínculo visitado" xfId="21277" builtinId="9" hidden="1"/>
    <cellStyle name="Hipervínculo visitado" xfId="28014" builtinId="9" hidden="1"/>
    <cellStyle name="Hipervínculo visitado" xfId="29109" builtinId="9" hidden="1"/>
    <cellStyle name="Hipervínculo visitado" xfId="35445" builtinId="9" hidden="1"/>
    <cellStyle name="Hipervínculo visitado" xfId="19345" builtinId="9" hidden="1"/>
    <cellStyle name="Hipervínculo visitado" xfId="49722" builtinId="9" hidden="1"/>
    <cellStyle name="Hipervínculo visitado" xfId="31008" builtinId="9" hidden="1"/>
    <cellStyle name="Hipervínculo visitado" xfId="40598" builtinId="9" hidden="1"/>
    <cellStyle name="Hipervínculo visitado" xfId="47279" builtinId="9" hidden="1"/>
    <cellStyle name="Hipervínculo visitado" xfId="26067" builtinId="9" hidden="1"/>
    <cellStyle name="Hipervínculo visitado" xfId="36149" builtinId="9" hidden="1"/>
    <cellStyle name="Hipervínculo visitado" xfId="13433" builtinId="9" hidden="1"/>
    <cellStyle name="Hipervínculo visitado" xfId="18817" builtinId="9" hidden="1"/>
    <cellStyle name="Hipervínculo visitado" xfId="22585" builtinId="9" hidden="1"/>
    <cellStyle name="Hipervínculo visitado" xfId="29475" builtinId="9" hidden="1"/>
    <cellStyle name="Hipervínculo visitado" xfId="25331" builtinId="9" hidden="1"/>
    <cellStyle name="Hipervínculo visitado" xfId="31018" builtinId="9" hidden="1"/>
    <cellStyle name="Hipervínculo visitado" xfId="26865" builtinId="9" hidden="1"/>
    <cellStyle name="Hipervínculo visitado" xfId="15568" builtinId="9" hidden="1"/>
    <cellStyle name="Hipervínculo visitado" xfId="11690" builtinId="9" hidden="1"/>
    <cellStyle name="Hipervínculo visitado" xfId="44047" builtinId="9" hidden="1"/>
    <cellStyle name="Hipervínculo visitado" xfId="9301" builtinId="9" hidden="1"/>
    <cellStyle name="Hipervínculo visitado" xfId="21634" builtinId="9" hidden="1"/>
    <cellStyle name="Hipervínculo visitado" xfId="48244" builtinId="9" hidden="1"/>
    <cellStyle name="Hipervínculo visitado" xfId="49258" builtinId="9" hidden="1"/>
    <cellStyle name="Hipervínculo visitado" xfId="32424" builtinId="9" hidden="1"/>
    <cellStyle name="Hipervínculo visitado" xfId="56023" builtinId="9" hidden="1"/>
    <cellStyle name="Hipervínculo visitado" xfId="56649" builtinId="9" hidden="1"/>
    <cellStyle name="Hipervínculo visitado" xfId="34392" builtinId="9" hidden="1"/>
    <cellStyle name="Hipervínculo visitado" xfId="112" builtinId="9" hidden="1"/>
    <cellStyle name="Hipervínculo visitado" xfId="49992" builtinId="9" hidden="1"/>
    <cellStyle name="Hipervínculo visitado" xfId="17150" builtinId="9" hidden="1"/>
    <cellStyle name="Hipervínculo visitado" xfId="7740" builtinId="9" hidden="1"/>
    <cellStyle name="Hipervínculo visitado" xfId="2671" builtinId="9" hidden="1"/>
    <cellStyle name="Hipervínculo visitado" xfId="41566" builtinId="9" hidden="1"/>
    <cellStyle name="Hipervínculo visitado" xfId="46619" builtinId="9" hidden="1"/>
    <cellStyle name="Hipervínculo visitado" xfId="6124" builtinId="9" hidden="1"/>
    <cellStyle name="Hipervínculo visitado" xfId="35693" builtinId="9" hidden="1"/>
    <cellStyle name="Hipervínculo visitado" xfId="37195" builtinId="9" hidden="1"/>
    <cellStyle name="Hipervínculo visitado" xfId="34199" builtinId="9" hidden="1"/>
    <cellStyle name="Hipervínculo visitado" xfId="26345" builtinId="9" hidden="1"/>
    <cellStyle name="Hipervínculo visitado" xfId="42282" builtinId="9" hidden="1"/>
    <cellStyle name="Hipervínculo visitado" xfId="12422" builtinId="9" hidden="1"/>
    <cellStyle name="Hipervínculo visitado" xfId="27394" builtinId="9" hidden="1"/>
    <cellStyle name="Hipervínculo visitado" xfId="38285" builtinId="9" hidden="1"/>
    <cellStyle name="Hipervínculo visitado" xfId="25831" builtinId="9" hidden="1"/>
    <cellStyle name="Hipervínculo visitado" xfId="18488" builtinId="9" hidden="1"/>
    <cellStyle name="Hipervínculo visitado" xfId="52527" builtinId="9" hidden="1"/>
    <cellStyle name="Hipervínculo visitado" xfId="25353" builtinId="9" hidden="1"/>
    <cellStyle name="Hipervínculo visitado" xfId="21001" builtinId="9" hidden="1"/>
    <cellStyle name="Hipervínculo visitado" xfId="18766" builtinId="9" hidden="1"/>
    <cellStyle name="Hipervínculo visitado" xfId="39974" builtinId="9" hidden="1"/>
    <cellStyle name="Hipervínculo visitado" xfId="42147" builtinId="9" hidden="1"/>
    <cellStyle name="Hipervínculo visitado" xfId="3435" builtinId="9" hidden="1"/>
    <cellStyle name="Hipervínculo visitado" xfId="23049" builtinId="9" hidden="1"/>
    <cellStyle name="Hipervínculo visitado" xfId="30906" builtinId="9" hidden="1"/>
    <cellStyle name="Hipervínculo visitado" xfId="45284" builtinId="9" hidden="1"/>
    <cellStyle name="Hipervínculo visitado" xfId="37893" builtinId="9" hidden="1"/>
    <cellStyle name="Hipervínculo visitado" xfId="46316" builtinId="9" hidden="1"/>
    <cellStyle name="Hipervínculo visitado" xfId="30914" builtinId="9" hidden="1"/>
    <cellStyle name="Hipervínculo visitado" xfId="254" builtinId="9" hidden="1"/>
    <cellStyle name="Hipervínculo visitado" xfId="54826" builtinId="9" hidden="1"/>
    <cellStyle name="Hipervínculo visitado" xfId="52192" builtinId="9" hidden="1"/>
    <cellStyle name="Hipervínculo visitado" xfId="56185" builtinId="9" hidden="1"/>
    <cellStyle name="Hipervínculo visitado" xfId="40602" builtinId="9" hidden="1"/>
    <cellStyle name="Hipervínculo visitado" xfId="56803" builtinId="9" hidden="1"/>
    <cellStyle name="Hipervínculo visitado" xfId="19466" builtinId="9" hidden="1"/>
    <cellStyle name="Hipervínculo visitado" xfId="3499" builtinId="9" hidden="1"/>
    <cellStyle name="Hipervínculo visitado" xfId="48265" builtinId="9" hidden="1"/>
    <cellStyle name="Hipervínculo visitado" xfId="32559" builtinId="9" hidden="1"/>
    <cellStyle name="Hipervínculo visitado" xfId="35065" builtinId="9" hidden="1"/>
    <cellStyle name="Hipervínculo visitado" xfId="35951" builtinId="9" hidden="1"/>
    <cellStyle name="Hipervínculo visitado" xfId="58251" builtinId="9" hidden="1"/>
    <cellStyle name="Hipervínculo visitado" xfId="27731" builtinId="9" hidden="1"/>
    <cellStyle name="Hipervínculo visitado" xfId="31132" builtinId="9" hidden="1"/>
    <cellStyle name="Hipervínculo visitado" xfId="33486" builtinId="9" hidden="1"/>
    <cellStyle name="Hipervínculo visitado" xfId="41976" builtinId="9" hidden="1"/>
    <cellStyle name="Hipervínculo visitado" xfId="31817" builtinId="9" hidden="1"/>
    <cellStyle name="Hipervínculo visitado" xfId="12701" builtinId="9" hidden="1"/>
    <cellStyle name="Hipervínculo visitado" xfId="31308" builtinId="9" hidden="1"/>
    <cellStyle name="Hipervínculo visitado" xfId="14498" builtinId="9" hidden="1"/>
    <cellStyle name="Hipervínculo visitado" xfId="5083" builtinId="9" hidden="1"/>
    <cellStyle name="Hipervínculo visitado" xfId="21385" builtinId="9" hidden="1"/>
    <cellStyle name="Hipervínculo visitado" xfId="16125" builtinId="9" hidden="1"/>
    <cellStyle name="Hipervínculo visitado" xfId="48398" builtinId="9" hidden="1"/>
    <cellStyle name="Hipervínculo visitado" xfId="53413" builtinId="9" hidden="1"/>
    <cellStyle name="Hipervínculo visitado" xfId="49874" builtinId="9" hidden="1"/>
    <cellStyle name="Hipervínculo visitado" xfId="15460" builtinId="9" hidden="1"/>
    <cellStyle name="Hipervínculo visitado" xfId="39009" builtinId="9" hidden="1"/>
    <cellStyle name="Hipervínculo visitado" xfId="39119" builtinId="9" hidden="1"/>
    <cellStyle name="Hipervínculo visitado" xfId="46246" builtinId="9" hidden="1"/>
    <cellStyle name="Hipervínculo visitado" xfId="41776" builtinId="9" hidden="1"/>
    <cellStyle name="Hipervínculo visitado" xfId="9424" builtinId="9" hidden="1"/>
    <cellStyle name="Hipervínculo visitado" xfId="5575" builtinId="9" hidden="1"/>
    <cellStyle name="Hipervínculo visitado" xfId="5316" builtinId="9" hidden="1"/>
    <cellStyle name="Hipervínculo visitado" xfId="20899" builtinId="9" hidden="1"/>
    <cellStyle name="Hipervínculo visitado" xfId="13598" builtinId="9" hidden="1"/>
    <cellStyle name="Hipervínculo visitado" xfId="8256" builtinId="9" hidden="1"/>
    <cellStyle name="Hipervínculo visitado" xfId="30162" builtinId="9" hidden="1"/>
    <cellStyle name="Hipervínculo visitado" xfId="16101" builtinId="9" hidden="1"/>
    <cellStyle name="Hipervínculo visitado" xfId="3825" builtinId="9" hidden="1"/>
    <cellStyle name="Hipervínculo visitado" xfId="12458" builtinId="9" hidden="1"/>
    <cellStyle name="Hipervínculo visitado" xfId="41348" builtinId="9" hidden="1"/>
    <cellStyle name="Hipervínculo visitado" xfId="453" builtinId="9" hidden="1"/>
    <cellStyle name="Hipervínculo visitado" xfId="46605" builtinId="9" hidden="1"/>
    <cellStyle name="Hipervínculo visitado" xfId="20816" builtinId="9" hidden="1"/>
    <cellStyle name="Hipervínculo visitado" xfId="1567" builtinId="9" hidden="1"/>
    <cellStyle name="Hipervínculo visitado" xfId="6430" builtinId="9" hidden="1"/>
    <cellStyle name="Hipervínculo visitado" xfId="25807" builtinId="9" hidden="1"/>
    <cellStyle name="Hipervínculo visitado" xfId="35743" builtinId="9" hidden="1"/>
    <cellStyle name="Hipervínculo visitado" xfId="39622" builtinId="9" hidden="1"/>
    <cellStyle name="Hipervínculo visitado" xfId="11678" builtinId="9" hidden="1"/>
    <cellStyle name="Hipervínculo visitado" xfId="37805" builtinId="9" hidden="1"/>
    <cellStyle name="Hipervínculo visitado" xfId="58559" builtinId="9" hidden="1"/>
    <cellStyle name="Hipervínculo visitado" xfId="10514" builtinId="9" hidden="1"/>
    <cellStyle name="Hipervínculo visitado" xfId="28543" builtinId="9" hidden="1"/>
    <cellStyle name="Hipervínculo visitado" xfId="8282" builtinId="9" hidden="1"/>
    <cellStyle name="Hipervínculo visitado" xfId="52371" builtinId="9" hidden="1"/>
    <cellStyle name="Hipervínculo visitado" xfId="28793" builtinId="9" hidden="1"/>
    <cellStyle name="Hipervínculo visitado" xfId="45531" builtinId="9" hidden="1"/>
    <cellStyle name="Hipervínculo visitado" xfId="30998" builtinId="9" hidden="1"/>
    <cellStyle name="Hipervínculo visitado" xfId="4717" builtinId="9" hidden="1"/>
    <cellStyle name="Hipervínculo visitado" xfId="14880" builtinId="9" hidden="1"/>
    <cellStyle name="Hipervínculo visitado" xfId="28801" builtinId="9" hidden="1"/>
    <cellStyle name="Hipervínculo visitado" xfId="18075" builtinId="9" hidden="1"/>
    <cellStyle name="Hipervínculo visitado" xfId="13510" builtinId="9" hidden="1"/>
    <cellStyle name="Hipervínculo visitado" xfId="14767" builtinId="9" hidden="1"/>
    <cellStyle name="Hipervínculo visitado" xfId="52975" builtinId="9" hidden="1"/>
    <cellStyle name="Hipervínculo visitado" xfId="48066" builtinId="9" hidden="1"/>
    <cellStyle name="Hipervínculo visitado" xfId="36179" builtinId="9" hidden="1"/>
    <cellStyle name="Hipervínculo visitado" xfId="51154" builtinId="9" hidden="1"/>
    <cellStyle name="Hipervínculo visitado" xfId="48700" builtinId="9" hidden="1"/>
    <cellStyle name="Hipervínculo visitado" xfId="51858" builtinId="9" hidden="1"/>
    <cellStyle name="Hipervínculo visitado" xfId="54932" builtinId="9" hidden="1"/>
    <cellStyle name="Hipervínculo visitado" xfId="13772" builtinId="9" hidden="1"/>
    <cellStyle name="Hipervínculo visitado" xfId="7774" builtinId="9" hidden="1"/>
    <cellStyle name="Hipervínculo visitado" xfId="16714" builtinId="9" hidden="1"/>
    <cellStyle name="Hipervínculo visitado" xfId="47657" builtinId="9" hidden="1"/>
    <cellStyle name="Hipervínculo visitado" xfId="32071" builtinId="9" hidden="1"/>
    <cellStyle name="Hipervínculo visitado" xfId="28412" builtinId="9" hidden="1"/>
    <cellStyle name="Hipervínculo visitado" xfId="20793" builtinId="9" hidden="1"/>
    <cellStyle name="Hipervínculo visitado" xfId="33916" builtinId="9" hidden="1"/>
    <cellStyle name="Hipervínculo visitado" xfId="9430" builtinId="9" hidden="1"/>
    <cellStyle name="Hipervínculo visitado" xfId="28261" builtinId="9" hidden="1"/>
    <cellStyle name="Hipervínculo visitado" xfId="55156" builtinId="9" hidden="1"/>
    <cellStyle name="Hipervínculo visitado" xfId="58959" builtinId="9" hidden="1"/>
    <cellStyle name="Hipervínculo visitado" xfId="43760" builtinId="9" hidden="1"/>
    <cellStyle name="Hipervínculo visitado" xfId="55799" builtinId="9" hidden="1"/>
    <cellStyle name="Hipervínculo visitado" xfId="10121" builtinId="9" hidden="1"/>
    <cellStyle name="Hipervínculo visitado" xfId="52827" builtinId="9" hidden="1"/>
    <cellStyle name="Hipervínculo visitado" xfId="59478" builtinId="9" hidden="1"/>
    <cellStyle name="Hipervínculo visitado" xfId="17722" builtinId="9" hidden="1"/>
    <cellStyle name="Hipervínculo visitado" xfId="50508" builtinId="9" hidden="1"/>
    <cellStyle name="Hipervínculo visitado" xfId="49688" builtinId="9" hidden="1"/>
    <cellStyle name="Hipervínculo visitado" xfId="38802" builtinId="9" hidden="1"/>
    <cellStyle name="Hipervínculo visitado" xfId="50640" builtinId="9" hidden="1"/>
    <cellStyle name="Hipervínculo visitado" xfId="48652" builtinId="9" hidden="1"/>
    <cellStyle name="Hipervínculo visitado" xfId="47351" builtinId="9" hidden="1"/>
    <cellStyle name="Hipervínculo visitado" xfId="58561" builtinId="9" hidden="1"/>
    <cellStyle name="Hipervínculo visitado" xfId="53675" builtinId="9" hidden="1"/>
    <cellStyle name="Hipervínculo visitado" xfId="14412" builtinId="9" hidden="1"/>
    <cellStyle name="Hipervínculo visitado" xfId="34131" builtinId="9" hidden="1"/>
    <cellStyle name="Hipervínculo visitado" xfId="50994" builtinId="9" hidden="1"/>
    <cellStyle name="Hipervínculo visitado" xfId="34167" builtinId="9" hidden="1"/>
    <cellStyle name="Hipervínculo visitado" xfId="40046" builtinId="9" hidden="1"/>
    <cellStyle name="Hipervínculo visitado" xfId="40370" builtinId="9" hidden="1"/>
    <cellStyle name="Hipervínculo visitado" xfId="41015" builtinId="9" hidden="1"/>
    <cellStyle name="Hipervínculo visitado" xfId="40102" builtinId="9" hidden="1"/>
    <cellStyle name="Hipervínculo visitado" xfId="39168" builtinId="9" hidden="1"/>
    <cellStyle name="Hipervínculo visitado" xfId="21423" builtinId="9" hidden="1"/>
    <cellStyle name="Hipervínculo visitado" xfId="56889" builtinId="9" hidden="1"/>
    <cellStyle name="Hipervínculo visitado" xfId="33434" builtinId="9" hidden="1"/>
    <cellStyle name="Hipervínculo visitado" xfId="39435" builtinId="9" hidden="1"/>
    <cellStyle name="Hipervínculo visitado" xfId="42354" builtinId="9" hidden="1"/>
    <cellStyle name="Hipervínculo visitado" xfId="54363" builtinId="9" hidden="1"/>
    <cellStyle name="Hipervínculo visitado" xfId="51082" builtinId="9" hidden="1"/>
    <cellStyle name="Hipervínculo visitado" xfId="35619" builtinId="9" hidden="1"/>
    <cellStyle name="Hipervínculo visitado" xfId="1024" builtinId="9" hidden="1"/>
    <cellStyle name="Hipervínculo visitado" xfId="56103" builtinId="9" hidden="1"/>
    <cellStyle name="Hipervínculo visitado" xfId="3667" builtinId="9" hidden="1"/>
    <cellStyle name="Hipervínculo visitado" xfId="23134" builtinId="9" hidden="1"/>
    <cellStyle name="Hipervínculo visitado" xfId="32819" builtinId="9" hidden="1"/>
    <cellStyle name="Hipervínculo visitado" xfId="3669" builtinId="9" hidden="1"/>
    <cellStyle name="Hipervínculo visitado" xfId="44926" builtinId="9" hidden="1"/>
    <cellStyle name="Hipervínculo visitado" xfId="4143" builtinId="9" hidden="1"/>
    <cellStyle name="Hipervínculo visitado" xfId="53097" builtinId="9" hidden="1"/>
    <cellStyle name="Hipervínculo visitado" xfId="33818" builtinId="9" hidden="1"/>
    <cellStyle name="Hipervínculo visitado" xfId="57214" builtinId="9" hidden="1"/>
    <cellStyle name="Hipervínculo visitado" xfId="47267" builtinId="9" hidden="1"/>
    <cellStyle name="Hipervínculo visitado" xfId="41011" builtinId="9" hidden="1"/>
    <cellStyle name="Hipervínculo visitado" xfId="21377" builtinId="9" hidden="1"/>
    <cellStyle name="Hipervínculo visitado" xfId="53417" builtinId="9" hidden="1"/>
    <cellStyle name="Hipervínculo visitado" xfId="6510" builtinId="9" hidden="1"/>
    <cellStyle name="Hipervínculo visitado" xfId="57813" builtinId="9" hidden="1"/>
    <cellStyle name="Hipervínculo visitado" xfId="37392" builtinId="9" hidden="1"/>
    <cellStyle name="Hipervínculo visitado" xfId="48623" builtinId="9" hidden="1"/>
    <cellStyle name="Hipervínculo visitado" xfId="43379" builtinId="9" hidden="1"/>
    <cellStyle name="Hipervínculo visitado" xfId="38770" builtinId="9" hidden="1"/>
    <cellStyle name="Hipervínculo visitado" xfId="37809" builtinId="9" hidden="1"/>
    <cellStyle name="Hipervínculo visitado" xfId="36536" builtinId="9" hidden="1"/>
    <cellStyle name="Hipervínculo visitado" xfId="40232" builtinId="9" hidden="1"/>
    <cellStyle name="Hipervínculo visitado" xfId="35294" builtinId="9" hidden="1"/>
    <cellStyle name="Hipervínculo visitado" xfId="19912" builtinId="9" hidden="1"/>
    <cellStyle name="Hipervínculo visitado" xfId="10340" builtinId="9" hidden="1"/>
    <cellStyle name="Hipervínculo visitado" xfId="9031" builtinId="9" hidden="1"/>
    <cellStyle name="Hipervínculo visitado" xfId="2544" builtinId="9" hidden="1"/>
    <cellStyle name="Hipervínculo visitado" xfId="26519" builtinId="9" hidden="1"/>
    <cellStyle name="Hipervínculo visitado" xfId="44852" builtinId="9" hidden="1"/>
    <cellStyle name="Hipervínculo visitado" xfId="37737" builtinId="9" hidden="1"/>
    <cellStyle name="Hipervínculo visitado" xfId="20347" builtinId="9" hidden="1"/>
    <cellStyle name="Hipervínculo visitado" xfId="43273" builtinId="9" hidden="1"/>
    <cellStyle name="Hipervínculo visitado" xfId="42500" builtinId="9" hidden="1"/>
    <cellStyle name="Hipervínculo visitado" xfId="4627" builtinId="9" hidden="1"/>
    <cellStyle name="Hipervínculo visitado" xfId="50720" builtinId="9" hidden="1"/>
    <cellStyle name="Hipervínculo visitado" xfId="55521" builtinId="9" hidden="1"/>
    <cellStyle name="Hipervínculo visitado" xfId="33130" builtinId="9" hidden="1"/>
    <cellStyle name="Hipervínculo visitado" xfId="27696" builtinId="9" hidden="1"/>
    <cellStyle name="Hipervínculo visitado" xfId="58329" builtinId="9" hidden="1"/>
    <cellStyle name="Hipervínculo visitado" xfId="57764" builtinId="9" hidden="1"/>
    <cellStyle name="Hipervínculo visitado" xfId="55231" builtinId="9" hidden="1"/>
    <cellStyle name="Hipervínculo visitado" xfId="44176" builtinId="9" hidden="1"/>
    <cellStyle name="Hipervínculo visitado" xfId="37421" builtinId="9" hidden="1"/>
    <cellStyle name="Hipervínculo visitado" xfId="35667" builtinId="9" hidden="1"/>
    <cellStyle name="Hipervínculo visitado" xfId="28559" builtinId="9" hidden="1"/>
    <cellStyle name="Hipervínculo visitado" xfId="39302" builtinId="9" hidden="1"/>
    <cellStyle name="Hipervínculo visitado" xfId="56569" builtinId="9" hidden="1"/>
    <cellStyle name="Hipervínculo visitado" xfId="43156" builtinId="9" hidden="1"/>
    <cellStyle name="Hipervínculo visitado" xfId="53805" builtinId="9" hidden="1"/>
    <cellStyle name="Hipervínculo visitado" xfId="55442" builtinId="9" hidden="1"/>
    <cellStyle name="Hipervínculo visitado" xfId="17758" builtinId="9" hidden="1"/>
    <cellStyle name="Hipervínculo visitado" xfId="16041" builtinId="9" hidden="1"/>
    <cellStyle name="Hipervínculo visitado" xfId="49102" builtinId="9" hidden="1"/>
    <cellStyle name="Hipervínculo visitado" xfId="28945" builtinId="9" hidden="1"/>
    <cellStyle name="Hipervínculo visitado" xfId="42322" builtinId="9" hidden="1"/>
    <cellStyle name="Hipervínculo visitado" xfId="9655" builtinId="9" hidden="1"/>
    <cellStyle name="Hipervínculo visitado" xfId="56881" builtinId="9" hidden="1"/>
    <cellStyle name="Hipervínculo visitado" xfId="550" builtinId="9" hidden="1"/>
    <cellStyle name="Hipervínculo visitado" xfId="3985" builtinId="9" hidden="1"/>
    <cellStyle name="Hipervínculo visitado" xfId="211" builtinId="9" hidden="1"/>
    <cellStyle name="Hipervínculo visitado" xfId="54990" builtinId="9" hidden="1"/>
    <cellStyle name="Hipervínculo visitado" xfId="11239" builtinId="9" hidden="1"/>
    <cellStyle name="Hipervínculo visitado" xfId="27448" builtinId="9" hidden="1"/>
    <cellStyle name="Hipervínculo visitado" xfId="39682" builtinId="9" hidden="1"/>
    <cellStyle name="Hipervínculo visitado" xfId="6631" builtinId="9" hidden="1"/>
    <cellStyle name="Hipervínculo visitado" xfId="988" builtinId="9" hidden="1"/>
    <cellStyle name="Hipervínculo visitado" xfId="22742" builtinId="9" hidden="1"/>
    <cellStyle name="Hipervínculo visitado" xfId="1113" builtinId="9" hidden="1"/>
    <cellStyle name="Hipervínculo visitado" xfId="32786" builtinId="9" hidden="1"/>
    <cellStyle name="Hipervínculo visitado" xfId="5678" builtinId="9" hidden="1"/>
    <cellStyle name="Hipervínculo visitado" xfId="16448" builtinId="9" hidden="1"/>
    <cellStyle name="Hipervínculo visitado" xfId="11014" builtinId="9" hidden="1"/>
    <cellStyle name="Hipervínculo visitado" xfId="7758" builtinId="9" hidden="1"/>
    <cellStyle name="Hipervínculo visitado" xfId="12335" builtinId="9" hidden="1"/>
    <cellStyle name="Hipervínculo visitado" xfId="45525" builtinId="9" hidden="1"/>
    <cellStyle name="Hipervínculo visitado" xfId="1034" builtinId="9" hidden="1"/>
    <cellStyle name="Hipervínculo visitado" xfId="13722" builtinId="9" hidden="1"/>
    <cellStyle name="Hipervínculo visitado" xfId="26501" builtinId="9" hidden="1"/>
    <cellStyle name="Hipervínculo visitado" xfId="23032" builtinId="9" hidden="1"/>
    <cellStyle name="Hipervínculo visitado" xfId="24339" builtinId="9" hidden="1"/>
    <cellStyle name="Hipervínculo visitado" xfId="15058" builtinId="9" hidden="1"/>
    <cellStyle name="Hipervínculo visitado" xfId="30054" builtinId="9" hidden="1"/>
    <cellStyle name="Hipervínculo visitado" xfId="46264" builtinId="9" hidden="1"/>
    <cellStyle name="Hipervínculo visitado" xfId="51123" builtinId="9" hidden="1"/>
    <cellStyle name="Hipervínculo visitado" xfId="36526" builtinId="9" hidden="1"/>
    <cellStyle name="Hipervínculo visitado" xfId="31766" builtinId="9" hidden="1"/>
    <cellStyle name="Hipervínculo visitado" xfId="707" builtinId="9" hidden="1"/>
    <cellStyle name="Hipervínculo visitado" xfId="4790" builtinId="9" hidden="1"/>
    <cellStyle name="Hipervínculo visitado" xfId="51554" builtinId="9" hidden="1"/>
    <cellStyle name="Hipervínculo visitado" xfId="9003" builtinId="9" hidden="1"/>
    <cellStyle name="Hipervínculo visitado" xfId="28853" builtinId="9" hidden="1"/>
    <cellStyle name="Hipervínculo visitado" xfId="14904" builtinId="9" hidden="1"/>
    <cellStyle name="Hipervínculo visitado" xfId="21311" builtinId="9" hidden="1"/>
    <cellStyle name="Hipervínculo visitado" xfId="26767" builtinId="9" hidden="1"/>
    <cellStyle name="Hipervínculo visitado" xfId="524" builtinId="9" hidden="1"/>
    <cellStyle name="Hipervínculo visitado" xfId="14564" builtinId="9" hidden="1"/>
    <cellStyle name="Hipervínculo visitado" xfId="48976" builtinId="9" hidden="1"/>
    <cellStyle name="Hipervínculo visitado" xfId="17538" builtinId="9" hidden="1"/>
    <cellStyle name="Hipervínculo visitado" xfId="17154" builtinId="9" hidden="1"/>
    <cellStyle name="Hipervínculo visitado" xfId="31118" builtinId="9" hidden="1"/>
    <cellStyle name="Hipervínculo visitado" xfId="57405" builtinId="9" hidden="1"/>
    <cellStyle name="Hipervínculo visitado" xfId="45990" builtinId="9" hidden="1"/>
    <cellStyle name="Hipervínculo visitado" xfId="34826" builtinId="9" hidden="1"/>
    <cellStyle name="Hipervínculo visitado" xfId="42223" builtinId="9" hidden="1"/>
    <cellStyle name="Hipervínculo visitado" xfId="49284" builtinId="9" hidden="1"/>
    <cellStyle name="Hipervínculo visitado" xfId="27540" builtinId="9" hidden="1"/>
    <cellStyle name="Hipervínculo visitado" xfId="16888" builtinId="9" hidden="1"/>
    <cellStyle name="Hipervínculo visitado" xfId="57797" builtinId="9" hidden="1"/>
    <cellStyle name="Hipervínculo visitado" xfId="54029" builtinId="9" hidden="1"/>
    <cellStyle name="Hipervínculo visitado" xfId="58079" builtinId="9" hidden="1"/>
    <cellStyle name="Hipervínculo visitado" xfId="29775" builtinId="9" hidden="1"/>
    <cellStyle name="Hipervínculo visitado" xfId="40868" builtinId="9" hidden="1"/>
    <cellStyle name="Hipervínculo visitado" xfId="26349" builtinId="9" hidden="1"/>
    <cellStyle name="Hipervínculo visitado" xfId="34193" builtinId="9" hidden="1"/>
    <cellStyle name="Hipervínculo visitado" xfId="24976" builtinId="9" hidden="1"/>
    <cellStyle name="Hipervínculo visitado" xfId="8482" builtinId="9" hidden="1"/>
    <cellStyle name="Hipervínculo visitado" xfId="56817" builtinId="9" hidden="1"/>
    <cellStyle name="Hipervínculo visitado" xfId="9874" builtinId="9" hidden="1"/>
    <cellStyle name="Hipervínculo visitado" xfId="12079" builtinId="9" hidden="1"/>
    <cellStyle name="Hipervínculo visitado" xfId="45809" builtinId="9" hidden="1"/>
    <cellStyle name="Hipervínculo visitado" xfId="459" builtinId="9" hidden="1"/>
    <cellStyle name="Hipervínculo visitado" xfId="18557" builtinId="9" hidden="1"/>
    <cellStyle name="Hipervínculo visitado" xfId="33646" builtinId="9" hidden="1"/>
    <cellStyle name="Hipervínculo visitado" xfId="52493" builtinId="9" hidden="1"/>
    <cellStyle name="Hipervínculo visitado" xfId="39212" builtinId="9" hidden="1"/>
    <cellStyle name="Hipervínculo visitado" xfId="56982" builtinId="9" hidden="1"/>
    <cellStyle name="Hipervínculo visitado" xfId="58725" builtinId="9" hidden="1"/>
    <cellStyle name="Hipervínculo visitado" xfId="28837" builtinId="9" hidden="1"/>
    <cellStyle name="Hipervínculo visitado" xfId="49045" builtinId="9" hidden="1"/>
    <cellStyle name="Hipervínculo visitado" xfId="30192" builtinId="9" hidden="1"/>
    <cellStyle name="Hipervínculo visitado" xfId="47227" builtinId="9" hidden="1"/>
    <cellStyle name="Hipervínculo visitado" xfId="38894" builtinId="9" hidden="1"/>
    <cellStyle name="Hipervínculo visitado" xfId="39931" builtinId="9" hidden="1"/>
    <cellStyle name="Hipervínculo visitado" xfId="50058" builtinId="9" hidden="1"/>
    <cellStyle name="Hipervínculo visitado" xfId="34979" builtinId="9" hidden="1"/>
    <cellStyle name="Hipervínculo visitado" xfId="33071" builtinId="9" hidden="1"/>
    <cellStyle name="Hipervínculo visitado" xfId="48098" builtinId="9" hidden="1"/>
    <cellStyle name="Hipervínculo visitado" xfId="51076" builtinId="9" hidden="1"/>
    <cellStyle name="Hipervínculo visitado" xfId="42702" builtinId="9" hidden="1"/>
    <cellStyle name="Hipervínculo visitado" xfId="40542" builtinId="9" hidden="1"/>
    <cellStyle name="Hipervínculo visitado" xfId="36616" builtinId="9" hidden="1"/>
    <cellStyle name="Hipervínculo visitado" xfId="26079" builtinId="9" hidden="1"/>
    <cellStyle name="Hipervínculo visitado" xfId="58665" builtinId="9" hidden="1"/>
    <cellStyle name="Hipervínculo visitado" xfId="59107" builtinId="9" hidden="1"/>
    <cellStyle name="Hipervínculo visitado" xfId="28925" builtinId="9" hidden="1"/>
    <cellStyle name="Hipervínculo visitado" xfId="50530" builtinId="9" hidden="1"/>
    <cellStyle name="Hipervínculo visitado" xfId="17970" builtinId="9" hidden="1"/>
    <cellStyle name="Hipervínculo visitado" xfId="25609" builtinId="9" hidden="1"/>
    <cellStyle name="Hipervínculo visitado" xfId="36440" builtinId="9" hidden="1"/>
    <cellStyle name="Hipervínculo visitado" xfId="32654" builtinId="9" hidden="1"/>
    <cellStyle name="Hipervínculo visitado" xfId="20248" builtinId="9" hidden="1"/>
    <cellStyle name="Hipervínculo visitado" xfId="59312" builtinId="9" hidden="1"/>
    <cellStyle name="Hipervínculo visitado" xfId="51020" builtinId="9" hidden="1"/>
    <cellStyle name="Hipervínculo visitado" xfId="52553" builtinId="9" hidden="1"/>
    <cellStyle name="Hipervínculo visitado" xfId="35308" builtinId="9" hidden="1"/>
    <cellStyle name="Hipervínculo visitado" xfId="27336" builtinId="9" hidden="1"/>
    <cellStyle name="Hipervínculo visitado" xfId="30590" builtinId="9" hidden="1"/>
    <cellStyle name="Hipervínculo visitado" xfId="48547" builtinId="9" hidden="1"/>
    <cellStyle name="Hipervínculo visitado" xfId="45769" builtinId="9" hidden="1"/>
    <cellStyle name="Hipervínculo visitado" xfId="54637" builtinId="9" hidden="1"/>
    <cellStyle name="Hipervínculo visitado" xfId="57078" builtinId="9" hidden="1"/>
    <cellStyle name="Hipervínculo visitado" xfId="16850" builtinId="9" hidden="1"/>
    <cellStyle name="Hipervínculo visitado" xfId="28305" builtinId="9" hidden="1"/>
    <cellStyle name="Hipervínculo visitado" xfId="22642" builtinId="9" hidden="1"/>
    <cellStyle name="Hipervínculo visitado" xfId="54161" builtinId="9" hidden="1"/>
    <cellStyle name="Hipervínculo visitado" xfId="53391" builtinId="9" hidden="1"/>
    <cellStyle name="Hipervínculo visitado" xfId="22806" builtinId="9" hidden="1"/>
    <cellStyle name="Hipervínculo visitado" xfId="17874" builtinId="9" hidden="1"/>
    <cellStyle name="Hipervínculo visitado" xfId="9723" builtinId="9" hidden="1"/>
    <cellStyle name="Hipervínculo visitado" xfId="23579" builtinId="9" hidden="1"/>
    <cellStyle name="Hipervínculo visitado" xfId="35803" builtinId="9" hidden="1"/>
    <cellStyle name="Hipervínculo visitado" xfId="38001" builtinId="9" hidden="1"/>
    <cellStyle name="Hipervínculo visitado" xfId="42096" builtinId="9" hidden="1"/>
    <cellStyle name="Hipervínculo visitado" xfId="25571" builtinId="9" hidden="1"/>
    <cellStyle name="Hipervínculo visitado" xfId="27661" builtinId="9" hidden="1"/>
    <cellStyle name="Hipervínculo visitado" xfId="25947" builtinId="9" hidden="1"/>
    <cellStyle name="Hipervínculo visitado" xfId="18331" builtinId="9" hidden="1"/>
    <cellStyle name="Hipervínculo visitado" xfId="12561" builtinId="9" hidden="1"/>
    <cellStyle name="Hipervínculo visitado" xfId="15274" builtinId="9" hidden="1"/>
    <cellStyle name="Hipervínculo visitado" xfId="17948" builtinId="9" hidden="1"/>
    <cellStyle name="Hipervínculo visitado" xfId="19722" builtinId="9" hidden="1"/>
    <cellStyle name="Hipervínculo visitado" xfId="26567" builtinId="9" hidden="1"/>
    <cellStyle name="Hipervínculo visitado" xfId="25433" builtinId="9" hidden="1"/>
    <cellStyle name="Hipervínculo visitado" xfId="41380" builtinId="9" hidden="1"/>
    <cellStyle name="Hipervínculo visitado" xfId="31903" builtinId="9" hidden="1"/>
    <cellStyle name="Hipervínculo visitado" xfId="55801" builtinId="9" hidden="1"/>
    <cellStyle name="Hipervínculo visitado" xfId="50926" builtinId="9" hidden="1"/>
    <cellStyle name="Hipervínculo visitado" xfId="19323" builtinId="9" hidden="1"/>
    <cellStyle name="Hipervínculo visitado" xfId="56887" builtinId="9" hidden="1"/>
    <cellStyle name="Hipervínculo visitado" xfId="40424" builtinId="9" hidden="1"/>
    <cellStyle name="Hipervínculo visitado" xfId="605" builtinId="9" hidden="1"/>
    <cellStyle name="Hipervínculo visitado" xfId="23263" builtinId="9" hidden="1"/>
    <cellStyle name="Hipervínculo visitado" xfId="19138" builtinId="9" hidden="1"/>
    <cellStyle name="Hipervínculo visitado" xfId="33780" builtinId="9" hidden="1"/>
    <cellStyle name="Hipervínculo visitado" xfId="25652" builtinId="9" hidden="1"/>
    <cellStyle name="Hipervínculo visitado" xfId="50101" builtinId="9" hidden="1"/>
    <cellStyle name="Hipervínculo visitado" xfId="10502" builtinId="9" hidden="1"/>
    <cellStyle name="Hipervínculo visitado" xfId="56523" builtinId="9" hidden="1"/>
    <cellStyle name="Hipervínculo visitado" xfId="7060" builtinId="9" hidden="1"/>
    <cellStyle name="Hipervínculo visitado" xfId="12051" builtinId="9" hidden="1"/>
    <cellStyle name="Hipervínculo visitado" xfId="14884" builtinId="9" hidden="1"/>
    <cellStyle name="Hipervínculo visitado" xfId="11098" builtinId="9" hidden="1"/>
    <cellStyle name="Hipervínculo visitado" xfId="53134" builtinId="9" hidden="1"/>
    <cellStyle name="Hipervínculo visitado" xfId="56755" builtinId="9" hidden="1"/>
    <cellStyle name="Hipervínculo visitado" xfId="57825" builtinId="9" hidden="1"/>
    <cellStyle name="Hipervínculo visitado" xfId="53913" builtinId="9" hidden="1"/>
    <cellStyle name="Hipervínculo visitado" xfId="51930" builtinId="9" hidden="1"/>
    <cellStyle name="Hipervínculo visitado" xfId="45872" builtinId="9" hidden="1"/>
    <cellStyle name="Hipervínculo visitado" xfId="47523" builtinId="9" hidden="1"/>
    <cellStyle name="Hipervínculo visitado" xfId="46338" builtinId="9" hidden="1"/>
    <cellStyle name="Hipervínculo visitado" xfId="48456" builtinId="9" hidden="1"/>
    <cellStyle name="Hipervínculo visitado" xfId="57551" builtinId="9" hidden="1"/>
    <cellStyle name="Hipervínculo visitado" xfId="25991" builtinId="9" hidden="1"/>
    <cellStyle name="Hipervínculo visitado" xfId="22658" builtinId="9" hidden="1"/>
    <cellStyle name="Hipervínculo visitado" xfId="53257" builtinId="9" hidden="1"/>
    <cellStyle name="Hipervínculo visitado" xfId="13473" builtinId="9" hidden="1"/>
    <cellStyle name="Hipervínculo visitado" xfId="28575" builtinId="9" hidden="1"/>
    <cellStyle name="Hipervínculo visitado" xfId="22930" builtinId="9" hidden="1"/>
    <cellStyle name="Hipervínculo visitado" xfId="33898" builtinId="9" hidden="1"/>
    <cellStyle name="Hipervínculo visitado" xfId="59232" builtinId="9" hidden="1"/>
    <cellStyle name="Hipervínculo visitado" xfId="31438" builtinId="9" hidden="1"/>
    <cellStyle name="Hipervínculo visitado" xfId="56389" builtinId="9" hidden="1"/>
    <cellStyle name="Hipervínculo visitado" xfId="50800" builtinId="9" hidden="1"/>
    <cellStyle name="Hipervínculo visitado" xfId="14500" builtinId="9" hidden="1"/>
    <cellStyle name="Hipervínculo visitado" xfId="31164" builtinId="9" hidden="1"/>
    <cellStyle name="Hipervínculo visitado" xfId="50829" builtinId="9" hidden="1"/>
    <cellStyle name="Hipervínculo visitado" xfId="17662" builtinId="9" hidden="1"/>
    <cellStyle name="Hipervínculo visitado" xfId="41586" builtinId="9" hidden="1"/>
    <cellStyle name="Hipervínculo visitado" xfId="15120" builtinId="9" hidden="1"/>
    <cellStyle name="Hipervínculo visitado" xfId="43335" builtinId="9" hidden="1"/>
    <cellStyle name="Hipervínculo visitado" xfId="56079" builtinId="9" hidden="1"/>
    <cellStyle name="Hipervínculo visitado" xfId="28683" builtinId="9" hidden="1"/>
    <cellStyle name="Hipervínculo visitado" xfId="17176" builtinId="9" hidden="1"/>
    <cellStyle name="Hipervínculo visitado" xfId="36803" builtinId="9" hidden="1"/>
    <cellStyle name="Hipervínculo visitado" xfId="29277" builtinId="9" hidden="1"/>
    <cellStyle name="Hipervínculo visitado" xfId="43431" builtinId="9" hidden="1"/>
    <cellStyle name="Hipervínculo visitado" xfId="51080" builtinId="9" hidden="1"/>
    <cellStyle name="Hipervínculo visitado" xfId="14934" builtinId="9" hidden="1"/>
    <cellStyle name="Hipervínculo visitado" xfId="27063" builtinId="9" hidden="1"/>
    <cellStyle name="Hipervínculo visitado" xfId="51412" builtinId="9" hidden="1"/>
    <cellStyle name="Hipervínculo visitado" xfId="7429" builtinId="9" hidden="1"/>
    <cellStyle name="Hipervínculo visitado" xfId="425" builtinId="9" hidden="1"/>
    <cellStyle name="Hipervínculo visitado" xfId="5196" builtinId="9" hidden="1"/>
    <cellStyle name="Hipervínculo visitado" xfId="57497" builtinId="9" hidden="1"/>
    <cellStyle name="Hipervínculo visitado" xfId="26987" builtinId="9" hidden="1"/>
    <cellStyle name="Hipervínculo visitado" xfId="48523" builtinId="9" hidden="1"/>
    <cellStyle name="Hipervínculo visitado" xfId="51648" builtinId="9" hidden="1"/>
    <cellStyle name="Hipervínculo visitado" xfId="7017" builtinId="9" hidden="1"/>
    <cellStyle name="Hipervínculo visitado" xfId="54359" builtinId="9" hidden="1"/>
    <cellStyle name="Hipervínculo visitado" xfId="45360" builtinId="9" hidden="1"/>
    <cellStyle name="Hipervínculo visitado" xfId="47882" builtinId="9" hidden="1"/>
    <cellStyle name="Hipervínculo visitado" xfId="30834" builtinId="9" hidden="1"/>
    <cellStyle name="Hipervínculo visitado" xfId="1201" builtinId="9" hidden="1"/>
    <cellStyle name="Hipervínculo visitado" xfId="23259" builtinId="9" hidden="1"/>
    <cellStyle name="Hipervínculo visitado" xfId="35023" builtinId="9" hidden="1"/>
    <cellStyle name="Hipervínculo visitado" xfId="11329" builtinId="9" hidden="1"/>
    <cellStyle name="Hipervínculo visitado" xfId="52959" builtinId="9" hidden="1"/>
    <cellStyle name="Hipervínculo visitado" xfId="8476" builtinId="9" hidden="1"/>
    <cellStyle name="Hipervínculo visitado" xfId="48352" builtinId="9" hidden="1"/>
    <cellStyle name="Hipervínculo visitado" xfId="1615" builtinId="9" hidden="1"/>
    <cellStyle name="Hipervínculo visitado" xfId="41480" builtinId="9" hidden="1"/>
    <cellStyle name="Hipervínculo visitado" xfId="8122" builtinId="9" hidden="1"/>
    <cellStyle name="Hipervínculo visitado" xfId="5862" builtinId="9" hidden="1"/>
    <cellStyle name="Hipervínculo visitado" xfId="3284" builtinId="9" hidden="1"/>
    <cellStyle name="Hipervínculo visitado" xfId="1917" builtinId="9" hidden="1"/>
    <cellStyle name="Hipervínculo visitado" xfId="20148" builtinId="9" hidden="1"/>
    <cellStyle name="Hipervínculo visitado" xfId="32595" builtinId="9" hidden="1"/>
    <cellStyle name="Hipervínculo visitado" xfId="18451" builtinId="9" hidden="1"/>
    <cellStyle name="Hipervínculo visitado" xfId="30802" builtinId="9" hidden="1"/>
    <cellStyle name="Hipervínculo visitado" xfId="9752" builtinId="9" hidden="1"/>
    <cellStyle name="Hipervínculo visitado" xfId="20525" builtinId="9" hidden="1"/>
    <cellStyle name="Hipervínculo visitado" xfId="12377" builtinId="9" hidden="1"/>
    <cellStyle name="Hipervínculo visitado" xfId="5478" builtinId="9" hidden="1"/>
    <cellStyle name="Hipervínculo visitado" xfId="20222" builtinId="9" hidden="1"/>
    <cellStyle name="Hipervínculo visitado" xfId="50674" builtinId="9" hidden="1"/>
    <cellStyle name="Hipervínculo visitado" xfId="4542" builtinId="9" hidden="1"/>
    <cellStyle name="Hipervínculo visitado" xfId="36512" builtinId="9" hidden="1"/>
    <cellStyle name="Hipervínculo visitado" xfId="10926" builtinId="9" hidden="1"/>
    <cellStyle name="Hipervínculo visitado" xfId="23623" builtinId="9" hidden="1"/>
    <cellStyle name="Hipervínculo visitado" xfId="10954" builtinId="9" hidden="1"/>
    <cellStyle name="Hipervínculo visitado" xfId="21245" builtinId="9" hidden="1"/>
    <cellStyle name="Hipervínculo visitado" xfId="14824" builtinId="9" hidden="1"/>
    <cellStyle name="Hipervínculo visitado" xfId="25745" builtinId="9" hidden="1"/>
    <cellStyle name="Hipervínculo visitado" xfId="27478" builtinId="9" hidden="1"/>
    <cellStyle name="Hipervínculo visitado" xfId="46673" builtinId="9" hidden="1"/>
    <cellStyle name="Hipervínculo visitado" xfId="17063" builtinId="9" hidden="1"/>
    <cellStyle name="Hipervínculo visitado" xfId="46306" builtinId="9" hidden="1"/>
    <cellStyle name="Hipervínculo visitado" xfId="24005" builtinId="9" hidden="1"/>
    <cellStyle name="Hipervínculo visitado" xfId="28084" builtinId="9" hidden="1"/>
    <cellStyle name="Hipervínculo visitado" xfId="20411" builtinId="9" hidden="1"/>
    <cellStyle name="Hipervínculo visitado" xfId="30422" builtinId="9" hidden="1"/>
    <cellStyle name="Hipervínculo visitado" xfId="21869" builtinId="9" hidden="1"/>
    <cellStyle name="Hipervínculo visitado" xfId="26909" builtinId="9" hidden="1"/>
    <cellStyle name="Hipervínculo visitado" xfId="8878" builtinId="9" hidden="1"/>
    <cellStyle name="Hipervínculo visitado" xfId="5075" builtinId="9" hidden="1"/>
    <cellStyle name="Hipervínculo visitado" xfId="9197" builtinId="9" hidden="1"/>
    <cellStyle name="Hipervínculo visitado" xfId="978" builtinId="9" hidden="1"/>
    <cellStyle name="Hipervínculo visitado" xfId="14636" builtinId="9" hidden="1"/>
    <cellStyle name="Hipervínculo visitado" xfId="46883" builtinId="9" hidden="1"/>
    <cellStyle name="Hipervínculo visitado" xfId="17027" builtinId="9" hidden="1"/>
    <cellStyle name="Hipervínculo visitado" xfId="45988" builtinId="9" hidden="1"/>
    <cellStyle name="Hipervínculo visitado" xfId="32051" builtinId="9" hidden="1"/>
    <cellStyle name="Hipervínculo visitado" xfId="52742" builtinId="9" hidden="1"/>
    <cellStyle name="Hipervínculo visitado" xfId="10171" builtinId="9" hidden="1"/>
    <cellStyle name="Hipervínculo visitado" xfId="9826" builtinId="9" hidden="1"/>
    <cellStyle name="Hipervínculo visitado" xfId="32027" builtinId="9" hidden="1"/>
    <cellStyle name="Hipervínculo visitado" xfId="27751" builtinId="9" hidden="1"/>
    <cellStyle name="Hipervínculo visitado" xfId="32031" builtinId="9" hidden="1"/>
    <cellStyle name="Hipervínculo visitado" xfId="57104" builtinId="9" hidden="1"/>
    <cellStyle name="Hipervínculo visitado" xfId="50952" builtinId="9" hidden="1"/>
    <cellStyle name="Hipervínculo visitado" xfId="3597" builtinId="9" hidden="1"/>
    <cellStyle name="Hipervínculo visitado" xfId="50650" builtinId="9" hidden="1"/>
    <cellStyle name="Hipervínculo visitado" xfId="47447" builtinId="9" hidden="1"/>
    <cellStyle name="Hipervínculo visitado" xfId="48968" builtinId="9" hidden="1"/>
    <cellStyle name="Hipervínculo visitado" xfId="51932" builtinId="9" hidden="1"/>
    <cellStyle name="Hipervínculo visitado" xfId="39516" builtinId="9" hidden="1"/>
    <cellStyle name="Hipervínculo visitado" xfId="55753" builtinId="9" hidden="1"/>
    <cellStyle name="Hipervínculo visitado" xfId="1145" builtinId="9" hidden="1"/>
    <cellStyle name="Hipervínculo visitado" xfId="14259" builtinId="9" hidden="1"/>
    <cellStyle name="Hipervínculo visitado" xfId="30428" builtinId="9" hidden="1"/>
    <cellStyle name="Hipervínculo visitado" xfId="51584" builtinId="9" hidden="1"/>
    <cellStyle name="Hipervínculo visitado" xfId="58695" builtinId="9" hidden="1"/>
    <cellStyle name="Hipervínculo visitado" xfId="54611" builtinId="9" hidden="1"/>
    <cellStyle name="Hipervínculo visitado" xfId="48710" builtinId="9" hidden="1"/>
    <cellStyle name="Hipervínculo visitado" xfId="37989" builtinId="9" hidden="1"/>
    <cellStyle name="Hipervínculo visitado" xfId="45589" builtinId="9" hidden="1"/>
    <cellStyle name="Hipervínculo visitado" xfId="287" builtinId="9" hidden="1"/>
    <cellStyle name="Hipervínculo visitado" xfId="40816" builtinId="9" hidden="1"/>
    <cellStyle name="Hipervínculo visitado" xfId="7425" builtinId="9" hidden="1"/>
    <cellStyle name="Hipervínculo visitado" xfId="35589" builtinId="9" hidden="1"/>
    <cellStyle name="Hipervínculo visitado" xfId="15750" builtinId="9" hidden="1"/>
    <cellStyle name="Hipervínculo visitado" xfId="32226" builtinId="9" hidden="1"/>
    <cellStyle name="Hipervínculo visitado" xfId="55886" builtinId="9" hidden="1"/>
    <cellStyle name="Hipervínculo visitado" xfId="49562" builtinId="9" hidden="1"/>
    <cellStyle name="Hipervínculo visitado" xfId="53909" builtinId="9" hidden="1"/>
    <cellStyle name="Hipervínculo visitado" xfId="57038" builtinId="9" hidden="1"/>
    <cellStyle name="Hipervínculo visitado" xfId="45856" builtinId="9" hidden="1"/>
    <cellStyle name="Hipervínculo visitado" xfId="15797" builtinId="9" hidden="1"/>
    <cellStyle name="Hipervínculo visitado" xfId="31811" builtinId="9" hidden="1"/>
    <cellStyle name="Hipervínculo visitado" xfId="20130" builtinId="9" hidden="1"/>
    <cellStyle name="Hipervínculo visitado" xfId="2929" builtinId="9" hidden="1"/>
    <cellStyle name="Hipervínculo visitado" xfId="53491" builtinId="9" hidden="1"/>
    <cellStyle name="Hipervínculo visitado" xfId="15416" builtinId="9" hidden="1"/>
    <cellStyle name="Hipervínculo visitado" xfId="21833" builtinId="9" hidden="1"/>
    <cellStyle name="Hipervínculo visitado" xfId="21395" builtinId="9" hidden="1"/>
    <cellStyle name="Hipervínculo visitado" xfId="45236" builtinId="9" hidden="1"/>
    <cellStyle name="Hipervínculo visitado" xfId="17358" builtinId="9" hidden="1"/>
    <cellStyle name="Hipervínculo visitado" xfId="31434" builtinId="9" hidden="1"/>
    <cellStyle name="Hipervínculo visitado" xfId="52088" builtinId="9" hidden="1"/>
    <cellStyle name="Hipervínculo visitado" xfId="50610" builtinId="9" hidden="1"/>
    <cellStyle name="Hipervínculo visitado" xfId="44734" builtinId="9" hidden="1"/>
    <cellStyle name="Hipervínculo visitado" xfId="56811" builtinId="9" hidden="1"/>
    <cellStyle name="Hipervínculo visitado" xfId="4631" builtinId="9" hidden="1"/>
    <cellStyle name="Hipervínculo visitado" xfId="17800" builtinId="9" hidden="1"/>
    <cellStyle name="Hipervínculo visitado" xfId="47477" builtinId="9" hidden="1"/>
    <cellStyle name="Hipervínculo visitado" xfId="51110" builtinId="9" hidden="1"/>
    <cellStyle name="Hipervínculo visitado" xfId="50682" builtinId="9" hidden="1"/>
    <cellStyle name="Hipervínculo visitado" xfId="32686" builtinId="9" hidden="1"/>
    <cellStyle name="Hipervínculo visitado" xfId="25646" builtinId="9" hidden="1"/>
    <cellStyle name="Hipervínculo visitado" xfId="55874" builtinId="9" hidden="1"/>
    <cellStyle name="Hipervínculo visitado" xfId="47924" builtinId="9" hidden="1"/>
    <cellStyle name="Hipervínculo visitado" xfId="52981" builtinId="9" hidden="1"/>
    <cellStyle name="Hipervínculo visitado" xfId="36287" builtinId="9" hidden="1"/>
    <cellStyle name="Hipervínculo visitado" xfId="58793" builtinId="9" hidden="1"/>
    <cellStyle name="Hipervínculo visitado" xfId="35573" builtinId="9" hidden="1"/>
    <cellStyle name="Hipervínculo visitado" xfId="57827" builtinId="9" hidden="1"/>
    <cellStyle name="Hipervínculo visitado" xfId="45242" builtinId="9" hidden="1"/>
    <cellStyle name="Hipervínculo visitado" xfId="32312" builtinId="9" hidden="1"/>
    <cellStyle name="Hipervínculo visitado" xfId="54155" builtinId="9" hidden="1"/>
    <cellStyle name="Hipervínculo visitado" xfId="9738" builtinId="9" hidden="1"/>
    <cellStyle name="Hipervínculo visitado" xfId="53162" builtinId="9" hidden="1"/>
    <cellStyle name="Hipervínculo visitado" xfId="41912" builtinId="9" hidden="1"/>
    <cellStyle name="Hipervínculo visitado" xfId="21037" builtinId="9" hidden="1"/>
    <cellStyle name="Hipervínculo visitado" xfId="24936" builtinId="9" hidden="1"/>
    <cellStyle name="Hipervínculo visitado" xfId="38391" builtinId="9" hidden="1"/>
    <cellStyle name="Hipervínculo visitado" xfId="6925" builtinId="9" hidden="1"/>
    <cellStyle name="Hipervínculo visitado" xfId="7720" builtinId="9" hidden="1"/>
    <cellStyle name="Hipervínculo visitado" xfId="28410" builtinId="9" hidden="1"/>
    <cellStyle name="Hipervínculo visitado" xfId="38730" builtinId="9" hidden="1"/>
    <cellStyle name="Hipervínculo visitado" xfId="15598" builtinId="9" hidden="1"/>
    <cellStyle name="Hipervínculo visitado" xfId="9025" builtinId="9" hidden="1"/>
    <cellStyle name="Hipervínculo visitado" xfId="27839" builtinId="9" hidden="1"/>
    <cellStyle name="Hipervínculo visitado" xfId="20351" builtinId="9" hidden="1"/>
    <cellStyle name="Hipervínculo visitado" xfId="59021" builtinId="9" hidden="1"/>
    <cellStyle name="Hipervínculo visitado" xfId="46641" builtinId="9" hidden="1"/>
    <cellStyle name="Hipervínculo visitado" xfId="30432" builtinId="9" hidden="1"/>
    <cellStyle name="Hipervínculo visitado" xfId="36259" builtinId="9" hidden="1"/>
    <cellStyle name="Hipervínculo visitado" xfId="57553" builtinId="9" hidden="1"/>
    <cellStyle name="Hipervínculo visitado" xfId="59460" builtinId="9" hidden="1"/>
    <cellStyle name="Hipervínculo visitado" xfId="22563" builtinId="9" hidden="1"/>
    <cellStyle name="Hipervínculo visitado" xfId="27029" builtinId="9" hidden="1"/>
    <cellStyle name="Hipervínculo visitado" xfId="53005" builtinId="9" hidden="1"/>
    <cellStyle name="Hipervínculo visitado" xfId="27348" builtinId="9" hidden="1"/>
    <cellStyle name="Hipervínculo visitado" xfId="32259" builtinId="9" hidden="1"/>
    <cellStyle name="Hipervínculo visitado" xfId="37795" builtinId="9" hidden="1"/>
    <cellStyle name="Hipervínculo visitado" xfId="48420" builtinId="9" hidden="1"/>
    <cellStyle name="Hipervínculo visitado" xfId="57432" builtinId="9" hidden="1"/>
    <cellStyle name="Hipervínculo visitado" xfId="13113" builtinId="9" hidden="1"/>
    <cellStyle name="Hipervínculo visitado" xfId="39937" builtinId="9" hidden="1"/>
    <cellStyle name="Hipervínculo visitado" xfId="49071" builtinId="9" hidden="1"/>
    <cellStyle name="Hipervínculo visitado" xfId="13819" builtinId="9" hidden="1"/>
    <cellStyle name="Hipervínculo visitado" xfId="19910" builtinId="9" hidden="1"/>
    <cellStyle name="Hipervínculo visitado" xfId="17992" builtinId="9" hidden="1"/>
    <cellStyle name="Hipervínculo visitado" xfId="50463" builtinId="9" hidden="1"/>
    <cellStyle name="Hipervínculo visitado" xfId="39582" builtinId="9" hidden="1"/>
    <cellStyle name="Hipervínculo visitado" xfId="53895" builtinId="9" hidden="1"/>
    <cellStyle name="Hipervínculo visitado" xfId="58202" builtinId="9" hidden="1"/>
    <cellStyle name="Hipervínculo visitado" xfId="56727" builtinId="9" hidden="1"/>
    <cellStyle name="Hipervínculo visitado" xfId="29702" builtinId="9" hidden="1"/>
    <cellStyle name="Hipervínculo visitado" xfId="16664" builtinId="9" hidden="1"/>
    <cellStyle name="Hipervínculo visitado" xfId="44750" builtinId="9" hidden="1"/>
    <cellStyle name="Hipervínculo visitado" xfId="44914" builtinId="9" hidden="1"/>
    <cellStyle name="Hipervínculo visitado" xfId="6274" builtinId="9" hidden="1"/>
    <cellStyle name="Hipervínculo visitado" xfId="4954" builtinId="9" hidden="1"/>
    <cellStyle name="Hipervínculo visitado" xfId="50694" builtinId="9" hidden="1"/>
    <cellStyle name="Hipervínculo visitado" xfId="58267" builtinId="9" hidden="1"/>
    <cellStyle name="Hipervínculo visitado" xfId="50078" builtinId="9" hidden="1"/>
    <cellStyle name="Hipervínculo visitado" xfId="22874" builtinId="9" hidden="1"/>
    <cellStyle name="Hipervínculo visitado" xfId="18117" builtinId="9" hidden="1"/>
    <cellStyle name="Hipervínculo visitado" xfId="38613" builtinId="9" hidden="1"/>
    <cellStyle name="Hipervínculo visitado" xfId="15080" builtinId="9" hidden="1"/>
    <cellStyle name="Hipervínculo visitado" xfId="37535" builtinId="9" hidden="1"/>
    <cellStyle name="Hipervínculo visitado" xfId="29877" builtinId="9" hidden="1"/>
    <cellStyle name="Hipervínculo visitado" xfId="31362" builtinId="9" hidden="1"/>
    <cellStyle name="Hipervínculo visitado" xfId="8574" builtinId="9" hidden="1"/>
    <cellStyle name="Hipervínculo visitado" xfId="52716" builtinId="9" hidden="1"/>
    <cellStyle name="Hipervínculo visitado" xfId="16820" builtinId="9" hidden="1"/>
    <cellStyle name="Hipervínculo visitado" xfId="11837" builtinId="9" hidden="1"/>
    <cellStyle name="Hipervínculo visitado" xfId="55277" builtinId="9" hidden="1"/>
    <cellStyle name="Hipervínculo visitado" xfId="53237" builtinId="9" hidden="1"/>
    <cellStyle name="Hipervínculo visitado" xfId="49122" builtinId="9" hidden="1"/>
    <cellStyle name="Hipervínculo visitado" xfId="20629" builtinId="9" hidden="1"/>
    <cellStyle name="Hipervínculo visitado" xfId="57975" builtinId="9" hidden="1"/>
    <cellStyle name="Hipervínculo visitado" xfId="50151" builtinId="9" hidden="1"/>
    <cellStyle name="Hipervínculo visitado" xfId="21857" builtinId="9" hidden="1"/>
    <cellStyle name="Hipervínculo visitado" xfId="31300" builtinId="9" hidden="1"/>
    <cellStyle name="Hipervínculo visitado" xfId="45595" builtinId="9" hidden="1"/>
    <cellStyle name="Hipervínculo visitado" xfId="6328" builtinId="9" hidden="1"/>
    <cellStyle name="Hipervínculo visitado" xfId="16575" builtinId="9" hidden="1"/>
    <cellStyle name="Hipervínculo visitado" xfId="7596" builtinId="9" hidden="1"/>
    <cellStyle name="Hipervínculo visitado" xfId="34093" builtinId="9" hidden="1"/>
    <cellStyle name="Hipervínculo visitado" xfId="1761" builtinId="9" hidden="1"/>
    <cellStyle name="Hipervínculo visitado" xfId="23639" builtinId="9" hidden="1"/>
    <cellStyle name="Hipervínculo visitado" xfId="46851" builtinId="9" hidden="1"/>
    <cellStyle name="Hipervínculo visitado" xfId="35435" builtinId="9" hidden="1"/>
    <cellStyle name="Hipervínculo visitado" xfId="54397" builtinId="9" hidden="1"/>
    <cellStyle name="Hipervínculo visitado" xfId="44942" builtinId="9" hidden="1"/>
    <cellStyle name="Hipervínculo visitado" xfId="37547" builtinId="9" hidden="1"/>
    <cellStyle name="Hipervínculo visitado" xfId="11849" builtinId="9" hidden="1"/>
    <cellStyle name="Hipervínculo visitado" xfId="23382" builtinId="9" hidden="1"/>
    <cellStyle name="Hipervínculo visitado" xfId="639" builtinId="9" hidden="1"/>
    <cellStyle name="Hipervínculo visitado" xfId="12386" builtinId="9" hidden="1"/>
    <cellStyle name="Hipervínculo visitado" xfId="46720" builtinId="9" hidden="1"/>
    <cellStyle name="Hipervínculo visitado" xfId="27623" builtinId="9" hidden="1"/>
    <cellStyle name="Hipervínculo visitado" xfId="22207" builtinId="9" hidden="1"/>
    <cellStyle name="Hipervínculo visitado" xfId="47365" builtinId="9" hidden="1"/>
    <cellStyle name="Hipervínculo visitado" xfId="26107" builtinId="9" hidden="1"/>
    <cellStyle name="Hipervínculo visitado" xfId="25208" builtinId="9" hidden="1"/>
    <cellStyle name="Hipervínculo visitado" xfId="28093" builtinId="9" hidden="1"/>
    <cellStyle name="Hipervínculo visitado" xfId="30999" builtinId="9" hidden="1"/>
    <cellStyle name="Hipervínculo visitado" xfId="45627" builtinId="9" hidden="1"/>
    <cellStyle name="Hipervínculo visitado" xfId="26138" builtinId="9" hidden="1"/>
    <cellStyle name="Hipervínculo visitado" xfId="27250" builtinId="9" hidden="1"/>
    <cellStyle name="Hipervínculo visitado" xfId="47209" builtinId="9" hidden="1"/>
    <cellStyle name="Hipervínculo visitado" xfId="56759" builtinId="9" hidden="1"/>
    <cellStyle name="Hipervínculo visitado" xfId="33650" builtinId="9" hidden="1"/>
    <cellStyle name="Hipervínculo visitado" xfId="35585" builtinId="9" hidden="1"/>
    <cellStyle name="Hipervínculo visitado" xfId="38135" builtinId="9" hidden="1"/>
    <cellStyle name="Hipervínculo visitado" xfId="9225" builtinId="9" hidden="1"/>
    <cellStyle name="Hipervínculo visitado" xfId="5188" builtinId="9" hidden="1"/>
    <cellStyle name="Hipervínculo visitado" xfId="24377" builtinId="9" hidden="1"/>
    <cellStyle name="Hipervínculo visitado" xfId="18594" builtinId="9" hidden="1"/>
    <cellStyle name="Hipervínculo visitado" xfId="24115" builtinId="9" hidden="1"/>
    <cellStyle name="Hipervínculo visitado" xfId="45527" builtinId="9" hidden="1"/>
    <cellStyle name="Hipervínculo visitado" xfId="37521" builtinId="9" hidden="1"/>
    <cellStyle name="Hipervínculo visitado" xfId="48752" builtinId="9" hidden="1"/>
    <cellStyle name="Hipervínculo visitado" xfId="52754" builtinId="9" hidden="1"/>
    <cellStyle name="Hipervínculo visitado" xfId="48147" builtinId="9" hidden="1"/>
    <cellStyle name="Hipervínculo visitado" xfId="44076" builtinId="9" hidden="1"/>
    <cellStyle name="Hipervínculo visitado" xfId="24307" builtinId="9" hidden="1"/>
    <cellStyle name="Hipervínculo visitado" xfId="8752" builtinId="9" hidden="1"/>
    <cellStyle name="Hipervínculo visitado" xfId="2995" builtinId="9" hidden="1"/>
    <cellStyle name="Hipervínculo visitado" xfId="30531" builtinId="9" hidden="1"/>
    <cellStyle name="Hipervínculo visitado" xfId="42662" builtinId="9" hidden="1"/>
    <cellStyle name="Hipervínculo visitado" xfId="35403" builtinId="9" hidden="1"/>
    <cellStyle name="Hipervínculo visitado" xfId="19329" builtinId="9" hidden="1"/>
    <cellStyle name="Hipervínculo visitado" xfId="46304" builtinId="9" hidden="1"/>
    <cellStyle name="Hipervínculo visitado" xfId="29345" builtinId="9" hidden="1"/>
    <cellStyle name="Hipervínculo visitado" xfId="8732" builtinId="9" hidden="1"/>
    <cellStyle name="Hipervínculo visitado" xfId="26204" builtinId="9" hidden="1"/>
    <cellStyle name="Hipervínculo visitado" xfId="28414" builtinId="9" hidden="1"/>
    <cellStyle name="Hipervínculo visitado" xfId="41580" builtinId="9" hidden="1"/>
    <cellStyle name="Hipervínculo visitado" xfId="6791" builtinId="9" hidden="1"/>
    <cellStyle name="Hipervínculo visitado" xfId="24423" builtinId="9" hidden="1"/>
    <cellStyle name="Hipervínculo visitado" xfId="20720" builtinId="9" hidden="1"/>
    <cellStyle name="Hipervínculo visitado" xfId="3268" builtinId="9" hidden="1"/>
    <cellStyle name="Hipervínculo visitado" xfId="54852" builtinId="9" hidden="1"/>
    <cellStyle name="Hipervínculo visitado" xfId="53108" builtinId="9" hidden="1"/>
    <cellStyle name="Hipervínculo visitado" xfId="50323" builtinId="9" hidden="1"/>
    <cellStyle name="Hipervínculo visitado" xfId="53903" builtinId="9" hidden="1"/>
    <cellStyle name="Hipervínculo visitado" xfId="11064" builtinId="9" hidden="1"/>
    <cellStyle name="Hipervínculo visitado" xfId="43995" builtinId="9" hidden="1"/>
    <cellStyle name="Hipervínculo visitado" xfId="35225" builtinId="9" hidden="1"/>
    <cellStyle name="Hipervínculo visitado" xfId="34919" builtinId="9" hidden="1"/>
    <cellStyle name="Hipervínculo visitado" xfId="38640" builtinId="9" hidden="1"/>
    <cellStyle name="Hipervínculo visitado" xfId="42902" builtinId="9" hidden="1"/>
    <cellStyle name="Hipervínculo visitado" xfId="57549" builtinId="9" hidden="1"/>
    <cellStyle name="Hipervínculo visitado" xfId="53606" builtinId="9" hidden="1"/>
    <cellStyle name="Hipervínculo visitado" xfId="49542" builtinId="9" hidden="1"/>
    <cellStyle name="Hipervínculo visitado" xfId="47976" builtinId="9" hidden="1"/>
    <cellStyle name="Hipervínculo visitado" xfId="50589" builtinId="9" hidden="1"/>
    <cellStyle name="Hipervínculo visitado" xfId="56601" builtinId="9" hidden="1"/>
    <cellStyle name="Hipervínculo visitado" xfId="16866" builtinId="9" hidden="1"/>
    <cellStyle name="Hipervínculo visitado" xfId="55595" builtinId="9" hidden="1"/>
    <cellStyle name="Hipervínculo visitado" xfId="58813" builtinId="9" hidden="1"/>
    <cellStyle name="Hipervínculo visitado" xfId="55938" builtinId="9" hidden="1"/>
    <cellStyle name="Hipervínculo visitado" xfId="44634" builtinId="9" hidden="1"/>
    <cellStyle name="Hipervínculo visitado" xfId="56073" builtinId="9" hidden="1"/>
    <cellStyle name="Hipervínculo visitado" xfId="13610" builtinId="9" hidden="1"/>
    <cellStyle name="Hipervínculo visitado" xfId="17003" builtinId="9" hidden="1"/>
    <cellStyle name="Hipervínculo visitado" xfId="17820" builtinId="9" hidden="1"/>
    <cellStyle name="Hipervínculo visitado" xfId="10738" builtinId="9" hidden="1"/>
    <cellStyle name="Hipervínculo visitado" xfId="56197" builtinId="9" hidden="1"/>
    <cellStyle name="Hipervínculo visitado" xfId="52684" builtinId="9" hidden="1"/>
    <cellStyle name="Hipervínculo visitado" xfId="53533" builtinId="9" hidden="1"/>
    <cellStyle name="Hipervínculo visitado" xfId="51062" builtinId="9" hidden="1"/>
    <cellStyle name="Hipervínculo visitado" xfId="40858" builtinId="9" hidden="1"/>
    <cellStyle name="Hipervínculo visitado" xfId="43719" builtinId="9" hidden="1"/>
    <cellStyle name="Hipervínculo visitado" xfId="18455" builtinId="9" hidden="1"/>
    <cellStyle name="Hipervínculo visitado" xfId="16061" builtinId="9" hidden="1"/>
    <cellStyle name="Hipervínculo visitado" xfId="8356" builtinId="9" hidden="1"/>
    <cellStyle name="Hipervínculo visitado" xfId="34133" builtinId="9" hidden="1"/>
    <cellStyle name="Hipervínculo visitado" xfId="39037" builtinId="9" hidden="1"/>
    <cellStyle name="Hipervínculo visitado" xfId="23004" builtinId="9" hidden="1"/>
    <cellStyle name="Hipervínculo visitado" xfId="11082" builtinId="9" hidden="1"/>
    <cellStyle name="Hipervínculo visitado" xfId="27482" builtinId="9" hidden="1"/>
    <cellStyle name="Hipervínculo visitado" xfId="51138" builtinId="9" hidden="1"/>
    <cellStyle name="Hipervínculo visitado" xfId="24288" builtinId="9" hidden="1"/>
    <cellStyle name="Hipervínculo visitado" xfId="51686" builtinId="9" hidden="1"/>
    <cellStyle name="Hipervínculo visitado" xfId="681" builtinId="9" hidden="1"/>
    <cellStyle name="Hipervínculo visitado" xfId="7534" builtinId="9" hidden="1"/>
    <cellStyle name="Hipervínculo visitado" xfId="46561" builtinId="9" hidden="1"/>
    <cellStyle name="Hipervínculo visitado" xfId="57851" builtinId="9" hidden="1"/>
    <cellStyle name="Hipervínculo visitado" xfId="36909" builtinId="9" hidden="1"/>
    <cellStyle name="Hipervínculo visitado" xfId="24966" builtinId="9" hidden="1"/>
    <cellStyle name="Hipervínculo visitado" xfId="56175" builtinId="9" hidden="1"/>
    <cellStyle name="Hipervínculo visitado" xfId="52130" builtinId="9" hidden="1"/>
    <cellStyle name="Hipervínculo visitado" xfId="33406" builtinId="9" hidden="1"/>
    <cellStyle name="Hipervínculo visitado" xfId="45971" builtinId="9" hidden="1"/>
    <cellStyle name="Hipervínculo visitado" xfId="18553" builtinId="9" hidden="1"/>
    <cellStyle name="Hipervínculo visitado" xfId="51361" builtinId="9" hidden="1"/>
    <cellStyle name="Hipervínculo visitado" xfId="54125" builtinId="9" hidden="1"/>
    <cellStyle name="Hipervínculo visitado" xfId="3681" builtinId="9" hidden="1"/>
    <cellStyle name="Hipervínculo visitado" xfId="50628" builtinId="9" hidden="1"/>
    <cellStyle name="Hipervínculo visitado" xfId="17624" builtinId="9" hidden="1"/>
    <cellStyle name="Hipervínculo visitado" xfId="11229" builtinId="9" hidden="1"/>
    <cellStyle name="Hipervínculo visitado" xfId="8026" builtinId="9" hidden="1"/>
    <cellStyle name="Hipervínculo visitado" xfId="56859" builtinId="9" hidden="1"/>
    <cellStyle name="Hipervínculo visitado" xfId="10094" builtinId="9" hidden="1"/>
    <cellStyle name="Hipervínculo visitado" xfId="41339" builtinId="9" hidden="1"/>
    <cellStyle name="Hipervínculo visitado" xfId="9786" builtinId="9" hidden="1"/>
    <cellStyle name="Hipervínculo visitado" xfId="9049" builtinId="9" hidden="1"/>
    <cellStyle name="Hipervínculo visitado" xfId="33952" builtinId="9" hidden="1"/>
    <cellStyle name="Hipervínculo visitado" xfId="12357" builtinId="9" hidden="1"/>
    <cellStyle name="Hipervínculo visitado" xfId="51240" builtinId="9" hidden="1"/>
    <cellStyle name="Hipervínculo visitado" xfId="16527" builtinId="9" hidden="1"/>
    <cellStyle name="Hipervínculo visitado" xfId="41695" builtinId="9" hidden="1"/>
    <cellStyle name="Hipervínculo visitado" xfId="45641" builtinId="9" hidden="1"/>
    <cellStyle name="Hipervínculo visitado" xfId="13989" builtinId="9" hidden="1"/>
    <cellStyle name="Hipervínculo visitado" xfId="24897" builtinId="9" hidden="1"/>
    <cellStyle name="Hipervínculo visitado" xfId="38680" builtinId="9" hidden="1"/>
    <cellStyle name="Hipervínculo visitado" xfId="42137" builtinId="9" hidden="1"/>
    <cellStyle name="Hipervínculo visitado" xfId="39520" builtinId="9" hidden="1"/>
    <cellStyle name="Hipervínculo visitado" xfId="38923" builtinId="9" hidden="1"/>
    <cellStyle name="Hipervínculo visitado" xfId="21112" builtinId="9" hidden="1"/>
    <cellStyle name="Hipervínculo visitado" xfId="42972" builtinId="9" hidden="1"/>
    <cellStyle name="Hipervínculo visitado" xfId="41119" builtinId="9" hidden="1"/>
    <cellStyle name="Hipervínculo visitado" xfId="45846" builtinId="9" hidden="1"/>
    <cellStyle name="Hipervínculo visitado" xfId="56431" builtinId="9" hidden="1"/>
    <cellStyle name="Hipervínculo visitado" xfId="53285" builtinId="9" hidden="1"/>
    <cellStyle name="Hipervínculo visitado" xfId="13981" builtinId="9" hidden="1"/>
    <cellStyle name="Hipervínculo visitado" xfId="21725" builtinId="9" hidden="1"/>
    <cellStyle name="Hipervínculo visitado" xfId="50984" builtinId="9" hidden="1"/>
    <cellStyle name="Hipervínculo visitado" xfId="48402" builtinId="9" hidden="1"/>
    <cellStyle name="Hipervínculo visitado" xfId="40030" builtinId="9" hidden="1"/>
    <cellStyle name="Hipervínculo visitado" xfId="36740" builtinId="9" hidden="1"/>
    <cellStyle name="Hipervínculo visitado" xfId="51684" builtinId="9" hidden="1"/>
    <cellStyle name="Hipervínculo visitado" xfId="13996" builtinId="9" hidden="1"/>
    <cellStyle name="Hipervínculo visitado" xfId="52028" builtinId="9" hidden="1"/>
    <cellStyle name="Hipervínculo visitado" xfId="51994" builtinId="9" hidden="1"/>
    <cellStyle name="Hipervínculo visitado" xfId="13815" builtinId="9" hidden="1"/>
    <cellStyle name="Hipervínculo visitado" xfId="16856" builtinId="9" hidden="1"/>
    <cellStyle name="Hipervínculo visitado" xfId="57260" builtinId="9" hidden="1"/>
    <cellStyle name="Hipervínculo visitado" xfId="25416" builtinId="9" hidden="1"/>
    <cellStyle name="Hipervínculo visitado" xfId="24835" builtinId="9" hidden="1"/>
    <cellStyle name="Hipervínculo visitado" xfId="5156" builtinId="9" hidden="1"/>
    <cellStyle name="Hipervínculo visitado" xfId="29916" builtinId="9" hidden="1"/>
    <cellStyle name="Hipervínculo visitado" xfId="53385" builtinId="9" hidden="1"/>
    <cellStyle name="Hipervínculo visitado" xfId="15977" builtinId="9" hidden="1"/>
    <cellStyle name="Hipervínculo visitado" xfId="17136" builtinId="9" hidden="1"/>
    <cellStyle name="Hipervínculo visitado" xfId="53875" builtinId="9" hidden="1"/>
    <cellStyle name="Hipervínculo visitado" xfId="47503" builtinId="9" hidden="1"/>
    <cellStyle name="Hipervínculo visitado" xfId="51806" builtinId="9" hidden="1"/>
    <cellStyle name="Hipervínculo visitado" xfId="32251" builtinId="9" hidden="1"/>
    <cellStyle name="Hipervínculo visitado" xfId="37236" builtinId="9" hidden="1"/>
    <cellStyle name="Hipervínculo visitado" xfId="32228" builtinId="9" hidden="1"/>
    <cellStyle name="Hipervínculo visitado" xfId="50227" builtinId="9" hidden="1"/>
    <cellStyle name="Hipervínculo visitado" xfId="29023" builtinId="9" hidden="1"/>
    <cellStyle name="Hipervínculo visitado" xfId="19287" builtinId="9" hidden="1"/>
    <cellStyle name="Hipervínculo visitado" xfId="58463" builtinId="9" hidden="1"/>
    <cellStyle name="Hipervínculo visitado" xfId="56099" builtinId="9" hidden="1"/>
    <cellStyle name="Hipervínculo visitado" xfId="57136" builtinId="9" hidden="1"/>
    <cellStyle name="Hipervínculo visitado" xfId="57302" builtinId="9" hidden="1"/>
    <cellStyle name="Hipervínculo visitado" xfId="30818" builtinId="9" hidden="1"/>
    <cellStyle name="Hipervínculo visitado" xfId="30358" builtinId="9" hidden="1"/>
    <cellStyle name="Hipervínculo visitado" xfId="39950" builtinId="9" hidden="1"/>
    <cellStyle name="Hipervínculo visitado" xfId="36983" builtinId="9" hidden="1"/>
    <cellStyle name="Hipervínculo visitado" xfId="30014" builtinId="9" hidden="1"/>
    <cellStyle name="Hipervínculo visitado" xfId="32748" builtinId="9" hidden="1"/>
    <cellStyle name="Hipervínculo visitado" xfId="22517" builtinId="9" hidden="1"/>
    <cellStyle name="Hipervínculo visitado" xfId="26797" builtinId="9" hidden="1"/>
    <cellStyle name="Hipervínculo visitado" xfId="28847" builtinId="9" hidden="1"/>
    <cellStyle name="Hipervínculo visitado" xfId="30680" builtinId="9" hidden="1"/>
    <cellStyle name="Hipervínculo visitado" xfId="49498" builtinId="9" hidden="1"/>
    <cellStyle name="Hipervínculo visitado" xfId="17160" builtinId="9" hidden="1"/>
    <cellStyle name="Hipervínculo visitado" xfId="46065" builtinId="9" hidden="1"/>
    <cellStyle name="Hipervínculo visitado" xfId="52447" builtinId="9" hidden="1"/>
    <cellStyle name="Hipervínculo visitado" xfId="22083" builtinId="9" hidden="1"/>
    <cellStyle name="Hipervínculo visitado" xfId="23611" builtinId="9" hidden="1"/>
    <cellStyle name="Hipervínculo visitado" xfId="48242" builtinId="9" hidden="1"/>
    <cellStyle name="Hipervínculo visitado" xfId="59033" builtinId="9" hidden="1"/>
    <cellStyle name="Hipervínculo visitado" xfId="55983" builtinId="9" hidden="1"/>
    <cellStyle name="Hipervínculo visitado" xfId="57224" builtinId="9" hidden="1"/>
    <cellStyle name="Hipervínculo visitado" xfId="58913" builtinId="9" hidden="1"/>
    <cellStyle name="Hipervínculo visitado" xfId="22912" builtinId="9" hidden="1"/>
    <cellStyle name="Hipervínculo visitado" xfId="17802" builtinId="9" hidden="1"/>
    <cellStyle name="Hipervínculo visitado" xfId="14052" builtinId="9" hidden="1"/>
    <cellStyle name="Hipervínculo visitado" xfId="57334" builtinId="9" hidden="1"/>
    <cellStyle name="Hipervínculo visitado" xfId="15156" builtinId="9" hidden="1"/>
    <cellStyle name="Hipervínculo visitado" xfId="10240" builtinId="9" hidden="1"/>
    <cellStyle name="Hipervínculo visitado" xfId="16029" builtinId="9" hidden="1"/>
    <cellStyle name="Hipervínculo visitado" xfId="8730" builtinId="9" hidden="1"/>
    <cellStyle name="Hipervínculo visitado" xfId="45697" builtinId="9" hidden="1"/>
    <cellStyle name="Hipervínculo visitado" xfId="18486" builtinId="9" hidden="1"/>
    <cellStyle name="Hipervínculo visitado" xfId="47419" builtinId="9" hidden="1"/>
    <cellStyle name="Hipervínculo visitado" xfId="51152" builtinId="9" hidden="1"/>
    <cellStyle name="Hipervínculo visitado" xfId="34723" builtinId="9" hidden="1"/>
    <cellStyle name="Hipervínculo visitado" xfId="960" builtinId="9" hidden="1"/>
    <cellStyle name="Hipervínculo visitado" xfId="15883" builtinId="9" hidden="1"/>
    <cellStyle name="Hipervínculo visitado" xfId="36354" builtinId="9" hidden="1"/>
    <cellStyle name="Hipervínculo visitado" xfId="43407" builtinId="9" hidden="1"/>
    <cellStyle name="Hipervínculo visitado" xfId="17001" builtinId="9" hidden="1"/>
    <cellStyle name="Hipervínculo visitado" xfId="18040" builtinId="9" hidden="1"/>
    <cellStyle name="Hipervínculo visitado" xfId="5016" builtinId="9" hidden="1"/>
    <cellStyle name="Hipervínculo visitado" xfId="46483" builtinId="9" hidden="1"/>
    <cellStyle name="Hipervínculo visitado" xfId="25843" builtinId="9" hidden="1"/>
    <cellStyle name="Hipervínculo visitado" xfId="58218" builtinId="9" hidden="1"/>
    <cellStyle name="Hipervínculo visitado" xfId="12319" builtinId="9" hidden="1"/>
    <cellStyle name="Hipervínculo visitado" xfId="28051" builtinId="9" hidden="1"/>
    <cellStyle name="Hipervínculo visitado" xfId="26499" builtinId="9" hidden="1"/>
    <cellStyle name="Hipervínculo visitado" xfId="49902" builtinId="9" hidden="1"/>
    <cellStyle name="Hipervínculo visitado" xfId="2122" builtinId="9" hidden="1"/>
    <cellStyle name="Hipervínculo visitado" xfId="50273" builtinId="9" hidden="1"/>
    <cellStyle name="Hipervínculo visitado" xfId="39298" builtinId="9" hidden="1"/>
    <cellStyle name="Hipervínculo visitado" xfId="34870" builtinId="9" hidden="1"/>
    <cellStyle name="Hipervínculo visitado" xfId="8368" builtinId="9" hidden="1"/>
    <cellStyle name="Hipervínculo visitado" xfId="31554" builtinId="9" hidden="1"/>
    <cellStyle name="Hipervínculo visitado" xfId="24703" builtinId="9" hidden="1"/>
    <cellStyle name="Hipervínculo visitado" xfId="42714" builtinId="9" hidden="1"/>
    <cellStyle name="Hipervínculo visitado" xfId="32428" builtinId="9" hidden="1"/>
    <cellStyle name="Hipervínculo visitado" xfId="3332" builtinId="9" hidden="1"/>
    <cellStyle name="Hipervínculo visitado" xfId="27266" builtinId="9" hidden="1"/>
    <cellStyle name="Hipervínculo visitado" xfId="26881" builtinId="9" hidden="1"/>
    <cellStyle name="Hipervínculo visitado" xfId="22002" builtinId="9" hidden="1"/>
    <cellStyle name="Hipervínculo visitado" xfId="35229" builtinId="9" hidden="1"/>
    <cellStyle name="Hipervínculo visitado" xfId="8272" builtinId="9" hidden="1"/>
    <cellStyle name="Hipervínculo visitado" xfId="42650" builtinId="9" hidden="1"/>
    <cellStyle name="Hipervínculo visitado" xfId="27528" builtinId="9" hidden="1"/>
    <cellStyle name="Hipervínculo visitado" xfId="15186" builtinId="9" hidden="1"/>
    <cellStyle name="Hipervínculo visitado" xfId="8170" builtinId="9" hidden="1"/>
    <cellStyle name="Hipervínculo visitado" xfId="43762" builtinId="9" hidden="1"/>
    <cellStyle name="Hipervínculo visitado" xfId="43257" builtinId="9" hidden="1"/>
    <cellStyle name="Hipervínculo visitado" xfId="12169" builtinId="9" hidden="1"/>
    <cellStyle name="Hipervínculo visitado" xfId="5446" builtinId="9" hidden="1"/>
    <cellStyle name="Hipervínculo visitado" xfId="53273" builtinId="9" hidden="1"/>
    <cellStyle name="Hipervínculo visitado" xfId="44854" builtinId="9" hidden="1"/>
    <cellStyle name="Hipervínculo visitado" xfId="38917" builtinId="9" hidden="1"/>
    <cellStyle name="Hipervínculo visitado" xfId="514" builtinId="9" hidden="1"/>
    <cellStyle name="Hipervínculo visitado" xfId="40596" builtinId="9" hidden="1"/>
    <cellStyle name="Hipervínculo visitado" xfId="53889" builtinId="9" hidden="1"/>
    <cellStyle name="Hipervínculo visitado" xfId="34307" builtinId="9" hidden="1"/>
    <cellStyle name="Hipervínculo visitado" xfId="53729" builtinId="9" hidden="1"/>
    <cellStyle name="Hipervínculo visitado" xfId="51108" builtinId="9" hidden="1"/>
    <cellStyle name="Hipervínculo visitado" xfId="28071" builtinId="9" hidden="1"/>
    <cellStyle name="Hipervínculo visitado" xfId="26949" builtinId="9" hidden="1"/>
    <cellStyle name="Hipervínculo visitado" xfId="58273" builtinId="9" hidden="1"/>
    <cellStyle name="Hipervínculo visitado" xfId="17668" builtinId="9" hidden="1"/>
    <cellStyle name="Hipervínculo visitado" xfId="43561" builtinId="9" hidden="1"/>
    <cellStyle name="Hipervínculo visitado" xfId="24569" builtinId="9" hidden="1"/>
    <cellStyle name="Hipervínculo visitado" xfId="20180" builtinId="9" hidden="1"/>
    <cellStyle name="Hipervínculo visitado" xfId="21973" builtinId="9" hidden="1"/>
    <cellStyle name="Hipervínculo visitado" xfId="3515" builtinId="9" hidden="1"/>
    <cellStyle name="Hipervínculo visitado" xfId="35695" builtinId="9" hidden="1"/>
    <cellStyle name="Hipervínculo visitado" xfId="4850" builtinId="9" hidden="1"/>
    <cellStyle name="Hipervínculo visitado" xfId="12509" builtinId="9" hidden="1"/>
    <cellStyle name="Hipervínculo visitado" xfId="17980" builtinId="9" hidden="1"/>
    <cellStyle name="Hipervínculo visitado" xfId="36720" builtinId="9" hidden="1"/>
    <cellStyle name="Hipervínculo visitado" xfId="38411" builtinId="9" hidden="1"/>
    <cellStyle name="Hipervínculo visitado" xfId="40520" builtinId="9" hidden="1"/>
    <cellStyle name="Hipervínculo visitado" xfId="48032" builtinId="9" hidden="1"/>
    <cellStyle name="Hipervínculo visitado" xfId="29387" builtinId="9" hidden="1"/>
    <cellStyle name="Hipervínculo visitado" xfId="46167" builtinId="9" hidden="1"/>
    <cellStyle name="Hipervínculo visitado" xfId="51090" builtinId="9" hidden="1"/>
    <cellStyle name="Hipervínculo visitado" xfId="42203" builtinId="9" hidden="1"/>
    <cellStyle name="Hipervínculo visitado" xfId="48742" builtinId="9" hidden="1"/>
    <cellStyle name="Hipervínculo visitado" xfId="57373" builtinId="9" hidden="1"/>
    <cellStyle name="Hipervínculo visitado" xfId="12959" builtinId="9" hidden="1"/>
    <cellStyle name="Hipervínculo visitado" xfId="16836" builtinId="9" hidden="1"/>
    <cellStyle name="Hipervínculo visitado" xfId="2751" builtinId="9" hidden="1"/>
    <cellStyle name="Hipervínculo visitado" xfId="4516" builtinId="9" hidden="1"/>
    <cellStyle name="Hipervínculo visitado" xfId="58355" builtinId="9" hidden="1"/>
    <cellStyle name="Hipervínculo visitado" xfId="26633" builtinId="9" hidden="1"/>
    <cellStyle name="Hipervínculo visitado" xfId="46806" builtinId="9" hidden="1"/>
    <cellStyle name="Hipervínculo visitado" xfId="8456" builtinId="9" hidden="1"/>
    <cellStyle name="Hipervínculo visitado" xfId="20457" builtinId="9" hidden="1"/>
    <cellStyle name="Hipervínculo visitado" xfId="5834" builtinId="9" hidden="1"/>
    <cellStyle name="Hipervínculo visitado" xfId="53586" builtinId="9" hidden="1"/>
    <cellStyle name="Hipervínculo visitado" xfId="57690" builtinId="9" hidden="1"/>
    <cellStyle name="Hipervínculo visitado" xfId="45805" builtinId="9" hidden="1"/>
    <cellStyle name="Hipervínculo visitado" xfId="36630" builtinId="9" hidden="1"/>
    <cellStyle name="Hipervínculo visitado" xfId="44290" builtinId="9" hidden="1"/>
    <cellStyle name="Hipervínculo visitado" xfId="56625" builtinId="9" hidden="1"/>
    <cellStyle name="Hipervínculo visitado" xfId="271" builtinId="9" hidden="1"/>
    <cellStyle name="Hipervínculo visitado" xfId="15638" builtinId="9" hidden="1"/>
    <cellStyle name="Hipervínculo visitado" xfId="8360" builtinId="9" hidden="1"/>
    <cellStyle name="Hipervínculo visitado" xfId="7772" builtinId="9" hidden="1"/>
    <cellStyle name="Hipervínculo visitado" xfId="52501" builtinId="9" hidden="1"/>
    <cellStyle name="Hipervínculo visitado" xfId="167" builtinId="9" hidden="1"/>
    <cellStyle name="Hipervínculo visitado" xfId="44810" builtinId="9" hidden="1"/>
    <cellStyle name="Hipervínculo visitado" xfId="23876" builtinId="9" hidden="1"/>
    <cellStyle name="Hipervínculo visitado" xfId="4641" builtinId="9" hidden="1"/>
    <cellStyle name="Hipervínculo visitado" xfId="16938" builtinId="9" hidden="1"/>
    <cellStyle name="Hipervínculo visitado" xfId="9379" builtinId="9" hidden="1"/>
    <cellStyle name="Hipervínculo visitado" xfId="9637" builtinId="9" hidden="1"/>
    <cellStyle name="Hipervínculo visitado" xfId="47902" builtinId="9" hidden="1"/>
    <cellStyle name="Hipervínculo visitado" xfId="17554" builtinId="9" hidden="1"/>
    <cellStyle name="Hipervínculo visitado" xfId="32212" builtinId="9" hidden="1"/>
    <cellStyle name="Hipervínculo visitado" xfId="24019" builtinId="9" hidden="1"/>
    <cellStyle name="Hipervínculo visitado" xfId="8526" builtinId="9" hidden="1"/>
    <cellStyle name="Hipervínculo visitado" xfId="16924" builtinId="9" hidden="1"/>
    <cellStyle name="Hipervínculo visitado" xfId="48944" builtinId="9" hidden="1"/>
    <cellStyle name="Hipervínculo visitado" xfId="20577" builtinId="9" hidden="1"/>
    <cellStyle name="Hipervínculo visitado" xfId="23531" builtinId="9" hidden="1"/>
    <cellStyle name="Hipervínculo visitado" xfId="9697" builtinId="9" hidden="1"/>
    <cellStyle name="Hipervínculo visitado" xfId="51614" builtinId="9" hidden="1"/>
    <cellStyle name="Hipervínculo visitado" xfId="33654" builtinId="9" hidden="1"/>
    <cellStyle name="Hipervínculo visitado" xfId="26373" builtinId="9" hidden="1"/>
    <cellStyle name="Hipervínculo visitado" xfId="15012" builtinId="9" hidden="1"/>
    <cellStyle name="Hipervínculo visitado" xfId="41445" builtinId="9" hidden="1"/>
    <cellStyle name="Hipervínculo visitado" xfId="970" builtinId="9" hidden="1"/>
    <cellStyle name="Hipervínculo visitado" xfId="1643" builtinId="9" hidden="1"/>
    <cellStyle name="Hipervínculo visitado" xfId="15845" builtinId="9" hidden="1"/>
    <cellStyle name="Hipervínculo visitado" xfId="29642" builtinId="9" hidden="1"/>
    <cellStyle name="Hipervínculo visitado" xfId="24974" builtinId="9" hidden="1"/>
    <cellStyle name="Hipervínculo visitado" xfId="47978" builtinId="9" hidden="1"/>
    <cellStyle name="Hipervínculo visitado" xfId="152" builtinId="9" hidden="1"/>
    <cellStyle name="Hipervínculo visitado" xfId="36382" builtinId="9" hidden="1"/>
    <cellStyle name="Hipervínculo visitado" xfId="36538" builtinId="9" hidden="1"/>
    <cellStyle name="Hipervínculo visitado" xfId="33710" builtinId="9" hidden="1"/>
    <cellStyle name="Hipervínculo visitado" xfId="32650" builtinId="9" hidden="1"/>
    <cellStyle name="Hipervínculo visitado" xfId="21283" builtinId="9" hidden="1"/>
    <cellStyle name="Hipervínculo visitado" xfId="14522" builtinId="9" hidden="1"/>
    <cellStyle name="Hipervínculo visitado" xfId="28621" builtinId="9" hidden="1"/>
    <cellStyle name="Hipervínculo visitado" xfId="30946" builtinId="9" hidden="1"/>
    <cellStyle name="Hipervínculo visitado" xfId="31626" builtinId="9" hidden="1"/>
    <cellStyle name="Hipervínculo visitado" xfId="29504" builtinId="9" hidden="1"/>
    <cellStyle name="Hipervínculo visitado" xfId="33276" builtinId="9" hidden="1"/>
    <cellStyle name="Hipervínculo visitado" xfId="38191" builtinId="9" hidden="1"/>
    <cellStyle name="Hipervínculo visitado" xfId="56127" builtinId="9" hidden="1"/>
    <cellStyle name="Hipervínculo visitado" xfId="7532" builtinId="9" hidden="1"/>
    <cellStyle name="Hipervínculo visitado" xfId="42112" builtinId="9" hidden="1"/>
    <cellStyle name="Hipervínculo visitado" xfId="34898" builtinId="9" hidden="1"/>
    <cellStyle name="Hipervínculo visitado" xfId="25483" builtinId="9" hidden="1"/>
    <cellStyle name="Hipervínculo visitado" xfId="18257" builtinId="9" hidden="1"/>
    <cellStyle name="Hipervínculo visitado" xfId="13908" builtinId="9" hidden="1"/>
    <cellStyle name="Hipervínculo visitado" xfId="56463" builtinId="9" hidden="1"/>
    <cellStyle name="Hipervínculo visitado" xfId="47461" builtinId="9" hidden="1"/>
    <cellStyle name="Hipervínculo visitado" xfId="13813" builtinId="9" hidden="1"/>
    <cellStyle name="Hipervínculo visitado" xfId="40586" builtinId="9" hidden="1"/>
    <cellStyle name="Hipervínculo visitado" xfId="15602" builtinId="9" hidden="1"/>
    <cellStyle name="Hipervínculo visitado" xfId="13821" builtinId="9" hidden="1"/>
    <cellStyle name="Hipervínculo visitado" xfId="30777" builtinId="9" hidden="1"/>
    <cellStyle name="Hipervínculo visitado" xfId="16302" builtinId="9" hidden="1"/>
    <cellStyle name="Hipervínculo visitado" xfId="4470" builtinId="9" hidden="1"/>
    <cellStyle name="Hipervínculo visitado" xfId="36414" builtinId="9" hidden="1"/>
    <cellStyle name="Hipervínculo visitado" xfId="6961" builtinId="9" hidden="1"/>
    <cellStyle name="Hipervínculo visitado" xfId="41934" builtinId="9" hidden="1"/>
    <cellStyle name="Hipervínculo visitado" xfId="5972" builtinId="9" hidden="1"/>
    <cellStyle name="Hipervínculo visitado" xfId="48796" builtinId="9" hidden="1"/>
    <cellStyle name="Hipervínculo visitado" xfId="42368" builtinId="9" hidden="1"/>
    <cellStyle name="Hipervínculo visitado" xfId="1227" builtinId="9" hidden="1"/>
    <cellStyle name="Hipervínculo visitado" xfId="25913" builtinId="9" hidden="1"/>
    <cellStyle name="Hipervínculo visitado" xfId="46599" builtinId="9" hidden="1"/>
    <cellStyle name="Hipervínculo visitado" xfId="11542" builtinId="9" hidden="1"/>
    <cellStyle name="Hipervínculo visitado" xfId="21618" builtinId="9" hidden="1"/>
    <cellStyle name="Hipervínculo visitado" xfId="21598" builtinId="9" hidden="1"/>
    <cellStyle name="Hipervínculo visitado" xfId="46991" builtinId="9" hidden="1"/>
    <cellStyle name="Hipervínculo visitado" xfId="15428" builtinId="9" hidden="1"/>
    <cellStyle name="Hipervínculo visitado" xfId="13363" builtinId="9" hidden="1"/>
    <cellStyle name="Hipervínculo visitado" xfId="15536" builtinId="9" hidden="1"/>
    <cellStyle name="Hipervínculo visitado" xfId="12157" builtinId="9" hidden="1"/>
    <cellStyle name="Hipervínculo visitado" xfId="41828" builtinId="9" hidden="1"/>
    <cellStyle name="Hipervínculo visitado" xfId="21507" builtinId="9" hidden="1"/>
    <cellStyle name="Hipervínculo visitado" xfId="24201" builtinId="9" hidden="1"/>
    <cellStyle name="Hipervínculo visitado" xfId="31038" builtinId="9" hidden="1"/>
    <cellStyle name="Hipervínculo visitado" xfId="41648" builtinId="9" hidden="1"/>
    <cellStyle name="Hipervínculo visitado" xfId="36025" builtinId="9" hidden="1"/>
    <cellStyle name="Hipervínculo visitado" xfId="22802" builtinId="9" hidden="1"/>
    <cellStyle name="Hipervínculo visitado" xfId="21301" builtinId="9" hidden="1"/>
    <cellStyle name="Hipervínculo visitado" xfId="26461" builtinId="9" hidden="1"/>
    <cellStyle name="Hipervínculo visitado" xfId="26235" builtinId="9" hidden="1"/>
    <cellStyle name="Hipervínculo visitado" xfId="31264" builtinId="9" hidden="1"/>
    <cellStyle name="Hipervínculo visitado" xfId="14778" builtinId="9" hidden="1"/>
    <cellStyle name="Hipervínculo visitado" xfId="10232" builtinId="9" hidden="1"/>
    <cellStyle name="Hipervínculo visitado" xfId="22453" builtinId="9" hidden="1"/>
    <cellStyle name="Hipervínculo visitado" xfId="14275" builtinId="9" hidden="1"/>
    <cellStyle name="Hipervínculo visitado" xfId="28693" builtinId="9" hidden="1"/>
    <cellStyle name="Hipervínculo visitado" xfId="30616" builtinId="9" hidden="1"/>
    <cellStyle name="Hipervínculo visitado" xfId="50343" builtinId="9" hidden="1"/>
    <cellStyle name="Hipervínculo visitado" xfId="37333" builtinId="9" hidden="1"/>
    <cellStyle name="Hipervínculo visitado" xfId="38367" builtinId="9" hidden="1"/>
    <cellStyle name="Hipervínculo visitado" xfId="31700" builtinId="9" hidden="1"/>
    <cellStyle name="Hipervínculo visitado" xfId="31436" builtinId="9" hidden="1"/>
    <cellStyle name="Hipervínculo visitado" xfId="20405" builtinId="9" hidden="1"/>
    <cellStyle name="Hipervínculo visitado" xfId="28937" builtinId="9" hidden="1"/>
    <cellStyle name="Hipervínculo visitado" xfId="33310" builtinId="9" hidden="1"/>
    <cellStyle name="Hipervínculo visitado" xfId="58198" builtinId="9" hidden="1"/>
    <cellStyle name="Hipervínculo visitado" xfId="14970" builtinId="9" hidden="1"/>
    <cellStyle name="Hipervínculo visitado" xfId="23699" builtinId="9" hidden="1"/>
    <cellStyle name="Hipervínculo visitado" xfId="21576" builtinId="9" hidden="1"/>
    <cellStyle name="Hipervínculo visitado" xfId="50437" builtinId="9" hidden="1"/>
    <cellStyle name="Hipervínculo visitado" xfId="17138" builtinId="9" hidden="1"/>
    <cellStyle name="Hipervínculo visitado" xfId="58349" builtinId="9" hidden="1"/>
    <cellStyle name="Hipervínculo visitado" xfId="56962" builtinId="9" hidden="1"/>
    <cellStyle name="Hipervínculo visitado" xfId="28133" builtinId="9" hidden="1"/>
    <cellStyle name="Hipervínculo visitado" xfId="39423" builtinId="9" hidden="1"/>
    <cellStyle name="Hipervínculo visitado" xfId="22415" builtinId="9" hidden="1"/>
    <cellStyle name="Hipervínculo visitado" xfId="9800" builtinId="9" hidden="1"/>
    <cellStyle name="Hipervínculo visitado" xfId="45120" builtinId="9" hidden="1"/>
    <cellStyle name="Hipervínculo visitado" xfId="3091" builtinId="9" hidden="1"/>
    <cellStyle name="Hipervínculo visitado" xfId="53878" builtinId="9" hidden="1"/>
    <cellStyle name="Hipervínculo visitado" xfId="20212" builtinId="9" hidden="1"/>
    <cellStyle name="Hipervínculo visitado" xfId="57026" builtinId="9" hidden="1"/>
    <cellStyle name="Hipervínculo visitado" xfId="48902" builtinId="9" hidden="1"/>
    <cellStyle name="Hipervínculo visitado" xfId="58367" builtinId="9" hidden="1"/>
    <cellStyle name="Hipervínculo visitado" xfId="10722" builtinId="9" hidden="1"/>
    <cellStyle name="Hipervínculo visitado" xfId="47123" builtinId="9" hidden="1"/>
    <cellStyle name="Hipervínculo visitado" xfId="56121" builtinId="9" hidden="1"/>
    <cellStyle name="Hipervínculo visitado" xfId="14812" builtinId="9" hidden="1"/>
    <cellStyle name="Hipervínculo visitado" xfId="46983" builtinId="9" hidden="1"/>
    <cellStyle name="Hipervínculo visitado" xfId="53459" builtinId="9" hidden="1"/>
    <cellStyle name="Hipervínculo visitado" xfId="20401" builtinId="9" hidden="1"/>
    <cellStyle name="Hipervínculo visitado" xfId="36791" builtinId="9" hidden="1"/>
    <cellStyle name="Hipervínculo visitado" xfId="22886" builtinId="9" hidden="1"/>
    <cellStyle name="Hipervínculo visitado" xfId="41886" builtinId="9" hidden="1"/>
    <cellStyle name="Hipervínculo visitado" xfId="6787" builtinId="9" hidden="1"/>
    <cellStyle name="Hipervínculo visitado" xfId="8991" builtinId="9" hidden="1"/>
    <cellStyle name="Hipervínculo visitado" xfId="4205" builtinId="9" hidden="1"/>
    <cellStyle name="Hipervínculo visitado" xfId="9281" builtinId="9" hidden="1"/>
    <cellStyle name="Hipervínculo visitado" xfId="10052" builtinId="9" hidden="1"/>
    <cellStyle name="Hipervínculo visitado" xfId="39060" builtinId="9" hidden="1"/>
    <cellStyle name="Hipervínculo visitado" xfId="49776" builtinId="9" hidden="1"/>
    <cellStyle name="Hipervínculo visitado" xfId="17502" builtinId="9" hidden="1"/>
    <cellStyle name="Hipervínculo visitado" xfId="44868" builtinId="9" hidden="1"/>
    <cellStyle name="Hipervínculo visitado" xfId="19283" builtinId="9" hidden="1"/>
    <cellStyle name="Hipervínculo visitado" xfId="12927" builtinId="9" hidden="1"/>
    <cellStyle name="Hipervínculo visitado" xfId="36826" builtinId="9" hidden="1"/>
    <cellStyle name="Hipervínculo visitado" xfId="12440" builtinId="9" hidden="1"/>
    <cellStyle name="Hipervínculo visitado" xfId="30148" builtinId="9" hidden="1"/>
    <cellStyle name="Hipervínculo visitado" xfId="1275" builtinId="9" hidden="1"/>
    <cellStyle name="Hipervínculo visitado" xfId="52682" builtinId="9" hidden="1"/>
    <cellStyle name="Hipervínculo visitado" xfId="45739" builtinId="9" hidden="1"/>
    <cellStyle name="Hipervínculo visitado" xfId="23681" builtinId="9" hidden="1"/>
    <cellStyle name="Hipervínculo visitado" xfId="31086" builtinId="9" hidden="1"/>
    <cellStyle name="Hipervínculo visitado" xfId="39859" builtinId="9" hidden="1"/>
    <cellStyle name="Hipervínculo visitado" xfId="26513" builtinId="9" hidden="1"/>
    <cellStyle name="Hipervínculo visitado" xfId="28511" builtinId="9" hidden="1"/>
    <cellStyle name="Hipervínculo visitado" xfId="48450" builtinId="9" hidden="1"/>
    <cellStyle name="Hipervínculo visitado" xfId="20343" builtinId="9" hidden="1"/>
    <cellStyle name="Hipervínculo visitado" xfId="13839" builtinId="9" hidden="1"/>
    <cellStyle name="Hipervínculo visitado" xfId="43629" builtinId="9" hidden="1"/>
    <cellStyle name="Hipervínculo visitado" xfId="16726" builtinId="9" hidden="1"/>
    <cellStyle name="Hipervínculo visitado" xfId="43539" builtinId="9" hidden="1"/>
    <cellStyle name="Hipervínculo visitado" xfId="28478" builtinId="9" hidden="1"/>
    <cellStyle name="Hipervínculo visitado" xfId="24763" builtinId="9" hidden="1"/>
    <cellStyle name="Hipervínculo visitado" xfId="56083" builtinId="9" hidden="1"/>
    <cellStyle name="Hipervínculo visitado" xfId="57248" builtinId="9" hidden="1"/>
    <cellStyle name="Hipervínculo visitado" xfId="46302" builtinId="9" hidden="1"/>
    <cellStyle name="Hipervínculo visitado" xfId="26925" builtinId="9" hidden="1"/>
    <cellStyle name="Hipervínculo visitado" xfId="47793" builtinId="9" hidden="1"/>
    <cellStyle name="Hipervínculo visitado" xfId="4848" builtinId="9" hidden="1"/>
    <cellStyle name="Hipervínculo visitado" xfId="47998" builtinId="9" hidden="1"/>
    <cellStyle name="Hipervínculo visitado" xfId="58955" builtinId="9" hidden="1"/>
    <cellStyle name="Hipervínculo visitado" xfId="53375" builtinId="9" hidden="1"/>
    <cellStyle name="Hipervínculo visitado" xfId="30218" builtinId="9" hidden="1"/>
    <cellStyle name="Hipervínculo visitado" xfId="58323" builtinId="9" hidden="1"/>
    <cellStyle name="Hipervínculo visitado" xfId="45060" builtinId="9" hidden="1"/>
    <cellStyle name="Hipervínculo visitado" xfId="10892" builtinId="9" hidden="1"/>
    <cellStyle name="Hipervínculo visitado" xfId="54682" builtinId="9" hidden="1"/>
    <cellStyle name="Hipervínculo visitado" xfId="48892" builtinId="9" hidden="1"/>
    <cellStyle name="Hipervínculo visitado" xfId="37455" builtinId="9" hidden="1"/>
    <cellStyle name="Hipervínculo visitado" xfId="12665" builtinId="9" hidden="1"/>
    <cellStyle name="Hipervínculo visitado" xfId="16606" builtinId="9" hidden="1"/>
    <cellStyle name="Hipervínculo visitado" xfId="8168" builtinId="9" hidden="1"/>
    <cellStyle name="Hipervínculo visitado" xfId="8414" builtinId="9" hidden="1"/>
    <cellStyle name="Hipervínculo visitado" xfId="42956" builtinId="9" hidden="1"/>
    <cellStyle name="Hipervínculo visitado" xfId="19758" builtinId="9" hidden="1"/>
    <cellStyle name="Hipervínculo visitado" xfId="57929" builtinId="9" hidden="1"/>
    <cellStyle name="Hipervínculo visitado" xfId="5087" builtinId="9" hidden="1"/>
    <cellStyle name="Hipervínculo visitado" xfId="8788" builtinId="9" hidden="1"/>
    <cellStyle name="Hipervínculo visitado" xfId="33118" builtinId="9" hidden="1"/>
    <cellStyle name="Hipervínculo visitado" xfId="11401" builtinId="9" hidden="1"/>
    <cellStyle name="Hipervínculo visitado" xfId="9695" builtinId="9" hidden="1"/>
    <cellStyle name="Hipervínculo visitado" xfId="7784" builtinId="9" hidden="1"/>
    <cellStyle name="Hipervínculo visitado" xfId="10754" builtinId="9" hidden="1"/>
    <cellStyle name="Hipervínculo visitado" xfId="19738" builtinId="9" hidden="1"/>
    <cellStyle name="Hipervínculo visitado" xfId="34426" builtinId="9" hidden="1"/>
    <cellStyle name="Hipervínculo visitado" xfId="43196" builtinId="9" hidden="1"/>
    <cellStyle name="Hipervínculo visitado" xfId="17124" builtinId="9" hidden="1"/>
    <cellStyle name="Hipervínculo visitado" xfId="2376" builtinId="9" hidden="1"/>
    <cellStyle name="Hipervínculo visitado" xfId="29922" builtinId="9" hidden="1"/>
    <cellStyle name="Hipervínculo visitado" xfId="27402" builtinId="9" hidden="1"/>
    <cellStyle name="Hipervínculo visitado" xfId="4916" builtinId="9" hidden="1"/>
    <cellStyle name="Hipervínculo visitado" xfId="10978" builtinId="9" hidden="1"/>
    <cellStyle name="Hipervínculo visitado" xfId="16618" builtinId="9" hidden="1"/>
    <cellStyle name="Hipervínculo visitado" xfId="44956" builtinId="9" hidden="1"/>
    <cellStyle name="Hipervínculo visitado" xfId="41229" builtinId="9" hidden="1"/>
    <cellStyle name="Hipervínculo visitado" xfId="37855" builtinId="9" hidden="1"/>
    <cellStyle name="Hipervínculo visitado" xfId="1357" builtinId="9" hidden="1"/>
    <cellStyle name="Hipervínculo visitado" xfId="59155" builtinId="9" hidden="1"/>
    <cellStyle name="Hipervínculo visitado" xfId="16770" builtinId="9" hidden="1"/>
    <cellStyle name="Hipervínculo visitado" xfId="45238" builtinId="9" hidden="1"/>
    <cellStyle name="Hipervínculo visitado" xfId="45346" builtinId="9" hidden="1"/>
    <cellStyle name="Hipervínculo visitado" xfId="30108" builtinId="9" hidden="1"/>
    <cellStyle name="Hipervínculo visitado" xfId="56473" builtinId="9" hidden="1"/>
    <cellStyle name="Hipervínculo visitado" xfId="44477" builtinId="9" hidden="1"/>
    <cellStyle name="Hipervínculo visitado" xfId="463" builtinId="9" hidden="1"/>
    <cellStyle name="Hipervínculo visitado" xfId="9085" builtinId="9" hidden="1"/>
    <cellStyle name="Hipervínculo visitado" xfId="20318" builtinId="9" hidden="1"/>
    <cellStyle name="Hipervínculo visitado" xfId="10101" builtinId="9" hidden="1"/>
    <cellStyle name="Hipervínculo visitado" xfId="27706" builtinId="9" hidden="1"/>
    <cellStyle name="Hipervínculo visitado" xfId="57748" builtinId="9" hidden="1"/>
    <cellStyle name="Hipervínculo visitado" xfId="56017" builtinId="9" hidden="1"/>
    <cellStyle name="Hipervínculo visitado" xfId="41047" builtinId="9" hidden="1"/>
    <cellStyle name="Hipervínculo visitado" xfId="50877" builtinId="9" hidden="1"/>
    <cellStyle name="Hipervínculo visitado" xfId="19540" builtinId="9" hidden="1"/>
    <cellStyle name="Hipervínculo visitado" xfId="55105" builtinId="9" hidden="1"/>
    <cellStyle name="Hipervínculo visitado" xfId="5882" builtinId="9" hidden="1"/>
    <cellStyle name="Hipervínculo visitado" xfId="7363" builtinId="9" hidden="1"/>
    <cellStyle name="Hipervínculo visitado" xfId="2923" builtinId="9" hidden="1"/>
    <cellStyle name="Hipervínculo visitado" xfId="58675" builtinId="9" hidden="1"/>
    <cellStyle name="Hipervínculo visitado" xfId="4271" builtinId="9" hidden="1"/>
    <cellStyle name="Hipervínculo visitado" xfId="14166" builtinId="9" hidden="1"/>
    <cellStyle name="Hipervínculo visitado" xfId="20270" builtinId="9" hidden="1"/>
    <cellStyle name="Hipervínculo visitado" xfId="19748" builtinId="9" hidden="1"/>
    <cellStyle name="Hipervínculo visitado" xfId="6502" builtinId="9" hidden="1"/>
    <cellStyle name="Hipervínculo visitado" xfId="5304" builtinId="9" hidden="1"/>
    <cellStyle name="Hipervínculo visitado" xfId="5330" builtinId="9" hidden="1"/>
    <cellStyle name="Hipervínculo visitado" xfId="321" builtinId="9" hidden="1"/>
    <cellStyle name="Hipervínculo visitado" xfId="35121" builtinId="9" hidden="1"/>
    <cellStyle name="Hipervínculo visitado" xfId="41135" builtinId="9" hidden="1"/>
    <cellStyle name="Hipervínculo visitado" xfId="56047" builtinId="9" hidden="1"/>
    <cellStyle name="Hipervínculo visitado" xfId="31432" builtinId="9" hidden="1"/>
    <cellStyle name="Hipervínculo visitado" xfId="46260" builtinId="9" hidden="1"/>
    <cellStyle name="Hipervínculo visitado" xfId="48744" builtinId="9" hidden="1"/>
    <cellStyle name="Hipervínculo visitado" xfId="3937" builtinId="9" hidden="1"/>
    <cellStyle name="Hipervínculo visitado" xfId="19436" builtinId="9" hidden="1"/>
    <cellStyle name="Hipervínculo visitado" xfId="3391" builtinId="9" hidden="1"/>
    <cellStyle name="Hipervínculo visitado" xfId="30364" builtinId="9" hidden="1"/>
    <cellStyle name="Hipervínculo visitado" xfId="7421" builtinId="9" hidden="1"/>
    <cellStyle name="Hipervínculo visitado" xfId="56371" builtinId="9" hidden="1"/>
    <cellStyle name="Hipervínculo visitado" xfId="48954" builtinId="9" hidden="1"/>
    <cellStyle name="Hipervínculo visitado" xfId="32828" builtinId="9" hidden="1"/>
    <cellStyle name="Hipervínculo visitado" xfId="31620" builtinId="9" hidden="1"/>
    <cellStyle name="Hipervínculo visitado" xfId="42788" builtinId="9" hidden="1"/>
    <cellStyle name="Hipervínculo visitado" xfId="51136" builtinId="9" hidden="1"/>
    <cellStyle name="Hipervínculo visitado" xfId="27992" builtinId="9" hidden="1"/>
    <cellStyle name="Hipervínculo visitado" xfId="37162" builtinId="9" hidden="1"/>
    <cellStyle name="Hipervínculo visitado" xfId="41091" builtinId="9" hidden="1"/>
    <cellStyle name="Hipervínculo visitado" xfId="5059" builtinId="9" hidden="1"/>
    <cellStyle name="Hipervínculo visitado" xfId="40000" builtinId="9" hidden="1"/>
    <cellStyle name="Hipervínculo visitado" xfId="49620" builtinId="9" hidden="1"/>
    <cellStyle name="Hipervínculo visitado" xfId="35511" builtinId="9" hidden="1"/>
    <cellStyle name="Hipervínculo visitado" xfId="12525" builtinId="9" hidden="1"/>
    <cellStyle name="Hipervínculo visitado" xfId="14402" builtinId="9" hidden="1"/>
    <cellStyle name="Hipervínculo visitado" xfId="19826" builtinId="9" hidden="1"/>
    <cellStyle name="Hipervínculo visitado" xfId="16318" builtinId="9" hidden="1"/>
    <cellStyle name="Hipervínculo visitado" xfId="58119" builtinId="9" hidden="1"/>
    <cellStyle name="Hipervínculo visitado" xfId="10832" builtinId="9" hidden="1"/>
    <cellStyle name="Hipervínculo visitado" xfId="35165" builtinId="9" hidden="1"/>
    <cellStyle name="Hipervínculo visitado" xfId="37771" builtinId="9" hidden="1"/>
    <cellStyle name="Hipervínculo visitado" xfId="20674" builtinId="9" hidden="1"/>
    <cellStyle name="Hipervínculo visitado" xfId="49406" builtinId="9" hidden="1"/>
    <cellStyle name="Hipervínculo visitado" xfId="53939" builtinId="9" hidden="1"/>
    <cellStyle name="Hipervínculo visitado" xfId="58511" builtinId="9" hidden="1"/>
    <cellStyle name="Hipervínculo visitado" xfId="50080" builtinId="9" hidden="1"/>
    <cellStyle name="Hipervínculo visitado" xfId="532" builtinId="9" hidden="1"/>
    <cellStyle name="Hipervínculo visitado" xfId="52144" builtinId="9" hidden="1"/>
    <cellStyle name="Hipervínculo visitado" xfId="35577" builtinId="9" hidden="1"/>
    <cellStyle name="Hipervínculo visitado" xfId="51706" builtinId="9" hidden="1"/>
    <cellStyle name="Hipervínculo visitado" xfId="55373" builtinId="9" hidden="1"/>
    <cellStyle name="Hipervínculo visitado" xfId="1631" builtinId="9" hidden="1"/>
    <cellStyle name="Hipervínculo visitado" xfId="11118" builtinId="9" hidden="1"/>
    <cellStyle name="Hipervínculo visitado" xfId="14050" builtinId="9" hidden="1"/>
    <cellStyle name="Hipervínculo visitado" xfId="15144" builtinId="9" hidden="1"/>
    <cellStyle name="Hipervínculo visitado" xfId="45637" builtinId="9" hidden="1"/>
    <cellStyle name="Hipervínculo visitado" xfId="52698" builtinId="9" hidden="1"/>
    <cellStyle name="Hipervínculo visitado" xfId="41500" builtinId="9" hidden="1"/>
    <cellStyle name="Hipervínculo visitado" xfId="47866" builtinId="9" hidden="1"/>
    <cellStyle name="Hipervínculo visitado" xfId="54379" builtinId="9" hidden="1"/>
    <cellStyle name="Hipervínculo visitado" xfId="7383" builtinId="9" hidden="1"/>
    <cellStyle name="Hipervínculo visitado" xfId="29379" builtinId="9" hidden="1"/>
    <cellStyle name="Hipervínculo visitado" xfId="18323" builtinId="9" hidden="1"/>
    <cellStyle name="Hipervínculo visitado" xfId="45126" builtinId="9" hidden="1"/>
    <cellStyle name="Hipervínculo visitado" xfId="22609" builtinId="9" hidden="1"/>
    <cellStyle name="Hipervínculo visitado" xfId="19220" builtinId="9" hidden="1"/>
    <cellStyle name="Hipervínculo visitado" xfId="18453" builtinId="9" hidden="1"/>
    <cellStyle name="Hipervínculo visitado" xfId="20024" builtinId="9" hidden="1"/>
    <cellStyle name="Hipervínculo visitado" xfId="57096" builtinId="9" hidden="1"/>
    <cellStyle name="Hipervínculo visitado" xfId="52665" builtinId="9" hidden="1"/>
    <cellStyle name="Hipervínculo visitado" xfId="15652" builtinId="9" hidden="1"/>
    <cellStyle name="Hipervínculo visitado" xfId="1915" builtinId="9" hidden="1"/>
    <cellStyle name="Hipervínculo visitado" xfId="21745" builtinId="9" hidden="1"/>
    <cellStyle name="Hipervínculo visitado" xfId="9320" builtinId="9" hidden="1"/>
    <cellStyle name="Hipervínculo visitado" xfId="25738" builtinId="9" hidden="1"/>
    <cellStyle name="Hipervínculo visitado" xfId="27446" builtinId="9" hidden="1"/>
    <cellStyle name="Hipervínculo visitado" xfId="8014" builtinId="9" hidden="1"/>
    <cellStyle name="Hipervínculo visitado" xfId="46855" builtinId="9" hidden="1"/>
    <cellStyle name="Hipervínculo visitado" xfId="44039" builtinId="9" hidden="1"/>
    <cellStyle name="Hipervínculo visitado" xfId="15554" builtinId="9" hidden="1"/>
    <cellStyle name="Hipervínculo visitado" xfId="17848" builtinId="9" hidden="1"/>
    <cellStyle name="Hipervínculo visitado" xfId="34319" builtinId="9" hidden="1"/>
    <cellStyle name="Hipervínculo visitado" xfId="36327" builtinId="9" hidden="1"/>
    <cellStyle name="Hipervínculo visitado" xfId="46921" builtinId="9" hidden="1"/>
    <cellStyle name="Hipervínculo visitado" xfId="29546" builtinId="9" hidden="1"/>
    <cellStyle name="Hipervínculo visitado" xfId="41203" builtinId="9" hidden="1"/>
    <cellStyle name="Hipervínculo visitado" xfId="6058" builtinId="9" hidden="1"/>
    <cellStyle name="Hipervínculo visitado" xfId="38087" builtinId="9" hidden="1"/>
    <cellStyle name="Hipervínculo visitado" xfId="47529" builtinId="9" hidden="1"/>
    <cellStyle name="Hipervínculo visitado" xfId="39198" builtinId="9" hidden="1"/>
    <cellStyle name="Hipervínculo visitado" xfId="48165" builtinId="9" hidden="1"/>
    <cellStyle name="Hipervínculo visitado" xfId="31963" builtinId="9" hidden="1"/>
    <cellStyle name="Hipervínculo visitado" xfId="59332" builtinId="9" hidden="1"/>
    <cellStyle name="Hipervínculo visitado" xfId="25026" builtinId="9" hidden="1"/>
    <cellStyle name="Hipervínculo visitado" xfId="17224" builtinId="9" hidden="1"/>
    <cellStyle name="Hipervínculo visitado" xfId="22349" builtinId="9" hidden="1"/>
    <cellStyle name="Hipervínculo visitado" xfId="37703" builtinId="9" hidden="1"/>
    <cellStyle name="Hipervínculo visitado" xfId="14707" builtinId="9" hidden="1"/>
    <cellStyle name="Hipervínculo visitado" xfId="45476" builtinId="9" hidden="1"/>
    <cellStyle name="Hipervínculo visitado" xfId="30806" builtinId="9" hidden="1"/>
    <cellStyle name="Hipervínculo visitado" xfId="36251" builtinId="9" hidden="1"/>
    <cellStyle name="Hipervínculo visitado" xfId="28199" builtinId="9" hidden="1"/>
    <cellStyle name="Hipervínculo visitado" xfId="58275" builtinId="9" hidden="1"/>
    <cellStyle name="Hipervínculo visitado" xfId="22477" builtinId="9" hidden="1"/>
    <cellStyle name="Hipervínculo visitado" xfId="55191" builtinId="9" hidden="1"/>
    <cellStyle name="Hipervínculo visitado" xfId="25915" builtinId="9" hidden="1"/>
    <cellStyle name="Hipervínculo visitado" xfId="46947" builtinId="9" hidden="1"/>
    <cellStyle name="Hipervínculo visitado" xfId="2641" builtinId="9" hidden="1"/>
    <cellStyle name="Hipervínculo visitado" xfId="1819" builtinId="9" hidden="1"/>
    <cellStyle name="Hipervínculo visitado" xfId="1583" builtinId="9" hidden="1"/>
    <cellStyle name="Hipervínculo visitado" xfId="25567" builtinId="9" hidden="1"/>
    <cellStyle name="Hipervínculo visitado" xfId="50998" builtinId="9" hidden="1"/>
    <cellStyle name="Hipervínculo visitado" xfId="57595" builtinId="9" hidden="1"/>
    <cellStyle name="Hipervínculo visitado" xfId="5716" builtinId="9" hidden="1"/>
    <cellStyle name="Hipervínculo visitado" xfId="10672" builtinId="9" hidden="1"/>
    <cellStyle name="Hipervínculo visitado" xfId="49446" builtinId="9" hidden="1"/>
    <cellStyle name="Hipervínculo visitado" xfId="715" builtinId="9" hidden="1"/>
    <cellStyle name="Hipervínculo visitado" xfId="10508" builtinId="9" hidden="1"/>
    <cellStyle name="Hipervínculo visitado" xfId="11178" builtinId="9" hidden="1"/>
    <cellStyle name="Hipervínculo visitado" xfId="53531" builtinId="9" hidden="1"/>
    <cellStyle name="Hipervínculo visitado" xfId="385" builtinId="9" hidden="1"/>
    <cellStyle name="Hipervínculo visitado" xfId="53085" builtinId="9" hidden="1"/>
    <cellStyle name="Hipervínculo visitado" xfId="51440" builtinId="9" hidden="1"/>
    <cellStyle name="Hipervínculo visitado" xfId="20086" builtinId="9" hidden="1"/>
    <cellStyle name="Hipervínculo visitado" xfId="33530" builtinId="9" hidden="1"/>
    <cellStyle name="Hipervínculo visitado" xfId="40856" builtinId="9" hidden="1"/>
    <cellStyle name="Hipervínculo visitado" xfId="8710" builtinId="9" hidden="1"/>
    <cellStyle name="Hipervínculo visitado" xfId="36860" builtinId="9" hidden="1"/>
    <cellStyle name="Hipervínculo visitado" xfId="37164" builtinId="9" hidden="1"/>
    <cellStyle name="Hipervínculo visitado" xfId="11427" builtinId="9" hidden="1"/>
    <cellStyle name="Hipervínculo visitado" xfId="27041" builtinId="9" hidden="1"/>
    <cellStyle name="Hipervínculo visitado" xfId="57088" builtinId="9" hidden="1"/>
    <cellStyle name="Hipervínculo visitado" xfId="40818" builtinId="9" hidden="1"/>
    <cellStyle name="Hipervínculo visitado" xfId="41677" builtinId="9" hidden="1"/>
    <cellStyle name="Hipervínculo visitado" xfId="7905" builtinId="9" hidden="1"/>
    <cellStyle name="Hipervínculo visitado" xfId="47932" builtinId="9" hidden="1"/>
    <cellStyle name="Hipervínculo visitado" xfId="43441" builtinId="9" hidden="1"/>
    <cellStyle name="Hipervínculo visitado" xfId="11534" builtinId="9" hidden="1"/>
    <cellStyle name="Hipervínculo visitado" xfId="23943" builtinId="9" hidden="1"/>
    <cellStyle name="Hipervínculo visitado" xfId="38868" builtinId="9" hidden="1"/>
    <cellStyle name="Hipervínculo visitado" xfId="21839" builtinId="9" hidden="1"/>
    <cellStyle name="Hipervínculo visitado" xfId="11170" builtinId="9" hidden="1"/>
    <cellStyle name="Hipervínculo visitado" xfId="18267" builtinId="9" hidden="1"/>
    <cellStyle name="Hipervínculo visitado" xfId="29771" builtinId="9" hidden="1"/>
    <cellStyle name="Hipervínculo visitado" xfId="57766" builtinId="9" hidden="1"/>
    <cellStyle name="Hipervínculo visitado" xfId="17182" builtinId="9" hidden="1"/>
    <cellStyle name="Hipervínculo visitado" xfId="28609" builtinId="9" hidden="1"/>
    <cellStyle name="Hipervínculo visitado" xfId="43527" builtinId="9" hidden="1"/>
    <cellStyle name="Hipervínculo visitado" xfId="387" builtinId="9" hidden="1"/>
    <cellStyle name="Hipervínculo visitado" xfId="55609" builtinId="9" hidden="1"/>
    <cellStyle name="Hipervínculo visitado" xfId="22507" builtinId="9" hidden="1"/>
    <cellStyle name="Hipervínculo visitado" xfId="35352" builtinId="9" hidden="1"/>
    <cellStyle name="Hipervínculo visitado" xfId="8126" builtinId="9" hidden="1"/>
    <cellStyle name="Hipervínculo visitado" xfId="38045" builtinId="9" hidden="1"/>
    <cellStyle name="Hipervínculo visitado" xfId="1521" builtinId="9" hidden="1"/>
    <cellStyle name="Hipervínculo visitado" xfId="28931" builtinId="9" hidden="1"/>
    <cellStyle name="Hipervínculo visitado" xfId="36546" builtinId="9" hidden="1"/>
    <cellStyle name="Hipervínculo visitado" xfId="45398" builtinId="9" hidden="1"/>
    <cellStyle name="Hipervínculo visitado" xfId="48372" builtinId="9" hidden="1"/>
    <cellStyle name="Hipervínculo visitado" xfId="37777" builtinId="9" hidden="1"/>
    <cellStyle name="Hipervínculo visitado" xfId="10766" builtinId="9" hidden="1"/>
    <cellStyle name="Hipervínculo visitado" xfId="15742" builtinId="9" hidden="1"/>
    <cellStyle name="Hipervínculo visitado" xfId="18008" builtinId="9" hidden="1"/>
    <cellStyle name="Hipervínculo visitado" xfId="56994" builtinId="9" hidden="1"/>
    <cellStyle name="Hipervínculo visitado" xfId="42818" builtinId="9" hidden="1"/>
    <cellStyle name="Hipervínculo visitado" xfId="39381" builtinId="9" hidden="1"/>
    <cellStyle name="Hipervínculo visitado" xfId="45816" builtinId="9" hidden="1"/>
    <cellStyle name="Hipervínculo visitado" xfId="11696" builtinId="9" hidden="1"/>
    <cellStyle name="Hipervínculo visitado" xfId="41474" builtinId="9" hidden="1"/>
    <cellStyle name="Hipervínculo visitado" xfId="39732" builtinId="9" hidden="1"/>
    <cellStyle name="Hipervínculo visitado" xfId="29205" builtinId="9" hidden="1"/>
    <cellStyle name="Hipervínculo visitado" xfId="32652" builtinId="9" hidden="1"/>
    <cellStyle name="Hipervínculo visitado" xfId="58819" builtinId="9" hidden="1"/>
    <cellStyle name="Hipervínculo visitado" xfId="33964" builtinId="9" hidden="1"/>
    <cellStyle name="Hipervínculo visitado" xfId="54039" builtinId="9" hidden="1"/>
    <cellStyle name="Hipervínculo visitado" xfId="57573" builtinId="9" hidden="1"/>
    <cellStyle name="Hipervínculo visitado" xfId="22399" builtinId="9" hidden="1"/>
    <cellStyle name="Hipervínculo visitado" xfId="47603" builtinId="9" hidden="1"/>
    <cellStyle name="Hipervínculo visitado" xfId="16754" builtinId="9" hidden="1"/>
    <cellStyle name="Hipervínculo visitado" xfId="54034" builtinId="9" hidden="1"/>
    <cellStyle name="Hipervínculo visitado" xfId="47085" builtinId="9" hidden="1"/>
    <cellStyle name="Hipervínculo visitado" xfId="20012" builtinId="9" hidden="1"/>
    <cellStyle name="Hipervínculo visitado" xfId="5527" builtinId="9" hidden="1"/>
    <cellStyle name="Hipervínculo visitado" xfId="18776" builtinId="9" hidden="1"/>
    <cellStyle name="Hipervínculo visitado" xfId="14172" builtinId="9" hidden="1"/>
    <cellStyle name="Hipervínculo visitado" xfId="20332" builtinId="9" hidden="1"/>
    <cellStyle name="Hipervínculo visitado" xfId="6659" builtinId="9" hidden="1"/>
    <cellStyle name="Hipervínculo visitado" xfId="56897" builtinId="9" hidden="1"/>
    <cellStyle name="Hipervínculo visitado" xfId="58979" builtinId="9" hidden="1"/>
    <cellStyle name="Hipervínculo visitado" xfId="48362" builtinId="9" hidden="1"/>
    <cellStyle name="Hipervínculo visitado" xfId="31991" builtinId="9" hidden="1"/>
    <cellStyle name="Hipervínculo visitado" xfId="13614" builtinId="9" hidden="1"/>
    <cellStyle name="Hipervínculo visitado" xfId="48960" builtinId="9" hidden="1"/>
    <cellStyle name="Hipervínculo visitado" xfId="27232" builtinId="9" hidden="1"/>
    <cellStyle name="Hipervínculo visitado" xfId="14265" builtinId="9" hidden="1"/>
    <cellStyle name="Hipervínculo visitado" xfId="7115" builtinId="9" hidden="1"/>
    <cellStyle name="Hipervínculo visitado" xfId="54461" builtinId="9" hidden="1"/>
    <cellStyle name="Hipervínculo visitado" xfId="30864" builtinId="9" hidden="1"/>
    <cellStyle name="Hipervínculo visitado" xfId="48183" builtinId="9" hidden="1"/>
    <cellStyle name="Hipervínculo visitado" xfId="51832" builtinId="9" hidden="1"/>
    <cellStyle name="Hipervínculo visitado" xfId="4221" builtinId="9" hidden="1"/>
    <cellStyle name="Hipervínculo visitado" xfId="23743" builtinId="9" hidden="1"/>
    <cellStyle name="Hipervínculo visitado" xfId="30892" builtinId="9" hidden="1"/>
    <cellStyle name="Hipervínculo visitado" xfId="13793" builtinId="9" hidden="1"/>
    <cellStyle name="Hipervínculo visitado" xfId="27956" builtinId="9" hidden="1"/>
    <cellStyle name="Hipervínculo visitado" xfId="12931" builtinId="9" hidden="1"/>
    <cellStyle name="Hipervínculo visitado" xfId="28833" builtinId="9" hidden="1"/>
    <cellStyle name="Hipervínculo visitado" xfId="12014" builtinId="9" hidden="1"/>
    <cellStyle name="Hipervínculo visitado" xfId="59242" builtinId="9" hidden="1"/>
    <cellStyle name="Hipervínculo visitado" xfId="44334" builtinId="9" hidden="1"/>
    <cellStyle name="Hipervínculo visitado" xfId="26755" builtinId="9" hidden="1"/>
    <cellStyle name="Hipervínculo visitado" xfId="35266" builtinId="9" hidden="1"/>
    <cellStyle name="Hipervínculo visitado" xfId="23695" builtinId="9" hidden="1"/>
    <cellStyle name="Hipervínculo visitado" xfId="45733" builtinId="9" hidden="1"/>
    <cellStyle name="Hipervínculo visitado" xfId="31997" builtinId="9" hidden="1"/>
    <cellStyle name="Hipervínculo visitado" xfId="29901" builtinId="9" hidden="1"/>
    <cellStyle name="Hipervínculo visitado" xfId="43963" builtinId="9" hidden="1"/>
    <cellStyle name="Hipervínculo visitado" xfId="30166" builtinId="9" hidden="1"/>
    <cellStyle name="Hipervínculo visitado" xfId="29131" builtinId="9" hidden="1"/>
    <cellStyle name="Hipervínculo visitado" xfId="26043" builtinId="9" hidden="1"/>
    <cellStyle name="Hipervínculo visitado" xfId="28279" builtinId="9" hidden="1"/>
    <cellStyle name="Hipervínculo visitado" xfId="37693" builtinId="9" hidden="1"/>
    <cellStyle name="Hipervínculo visitado" xfId="11024" builtinId="9" hidden="1"/>
    <cellStyle name="Hipervínculo visitado" xfId="38099" builtinId="9" hidden="1"/>
    <cellStyle name="Hipervínculo visitado" xfId="18516" builtinId="9" hidden="1"/>
    <cellStyle name="Hipervínculo visitado" xfId="22161" builtinId="9" hidden="1"/>
    <cellStyle name="Hipervínculo visitado" xfId="9510" builtinId="9" hidden="1"/>
    <cellStyle name="Hipervínculo visitado" xfId="47137" builtinId="9" hidden="1"/>
    <cellStyle name="Hipervínculo visitado" xfId="28347" builtinId="9" hidden="1"/>
    <cellStyle name="Hipervínculo visitado" xfId="25861" builtinId="9" hidden="1"/>
    <cellStyle name="Hipervínculo visitado" xfId="5986" builtinId="9" hidden="1"/>
    <cellStyle name="Hipervínculo visitado" xfId="11132" builtinId="9" hidden="1"/>
    <cellStyle name="Hipervínculo visitado" xfId="55000" builtinId="9" hidden="1"/>
    <cellStyle name="Hipervínculo visitado" xfId="44766" builtinId="9" hidden="1"/>
    <cellStyle name="Hipervínculo visitado" xfId="10534" builtinId="9" hidden="1"/>
    <cellStyle name="Hipervínculo visitado" xfId="47685" builtinId="9" hidden="1"/>
    <cellStyle name="Hipervínculo visitado" xfId="45923" builtinId="9" hidden="1"/>
    <cellStyle name="Hipervínculo visitado" xfId="42020" builtinId="9" hidden="1"/>
    <cellStyle name="Hipervínculo visitado" xfId="7688" builtinId="9" hidden="1"/>
    <cellStyle name="Hipervínculo visitado" xfId="18221" builtinId="9" hidden="1"/>
    <cellStyle name="Hipervínculo visitado" xfId="21937" builtinId="9" hidden="1"/>
    <cellStyle name="Hipervínculo visitado" xfId="12181" builtinId="9" hidden="1"/>
    <cellStyle name="Hipervínculo visitado" xfId="36211" builtinId="9" hidden="1"/>
    <cellStyle name="Hipervínculo visitado" xfId="3165" builtinId="9" hidden="1"/>
    <cellStyle name="Hipervínculo visitado" xfId="24357" builtinId="9" hidden="1"/>
    <cellStyle name="Hipervínculo visitado" xfId="29652" builtinId="9" hidden="1"/>
    <cellStyle name="Hipervínculo visitado" xfId="28500" builtinId="9" hidden="1"/>
    <cellStyle name="Hipervínculo visitado" xfId="37811" builtinId="9" hidden="1"/>
    <cellStyle name="Hipervínculo visitado" xfId="14731" builtinId="9" hidden="1"/>
    <cellStyle name="Hipervínculo visitado" xfId="24597" builtinId="9" hidden="1"/>
    <cellStyle name="Hipervínculo visitado" xfId="45747" builtinId="9" hidden="1"/>
    <cellStyle name="Hipervínculo visitado" xfId="15178" builtinId="9" hidden="1"/>
    <cellStyle name="Hipervínculo visitado" xfId="47521" builtinId="9" hidden="1"/>
    <cellStyle name="Hipervínculo visitado" xfId="53387" builtinId="9" hidden="1"/>
    <cellStyle name="Hipervínculo visitado" xfId="53363" builtinId="9" hidden="1"/>
    <cellStyle name="Hipervínculo visitado" xfId="52645" builtinId="9" hidden="1"/>
    <cellStyle name="Hipervínculo visitado" xfId="56117" builtinId="9" hidden="1"/>
    <cellStyle name="Hipervínculo visitado" xfId="56467" builtinId="9" hidden="1"/>
    <cellStyle name="Hipervínculo visitado" xfId="18219" builtinId="9" hidden="1"/>
    <cellStyle name="Hipervínculo visitado" xfId="14406" builtinId="9" hidden="1"/>
    <cellStyle name="Hipervínculo visitado" xfId="14182" builtinId="9" hidden="1"/>
    <cellStyle name="Hipervínculo visitado" xfId="14866" builtinId="9" hidden="1"/>
    <cellStyle name="Hipervínculo visitado" xfId="9794" builtinId="9" hidden="1"/>
    <cellStyle name="Hipervínculo visitado" xfId="10804" builtinId="9" hidden="1"/>
    <cellStyle name="Hipervínculo visitado" xfId="17934" builtinId="9" hidden="1"/>
    <cellStyle name="Hipervínculo visitado" xfId="17496" builtinId="9" hidden="1"/>
    <cellStyle name="Hipervínculo visitado" xfId="18121" builtinId="9" hidden="1"/>
    <cellStyle name="Hipervínculo visitado" xfId="18255" builtinId="9" hidden="1"/>
    <cellStyle name="Hipervínculo visitado" xfId="13881" builtinId="9" hidden="1"/>
    <cellStyle name="Hipervínculo visitado" xfId="13764" builtinId="9" hidden="1"/>
    <cellStyle name="Hipervínculo visitado" xfId="18237" builtinId="9" hidden="1"/>
    <cellStyle name="Hipervínculo visitado" xfId="17710" builtinId="9" hidden="1"/>
    <cellStyle name="Hipervínculo visitado" xfId="10866" builtinId="9" hidden="1"/>
    <cellStyle name="Hipervínculo visitado" xfId="17418" builtinId="9" hidden="1"/>
    <cellStyle name="Hipervínculo visitado" xfId="55815" builtinId="9" hidden="1"/>
    <cellStyle name="Hipervínculo visitado" xfId="52891" builtinId="9" hidden="1"/>
    <cellStyle name="Hipervínculo visitado" xfId="40949" builtinId="9" hidden="1"/>
    <cellStyle name="Hipervínculo visitado" xfId="22680" builtinId="9" hidden="1"/>
    <cellStyle name="Hipervínculo visitado" xfId="48314" builtinId="9" hidden="1"/>
    <cellStyle name="Hipervínculo visitado" xfId="53475" builtinId="9" hidden="1"/>
    <cellStyle name="Hipervínculo visitado" xfId="53409" builtinId="9" hidden="1"/>
    <cellStyle name="Hipervínculo visitado" xfId="55058" builtinId="9" hidden="1"/>
    <cellStyle name="Hipervínculo visitado" xfId="58917" builtinId="9" hidden="1"/>
    <cellStyle name="Hipervínculo visitado" xfId="58172" builtinId="9" hidden="1"/>
    <cellStyle name="Hipervínculo visitado" xfId="57752" builtinId="9" hidden="1"/>
    <cellStyle name="Hipervínculo visitado" xfId="56723" builtinId="9" hidden="1"/>
    <cellStyle name="Hipervínculo visitado" xfId="57066" builtinId="9" hidden="1"/>
    <cellStyle name="Hipervínculo visitado" xfId="50153" builtinId="9" hidden="1"/>
    <cellStyle name="Hipervínculo visitado" xfId="15306" builtinId="9" hidden="1"/>
    <cellStyle name="Hipervínculo visitado" xfId="15732" builtinId="9" hidden="1"/>
    <cellStyle name="Hipervínculo visitado" xfId="14128" builtinId="9" hidden="1"/>
    <cellStyle name="Hipervínculo visitado" xfId="56031" builtinId="9" hidden="1"/>
    <cellStyle name="Hipervínculo visitado" xfId="55583" builtinId="9" hidden="1"/>
    <cellStyle name="Hipervínculo visitado" xfId="59394" builtinId="9" hidden="1"/>
    <cellStyle name="Hipervínculo visitado" xfId="52242" builtinId="9" hidden="1"/>
    <cellStyle name="Hipervínculo visitado" xfId="53594" builtinId="9" hidden="1"/>
    <cellStyle name="Hipervínculo visitado" xfId="53670" builtinId="9" hidden="1"/>
    <cellStyle name="Hipervínculo visitado" xfId="47295" builtinId="9" hidden="1"/>
    <cellStyle name="Hipervínculo visitado" xfId="47645" builtinId="9" hidden="1"/>
    <cellStyle name="Hipervínculo visitado" xfId="50309" builtinId="9" hidden="1"/>
    <cellStyle name="Hipervínculo visitado" xfId="49031" builtinId="9" hidden="1"/>
    <cellStyle name="Hipervínculo visitado" xfId="54579" builtinId="9" hidden="1"/>
    <cellStyle name="Hipervínculo visitado" xfId="51072" builtinId="9" hidden="1"/>
    <cellStyle name="Hipervínculo visitado" xfId="51548" builtinId="9" hidden="1"/>
    <cellStyle name="Hipervínculo visitado" xfId="52407" builtinId="9" hidden="1"/>
    <cellStyle name="Hipervínculo visitado" xfId="10016" builtinId="9" hidden="1"/>
    <cellStyle name="Hipervínculo visitado" xfId="28677" builtinId="9" hidden="1"/>
    <cellStyle name="Hipervínculo visitado" xfId="33672" builtinId="9" hidden="1"/>
    <cellStyle name="Hipervínculo visitado" xfId="55719" builtinId="9" hidden="1"/>
    <cellStyle name="Hipervínculo visitado" xfId="33508" builtinId="9" hidden="1"/>
    <cellStyle name="Hipervínculo visitado" xfId="32350" builtinId="9" hidden="1"/>
    <cellStyle name="Hipervínculo visitado" xfId="42562" builtinId="9" hidden="1"/>
    <cellStyle name="Hipervínculo visitado" xfId="38985" builtinId="9" hidden="1"/>
    <cellStyle name="Hipervínculo visitado" xfId="39312" builtinId="9" hidden="1"/>
    <cellStyle name="Hipervínculo visitado" xfId="36622" builtinId="9" hidden="1"/>
    <cellStyle name="Hipervínculo visitado" xfId="37090" builtinId="9" hidden="1"/>
    <cellStyle name="Hipervínculo visitado" xfId="38471" builtinId="9" hidden="1"/>
    <cellStyle name="Hipervínculo visitado" xfId="34452" builtinId="9" hidden="1"/>
    <cellStyle name="Hipervínculo visitado" xfId="35813" builtinId="9" hidden="1"/>
    <cellStyle name="Hipervínculo visitado" xfId="36059" builtinId="9" hidden="1"/>
    <cellStyle name="Hipervínculo visitado" xfId="32662" builtinId="9" hidden="1"/>
    <cellStyle name="Hipervínculo visitado" xfId="33526" builtinId="9" hidden="1"/>
    <cellStyle name="Hipervínculo visitado" xfId="34026" builtinId="9" hidden="1"/>
    <cellStyle name="Hipervínculo visitado" xfId="40574" builtinId="9" hidden="1"/>
    <cellStyle name="Hipervínculo visitado" xfId="30830" builtinId="9" hidden="1"/>
    <cellStyle name="Hipervínculo visitado" xfId="48404" builtinId="9" hidden="1"/>
    <cellStyle name="Hipervínculo visitado" xfId="56867" builtinId="9" hidden="1"/>
    <cellStyle name="Hipervínculo visitado" xfId="18213" builtinId="9" hidden="1"/>
    <cellStyle name="Hipervínculo visitado" xfId="17884" builtinId="9" hidden="1"/>
    <cellStyle name="Hipervínculo visitado" xfId="53053" builtinId="9" hidden="1"/>
    <cellStyle name="Hipervínculo visitado" xfId="49158" builtinId="9" hidden="1"/>
    <cellStyle name="Hipervínculo visitado" xfId="49818" builtinId="9" hidden="1"/>
    <cellStyle name="Hipervínculo visitado" xfId="50253" builtinId="9" hidden="1"/>
    <cellStyle name="Hipervínculo visitado" xfId="12737" builtinId="9" hidden="1"/>
    <cellStyle name="Hipervínculo visitado" xfId="46443" builtinId="9" hidden="1"/>
    <cellStyle name="Hipervínculo visitado" xfId="56445" builtinId="9" hidden="1"/>
    <cellStyle name="Hipervínculo visitado" xfId="16474" builtinId="9" hidden="1"/>
    <cellStyle name="Hipervínculo visitado" xfId="48924" builtinId="9" hidden="1"/>
    <cellStyle name="Hipervínculo visitado" xfId="32882" builtinId="9" hidden="1"/>
    <cellStyle name="Hipervínculo visitado" xfId="11982" builtinId="9" hidden="1"/>
    <cellStyle name="Hipervínculo visitado" xfId="53644" builtinId="9" hidden="1"/>
    <cellStyle name="Hipervínculo visitado" xfId="56653" builtinId="9" hidden="1"/>
    <cellStyle name="Hipervínculo visitado" xfId="28921" builtinId="9" hidden="1"/>
    <cellStyle name="Hipervínculo visitado" xfId="20808" builtinId="9" hidden="1"/>
    <cellStyle name="Hipervínculo visitado" xfId="23661" builtinId="9" hidden="1"/>
    <cellStyle name="Hipervínculo visitado" xfId="21552" builtinId="9" hidden="1"/>
    <cellStyle name="Hipervínculo visitado" xfId="41922" builtinId="9" hidden="1"/>
    <cellStyle name="Hipervínculo visitado" xfId="45605" builtinId="9" hidden="1"/>
    <cellStyle name="Hipervínculo visitado" xfId="29787" builtinId="9" hidden="1"/>
    <cellStyle name="Hipervínculo visitado" xfId="14100" builtinId="9" hidden="1"/>
    <cellStyle name="Hipervínculo visitado" xfId="2210" builtinId="9" hidden="1"/>
    <cellStyle name="Hipervínculo visitado" xfId="48078" builtinId="9" hidden="1"/>
    <cellStyle name="Hipervínculo visitado" xfId="44124" builtinId="9" hidden="1"/>
    <cellStyle name="Hipervínculo visitado" xfId="22505" builtinId="9" hidden="1"/>
    <cellStyle name="Hipervínculo visitado" xfId="40628" builtinId="9" hidden="1"/>
    <cellStyle name="Hipervínculo visitado" xfId="54093" builtinId="9" hidden="1"/>
    <cellStyle name="Hipervínculo visitado" xfId="34444" builtinId="9" hidden="1"/>
    <cellStyle name="Hipervínculo visitado" xfId="11911" builtinId="9" hidden="1"/>
    <cellStyle name="Hipervínculo visitado" xfId="18968" builtinId="9" hidden="1"/>
    <cellStyle name="Hipervínculo visitado" xfId="30394" builtinId="9" hidden="1"/>
    <cellStyle name="Hipervínculo visitado" xfId="29648" builtinId="9" hidden="1"/>
    <cellStyle name="Hipervínculo visitado" xfId="24041" builtinId="9" hidden="1"/>
    <cellStyle name="Hipervínculo visitado" xfId="37447" builtinId="9" hidden="1"/>
    <cellStyle name="Hipervínculo visitado" xfId="6066" builtinId="9" hidden="1"/>
    <cellStyle name="Hipervínculo visitado" xfId="16047" builtinId="9" hidden="1"/>
    <cellStyle name="Hipervínculo visitado" xfId="11649" builtinId="9" hidden="1"/>
    <cellStyle name="Hipervínculo visitado" xfId="51498" builtinId="9" hidden="1"/>
    <cellStyle name="Hipervínculo visitado" xfId="47203" builtinId="9" hidden="1"/>
    <cellStyle name="Hipervínculo visitado" xfId="14338" builtinId="9" hidden="1"/>
    <cellStyle name="Hipervínculo visitado" xfId="52162" builtinId="9" hidden="1"/>
    <cellStyle name="Hipervínculo visitado" xfId="10320" builtinId="9" hidden="1"/>
    <cellStyle name="Hipervínculo visitado" xfId="6949" builtinId="9" hidden="1"/>
    <cellStyle name="Hipervínculo visitado" xfId="6763" builtinId="9" hidden="1"/>
    <cellStyle name="Hipervínculo visitado" xfId="18676" builtinId="9" hidden="1"/>
    <cellStyle name="Hipervínculo visitado" xfId="1929" builtinId="9" hidden="1"/>
    <cellStyle name="Hipervínculo visitado" xfId="30216" builtinId="9" hidden="1"/>
    <cellStyle name="Hipervínculo visitado" xfId="9703" builtinId="9" hidden="1"/>
    <cellStyle name="Hipervínculo visitado" xfId="41870" builtinId="9" hidden="1"/>
    <cellStyle name="Hipervínculo visitado" xfId="42886" builtinId="9" hidden="1"/>
    <cellStyle name="Hipervínculo visitado" xfId="12255" builtinId="9" hidden="1"/>
    <cellStyle name="Hipervínculo visitado" xfId="34215" builtinId="9" hidden="1"/>
    <cellStyle name="Hipervínculo visitado" xfId="11942" builtinId="9" hidden="1"/>
    <cellStyle name="Hipervínculo visitado" xfId="33388" builtinId="9" hidden="1"/>
    <cellStyle name="Hipervínculo visitado" xfId="52072" builtinId="9" hidden="1"/>
    <cellStyle name="Hipervínculo visitado" xfId="49268" builtinId="9" hidden="1"/>
    <cellStyle name="Hipervínculo visitado" xfId="51924" builtinId="9" hidden="1"/>
    <cellStyle name="Hipervínculo visitado" xfId="48956" builtinId="9" hidden="1"/>
    <cellStyle name="Hipervínculo visitado" xfId="20068" builtinId="9" hidden="1"/>
    <cellStyle name="Hipervínculo visitado" xfId="45212" builtinId="9" hidden="1"/>
    <cellStyle name="Hipervínculo visitado" xfId="45264" builtinId="9" hidden="1"/>
    <cellStyle name="Hipervínculo visitado" xfId="17646" builtinId="9" hidden="1"/>
    <cellStyle name="Hipervínculo visitado" xfId="30285" builtinId="9" hidden="1"/>
    <cellStyle name="Hipervínculo visitado" xfId="56331" builtinId="9" hidden="1"/>
    <cellStyle name="Hipervínculo visitado" xfId="57395" builtinId="9" hidden="1"/>
    <cellStyle name="Hipervínculo visitado" xfId="56599" builtinId="9" hidden="1"/>
    <cellStyle name="Hipervínculo visitado" xfId="55507" builtinId="9" hidden="1"/>
    <cellStyle name="Hipervínculo visitado" xfId="58339" builtinId="9" hidden="1"/>
    <cellStyle name="Hipervínculo visitado" xfId="50183" builtinId="9" hidden="1"/>
    <cellStyle name="Hipervínculo visitado" xfId="15658" builtinId="9" hidden="1"/>
    <cellStyle name="Hipervínculo visitado" xfId="7369" builtinId="9" hidden="1"/>
    <cellStyle name="Hipervínculo visitado" xfId="50365" builtinId="9" hidden="1"/>
    <cellStyle name="Hipervínculo visitado" xfId="57200" builtinId="9" hidden="1"/>
    <cellStyle name="Hipervínculo visitado" xfId="54261" builtinId="9" hidden="1"/>
    <cellStyle name="Hipervínculo visitado" xfId="13835" builtinId="9" hidden="1"/>
    <cellStyle name="Hipervínculo visitado" xfId="43435" builtinId="9" hidden="1"/>
    <cellStyle name="Hipervínculo visitado" xfId="46481" builtinId="9" hidden="1"/>
    <cellStyle name="Hipervínculo visitado" xfId="28442" builtinId="9" hidden="1"/>
    <cellStyle name="Hipervínculo visitado" xfId="19301" builtinId="9" hidden="1"/>
    <cellStyle name="Hipervínculo visitado" xfId="4219" builtinId="9" hidden="1"/>
    <cellStyle name="Hipervínculo visitado" xfId="10402" builtinId="9" hidden="1"/>
    <cellStyle name="Hipervínculo visitado" xfId="15869" builtinId="9" hidden="1"/>
    <cellStyle name="Hipervínculo visitado" xfId="9275" builtinId="9" hidden="1"/>
    <cellStyle name="Hipervínculo visitado" xfId="9411" builtinId="9" hidden="1"/>
    <cellStyle name="Hipervínculo visitado" xfId="44098" builtinId="9" hidden="1"/>
    <cellStyle name="Hipervínculo visitado" xfId="23521" builtinId="9" hidden="1"/>
    <cellStyle name="Hipervínculo visitado" xfId="22601" builtinId="9" hidden="1"/>
    <cellStyle name="Hipervínculo visitado" xfId="21921" builtinId="9" hidden="1"/>
    <cellStyle name="Hipervínculo visitado" xfId="21011" builtinId="9" hidden="1"/>
    <cellStyle name="Hipervínculo visitado" xfId="20985" builtinId="9" hidden="1"/>
    <cellStyle name="Hipervínculo visitado" xfId="23635" builtinId="9" hidden="1"/>
    <cellStyle name="Hipervínculo visitado" xfId="24441" builtinId="9" hidden="1"/>
    <cellStyle name="Hipervínculo visitado" xfId="24079" builtinId="9" hidden="1"/>
    <cellStyle name="Hipervínculo visitado" xfId="59217" builtinId="9" hidden="1"/>
    <cellStyle name="Hipervínculo visitado" xfId="36492" builtinId="9" hidden="1"/>
    <cellStyle name="Hipervínculo visitado" xfId="12715" builtinId="9" hidden="1"/>
    <cellStyle name="Hipervínculo visitado" xfId="14699" builtinId="9" hidden="1"/>
    <cellStyle name="Hipervínculo visitado" xfId="15953" builtinId="9" hidden="1"/>
    <cellStyle name="Hipervínculo visitado" xfId="14570" builtinId="9" hidden="1"/>
    <cellStyle name="Hipervínculo visitado" xfId="38439" builtinId="9" hidden="1"/>
    <cellStyle name="Hipervínculo visitado" xfId="34751" builtinId="9" hidden="1"/>
    <cellStyle name="Hipervínculo visitado" xfId="36055" builtinId="9" hidden="1"/>
    <cellStyle name="Hipervínculo visitado" xfId="32281" builtinId="9" hidden="1"/>
    <cellStyle name="Hipervínculo visitado" xfId="32862" builtinId="9" hidden="1"/>
    <cellStyle name="Hipervínculo visitado" xfId="30078" builtinId="9" hidden="1"/>
    <cellStyle name="Hipervínculo visitado" xfId="30196" builtinId="9" hidden="1"/>
    <cellStyle name="Hipervínculo visitado" xfId="30502" builtinId="9" hidden="1"/>
    <cellStyle name="Hipervínculo visitado" xfId="52218" builtinId="9" hidden="1"/>
    <cellStyle name="Hipervínculo visitado" xfId="53713" builtinId="9" hidden="1"/>
    <cellStyle name="Hipervínculo visitado" xfId="58637" builtinId="9" hidden="1"/>
    <cellStyle name="Hipervínculo visitado" xfId="57124" builtinId="9" hidden="1"/>
    <cellStyle name="Hipervínculo visitado" xfId="46695" builtinId="9" hidden="1"/>
    <cellStyle name="Hipervínculo visitado" xfId="38371" builtinId="9" hidden="1"/>
    <cellStyle name="Hipervínculo visitado" xfId="26509" builtinId="9" hidden="1"/>
    <cellStyle name="Hipervínculo visitado" xfId="10020" builtinId="9" hidden="1"/>
    <cellStyle name="Hipervínculo visitado" xfId="10614" builtinId="9" hidden="1"/>
    <cellStyle name="Hipervínculo visitado" xfId="15030" builtinId="9" hidden="1"/>
    <cellStyle name="Hipervínculo visitado" xfId="16547" builtinId="9" hidden="1"/>
    <cellStyle name="Hipervínculo visitado" xfId="43543" builtinId="9" hidden="1"/>
    <cellStyle name="Hipervínculo visitado" xfId="27256" builtinId="9" hidden="1"/>
    <cellStyle name="Hipervínculo visitado" xfId="45298" builtinId="9" hidden="1"/>
    <cellStyle name="Hipervínculo visitado" xfId="45573" builtinId="9" hidden="1"/>
    <cellStyle name="Hipervínculo visitado" xfId="46800" builtinId="9" hidden="1"/>
    <cellStyle name="Hipervínculo visitado" xfId="46609" builtinId="9" hidden="1"/>
    <cellStyle name="Hipervínculo visitado" xfId="26905" builtinId="9" hidden="1"/>
    <cellStyle name="Hipervínculo visitado" xfId="27334" builtinId="9" hidden="1"/>
    <cellStyle name="Hipervínculo visitado" xfId="31770" builtinId="9" hidden="1"/>
    <cellStyle name="Hipervínculo visitado" xfId="30779" builtinId="9" hidden="1"/>
    <cellStyle name="Hipervínculo visitado" xfId="28000" builtinId="9" hidden="1"/>
    <cellStyle name="Hipervínculo visitado" xfId="29263" builtinId="9" hidden="1"/>
    <cellStyle name="Hipervínculo visitado" xfId="25690" builtinId="9" hidden="1"/>
    <cellStyle name="Hipervínculo visitado" xfId="27115" builtinId="9" hidden="1"/>
    <cellStyle name="Hipervínculo visitado" xfId="23577" builtinId="9" hidden="1"/>
    <cellStyle name="Hipervínculo visitado" xfId="46778" builtinId="9" hidden="1"/>
    <cellStyle name="Hipervínculo visitado" xfId="42852" builtinId="9" hidden="1"/>
    <cellStyle name="Hipervínculo visitado" xfId="25775" builtinId="9" hidden="1"/>
    <cellStyle name="Hipervínculo visitado" xfId="28119" builtinId="9" hidden="1"/>
    <cellStyle name="Hipervínculo visitado" xfId="1165" builtinId="9" hidden="1"/>
    <cellStyle name="Hipervínculo visitado" xfId="52040" builtinId="9" hidden="1"/>
    <cellStyle name="Hipervínculo visitado" xfId="21671" builtinId="9" hidden="1"/>
    <cellStyle name="Hipervínculo visitado" xfId="22341" builtinId="9" hidden="1"/>
    <cellStyle name="Hipervínculo visitado" xfId="30682" builtinId="9" hidden="1"/>
    <cellStyle name="Hipervínculo visitado" xfId="27009" builtinId="9" hidden="1"/>
    <cellStyle name="Hipervínculo visitado" xfId="29427" builtinId="9" hidden="1"/>
    <cellStyle name="Hipervínculo visitado" xfId="31182" builtinId="9" hidden="1"/>
    <cellStyle name="Hipervínculo visitado" xfId="46607" builtinId="9" hidden="1"/>
    <cellStyle name="Hipervínculo visitado" xfId="25551" builtinId="9" hidden="1"/>
    <cellStyle name="Hipervínculo visitado" xfId="21971" builtinId="9" hidden="1"/>
    <cellStyle name="Hipervínculo visitado" xfId="12495" builtinId="9" hidden="1"/>
    <cellStyle name="Hipervínculo visitado" xfId="12139" builtinId="9" hidden="1"/>
    <cellStyle name="Hipervínculo visitado" xfId="9705" builtinId="9" hidden="1"/>
    <cellStyle name="Hipervínculo visitado" xfId="43283" builtinId="9" hidden="1"/>
    <cellStyle name="Hipervínculo visitado" xfId="40888" builtinId="9" hidden="1"/>
    <cellStyle name="Hipervínculo visitado" xfId="2530" builtinId="9" hidden="1"/>
    <cellStyle name="Hipervínculo visitado" xfId="6971" builtinId="9" hidden="1"/>
    <cellStyle name="Hipervínculo visitado" xfId="1981" builtinId="9" hidden="1"/>
    <cellStyle name="Hipervínculo visitado" xfId="29636" builtinId="9" hidden="1"/>
    <cellStyle name="Hipervínculo visitado" xfId="30876" builtinId="9" hidden="1"/>
    <cellStyle name="Hipervínculo visitado" xfId="46927" builtinId="9" hidden="1"/>
    <cellStyle name="Hipervínculo visitado" xfId="31334" builtinId="9" hidden="1"/>
    <cellStyle name="Hipervínculo visitado" xfId="25298" builtinId="9" hidden="1"/>
    <cellStyle name="Hipervínculo visitado" xfId="23183" builtinId="9" hidden="1"/>
    <cellStyle name="Hipervínculo visitado" xfId="28446" builtinId="9" hidden="1"/>
    <cellStyle name="Hipervínculo visitado" xfId="31726" builtinId="9" hidden="1"/>
    <cellStyle name="Hipervínculo visitado" xfId="40402" builtinId="9" hidden="1"/>
    <cellStyle name="Hipervínculo visitado" xfId="38373" builtinId="9" hidden="1"/>
    <cellStyle name="Hipervínculo visitado" xfId="19452" builtinId="9" hidden="1"/>
    <cellStyle name="Hipervínculo visitado" xfId="14448" builtinId="9" hidden="1"/>
    <cellStyle name="Hipervínculo visitado" xfId="44346" builtinId="9" hidden="1"/>
    <cellStyle name="Hipervínculo visitado" xfId="58443" builtinId="9" hidden="1"/>
    <cellStyle name="Hipervínculo visitado" xfId="48454" builtinId="9" hidden="1"/>
    <cellStyle name="Hipervínculo visitado" xfId="33302" builtinId="9" hidden="1"/>
    <cellStyle name="Hipervínculo visitado" xfId="37473" builtinId="9" hidden="1"/>
    <cellStyle name="Hipervínculo visitado" xfId="12203" builtinId="9" hidden="1"/>
    <cellStyle name="Hipervínculo visitado" xfId="14942" builtinId="9" hidden="1"/>
    <cellStyle name="Hipervínculo visitado" xfId="25078" builtinId="9" hidden="1"/>
    <cellStyle name="Hipervínculo visitado" xfId="23667" builtinId="9" hidden="1"/>
    <cellStyle name="Hipervínculo visitado" xfId="23432" builtinId="9" hidden="1"/>
    <cellStyle name="Hipervínculo visitado" xfId="51034" builtinId="9" hidden="1"/>
    <cellStyle name="Hipervínculo visitado" xfId="9713" builtinId="9" hidden="1"/>
    <cellStyle name="Hipervínculo visitado" xfId="25877" builtinId="9" hidden="1"/>
    <cellStyle name="Hipervínculo visitado" xfId="55303" builtinId="9" hidden="1"/>
    <cellStyle name="Hipervínculo visitado" xfId="54545" builtinId="9" hidden="1"/>
    <cellStyle name="Hipervínculo visitado" xfId="18034" builtinId="9" hidden="1"/>
    <cellStyle name="Hipervínculo visitado" xfId="17932" builtinId="9" hidden="1"/>
    <cellStyle name="Hipervínculo visitado" xfId="33312" builtinId="9" hidden="1"/>
    <cellStyle name="Hipervínculo visitado" xfId="8182" builtinId="9" hidden="1"/>
    <cellStyle name="Hipervínculo visitado" xfId="50784" builtinId="9" hidden="1"/>
    <cellStyle name="Hipervínculo visitado" xfId="13998" builtinId="9" hidden="1"/>
    <cellStyle name="Hipervínculo visitado" xfId="8688" builtinId="9" hidden="1"/>
    <cellStyle name="Hipervínculo visitado" xfId="41233" builtinId="9" hidden="1"/>
    <cellStyle name="Hipervínculo visitado" xfId="52509" builtinId="9" hidden="1"/>
    <cellStyle name="Hipervínculo visitado" xfId="32247" builtinId="9" hidden="1"/>
    <cellStyle name="Hipervínculo visitado" xfId="35153" builtinId="9" hidden="1"/>
    <cellStyle name="Hipervínculo visitado" xfId="14681" builtinId="9" hidden="1"/>
    <cellStyle name="Hipervínculo visitado" xfId="35895" builtinId="9" hidden="1"/>
    <cellStyle name="Hipervínculo visitado" xfId="22457" builtinId="9" hidden="1"/>
    <cellStyle name="Hipervínculo visitado" xfId="31444" builtinId="9" hidden="1"/>
    <cellStyle name="Hipervínculo visitado" xfId="2739" builtinId="9" hidden="1"/>
    <cellStyle name="Hipervínculo visitado" xfId="58647" builtinId="9" hidden="1"/>
    <cellStyle name="Hipervínculo visitado" xfId="24235" builtinId="9" hidden="1"/>
    <cellStyle name="Hipervínculo visitado" xfId="32607" builtinId="9" hidden="1"/>
    <cellStyle name="Hipervínculo visitado" xfId="53677" builtinId="9" hidden="1"/>
    <cellStyle name="Hipervínculo visitado" xfId="46837" builtinId="9" hidden="1"/>
    <cellStyle name="Hipervínculo visitado" xfId="55856" builtinId="9" hidden="1"/>
    <cellStyle name="Hipervínculo visitado" xfId="49768" builtinId="9" hidden="1"/>
    <cellStyle name="Hipervínculo visitado" xfId="54874" builtinId="9" hidden="1"/>
    <cellStyle name="Hipervínculo visitado" xfId="34478" builtinId="9" hidden="1"/>
    <cellStyle name="Hipervínculo visitado" xfId="32966" builtinId="9" hidden="1"/>
    <cellStyle name="Hipervínculo visitado" xfId="34511" builtinId="9" hidden="1"/>
    <cellStyle name="Hipervínculo visitado" xfId="38233" builtinId="9" hidden="1"/>
    <cellStyle name="Hipervínculo visitado" xfId="40160" builtinId="9" hidden="1"/>
    <cellStyle name="Hipervínculo visitado" xfId="30208" builtinId="9" hidden="1"/>
    <cellStyle name="Hipervínculo visitado" xfId="12402" builtinId="9" hidden="1"/>
    <cellStyle name="Hipervínculo visitado" xfId="51367" builtinId="9" hidden="1"/>
    <cellStyle name="Hipervínculo visitado" xfId="49618" builtinId="9" hidden="1"/>
    <cellStyle name="Hipervínculo visitado" xfId="45920" builtinId="9" hidden="1"/>
    <cellStyle name="Hipervínculo visitado" xfId="49914" builtinId="9" hidden="1"/>
    <cellStyle name="Hipervínculo visitado" xfId="10704" builtinId="9" hidden="1"/>
    <cellStyle name="Hipervínculo visitado" xfId="14110" builtinId="9" hidden="1"/>
    <cellStyle name="Hipervínculo visitado" xfId="57615" builtinId="9" hidden="1"/>
    <cellStyle name="Hipervínculo visitado" xfId="59456" builtinId="9" hidden="1"/>
    <cellStyle name="Hipervínculo visitado" xfId="54838" builtinId="9" hidden="1"/>
    <cellStyle name="Hipervínculo visitado" xfId="52945" builtinId="9" hidden="1"/>
    <cellStyle name="Hipervínculo visitado" xfId="17542" builtinId="9" hidden="1"/>
    <cellStyle name="Hipervínculo visitado" xfId="16954" builtinId="9" hidden="1"/>
    <cellStyle name="Hipervínculo visitado" xfId="17968" builtinId="9" hidden="1"/>
    <cellStyle name="Hipervínculo visitado" xfId="19090" builtinId="9" hidden="1"/>
    <cellStyle name="Hipervínculo visitado" xfId="9598" builtinId="9" hidden="1"/>
    <cellStyle name="Hipervínculo visitado" xfId="18305" builtinId="9" hidden="1"/>
    <cellStyle name="Hipervínculo visitado" xfId="56341" builtinId="9" hidden="1"/>
    <cellStyle name="Hipervínculo visitado" xfId="7019" builtinId="9" hidden="1"/>
    <cellStyle name="Hipervínculo visitado" xfId="11498" builtinId="9" hidden="1"/>
    <cellStyle name="Hipervínculo visitado" xfId="29199" builtinId="9" hidden="1"/>
    <cellStyle name="Hipervínculo visitado" xfId="34983" builtinId="9" hidden="1"/>
    <cellStyle name="Hipervínculo visitado" xfId="32430" builtinId="9" hidden="1"/>
    <cellStyle name="Hipervínculo visitado" xfId="54369" builtinId="9" hidden="1"/>
    <cellStyle name="Hipervínculo visitado" xfId="12557" builtinId="9" hidden="1"/>
    <cellStyle name="Hipervínculo visitado" xfId="17266" builtinId="9" hidden="1"/>
    <cellStyle name="Hipervínculo visitado" xfId="46929" builtinId="9" hidden="1"/>
    <cellStyle name="Hipervínculo visitado" xfId="4661" builtinId="9" hidden="1"/>
    <cellStyle name="Hipervínculo visitado" xfId="30775" builtinId="9" hidden="1"/>
    <cellStyle name="Hipervínculo visitado" xfId="31897" builtinId="9" hidden="1"/>
    <cellStyle name="Hipervínculo visitado" xfId="22387" builtinId="9" hidden="1"/>
    <cellStyle name="Hipervínculo visitado" xfId="22235" builtinId="9" hidden="1"/>
    <cellStyle name="Hipervínculo visitado" xfId="11514" builtinId="9" hidden="1"/>
    <cellStyle name="Hipervínculo visitado" xfId="35001" builtinId="9" hidden="1"/>
    <cellStyle name="Hipervínculo visitado" xfId="12611" builtinId="9" hidden="1"/>
    <cellStyle name="Hipervínculo visitado" xfId="39560" builtinId="9" hidden="1"/>
    <cellStyle name="Hipervínculo visitado" xfId="11913" builtinId="9" hidden="1"/>
    <cellStyle name="Hipervínculo visitado" xfId="32611" builtinId="9" hidden="1"/>
    <cellStyle name="Hipervínculo visitado" xfId="58645" builtinId="9" hidden="1"/>
    <cellStyle name="Hipervínculo visitado" xfId="27823" builtinId="9" hidden="1"/>
    <cellStyle name="Hipervínculo visitado" xfId="52336" builtinId="9" hidden="1"/>
    <cellStyle name="Hipervínculo visitado" xfId="51940" builtinId="9" hidden="1"/>
    <cellStyle name="Hipervínculo visitado" xfId="19222" builtinId="9" hidden="1"/>
    <cellStyle name="Hipervínculo visitado" xfId="22662" builtinId="9" hidden="1"/>
    <cellStyle name="Hipervínculo visitado" xfId="17894" builtinId="9" hidden="1"/>
    <cellStyle name="Hipervínculo visitado" xfId="37947" builtinId="9" hidden="1"/>
    <cellStyle name="Hipervínculo visitado" xfId="57899" builtinId="9" hidden="1"/>
    <cellStyle name="Hipervínculo visitado" xfId="26219" builtinId="9" hidden="1"/>
    <cellStyle name="Hipervínculo visitado" xfId="33768" builtinId="9" hidden="1"/>
    <cellStyle name="Hipervínculo visitado" xfId="18285" builtinId="9" hidden="1"/>
    <cellStyle name="Hipervínculo visitado" xfId="56199" builtinId="9" hidden="1"/>
    <cellStyle name="Hipervínculo visitado" xfId="8939" builtinId="9" hidden="1"/>
    <cellStyle name="Hipervínculo visitado" xfId="32354" builtinId="9" hidden="1"/>
    <cellStyle name="Hipervínculo visitado" xfId="22158" builtinId="9" hidden="1"/>
    <cellStyle name="Hipervínculo visitado" xfId="37031" builtinId="9" hidden="1"/>
    <cellStyle name="Hipervínculo visitado" xfId="4384" builtinId="9" hidden="1"/>
    <cellStyle name="Hipervínculo visitado" xfId="20519" builtinId="9" hidden="1"/>
    <cellStyle name="Hipervínculo visitado" xfId="2042" builtinId="9" hidden="1"/>
    <cellStyle name="Hipervínculo visitado" xfId="34548" builtinId="9" hidden="1"/>
    <cellStyle name="Hipervínculo visitado" xfId="42926" builtinId="9" hidden="1"/>
    <cellStyle name="Hipervínculo visitado" xfId="33906" builtinId="9" hidden="1"/>
    <cellStyle name="Hipervínculo visitado" xfId="35282" builtinId="9" hidden="1"/>
    <cellStyle name="Hipervínculo visitado" xfId="21659" builtinId="9" hidden="1"/>
    <cellStyle name="Hipervínculo visitado" xfId="29369" builtinId="9" hidden="1"/>
    <cellStyle name="Hipervínculo visitado" xfId="16840" builtinId="9" hidden="1"/>
    <cellStyle name="Hipervínculo visitado" xfId="12193" builtinId="9" hidden="1"/>
    <cellStyle name="Hipervínculo visitado" xfId="23406" builtinId="9" hidden="1"/>
    <cellStyle name="Hipervínculo visitado" xfId="327" builtinId="9" hidden="1"/>
    <cellStyle name="Hipervínculo visitado" xfId="23955" builtinId="9" hidden="1"/>
    <cellStyle name="Hipervínculo visitado" xfId="45036" builtinId="9" hidden="1"/>
    <cellStyle name="Hipervínculo visitado" xfId="20975" builtinId="9" hidden="1"/>
    <cellStyle name="Hipervínculo visitado" xfId="43485" builtinId="9" hidden="1"/>
    <cellStyle name="Hipervínculo visitado" xfId="48004" builtinId="9" hidden="1"/>
    <cellStyle name="Hipervínculo visitado" xfId="47789" builtinId="9" hidden="1"/>
    <cellStyle name="Hipervínculo visitado" xfId="55195" builtinId="9" hidden="1"/>
    <cellStyle name="Hipervínculo visitado" xfId="15458" builtinId="9" hidden="1"/>
    <cellStyle name="Hipervínculo visitado" xfId="18241" builtinId="9" hidden="1"/>
    <cellStyle name="Hipervínculo visitado" xfId="23547" builtinId="9" hidden="1"/>
    <cellStyle name="Hipervínculo visitado" xfId="51964" builtinId="9" hidden="1"/>
    <cellStyle name="Hipervínculo visitado" xfId="52156" builtinId="9" hidden="1"/>
    <cellStyle name="Hipervínculo visitado" xfId="32498" builtinId="9" hidden="1"/>
    <cellStyle name="Hipervínculo visitado" xfId="40432" builtinId="9" hidden="1"/>
    <cellStyle name="Hipervínculo visitado" xfId="39180" builtinId="9" hidden="1"/>
    <cellStyle name="Hipervínculo visitado" xfId="52138" builtinId="9" hidden="1"/>
    <cellStyle name="Hipervínculo visitado" xfId="50571" builtinId="9" hidden="1"/>
    <cellStyle name="Hipervínculo visitado" xfId="55038" builtinId="9" hidden="1"/>
    <cellStyle name="Hipervínculo visitado" xfId="12000" builtinId="9" hidden="1"/>
    <cellStyle name="Hipervínculo visitado" xfId="53180" builtinId="9" hidden="1"/>
    <cellStyle name="Hipervínculo visitado" xfId="48786" builtinId="9" hidden="1"/>
    <cellStyle name="Hipervínculo visitado" xfId="40094" builtinId="9" hidden="1"/>
    <cellStyle name="Hipervínculo visitado" xfId="7127" builtinId="9" hidden="1"/>
    <cellStyle name="Hipervínculo visitado" xfId="25453" builtinId="9" hidden="1"/>
    <cellStyle name="Hipervínculo visitado" xfId="56219" builtinId="9" hidden="1"/>
    <cellStyle name="Hipervínculo visitado" xfId="39764" builtinId="9" hidden="1"/>
    <cellStyle name="Hipervínculo visitado" xfId="34527" builtinId="9" hidden="1"/>
    <cellStyle name="Hipervínculo visitado" xfId="17814" builtinId="9" hidden="1"/>
    <cellStyle name="Hipervínculo visitado" xfId="17468" builtinId="9" hidden="1"/>
    <cellStyle name="Hipervínculo visitado" xfId="7504" builtinId="9" hidden="1"/>
    <cellStyle name="Hipervínculo visitado" xfId="59141" builtinId="9" hidden="1"/>
    <cellStyle name="Hipervínculo visitado" xfId="47443" builtinId="9" hidden="1"/>
    <cellStyle name="Hipervínculo visitado" xfId="40272" builtinId="9" hidden="1"/>
    <cellStyle name="Hipervínculo visitado" xfId="33182" builtinId="9" hidden="1"/>
    <cellStyle name="Hipervínculo visitado" xfId="51454" builtinId="9" hidden="1"/>
    <cellStyle name="Hipervínculo visitado" xfId="15330" builtinId="9" hidden="1"/>
    <cellStyle name="Hipervínculo visitado" xfId="27771" builtinId="9" hidden="1"/>
    <cellStyle name="Hipervínculo visitado" xfId="53899" builtinId="9" hidden="1"/>
    <cellStyle name="Hipervínculo visitado" xfId="59207" builtinId="9" hidden="1"/>
    <cellStyle name="Hipervínculo visitado" xfId="53973" builtinId="9" hidden="1"/>
    <cellStyle name="Hipervínculo visitado" xfId="7618" builtinId="9" hidden="1"/>
    <cellStyle name="Hipervínculo visitado" xfId="59268" builtinId="9" hidden="1"/>
    <cellStyle name="Hipervínculo visitado" xfId="42161" builtinId="9" hidden="1"/>
    <cellStyle name="Hipervínculo visitado" xfId="22960" builtinId="9" hidden="1"/>
    <cellStyle name="Hipervínculo visitado" xfId="39919" builtinId="9" hidden="1"/>
    <cellStyle name="Hipervínculo visitado" xfId="36979" builtinId="9" hidden="1"/>
    <cellStyle name="Hipervínculo visitado" xfId="34434" builtinId="9" hidden="1"/>
    <cellStyle name="Hipervínculo visitado" xfId="30309" builtinId="9" hidden="1"/>
    <cellStyle name="Hipervínculo visitado" xfId="20995" builtinId="9" hidden="1"/>
    <cellStyle name="Hipervínculo visitado" xfId="24930" builtinId="9" hidden="1"/>
    <cellStyle name="Hipervínculo visitado" xfId="29742" builtinId="9" hidden="1"/>
    <cellStyle name="Hipervínculo visitado" xfId="27639" builtinId="9" hidden="1"/>
    <cellStyle name="Hipervínculo visitado" xfId="31722" builtinId="9" hidden="1"/>
    <cellStyle name="Hipervínculo visitado" xfId="52909" builtinId="9" hidden="1"/>
    <cellStyle name="Hipervínculo visitado" xfId="35083" builtinId="9" hidden="1"/>
    <cellStyle name="Hipervínculo visitado" xfId="19182" builtinId="9" hidden="1"/>
    <cellStyle name="Hipervínculo visitado" xfId="49998" builtinId="9" hidden="1"/>
    <cellStyle name="Hipervínculo visitado" xfId="7200" builtinId="9" hidden="1"/>
    <cellStyle name="Hipervínculo visitado" xfId="7582" builtinId="9" hidden="1"/>
    <cellStyle name="Hipervínculo visitado" xfId="48344" builtinId="9" hidden="1"/>
    <cellStyle name="Hipervínculo visitado" xfId="56413" builtinId="9" hidden="1"/>
    <cellStyle name="Hipervínculo visitado" xfId="55396" builtinId="9" hidden="1"/>
    <cellStyle name="Hipervínculo visitado" xfId="57304" builtinId="9" hidden="1"/>
    <cellStyle name="Hipervínculo visitado" xfId="59177" builtinId="9" hidden="1"/>
    <cellStyle name="Hipervínculo visitado" xfId="57821" builtinId="9" hidden="1"/>
    <cellStyle name="Hipervínculo visitado" xfId="55699" builtinId="9" hidden="1"/>
    <cellStyle name="Hipervínculo visitado" xfId="55329" builtinId="9" hidden="1"/>
    <cellStyle name="Hipervínculo visitado" xfId="18908" builtinId="9" hidden="1"/>
    <cellStyle name="Hipervínculo visitado" xfId="19532" builtinId="9" hidden="1"/>
    <cellStyle name="Hipervínculo visitado" xfId="20759" builtinId="9" hidden="1"/>
    <cellStyle name="Hipervínculo visitado" xfId="22836" builtinId="9" hidden="1"/>
    <cellStyle name="Hipervínculo visitado" xfId="50730" builtinId="9" hidden="1"/>
    <cellStyle name="Hipervínculo visitado" xfId="54974" builtinId="9" hidden="1"/>
    <cellStyle name="Hipervínculo visitado" xfId="4926" builtinId="9" hidden="1"/>
    <cellStyle name="Hipervínculo visitado" xfId="58901" builtinId="9" hidden="1"/>
    <cellStyle name="Hipervínculo visitado" xfId="46121" builtinId="9" hidden="1"/>
    <cellStyle name="Hipervínculo visitado" xfId="38043" builtinId="9" hidden="1"/>
    <cellStyle name="Hipervínculo visitado" xfId="15514" builtinId="9" hidden="1"/>
    <cellStyle name="Hipervínculo visitado" xfId="28183" builtinId="9" hidden="1"/>
    <cellStyle name="Hipervínculo visitado" xfId="49154" builtinId="9" hidden="1"/>
    <cellStyle name="Hipervínculo visitado" xfId="38075" builtinId="9" hidden="1"/>
    <cellStyle name="Hipervínculo visitado" xfId="53697" builtinId="9" hidden="1"/>
    <cellStyle name="Hipervínculo visitado" xfId="53269" builtinId="9" hidden="1"/>
    <cellStyle name="Hipervínculo visitado" xfId="6022" builtinId="9" hidden="1"/>
    <cellStyle name="Hipervínculo visitado" xfId="32575" builtinId="9" hidden="1"/>
    <cellStyle name="Hipervínculo visitado" xfId="37558" builtinId="9" hidden="1"/>
    <cellStyle name="Hipervínculo visitado" xfId="34382" builtinId="9" hidden="1"/>
    <cellStyle name="Hipervínculo visitado" xfId="45813" builtinId="9" hidden="1"/>
    <cellStyle name="Hipervínculo visitado" xfId="13005" builtinId="9" hidden="1"/>
    <cellStyle name="Hipervínculo visitado" xfId="28434" builtinId="9" hidden="1"/>
    <cellStyle name="Hipervínculo visitado" xfId="36460" builtinId="9" hidden="1"/>
    <cellStyle name="Hipervínculo visitado" xfId="42366" builtinId="9" hidden="1"/>
    <cellStyle name="Hipervínculo visitado" xfId="57901" builtinId="9" hidden="1"/>
    <cellStyle name="Hipervínculo visitado" xfId="2681" builtinId="9" hidden="1"/>
    <cellStyle name="Hipervínculo visitado" xfId="4906" builtinId="9" hidden="1"/>
    <cellStyle name="Hipervínculo visitado" xfId="8786" builtinId="9" hidden="1"/>
    <cellStyle name="Hipervínculo visitado" xfId="30684" builtinId="9" hidden="1"/>
    <cellStyle name="Hipervínculo visitado" xfId="21039" builtinId="9" hidden="1"/>
    <cellStyle name="Hipervínculo visitado" xfId="41866" builtinId="9" hidden="1"/>
    <cellStyle name="Hipervínculo visitado" xfId="12329" builtinId="9" hidden="1"/>
    <cellStyle name="Hipervínculo visitado" xfId="193" builtinId="9" hidden="1"/>
    <cellStyle name="Hipervínculo visitado" xfId="50392" builtinId="9" hidden="1"/>
    <cellStyle name="Hipervínculo visitado" xfId="41556" builtinId="9" hidden="1"/>
    <cellStyle name="Hipervínculo visitado" xfId="26969" builtinId="9" hidden="1"/>
    <cellStyle name="Hipervínculo visitado" xfId="47111" builtinId="9" hidden="1"/>
    <cellStyle name="Hipervínculo visitado" xfId="20881" builtinId="9" hidden="1"/>
    <cellStyle name="Hipervínculo visitado" xfId="7046" builtinId="9" hidden="1"/>
    <cellStyle name="Hipervínculo visitado" xfId="51874" builtinId="9" hidden="1"/>
    <cellStyle name="Hipervínculo visitado" xfId="21333" builtinId="9" hidden="1"/>
    <cellStyle name="Hipervínculo visitado" xfId="34927" builtinId="9" hidden="1"/>
    <cellStyle name="Hipervínculo visitado" xfId="20509" builtinId="9" hidden="1"/>
    <cellStyle name="Hipervínculo visitado" xfId="2981" builtinId="9" hidden="1"/>
    <cellStyle name="Hipervínculo visitado" xfId="857" builtinId="9" hidden="1"/>
    <cellStyle name="Hipervínculo visitado" xfId="41484" builtinId="9" hidden="1"/>
    <cellStyle name="Hipervínculo visitado" xfId="25601" builtinId="9" hidden="1"/>
    <cellStyle name="Hipervínculo visitado" xfId="47719" builtinId="9" hidden="1"/>
    <cellStyle name="Hipervínculo visitado" xfId="45106" builtinId="9" hidden="1"/>
    <cellStyle name="Hipervínculo visitado" xfId="43182" builtinId="9" hidden="1"/>
    <cellStyle name="Hipervínculo visitado" xfId="7078" builtinId="9" hidden="1"/>
    <cellStyle name="Hipervínculo visitado" xfId="25094" builtinId="9" hidden="1"/>
    <cellStyle name="Hipervínculo visitado" xfId="52925" builtinId="9" hidden="1"/>
    <cellStyle name="Hipervínculo visitado" xfId="4119" builtinId="9" hidden="1"/>
    <cellStyle name="Hipervínculo visitado" xfId="38201" builtinId="9" hidden="1"/>
    <cellStyle name="Hipervínculo visitado" xfId="17762" builtinId="9" hidden="1"/>
    <cellStyle name="Hipervínculo visitado" xfId="42854" builtinId="9" hidden="1"/>
    <cellStyle name="Hipervínculo visitado" xfId="13321" builtinId="9" hidden="1"/>
    <cellStyle name="Hipervínculo visitado" xfId="52591" builtinId="9" hidden="1"/>
    <cellStyle name="Hipervínculo visitado" xfId="53717" builtinId="9" hidden="1"/>
    <cellStyle name="Hipervínculo visitado" xfId="38654" builtinId="9" hidden="1"/>
    <cellStyle name="Hipervínculo visitado" xfId="32135" builtinId="9" hidden="1"/>
    <cellStyle name="Hipervínculo visitado" xfId="49438" builtinId="9" hidden="1"/>
    <cellStyle name="Hipervínculo visitado" xfId="42484" builtinId="9" hidden="1"/>
    <cellStyle name="Hipervínculo visitado" xfId="40220" builtinId="9" hidden="1"/>
    <cellStyle name="Hipervínculo visitado" xfId="58204" builtinId="9" hidden="1"/>
    <cellStyle name="Hipervínculo visitado" xfId="57409" builtinId="9" hidden="1"/>
    <cellStyle name="Hipervínculo visitado" xfId="24988" builtinId="9" hidden="1"/>
    <cellStyle name="Hipervínculo visitado" xfId="7093" builtinId="9" hidden="1"/>
    <cellStyle name="Hipervínculo visitado" xfId="55862" builtinId="9" hidden="1"/>
    <cellStyle name="Hipervínculo visitado" xfId="24775" builtinId="9" hidden="1"/>
    <cellStyle name="Hipervínculo visitado" xfId="32087" builtinId="9" hidden="1"/>
    <cellStyle name="Hipervínculo visitado" xfId="26285" builtinId="9" hidden="1"/>
    <cellStyle name="Hipervínculo visitado" xfId="31094" builtinId="9" hidden="1"/>
    <cellStyle name="Hipervínculo visitado" xfId="58553" builtinId="9" hidden="1"/>
    <cellStyle name="Hipervínculo visitado" xfId="48305" builtinId="9" hidden="1"/>
    <cellStyle name="Hipervínculo visitado" xfId="47741" builtinId="9" hidden="1"/>
    <cellStyle name="Hipervínculo visitado" xfId="57533" builtinId="9" hidden="1"/>
    <cellStyle name="Hipervínculo visitado" xfId="18131" builtinId="9" hidden="1"/>
    <cellStyle name="Hipervínculo visitado" xfId="34367" builtinId="9" hidden="1"/>
    <cellStyle name="Hipervínculo visitado" xfId="59374" builtinId="9" hidden="1"/>
    <cellStyle name="Hipervínculo visitado" xfId="14950" builtinId="9" hidden="1"/>
    <cellStyle name="Hipervínculo visitado" xfId="54343" builtinId="9" hidden="1"/>
    <cellStyle name="Hipervínculo visitado" xfId="54391" builtinId="9" hidden="1"/>
    <cellStyle name="Hipervínculo visitado" xfId="6991" builtinId="9" hidden="1"/>
    <cellStyle name="Hipervínculo visitado" xfId="46057" builtinId="9" hidden="1"/>
    <cellStyle name="Hipervínculo visitado" xfId="7395" builtinId="9" hidden="1"/>
    <cellStyle name="Hipervínculo visitado" xfId="19696" builtinId="9" hidden="1"/>
    <cellStyle name="Hipervínculo visitado" xfId="43010" builtinId="9" hidden="1"/>
    <cellStyle name="Hipervínculo visitado" xfId="19871" builtinId="9" hidden="1"/>
    <cellStyle name="Hipervínculo visitado" xfId="19114" builtinId="9" hidden="1"/>
    <cellStyle name="Hipervínculo visitado" xfId="40806" builtinId="9" hidden="1"/>
    <cellStyle name="Hipervínculo visitado" xfId="14796" builtinId="9" hidden="1"/>
    <cellStyle name="Hipervínculo visitado" xfId="49184" builtinId="9" hidden="1"/>
    <cellStyle name="Hipervínculo visitado" xfId="6915" builtinId="9" hidden="1"/>
    <cellStyle name="Hipervínculo visitado" xfId="48864" builtinId="9" hidden="1"/>
    <cellStyle name="Hipervínculo visitado" xfId="39484" builtinId="9" hidden="1"/>
    <cellStyle name="Hipervínculo visitado" xfId="29823" builtinId="9" hidden="1"/>
    <cellStyle name="Hipervínculo visitado" xfId="36852" builtinId="9" hidden="1"/>
    <cellStyle name="Hipervínculo visitado" xfId="33308" builtinId="9" hidden="1"/>
    <cellStyle name="Hipervínculo visitado" xfId="51556" builtinId="9" hidden="1"/>
    <cellStyle name="Hipervínculo visitado" xfId="56771" builtinId="9" hidden="1"/>
    <cellStyle name="Hipervínculo visitado" xfId="33084" builtinId="9" hidden="1"/>
    <cellStyle name="Hipervínculo visitado" xfId="47413" builtinId="9" hidden="1"/>
    <cellStyle name="Hipervínculo visitado" xfId="56085" builtinId="9" hidden="1"/>
    <cellStyle name="Hipervínculo visitado" xfId="59482" builtinId="9" hidden="1"/>
    <cellStyle name="Hipervínculo visitado" xfId="53539" builtinId="9" hidden="1"/>
    <cellStyle name="Hipervínculo visitado" xfId="26451" builtinId="9" hidden="1"/>
    <cellStyle name="Hipervínculo visitado" xfId="38684" builtinId="9" hidden="1"/>
    <cellStyle name="Hipervínculo visitado" xfId="4740" builtinId="9" hidden="1"/>
    <cellStyle name="Hipervínculo visitado" xfId="52296" builtinId="9" hidden="1"/>
    <cellStyle name="Hipervínculo visitado" xfId="32456" builtinId="9" hidden="1"/>
    <cellStyle name="Hipervínculo visitado" xfId="52629" builtinId="9" hidden="1"/>
    <cellStyle name="Hipervínculo visitado" xfId="15947" builtinId="9" hidden="1"/>
    <cellStyle name="Hipervínculo visitado" xfId="30384" builtinId="9" hidden="1"/>
    <cellStyle name="Hipervínculo visitado" xfId="23225" builtinId="9" hidden="1"/>
    <cellStyle name="Hipervínculo visitado" xfId="47593" builtinId="9" hidden="1"/>
    <cellStyle name="Hipervínculo visitado" xfId="59260" builtinId="9" hidden="1"/>
    <cellStyle name="Hipervínculo visitado" xfId="29799" builtinId="9" hidden="1"/>
    <cellStyle name="Hipervínculo visitado" xfId="56691" builtinId="9" hidden="1"/>
    <cellStyle name="Hipervínculo visitado" xfId="22615" builtinId="9" hidden="1"/>
    <cellStyle name="Hipervínculo visitado" xfId="9139" builtinId="9" hidden="1"/>
    <cellStyle name="Hipervínculo visitado" xfId="3539" builtinId="9" hidden="1"/>
    <cellStyle name="Hipervínculo visitado" xfId="33948" builtinId="9" hidden="1"/>
    <cellStyle name="Hipervínculo visitado" xfId="26981" builtinId="9" hidden="1"/>
    <cellStyle name="Hipervínculo visitado" xfId="43050" builtinId="9" hidden="1"/>
    <cellStyle name="Hipervínculo visitado" xfId="15758" builtinId="9" hidden="1"/>
    <cellStyle name="Hipervínculo visitado" xfId="30731" builtinId="9" hidden="1"/>
    <cellStyle name="Hipervínculo visitado" xfId="33836" builtinId="9" hidden="1"/>
    <cellStyle name="Hipervínculo visitado" xfId="32081" builtinId="9" hidden="1"/>
    <cellStyle name="Hipervínculo visitado" xfId="25012" builtinId="9" hidden="1"/>
    <cellStyle name="Hipervínculo visitado" xfId="27396" builtinId="9" hidden="1"/>
    <cellStyle name="Hipervínculo visitado" xfId="43080" builtinId="9" hidden="1"/>
    <cellStyle name="Hipervínculo visitado" xfId="24875" builtinId="9" hidden="1"/>
    <cellStyle name="Hipervínculo visitado" xfId="23069" builtinId="9" hidden="1"/>
    <cellStyle name="Hipervínculo visitado" xfId="10412" builtinId="9" hidden="1"/>
    <cellStyle name="Hipervínculo visitado" xfId="12135" builtinId="9" hidden="1"/>
    <cellStyle name="Hipervínculo visitado" xfId="17376" builtinId="9" hidden="1"/>
    <cellStyle name="Hipervínculo visitado" xfId="17134" builtinId="9" hidden="1"/>
    <cellStyle name="Hipervínculo visitado" xfId="36787" builtinId="9" hidden="1"/>
    <cellStyle name="Hipervínculo visitado" xfId="26005" builtinId="9" hidden="1"/>
    <cellStyle name="Hipervínculo visitado" xfId="25228" builtinId="9" hidden="1"/>
    <cellStyle name="Hipervínculo visitado" xfId="49764" builtinId="9" hidden="1"/>
    <cellStyle name="Hipervínculo visitado" xfId="33314" builtinId="9" hidden="1"/>
    <cellStyle name="Hipervínculo visitado" xfId="56655" builtinId="9" hidden="1"/>
    <cellStyle name="Hipervínculo visitado" xfId="33746" builtinId="9" hidden="1"/>
    <cellStyle name="Hipervínculo visitado" xfId="35559" builtinId="9" hidden="1"/>
    <cellStyle name="Hipervínculo visitado" xfId="13949" builtinId="9" hidden="1"/>
    <cellStyle name="Hipervínculo visitado" xfId="12875" builtinId="9" hidden="1"/>
    <cellStyle name="Hipervínculo visitado" xfId="30852" builtinId="9" hidden="1"/>
    <cellStyle name="Hipervínculo visitado" xfId="23725" builtinId="9" hidden="1"/>
    <cellStyle name="Hipervínculo visitado" xfId="11946" builtinId="9" hidden="1"/>
    <cellStyle name="Hipervínculo visitado" xfId="20714" builtinId="9" hidden="1"/>
    <cellStyle name="Hipervínculo visitado" xfId="30745" builtinId="9" hidden="1"/>
    <cellStyle name="Hipervínculo visitado" xfId="50020" builtinId="9" hidden="1"/>
    <cellStyle name="Hipervínculo visitado" xfId="56411" builtinId="9" hidden="1"/>
    <cellStyle name="Hipervínculo visitado" xfId="39362" builtinId="9" hidden="1"/>
    <cellStyle name="Hipervínculo visitado" xfId="11491" builtinId="9" hidden="1"/>
    <cellStyle name="Hipervínculo visitado" xfId="15510" builtinId="9" hidden="1"/>
    <cellStyle name="Hipervínculo visitado" xfId="10556" builtinId="9" hidden="1"/>
    <cellStyle name="Hipervínculo visitado" xfId="55926" builtinId="9" hidden="1"/>
    <cellStyle name="Hipervínculo visitado" xfId="54928" builtinId="9" hidden="1"/>
    <cellStyle name="Hipervínculo visitado" xfId="57563" builtinId="9" hidden="1"/>
    <cellStyle name="Hipervínculo visitado" xfId="51204" builtinId="9" hidden="1"/>
    <cellStyle name="Hipervínculo visitado" xfId="52499" builtinId="9" hidden="1"/>
    <cellStyle name="Hipervínculo visitado" xfId="48434" builtinId="9" hidden="1"/>
    <cellStyle name="Hipervínculo visitado" xfId="46244" builtinId="9" hidden="1"/>
    <cellStyle name="Hipervínculo visitado" xfId="47703" builtinId="9" hidden="1"/>
    <cellStyle name="Hipervínculo visitado" xfId="48484" builtinId="9" hidden="1"/>
    <cellStyle name="Hipervínculo visitado" xfId="49404" builtinId="9" hidden="1"/>
    <cellStyle name="Hipervínculo visitado" xfId="29857" builtinId="9" hidden="1"/>
    <cellStyle name="Hipervínculo visitado" xfId="25734" builtinId="9" hidden="1"/>
    <cellStyle name="Hipervínculo visitado" xfId="1791" builtinId="9" hidden="1"/>
    <cellStyle name="Hipervínculo visitado" xfId="35871" builtinId="9" hidden="1"/>
    <cellStyle name="Hipervínculo visitado" xfId="27197" builtinId="9" hidden="1"/>
    <cellStyle name="Hipervínculo visitado" xfId="22169" builtinId="9" hidden="1"/>
    <cellStyle name="Hipervínculo visitado" xfId="25032" builtinId="9" hidden="1"/>
    <cellStyle name="Hipervínculo visitado" xfId="34613" builtinId="9" hidden="1"/>
    <cellStyle name="Hipervínculo visitado" xfId="6703" builtinId="9" hidden="1"/>
    <cellStyle name="Hipervínculo visitado" xfId="37217" builtinId="9" hidden="1"/>
    <cellStyle name="Hipervínculo visitado" xfId="48478" builtinId="9" hidden="1"/>
    <cellStyle name="Hipervínculo visitado" xfId="53011" builtinId="9" hidden="1"/>
    <cellStyle name="Hipervínculo visitado" xfId="35737" builtinId="9" hidden="1"/>
    <cellStyle name="Hipervínculo visitado" xfId="58893" builtinId="9" hidden="1"/>
    <cellStyle name="Hipervínculo visitado" xfId="50024" builtinId="9" hidden="1"/>
    <cellStyle name="Hipervínculo visitado" xfId="48050" builtinId="9" hidden="1"/>
    <cellStyle name="Hipervínculo visitado" xfId="22423" builtinId="9" hidden="1"/>
    <cellStyle name="Hipervínculo visitado" xfId="53198" builtinId="9" hidden="1"/>
    <cellStyle name="Hipervínculo visitado" xfId="4213" builtinId="9" hidden="1"/>
    <cellStyle name="Hipervínculo visitado" xfId="5216" builtinId="9" hidden="1"/>
    <cellStyle name="Hipervínculo visitado" xfId="18686" builtinId="9" hidden="1"/>
    <cellStyle name="Hipervínculo visitado" xfId="42270" builtinId="9" hidden="1"/>
    <cellStyle name="Hipervínculo visitado" xfId="38816" builtinId="9" hidden="1"/>
    <cellStyle name="Hipervínculo visitado" xfId="25214" builtinId="9" hidden="1"/>
    <cellStyle name="Hipervínculo visitado" xfId="19960" builtinId="9" hidden="1"/>
    <cellStyle name="Hipervínculo visitado" xfId="14727" builtinId="9" hidden="1"/>
    <cellStyle name="Hipervínculo visitado" xfId="51363" builtinId="9" hidden="1"/>
    <cellStyle name="Hipervínculo visitado" xfId="17420" builtinId="9" hidden="1"/>
    <cellStyle name="Hipervínculo visitado" xfId="54994" builtinId="9" hidden="1"/>
    <cellStyle name="Hipervínculo visitado" xfId="59324" builtinId="9" hidden="1"/>
    <cellStyle name="Hipervínculo visitado" xfId="32636" builtinId="9" hidden="1"/>
    <cellStyle name="Hipervínculo visitado" xfId="52941" builtinId="9" hidden="1"/>
    <cellStyle name="Hipervínculo visitado" xfId="12478" builtinId="9" hidden="1"/>
    <cellStyle name="Hipervínculo visitado" xfId="53987" builtinId="9" hidden="1"/>
    <cellStyle name="Hipervínculo visitado" xfId="54549" builtinId="9" hidden="1"/>
    <cellStyle name="Hipervínculo visitado" xfId="53485" builtinId="9" hidden="1"/>
    <cellStyle name="Hipervínculo visitado" xfId="47615" builtinId="9" hidden="1"/>
    <cellStyle name="Hipervínculo visitado" xfId="24797" builtinId="9" hidden="1"/>
    <cellStyle name="Hipervínculo visitado" xfId="39143" builtinId="9" hidden="1"/>
    <cellStyle name="Hipervínculo visitado" xfId="50171" builtinId="9" hidden="1"/>
    <cellStyle name="Hipervínculo visitado" xfId="47775" builtinId="9" hidden="1"/>
    <cellStyle name="Hipervínculo visitado" xfId="58685" builtinId="9" hidden="1"/>
    <cellStyle name="Hipervínculo visitado" xfId="46183" builtinId="9" hidden="1"/>
    <cellStyle name="Hipervínculo visitado" xfId="11680" builtinId="9" hidden="1"/>
    <cellStyle name="Hipervínculo visitado" xfId="29435" builtinId="9" hidden="1"/>
    <cellStyle name="Hipervínculo visitado" xfId="52427" builtinId="9" hidden="1"/>
    <cellStyle name="Hipervínculo visitado" xfId="50634" builtinId="9" hidden="1"/>
    <cellStyle name="Hipervínculo visitado" xfId="41105" builtinId="9" hidden="1"/>
    <cellStyle name="Hipervínculo visitado" xfId="40778" builtinId="9" hidden="1"/>
    <cellStyle name="Hipervínculo visitado" xfId="37349" builtinId="9" hidden="1"/>
    <cellStyle name="Hipervínculo visitado" xfId="40256" builtinId="9" hidden="1"/>
    <cellStyle name="Hipervínculo visitado" xfId="42126" builtinId="9" hidden="1"/>
    <cellStyle name="Hipervínculo visitado" xfId="39995" builtinId="9" hidden="1"/>
    <cellStyle name="Hipervínculo visitado" xfId="57523" builtinId="9" hidden="1"/>
    <cellStyle name="Hipervínculo visitado" xfId="29910" builtinId="9" hidden="1"/>
    <cellStyle name="Hipervínculo visitado" xfId="34404" builtinId="9" hidden="1"/>
    <cellStyle name="Hipervínculo visitado" xfId="54704" builtinId="9" hidden="1"/>
    <cellStyle name="Hipervínculo visitado" xfId="54303" builtinId="9" hidden="1"/>
    <cellStyle name="Hipervínculo visitado" xfId="50341" builtinId="9" hidden="1"/>
    <cellStyle name="Hipervínculo visitado" xfId="29143" builtinId="9" hidden="1"/>
    <cellStyle name="Hipervínculo visitado" xfId="23008" builtinId="9" hidden="1"/>
    <cellStyle name="Hipervínculo visitado" xfId="51640" builtinId="9" hidden="1"/>
    <cellStyle name="Hipervínculo visitado" xfId="5902" builtinId="9" hidden="1"/>
    <cellStyle name="Hipervínculo visitado" xfId="2865" builtinId="9" hidden="1"/>
    <cellStyle name="Hipervínculo visitado" xfId="38676" builtinId="9" hidden="1"/>
    <cellStyle name="Hipervínculo visitado" xfId="12327" builtinId="9" hidden="1"/>
    <cellStyle name="Hipervínculo visitado" xfId="32055" builtinId="9" hidden="1"/>
    <cellStyle name="Hipervínculo visitado" xfId="4368" builtinId="9" hidden="1"/>
    <cellStyle name="Hipervínculo visitado" xfId="16368" builtinId="9" hidden="1"/>
    <cellStyle name="Hipervínculo visitado" xfId="43186" builtinId="9" hidden="1"/>
    <cellStyle name="Hipervínculo visitado" xfId="833" builtinId="9" hidden="1"/>
    <cellStyle name="Hipervínculo visitado" xfId="21588" builtinId="9" hidden="1"/>
    <cellStyle name="Hipervínculo visitado" xfId="27899" builtinId="9" hidden="1"/>
    <cellStyle name="Hipervínculo visitado" xfId="4996" builtinId="9" hidden="1"/>
    <cellStyle name="Hipervínculo visitado" xfId="56339" builtinId="9" hidden="1"/>
    <cellStyle name="Hipervínculo visitado" xfId="17890" builtinId="9" hidden="1"/>
    <cellStyle name="Hipervínculo visitado" xfId="23311" builtinId="9" hidden="1"/>
    <cellStyle name="Hipervínculo visitado" xfId="7427" builtinId="9" hidden="1"/>
    <cellStyle name="Hipervínculo visitado" xfId="13381" builtinId="9" hidden="1"/>
    <cellStyle name="Hipervínculo visitado" xfId="25302" builtinId="9" hidden="1"/>
    <cellStyle name="Hipervínculo visitado" xfId="26081" builtinId="9" hidden="1"/>
    <cellStyle name="Hipervínculo visitado" xfId="11493" builtinId="9" hidden="1"/>
    <cellStyle name="Hipervínculo visitado" xfId="23085" builtinId="9" hidden="1"/>
    <cellStyle name="Hipervínculo visitado" xfId="34259" builtinId="9" hidden="1"/>
    <cellStyle name="Hipervínculo visitado" xfId="36185" builtinId="9" hidden="1"/>
    <cellStyle name="Hipervínculo visitado" xfId="45452" builtinId="9" hidden="1"/>
    <cellStyle name="Hipervínculo visitado" xfId="2070" builtinId="9" hidden="1"/>
    <cellStyle name="Hipervínculo visitado" xfId="19146" builtinId="9" hidden="1"/>
    <cellStyle name="Hipervínculo visitado" xfId="7813" builtinId="9" hidden="1"/>
    <cellStyle name="Hipervínculo visitado" xfId="58445" builtinId="9" hidden="1"/>
    <cellStyle name="Hipervínculo visitado" xfId="13451" builtinId="9" hidden="1"/>
    <cellStyle name="Hipervínculo visitado" xfId="24756" builtinId="9" hidden="1"/>
    <cellStyle name="Hipervínculo visitado" xfId="21055" builtinId="9" hidden="1"/>
    <cellStyle name="Hipervínculo visitado" xfId="50938" builtinId="9" hidden="1"/>
    <cellStyle name="Hipervínculo visitado" xfId="26543" builtinId="9" hidden="1"/>
    <cellStyle name="Hipervínculo visitado" xfId="34886" builtinId="9" hidden="1"/>
    <cellStyle name="Hipervínculo visitado" xfId="4079" builtinId="9" hidden="1"/>
    <cellStyle name="Hipervínculo visitado" xfId="2372" builtinId="9" hidden="1"/>
    <cellStyle name="Hipervínculo visitado" xfId="52401" builtinId="9" hidden="1"/>
    <cellStyle name="Hipervínculo visitado" xfId="37283" builtinId="9" hidden="1"/>
    <cellStyle name="Hipervínculo visitado" xfId="57218" builtinId="9" hidden="1"/>
    <cellStyle name="Hipervínculo visitado" xfId="31138" builtinId="9" hidden="1"/>
    <cellStyle name="Hipervínculo visitado" xfId="55493" builtinId="9" hidden="1"/>
    <cellStyle name="Hipervínculo visitado" xfId="51666" builtinId="9" hidden="1"/>
    <cellStyle name="Hipervínculo visitado" xfId="46274" builtinId="9" hidden="1"/>
    <cellStyle name="Hipervínculo visitado" xfId="8678" builtinId="9" hidden="1"/>
    <cellStyle name="Hipervínculo visitado" xfId="21445" builtinId="9" hidden="1"/>
    <cellStyle name="Hipervínculo visitado" xfId="21439" builtinId="9" hidden="1"/>
    <cellStyle name="Hipervínculo visitado" xfId="4784" builtinId="9" hidden="1"/>
    <cellStyle name="Hipervínculo visitado" xfId="37632" builtinId="9" hidden="1"/>
    <cellStyle name="Hipervínculo visitado" xfId="55261" builtinId="9" hidden="1"/>
    <cellStyle name="Hipervínculo visitado" xfId="16360" builtinId="9" hidden="1"/>
    <cellStyle name="Hipervínculo visitado" xfId="53233" builtinId="9" hidden="1"/>
    <cellStyle name="Hipervínculo visitado" xfId="9910" builtinId="9" hidden="1"/>
    <cellStyle name="Hipervínculo visitado" xfId="16910" builtinId="9" hidden="1"/>
    <cellStyle name="Hipervínculo visitado" xfId="6376" builtinId="9" hidden="1"/>
    <cellStyle name="Hipervínculo visitado" xfId="19128" builtinId="9" hidden="1"/>
    <cellStyle name="Hipervínculo visitado" xfId="51804" builtinId="9" hidden="1"/>
    <cellStyle name="Hipervínculo visitado" xfId="2913" builtinId="9" hidden="1"/>
    <cellStyle name="Hipervínculo visitado" xfId="52200" builtinId="9" hidden="1"/>
    <cellStyle name="Hipervínculo visitado" xfId="11763" builtinId="9" hidden="1"/>
    <cellStyle name="Hipervínculo visitado" xfId="26649" builtinId="9" hidden="1"/>
    <cellStyle name="Hipervínculo visitado" xfId="661" builtinId="9" hidden="1"/>
    <cellStyle name="Hipervínculo visitado" xfId="3175" builtinId="9" hidden="1"/>
    <cellStyle name="Hipervínculo visitado" xfId="41838" builtinId="9" hidden="1"/>
    <cellStyle name="Hipervínculo visitado" xfId="9269" builtinId="9" hidden="1"/>
    <cellStyle name="Hipervínculo visitado" xfId="43481" builtinId="9" hidden="1"/>
    <cellStyle name="Hipervínculo visitado" xfId="38714" builtinId="9" hidden="1"/>
    <cellStyle name="Hipervínculo visitado" xfId="6518" builtinId="9" hidden="1"/>
    <cellStyle name="Hipervínculo visitado" xfId="24375" builtinId="9" hidden="1"/>
    <cellStyle name="Hipervínculo visitado" xfId="33472" builtinId="9" hidden="1"/>
    <cellStyle name="Hipervínculo visitado" xfId="6364" builtinId="9" hidden="1"/>
    <cellStyle name="Hipervínculo visitado" xfId="15126" builtinId="9" hidden="1"/>
    <cellStyle name="Hipervínculo visitado" xfId="25781" builtinId="9" hidden="1"/>
    <cellStyle name="Hipervínculo visitado" xfId="24315" builtinId="9" hidden="1"/>
    <cellStyle name="Hipervínculo visitado" xfId="28849" builtinId="9" hidden="1"/>
    <cellStyle name="Hipervínculo visitado" xfId="24301" builtinId="9" hidden="1"/>
    <cellStyle name="Hipervínculo visitado" xfId="45370" builtinId="9" hidden="1"/>
    <cellStyle name="Hipervínculo visitado" xfId="12961" builtinId="9" hidden="1"/>
    <cellStyle name="Hipervínculo visitado" xfId="16326" builtinId="9" hidden="1"/>
    <cellStyle name="Hipervínculo visitado" xfId="52809" builtinId="9" hidden="1"/>
    <cellStyle name="Hipervínculo visitado" xfId="50385" builtinId="9" hidden="1"/>
    <cellStyle name="Hipervínculo visitado" xfId="57525" builtinId="9" hidden="1"/>
    <cellStyle name="Hipervínculo visitado" xfId="34101" builtinId="9" hidden="1"/>
    <cellStyle name="Hipervínculo visitado" xfId="51620" builtinId="9" hidden="1"/>
    <cellStyle name="Hipervínculo visitado" xfId="41836" builtinId="9" hidden="1"/>
    <cellStyle name="Hipervínculo visitado" xfId="20168" builtinId="9" hidden="1"/>
    <cellStyle name="Hipervínculo visitado" xfId="48802" builtinId="9" hidden="1"/>
    <cellStyle name="Hipervínculo visitado" xfId="36494" builtinId="9" hidden="1"/>
    <cellStyle name="Hipervínculo visitado" xfId="37554" builtinId="9" hidden="1"/>
    <cellStyle name="Hipervínculo visitado" xfId="20842" builtinId="9" hidden="1"/>
    <cellStyle name="Hipervínculo visitado" xfId="25889" builtinId="9" hidden="1"/>
    <cellStyle name="Hipervínculo visitado" xfId="28729" builtinId="9" hidden="1"/>
    <cellStyle name="Hipervínculo visitado" xfId="31082" builtinId="9" hidden="1"/>
    <cellStyle name="Hipervínculo visitado" xfId="37673" builtinId="9" hidden="1"/>
    <cellStyle name="Hipervínculo visitado" xfId="45442" builtinId="9" hidden="1"/>
    <cellStyle name="Hipervínculo visitado" xfId="30930" builtinId="9" hidden="1"/>
    <cellStyle name="Hipervínculo visitado" xfId="30100" builtinId="9" hidden="1"/>
    <cellStyle name="Hipervínculo visitado" xfId="16672" builtinId="9" hidden="1"/>
    <cellStyle name="Hipervínculo visitado" xfId="18890" builtinId="9" hidden="1"/>
    <cellStyle name="Hipervínculo visitado" xfId="29640" builtinId="9" hidden="1"/>
    <cellStyle name="Hipervínculo visitado" xfId="23801" builtinId="9" hidden="1"/>
    <cellStyle name="Hipervínculo visitado" xfId="43656" builtinId="9" hidden="1"/>
    <cellStyle name="Hipervínculo visitado" xfId="43216" builtinId="9" hidden="1"/>
    <cellStyle name="Hipervínculo visitado" xfId="24843" builtinId="9" hidden="1"/>
    <cellStyle name="Hipervínculo visitado" xfId="37373" builtinId="9" hidden="1"/>
    <cellStyle name="Hipervínculo visitado" xfId="34715" builtinId="9" hidden="1"/>
    <cellStyle name="Hipervínculo visitado" xfId="3201" builtinId="9" hidden="1"/>
    <cellStyle name="Hipervínculo visitado" xfId="23999" builtinId="9" hidden="1"/>
    <cellStyle name="Hipervínculo visitado" xfId="43894" builtinId="9" hidden="1"/>
    <cellStyle name="Hipervínculo visitado" xfId="26703" builtinId="9" hidden="1"/>
    <cellStyle name="Hipervínculo visitado" xfId="25891" builtinId="9" hidden="1"/>
    <cellStyle name="Hipervínculo visitado" xfId="33035" builtinId="9" hidden="1"/>
    <cellStyle name="Hipervínculo visitado" xfId="55577" builtinId="9" hidden="1"/>
    <cellStyle name="Hipervínculo visitado" xfId="30856" builtinId="9" hidden="1"/>
    <cellStyle name="Hipervínculo visitado" xfId="52074" builtinId="9" hidden="1"/>
    <cellStyle name="Hipervínculo visitado" xfId="10386" builtinId="9" hidden="1"/>
    <cellStyle name="Hipervínculo visitado" xfId="29897" builtinId="9" hidden="1"/>
    <cellStyle name="Hipervínculo visitado" xfId="56685" builtinId="9" hidden="1"/>
    <cellStyle name="Hipervínculo visitado" xfId="52362" builtinId="9" hidden="1"/>
    <cellStyle name="Hipervínculo visitado" xfId="51168" builtinId="9" hidden="1"/>
    <cellStyle name="Hipervínculo visitado" xfId="8048" builtinId="9" hidden="1"/>
    <cellStyle name="Hipervínculo visitado" xfId="38341" builtinId="9" hidden="1"/>
    <cellStyle name="Hipervínculo visitado" xfId="1559" builtinId="9" hidden="1"/>
    <cellStyle name="Hipervínculo visitado" xfId="29073" builtinId="9" hidden="1"/>
    <cellStyle name="Hipervínculo visitado" xfId="15793" builtinId="9" hidden="1"/>
    <cellStyle name="Hipervínculo visitado" xfId="3023" builtinId="9" hidden="1"/>
    <cellStyle name="Hipervínculo visitado" xfId="51850" builtinId="9" hidden="1"/>
    <cellStyle name="Hipervínculo visitado" xfId="48058" builtinId="9" hidden="1"/>
    <cellStyle name="Hipervínculo visitado" xfId="51616" builtinId="9" hidden="1"/>
    <cellStyle name="Hipervínculo visitado" xfId="3489" builtinId="9" hidden="1"/>
    <cellStyle name="Hipervínculo visitado" xfId="39045" builtinId="9" hidden="1"/>
    <cellStyle name="Hipervínculo visitado" xfId="303" builtinId="9" hidden="1"/>
    <cellStyle name="Hipervínculo visitado" xfId="42918" builtinId="9" hidden="1"/>
    <cellStyle name="Hipervínculo visitado" xfId="18902" builtinId="9" hidden="1"/>
    <cellStyle name="Hipervínculo visitado" xfId="21636" builtinId="9" hidden="1"/>
    <cellStyle name="Hipervínculo visitado" xfId="23773" builtinId="9" hidden="1"/>
    <cellStyle name="Hipervínculo visitado" xfId="37568" builtinId="9" hidden="1"/>
    <cellStyle name="Hipervínculo visitado" xfId="12103" builtinId="9" hidden="1"/>
    <cellStyle name="Hipervínculo visitado" xfId="37088" builtinId="9" hidden="1"/>
    <cellStyle name="Hipervínculo visitado" xfId="27584" builtinId="9" hidden="1"/>
    <cellStyle name="Hipervínculo visitado" xfId="48135" builtinId="9" hidden="1"/>
    <cellStyle name="Hipervínculo visitado" xfId="55679" builtinId="9" hidden="1"/>
    <cellStyle name="Hipervínculo visitado" xfId="39502" builtinId="9" hidden="1"/>
    <cellStyle name="Hipervínculo visitado" xfId="54734" builtinId="9" hidden="1"/>
    <cellStyle name="Hipervínculo visitado" xfId="56571" builtinId="9" hidden="1"/>
    <cellStyle name="Hipervínculo visitado" xfId="54539" builtinId="9" hidden="1"/>
    <cellStyle name="Hipervínculo visitado" xfId="34034" builtinId="9" hidden="1"/>
    <cellStyle name="Hipervínculo visitado" xfId="43126" builtinId="9" hidden="1"/>
    <cellStyle name="Hipervínculo visitado" xfId="55291" builtinId="9" hidden="1"/>
    <cellStyle name="Hipervínculo visitado" xfId="52324" builtinId="9" hidden="1"/>
    <cellStyle name="Hipervínculo visitado" xfId="52" builtinId="9" hidden="1"/>
    <cellStyle name="Hipervínculo visitado" xfId="2905" builtinId="9" hidden="1"/>
    <cellStyle name="Hipervínculo visitado" xfId="56193" builtinId="9" hidden="1"/>
    <cellStyle name="Hipervínculo visitado" xfId="2158" builtinId="9" hidden="1"/>
    <cellStyle name="Hipervínculo visitado" xfId="2945" builtinId="9" hidden="1"/>
    <cellStyle name="Hipervínculo visitado" xfId="41834" builtinId="9" hidden="1"/>
    <cellStyle name="Hipervínculo visitado" xfId="2546" builtinId="9" hidden="1"/>
    <cellStyle name="Hipervínculo visitado" xfId="1311" builtinId="9" hidden="1"/>
    <cellStyle name="Hipervínculo visitado" xfId="19508" builtinId="9" hidden="1"/>
    <cellStyle name="Hipervínculo visitado" xfId="2591" builtinId="9" hidden="1"/>
    <cellStyle name="Hipervínculo visitado" xfId="13318" builtinId="9" hidden="1"/>
    <cellStyle name="Hipervínculo visitado" xfId="42990" builtinId="9" hidden="1"/>
    <cellStyle name="Hipervínculo visitado" xfId="679" builtinId="9" hidden="1"/>
    <cellStyle name="Hipervínculo visitado" xfId="19200" builtinId="9" hidden="1"/>
    <cellStyle name="Hipervínculo visitado" xfId="5380" builtinId="9" hidden="1"/>
    <cellStyle name="Hipervínculo visitado" xfId="38637" builtinId="9" hidden="1"/>
    <cellStyle name="Hipervínculo visitado" xfId="20545" builtinId="9" hidden="1"/>
    <cellStyle name="Hipervínculo visitado" xfId="19056" builtinId="9" hidden="1"/>
    <cellStyle name="Hipervínculo visitado" xfId="6576" builtinId="9" hidden="1"/>
    <cellStyle name="Hipervínculo visitado" xfId="22638" builtinId="9" hidden="1"/>
    <cellStyle name="Hipervínculo visitado" xfId="48888" builtinId="9" hidden="1"/>
    <cellStyle name="Hipervínculo visitado" xfId="56065" builtinId="9" hidden="1"/>
    <cellStyle name="Hipervínculo visitado" xfId="10914" builtinId="9" hidden="1"/>
    <cellStyle name="Hipervínculo visitado" xfId="8266" builtinId="9" hidden="1"/>
    <cellStyle name="Hipervínculo visitado" xfId="1677" builtinId="9" hidden="1"/>
    <cellStyle name="Hipervínculo visitado" xfId="11283" builtinId="9" hidden="1"/>
    <cellStyle name="Hipervínculo visitado" xfId="7809" builtinId="9" hidden="1"/>
    <cellStyle name="Hipervínculo visitado" xfId="16139" builtinId="9" hidden="1"/>
    <cellStyle name="Hipervínculo visitado" xfId="1931" builtinId="9" hidden="1"/>
    <cellStyle name="Hipervínculo visitado" xfId="244" builtinId="9" hidden="1"/>
    <cellStyle name="Hipervínculo visitado" xfId="36370" builtinId="9" hidden="1"/>
    <cellStyle name="Hipervínculo visitado" xfId="48720" builtinId="9" hidden="1"/>
    <cellStyle name="Hipervínculo visitado" xfId="45326" builtinId="9" hidden="1"/>
    <cellStyle name="Hipervínculo visitado" xfId="28605" builtinId="9" hidden="1"/>
    <cellStyle name="Hipervínculo visitado" xfId="4303" builtinId="9" hidden="1"/>
    <cellStyle name="Hipervínculo visitado" xfId="35463" builtinId="9" hidden="1"/>
    <cellStyle name="Hipervínculo visitado" xfId="20527" builtinId="9" hidden="1"/>
    <cellStyle name="Hipervínculo visitado" xfId="55279" builtinId="9" hidden="1"/>
    <cellStyle name="Hipervínculo visitado" xfId="30362" builtinId="9" hidden="1"/>
    <cellStyle name="Hipervínculo visitado" xfId="23597" builtinId="9" hidden="1"/>
    <cellStyle name="Hipervínculo visitado" xfId="31448" builtinId="9" hidden="1"/>
    <cellStyle name="Hipervínculo visitado" xfId="22323" builtinId="9" hidden="1"/>
    <cellStyle name="Hipervínculo visitado" xfId="4856" builtinId="9" hidden="1"/>
    <cellStyle name="Hipervínculo visitado" xfId="33320" builtinId="9" hidden="1"/>
    <cellStyle name="Hipervínculo visitado" xfId="3973" builtinId="9" hidden="1"/>
    <cellStyle name="Hipervínculo visitado" xfId="43599" builtinId="9" hidden="1"/>
    <cellStyle name="Hipervínculo visitado" xfId="56293" builtinId="9" hidden="1"/>
    <cellStyle name="Hipervínculo visitado" xfId="15354" builtinId="9" hidden="1"/>
    <cellStyle name="Hipervínculo visitado" xfId="56964" builtinId="9" hidden="1"/>
    <cellStyle name="Hipervínculo visitado" xfId="56111" builtinId="9" hidden="1"/>
    <cellStyle name="Hipervínculo visitado" xfId="37709" builtinId="9" hidden="1"/>
    <cellStyle name="Hipervínculo visitado" xfId="58789" builtinId="9" hidden="1"/>
    <cellStyle name="Hipervínculo visitado" xfId="53957" builtinId="9" hidden="1"/>
    <cellStyle name="Hipervínculo visitado" xfId="57730" builtinId="9" hidden="1"/>
    <cellStyle name="Hipervínculo visitado" xfId="23390" builtinId="9" hidden="1"/>
    <cellStyle name="Hipervínculo visitado" xfId="44622" builtinId="9" hidden="1"/>
    <cellStyle name="Hipervínculo visitado" xfId="18857" builtinId="9" hidden="1"/>
    <cellStyle name="Hipervínculo visitado" xfId="20567" builtinId="9" hidden="1"/>
    <cellStyle name="Hipervínculo visitado" xfId="56345" builtinId="9" hidden="1"/>
    <cellStyle name="Hipervínculo visitado" xfId="40604" builtinId="9" hidden="1"/>
    <cellStyle name="Hipervínculo visitado" xfId="31372" builtinId="9" hidden="1"/>
    <cellStyle name="Hipervínculo visitado" xfId="3349" builtinId="9" hidden="1"/>
    <cellStyle name="Hipervínculo visitado" xfId="42414" builtinId="9" hidden="1"/>
    <cellStyle name="Hipervínculo visitado" xfId="55474" builtinId="9" hidden="1"/>
    <cellStyle name="Hipervínculo visitado" xfId="44103" builtinId="9" hidden="1"/>
    <cellStyle name="Hipervínculo visitado" xfId="6757" builtinId="9" hidden="1"/>
    <cellStyle name="Hipervínculo visitado" xfId="27668" builtinId="9" hidden="1"/>
    <cellStyle name="Hipervínculo visitado" xfId="28737" builtinId="9" hidden="1"/>
    <cellStyle name="Hipervínculo visitado" xfId="38361" builtinId="9" hidden="1"/>
    <cellStyle name="Hipervínculo visitado" xfId="43916" builtinId="9" hidden="1"/>
    <cellStyle name="Hipervínculo visitado" xfId="30156" builtinId="9" hidden="1"/>
    <cellStyle name="Hipervínculo visitado" xfId="20176" builtinId="9" hidden="1"/>
    <cellStyle name="Hipervínculo visitado" xfId="38856" builtinId="9" hidden="1"/>
    <cellStyle name="Hipervínculo visitado" xfId="7282" builtinId="9" hidden="1"/>
    <cellStyle name="Hipervínculo visitado" xfId="36732" builtinId="9" hidden="1"/>
    <cellStyle name="Hipervínculo visitado" xfId="54832" builtinId="9" hidden="1"/>
    <cellStyle name="Hipervínculo visitado" xfId="30210" builtinId="9" hidden="1"/>
    <cellStyle name="Hipervínculo visitado" xfId="32545" builtinId="9" hidden="1"/>
    <cellStyle name="Hipervínculo visitado" xfId="55709" builtinId="9" hidden="1"/>
    <cellStyle name="Hipervínculo visitado" xfId="11421" builtinId="9" hidden="1"/>
    <cellStyle name="Hipervínculo visitado" xfId="31576" builtinId="9" hidden="1"/>
    <cellStyle name="Hipervínculo visitado" xfId="56435" builtinId="9" hidden="1"/>
    <cellStyle name="Hipervínculo visitado" xfId="36099" builtinId="9" hidden="1"/>
    <cellStyle name="Hipervínculo visitado" xfId="25341" builtinId="9" hidden="1"/>
    <cellStyle name="Hipervínculo visitado" xfId="35647" builtinId="9" hidden="1"/>
    <cellStyle name="Hipervínculo visitado" xfId="8700" builtinId="9" hidden="1"/>
    <cellStyle name="Hipervínculo visitado" xfId="59051" builtinId="9" hidden="1"/>
    <cellStyle name="Hipervínculo visitado" xfId="36205" builtinId="9" hidden="1"/>
    <cellStyle name="Hipervínculo visitado" xfId="45884" builtinId="9" hidden="1"/>
    <cellStyle name="Hipervínculo visitado" xfId="21837" builtinId="9" hidden="1"/>
    <cellStyle name="Hipervínculo visitado" xfId="22223" builtinId="9" hidden="1"/>
    <cellStyle name="Hipervínculo visitado" xfId="50127" builtinId="9" hidden="1"/>
    <cellStyle name="Hipervínculo visitado" xfId="54405" builtinId="9" hidden="1"/>
    <cellStyle name="Hipervínculo visitado" xfId="30158" builtinId="9" hidden="1"/>
    <cellStyle name="Hipervínculo visitado" xfId="22187" builtinId="9" hidden="1"/>
    <cellStyle name="Hipervínculo visitado" xfId="19856" builtinId="9" hidden="1"/>
    <cellStyle name="Hipervínculo visitado" xfId="980" builtinId="9" hidden="1"/>
    <cellStyle name="Hipervínculo visitado" xfId="27831" builtinId="9" hidden="1"/>
    <cellStyle name="Hipervínculo visitado" xfId="16688" builtinId="9" hidden="1"/>
    <cellStyle name="Hipervínculo visitado" xfId="2595" builtinId="9" hidden="1"/>
    <cellStyle name="Hipervínculo visitado" xfId="33372" builtinId="9" hidden="1"/>
    <cellStyle name="Hipervínculo visitado" xfId="32876" builtinId="9" hidden="1"/>
    <cellStyle name="Hipervínculo visitado" xfId="14138" builtinId="9" hidden="1"/>
    <cellStyle name="Hipervínculo visitado" xfId="42654" builtinId="9" hidden="1"/>
    <cellStyle name="Hipervínculo visitado" xfId="16946" builtinId="9" hidden="1"/>
    <cellStyle name="Hipervínculo visitado" xfId="34582" builtinId="9" hidden="1"/>
    <cellStyle name="Hipervínculo visitado" xfId="23828" builtinId="9" hidden="1"/>
    <cellStyle name="Hipervínculo visitado" xfId="51216" builtinId="9" hidden="1"/>
    <cellStyle name="Hipervínculo visitado" xfId="40112" builtinId="9" hidden="1"/>
    <cellStyle name="Hipervínculo visitado" xfId="35167" builtinId="9" hidden="1"/>
    <cellStyle name="Hipervínculo visitado" xfId="40678" builtinId="9" hidden="1"/>
    <cellStyle name="Hipervínculo visitado" xfId="49588" builtinId="9" hidden="1"/>
    <cellStyle name="Hipervínculo visitado" xfId="36648" builtinId="9" hidden="1"/>
    <cellStyle name="Hipervínculo visitado" xfId="46407" builtinId="9" hidden="1"/>
    <cellStyle name="Hipervínculo visitado" xfId="22918" builtinId="9" hidden="1"/>
    <cellStyle name="Hipervínculo visitado" xfId="17882" builtinId="9" hidden="1"/>
    <cellStyle name="Hipervínculo visitado" xfId="54914" builtinId="9" hidden="1"/>
    <cellStyle name="Hipervínculo visitado" xfId="45601" builtinId="9" hidden="1"/>
    <cellStyle name="Hipervínculo visitado" xfId="24141" builtinId="9" hidden="1"/>
    <cellStyle name="Hipervínculo visitado" xfId="34929" builtinId="9" hidden="1"/>
    <cellStyle name="Hipervínculo visitado" xfId="12339" builtinId="9" hidden="1"/>
    <cellStyle name="Hipervínculo visitado" xfId="51802" builtinId="9" hidden="1"/>
    <cellStyle name="Hipervínculo visitado" xfId="57286" builtinId="9" hidden="1"/>
    <cellStyle name="Hipervínculo visitado" xfId="26657" builtinId="9" hidden="1"/>
    <cellStyle name="Hipervínculo visitado" xfId="3252" builtinId="9" hidden="1"/>
    <cellStyle name="Hipervínculo visitado" xfId="1539" builtinId="9" hidden="1"/>
    <cellStyle name="Hipervínculo visitado" xfId="28494" builtinId="9" hidden="1"/>
    <cellStyle name="Hipervínculo visitado" xfId="5894" builtinId="9" hidden="1"/>
    <cellStyle name="Hipervínculo visitado" xfId="50672" builtinId="9" hidden="1"/>
    <cellStyle name="Hipervínculo visitado" xfId="54782" builtinId="9" hidden="1"/>
    <cellStyle name="Hipervínculo visitado" xfId="46165" builtinId="9" hidden="1"/>
    <cellStyle name="Hipervínculo visitado" xfId="7548" builtinId="9" hidden="1"/>
    <cellStyle name="Hipervínculo visitado" xfId="46334" builtinId="9" hidden="1"/>
    <cellStyle name="Hipervínculo visitado" xfId="41097" builtinId="9" hidden="1"/>
    <cellStyle name="Hipervínculo visitado" xfId="30030" builtinId="9" hidden="1"/>
    <cellStyle name="Hipervínculo visitado" xfId="58831" builtinId="9" hidden="1"/>
    <cellStyle name="Hipervínculo visitado" xfId="31923" builtinId="9" hidden="1"/>
    <cellStyle name="Hipervínculo visitado" xfId="23471" builtinId="9" hidden="1"/>
    <cellStyle name="Hipervínculo visitado" xfId="3949" builtinId="9" hidden="1"/>
    <cellStyle name="Hipervínculo visitado" xfId="31566" builtinId="9" hidden="1"/>
    <cellStyle name="Hipervínculo visitado" xfId="27450" builtinId="9" hidden="1"/>
    <cellStyle name="Hipervínculo visitado" xfId="18883" builtinId="9" hidden="1"/>
    <cellStyle name="Hipervínculo visitado" xfId="23515" builtinId="9" hidden="1"/>
    <cellStyle name="Hipervínculo visitado" xfId="38627" builtinId="9" hidden="1"/>
    <cellStyle name="Hipervínculo visitado" xfId="24103" builtinId="9" hidden="1"/>
    <cellStyle name="Hipervínculo visitado" xfId="21319" builtinId="9" hidden="1"/>
    <cellStyle name="Hipervínculo visitado" xfId="16019" builtinId="9" hidden="1"/>
    <cellStyle name="Hipervínculo visitado" xfId="22359" builtinId="9" hidden="1"/>
    <cellStyle name="Hipervínculo visitado" xfId="36249" builtinId="9" hidden="1"/>
    <cellStyle name="Hipervínculo visitado" xfId="12426" builtinId="9" hidden="1"/>
    <cellStyle name="Hipervínculo visitado" xfId="28187" builtinId="9" hidden="1"/>
    <cellStyle name="Hipervínculo visitado" xfId="36356" builtinId="9" hidden="1"/>
    <cellStyle name="Hipervínculo visitado" xfId="51410" builtinId="9" hidden="1"/>
    <cellStyle name="Hipervínculo visitado" xfId="48119" builtinId="9" hidden="1"/>
    <cellStyle name="Hipervínculo visitado" xfId="38141" builtinId="9" hidden="1"/>
    <cellStyle name="Hipervínculo visitado" xfId="15154" builtinId="9" hidden="1"/>
    <cellStyle name="Hipervínculo visitado" xfId="42848" builtinId="9" hidden="1"/>
    <cellStyle name="Hipervínculo visitado" xfId="3855" builtinId="9" hidden="1"/>
    <cellStyle name="Hipervínculo visitado" xfId="47381" builtinId="9" hidden="1"/>
    <cellStyle name="Hipervínculo visitado" xfId="28035" builtinId="9" hidden="1"/>
    <cellStyle name="Hipervínculo visitado" xfId="28207" builtinId="9" hidden="1"/>
    <cellStyle name="Hipervínculo visitado" xfId="15843" builtinId="9" hidden="1"/>
    <cellStyle name="Hipervínculo visitado" xfId="57152" builtinId="9" hidden="1"/>
    <cellStyle name="Hipervínculo visitado" xfId="53847" builtinId="9" hidden="1"/>
    <cellStyle name="Hipervínculo visitado" xfId="50147" builtinId="9" hidden="1"/>
    <cellStyle name="Hipervínculo visitado" xfId="49290" builtinId="9" hidden="1"/>
    <cellStyle name="Hipervínculo visitado" xfId="48613" builtinId="9" hidden="1"/>
    <cellStyle name="Hipervínculo visitado" xfId="46811" builtinId="9" hidden="1"/>
    <cellStyle name="Hipervínculo visitado" xfId="46467" builtinId="9" hidden="1"/>
    <cellStyle name="Hipervínculo visitado" xfId="46051" builtinId="9" hidden="1"/>
    <cellStyle name="Hipervínculo visitado" xfId="47189" builtinId="9" hidden="1"/>
    <cellStyle name="Hipervínculo visitado" xfId="46858" builtinId="9" hidden="1"/>
    <cellStyle name="Hipervínculo visitado" xfId="47575" builtinId="9" hidden="1"/>
    <cellStyle name="Hipervínculo visitado" xfId="47794" builtinId="9" hidden="1"/>
    <cellStyle name="Hipervínculo visitado" xfId="46233" builtinId="9" hidden="1"/>
    <cellStyle name="Hipervínculo visitado" xfId="49098" builtinId="9" hidden="1"/>
    <cellStyle name="Hipervínculo visitado" xfId="48872" builtinId="9" hidden="1"/>
    <cellStyle name="Hipervínculo visitado" xfId="54750" builtinId="9" hidden="1"/>
    <cellStyle name="Hipervínculo visitado" xfId="53989" builtinId="9" hidden="1"/>
    <cellStyle name="Hipervínculo visitado" xfId="52278" builtinId="9" hidden="1"/>
    <cellStyle name="Hipervínculo visitado" xfId="52226" builtinId="9" hidden="1"/>
    <cellStyle name="Hipervínculo visitado" xfId="48318" builtinId="9" hidden="1"/>
    <cellStyle name="Hipervínculo visitado" xfId="45876" builtinId="9" hidden="1"/>
    <cellStyle name="Hipervínculo visitado" xfId="50538" builtinId="9" hidden="1"/>
    <cellStyle name="Hipervínculo visitado" xfId="33190" builtinId="9" hidden="1"/>
    <cellStyle name="Hipervínculo visitado" xfId="27292" builtinId="9" hidden="1"/>
    <cellStyle name="Hipervínculo visitado" xfId="58569" builtinId="9" hidden="1"/>
    <cellStyle name="Hipervínculo visitado" xfId="6841" builtinId="9" hidden="1"/>
    <cellStyle name="Hipervínculo visitado" xfId="33928" builtinId="9" hidden="1"/>
    <cellStyle name="Hipervínculo visitado" xfId="23872" builtinId="9" hidden="1"/>
    <cellStyle name="Hipervínculo visitado" xfId="22744" builtinId="9" hidden="1"/>
    <cellStyle name="Hipervínculo visitado" xfId="55605" builtinId="9" hidden="1"/>
    <cellStyle name="Hipervínculo visitado" xfId="27631" builtinId="9" hidden="1"/>
    <cellStyle name="Hipervínculo visitado" xfId="46383" builtinId="9" hidden="1"/>
    <cellStyle name="Hipervínculo visitado" xfId="23273" builtinId="9" hidden="1"/>
    <cellStyle name="Hipervínculo visitado" xfId="1161" builtinId="9" hidden="1"/>
    <cellStyle name="Hipervínculo visitado" xfId="46499" builtinId="9" hidden="1"/>
    <cellStyle name="Hipervínculo visitado" xfId="9844" builtinId="9" hidden="1"/>
    <cellStyle name="Hipervínculo visitado" xfId="9171" builtinId="9" hidden="1"/>
    <cellStyle name="Hipervínculo visitado" xfId="2820" builtinId="9" hidden="1"/>
    <cellStyle name="Hipervínculo visitado" xfId="50668" builtinId="9" hidden="1"/>
    <cellStyle name="Hipervínculo visitado" xfId="59360" builtinId="9" hidden="1"/>
    <cellStyle name="Hipervínculo visitado" xfId="5976" builtinId="9" hidden="1"/>
    <cellStyle name="Hipervínculo visitado" xfId="48840" builtinId="9" hidden="1"/>
    <cellStyle name="Hipervínculo visitado" xfId="52776" builtinId="9" hidden="1"/>
    <cellStyle name="Hipervínculo visitado" xfId="2290" builtinId="9" hidden="1"/>
    <cellStyle name="Hipervínculo visitado" xfId="46724" builtinId="9" hidden="1"/>
    <cellStyle name="Hipervínculo visitado" xfId="36830" builtinId="9" hidden="1"/>
    <cellStyle name="Hipervínculo visitado" xfId="52487" builtinId="9" hidden="1"/>
    <cellStyle name="Hipervínculo visitado" xfId="18984" builtinId="9" hidden="1"/>
    <cellStyle name="Hipervínculo visitado" xfId="43910" builtinId="9" hidden="1"/>
    <cellStyle name="Hipervínculo visitado" xfId="58095" builtinId="9" hidden="1"/>
    <cellStyle name="Hipervínculo visitado" xfId="46187" builtinId="9" hidden="1"/>
    <cellStyle name="Hipervínculo visitado" xfId="14048" builtinId="9" hidden="1"/>
    <cellStyle name="Hipervínculo visitado" xfId="6150" builtinId="9" hidden="1"/>
    <cellStyle name="Hipervínculo visitado" xfId="13770" builtinId="9" hidden="1"/>
    <cellStyle name="Hipervínculo visitado" xfId="19558" builtinId="9" hidden="1"/>
    <cellStyle name="Hipervínculo visitado" xfId="14237" builtinId="9" hidden="1"/>
    <cellStyle name="Hipervínculo visitado" xfId="46197" builtinId="9" hidden="1"/>
    <cellStyle name="Hipervínculo visitado" xfId="27434" builtinId="9" hidden="1"/>
    <cellStyle name="Hipervínculo visitado" xfId="14650" builtinId="9" hidden="1"/>
    <cellStyle name="Hipervínculo visitado" xfId="33334" builtinId="9" hidden="1"/>
    <cellStyle name="Hipervínculo visitado" xfId="6158" builtinId="9" hidden="1"/>
    <cellStyle name="Hipervínculo visitado" xfId="6210" builtinId="9" hidden="1"/>
    <cellStyle name="Hipervínculo visitado" xfId="19782" builtinId="9" hidden="1"/>
    <cellStyle name="Hipervínculo visitado" xfId="49888" builtinId="9" hidden="1"/>
    <cellStyle name="Hipervínculo visitado" xfId="11841" builtinId="9" hidden="1"/>
    <cellStyle name="Hipervínculo visitado" xfId="42722" builtinId="9" hidden="1"/>
    <cellStyle name="Hipervínculo visitado" xfId="7066" builtinId="9" hidden="1"/>
    <cellStyle name="Hipervínculo visitado" xfId="24031" builtinId="9" hidden="1"/>
    <cellStyle name="Hipervínculo visitado" xfId="52915" builtinId="9" hidden="1"/>
    <cellStyle name="Hipervínculo visitado" xfId="49790" builtinId="9" hidden="1"/>
    <cellStyle name="Hipervínculo visitado" xfId="35477" builtinId="9" hidden="1"/>
    <cellStyle name="Hipervínculo visitado" xfId="49906" builtinId="9" hidden="1"/>
    <cellStyle name="Hipervínculo visitado" xfId="29644" builtinId="9" hidden="1"/>
    <cellStyle name="Hipervínculo visitado" xfId="23000" builtinId="9" hidden="1"/>
    <cellStyle name="Hipervínculo visitado" xfId="19668" builtinId="9" hidden="1"/>
    <cellStyle name="Hipervínculo visitado" xfId="16537" builtinId="9" hidden="1"/>
    <cellStyle name="Hipervínculo visitado" xfId="56395" builtinId="9" hidden="1"/>
    <cellStyle name="Hipervínculo visitado" xfId="17338" builtinId="9" hidden="1"/>
    <cellStyle name="Hipervínculo visitado" xfId="2808" builtinId="9" hidden="1"/>
    <cellStyle name="Hipervínculo visitado" xfId="37891" builtinId="9" hidden="1"/>
    <cellStyle name="Hipervínculo visitado" xfId="38287" builtinId="9" hidden="1"/>
    <cellStyle name="Hipervínculo visitado" xfId="3635" builtinId="9" hidden="1"/>
    <cellStyle name="Hipervínculo visitado" xfId="40750" builtinId="9" hidden="1"/>
    <cellStyle name="Hipervínculo visitado" xfId="50514" builtinId="9" hidden="1"/>
    <cellStyle name="Hipervínculo visitado" xfId="19844" builtinId="9" hidden="1"/>
    <cellStyle name="Hipervínculo visitado" xfId="35251" builtinId="9" hidden="1"/>
    <cellStyle name="Hipervínculo visitado" xfId="14398" builtinId="9" hidden="1"/>
    <cellStyle name="Hipervínculo visitado" xfId="7782" builtinId="9" hidden="1"/>
    <cellStyle name="Hipervínculo visitado" xfId="47609" builtinId="9" hidden="1"/>
    <cellStyle name="Hipervínculo visitado" xfId="47361" builtinId="9" hidden="1"/>
    <cellStyle name="Hipervínculo visitado" xfId="19942" builtinId="9" hidden="1"/>
    <cellStyle name="Hipervínculo visitado" xfId="4115" builtinId="9" hidden="1"/>
    <cellStyle name="Hipervínculo visitado" xfId="14297" builtinId="9" hidden="1"/>
    <cellStyle name="Hipervínculo visitado" xfId="6234" builtinId="9" hidden="1"/>
    <cellStyle name="Hipervínculo visitado" xfId="56253" builtinId="9" hidden="1"/>
    <cellStyle name="Hipervínculo visitado" xfId="41725" builtinId="9" hidden="1"/>
    <cellStyle name="Hipervínculo visitado" xfId="58589" builtinId="9" hidden="1"/>
    <cellStyle name="Hipervínculo visitado" xfId="15146" builtinId="9" hidden="1"/>
    <cellStyle name="Hipervínculo visitado" xfId="27364" builtinId="9" hidden="1"/>
    <cellStyle name="Hipervínculo visitado" xfId="7121" builtinId="9" hidden="1"/>
    <cellStyle name="Hipervínculo visitado" xfId="41503" builtinId="9" hidden="1"/>
    <cellStyle name="Hipervínculo visitado" xfId="35485" builtinId="9" hidden="1"/>
    <cellStyle name="Hipervínculo visitado" xfId="32724" builtinId="9" hidden="1"/>
    <cellStyle name="Hipervínculo visitado" xfId="37483" builtinId="9" hidden="1"/>
    <cellStyle name="Hipervínculo visitado" xfId="43192" builtinId="9" hidden="1"/>
    <cellStyle name="Hipervínculo visitado" xfId="38682" builtinId="9" hidden="1"/>
    <cellStyle name="Hipervínculo visitado" xfId="44078" builtinId="9" hidden="1"/>
    <cellStyle name="Hipervínculo visitado" xfId="990" builtinId="9" hidden="1"/>
    <cellStyle name="Hipervínculo visitado" xfId="48414" builtinId="9" hidden="1"/>
    <cellStyle name="Hipervínculo visitado" xfId="19036" builtinId="9" hidden="1"/>
    <cellStyle name="Hipervínculo visitado" xfId="20700" builtinId="9" hidden="1"/>
    <cellStyle name="Hipervínculo visitado" xfId="1045" builtinId="9" hidden="1"/>
    <cellStyle name="Hipervínculo visitado" xfId="50125" builtinId="9" hidden="1"/>
    <cellStyle name="Hipervínculo visitado" xfId="35177" builtinId="9" hidden="1"/>
    <cellStyle name="Hipervínculo visitado" xfId="7172" builtinId="9" hidden="1"/>
    <cellStyle name="Hipervínculo visitado" xfId="45188" builtinId="9" hidden="1"/>
    <cellStyle name="Hipervínculo visitado" xfId="28422" builtinId="9" hidden="1"/>
    <cellStyle name="Hipervínculo visitado" xfId="39387" builtinId="9" hidden="1"/>
    <cellStyle name="Hipervínculo visitado" xfId="23335" builtinId="9" hidden="1"/>
    <cellStyle name="Hipervínculo visitado" xfId="6795" builtinId="9" hidden="1"/>
    <cellStyle name="Hipervínculo visitado" xfId="10145" builtinId="9" hidden="1"/>
    <cellStyle name="Hipervínculo visitado" xfId="29423" builtinId="9" hidden="1"/>
    <cellStyle name="Hipervínculo visitado" xfId="34127" builtinId="9" hidden="1"/>
    <cellStyle name="Hipervínculo visitado" xfId="35354" builtinId="9" hidden="1"/>
    <cellStyle name="Hipervínculo visitado" xfId="8436" builtinId="9" hidden="1"/>
    <cellStyle name="Hipervínculo visitado" xfId="29057" builtinId="9" hidden="1"/>
    <cellStyle name="Hipervínculo visitado" xfId="47966" builtinId="9" hidden="1"/>
    <cellStyle name="Hipervínculo visitado" xfId="22984" builtinId="9" hidden="1"/>
    <cellStyle name="Hipervínculo visitado" xfId="16569" builtinId="9" hidden="1"/>
    <cellStyle name="Hipervínculo visitado" xfId="52312" builtinId="9" hidden="1"/>
    <cellStyle name="Hipervínculo visitado" xfId="42566" builtinId="9" hidden="1"/>
    <cellStyle name="Hipervínculo visitado" xfId="34890" builtinId="9" hidden="1"/>
    <cellStyle name="Hipervínculo visitado" xfId="46529" builtinId="9" hidden="1"/>
    <cellStyle name="Hipervínculo visitado" xfId="26271" builtinId="9" hidden="1"/>
    <cellStyle name="Hipervínculo visitado" xfId="24899" builtinId="9" hidden="1"/>
    <cellStyle name="Hipervínculo visitado" xfId="10746" builtinId="9" hidden="1"/>
    <cellStyle name="Hipervínculo visitado" xfId="45635" builtinId="9" hidden="1"/>
    <cellStyle name="Hipervínculo visitado" xfId="15096" builtinId="9" hidden="1"/>
    <cellStyle name="Hipervínculo visitado" xfId="41508" builtinId="9" hidden="1"/>
    <cellStyle name="Hipervínculo visitado" xfId="7562" builtinId="9" hidden="1"/>
    <cellStyle name="Hipervínculo visitado" xfId="24487" builtinId="9" hidden="1"/>
    <cellStyle name="Hipervínculo visitado" xfId="29574" builtinId="9" hidden="1"/>
    <cellStyle name="Hipervínculo visitado" xfId="55575" builtinId="9" hidden="1"/>
    <cellStyle name="Hipervínculo visitado" xfId="14580" builtinId="9" hidden="1"/>
    <cellStyle name="Hipervínculo visitado" xfId="48848" builtinId="9" hidden="1"/>
    <cellStyle name="Hipervínculo visitado" xfId="27502" builtinId="9" hidden="1"/>
    <cellStyle name="Hipervínculo visitado" xfId="35783" builtinId="9" hidden="1"/>
    <cellStyle name="Hipervínculo visitado" xfId="33850" builtinId="9" hidden="1"/>
    <cellStyle name="Hipervínculo visitado" xfId="2536" builtinId="9" hidden="1"/>
    <cellStyle name="Hipervínculo visitado" xfId="43652" builtinId="9" hidden="1"/>
    <cellStyle name="Hipervínculo visitado" xfId="14675" builtinId="9" hidden="1"/>
    <cellStyle name="Hipervínculo visitado" xfId="48579" builtinId="9" hidden="1"/>
    <cellStyle name="Hipervínculo visitado" xfId="23124" builtinId="9" hidden="1"/>
    <cellStyle name="Hipervínculo visitado" xfId="32133" builtinId="9" hidden="1"/>
    <cellStyle name="Hipervínculo visitado" xfId="4827" builtinId="9" hidden="1"/>
    <cellStyle name="Hipervínculo visitado" xfId="42248" builtinId="9" hidden="1"/>
    <cellStyle name="Hipervínculo visitado" xfId="58111" builtinId="9" hidden="1"/>
    <cellStyle name="Hipervínculo visitado" xfId="30792" builtinId="9" hidden="1"/>
    <cellStyle name="Hipervínculo visitado" xfId="51668" builtinId="9" hidden="1"/>
    <cellStyle name="Hipervínculo visitado" xfId="35393" builtinId="9" hidden="1"/>
    <cellStyle name="Hipervínculo visitado" xfId="50940" builtinId="9" hidden="1"/>
    <cellStyle name="Hipervínculo visitado" xfId="47269" builtinId="9" hidden="1"/>
    <cellStyle name="Hipervínculo visitado" xfId="53590" builtinId="9" hidden="1"/>
    <cellStyle name="Hipervínculo visitado" xfId="44168" builtinId="9" hidden="1"/>
    <cellStyle name="Hipervínculo visitado" xfId="13548" builtinId="9" hidden="1"/>
    <cellStyle name="Hipervínculo visitado" xfId="12215" builtinId="9" hidden="1"/>
    <cellStyle name="Hipervínculo visitado" xfId="46627" builtinId="9" hidden="1"/>
    <cellStyle name="Hipervínculo visitado" xfId="40522" builtinId="9" hidden="1"/>
    <cellStyle name="Hipervínculo visitado" xfId="869" builtinId="9" hidden="1"/>
    <cellStyle name="Hipervínculo visitado" xfId="2997" builtinId="9" hidden="1"/>
    <cellStyle name="Hipervínculo visitado" xfId="16075" builtinId="9" hidden="1"/>
    <cellStyle name="Hipervínculo visitado" xfId="13329" builtinId="9" hidden="1"/>
    <cellStyle name="Hipervínculo visitado" xfId="53971" builtinId="9" hidden="1"/>
    <cellStyle name="Hipervínculo visitado" xfId="48601" builtinId="9" hidden="1"/>
    <cellStyle name="Hipervínculo visitado" xfId="22271" builtinId="9" hidden="1"/>
    <cellStyle name="Hipervínculo visitado" xfId="31408" builtinId="9" hidden="1"/>
    <cellStyle name="Hipervínculo visitado" xfId="54015" builtinId="9" hidden="1"/>
    <cellStyle name="Hipervínculo visitado" xfId="51070" builtinId="9" hidden="1"/>
    <cellStyle name="Hipervínculo visitado" xfId="226" builtinId="9" hidden="1"/>
    <cellStyle name="Hipervínculo visitado" xfId="6999" builtinId="9" hidden="1"/>
    <cellStyle name="Hipervínculo visitado" xfId="32208" builtinId="9" hidden="1"/>
    <cellStyle name="Hipervínculo visitado" xfId="34820" builtinId="9" hidden="1"/>
    <cellStyle name="Hipervínculo visitado" xfId="36486" builtinId="9" hidden="1"/>
    <cellStyle name="Hipervínculo visitado" xfId="18873" builtinId="9" hidden="1"/>
    <cellStyle name="Hipervínculo visitado" xfId="58393" builtinId="9" hidden="1"/>
    <cellStyle name="Hipervínculo visitado" xfId="57589" builtinId="9" hidden="1"/>
    <cellStyle name="Hipervínculo visitado" xfId="28537" builtinId="9" hidden="1"/>
    <cellStyle name="Hipervínculo visitado" xfId="54167" builtinId="9" hidden="1"/>
    <cellStyle name="Hipervínculo visitado" xfId="6562" builtinId="9" hidden="1"/>
    <cellStyle name="Hipervínculo visitado" xfId="11285" builtinId="9" hidden="1"/>
    <cellStyle name="Hipervínculo visitado" xfId="55545" builtinId="9" hidden="1"/>
    <cellStyle name="Hipervínculo visitado" xfId="26465" builtinId="9" hidden="1"/>
    <cellStyle name="Hipervínculo visitado" xfId="30070" builtinId="9" hidden="1"/>
    <cellStyle name="Hipervínculo visitado" xfId="825" builtinId="9" hidden="1"/>
    <cellStyle name="Hipervínculo visitado" xfId="13137" builtinId="9" hidden="1"/>
    <cellStyle name="Hipervínculo visitado" xfId="45138" builtinId="9" hidden="1"/>
    <cellStyle name="Hipervínculo visitado" xfId="37905" builtinId="9" hidden="1"/>
    <cellStyle name="Hipervínculo visitado" xfId="12915" builtinId="9" hidden="1"/>
    <cellStyle name="Hipervínculo visitado" xfId="6867" builtinId="9" hidden="1"/>
    <cellStyle name="Hipervínculo visitado" xfId="52326" builtinId="9" hidden="1"/>
    <cellStyle name="Hipervínculo visitado" xfId="4719" builtinId="9" hidden="1"/>
    <cellStyle name="Hipervínculo visitado" xfId="40" builtinId="9" hidden="1"/>
    <cellStyle name="Hipervínculo visitado" xfId="14472" builtinId="9" hidden="1"/>
    <cellStyle name="Hipervínculo visitado" xfId="41458" builtinId="9" hidden="1"/>
    <cellStyle name="Hipervínculo visitado" xfId="22670" builtinId="9" hidden="1"/>
    <cellStyle name="Hipervínculo visitado" xfId="38333" builtinId="9" hidden="1"/>
    <cellStyle name="Hipervínculo visitado" xfId="56013" builtinId="9" hidden="1"/>
    <cellStyle name="Hipervínculo visitado" xfId="14958" builtinId="9" hidden="1"/>
    <cellStyle name="Hipervínculo visitado" xfId="31774" builtinId="9" hidden="1"/>
    <cellStyle name="Hipervínculo visitado" xfId="9297" builtinId="9" hidden="1"/>
    <cellStyle name="Hipervínculo visitado" xfId="38814" builtinId="9" hidden="1"/>
    <cellStyle name="Hipervínculo visitado" xfId="20034" builtinId="9" hidden="1"/>
    <cellStyle name="Hipervínculo visitado" xfId="4426" builtinId="9" hidden="1"/>
    <cellStyle name="Hipervínculo visitado" xfId="5079" builtinId="9" hidden="1"/>
    <cellStyle name="Hipervínculo visitado" xfId="12309" builtinId="9" hidden="1"/>
    <cellStyle name="Hipervínculo visitado" xfId="13865" builtinId="9" hidden="1"/>
    <cellStyle name="Hipervínculo visitado" xfId="30725" builtinId="9" hidden="1"/>
    <cellStyle name="Hipervínculo visitado" xfId="31809" builtinId="9" hidden="1"/>
    <cellStyle name="Hipervínculo visitado" xfId="36917" builtinId="9" hidden="1"/>
    <cellStyle name="Hipervínculo visitado" xfId="17378" builtinId="9" hidden="1"/>
    <cellStyle name="Hipervínculo visitado" xfId="15352" builtinId="9" hidden="1"/>
    <cellStyle name="Hipervínculo visitado" xfId="24099" builtinId="9" hidden="1"/>
    <cellStyle name="Hipervínculo visitado" xfId="31258" builtinId="9" hidden="1"/>
    <cellStyle name="Hipervínculo visitado" xfId="29421" builtinId="9" hidden="1"/>
    <cellStyle name="Hipervínculo visitado" xfId="28717" builtinId="9" hidden="1"/>
    <cellStyle name="Hipervínculo visitado" xfId="38738" builtinId="9" hidden="1"/>
    <cellStyle name="Hipervínculo visitado" xfId="45420" builtinId="9" hidden="1"/>
    <cellStyle name="Hipervínculo visitado" xfId="49774" builtinId="9" hidden="1"/>
    <cellStyle name="Hipervínculo visitado" xfId="30904" builtinId="9" hidden="1"/>
    <cellStyle name="Hipervínculo visitado" xfId="34777" builtinId="9" hidden="1"/>
    <cellStyle name="Hipervínculo visitado" xfId="25670" builtinId="9" hidden="1"/>
    <cellStyle name="Hipervínculo visitado" xfId="13774" builtinId="9" hidden="1"/>
    <cellStyle name="Hipervínculo visitado" xfId="34205" builtinId="9" hidden="1"/>
    <cellStyle name="Hipervínculo visitado" xfId="14082" builtinId="9" hidden="1"/>
    <cellStyle name="Hipervínculo visitado" xfId="39443" builtinId="9" hidden="1"/>
    <cellStyle name="Hipervínculo visitado" xfId="46764" builtinId="9" hidden="1"/>
    <cellStyle name="Hipervínculo visitado" xfId="31500" builtinId="9" hidden="1"/>
    <cellStyle name="Hipervínculo visitado" xfId="32253" builtinId="9" hidden="1"/>
    <cellStyle name="Hipervínculo visitado" xfId="20943" builtinId="9" hidden="1"/>
    <cellStyle name="Hipervínculo visitado" xfId="10602" builtinId="9" hidden="1"/>
    <cellStyle name="Hipervínculo visitado" xfId="21397" builtinId="9" hidden="1"/>
    <cellStyle name="Hipervínculo visitado" xfId="18299" builtinId="9" hidden="1"/>
    <cellStyle name="Hipervínculo visitado" xfId="11391" builtinId="9" hidden="1"/>
    <cellStyle name="Hipervínculo visitado" xfId="57989" builtinId="9" hidden="1"/>
    <cellStyle name="Hipervínculo visitado" xfId="40550" builtinId="9" hidden="1"/>
    <cellStyle name="Hipervínculo visitado" xfId="5778" builtinId="9" hidden="1"/>
    <cellStyle name="Hipervínculo visitado" xfId="39824" builtinId="9" hidden="1"/>
    <cellStyle name="Hipervínculo visitado" xfId="33572" builtinId="9" hidden="1"/>
    <cellStyle name="Hipervínculo visitado" xfId="33824" builtinId="9" hidden="1"/>
    <cellStyle name="Hipervínculo visitado" xfId="45044" builtinId="9" hidden="1"/>
    <cellStyle name="Hipervínculo visitado" xfId="11124" builtinId="9" hidden="1"/>
    <cellStyle name="Hipervínculo visitado" xfId="2891" builtinId="9" hidden="1"/>
    <cellStyle name="Hipervínculo visitado" xfId="59187" builtinId="9" hidden="1"/>
    <cellStyle name="Hipervínculo visitado" xfId="59292" builtinId="9" hidden="1"/>
    <cellStyle name="Hipervínculo visitado" xfId="58761" builtinId="9" hidden="1"/>
    <cellStyle name="Hipervínculo visitado" xfId="57579" builtinId="9" hidden="1"/>
    <cellStyle name="Hipervínculo visitado" xfId="55543" builtinId="9" hidden="1"/>
    <cellStyle name="Hipervínculo visitado" xfId="56643" builtinId="9" hidden="1"/>
    <cellStyle name="Hipervínculo visitado" xfId="55900" builtinId="9" hidden="1"/>
    <cellStyle name="Hipervínculo visitado" xfId="52876" builtinId="9" hidden="1"/>
    <cellStyle name="Hipervínculo visitado" xfId="54389" builtinId="9" hidden="1"/>
    <cellStyle name="Hipervínculo visitado" xfId="53646" builtinId="9" hidden="1"/>
    <cellStyle name="Hipervínculo visitado" xfId="51104" builtinId="9" hidden="1"/>
    <cellStyle name="Hipervínculo visitado" xfId="58397" builtinId="9" hidden="1"/>
    <cellStyle name="Hipervínculo visitado" xfId="48776" builtinId="9" hidden="1"/>
    <cellStyle name="Hipervínculo visitado" xfId="55183" builtinId="9" hidden="1"/>
    <cellStyle name="Hipervínculo visitado" xfId="55464" builtinId="9" hidden="1"/>
    <cellStyle name="Hipervínculo visitado" xfId="21624" builtinId="9" hidden="1"/>
    <cellStyle name="Hipervínculo visitado" xfId="18395" builtinId="9" hidden="1"/>
    <cellStyle name="Hipervínculo visitado" xfId="7156" builtinId="9" hidden="1"/>
    <cellStyle name="Hipervínculo visitado" xfId="18762" builtinId="9" hidden="1"/>
    <cellStyle name="Hipervínculo visitado" xfId="27380" builtinId="9" hidden="1"/>
    <cellStyle name="Hipervínculo visitado" xfId="31905" builtinId="9" hidden="1"/>
    <cellStyle name="Hipervínculo visitado" xfId="39620" builtinId="9" hidden="1"/>
    <cellStyle name="Hipervínculo visitado" xfId="41403" builtinId="9" hidden="1"/>
    <cellStyle name="Hipervínculo visitado" xfId="16981" builtinId="9" hidden="1"/>
    <cellStyle name="Hipervínculo visitado" xfId="6292" builtinId="9" hidden="1"/>
    <cellStyle name="Hipervínculo visitado" xfId="8546" builtinId="9" hidden="1"/>
    <cellStyle name="Hipervínculo visitado" xfId="23633" builtinId="9" hidden="1"/>
    <cellStyle name="Hipervínculo visitado" xfId="44602" builtinId="9" hidden="1"/>
    <cellStyle name="Hipervínculo visitado" xfId="33138" builtinId="9" hidden="1"/>
    <cellStyle name="Hipervínculo visitado" xfId="39600" builtinId="9" hidden="1"/>
    <cellStyle name="Hipervínculo visitado" xfId="55452" builtinId="9" hidden="1"/>
    <cellStyle name="Hipervínculo visitado" xfId="58919" builtinId="9" hidden="1"/>
    <cellStyle name="Hipervínculo visitado" xfId="54706" builtinId="9" hidden="1"/>
    <cellStyle name="Hipervínculo visitado" xfId="51630" builtinId="9" hidden="1"/>
    <cellStyle name="Hipervínculo visitado" xfId="11076" builtinId="9" hidden="1"/>
    <cellStyle name="Hipervínculo visitado" xfId="22311" builtinId="9" hidden="1"/>
    <cellStyle name="Hipervínculo visitado" xfId="7466" builtinId="9" hidden="1"/>
    <cellStyle name="Hipervínculo visitado" xfId="28057" builtinId="9" hidden="1"/>
    <cellStyle name="Hipervínculo visitado" xfId="29361" builtinId="9" hidden="1"/>
    <cellStyle name="Hipervínculo visitado" xfId="25198" builtinId="9" hidden="1"/>
    <cellStyle name="Hipervínculo visitado" xfId="25595" builtinId="9" hidden="1"/>
    <cellStyle name="Hipervínculo visitado" xfId="26101" builtinId="9" hidden="1"/>
    <cellStyle name="Hipervínculo visitado" xfId="23537" builtinId="9" hidden="1"/>
    <cellStyle name="Hipervínculo visitado" xfId="25082" builtinId="9" hidden="1"/>
    <cellStyle name="Hipervínculo visitado" xfId="21347" builtinId="9" hidden="1"/>
    <cellStyle name="Hipervínculo visitado" xfId="21132" builtinId="9" hidden="1"/>
    <cellStyle name="Hipervínculo visitado" xfId="22255" builtinId="9" hidden="1"/>
    <cellStyle name="Hipervínculo visitado" xfId="35427" builtinId="9" hidden="1"/>
    <cellStyle name="Hipervínculo visitado" xfId="34321" builtinId="9" hidden="1"/>
    <cellStyle name="Hipervínculo visitado" xfId="33972" builtinId="9" hidden="1"/>
    <cellStyle name="Hipervínculo visitado" xfId="30460" builtinId="9" hidden="1"/>
    <cellStyle name="Hipervínculo visitado" xfId="31396" builtinId="9" hidden="1"/>
    <cellStyle name="Hipervínculo visitado" xfId="37949" builtinId="9" hidden="1"/>
    <cellStyle name="Hipervínculo visitado" xfId="35539" builtinId="9" hidden="1"/>
    <cellStyle name="Hipervínculo visitado" xfId="35929" builtinId="9" hidden="1"/>
    <cellStyle name="Hipervínculo visitado" xfId="38798" builtinId="9" hidden="1"/>
    <cellStyle name="Hipervínculo visitado" xfId="37383" builtinId="9" hidden="1"/>
    <cellStyle name="Hipervínculo visitado" xfId="37045" builtinId="9" hidden="1"/>
    <cellStyle name="Hipervínculo visitado" xfId="36524" builtinId="9" hidden="1"/>
    <cellStyle name="Hipervínculo visitado" xfId="33638" builtinId="9" hidden="1"/>
    <cellStyle name="Hipervínculo visitado" xfId="22433" builtinId="9" hidden="1"/>
    <cellStyle name="Hipervínculo visitado" xfId="23791" builtinId="9" hidden="1"/>
    <cellStyle name="Hipervínculo visitado" xfId="27408" builtinId="9" hidden="1"/>
    <cellStyle name="Hipervínculo visitado" xfId="28765" builtinId="9" hidden="1"/>
    <cellStyle name="Hipervínculo visitado" xfId="59344" builtinId="9" hidden="1"/>
    <cellStyle name="Hipervínculo visitado" xfId="48593" builtinId="9" hidden="1"/>
    <cellStyle name="Hipervínculo visitado" xfId="20895" builtinId="9" hidden="1"/>
    <cellStyle name="Hipervínculo visitado" xfId="12487" builtinId="9" hidden="1"/>
    <cellStyle name="Hipervínculo visitado" xfId="38535" builtinId="9" hidden="1"/>
    <cellStyle name="Hipervínculo visitado" xfId="27803" builtinId="9" hidden="1"/>
    <cellStyle name="Hipervínculo visitado" xfId="7062" builtinId="9" hidden="1"/>
    <cellStyle name="Hipervínculo visitado" xfId="58505" builtinId="9" hidden="1"/>
    <cellStyle name="Hipervínculo visitado" xfId="48230" builtinId="9" hidden="1"/>
    <cellStyle name="Hipervínculo visitado" xfId="54127" builtinId="9" hidden="1"/>
    <cellStyle name="Hipervínculo visitado" xfId="56039" builtinId="9" hidden="1"/>
    <cellStyle name="Hipervínculo visitado" xfId="58027" builtinId="9" hidden="1"/>
    <cellStyle name="Hipervínculo visitado" xfId="58555" builtinId="9" hidden="1"/>
    <cellStyle name="Hipervínculo visitado" xfId="57308" builtinId="9" hidden="1"/>
    <cellStyle name="Hipervínculo visitado" xfId="55237" builtinId="9" hidden="1"/>
    <cellStyle name="Hipervínculo visitado" xfId="23643" builtinId="9" hidden="1"/>
    <cellStyle name="Hipervínculo visitado" xfId="3232" builtinId="9" hidden="1"/>
    <cellStyle name="Hipervínculo visitado" xfId="57507" builtinId="9" hidden="1"/>
    <cellStyle name="Hipervínculo visitado" xfId="26867" builtinId="9" hidden="1"/>
    <cellStyle name="Hipervínculo visitado" xfId="22569" builtinId="9" hidden="1"/>
    <cellStyle name="Hipervínculo visitado" xfId="17682" builtinId="9" hidden="1"/>
    <cellStyle name="Hipervínculo visitado" xfId="50117" builtinId="9" hidden="1"/>
    <cellStyle name="Hipervínculo visitado" xfId="57292" builtinId="9" hidden="1"/>
    <cellStyle name="Hipervínculo visitado" xfId="54754" builtinId="9" hidden="1"/>
    <cellStyle name="Hipervínculo visitado" xfId="32344" builtinId="9" hidden="1"/>
    <cellStyle name="Hipervínculo visitado" xfId="30528" builtinId="9" hidden="1"/>
    <cellStyle name="Hipervínculo visitado" xfId="35455" builtinId="9" hidden="1"/>
    <cellStyle name="Hipervínculo visitado" xfId="37049" builtinId="9" hidden="1"/>
    <cellStyle name="Hipervínculo visitado" xfId="39039" builtinId="9" hidden="1"/>
    <cellStyle name="Hipervínculo visitado" xfId="47469" builtinId="9" hidden="1"/>
    <cellStyle name="Hipervínculo visitado" xfId="51544" builtinId="9" hidden="1"/>
    <cellStyle name="Hipervínculo visitado" xfId="51882" builtinId="9" hidden="1"/>
    <cellStyle name="Hipervínculo visitado" xfId="54235" builtinId="9" hidden="1"/>
    <cellStyle name="Hipervínculo visitado" xfId="47691" builtinId="9" hidden="1"/>
    <cellStyle name="Hipervínculo visitado" xfId="50658" builtinId="9" hidden="1"/>
    <cellStyle name="Hipervínculo visitado" xfId="58103" builtinId="9" hidden="1"/>
    <cellStyle name="Hipervínculo visitado" xfId="47743" builtinId="9" hidden="1"/>
    <cellStyle name="Hipervínculo visitado" xfId="55563" builtinId="9" hidden="1"/>
    <cellStyle name="Hipervínculo visitado" xfId="57805" builtinId="9" hidden="1"/>
    <cellStyle name="Hipervínculo visitado" xfId="26257" builtinId="9" hidden="1"/>
    <cellStyle name="Hipervínculo visitado" xfId="33546" builtinId="9" hidden="1"/>
    <cellStyle name="Hipervínculo visitado" xfId="52244" builtinId="9" hidden="1"/>
    <cellStyle name="Hipervínculo visitado" xfId="17842" builtinId="9" hidden="1"/>
    <cellStyle name="Hipervínculo visitado" xfId="13914" builtinId="9" hidden="1"/>
    <cellStyle name="Hipervínculo visitado" xfId="18157" builtinId="9" hidden="1"/>
    <cellStyle name="Hipervínculo visitado" xfId="10654" builtinId="9" hidden="1"/>
    <cellStyle name="Hipervínculo visitado" xfId="17494" builtinId="9" hidden="1"/>
    <cellStyle name="Hipervínculo visitado" xfId="56559" builtinId="9" hidden="1"/>
    <cellStyle name="Hipervínculo visitado" xfId="53509" builtinId="9" hidden="1"/>
    <cellStyle name="Hipervínculo visitado" xfId="45078" builtinId="9" hidden="1"/>
    <cellStyle name="Hipervínculo visitado" xfId="42149" builtinId="9" hidden="1"/>
    <cellStyle name="Hipervínculo visitado" xfId="12207" builtinId="9" hidden="1"/>
    <cellStyle name="Hipervínculo visitado" xfId="52066" builtinId="9" hidden="1"/>
    <cellStyle name="Hipervínculo visitado" xfId="15771" builtinId="9" hidden="1"/>
    <cellStyle name="Hipervínculo visitado" xfId="25975" builtinId="9" hidden="1"/>
    <cellStyle name="Hipervínculo visitado" xfId="30118" builtinId="9" hidden="1"/>
    <cellStyle name="Hipervínculo visitado" xfId="20682" builtinId="9" hidden="1"/>
    <cellStyle name="Hipervínculo visitado" xfId="11199" builtinId="9" hidden="1"/>
    <cellStyle name="Hipervínculo visitado" xfId="51622" builtinId="9" hidden="1"/>
    <cellStyle name="Hipervínculo visitado" xfId="44954" builtinId="9" hidden="1"/>
    <cellStyle name="Hipervínculo visitado" xfId="32372" builtinId="9" hidden="1"/>
    <cellStyle name="Hipervínculo visitado" xfId="29167" builtinId="9" hidden="1"/>
    <cellStyle name="Hipervínculo visitado" xfId="44666" builtinId="9" hidden="1"/>
    <cellStyle name="Hipervínculo visitado" xfId="51714" builtinId="9" hidden="1"/>
    <cellStyle name="Hipervínculo visitado" xfId="32466" builtinId="9" hidden="1"/>
    <cellStyle name="Hipervínculo visitado" xfId="56547" builtinId="9" hidden="1"/>
    <cellStyle name="Hipervínculo visitado" xfId="59111" builtinId="9" hidden="1"/>
    <cellStyle name="Hipervínculo visitado" xfId="55205" builtinId="9" hidden="1"/>
    <cellStyle name="Hipervínculo visitado" xfId="54595" builtinId="9" hidden="1"/>
    <cellStyle name="Hipervínculo visitado" xfId="53061" builtinId="9" hidden="1"/>
    <cellStyle name="Hipervínculo visitado" xfId="17622" builtinId="9" hidden="1"/>
    <cellStyle name="Hipervínculo visitado" xfId="17196" builtinId="9" hidden="1"/>
    <cellStyle name="Hipervínculo visitado" xfId="58121" builtinId="9" hidden="1"/>
    <cellStyle name="Hipervínculo visitado" xfId="53172" builtinId="9" hidden="1"/>
    <cellStyle name="Hipervínculo visitado" xfId="53947" builtinId="9" hidden="1"/>
    <cellStyle name="Hipervínculo visitado" xfId="39441" builtinId="9" hidden="1"/>
    <cellStyle name="Hipervínculo visitado" xfId="32956" builtinId="9" hidden="1"/>
    <cellStyle name="Hipervínculo visitado" xfId="46209" builtinId="9" hidden="1"/>
    <cellStyle name="Hipervínculo visitado" xfId="49584" builtinId="9" hidden="1"/>
    <cellStyle name="Hipervínculo visitado" xfId="58146" builtinId="9" hidden="1"/>
    <cellStyle name="Hipervínculo visitado" xfId="17688" builtinId="9" hidden="1"/>
    <cellStyle name="Hipervínculo visitado" xfId="16920" builtinId="9" hidden="1"/>
    <cellStyle name="Hipervínculo visitado" xfId="46014" builtinId="9" hidden="1"/>
    <cellStyle name="Hipervínculo visitado" xfId="50762" builtinId="9" hidden="1"/>
    <cellStyle name="Hipervínculo visitado" xfId="54758" builtinId="9" hidden="1"/>
    <cellStyle name="Hipervínculo visitado" xfId="34703" builtinId="9" hidden="1"/>
    <cellStyle name="Hipervínculo visitado" xfId="37295" builtinId="9" hidden="1"/>
    <cellStyle name="Hipervínculo visitado" xfId="37341" builtinId="9" hidden="1"/>
    <cellStyle name="Hipervínculo visitado" xfId="40556" builtinId="9" hidden="1"/>
    <cellStyle name="Hipervínculo visitado" xfId="39686" builtinId="9" hidden="1"/>
    <cellStyle name="Hipervínculo visitado" xfId="40390" builtinId="9" hidden="1"/>
    <cellStyle name="Hipervínculo visitado" xfId="40240" builtinId="9" hidden="1"/>
    <cellStyle name="Hipervínculo visitado" xfId="34629" builtinId="9" hidden="1"/>
    <cellStyle name="Hipervínculo visitado" xfId="37925" builtinId="9" hidden="1"/>
    <cellStyle name="Hipervínculo visitado" xfId="38937" builtinId="9" hidden="1"/>
    <cellStyle name="Hipervínculo visitado" xfId="50361" builtinId="9" hidden="1"/>
    <cellStyle name="Hipervínculo visitado" xfId="50510" builtinId="9" hidden="1"/>
    <cellStyle name="Hipervínculo visitado" xfId="52607" builtinId="9" hidden="1"/>
    <cellStyle name="Hipervínculo visitado" xfId="51712" builtinId="9" hidden="1"/>
    <cellStyle name="Hipervínculo visitado" xfId="44342" builtinId="9" hidden="1"/>
    <cellStyle name="Hipervínculo visitado" xfId="7998" builtinId="9" hidden="1"/>
    <cellStyle name="Hipervínculo visitado" xfId="44009" builtinId="9" hidden="1"/>
    <cellStyle name="Hipervínculo visitado" xfId="48107" builtinId="9" hidden="1"/>
    <cellStyle name="Hipervínculo visitado" xfId="56651" builtinId="9" hidden="1"/>
    <cellStyle name="Hipervínculo visitado" xfId="12147" builtinId="9" hidden="1"/>
    <cellStyle name="Hipervínculo visitado" xfId="14346" builtinId="9" hidden="1"/>
    <cellStyle name="Hipervínculo visitado" xfId="17592" builtinId="9" hidden="1"/>
    <cellStyle name="Hipervínculo visitado" xfId="43579" builtinId="9" hidden="1"/>
    <cellStyle name="Hipervínculo visitado" xfId="56011" builtinId="9" hidden="1"/>
    <cellStyle name="Hipervínculo visitado" xfId="58135" builtinId="9" hidden="1"/>
    <cellStyle name="Hipervínculo visitado" xfId="53347" builtinId="9" hidden="1"/>
    <cellStyle name="Hipervínculo visitado" xfId="48380" builtinId="9" hidden="1"/>
    <cellStyle name="Hipervínculo visitado" xfId="54023" builtinId="9" hidden="1"/>
    <cellStyle name="Hipervínculo visitado" xfId="47317" builtinId="9" hidden="1"/>
    <cellStyle name="Hipervínculo visitado" xfId="47643" builtinId="9" hidden="1"/>
    <cellStyle name="Hipervínculo visitado" xfId="45925" builtinId="9" hidden="1"/>
    <cellStyle name="Hipervínculo visitado" xfId="49083" builtinId="9" hidden="1"/>
    <cellStyle name="Hipervínculo visitado" xfId="10698" builtinId="9" hidden="1"/>
    <cellStyle name="Hipervínculo visitado" xfId="751" builtinId="9" hidden="1"/>
    <cellStyle name="Hipervínculo visitado" xfId="34840" builtinId="9" hidden="1"/>
    <cellStyle name="Hipervínculo visitado" xfId="18169" builtinId="9" hidden="1"/>
    <cellStyle name="Hipervínculo visitado" xfId="57911" builtinId="9" hidden="1"/>
    <cellStyle name="Hipervínculo visitado" xfId="24479" builtinId="9" hidden="1"/>
    <cellStyle name="Hipervínculo visitado" xfId="18886" builtinId="9" hidden="1"/>
    <cellStyle name="Hipervínculo visitado" xfId="28448" builtinId="9" hidden="1"/>
    <cellStyle name="Hipervínculo visitado" xfId="38740" builtinId="9" hidden="1"/>
    <cellStyle name="Hipervínculo visitado" xfId="29594" builtinId="9" hidden="1"/>
    <cellStyle name="Hipervínculo visitado" xfId="11607" builtinId="9" hidden="1"/>
    <cellStyle name="Hipervínculo visitado" xfId="17292" builtinId="9" hidden="1"/>
    <cellStyle name="Hipervínculo visitado" xfId="59065" builtinId="9" hidden="1"/>
    <cellStyle name="Hipervínculo visitado" xfId="10950" builtinId="9" hidden="1"/>
    <cellStyle name="Hipervínculo visitado" xfId="21505" builtinId="9" hidden="1"/>
    <cellStyle name="Hipervínculo visitado" xfId="15640" builtinId="9" hidden="1"/>
    <cellStyle name="Hipervínculo visitado" xfId="4149" builtinId="9" hidden="1"/>
    <cellStyle name="Hipervínculo visitado" xfId="9051" builtinId="9" hidden="1"/>
    <cellStyle name="Hipervínculo visitado" xfId="17982" builtinId="9" hidden="1"/>
    <cellStyle name="Hipervínculo visitado" xfId="35547" builtinId="9" hidden="1"/>
    <cellStyle name="Hipervínculo visitado" xfId="33266" builtinId="9" hidden="1"/>
    <cellStyle name="Hipervínculo visitado" xfId="23729" builtinId="9" hidden="1"/>
    <cellStyle name="Hipervínculo visitado" xfId="13546" builtinId="9" hidden="1"/>
    <cellStyle name="Hipervínculo visitado" xfId="14759" builtinId="9" hidden="1"/>
    <cellStyle name="Hipervínculo visitado" xfId="17280" builtinId="9" hidden="1"/>
    <cellStyle name="Hipervínculo visitado" xfId="43569" builtinId="9" hidden="1"/>
    <cellStyle name="Hipervínculo visitado" xfId="42768" builtinId="9" hidden="1"/>
    <cellStyle name="Hipervínculo visitado" xfId="27400" builtinId="9" hidden="1"/>
    <cellStyle name="Hipervínculo visitado" xfId="24213" builtinId="9" hidden="1"/>
    <cellStyle name="Hipervínculo visitado" xfId="23882" builtinId="9" hidden="1"/>
    <cellStyle name="Hipervínculo visitado" xfId="21846" builtinId="9" hidden="1"/>
    <cellStyle name="Hipervínculo visitado" xfId="25593" builtinId="9" hidden="1"/>
    <cellStyle name="Hipervínculo visitado" xfId="32700" builtinId="9" hidden="1"/>
    <cellStyle name="Hipervínculo visitado" xfId="38678" builtinId="9" hidden="1"/>
    <cellStyle name="Hipervínculo visitado" xfId="56315" builtinId="9" hidden="1"/>
    <cellStyle name="Hipervínculo visitado" xfId="5002" builtinId="9" hidden="1"/>
    <cellStyle name="Hipervínculo visitado" xfId="5358" builtinId="9" hidden="1"/>
    <cellStyle name="Hipervínculo visitado" xfId="44232" builtinId="9" hidden="1"/>
    <cellStyle name="Hipervínculo visitado" xfId="36773" builtinId="9" hidden="1"/>
    <cellStyle name="Hipervínculo visitado" xfId="34643" builtinId="9" hidden="1"/>
    <cellStyle name="Hipervínculo visitado" xfId="22073" builtinId="9" hidden="1"/>
    <cellStyle name="Hipervínculo visitado" xfId="9778" builtinId="9" hidden="1"/>
    <cellStyle name="Hipervínculo visitado" xfId="41741" builtinId="9" hidden="1"/>
    <cellStyle name="Hipervínculo visitado" xfId="29757" builtinId="9" hidden="1"/>
    <cellStyle name="Hipervínculo visitado" xfId="3859" builtinId="9" hidden="1"/>
    <cellStyle name="Hipervínculo visitado" xfId="992" builtinId="9" hidden="1"/>
    <cellStyle name="Hipervínculo visitado" xfId="4408" builtinId="9" hidden="1"/>
    <cellStyle name="Hipervínculo visitado" xfId="7236" builtinId="9" hidden="1"/>
    <cellStyle name="Hipervínculo visitado" xfId="6863" builtinId="9" hidden="1"/>
    <cellStyle name="Hipervínculo visitado" xfId="19608" builtinId="9" hidden="1"/>
    <cellStyle name="Hipervínculo visitado" xfId="20010" builtinId="9" hidden="1"/>
    <cellStyle name="Hipervínculo visitado" xfId="4986" builtinId="9" hidden="1"/>
    <cellStyle name="Hipervínculo visitado" xfId="3793" builtinId="9" hidden="1"/>
    <cellStyle name="Hipervínculo visitado" xfId="36005" builtinId="9" hidden="1"/>
    <cellStyle name="Hipervínculo visitado" xfId="30470" builtinId="9" hidden="1"/>
    <cellStyle name="Hipervínculo visitado" xfId="36095" builtinId="9" hidden="1"/>
    <cellStyle name="Hipervínculo visitado" xfId="39746" builtinId="9" hidden="1"/>
    <cellStyle name="Hipervínculo visitado" xfId="39646" builtinId="9" hidden="1"/>
    <cellStyle name="Hipervínculo visitado" xfId="54327" builtinId="9" hidden="1"/>
    <cellStyle name="Hipervínculo visitado" xfId="59392" builtinId="9" hidden="1"/>
    <cellStyle name="Hipervínculo visitado" xfId="39377" builtinId="9" hidden="1"/>
    <cellStyle name="Hipervínculo visitado" xfId="29325" builtinId="9" hidden="1"/>
    <cellStyle name="Hipervínculo visitado" xfId="10006" builtinId="9" hidden="1"/>
    <cellStyle name="Hipervínculo visitado" xfId="24723" builtinId="9" hidden="1"/>
    <cellStyle name="Hipervínculo visitado" xfId="8718" builtinId="9" hidden="1"/>
    <cellStyle name="Hipervínculo visitado" xfId="46343" builtinId="9" hidden="1"/>
    <cellStyle name="Hipervínculo visitado" xfId="46296" builtinId="9" hidden="1"/>
    <cellStyle name="Hipervínculo visitado" xfId="42234" builtinId="9" hidden="1"/>
    <cellStyle name="Hipervínculo visitado" xfId="49672" builtinId="9" hidden="1"/>
    <cellStyle name="Hipervínculo visitado" xfId="53527" builtinId="9" hidden="1"/>
    <cellStyle name="Hipervínculo visitado" xfId="56661" builtinId="9" hidden="1"/>
    <cellStyle name="Hipervínculo visitado" xfId="30723" builtinId="9" hidden="1"/>
    <cellStyle name="Hipervínculo visitado" xfId="32161" builtinId="9" hidden="1"/>
    <cellStyle name="Hipervínculo visitado" xfId="46292" builtinId="9" hidden="1"/>
    <cellStyle name="Hipervínculo visitado" xfId="30130" builtinId="9" hidden="1"/>
    <cellStyle name="Hipervínculo visitado" xfId="22752" builtinId="9" hidden="1"/>
    <cellStyle name="Hipervínculo visitado" xfId="7508" builtinId="9" hidden="1"/>
    <cellStyle name="Hipervínculo visitado" xfId="48531" builtinId="9" hidden="1"/>
    <cellStyle name="Hipervínculo visitado" xfId="55509" builtinId="9" hidden="1"/>
    <cellStyle name="Hipervínculo visitado" xfId="53329" builtinId="9" hidden="1"/>
    <cellStyle name="Hipervínculo visitado" xfId="35581" builtinId="9" hidden="1"/>
    <cellStyle name="Hipervínculo visitado" xfId="41177" builtinId="9" hidden="1"/>
    <cellStyle name="Hipervínculo visitado" xfId="17852" builtinId="9" hidden="1"/>
    <cellStyle name="Hipervínculo visitado" xfId="51266" builtinId="9" hidden="1"/>
    <cellStyle name="Hipervínculo visitado" xfId="53271" builtinId="9" hidden="1"/>
    <cellStyle name="Hipervínculo visitado" xfId="27580" builtinId="9" hidden="1"/>
    <cellStyle name="Hipervínculo visitado" xfId="24073" builtinId="9" hidden="1"/>
    <cellStyle name="Hipervínculo visitado" xfId="33462" builtinId="9" hidden="1"/>
    <cellStyle name="Hipervínculo visitado" xfId="6455" builtinId="9" hidden="1"/>
    <cellStyle name="Hipervínculo visitado" xfId="48322" builtinId="9" hidden="1"/>
    <cellStyle name="Hipervínculo visitado" xfId="10612" builtinId="9" hidden="1"/>
    <cellStyle name="Hipervínculo visitado" xfId="10396" builtinId="9" hidden="1"/>
    <cellStyle name="Hipervínculo visitado" xfId="48384" builtinId="9" hidden="1"/>
    <cellStyle name="Hipervínculo visitado" xfId="51644" builtinId="9" hidden="1"/>
    <cellStyle name="Hipervínculo visitado" xfId="52054" builtinId="9" hidden="1"/>
    <cellStyle name="Hipervínculo visitado" xfId="52409" builtinId="9" hidden="1"/>
    <cellStyle name="Hipervínculo visitado" xfId="52571" builtinId="9" hidden="1"/>
    <cellStyle name="Hipervínculo visitado" xfId="38047" builtinId="9" hidden="1"/>
    <cellStyle name="Hipervínculo visitado" xfId="56611" builtinId="9" hidden="1"/>
    <cellStyle name="Hipervínculo visitado" xfId="54658" builtinId="9" hidden="1"/>
    <cellStyle name="Hipervínculo visitado" xfId="9231" builtinId="9" hidden="1"/>
    <cellStyle name="Hipervínculo visitado" xfId="35949" builtinId="9" hidden="1"/>
    <cellStyle name="Hipervínculo visitado" xfId="35913" builtinId="9" hidden="1"/>
    <cellStyle name="Hipervínculo visitado" xfId="59398" builtinId="9" hidden="1"/>
    <cellStyle name="Hipervínculo visitado" xfId="33510" builtinId="9" hidden="1"/>
    <cellStyle name="Hipervínculo visitado" xfId="53025" builtinId="9" hidden="1"/>
    <cellStyle name="Hipervínculo visitado" xfId="30060" builtinId="9" hidden="1"/>
    <cellStyle name="Hipervínculo visitado" xfId="8728" builtinId="9" hidden="1"/>
    <cellStyle name="Hipervínculo visitado" xfId="30842" builtinId="9" hidden="1"/>
    <cellStyle name="Hipervínculo visitado" xfId="14340" builtinId="9" hidden="1"/>
    <cellStyle name="Hipervínculo visitado" xfId="38947" builtinId="9" hidden="1"/>
    <cellStyle name="Hipervínculo visitado" xfId="50449" builtinId="9" hidden="1"/>
    <cellStyle name="Hipervínculo visitado" xfId="34237" builtinId="9" hidden="1"/>
    <cellStyle name="Hipervínculo visitado" xfId="58961" builtinId="9" hidden="1"/>
    <cellStyle name="Hipervínculo visitado" xfId="20531" builtinId="9" hidden="1"/>
    <cellStyle name="Hipervínculo visitado" xfId="3357" builtinId="9" hidden="1"/>
    <cellStyle name="Hipervínculo visitado" xfId="17352" builtinId="9" hidden="1"/>
    <cellStyle name="Hipervínculo visitado" xfId="6354" builtinId="9" hidden="1"/>
    <cellStyle name="Hipervínculo visitado" xfId="22365" builtinId="9" hidden="1"/>
    <cellStyle name="Hipervínculo visitado" xfId="15134" builtinId="9" hidden="1"/>
    <cellStyle name="Hipervínculo visitado" xfId="27155" builtinId="9" hidden="1"/>
    <cellStyle name="Hipervínculo visitado" xfId="7349" builtinId="9" hidden="1"/>
    <cellStyle name="Hipervínculo visitado" xfId="36137" builtinId="9" hidden="1"/>
    <cellStyle name="Hipervínculo visitado" xfId="57702" builtinId="9" hidden="1"/>
    <cellStyle name="Hipervínculo visitado" xfId="55416" builtinId="9" hidden="1"/>
    <cellStyle name="Hipervínculo visitado" xfId="55138" builtinId="9" hidden="1"/>
    <cellStyle name="Hipervínculo visitado" xfId="2224" builtinId="9" hidden="1"/>
    <cellStyle name="Hipervínculo visitado" xfId="55203" builtinId="9" hidden="1"/>
    <cellStyle name="Hipervínculo visitado" xfId="26263" builtinId="9" hidden="1"/>
    <cellStyle name="Hipervínculo visitado" xfId="46651" builtinId="9" hidden="1"/>
    <cellStyle name="Hipervínculo visitado" xfId="22555" builtinId="9" hidden="1"/>
    <cellStyle name="Hipervínculo visitado" xfId="15212" builtinId="9" hidden="1"/>
    <cellStyle name="Hipervínculo visitado" xfId="18371" builtinId="9" hidden="1"/>
    <cellStyle name="Hipervínculo visitado" xfId="19080" builtinId="9" hidden="1"/>
    <cellStyle name="Hipervínculo visitado" xfId="44136" builtinId="9" hidden="1"/>
    <cellStyle name="Hipervínculo visitado" xfId="31668" builtinId="9" hidden="1"/>
    <cellStyle name="Hipervínculo visitado" xfId="20373" builtinId="9" hidden="1"/>
    <cellStyle name="Hipervínculo visitado" xfId="9966" builtinId="9" hidden="1"/>
    <cellStyle name="Hipervínculo visitado" xfId="33256" builtinId="9" hidden="1"/>
    <cellStyle name="Hipervínculo visitado" xfId="14922" builtinId="9" hidden="1"/>
    <cellStyle name="Hipervínculo visitado" xfId="20907" builtinId="9" hidden="1"/>
    <cellStyle name="Hipervínculo visitado" xfId="12773" builtinId="9" hidden="1"/>
    <cellStyle name="Hipervínculo visitado" xfId="27442" builtinId="9" hidden="1"/>
    <cellStyle name="Hipervínculo visitado" xfId="26637" builtinId="9" hidden="1"/>
    <cellStyle name="Hipervínculo visitado" xfId="35499" builtinId="9" hidden="1"/>
    <cellStyle name="Hipervínculo visitado" xfId="27077" builtinId="9" hidden="1"/>
    <cellStyle name="Hipervínculo visitado" xfId="43555" builtinId="9" hidden="1"/>
    <cellStyle name="Hipervínculo visitado" xfId="9061" builtinId="9" hidden="1"/>
    <cellStyle name="Hipervínculo visitado" xfId="53307" builtinId="9" hidden="1"/>
    <cellStyle name="Hipervínculo visitado" xfId="14914" builtinId="9" hidden="1"/>
    <cellStyle name="Hipervínculo visitado" xfId="58825" builtinId="9" hidden="1"/>
    <cellStyle name="Hipervínculo visitado" xfId="44100" builtinId="9" hidden="1"/>
    <cellStyle name="Hipervínculo visitado" xfId="1961" builtinId="9" hidden="1"/>
    <cellStyle name="Hipervínculo visitado" xfId="23147" builtinId="9" hidden="1"/>
    <cellStyle name="Hipervínculo visitado" xfId="19726" builtinId="9" hidden="1"/>
    <cellStyle name="Hipervínculo visitado" xfId="9151" builtinId="9" hidden="1"/>
    <cellStyle name="Hipervínculo visitado" xfId="6134" builtinId="9" hidden="1"/>
    <cellStyle name="Hipervínculo visitado" xfId="15426" builtinId="9" hidden="1"/>
    <cellStyle name="Hipervínculo visitado" xfId="10189" builtinId="9" hidden="1"/>
    <cellStyle name="Hipervínculo visitado" xfId="48034" builtinId="9" hidden="1"/>
    <cellStyle name="Hipervínculo visitado" xfId="16519" builtinId="9" hidden="1"/>
    <cellStyle name="Hipervínculo visitado" xfId="38639" builtinId="9" hidden="1"/>
    <cellStyle name="Hipervínculo visitado" xfId="6699" builtinId="9" hidden="1"/>
    <cellStyle name="Hipervínculo visitado" xfId="51474" builtinId="9" hidden="1"/>
    <cellStyle name="Hipervínculo visitado" xfId="25070" builtinId="9" hidden="1"/>
    <cellStyle name="Hipervínculo visitado" xfId="29903" builtinId="9" hidden="1"/>
    <cellStyle name="Hipervínculo visitado" xfId="18944" builtinId="9" hidden="1"/>
    <cellStyle name="Hipervínculo visitado" xfId="7660" builtinId="9" hidden="1"/>
    <cellStyle name="Hipervínculo visitado" xfId="6110" builtinId="9" hidden="1"/>
    <cellStyle name="Hipervínculo visitado" xfId="30034" builtinId="9" hidden="1"/>
    <cellStyle name="Hipervínculo visitado" xfId="3065" builtinId="9" hidden="1"/>
    <cellStyle name="Hipervínculo visitado" xfId="7448" builtinId="9" hidden="1"/>
    <cellStyle name="Hipervínculo visitado" xfId="54433" builtinId="9" hidden="1"/>
    <cellStyle name="Hipervínculo visitado" xfId="25706" builtinId="9" hidden="1"/>
    <cellStyle name="Hipervínculo visitado" xfId="52475" builtinId="9" hidden="1"/>
    <cellStyle name="Hipervínculo visitado" xfId="20302" builtinId="9" hidden="1"/>
    <cellStyle name="Hipervínculo visitado" xfId="9922" builtinId="9" hidden="1"/>
    <cellStyle name="Hipervínculo visitado" xfId="15136" builtinId="9" hidden="1"/>
    <cellStyle name="Hipervínculo visitado" xfId="51299" builtinId="9" hidden="1"/>
    <cellStyle name="Hipervínculo visitado" xfId="20022" builtinId="9" hidden="1"/>
    <cellStyle name="Hipervínculo visitado" xfId="3193" builtinId="9" hidden="1"/>
    <cellStyle name="Hipervínculo visitado" xfId="41782" builtinId="9" hidden="1"/>
    <cellStyle name="Hipervínculo visitado" xfId="56461" builtinId="9" hidden="1"/>
    <cellStyle name="Hipervínculo visitado" xfId="14753" builtinId="9" hidden="1"/>
    <cellStyle name="Hipervínculo visitado" xfId="27556" builtinId="9" hidden="1"/>
    <cellStyle name="Hipervínculo visitado" xfId="29173" builtinId="9" hidden="1"/>
    <cellStyle name="Hipervínculo visitado" xfId="32216" builtinId="9" hidden="1"/>
    <cellStyle name="Hipervínculo visitado" xfId="45631" builtinId="9" hidden="1"/>
    <cellStyle name="Hipervínculo visitado" xfId="25658" builtinId="9" hidden="1"/>
    <cellStyle name="Hipervínculo visitado" xfId="23081" builtinId="9" hidden="1"/>
    <cellStyle name="Hipervínculo visitado" xfId="23063" builtinId="9" hidden="1"/>
    <cellStyle name="Hipervínculo visitado" xfId="31120" builtinId="9" hidden="1"/>
    <cellStyle name="Hipervínculo visitado" xfId="34975" builtinId="9" hidden="1"/>
    <cellStyle name="Hipervínculo visitado" xfId="27879" builtinId="9" hidden="1"/>
    <cellStyle name="Hipervínculo visitado" xfId="47087" builtinId="9" hidden="1"/>
    <cellStyle name="Hipervínculo visitado" xfId="37677" builtinId="9" hidden="1"/>
    <cellStyle name="Hipervínculo visitado" xfId="22694" builtinId="9" hidden="1"/>
    <cellStyle name="Hipervínculo visitado" xfId="22091" builtinId="9" hidden="1"/>
    <cellStyle name="Hipervínculo visitado" xfId="2232" builtinId="9" hidden="1"/>
    <cellStyle name="Hipervínculo visitado" xfId="26799" builtinId="9" hidden="1"/>
    <cellStyle name="Hipervínculo visitado" xfId="12953" builtinId="9" hidden="1"/>
    <cellStyle name="Hipervínculo visitado" xfId="20423" builtinId="9" hidden="1"/>
    <cellStyle name="Hipervínculo visitado" xfId="43583" builtinId="9" hidden="1"/>
    <cellStyle name="Hipervínculo visitado" xfId="43317" builtinId="9" hidden="1"/>
    <cellStyle name="Hipervínculo visitado" xfId="20232" builtinId="9" hidden="1"/>
    <cellStyle name="Hipervínculo visitado" xfId="14528" builtinId="9" hidden="1"/>
    <cellStyle name="Hipervínculo visitado" xfId="6749" builtinId="9" hidden="1"/>
    <cellStyle name="Hipervínculo visitado" xfId="13345" builtinId="9" hidden="1"/>
    <cellStyle name="Hipervínculo visitado" xfId="21903" builtinId="9" hidden="1"/>
    <cellStyle name="Hipervínculo visitado" xfId="2410" builtinId="9" hidden="1"/>
    <cellStyle name="Hipervínculo visitado" xfId="4581" builtinId="9" hidden="1"/>
    <cellStyle name="Hipervínculo visitado" xfId="57238" builtinId="9" hidden="1"/>
    <cellStyle name="Hipervínculo visitado" xfId="27212" builtinId="9" hidden="1"/>
    <cellStyle name="Hipervínculo visitado" xfId="57875" builtinId="9" hidden="1"/>
    <cellStyle name="Hipervínculo visitado" xfId="20419" builtinId="9" hidden="1"/>
    <cellStyle name="Hipervínculo visitado" xfId="35278" builtinId="9" hidden="1"/>
    <cellStyle name="Hipervínculo visitado" xfId="25040" builtinId="9" hidden="1"/>
    <cellStyle name="Hipervínculo visitado" xfId="31180" builtinId="9" hidden="1"/>
    <cellStyle name="Hipervínculo visitado" xfId="25865" builtinId="9" hidden="1"/>
    <cellStyle name="Hipervínculo visitado" xfId="35787" builtinId="9" hidden="1"/>
    <cellStyle name="Hipervínculo visitado" xfId="43864" builtinId="9" hidden="1"/>
    <cellStyle name="Hipervínculo visitado" xfId="36167" builtinId="9" hidden="1"/>
    <cellStyle name="Hipervínculo visitado" xfId="17876" builtinId="9" hidden="1"/>
    <cellStyle name="Hipervínculo visitado" xfId="39964" builtinId="9" hidden="1"/>
    <cellStyle name="Hipervínculo visitado" xfId="12691" builtinId="9" hidden="1"/>
    <cellStyle name="Hipervínculo visitado" xfId="9620" builtinId="9" hidden="1"/>
    <cellStyle name="Hipervínculo visitado" xfId="58775" builtinId="9" hidden="1"/>
    <cellStyle name="Hipervínculo visitado" xfId="24781" builtinId="9" hidden="1"/>
    <cellStyle name="Hipervínculo visitado" xfId="40999" builtinId="9" hidden="1"/>
    <cellStyle name="Hipervínculo visitado" xfId="8590" builtinId="9" hidden="1"/>
    <cellStyle name="Hipervínculo visitado" xfId="16296" builtinId="9" hidden="1"/>
    <cellStyle name="Hipervínculo visitado" xfId="1843" builtinId="9" hidden="1"/>
    <cellStyle name="Hipervínculo visitado" xfId="6128" builtinId="9" hidden="1"/>
    <cellStyle name="Hipervínculo visitado" xfId="11827" builtinId="9" hidden="1"/>
    <cellStyle name="Hipervínculo visitado" xfId="9366" builtinId="9" hidden="1"/>
    <cellStyle name="Hipervínculo visitado" xfId="4277" builtinId="9" hidden="1"/>
    <cellStyle name="Hipervínculo visitado" xfId="33492" builtinId="9" hidden="1"/>
    <cellStyle name="Hipervínculo visitado" xfId="33482" builtinId="9" hidden="1"/>
    <cellStyle name="Hipervínculo visitado" xfId="48500" builtinId="9" hidden="1"/>
    <cellStyle name="Hipervínculo visitado" xfId="1004" builtinId="9" hidden="1"/>
    <cellStyle name="Hipervínculo visitado" xfId="10632" builtinId="9" hidden="1"/>
    <cellStyle name="Hipervínculo visitado" xfId="1563" builtinId="9" hidden="1"/>
    <cellStyle name="Hipervínculo visitado" xfId="9484" builtinId="9" hidden="1"/>
    <cellStyle name="Hipervínculo visitado" xfId="6228" builtinId="9" hidden="1"/>
    <cellStyle name="Hipervínculo visitado" xfId="23813" builtinId="9" hidden="1"/>
    <cellStyle name="Hipervínculo visitado" xfId="47767" builtinId="9" hidden="1"/>
    <cellStyle name="Hipervínculo visitado" xfId="10195" builtinId="9" hidden="1"/>
    <cellStyle name="Hipervínculo visitado" xfId="2794" builtinId="9" hidden="1"/>
    <cellStyle name="Hipervínculo visitado" xfId="43846" builtinId="9" hidden="1"/>
    <cellStyle name="Hipervínculo visitado" xfId="52760" builtinId="9" hidden="1"/>
    <cellStyle name="Hipervínculo visitado" xfId="14536" builtinId="9" hidden="1"/>
    <cellStyle name="Hipervínculo visitado" xfId="41768" builtinId="9" hidden="1"/>
    <cellStyle name="Hipervínculo visitado" xfId="29835" builtinId="9" hidden="1"/>
    <cellStyle name="Hipervínculo visitado" xfId="6939" builtinId="9" hidden="1"/>
    <cellStyle name="Hipervínculo visitado" xfId="35009" builtinId="9" hidden="1"/>
    <cellStyle name="Hipervínculo visitado" xfId="9908" builtinId="9" hidden="1"/>
    <cellStyle name="Hipervínculo visitado" xfId="13795" builtinId="9" hidden="1"/>
    <cellStyle name="Hipervínculo visitado" xfId="30650" builtinId="9" hidden="1"/>
    <cellStyle name="Hipervínculo visitado" xfId="13922" builtinId="9" hidden="1"/>
    <cellStyle name="Hipervínculo visitado" xfId="53955" builtinId="9" hidden="1"/>
    <cellStyle name="Hipervínculo visitado" xfId="18646" builtinId="9" hidden="1"/>
    <cellStyle name="Hipervínculo visitado" xfId="15436" builtinId="9" hidden="1"/>
    <cellStyle name="Hipervínculo visitado" xfId="34255" builtinId="9" hidden="1"/>
    <cellStyle name="Hipervínculo visitado" xfId="6444" builtinId="9" hidden="1"/>
    <cellStyle name="Hipervínculo visitado" xfId="9732" builtinId="9" hidden="1"/>
    <cellStyle name="Hipervínculo visitado" xfId="14094" builtinId="9" hidden="1"/>
    <cellStyle name="Hipervínculo visitado" xfId="19356" builtinId="9" hidden="1"/>
    <cellStyle name="Hipervínculo visitado" xfId="28589" builtinId="9" hidden="1"/>
    <cellStyle name="Hipervínculo visitado" xfId="46796" builtinId="9" hidden="1"/>
    <cellStyle name="Hipervínculo visitado" xfId="17306" builtinId="9" hidden="1"/>
    <cellStyle name="Hipervínculo visitado" xfId="29797" builtinId="9" hidden="1"/>
    <cellStyle name="Hipervínculo visitado" xfId="53333" builtinId="9" hidden="1"/>
    <cellStyle name="Hipervínculo visitado" xfId="18115" builtinId="9" hidden="1"/>
    <cellStyle name="Hipervínculo visitado" xfId="21895" builtinId="9" hidden="1"/>
    <cellStyle name="Hipervínculo visitado" xfId="50792" builtinId="9" hidden="1"/>
    <cellStyle name="Hipervínculo visitado" xfId="29508" builtinId="9" hidden="1"/>
    <cellStyle name="Hipervínculo visitado" xfId="57128" builtinId="9" hidden="1"/>
    <cellStyle name="Hipervínculo visitado" xfId="7498" builtinId="9" hidden="1"/>
    <cellStyle name="Hipervínculo visitado" xfId="25406" builtinId="9" hidden="1"/>
    <cellStyle name="Hipervínculo visitado" xfId="14293" builtinId="9" hidden="1"/>
    <cellStyle name="Hipervínculo visitado" xfId="36386" builtinId="9" hidden="1"/>
    <cellStyle name="Hipervínculo visitado" xfId="48338" builtinId="9" hidden="1"/>
    <cellStyle name="Hipervínculo visitado" xfId="7994" builtinId="9" hidden="1"/>
    <cellStyle name="Hipervínculo visitado" xfId="51876" builtinId="9" hidden="1"/>
    <cellStyle name="Hipervínculo visitado" xfId="9191" builtinId="9" hidden="1"/>
    <cellStyle name="Hipervínculo visitado" xfId="41528" builtinId="9" hidden="1"/>
    <cellStyle name="Hipervínculo visitado" xfId="1625" builtinId="9" hidden="1"/>
    <cellStyle name="Hipervínculo visitado" xfId="34115" builtinId="9" hidden="1"/>
    <cellStyle name="Hipervínculo visitado" xfId="34550" builtinId="9" hidden="1"/>
    <cellStyle name="Hipervínculo visitado" xfId="41197" builtinId="9" hidden="1"/>
    <cellStyle name="Hipervínculo visitado" xfId="8554" builtinId="9" hidden="1"/>
    <cellStyle name="Hipervínculo visitado" xfId="46555" builtinId="9" hidden="1"/>
    <cellStyle name="Hipervínculo visitado" xfId="14854" builtinId="9" hidden="1"/>
    <cellStyle name="Hipervínculo visitado" xfId="44479" builtinId="9" hidden="1"/>
    <cellStyle name="Hipervínculo visitado" xfId="50479" builtinId="9" hidden="1"/>
    <cellStyle name="Hipervínculo visitado" xfId="1217" builtinId="9" hidden="1"/>
    <cellStyle name="Hipervínculo visitado" xfId="53775" builtinId="9" hidden="1"/>
    <cellStyle name="Hipervínculo visitado" xfId="42056" builtinId="9" hidden="1"/>
    <cellStyle name="Hipervínculo visitado" xfId="42528" builtinId="9" hidden="1"/>
    <cellStyle name="Hipervínculo visitado" xfId="21136" builtinId="9" hidden="1"/>
    <cellStyle name="Hipervínculo visitado" xfId="35449" builtinId="9" hidden="1"/>
    <cellStyle name="Hipervínculo visitado" xfId="36795" builtinId="9" hidden="1"/>
    <cellStyle name="Hipervínculo visitado" xfId="32555" builtinId="9" hidden="1"/>
    <cellStyle name="Hipervínculo visitado" xfId="38842" builtinId="9" hidden="1"/>
    <cellStyle name="Hipervínculo visitado" xfId="53341" builtinId="9" hidden="1"/>
    <cellStyle name="Hipervínculo visitado" xfId="16810" builtinId="9" hidden="1"/>
    <cellStyle name="Hipervínculo visitado" xfId="22784" builtinId="9" hidden="1"/>
    <cellStyle name="Hipervínculo visitado" xfId="33346" builtinId="9" hidden="1"/>
    <cellStyle name="Hipervínculo visitado" xfId="35284" builtinId="9" hidden="1"/>
    <cellStyle name="Hipervínculo visitado" xfId="57272" builtinId="9" hidden="1"/>
    <cellStyle name="Hipervínculo visitado" xfId="24323" builtinId="9" hidden="1"/>
    <cellStyle name="Hipervínculo visitado" xfId="36901" builtinId="9" hidden="1"/>
    <cellStyle name="Hipervínculo visitado" xfId="46252" builtinId="9" hidden="1"/>
    <cellStyle name="Hipervínculo visitado" xfId="53039" builtinId="9" hidden="1"/>
    <cellStyle name="Hipervínculo visitado" xfId="24209" builtinId="9" hidden="1"/>
    <cellStyle name="Hipervínculo visitado" xfId="49628" builtinId="9" hidden="1"/>
    <cellStyle name="Hipervínculo visitado" xfId="46175" builtinId="9" hidden="1"/>
    <cellStyle name="Hipervínculo visitado" xfId="25274" builtinId="9" hidden="1"/>
    <cellStyle name="Hipervínculo visitado" xfId="52555" builtinId="9" hidden="1"/>
    <cellStyle name="Hipervínculo visitado" xfId="47830" builtinId="9" hidden="1"/>
    <cellStyle name="Hipervínculo visitado" xfId="52154" builtinId="9" hidden="1"/>
    <cellStyle name="Hipervínculo visitado" xfId="54149" builtinId="9" hidden="1"/>
    <cellStyle name="Hipervínculo visitado" xfId="59015" builtinId="9" hidden="1"/>
    <cellStyle name="Hipervínculo visitado" xfId="37560" builtinId="9" hidden="1"/>
    <cellStyle name="Hipervínculo visitado" xfId="43858" builtinId="9" hidden="1"/>
    <cellStyle name="Hipervínculo visitado" xfId="16596" builtinId="9" hidden="1"/>
    <cellStyle name="Hipervínculo visitado" xfId="54904" builtinId="9" hidden="1"/>
    <cellStyle name="Hipervínculo visitado" xfId="9520" builtinId="9" hidden="1"/>
    <cellStyle name="Hipervínculo visitado" xfId="52282" builtinId="9" hidden="1"/>
    <cellStyle name="Hipervínculo visitado" xfId="10165" builtinId="9" hidden="1"/>
    <cellStyle name="Hipervínculo visitado" xfId="58059" builtinId="9" hidden="1"/>
    <cellStyle name="Hipervínculo visitado" xfId="44455" builtinId="9" hidden="1"/>
    <cellStyle name="Hipervínculo visitado" xfId="18239" builtinId="9" hidden="1"/>
    <cellStyle name="Hipervínculo visitado" xfId="29755" builtinId="9" hidden="1"/>
    <cellStyle name="Hipervínculo visitado" xfId="51518" builtinId="9" hidden="1"/>
    <cellStyle name="Hipervínculo visitado" xfId="54840" builtinId="9" hidden="1"/>
    <cellStyle name="Hipervínculo visitado" xfId="39816" builtinId="9" hidden="1"/>
    <cellStyle name="Hipervínculo visitado" xfId="39316" builtinId="9" hidden="1"/>
    <cellStyle name="Hipervínculo visitado" xfId="44688" builtinId="9" hidden="1"/>
    <cellStyle name="Hipervínculo visitado" xfId="50419" builtinId="9" hidden="1"/>
    <cellStyle name="Hipervínculo visitado" xfId="34521" builtinId="9" hidden="1"/>
    <cellStyle name="Hipervínculo visitado" xfId="25174" builtinId="9" hidden="1"/>
    <cellStyle name="Hipervínculo visitado" xfId="55989" builtinId="9" hidden="1"/>
    <cellStyle name="Hipervínculo visitado" xfId="49944" builtinId="9" hidden="1"/>
    <cellStyle name="Hipervínculo visitado" xfId="21596" builtinId="9" hidden="1"/>
    <cellStyle name="Hipervínculo visitado" xfId="15172" builtinId="9" hidden="1"/>
    <cellStyle name="Hipervínculo visitado" xfId="44394" builtinId="9" hidden="1"/>
    <cellStyle name="Hipervínculo visitado" xfId="54275" builtinId="9" hidden="1"/>
    <cellStyle name="Hipervínculo visitado" xfId="35711" builtinId="9" hidden="1"/>
    <cellStyle name="Hipervínculo visitado" xfId="35409" builtinId="9" hidden="1"/>
    <cellStyle name="Hipervínculo visitado" xfId="46693" builtinId="9" hidden="1"/>
    <cellStyle name="Hipervínculo visitado" xfId="39117" builtinId="9" hidden="1"/>
    <cellStyle name="Hipervínculo visitado" xfId="25957" builtinId="9" hidden="1"/>
    <cellStyle name="Hipervínculo visitado" xfId="16696" builtinId="9" hidden="1"/>
    <cellStyle name="Hipervínculo visitado" xfId="45898" builtinId="9" hidden="1"/>
    <cellStyle name="Hipervínculo visitado" xfId="36225" builtinId="9" hidden="1"/>
    <cellStyle name="Hipervínculo visitado" xfId="3797" builtinId="9" hidden="1"/>
    <cellStyle name="Hipervínculo visitado" xfId="15346" builtinId="9" hidden="1"/>
    <cellStyle name="Hipervínculo visitado" xfId="8612" builtinId="9" hidden="1"/>
    <cellStyle name="Hipervínculo visitado" xfId="53327" builtinId="9" hidden="1"/>
    <cellStyle name="Hipervínculo visitado" xfId="37267" builtinId="9" hidden="1"/>
    <cellStyle name="Hipervínculo visitado" xfId="31524" builtinId="9" hidden="1"/>
    <cellStyle name="Hipervínculo visitado" xfId="47595" builtinId="9" hidden="1"/>
    <cellStyle name="Hipervínculo visitado" xfId="16800" builtinId="9" hidden="1"/>
    <cellStyle name="Hipervínculo visitado" xfId="51283" builtinId="9" hidden="1"/>
    <cellStyle name="Hipervínculo visitado" xfId="37261" builtinId="9" hidden="1"/>
    <cellStyle name="Hipervínculo visitado" xfId="25184" builtinId="9" hidden="1"/>
    <cellStyle name="Hipervínculo visitado" xfId="10078" builtinId="9" hidden="1"/>
    <cellStyle name="Hipervínculo visitado" xfId="32718" builtinId="9" hidden="1"/>
    <cellStyle name="Hipervínculo visitado" xfId="32328" builtinId="9" hidden="1"/>
    <cellStyle name="Hipervínculo visitado" xfId="21106" builtinId="9" hidden="1"/>
    <cellStyle name="Hipervínculo visitado" xfId="37566" builtinId="9" hidden="1"/>
    <cellStyle name="Hipervínculo visitado" xfId="13544" builtinId="9" hidden="1"/>
    <cellStyle name="Hipervínculo visitado" xfId="44932" builtinId="9" hidden="1"/>
    <cellStyle name="Hipervínculo visitado" xfId="33730" builtinId="9" hidden="1"/>
    <cellStyle name="Hipervínculo visitado" xfId="37501" builtinId="9" hidden="1"/>
    <cellStyle name="Hipervínculo visitado" xfId="18930" builtinId="9" hidden="1"/>
    <cellStyle name="Hipervínculo visitado" xfId="23036" builtinId="9" hidden="1"/>
    <cellStyle name="Hipervínculo visitado" xfId="41572" builtinId="9" hidden="1"/>
    <cellStyle name="Hipervínculo visitado" xfId="42832" builtinId="9" hidden="1"/>
    <cellStyle name="Hipervínculo visitado" xfId="37193" builtinId="9" hidden="1"/>
    <cellStyle name="Hipervínculo visitado" xfId="26879" builtinId="9" hidden="1"/>
    <cellStyle name="Hipervínculo visitado" xfId="39409" builtinId="9" hidden="1"/>
    <cellStyle name="Hipervínculo visitado" xfId="11757" builtinId="9" hidden="1"/>
    <cellStyle name="Hipervínculo visitado" xfId="15524" builtinId="9" hidden="1"/>
    <cellStyle name="Hipervínculo visitado" xfId="34402" builtinId="9" hidden="1"/>
    <cellStyle name="Hipervínculo visitado" xfId="32916" builtinId="9" hidden="1"/>
    <cellStyle name="Hipervínculo visitado" xfId="14263" builtinId="9" hidden="1"/>
    <cellStyle name="Hipervínculo visitado" xfId="23434" builtinId="9" hidden="1"/>
    <cellStyle name="Hipervínculo visitado" xfId="23337" builtinId="9" hidden="1"/>
    <cellStyle name="Hipervínculo visitado" xfId="20716" builtinId="9" hidden="1"/>
    <cellStyle name="Hipervínculo visitado" xfId="20901" builtinId="9" hidden="1"/>
    <cellStyle name="Hipervínculo visitado" xfId="1509" builtinId="9" hidden="1"/>
    <cellStyle name="Hipervínculo visitado" xfId="44489" builtinId="9" hidden="1"/>
    <cellStyle name="Hipervínculo visitado" xfId="28109" builtinId="9" hidden="1"/>
    <cellStyle name="Hipervínculo visitado" xfId="25404" builtinId="9" hidden="1"/>
    <cellStyle name="Hipervínculo visitado" xfId="39492" builtinId="9" hidden="1"/>
    <cellStyle name="Hipervínculo visitado" xfId="26927" builtinId="9" hidden="1"/>
    <cellStyle name="Hipervínculo visitado" xfId="26475" builtinId="9" hidden="1"/>
    <cellStyle name="Hipervínculo visitado" xfId="23864" builtinId="9" hidden="1"/>
    <cellStyle name="Hipervínculo visitado" xfId="22259" builtinId="9" hidden="1"/>
    <cellStyle name="Hipervínculo visitado" xfId="18494" builtinId="9" hidden="1"/>
    <cellStyle name="Hipervínculo visitado" xfId="21845" builtinId="9" hidden="1"/>
    <cellStyle name="Hipervínculo visitado" xfId="42940" builtinId="9" hidden="1"/>
    <cellStyle name="Hipervínculo visitado" xfId="3021" builtinId="9" hidden="1"/>
    <cellStyle name="Hipervínculo visitado" xfId="54447" builtinId="9" hidden="1"/>
    <cellStyle name="Hipervínculo visitado" xfId="51722" builtinId="9" hidden="1"/>
    <cellStyle name="Hipervínculo visitado" xfId="6472" builtinId="9" hidden="1"/>
    <cellStyle name="Hipervínculo visitado" xfId="4538" builtinId="9" hidden="1"/>
    <cellStyle name="Hipervínculo visitado" xfId="51634" builtinId="9" hidden="1"/>
    <cellStyle name="Hipervínculo visitado" xfId="21267" builtinId="9" hidden="1"/>
    <cellStyle name="Hipervínculo visitado" xfId="31100" builtinId="9" hidden="1"/>
    <cellStyle name="Hipervínculo visitado" xfId="22093" builtinId="9" hidden="1"/>
    <cellStyle name="Hipervínculo visitado" xfId="14582" builtinId="9" hidden="1"/>
    <cellStyle name="Hipervínculo visitado" xfId="14638" builtinId="9" hidden="1"/>
    <cellStyle name="Hipervínculo visitado" xfId="17756" builtinId="9" hidden="1"/>
    <cellStyle name="Hipervínculo visitado" xfId="38273" builtinId="9" hidden="1"/>
    <cellStyle name="Hipervínculo visitado" xfId="44437" builtinId="9" hidden="1"/>
    <cellStyle name="Hipervínculo visitado" xfId="41043" builtinId="9" hidden="1"/>
    <cellStyle name="Hipervínculo visitado" xfId="43621" builtinId="9" hidden="1"/>
    <cellStyle name="Hipervínculo visitado" xfId="49878" builtinId="9" hidden="1"/>
    <cellStyle name="Hipervínculo visitado" xfId="16788" builtinId="9" hidden="1"/>
    <cellStyle name="Hipervínculo visitado" xfId="19440" builtinId="9" hidden="1"/>
    <cellStyle name="Hipervínculo visitado" xfId="2222" builtinId="9" hidden="1"/>
    <cellStyle name="Hipervínculo visitado" xfId="2838" builtinId="9" hidden="1"/>
    <cellStyle name="Hipervínculo visitado" xfId="3213" builtinId="9" hidden="1"/>
    <cellStyle name="Hipervínculo visitado" xfId="5484" builtinId="9" hidden="1"/>
    <cellStyle name="Hipervínculo visitado" xfId="45392" builtinId="9" hidden="1"/>
    <cellStyle name="Hipervínculo visitado" xfId="34832" builtinId="9" hidden="1"/>
    <cellStyle name="Hipervínculo visitado" xfId="24741" builtinId="9" hidden="1"/>
    <cellStyle name="Hipervínculo visitado" xfId="10000" builtinId="9" hidden="1"/>
    <cellStyle name="Hipervínculo visitado" xfId="43132" builtinId="9" hidden="1"/>
    <cellStyle name="Hipervínculo visitado" xfId="8876" builtinId="9" hidden="1"/>
    <cellStyle name="Hipervínculo visitado" xfId="1999" builtinId="9" hidden="1"/>
    <cellStyle name="Hipervínculo visitado" xfId="2356" builtinId="9" hidden="1"/>
    <cellStyle name="Hipervínculo visitado" xfId="20064" builtinId="9" hidden="1"/>
    <cellStyle name="Hipervínculo visitado" xfId="7058" builtinId="9" hidden="1"/>
    <cellStyle name="Hipervínculo visitado" xfId="8664" builtinId="9" hidden="1"/>
    <cellStyle name="Hipervínculo visitado" xfId="16039" builtinId="9" hidden="1"/>
    <cellStyle name="Hipervínculo visitado" xfId="5406" builtinId="9" hidden="1"/>
    <cellStyle name="Hipervínculo visitado" xfId="19654" builtinId="9" hidden="1"/>
    <cellStyle name="Hipervínculo visitado" xfId="39234" builtinId="9" hidden="1"/>
    <cellStyle name="Hipervínculo visitado" xfId="37921" builtinId="9" hidden="1"/>
    <cellStyle name="Hipervínculo visitado" xfId="57728" builtinId="9" hidden="1"/>
    <cellStyle name="Hipervínculo visitado" xfId="41121" builtinId="9" hidden="1"/>
    <cellStyle name="Hipervínculo visitado" xfId="35373" builtinId="9" hidden="1"/>
    <cellStyle name="Hipervínculo visitado" xfId="49570" builtinId="9" hidden="1"/>
    <cellStyle name="Hipervínculo visitado" xfId="17706" builtinId="9" hidden="1"/>
    <cellStyle name="Hipervínculo visitado" xfId="34775" builtinId="9" hidden="1"/>
    <cellStyle name="Hipervínculo visitado" xfId="34006" builtinId="9" hidden="1"/>
    <cellStyle name="Hipervínculo visitado" xfId="7306" builtinId="9" hidden="1"/>
    <cellStyle name="Hipervínculo visitado" xfId="6096" builtinId="9" hidden="1"/>
    <cellStyle name="Hipervínculo visitado" xfId="16406" builtinId="9" hidden="1"/>
    <cellStyle name="Hipervínculo visitado" xfId="36366" builtinId="9" hidden="1"/>
    <cellStyle name="Hipervínculo visitado" xfId="33162" builtinId="9" hidden="1"/>
    <cellStyle name="Hipervínculo visitado" xfId="39330" builtinId="9" hidden="1"/>
    <cellStyle name="Hipervínculo visitado" xfId="59105" builtinId="9" hidden="1"/>
    <cellStyle name="Hipervínculo visitado" xfId="20445" builtinId="9" hidden="1"/>
    <cellStyle name="Hipervínculo visitado" xfId="54079" builtinId="9" hidden="1"/>
    <cellStyle name="Hipervínculo visitado" xfId="47954" builtinId="9" hidden="1"/>
    <cellStyle name="Hipervínculo visitado" xfId="52479" builtinId="9" hidden="1"/>
    <cellStyle name="Hipervínculo visitado" xfId="53225" builtinId="9" hidden="1"/>
    <cellStyle name="Hipervínculo visitado" xfId="58125" builtinId="9" hidden="1"/>
    <cellStyle name="Hipervínculo visitado" xfId="58791" builtinId="9" hidden="1"/>
    <cellStyle name="Hipervínculo visitado" xfId="54383" builtinId="9" hidden="1"/>
    <cellStyle name="Hipervínculo visitado" xfId="55759" builtinId="9" hidden="1"/>
    <cellStyle name="Hipervínculo visitado" xfId="17514" builtinId="9" hidden="1"/>
    <cellStyle name="Hipervínculo visitado" xfId="55847" builtinId="9" hidden="1"/>
    <cellStyle name="Hipervínculo visitado" xfId="48088" builtinId="9" hidden="1"/>
    <cellStyle name="Hipervínculo visitado" xfId="49504" builtinId="9" hidden="1"/>
    <cellStyle name="Hipervínculo visitado" xfId="51176" builtinId="9" hidden="1"/>
    <cellStyle name="Hipervínculo visitado" xfId="58226" builtinId="9" hidden="1"/>
    <cellStyle name="Hipervínculo visitado" xfId="27560" builtinId="9" hidden="1"/>
    <cellStyle name="Hipervínculo visitado" xfId="17450" builtinId="9" hidden="1"/>
    <cellStyle name="Hipervínculo visitado" xfId="10432" builtinId="9" hidden="1"/>
    <cellStyle name="Hipervínculo visitado" xfId="2796" builtinId="9" hidden="1"/>
    <cellStyle name="Hipervínculo visitado" xfId="32400" builtinId="9" hidden="1"/>
    <cellStyle name="Hipervínculo visitado" xfId="44110" builtinId="9" hidden="1"/>
    <cellStyle name="Hipervínculo visitado" xfId="42638" builtinId="9" hidden="1"/>
    <cellStyle name="Hipervínculo visitado" xfId="20803" builtinId="9" hidden="1"/>
    <cellStyle name="Hipervínculo visitado" xfId="36552" builtinId="9" hidden="1"/>
    <cellStyle name="Hipervínculo visitado" xfId="29841" builtinId="9" hidden="1"/>
    <cellStyle name="Hipervínculo visitado" xfId="28761" builtinId="9" hidden="1"/>
    <cellStyle name="Hipervínculo visitado" xfId="12045" builtinId="9" hidden="1"/>
    <cellStyle name="Hipervínculo visitado" xfId="45852" builtinId="9" hidden="1"/>
    <cellStyle name="Hipervínculo visitado" xfId="48756" builtinId="9" hidden="1"/>
    <cellStyle name="Hipervínculo visitado" xfId="34667" builtinId="9" hidden="1"/>
    <cellStyle name="Hipervínculo visitado" xfId="53150" builtinId="9" hidden="1"/>
    <cellStyle name="Hipervínculo visitado" xfId="59029" builtinId="9" hidden="1"/>
    <cellStyle name="Hipervínculo visitado" xfId="7760" builtinId="9" hidden="1"/>
    <cellStyle name="Hipervínculo visitado" xfId="48972" builtinId="9" hidden="1"/>
    <cellStyle name="Hipervínculo visitado" xfId="35665" builtinId="9" hidden="1"/>
    <cellStyle name="Hipervínculo visitado" xfId="37104" builtinId="9" hidden="1"/>
    <cellStyle name="Hipervínculo visitado" xfId="26303" builtinId="9" hidden="1"/>
    <cellStyle name="Hipervínculo visitado" xfId="55967" builtinId="9" hidden="1"/>
    <cellStyle name="Hipervínculo visitado" xfId="28121" builtinId="9" hidden="1"/>
    <cellStyle name="Hipervínculo visitado" xfId="43229" builtinId="9" hidden="1"/>
    <cellStyle name="Hipervínculo visitado" xfId="26160" builtinId="9" hidden="1"/>
    <cellStyle name="Hipervínculo visitado" xfId="38101" builtinId="9" hidden="1"/>
    <cellStyle name="Hipervínculo visitado" xfId="35799" builtinId="9" hidden="1"/>
    <cellStyle name="Hipervínculo visitado" xfId="34069" builtinId="9" hidden="1"/>
    <cellStyle name="Hipervínculo visitado" xfId="35549" builtinId="9" hidden="1"/>
    <cellStyle name="Hipervínculo visitado" xfId="32179" builtinId="9" hidden="1"/>
    <cellStyle name="Hipervínculo visitado" xfId="38103" builtinId="9" hidden="1"/>
    <cellStyle name="Hipervínculo visitado" xfId="36558" builtinId="9" hidden="1"/>
    <cellStyle name="Hipervínculo visitado" xfId="31340" builtinId="9" hidden="1"/>
    <cellStyle name="Hipervínculo visitado" xfId="29447" builtinId="9" hidden="1"/>
    <cellStyle name="Hipervínculo visitado" xfId="33468" builtinId="9" hidden="1"/>
    <cellStyle name="Hipervínculo visitado" xfId="34937" builtinId="9" hidden="1"/>
    <cellStyle name="Hipervínculo visitado" xfId="36959" builtinId="9" hidden="1"/>
    <cellStyle name="Hipervínculo visitado" xfId="31847" builtinId="9" hidden="1"/>
    <cellStyle name="Hipervínculo visitado" xfId="32021" builtinId="9" hidden="1"/>
    <cellStyle name="Hipervínculo visitado" xfId="28111" builtinId="9" hidden="1"/>
    <cellStyle name="Hipervínculo visitado" xfId="29734" builtinId="9" hidden="1"/>
    <cellStyle name="Hipervínculo visitado" xfId="25194" builtinId="9" hidden="1"/>
    <cellStyle name="Hipervínculo visitado" xfId="25284" builtinId="9" hidden="1"/>
    <cellStyle name="Hipervínculo visitado" xfId="32322" builtinId="9" hidden="1"/>
    <cellStyle name="Hipervínculo visitado" xfId="3039" builtinId="9" hidden="1"/>
    <cellStyle name="Hipervínculo visitado" xfId="20306" builtinId="9" hidden="1"/>
    <cellStyle name="Hipervínculo visitado" xfId="22766" builtinId="9" hidden="1"/>
    <cellStyle name="Hipervínculo visitado" xfId="22559" builtinId="9" hidden="1"/>
    <cellStyle name="Hipervínculo visitado" xfId="36854" builtinId="9" hidden="1"/>
    <cellStyle name="Hipervínculo visitado" xfId="22866" builtinId="9" hidden="1"/>
    <cellStyle name="Hipervínculo visitado" xfId="9677" builtinId="9" hidden="1"/>
    <cellStyle name="Hipervínculo visitado" xfId="14622" builtinId="9" hidden="1"/>
    <cellStyle name="Hipervínculo visitado" xfId="48512" builtinId="9" hidden="1"/>
    <cellStyle name="Hipervínculo visitado" xfId="617" builtinId="9" hidden="1"/>
    <cellStyle name="Hipervínculo visitado" xfId="17792" builtinId="9" hidden="1"/>
    <cellStyle name="Hipervínculo visitado" xfId="23483" builtinId="9" hidden="1"/>
    <cellStyle name="Hipervínculo visitado" xfId="30763" builtinId="9" hidden="1"/>
    <cellStyle name="Hipervínculo visitado" xfId="47107" builtinId="9" hidden="1"/>
    <cellStyle name="Hipervínculo visitado" xfId="29271" builtinId="9" hidden="1"/>
    <cellStyle name="Hipervínculo visitado" xfId="32035" builtinId="9" hidden="1"/>
    <cellStyle name="Hipervínculo visitado" xfId="39812" builtinId="9" hidden="1"/>
    <cellStyle name="Hipervínculo visitado" xfId="45426" builtinId="9" hidden="1"/>
    <cellStyle name="Hipervínculo visitado" xfId="44138" builtinId="9" hidden="1"/>
    <cellStyle name="Hipervínculo visitado" xfId="44654" builtinId="9" hidden="1"/>
    <cellStyle name="Hipervínculo visitado" xfId="27071" builtinId="9" hidden="1"/>
    <cellStyle name="Hipervínculo visitado" xfId="26823" builtinId="9" hidden="1"/>
    <cellStyle name="Hipervínculo visitado" xfId="35055" builtinId="9" hidden="1"/>
    <cellStyle name="Hipervínculo visitado" xfId="42080" builtinId="9" hidden="1"/>
    <cellStyle name="Hipervínculo visitado" xfId="45050" builtinId="9" hidden="1"/>
    <cellStyle name="Hipervínculo visitado" xfId="27139" builtinId="9" hidden="1"/>
    <cellStyle name="Hipervínculo visitado" xfId="32968" builtinId="9" hidden="1"/>
    <cellStyle name="Hipervínculo visitado" xfId="56675" builtinId="9" hidden="1"/>
    <cellStyle name="Hipervínculo visitado" xfId="54692" builtinId="9" hidden="1"/>
    <cellStyle name="Hipervínculo visitado" xfId="34135" builtinId="9" hidden="1"/>
    <cellStyle name="Hipervínculo visitado" xfId="36362" builtinId="9" hidden="1"/>
    <cellStyle name="Hipervínculo visitado" xfId="33978" builtinId="9" hidden="1"/>
    <cellStyle name="Hipervínculo visitado" xfId="27889" builtinId="9" hidden="1"/>
    <cellStyle name="Hipervínculo visitado" xfId="18197" builtinId="9" hidden="1"/>
    <cellStyle name="Hipervínculo visitado" xfId="28939" builtinId="9" hidden="1"/>
    <cellStyle name="Hipervínculo visitado" xfId="22916" builtinId="9" hidden="1"/>
    <cellStyle name="Hipervínculo visitado" xfId="43766" builtinId="9" hidden="1"/>
    <cellStyle name="Hipervínculo visitado" xfId="44007" builtinId="9" hidden="1"/>
    <cellStyle name="Hipervínculo visitado" xfId="29586" builtinId="9" hidden="1"/>
    <cellStyle name="Hipervínculo visitado" xfId="22175" builtinId="9" hidden="1"/>
    <cellStyle name="Hipervínculo visitado" xfId="46457" builtinId="9" hidden="1"/>
    <cellStyle name="Hipervínculo visitado" xfId="18347" builtinId="9" hidden="1"/>
    <cellStyle name="Hipervínculo visitado" xfId="28521" builtinId="9" hidden="1"/>
    <cellStyle name="Hipervínculo visitado" xfId="45112" builtinId="9" hidden="1"/>
    <cellStyle name="Hipervínculo visitado" xfId="52917" builtinId="9" hidden="1"/>
    <cellStyle name="Hipervínculo visitado" xfId="18811" builtinId="9" hidden="1"/>
    <cellStyle name="Hipervínculo visitado" xfId="25765" builtinId="9" hidden="1"/>
    <cellStyle name="Hipervínculo visitado" xfId="43727" builtinId="9" hidden="1"/>
    <cellStyle name="Hipervínculo visitado" xfId="2621" builtinId="9" hidden="1"/>
    <cellStyle name="Hipervínculo visitado" xfId="49218" builtinId="9" hidden="1"/>
    <cellStyle name="Hipervínculo visitado" xfId="18628" builtinId="9" hidden="1"/>
    <cellStyle name="Hipervínculo visitado" xfId="14892" builtinId="9" hidden="1"/>
    <cellStyle name="Hipervínculo visitado" xfId="24495" builtinId="9" hidden="1"/>
    <cellStyle name="Hipervínculo visitado" xfId="26721" builtinId="9" hidden="1"/>
    <cellStyle name="Hipervínculo visitado" xfId="40668" builtinId="9" hidden="1"/>
    <cellStyle name="Hipervínculo visitado" xfId="45757" builtinId="9" hidden="1"/>
    <cellStyle name="Hipervínculo visitado" xfId="44902" builtinId="9" hidden="1"/>
    <cellStyle name="Hipervínculo visitado" xfId="48758" builtinId="9" hidden="1"/>
    <cellStyle name="Hipervínculo visitado" xfId="29940" builtinId="9" hidden="1"/>
    <cellStyle name="Hipervínculo visitado" xfId="20969" builtinId="9" hidden="1"/>
    <cellStyle name="Hipervínculo visitado" xfId="36474" builtinId="9" hidden="1"/>
    <cellStyle name="Hipervínculo visitado" xfId="46677" builtinId="9" hidden="1"/>
    <cellStyle name="Hipervínculo visitado" xfId="46919" builtinId="9" hidden="1"/>
    <cellStyle name="Hipervínculo visitado" xfId="27362" builtinId="9" hidden="1"/>
    <cellStyle name="Hipervínculo visitado" xfId="21695" builtinId="9" hidden="1"/>
    <cellStyle name="Hipervínculo visitado" xfId="51604" builtinId="9" hidden="1"/>
    <cellStyle name="Hipervínculo visitado" xfId="46671" builtinId="9" hidden="1"/>
    <cellStyle name="Hipervínculo visitado" xfId="1939" builtinId="9" hidden="1"/>
    <cellStyle name="Hipervínculo visitado" xfId="32326" builtinId="9" hidden="1"/>
    <cellStyle name="Hipervínculo visitado" xfId="28829" builtinId="9" hidden="1"/>
    <cellStyle name="Hipervínculo visitado" xfId="35021" builtinId="9" hidden="1"/>
    <cellStyle name="Hipervínculo visitado" xfId="32232" builtinId="9" hidden="1"/>
    <cellStyle name="Hipervínculo visitado" xfId="25380" builtinId="9" hidden="1"/>
    <cellStyle name="Hipervínculo visitado" xfId="25004" builtinId="9" hidden="1"/>
    <cellStyle name="Hipervínculo visitado" xfId="15823" builtinId="9" hidden="1"/>
    <cellStyle name="Hipervínculo visitado" xfId="13716" builtinId="9" hidden="1"/>
    <cellStyle name="Hipervínculo visitado" xfId="22698" builtinId="9" hidden="1"/>
    <cellStyle name="Hipervínculo visitado" xfId="7099" builtinId="9" hidden="1"/>
    <cellStyle name="Hipervínculo visitado" xfId="49856" builtinId="9" hidden="1"/>
    <cellStyle name="Hipervínculo visitado" xfId="39998" builtinId="9" hidden="1"/>
    <cellStyle name="Hipervínculo visitado" xfId="40226" builtinId="9" hidden="1"/>
    <cellStyle name="Hipervínculo visitado" xfId="13219" builtinId="9" hidden="1"/>
    <cellStyle name="Hipervínculo visitado" xfId="4043" builtinId="9" hidden="1"/>
    <cellStyle name="Hipervínculo visitado" xfId="1077" builtinId="9" hidden="1"/>
    <cellStyle name="Hipervínculo visitado" xfId="44505" builtinId="9" hidden="1"/>
    <cellStyle name="Hipervínculo visitado" xfId="41057" builtinId="9" hidden="1"/>
    <cellStyle name="Hipervínculo visitado" xfId="57688" builtinId="9" hidden="1"/>
    <cellStyle name="Hipervínculo visitado" xfId="58579" builtinId="9" hidden="1"/>
    <cellStyle name="Hipervínculo visitado" xfId="10014" builtinId="9" hidden="1"/>
    <cellStyle name="Hipervínculo visitado" xfId="18906" builtinId="9" hidden="1"/>
    <cellStyle name="Hipervínculo visitado" xfId="25545" builtinId="9" hidden="1"/>
    <cellStyle name="Hipervínculo visitado" xfId="8772" builtinId="9" hidden="1"/>
    <cellStyle name="Hipervínculo visitado" xfId="37249" builtinId="9" hidden="1"/>
    <cellStyle name="Hipervínculo visitado" xfId="15360" builtinId="9" hidden="1"/>
    <cellStyle name="Hipervínculo visitado" xfId="44051" builtinId="9" hidden="1"/>
    <cellStyle name="Hipervínculo visitado" xfId="43162" builtinId="9" hidden="1"/>
    <cellStyle name="Hipervínculo visitado" xfId="4560" builtinId="9" hidden="1"/>
    <cellStyle name="Hipervínculo visitado" xfId="3533" builtinId="9" hidden="1"/>
    <cellStyle name="Hipervínculo visitado" xfId="8096" builtinId="9" hidden="1"/>
    <cellStyle name="Hipervínculo visitado" xfId="7976" builtinId="9" hidden="1"/>
    <cellStyle name="Hipervínculo visitado" xfId="10886" builtinId="9" hidden="1"/>
    <cellStyle name="Hipervínculo visitado" xfId="15422" builtinId="9" hidden="1"/>
    <cellStyle name="Incorrecto 2" xfId="59628"/>
    <cellStyle name="Incorrecto 3" xfId="59629"/>
    <cellStyle name="Input" xfId="59630"/>
    <cellStyle name="Input 10" xfId="60019"/>
    <cellStyle name="Input 10 2" xfId="61285"/>
    <cellStyle name="Input 10 3" xfId="61729"/>
    <cellStyle name="Input 10 4" xfId="62172"/>
    <cellStyle name="Input 10 5" xfId="62610"/>
    <cellStyle name="Input 10 6" xfId="60596"/>
    <cellStyle name="Input 11" xfId="59932"/>
    <cellStyle name="Input 11 2" xfId="61204"/>
    <cellStyle name="Input 11 3" xfId="61648"/>
    <cellStyle name="Input 11 4" xfId="62092"/>
    <cellStyle name="Input 11 5" xfId="62530"/>
    <cellStyle name="Input 11 6" xfId="60516"/>
    <cellStyle name="Input 12" xfId="60117"/>
    <cellStyle name="Input 12 2" xfId="61369"/>
    <cellStyle name="Input 12 3" xfId="61813"/>
    <cellStyle name="Input 12 4" xfId="62256"/>
    <cellStyle name="Input 12 5" xfId="62694"/>
    <cellStyle name="Input 12 6" xfId="60680"/>
    <cellStyle name="Input 13" xfId="60107"/>
    <cellStyle name="Input 13 2" xfId="61360"/>
    <cellStyle name="Input 13 3" xfId="61804"/>
    <cellStyle name="Input 13 4" xfId="62247"/>
    <cellStyle name="Input 13 5" xfId="62685"/>
    <cellStyle name="Input 13 6" xfId="60671"/>
    <cellStyle name="Input 14" xfId="59967"/>
    <cellStyle name="Input 14 2" xfId="61235"/>
    <cellStyle name="Input 14 3" xfId="61679"/>
    <cellStyle name="Input 14 4" xfId="62123"/>
    <cellStyle name="Input 14 5" xfId="62561"/>
    <cellStyle name="Input 14 6" xfId="60547"/>
    <cellStyle name="Input 15" xfId="60161"/>
    <cellStyle name="Input 15 2" xfId="61408"/>
    <cellStyle name="Input 15 3" xfId="61852"/>
    <cellStyle name="Input 15 4" xfId="62295"/>
    <cellStyle name="Input 15 5" xfId="62733"/>
    <cellStyle name="Input 15 6" xfId="60719"/>
    <cellStyle name="Input 16" xfId="60172"/>
    <cellStyle name="Input 16 2" xfId="61417"/>
    <cellStyle name="Input 16 3" xfId="61861"/>
    <cellStyle name="Input 16 4" xfId="62304"/>
    <cellStyle name="Input 16 5" xfId="62742"/>
    <cellStyle name="Input 16 6" xfId="60728"/>
    <cellStyle name="Input 17" xfId="60181"/>
    <cellStyle name="Input 17 2" xfId="61424"/>
    <cellStyle name="Input 17 3" xfId="61868"/>
    <cellStyle name="Input 17 4" xfId="62311"/>
    <cellStyle name="Input 17 5" xfId="62749"/>
    <cellStyle name="Input 17 6" xfId="60735"/>
    <cellStyle name="Input 18" xfId="60150"/>
    <cellStyle name="Input 18 2" xfId="61398"/>
    <cellStyle name="Input 18 3" xfId="61842"/>
    <cellStyle name="Input 18 4" xfId="62285"/>
    <cellStyle name="Input 18 5" xfId="62723"/>
    <cellStyle name="Input 18 6" xfId="60709"/>
    <cellStyle name="Input 19" xfId="60152"/>
    <cellStyle name="Input 19 2" xfId="61400"/>
    <cellStyle name="Input 19 3" xfId="61844"/>
    <cellStyle name="Input 19 4" xfId="62287"/>
    <cellStyle name="Input 19 5" xfId="62725"/>
    <cellStyle name="Input 19 6" xfId="60711"/>
    <cellStyle name="Input 2" xfId="59894"/>
    <cellStyle name="Input 2 2" xfId="61169"/>
    <cellStyle name="Input 2 3" xfId="61613"/>
    <cellStyle name="Input 2 4" xfId="62057"/>
    <cellStyle name="Input 2 5" xfId="62495"/>
    <cellStyle name="Input 2 6" xfId="60481"/>
    <cellStyle name="Input 20" xfId="60221"/>
    <cellStyle name="Input 20 2" xfId="61457"/>
    <cellStyle name="Input 20 3" xfId="61901"/>
    <cellStyle name="Input 20 4" xfId="62344"/>
    <cellStyle name="Input 20 5" xfId="62782"/>
    <cellStyle name="Input 20 6" xfId="60768"/>
    <cellStyle name="Input 21" xfId="60233"/>
    <cellStyle name="Input 21 2" xfId="61468"/>
    <cellStyle name="Input 21 3" xfId="61912"/>
    <cellStyle name="Input 21 4" xfId="62355"/>
    <cellStyle name="Input 21 5" xfId="62793"/>
    <cellStyle name="Input 21 6" xfId="60779"/>
    <cellStyle name="Input 22" xfId="60206"/>
    <cellStyle name="Input 22 2" xfId="61444"/>
    <cellStyle name="Input 22 3" xfId="61888"/>
    <cellStyle name="Input 22 4" xfId="62331"/>
    <cellStyle name="Input 22 5" xfId="62769"/>
    <cellStyle name="Input 22 6" xfId="60755"/>
    <cellStyle name="Input 23" xfId="60236"/>
    <cellStyle name="Input 23 2" xfId="61471"/>
    <cellStyle name="Input 23 3" xfId="61915"/>
    <cellStyle name="Input 23 4" xfId="62358"/>
    <cellStyle name="Input 23 5" xfId="62796"/>
    <cellStyle name="Input 23 6" xfId="60782"/>
    <cellStyle name="Input 24" xfId="60186"/>
    <cellStyle name="Input 24 2" xfId="61429"/>
    <cellStyle name="Input 24 3" xfId="61873"/>
    <cellStyle name="Input 24 4" xfId="62316"/>
    <cellStyle name="Input 24 5" xfId="62754"/>
    <cellStyle name="Input 24 6" xfId="60740"/>
    <cellStyle name="Input 25" xfId="59904"/>
    <cellStyle name="Input 25 2" xfId="61178"/>
    <cellStyle name="Input 25 3" xfId="61622"/>
    <cellStyle name="Input 25 4" xfId="62066"/>
    <cellStyle name="Input 25 5" xfId="62504"/>
    <cellStyle name="Input 25 6" xfId="60490"/>
    <cellStyle name="Input 26" xfId="60292"/>
    <cellStyle name="Input 26 2" xfId="61518"/>
    <cellStyle name="Input 26 3" xfId="61962"/>
    <cellStyle name="Input 26 4" xfId="62405"/>
    <cellStyle name="Input 26 5" xfId="62843"/>
    <cellStyle name="Input 26 6" xfId="60829"/>
    <cellStyle name="Input 27" xfId="60301"/>
    <cellStyle name="Input 27 2" xfId="61525"/>
    <cellStyle name="Input 27 3" xfId="61969"/>
    <cellStyle name="Input 27 4" xfId="62412"/>
    <cellStyle name="Input 27 5" xfId="62850"/>
    <cellStyle name="Input 27 6" xfId="60836"/>
    <cellStyle name="Input 28" xfId="60308"/>
    <cellStyle name="Input 28 2" xfId="61530"/>
    <cellStyle name="Input 28 3" xfId="61974"/>
    <cellStyle name="Input 28 4" xfId="62417"/>
    <cellStyle name="Input 28 5" xfId="62855"/>
    <cellStyle name="Input 28 6" xfId="60841"/>
    <cellStyle name="Input 29" xfId="60315"/>
    <cellStyle name="Input 29 2" xfId="61535"/>
    <cellStyle name="Input 29 3" xfId="61979"/>
    <cellStyle name="Input 29 4" xfId="62422"/>
    <cellStyle name="Input 29 5" xfId="62860"/>
    <cellStyle name="Input 29 6" xfId="60846"/>
    <cellStyle name="Input 3" xfId="59901"/>
    <cellStyle name="Input 3 2" xfId="61175"/>
    <cellStyle name="Input 3 3" xfId="61619"/>
    <cellStyle name="Input 3 4" xfId="62063"/>
    <cellStyle name="Input 3 5" xfId="62501"/>
    <cellStyle name="Input 3 6" xfId="60487"/>
    <cellStyle name="Input 30" xfId="60321"/>
    <cellStyle name="Input 30 2" xfId="61540"/>
    <cellStyle name="Input 30 3" xfId="61984"/>
    <cellStyle name="Input 30 4" xfId="62427"/>
    <cellStyle name="Input 30 5" xfId="62865"/>
    <cellStyle name="Input 30 6" xfId="60851"/>
    <cellStyle name="Input 31" xfId="60327"/>
    <cellStyle name="Input 31 2" xfId="61546"/>
    <cellStyle name="Input 31 3" xfId="61990"/>
    <cellStyle name="Input 31 4" xfId="62432"/>
    <cellStyle name="Input 31 5" xfId="62870"/>
    <cellStyle name="Input 31 6" xfId="60856"/>
    <cellStyle name="Input 32" xfId="60332"/>
    <cellStyle name="Input 32 2" xfId="61550"/>
    <cellStyle name="Input 32 3" xfId="61994"/>
    <cellStyle name="Input 32 4" xfId="62436"/>
    <cellStyle name="Input 32 5" xfId="62874"/>
    <cellStyle name="Input 32 6" xfId="60860"/>
    <cellStyle name="Input 33" xfId="60337"/>
    <cellStyle name="Input 33 2" xfId="61554"/>
    <cellStyle name="Input 33 3" xfId="61998"/>
    <cellStyle name="Input 33 4" xfId="62440"/>
    <cellStyle name="Input 33 5" xfId="62878"/>
    <cellStyle name="Input 33 6" xfId="60864"/>
    <cellStyle name="Input 34" xfId="60341"/>
    <cellStyle name="Input 34 2" xfId="61558"/>
    <cellStyle name="Input 34 3" xfId="62002"/>
    <cellStyle name="Input 34 4" xfId="62443"/>
    <cellStyle name="Input 34 5" xfId="62881"/>
    <cellStyle name="Input 34 6" xfId="60867"/>
    <cellStyle name="Input 35" xfId="60345"/>
    <cellStyle name="Input 35 2" xfId="61562"/>
    <cellStyle name="Input 35 3" xfId="62006"/>
    <cellStyle name="Input 35 4" xfId="62446"/>
    <cellStyle name="Input 35 5" xfId="62884"/>
    <cellStyle name="Input 35 6" xfId="60870"/>
    <cellStyle name="Input 36" xfId="60348"/>
    <cellStyle name="Input 36 2" xfId="61564"/>
    <cellStyle name="Input 36 3" xfId="62008"/>
    <cellStyle name="Input 36 4" xfId="62448"/>
    <cellStyle name="Input 36 5" xfId="62886"/>
    <cellStyle name="Input 36 6" xfId="60872"/>
    <cellStyle name="Input 37" xfId="59787"/>
    <cellStyle name="Input 37 2" xfId="61067"/>
    <cellStyle name="Input 37 3" xfId="60935"/>
    <cellStyle name="Input 37 4" xfId="61275"/>
    <cellStyle name="Input 37 5" xfId="61719"/>
    <cellStyle name="Input 37 6" xfId="60381"/>
    <cellStyle name="Input 4" xfId="59999"/>
    <cellStyle name="Input 4 2" xfId="61266"/>
    <cellStyle name="Input 4 3" xfId="61710"/>
    <cellStyle name="Input 4 4" xfId="62154"/>
    <cellStyle name="Input 4 5" xfId="62592"/>
    <cellStyle name="Input 4 6" xfId="60578"/>
    <cellStyle name="Input 5" xfId="60013"/>
    <cellStyle name="Input 5 2" xfId="61280"/>
    <cellStyle name="Input 5 3" xfId="61724"/>
    <cellStyle name="Input 5 4" xfId="62167"/>
    <cellStyle name="Input 5 5" xfId="62605"/>
    <cellStyle name="Input 5 6" xfId="60591"/>
    <cellStyle name="Input 6" xfId="60044"/>
    <cellStyle name="Input 6 2" xfId="61307"/>
    <cellStyle name="Input 6 3" xfId="61751"/>
    <cellStyle name="Input 6 4" xfId="62194"/>
    <cellStyle name="Input 6 5" xfId="62632"/>
    <cellStyle name="Input 6 6" xfId="60618"/>
    <cellStyle name="Input 7" xfId="59902"/>
    <cellStyle name="Input 7 2" xfId="61176"/>
    <cellStyle name="Input 7 3" xfId="61620"/>
    <cellStyle name="Input 7 4" xfId="62064"/>
    <cellStyle name="Input 7 5" xfId="62502"/>
    <cellStyle name="Input 7 6" xfId="60488"/>
    <cellStyle name="Input 8" xfId="60068"/>
    <cellStyle name="Input 8 2" xfId="61329"/>
    <cellStyle name="Input 8 3" xfId="61773"/>
    <cellStyle name="Input 8 4" xfId="62216"/>
    <cellStyle name="Input 8 5" xfId="62654"/>
    <cellStyle name="Input 8 6" xfId="60640"/>
    <cellStyle name="Input 9" xfId="59996"/>
    <cellStyle name="Input 9 2" xfId="61263"/>
    <cellStyle name="Input 9 3" xfId="61707"/>
    <cellStyle name="Input 9 4" xfId="62151"/>
    <cellStyle name="Input 9 5" xfId="62589"/>
    <cellStyle name="Input 9 6" xfId="60575"/>
    <cellStyle name="Linked Cell" xfId="59631"/>
    <cellStyle name="Millares" xfId="53" builtinId="3"/>
    <cellStyle name="Millares [0]" xfId="62889" builtinId="6"/>
    <cellStyle name="Millares [0] 2" xfId="59493"/>
    <cellStyle name="Millares [0] 2 2" xfId="59765"/>
    <cellStyle name="Millares [0] 3" xfId="59766"/>
    <cellStyle name="Millares [0] 4" xfId="59759"/>
    <cellStyle name="Millares 10" xfId="59632"/>
    <cellStyle name="Millares 11" xfId="59633"/>
    <cellStyle name="Millares 12" xfId="59634"/>
    <cellStyle name="Millares 13" xfId="59806"/>
    <cellStyle name="Millares 14" xfId="59970"/>
    <cellStyle name="Millares 15" xfId="59837"/>
    <cellStyle name="Millares 16" xfId="59635"/>
    <cellStyle name="Millares 17" xfId="59636"/>
    <cellStyle name="Millares 18" xfId="59637"/>
    <cellStyle name="Millares 19" xfId="59638"/>
    <cellStyle name="Millares 2" xfId="59491"/>
    <cellStyle name="Millares 2 10" xfId="59639"/>
    <cellStyle name="Millares 2 11" xfId="59640"/>
    <cellStyle name="Millares 2 12" xfId="59641"/>
    <cellStyle name="Millares 2 13" xfId="59642"/>
    <cellStyle name="Millares 2 14" xfId="62893"/>
    <cellStyle name="Millares 2 2" xfId="59499"/>
    <cellStyle name="Millares 2 2 2" xfId="59644"/>
    <cellStyle name="Millares 2 2 3" xfId="59736"/>
    <cellStyle name="Millares 2 2 4" xfId="59643"/>
    <cellStyle name="Millares 2 3" xfId="59498"/>
    <cellStyle name="Millares 2 3 2" xfId="59646"/>
    <cellStyle name="Millares 2 3 3" xfId="59737"/>
    <cellStyle name="Millares 2 3 4" xfId="59645"/>
    <cellStyle name="Millares 2 3 5" xfId="60358"/>
    <cellStyle name="Millares 2 4" xfId="59647"/>
    <cellStyle name="Millares 2 4 2" xfId="59763"/>
    <cellStyle name="Millares 2 5" xfId="59648"/>
    <cellStyle name="Millares 2 5 2" xfId="59761"/>
    <cellStyle name="Millares 2 6" xfId="59649"/>
    <cellStyle name="Millares 2 7" xfId="59650"/>
    <cellStyle name="Millares 2 8" xfId="59651"/>
    <cellStyle name="Millares 2 9" xfId="59652"/>
    <cellStyle name="Millares 20" xfId="59653"/>
    <cellStyle name="Millares 21" xfId="59654"/>
    <cellStyle name="Millares 22" xfId="59655"/>
    <cellStyle name="Millares 23" xfId="59656"/>
    <cellStyle name="Millares 24" xfId="59657"/>
    <cellStyle name="Millares 25" xfId="59658"/>
    <cellStyle name="Millares 26" xfId="59659"/>
    <cellStyle name="Millares 27" xfId="59660"/>
    <cellStyle name="Millares 28" xfId="59661"/>
    <cellStyle name="Millares 29" xfId="59662"/>
    <cellStyle name="Millares 3" xfId="59495"/>
    <cellStyle name="Millares 3 2" xfId="59502"/>
    <cellStyle name="Millares 3 2 2" xfId="59663"/>
    <cellStyle name="Millares 3 3" xfId="59509"/>
    <cellStyle name="Millares 3 3 2" xfId="59664"/>
    <cellStyle name="Millares 3 3 3" xfId="62892"/>
    <cellStyle name="Millares 3 4" xfId="59665"/>
    <cellStyle name="Millares 3 5" xfId="59666"/>
    <cellStyle name="Millares 3 6" xfId="59778"/>
    <cellStyle name="Millares 3 7" xfId="60363"/>
    <cellStyle name="Millares 30" xfId="59667"/>
    <cellStyle name="Millares 31" xfId="59668"/>
    <cellStyle name="Millares 32" xfId="59944"/>
    <cellStyle name="Millares 33" xfId="59950"/>
    <cellStyle name="Millares 34" xfId="60058"/>
    <cellStyle name="Millares 35" xfId="60076"/>
    <cellStyle name="Millares 36" xfId="59957"/>
    <cellStyle name="Millares 37" xfId="60099"/>
    <cellStyle name="Millares 38" xfId="60070"/>
    <cellStyle name="Millares 39" xfId="60079"/>
    <cellStyle name="Millares 4" xfId="59503"/>
    <cellStyle name="Millares 4 2" xfId="59669"/>
    <cellStyle name="Millares 4 2 2" xfId="60366"/>
    <cellStyle name="Millares 4 2 3" xfId="60356"/>
    <cellStyle name="Millares 4 3" xfId="59670"/>
    <cellStyle name="Millares 4 4" xfId="59671"/>
    <cellStyle name="Millares 4 5" xfId="59762"/>
    <cellStyle name="Millares 4 6" xfId="59776"/>
    <cellStyle name="Millares 4 7" xfId="59772"/>
    <cellStyle name="Millares 4 8" xfId="59513"/>
    <cellStyle name="Millares 4 9" xfId="60355"/>
    <cellStyle name="Millares 40" xfId="60141"/>
    <cellStyle name="Millares 41" xfId="59892"/>
    <cellStyle name="Millares 42" xfId="59915"/>
    <cellStyle name="Millares 43" xfId="60137"/>
    <cellStyle name="Millares 44" xfId="59908"/>
    <cellStyle name="Millares 45" xfId="60203"/>
    <cellStyle name="Millares 46" xfId="60178"/>
    <cellStyle name="Millares 47" xfId="59899"/>
    <cellStyle name="Millares 48" xfId="60199"/>
    <cellStyle name="Millares 49" xfId="59830"/>
    <cellStyle name="Millares 5" xfId="59507"/>
    <cellStyle name="Millares 5 2" xfId="59673"/>
    <cellStyle name="Millares 5 3" xfId="59674"/>
    <cellStyle name="Millares 5 4" xfId="59760"/>
    <cellStyle name="Millares 5 5" xfId="59672"/>
    <cellStyle name="Millares 50" xfId="59958"/>
    <cellStyle name="Millares 51" xfId="60018"/>
    <cellStyle name="Millares 52" xfId="60258"/>
    <cellStyle name="Millares 53" xfId="60170"/>
    <cellStyle name="Millares 54" xfId="60210"/>
    <cellStyle name="Millares 55" xfId="60193"/>
    <cellStyle name="Millares 56" xfId="60263"/>
    <cellStyle name="Millares 57" xfId="60031"/>
    <cellStyle name="Millares 58" xfId="60287"/>
    <cellStyle name="Millares 59" xfId="60093"/>
    <cellStyle name="Millares 6" xfId="59500"/>
    <cellStyle name="Millares 6 2" xfId="59508"/>
    <cellStyle name="Millares 60" xfId="60289"/>
    <cellStyle name="Millares 61" xfId="60298"/>
    <cellStyle name="Millares 62" xfId="60306"/>
    <cellStyle name="Millares 63" xfId="60313"/>
    <cellStyle name="Millares 64" xfId="59771"/>
    <cellStyle name="Millares 7" xfId="59675"/>
    <cellStyle name="Millares 8" xfId="59676"/>
    <cellStyle name="Millares 9" xfId="59677"/>
    <cellStyle name="Moneda [0]" xfId="62890" builtinId="7"/>
    <cellStyle name="Moneda [0] 2" xfId="59504"/>
    <cellStyle name="Moneda [0] 2 2" xfId="59764"/>
    <cellStyle name="Moneda [0] 2 3" xfId="59769"/>
    <cellStyle name="Moneda [0] 2 4" xfId="59734"/>
    <cellStyle name="Moneda [0] 3" xfId="59768"/>
    <cellStyle name="Moneda 10" xfId="60022"/>
    <cellStyle name="Moneda 11" xfId="60036"/>
    <cellStyle name="Moneda 12" xfId="60049"/>
    <cellStyle name="Moneda 13" xfId="60071"/>
    <cellStyle name="Moneda 14" xfId="60085"/>
    <cellStyle name="Moneda 15" xfId="60098"/>
    <cellStyle name="Moneda 16" xfId="60111"/>
    <cellStyle name="Moneda 17" xfId="60125"/>
    <cellStyle name="Moneda 18" xfId="60139"/>
    <cellStyle name="Moneda 19" xfId="60154"/>
    <cellStyle name="Moneda 2" xfId="59494"/>
    <cellStyle name="Moneda 2 2" xfId="59678"/>
    <cellStyle name="Moneda 2 2 2" xfId="59739"/>
    <cellStyle name="Moneda 2 2 3" xfId="59788"/>
    <cellStyle name="Moneda 2 2 3 2" xfId="60382"/>
    <cellStyle name="Moneda 2 2 4" xfId="60367"/>
    <cellStyle name="Moneda 2 3" xfId="59738"/>
    <cellStyle name="Moneda 2 4" xfId="59775"/>
    <cellStyle name="Moneda 2 4 2" xfId="60371"/>
    <cellStyle name="Moneda 2 5" xfId="59511"/>
    <cellStyle name="Moneda 2 5 2" xfId="60361"/>
    <cellStyle name="Moneda 2 6" xfId="60357"/>
    <cellStyle name="Moneda 20" xfId="60167"/>
    <cellStyle name="Moneda 21" xfId="60179"/>
    <cellStyle name="Moneda 22" xfId="60190"/>
    <cellStyle name="Moneda 23" xfId="60201"/>
    <cellStyle name="Moneda 24" xfId="60213"/>
    <cellStyle name="Moneda 25" xfId="60228"/>
    <cellStyle name="Moneda 26" xfId="60239"/>
    <cellStyle name="Moneda 27" xfId="60248"/>
    <cellStyle name="Moneda 28" xfId="60257"/>
    <cellStyle name="Moneda 29" xfId="60270"/>
    <cellStyle name="Moneda 3" xfId="59496"/>
    <cellStyle name="Moneda 30" xfId="60278"/>
    <cellStyle name="Moneda 31" xfId="60297"/>
    <cellStyle name="Moneda 32" xfId="60305"/>
    <cellStyle name="Moneda 33" xfId="60312"/>
    <cellStyle name="Moneda 34" xfId="60319"/>
    <cellStyle name="Moneda 35" xfId="60325"/>
    <cellStyle name="Moneda 36" xfId="60330"/>
    <cellStyle name="Moneda 37" xfId="60335"/>
    <cellStyle name="Moneda 38" xfId="60340"/>
    <cellStyle name="Moneda 39" xfId="60344"/>
    <cellStyle name="Moneda 4" xfId="59740"/>
    <cellStyle name="Moneda 40" xfId="60347"/>
    <cellStyle name="Moneda 41" xfId="60350"/>
    <cellStyle name="Moneda 42" xfId="60352"/>
    <cellStyle name="Moneda 43" xfId="60353"/>
    <cellStyle name="Moneda 44" xfId="59770"/>
    <cellStyle name="Moneda 45" xfId="60947"/>
    <cellStyle name="Moneda 46" xfId="61544"/>
    <cellStyle name="Moneda 47" xfId="61988"/>
    <cellStyle name="Moneda 5" xfId="59679"/>
    <cellStyle name="Moneda 5 2" xfId="59741"/>
    <cellStyle name="Moneda 6" xfId="59742"/>
    <cellStyle name="Moneda 7" xfId="59743"/>
    <cellStyle name="Moneda 7 2" xfId="59744"/>
    <cellStyle name="Moneda 7 3" xfId="59745"/>
    <cellStyle name="Moneda 8" xfId="59799"/>
    <cellStyle name="Moneda 9" xfId="60008"/>
    <cellStyle name="Neutral 2" xfId="59680"/>
    <cellStyle name="Neutral 3" xfId="59681"/>
    <cellStyle name="Normal" xfId="0" builtinId="0"/>
    <cellStyle name="Normal 12" xfId="59682"/>
    <cellStyle name="Normal 2" xfId="59501"/>
    <cellStyle name="Normal 2 2" xfId="59505"/>
    <cellStyle name="Normal 2 2 2" xfId="59510"/>
    <cellStyle name="Normal 2 2 2 2" xfId="59767"/>
    <cellStyle name="Normal 2 2 2 3" xfId="59789"/>
    <cellStyle name="Normal 2 2 2 4" xfId="59683"/>
    <cellStyle name="Normal 2 2 3" xfId="59746"/>
    <cellStyle name="Normal 2 3" xfId="59506"/>
    <cellStyle name="Normal 2 3 2" xfId="59747"/>
    <cellStyle name="Normal 2 3 3" xfId="59684"/>
    <cellStyle name="Normal 2 4" xfId="59685"/>
    <cellStyle name="Normal 2 5" xfId="59686"/>
    <cellStyle name="Normal 2 6" xfId="59687"/>
    <cellStyle name="Normal 2 7" xfId="60354"/>
    <cellStyle name="Normal 2 8" xfId="62891"/>
    <cellStyle name="Normal 3" xfId="59497"/>
    <cellStyle name="Normal 3 2" xfId="59689"/>
    <cellStyle name="Normal 3 3" xfId="59748"/>
    <cellStyle name="Normal 3 4" xfId="59688"/>
    <cellStyle name="Normal 4" xfId="59690"/>
    <cellStyle name="Normal 4 10" xfId="59691"/>
    <cellStyle name="Normal 4 11" xfId="59749"/>
    <cellStyle name="Normal 4 12" xfId="59790"/>
    <cellStyle name="Normal 4 13" xfId="60368"/>
    <cellStyle name="Normal 4 2" xfId="59692"/>
    <cellStyle name="Normal 4 3" xfId="59693"/>
    <cellStyle name="Normal 4 4" xfId="59694"/>
    <cellStyle name="Normal 4 5" xfId="59695"/>
    <cellStyle name="Normal 4 6" xfId="59696"/>
    <cellStyle name="Normal 4 7" xfId="59697"/>
    <cellStyle name="Normal 4 8" xfId="59698"/>
    <cellStyle name="Normal 4 9" xfId="59699"/>
    <cellStyle name="Normal 5" xfId="59700"/>
    <cellStyle name="Normal 5 2" xfId="59751"/>
    <cellStyle name="Normal 5 3" xfId="59752"/>
    <cellStyle name="Normal 5 4" xfId="59753"/>
    <cellStyle name="Normal 5 5" xfId="59750"/>
    <cellStyle name="Normal 6" xfId="59701"/>
    <cellStyle name="Normal 6 2" xfId="59754"/>
    <cellStyle name="Normal 7" xfId="59702"/>
    <cellStyle name="Normal 7 2" xfId="59733"/>
    <cellStyle name="Normal 8" xfId="59703"/>
    <cellStyle name="Normal 8 2" xfId="59704"/>
    <cellStyle name="Normal 8 2 2" xfId="59705"/>
    <cellStyle name="Normal 9" xfId="59706"/>
    <cellStyle name="Notas 2" xfId="59707"/>
    <cellStyle name="Notas 2 10" xfId="59881"/>
    <cellStyle name="Notas 2 10 2" xfId="61157"/>
    <cellStyle name="Notas 2 10 3" xfId="61601"/>
    <cellStyle name="Notas 2 10 4" xfId="62045"/>
    <cellStyle name="Notas 2 10 5" xfId="62483"/>
    <cellStyle name="Notas 2 10 6" xfId="60469"/>
    <cellStyle name="Notas 2 11" xfId="59981"/>
    <cellStyle name="Notas 2 11 2" xfId="61248"/>
    <cellStyle name="Notas 2 11 3" xfId="61692"/>
    <cellStyle name="Notas 2 11 4" xfId="62136"/>
    <cellStyle name="Notas 2 11 5" xfId="62574"/>
    <cellStyle name="Notas 2 11 6" xfId="60560"/>
    <cellStyle name="Notas 2 12" xfId="59890"/>
    <cellStyle name="Notas 2 12 2" xfId="61166"/>
    <cellStyle name="Notas 2 12 3" xfId="61610"/>
    <cellStyle name="Notas 2 12 4" xfId="62054"/>
    <cellStyle name="Notas 2 12 5" xfId="62492"/>
    <cellStyle name="Notas 2 12 6" xfId="60478"/>
    <cellStyle name="Notas 2 13" xfId="59834"/>
    <cellStyle name="Notas 2 13 2" xfId="61111"/>
    <cellStyle name="Notas 2 13 3" xfId="60891"/>
    <cellStyle name="Notas 2 13 4" xfId="61021"/>
    <cellStyle name="Notas 2 13 5" xfId="60971"/>
    <cellStyle name="Notas 2 13 6" xfId="60423"/>
    <cellStyle name="Notas 2 14" xfId="60043"/>
    <cellStyle name="Notas 2 14 2" xfId="61306"/>
    <cellStyle name="Notas 2 14 3" xfId="61750"/>
    <cellStyle name="Notas 2 14 4" xfId="62193"/>
    <cellStyle name="Notas 2 14 5" xfId="62631"/>
    <cellStyle name="Notas 2 14 6" xfId="60617"/>
    <cellStyle name="Notas 2 15" xfId="59914"/>
    <cellStyle name="Notas 2 15 2" xfId="61187"/>
    <cellStyle name="Notas 2 15 3" xfId="61631"/>
    <cellStyle name="Notas 2 15 4" xfId="62075"/>
    <cellStyle name="Notas 2 15 5" xfId="62513"/>
    <cellStyle name="Notas 2 15 6" xfId="60499"/>
    <cellStyle name="Notas 2 16" xfId="60026"/>
    <cellStyle name="Notas 2 16 2" xfId="61291"/>
    <cellStyle name="Notas 2 16 3" xfId="61735"/>
    <cellStyle name="Notas 2 16 4" xfId="62178"/>
    <cellStyle name="Notas 2 16 5" xfId="62616"/>
    <cellStyle name="Notas 2 16 6" xfId="60602"/>
    <cellStyle name="Notas 2 17" xfId="59976"/>
    <cellStyle name="Notas 2 17 2" xfId="61243"/>
    <cellStyle name="Notas 2 17 3" xfId="61687"/>
    <cellStyle name="Notas 2 17 4" xfId="62131"/>
    <cellStyle name="Notas 2 17 5" xfId="62569"/>
    <cellStyle name="Notas 2 17 6" xfId="60555"/>
    <cellStyle name="Notas 2 18" xfId="60162"/>
    <cellStyle name="Notas 2 18 2" xfId="61409"/>
    <cellStyle name="Notas 2 18 3" xfId="61853"/>
    <cellStyle name="Notas 2 18 4" xfId="62296"/>
    <cellStyle name="Notas 2 18 5" xfId="62734"/>
    <cellStyle name="Notas 2 18 6" xfId="60720"/>
    <cellStyle name="Notas 2 19" xfId="60159"/>
    <cellStyle name="Notas 2 19 2" xfId="61406"/>
    <cellStyle name="Notas 2 19 3" xfId="61850"/>
    <cellStyle name="Notas 2 19 4" xfId="62293"/>
    <cellStyle name="Notas 2 19 5" xfId="62731"/>
    <cellStyle name="Notas 2 19 6" xfId="60717"/>
    <cellStyle name="Notas 2 2" xfId="59708"/>
    <cellStyle name="Notas 2 2 10" xfId="60096"/>
    <cellStyle name="Notas 2 2 10 2" xfId="61351"/>
    <cellStyle name="Notas 2 2 10 3" xfId="61795"/>
    <cellStyle name="Notas 2 2 10 4" xfId="62238"/>
    <cellStyle name="Notas 2 2 10 5" xfId="62676"/>
    <cellStyle name="Notas 2 2 10 6" xfId="60662"/>
    <cellStyle name="Notas 2 2 11" xfId="60081"/>
    <cellStyle name="Notas 2 2 11 2" xfId="61338"/>
    <cellStyle name="Notas 2 2 11 3" xfId="61782"/>
    <cellStyle name="Notas 2 2 11 4" xfId="62225"/>
    <cellStyle name="Notas 2 2 11 5" xfId="62663"/>
    <cellStyle name="Notas 2 2 11 6" xfId="60649"/>
    <cellStyle name="Notas 2 2 12" xfId="59876"/>
    <cellStyle name="Notas 2 2 12 2" xfId="61152"/>
    <cellStyle name="Notas 2 2 12 3" xfId="61596"/>
    <cellStyle name="Notas 2 2 12 4" xfId="62040"/>
    <cellStyle name="Notas 2 2 12 5" xfId="62478"/>
    <cellStyle name="Notas 2 2 12 6" xfId="60464"/>
    <cellStyle name="Notas 2 2 13" xfId="60136"/>
    <cellStyle name="Notas 2 2 13 2" xfId="61387"/>
    <cellStyle name="Notas 2 2 13 3" xfId="61831"/>
    <cellStyle name="Notas 2 2 13 4" xfId="62274"/>
    <cellStyle name="Notas 2 2 13 5" xfId="62712"/>
    <cellStyle name="Notas 2 2 13 6" xfId="60698"/>
    <cellStyle name="Notas 2 2 14" xfId="59836"/>
    <cellStyle name="Notas 2 2 14 2" xfId="61113"/>
    <cellStyle name="Notas 2 2 14 3" xfId="60889"/>
    <cellStyle name="Notas 2 2 14 4" xfId="60359"/>
    <cellStyle name="Notas 2 2 14 5" xfId="61032"/>
    <cellStyle name="Notas 2 2 14 6" xfId="60425"/>
    <cellStyle name="Notas 2 2 15" xfId="60052"/>
    <cellStyle name="Notas 2 2 15 2" xfId="61314"/>
    <cellStyle name="Notas 2 2 15 3" xfId="61758"/>
    <cellStyle name="Notas 2 2 15 4" xfId="62201"/>
    <cellStyle name="Notas 2 2 15 5" xfId="62639"/>
    <cellStyle name="Notas 2 2 15 6" xfId="60625"/>
    <cellStyle name="Notas 2 2 16" xfId="60109"/>
    <cellStyle name="Notas 2 2 16 2" xfId="61362"/>
    <cellStyle name="Notas 2 2 16 3" xfId="61806"/>
    <cellStyle name="Notas 2 2 16 4" xfId="62249"/>
    <cellStyle name="Notas 2 2 16 5" xfId="62687"/>
    <cellStyle name="Notas 2 2 16 6" xfId="60673"/>
    <cellStyle name="Notas 2 2 17" xfId="59926"/>
    <cellStyle name="Notas 2 2 17 2" xfId="61198"/>
    <cellStyle name="Notas 2 2 17 3" xfId="61642"/>
    <cellStyle name="Notas 2 2 17 4" xfId="62086"/>
    <cellStyle name="Notas 2 2 17 5" xfId="62524"/>
    <cellStyle name="Notas 2 2 17 6" xfId="60510"/>
    <cellStyle name="Notas 2 2 18" xfId="60198"/>
    <cellStyle name="Notas 2 2 18 2" xfId="61439"/>
    <cellStyle name="Notas 2 2 18 3" xfId="61883"/>
    <cellStyle name="Notas 2 2 18 4" xfId="62326"/>
    <cellStyle name="Notas 2 2 18 5" xfId="62764"/>
    <cellStyle name="Notas 2 2 18 6" xfId="60750"/>
    <cellStyle name="Notas 2 2 19" xfId="60045"/>
    <cellStyle name="Notas 2 2 19 2" xfId="61308"/>
    <cellStyle name="Notas 2 2 19 3" xfId="61752"/>
    <cellStyle name="Notas 2 2 19 4" xfId="62195"/>
    <cellStyle name="Notas 2 2 19 5" xfId="62633"/>
    <cellStyle name="Notas 2 2 19 6" xfId="60619"/>
    <cellStyle name="Notas 2 2 2" xfId="59961"/>
    <cellStyle name="Notas 2 2 2 2" xfId="61229"/>
    <cellStyle name="Notas 2 2 2 3" xfId="61673"/>
    <cellStyle name="Notas 2 2 2 4" xfId="62117"/>
    <cellStyle name="Notas 2 2 2 5" xfId="62555"/>
    <cellStyle name="Notas 2 2 2 6" xfId="60541"/>
    <cellStyle name="Notas 2 2 20" xfId="60102"/>
    <cellStyle name="Notas 2 2 20 2" xfId="61355"/>
    <cellStyle name="Notas 2 2 20 3" xfId="61799"/>
    <cellStyle name="Notas 2 2 20 4" xfId="62242"/>
    <cellStyle name="Notas 2 2 20 5" xfId="62680"/>
    <cellStyle name="Notas 2 2 20 6" xfId="60666"/>
    <cellStyle name="Notas 2 2 21" xfId="59800"/>
    <cellStyle name="Notas 2 2 21 2" xfId="61079"/>
    <cellStyle name="Notas 2 2 21 3" xfId="60923"/>
    <cellStyle name="Notas 2 2 21 4" xfId="60998"/>
    <cellStyle name="Notas 2 2 21 5" xfId="60876"/>
    <cellStyle name="Notas 2 2 21 6" xfId="60391"/>
    <cellStyle name="Notas 2 2 22" xfId="59987"/>
    <cellStyle name="Notas 2 2 22 2" xfId="61254"/>
    <cellStyle name="Notas 2 2 22 3" xfId="61698"/>
    <cellStyle name="Notas 2 2 22 4" xfId="62142"/>
    <cellStyle name="Notas 2 2 22 5" xfId="62580"/>
    <cellStyle name="Notas 2 2 22 6" xfId="60566"/>
    <cellStyle name="Notas 2 2 23" xfId="60171"/>
    <cellStyle name="Notas 2 2 23 2" xfId="61416"/>
    <cellStyle name="Notas 2 2 23 3" xfId="61860"/>
    <cellStyle name="Notas 2 2 23 4" xfId="62303"/>
    <cellStyle name="Notas 2 2 23 5" xfId="62741"/>
    <cellStyle name="Notas 2 2 23 6" xfId="60727"/>
    <cellStyle name="Notas 2 2 24" xfId="60173"/>
    <cellStyle name="Notas 2 2 24 2" xfId="61418"/>
    <cellStyle name="Notas 2 2 24 3" xfId="61862"/>
    <cellStyle name="Notas 2 2 24 4" xfId="62305"/>
    <cellStyle name="Notas 2 2 24 5" xfId="62743"/>
    <cellStyle name="Notas 2 2 24 6" xfId="60729"/>
    <cellStyle name="Notas 2 2 25" xfId="60277"/>
    <cellStyle name="Notas 2 2 25 2" xfId="61506"/>
    <cellStyle name="Notas 2 2 25 3" xfId="61950"/>
    <cellStyle name="Notas 2 2 25 4" xfId="62393"/>
    <cellStyle name="Notas 2 2 25 5" xfId="62831"/>
    <cellStyle name="Notas 2 2 25 6" xfId="60817"/>
    <cellStyle name="Notas 2 2 26" xfId="59952"/>
    <cellStyle name="Notas 2 2 26 2" xfId="61222"/>
    <cellStyle name="Notas 2 2 26 3" xfId="61666"/>
    <cellStyle name="Notas 2 2 26 4" xfId="62110"/>
    <cellStyle name="Notas 2 2 26 5" xfId="62548"/>
    <cellStyle name="Notas 2 2 26 6" xfId="60534"/>
    <cellStyle name="Notas 2 2 27" xfId="60064"/>
    <cellStyle name="Notas 2 2 27 2" xfId="61325"/>
    <cellStyle name="Notas 2 2 27 3" xfId="61769"/>
    <cellStyle name="Notas 2 2 27 4" xfId="62212"/>
    <cellStyle name="Notas 2 2 27 5" xfId="62650"/>
    <cellStyle name="Notas 2 2 27 6" xfId="60636"/>
    <cellStyle name="Notas 2 2 28" xfId="60122"/>
    <cellStyle name="Notas 2 2 28 2" xfId="61374"/>
    <cellStyle name="Notas 2 2 28 3" xfId="61818"/>
    <cellStyle name="Notas 2 2 28 4" xfId="62261"/>
    <cellStyle name="Notas 2 2 28 5" xfId="62699"/>
    <cellStyle name="Notas 2 2 28 6" xfId="60685"/>
    <cellStyle name="Notas 2 2 29" xfId="60286"/>
    <cellStyle name="Notas 2 2 29 2" xfId="61514"/>
    <cellStyle name="Notas 2 2 29 3" xfId="61958"/>
    <cellStyle name="Notas 2 2 29 4" xfId="62401"/>
    <cellStyle name="Notas 2 2 29 5" xfId="62839"/>
    <cellStyle name="Notas 2 2 29 6" xfId="60825"/>
    <cellStyle name="Notas 2 2 3" xfId="59845"/>
    <cellStyle name="Notas 2 2 3 2" xfId="61121"/>
    <cellStyle name="Notas 2 2 3 3" xfId="60881"/>
    <cellStyle name="Notas 2 2 3 4" xfId="61051"/>
    <cellStyle name="Notas 2 2 3 5" xfId="60950"/>
    <cellStyle name="Notas 2 2 3 6" xfId="60433"/>
    <cellStyle name="Notas 2 2 30" xfId="60183"/>
    <cellStyle name="Notas 2 2 30 2" xfId="61426"/>
    <cellStyle name="Notas 2 2 30 3" xfId="61870"/>
    <cellStyle name="Notas 2 2 30 4" xfId="62313"/>
    <cellStyle name="Notas 2 2 30 5" xfId="62751"/>
    <cellStyle name="Notas 2 2 30 6" xfId="60737"/>
    <cellStyle name="Notas 2 2 31" xfId="59891"/>
    <cellStyle name="Notas 2 2 31 2" xfId="61167"/>
    <cellStyle name="Notas 2 2 31 3" xfId="61611"/>
    <cellStyle name="Notas 2 2 31 4" xfId="62055"/>
    <cellStyle name="Notas 2 2 31 5" xfId="62493"/>
    <cellStyle name="Notas 2 2 31 6" xfId="60479"/>
    <cellStyle name="Notas 2 2 32" xfId="60039"/>
    <cellStyle name="Notas 2 2 32 2" xfId="61302"/>
    <cellStyle name="Notas 2 2 32 3" xfId="61746"/>
    <cellStyle name="Notas 2 2 32 4" xfId="62189"/>
    <cellStyle name="Notas 2 2 32 5" xfId="62627"/>
    <cellStyle name="Notas 2 2 32 6" xfId="60613"/>
    <cellStyle name="Notas 2 2 33" xfId="60055"/>
    <cellStyle name="Notas 2 2 33 2" xfId="61317"/>
    <cellStyle name="Notas 2 2 33 3" xfId="61761"/>
    <cellStyle name="Notas 2 2 33 4" xfId="62204"/>
    <cellStyle name="Notas 2 2 33 5" xfId="62642"/>
    <cellStyle name="Notas 2 2 33 6" xfId="60628"/>
    <cellStyle name="Notas 2 2 34" xfId="60250"/>
    <cellStyle name="Notas 2 2 34 2" xfId="61483"/>
    <cellStyle name="Notas 2 2 34 3" xfId="61927"/>
    <cellStyle name="Notas 2 2 34 4" xfId="62370"/>
    <cellStyle name="Notas 2 2 34 5" xfId="62808"/>
    <cellStyle name="Notas 2 2 34 6" xfId="60794"/>
    <cellStyle name="Notas 2 2 35" xfId="60188"/>
    <cellStyle name="Notas 2 2 35 2" xfId="61431"/>
    <cellStyle name="Notas 2 2 35 3" xfId="61875"/>
    <cellStyle name="Notas 2 2 35 4" xfId="62318"/>
    <cellStyle name="Notas 2 2 35 5" xfId="62756"/>
    <cellStyle name="Notas 2 2 35 6" xfId="60742"/>
    <cellStyle name="Notas 2 2 36" xfId="60296"/>
    <cellStyle name="Notas 2 2 36 2" xfId="61522"/>
    <cellStyle name="Notas 2 2 36 3" xfId="61966"/>
    <cellStyle name="Notas 2 2 36 4" xfId="62409"/>
    <cellStyle name="Notas 2 2 36 5" xfId="62847"/>
    <cellStyle name="Notas 2 2 36 6" xfId="60833"/>
    <cellStyle name="Notas 2 2 37" xfId="59792"/>
    <cellStyle name="Notas 2 2 37 2" xfId="61071"/>
    <cellStyle name="Notas 2 2 37 3" xfId="60931"/>
    <cellStyle name="Notas 2 2 37 4" xfId="60360"/>
    <cellStyle name="Notas 2 2 37 5" xfId="61031"/>
    <cellStyle name="Notas 2 2 37 6" xfId="60384"/>
    <cellStyle name="Notas 2 2 4" xfId="59801"/>
    <cellStyle name="Notas 2 2 4 2" xfId="61080"/>
    <cellStyle name="Notas 2 2 4 3" xfId="60922"/>
    <cellStyle name="Notas 2 2 4 4" xfId="60999"/>
    <cellStyle name="Notas 2 2 4 5" xfId="60989"/>
    <cellStyle name="Notas 2 2 4 6" xfId="60392"/>
    <cellStyle name="Notas 2 2 5" xfId="59974"/>
    <cellStyle name="Notas 2 2 5 2" xfId="61241"/>
    <cellStyle name="Notas 2 2 5 3" xfId="61685"/>
    <cellStyle name="Notas 2 2 5 4" xfId="62129"/>
    <cellStyle name="Notas 2 2 5 5" xfId="62567"/>
    <cellStyle name="Notas 2 2 5 6" xfId="60553"/>
    <cellStyle name="Notas 2 2 6" xfId="60002"/>
    <cellStyle name="Notas 2 2 6 2" xfId="61269"/>
    <cellStyle name="Notas 2 2 6 3" xfId="61713"/>
    <cellStyle name="Notas 2 2 6 4" xfId="62157"/>
    <cellStyle name="Notas 2 2 6 5" xfId="62595"/>
    <cellStyle name="Notas 2 2 6 6" xfId="60581"/>
    <cellStyle name="Notas 2 2 7" xfId="59849"/>
    <cellStyle name="Notas 2 2 7 2" xfId="61125"/>
    <cellStyle name="Notas 2 2 7 3" xfId="61569"/>
    <cellStyle name="Notas 2 2 7 4" xfId="62013"/>
    <cellStyle name="Notas 2 2 7 5" xfId="62451"/>
    <cellStyle name="Notas 2 2 7 6" xfId="60437"/>
    <cellStyle name="Notas 2 2 8" xfId="59812"/>
    <cellStyle name="Notas 2 2 8 2" xfId="61090"/>
    <cellStyle name="Notas 2 2 8 3" xfId="60912"/>
    <cellStyle name="Notas 2 2 8 4" xfId="61006"/>
    <cellStyle name="Notas 2 2 8 5" xfId="60982"/>
    <cellStyle name="Notas 2 2 8 6" xfId="60402"/>
    <cellStyle name="Notas 2 2 9" xfId="59880"/>
    <cellStyle name="Notas 2 2 9 2" xfId="61156"/>
    <cellStyle name="Notas 2 2 9 3" xfId="61600"/>
    <cellStyle name="Notas 2 2 9 4" xfId="62044"/>
    <cellStyle name="Notas 2 2 9 5" xfId="62482"/>
    <cellStyle name="Notas 2 2 9 6" xfId="60468"/>
    <cellStyle name="Notas 2 20" xfId="60104"/>
    <cellStyle name="Notas 2 20 2" xfId="61357"/>
    <cellStyle name="Notas 2 20 3" xfId="61801"/>
    <cellStyle name="Notas 2 20 4" xfId="62244"/>
    <cellStyle name="Notas 2 20 5" xfId="62682"/>
    <cellStyle name="Notas 2 20 6" xfId="60668"/>
    <cellStyle name="Notas 2 21" xfId="60120"/>
    <cellStyle name="Notas 2 21 2" xfId="61372"/>
    <cellStyle name="Notas 2 21 3" xfId="61816"/>
    <cellStyle name="Notas 2 21 4" xfId="62259"/>
    <cellStyle name="Notas 2 21 5" xfId="62697"/>
    <cellStyle name="Notas 2 21 6" xfId="60683"/>
    <cellStyle name="Notas 2 22" xfId="60130"/>
    <cellStyle name="Notas 2 22 2" xfId="61381"/>
    <cellStyle name="Notas 2 22 3" xfId="61825"/>
    <cellStyle name="Notas 2 22 4" xfId="62268"/>
    <cellStyle name="Notas 2 22 5" xfId="62706"/>
    <cellStyle name="Notas 2 22 6" xfId="60692"/>
    <cellStyle name="Notas 2 23" xfId="59869"/>
    <cellStyle name="Notas 2 23 2" xfId="61145"/>
    <cellStyle name="Notas 2 23 3" xfId="61589"/>
    <cellStyle name="Notas 2 23 4" xfId="62033"/>
    <cellStyle name="Notas 2 23 5" xfId="62471"/>
    <cellStyle name="Notas 2 23 6" xfId="60457"/>
    <cellStyle name="Notas 2 24" xfId="60027"/>
    <cellStyle name="Notas 2 24 2" xfId="61292"/>
    <cellStyle name="Notas 2 24 3" xfId="61736"/>
    <cellStyle name="Notas 2 24 4" xfId="62179"/>
    <cellStyle name="Notas 2 24 5" xfId="62617"/>
    <cellStyle name="Notas 2 24 6" xfId="60603"/>
    <cellStyle name="Notas 2 25" xfId="59840"/>
    <cellStyle name="Notas 2 25 2" xfId="61116"/>
    <cellStyle name="Notas 2 25 3" xfId="60886"/>
    <cellStyle name="Notas 2 25 4" xfId="61023"/>
    <cellStyle name="Notas 2 25 5" xfId="60969"/>
    <cellStyle name="Notas 2 25 6" xfId="60428"/>
    <cellStyle name="Notas 2 26" xfId="60273"/>
    <cellStyle name="Notas 2 26 2" xfId="61502"/>
    <cellStyle name="Notas 2 26 3" xfId="61946"/>
    <cellStyle name="Notas 2 26 4" xfId="62389"/>
    <cellStyle name="Notas 2 26 5" xfId="62827"/>
    <cellStyle name="Notas 2 26 6" xfId="60813"/>
    <cellStyle name="Notas 2 27" xfId="59832"/>
    <cellStyle name="Notas 2 27 2" xfId="61109"/>
    <cellStyle name="Notas 2 27 3" xfId="60893"/>
    <cellStyle name="Notas 2 27 4" xfId="61019"/>
    <cellStyle name="Notas 2 27 5" xfId="60973"/>
    <cellStyle name="Notas 2 27 6" xfId="60421"/>
    <cellStyle name="Notas 2 28" xfId="59949"/>
    <cellStyle name="Notas 2 28 2" xfId="61220"/>
    <cellStyle name="Notas 2 28 3" xfId="61664"/>
    <cellStyle name="Notas 2 28 4" xfId="62108"/>
    <cellStyle name="Notas 2 28 5" xfId="62546"/>
    <cellStyle name="Notas 2 28 6" xfId="60532"/>
    <cellStyle name="Notas 2 29" xfId="60293"/>
    <cellStyle name="Notas 2 29 2" xfId="61519"/>
    <cellStyle name="Notas 2 29 3" xfId="61963"/>
    <cellStyle name="Notas 2 29 4" xfId="62406"/>
    <cellStyle name="Notas 2 29 5" xfId="62844"/>
    <cellStyle name="Notas 2 29 6" xfId="60830"/>
    <cellStyle name="Notas 2 3" xfId="59960"/>
    <cellStyle name="Notas 2 3 2" xfId="61228"/>
    <cellStyle name="Notas 2 3 3" xfId="61672"/>
    <cellStyle name="Notas 2 3 4" xfId="62116"/>
    <cellStyle name="Notas 2 3 5" xfId="62554"/>
    <cellStyle name="Notas 2 3 6" xfId="60540"/>
    <cellStyle name="Notas 2 30" xfId="60302"/>
    <cellStyle name="Notas 2 30 2" xfId="61526"/>
    <cellStyle name="Notas 2 30 3" xfId="61970"/>
    <cellStyle name="Notas 2 30 4" xfId="62413"/>
    <cellStyle name="Notas 2 30 5" xfId="62851"/>
    <cellStyle name="Notas 2 30 6" xfId="60837"/>
    <cellStyle name="Notas 2 31" xfId="60309"/>
    <cellStyle name="Notas 2 31 2" xfId="61531"/>
    <cellStyle name="Notas 2 31 3" xfId="61975"/>
    <cellStyle name="Notas 2 31 4" xfId="62418"/>
    <cellStyle name="Notas 2 31 5" xfId="62856"/>
    <cellStyle name="Notas 2 31 6" xfId="60842"/>
    <cellStyle name="Notas 2 32" xfId="60316"/>
    <cellStyle name="Notas 2 32 2" xfId="61536"/>
    <cellStyle name="Notas 2 32 3" xfId="61980"/>
    <cellStyle name="Notas 2 32 4" xfId="62423"/>
    <cellStyle name="Notas 2 32 5" xfId="62861"/>
    <cellStyle name="Notas 2 32 6" xfId="60847"/>
    <cellStyle name="Notas 2 33" xfId="60322"/>
    <cellStyle name="Notas 2 33 2" xfId="61541"/>
    <cellStyle name="Notas 2 33 3" xfId="61985"/>
    <cellStyle name="Notas 2 33 4" xfId="62428"/>
    <cellStyle name="Notas 2 33 5" xfId="62866"/>
    <cellStyle name="Notas 2 33 6" xfId="60852"/>
    <cellStyle name="Notas 2 34" xfId="60328"/>
    <cellStyle name="Notas 2 34 2" xfId="61547"/>
    <cellStyle name="Notas 2 34 3" xfId="61991"/>
    <cellStyle name="Notas 2 34 4" xfId="62433"/>
    <cellStyle name="Notas 2 34 5" xfId="62871"/>
    <cellStyle name="Notas 2 34 6" xfId="60857"/>
    <cellStyle name="Notas 2 35" xfId="60333"/>
    <cellStyle name="Notas 2 35 2" xfId="61551"/>
    <cellStyle name="Notas 2 35 3" xfId="61995"/>
    <cellStyle name="Notas 2 35 4" xfId="62437"/>
    <cellStyle name="Notas 2 35 5" xfId="62875"/>
    <cellStyle name="Notas 2 35 6" xfId="60861"/>
    <cellStyle name="Notas 2 36" xfId="60338"/>
    <cellStyle name="Notas 2 36 2" xfId="61555"/>
    <cellStyle name="Notas 2 36 3" xfId="61999"/>
    <cellStyle name="Notas 2 36 4" xfId="62441"/>
    <cellStyle name="Notas 2 36 5" xfId="62879"/>
    <cellStyle name="Notas 2 36 6" xfId="60865"/>
    <cellStyle name="Notas 2 37" xfId="60342"/>
    <cellStyle name="Notas 2 37 2" xfId="61559"/>
    <cellStyle name="Notas 2 37 3" xfId="62003"/>
    <cellStyle name="Notas 2 37 4" xfId="62444"/>
    <cellStyle name="Notas 2 37 5" xfId="62882"/>
    <cellStyle name="Notas 2 37 6" xfId="60868"/>
    <cellStyle name="Notas 2 38" xfId="59791"/>
    <cellStyle name="Notas 2 38 2" xfId="61070"/>
    <cellStyle name="Notas 2 38 3" xfId="60932"/>
    <cellStyle name="Notas 2 38 4" xfId="60995"/>
    <cellStyle name="Notas 2 38 5" xfId="60992"/>
    <cellStyle name="Notas 2 38 6" xfId="60383"/>
    <cellStyle name="Notas 2 4" xfId="59846"/>
    <cellStyle name="Notas 2 4 2" xfId="61122"/>
    <cellStyle name="Notas 2 4 3" xfId="60880"/>
    <cellStyle name="Notas 2 4 4" xfId="61052"/>
    <cellStyle name="Notas 2 4 5" xfId="60949"/>
    <cellStyle name="Notas 2 4 6" xfId="60434"/>
    <cellStyle name="Notas 2 5" xfId="59939"/>
    <cellStyle name="Notas 2 5 2" xfId="61211"/>
    <cellStyle name="Notas 2 5 3" xfId="61655"/>
    <cellStyle name="Notas 2 5 4" xfId="62099"/>
    <cellStyle name="Notas 2 5 5" xfId="62537"/>
    <cellStyle name="Notas 2 5 6" xfId="60523"/>
    <cellStyle name="Notas 2 6" xfId="59860"/>
    <cellStyle name="Notas 2 6 2" xfId="61136"/>
    <cellStyle name="Notas 2 6 3" xfId="61580"/>
    <cellStyle name="Notas 2 6 4" xfId="62024"/>
    <cellStyle name="Notas 2 6 5" xfId="62462"/>
    <cellStyle name="Notas 2 6 6" xfId="60448"/>
    <cellStyle name="Notas 2 7" xfId="59983"/>
    <cellStyle name="Notas 2 7 2" xfId="61250"/>
    <cellStyle name="Notas 2 7 3" xfId="61694"/>
    <cellStyle name="Notas 2 7 4" xfId="62138"/>
    <cellStyle name="Notas 2 7 5" xfId="62576"/>
    <cellStyle name="Notas 2 7 6" xfId="60562"/>
    <cellStyle name="Notas 2 8" xfId="59850"/>
    <cellStyle name="Notas 2 8 2" xfId="61126"/>
    <cellStyle name="Notas 2 8 3" xfId="61570"/>
    <cellStyle name="Notas 2 8 4" xfId="62014"/>
    <cellStyle name="Notas 2 8 5" xfId="62452"/>
    <cellStyle name="Notas 2 8 6" xfId="60438"/>
    <cellStyle name="Notas 2 9" xfId="59927"/>
    <cellStyle name="Notas 2 9 2" xfId="61199"/>
    <cellStyle name="Notas 2 9 3" xfId="61643"/>
    <cellStyle name="Notas 2 9 4" xfId="62087"/>
    <cellStyle name="Notas 2 9 5" xfId="62525"/>
    <cellStyle name="Notas 2 9 6" xfId="60511"/>
    <cellStyle name="Note" xfId="59709"/>
    <cellStyle name="Note 10" xfId="60038"/>
    <cellStyle name="Note 10 2" xfId="61301"/>
    <cellStyle name="Note 10 3" xfId="61745"/>
    <cellStyle name="Note 10 4" xfId="62188"/>
    <cellStyle name="Note 10 5" xfId="62626"/>
    <cellStyle name="Note 10 6" xfId="60612"/>
    <cellStyle name="Note 11" xfId="60033"/>
    <cellStyle name="Note 11 2" xfId="61297"/>
    <cellStyle name="Note 11 3" xfId="61741"/>
    <cellStyle name="Note 11 4" xfId="62184"/>
    <cellStyle name="Note 11 5" xfId="62622"/>
    <cellStyle name="Note 11 6" xfId="60608"/>
    <cellStyle name="Note 12" xfId="60100"/>
    <cellStyle name="Note 12 2" xfId="61353"/>
    <cellStyle name="Note 12 3" xfId="61797"/>
    <cellStyle name="Note 12 4" xfId="62240"/>
    <cellStyle name="Note 12 5" xfId="62678"/>
    <cellStyle name="Note 12 6" xfId="60664"/>
    <cellStyle name="Note 13" xfId="59841"/>
    <cellStyle name="Note 13 2" xfId="61117"/>
    <cellStyle name="Note 13 3" xfId="60885"/>
    <cellStyle name="Note 13 4" xfId="61024"/>
    <cellStyle name="Note 13 5" xfId="60364"/>
    <cellStyle name="Note 13 6" xfId="60429"/>
    <cellStyle name="Note 14" xfId="59818"/>
    <cellStyle name="Note 14 2" xfId="61096"/>
    <cellStyle name="Note 14 3" xfId="60906"/>
    <cellStyle name="Note 14 4" xfId="61012"/>
    <cellStyle name="Note 14 5" xfId="61053"/>
    <cellStyle name="Note 14 6" xfId="60408"/>
    <cellStyle name="Note 15" xfId="60143"/>
    <cellStyle name="Note 15 2" xfId="61391"/>
    <cellStyle name="Note 15 3" xfId="61835"/>
    <cellStyle name="Note 15 4" xfId="62278"/>
    <cellStyle name="Note 15 5" xfId="62716"/>
    <cellStyle name="Note 15 6" xfId="60702"/>
    <cellStyle name="Note 16" xfId="59826"/>
    <cellStyle name="Note 16 2" xfId="61104"/>
    <cellStyle name="Note 16 3" xfId="60898"/>
    <cellStyle name="Note 16 4" xfId="61033"/>
    <cellStyle name="Note 16 5" xfId="60965"/>
    <cellStyle name="Note 16 6" xfId="60416"/>
    <cellStyle name="Note 17" xfId="59917"/>
    <cellStyle name="Note 17 2" xfId="61189"/>
    <cellStyle name="Note 17 3" xfId="61633"/>
    <cellStyle name="Note 17 4" xfId="62077"/>
    <cellStyle name="Note 17 5" xfId="62515"/>
    <cellStyle name="Note 17 6" xfId="60501"/>
    <cellStyle name="Note 18" xfId="60073"/>
    <cellStyle name="Note 18 2" xfId="61332"/>
    <cellStyle name="Note 18 3" xfId="61776"/>
    <cellStyle name="Note 18 4" xfId="62219"/>
    <cellStyle name="Note 18 5" xfId="62657"/>
    <cellStyle name="Note 18 6" xfId="60643"/>
    <cellStyle name="Note 19" xfId="59773"/>
    <cellStyle name="Note 19 2" xfId="61056"/>
    <cellStyle name="Note 19 3" xfId="60946"/>
    <cellStyle name="Note 19 4" xfId="61557"/>
    <cellStyle name="Note 19 5" xfId="62001"/>
    <cellStyle name="Note 19 6" xfId="60369"/>
    <cellStyle name="Note 2" xfId="59962"/>
    <cellStyle name="Note 2 2" xfId="61230"/>
    <cellStyle name="Note 2 3" xfId="61674"/>
    <cellStyle name="Note 2 4" xfId="62118"/>
    <cellStyle name="Note 2 5" xfId="62556"/>
    <cellStyle name="Note 2 6" xfId="60542"/>
    <cellStyle name="Note 20" xfId="60205"/>
    <cellStyle name="Note 20 2" xfId="61443"/>
    <cellStyle name="Note 20 3" xfId="61887"/>
    <cellStyle name="Note 20 4" xfId="62330"/>
    <cellStyle name="Note 20 5" xfId="62768"/>
    <cellStyle name="Note 20 6" xfId="60754"/>
    <cellStyle name="Note 21" xfId="60105"/>
    <cellStyle name="Note 21 2" xfId="61358"/>
    <cellStyle name="Note 21 3" xfId="61802"/>
    <cellStyle name="Note 21 4" xfId="62245"/>
    <cellStyle name="Note 21 5" xfId="62683"/>
    <cellStyle name="Note 21 6" xfId="60669"/>
    <cellStyle name="Note 22" xfId="59903"/>
    <cellStyle name="Note 22 2" xfId="61177"/>
    <cellStyle name="Note 22 3" xfId="61621"/>
    <cellStyle name="Note 22 4" xfId="62065"/>
    <cellStyle name="Note 22 5" xfId="62503"/>
    <cellStyle name="Note 22 6" xfId="60489"/>
    <cellStyle name="Note 23" xfId="60220"/>
    <cellStyle name="Note 23 2" xfId="61456"/>
    <cellStyle name="Note 23 3" xfId="61900"/>
    <cellStyle name="Note 23 4" xfId="62343"/>
    <cellStyle name="Note 23 5" xfId="62781"/>
    <cellStyle name="Note 23 6" xfId="60767"/>
    <cellStyle name="Note 24" xfId="60126"/>
    <cellStyle name="Note 24 2" xfId="61377"/>
    <cellStyle name="Note 24 3" xfId="61821"/>
    <cellStyle name="Note 24 4" xfId="62264"/>
    <cellStyle name="Note 24 5" xfId="62702"/>
    <cellStyle name="Note 24 6" xfId="60688"/>
    <cellStyle name="Note 25" xfId="60276"/>
    <cellStyle name="Note 25 2" xfId="61505"/>
    <cellStyle name="Note 25 3" xfId="61949"/>
    <cellStyle name="Note 25 4" xfId="62392"/>
    <cellStyle name="Note 25 5" xfId="62830"/>
    <cellStyle name="Note 25 6" xfId="60816"/>
    <cellStyle name="Note 26" xfId="59898"/>
    <cellStyle name="Note 26 2" xfId="61173"/>
    <cellStyle name="Note 26 3" xfId="61617"/>
    <cellStyle name="Note 26 4" xfId="62061"/>
    <cellStyle name="Note 26 5" xfId="62499"/>
    <cellStyle name="Note 26 6" xfId="60485"/>
    <cellStyle name="Note 27" xfId="60262"/>
    <cellStyle name="Note 27 2" xfId="61493"/>
    <cellStyle name="Note 27 3" xfId="61937"/>
    <cellStyle name="Note 27 4" xfId="62380"/>
    <cellStyle name="Note 27 5" xfId="62818"/>
    <cellStyle name="Note 27 6" xfId="60804"/>
    <cellStyle name="Note 28" xfId="60230"/>
    <cellStyle name="Note 28 2" xfId="61465"/>
    <cellStyle name="Note 28 3" xfId="61909"/>
    <cellStyle name="Note 28 4" xfId="62352"/>
    <cellStyle name="Note 28 5" xfId="62790"/>
    <cellStyle name="Note 28 6" xfId="60776"/>
    <cellStyle name="Note 29" xfId="60285"/>
    <cellStyle name="Note 29 2" xfId="61513"/>
    <cellStyle name="Note 29 3" xfId="61957"/>
    <cellStyle name="Note 29 4" xfId="62400"/>
    <cellStyle name="Note 29 5" xfId="62838"/>
    <cellStyle name="Note 29 6" xfId="60824"/>
    <cellStyle name="Note 3" xfId="59844"/>
    <cellStyle name="Note 3 2" xfId="61120"/>
    <cellStyle name="Note 3 3" xfId="60882"/>
    <cellStyle name="Note 3 4" xfId="61050"/>
    <cellStyle name="Note 3 5" xfId="60951"/>
    <cellStyle name="Note 3 6" xfId="60432"/>
    <cellStyle name="Note 30" xfId="60062"/>
    <cellStyle name="Note 30 2" xfId="61323"/>
    <cellStyle name="Note 30 3" xfId="61767"/>
    <cellStyle name="Note 30 4" xfId="62210"/>
    <cellStyle name="Note 30 5" xfId="62648"/>
    <cellStyle name="Note 30 6" xfId="60634"/>
    <cellStyle name="Note 31" xfId="60147"/>
    <cellStyle name="Note 31 2" xfId="61395"/>
    <cellStyle name="Note 31 3" xfId="61839"/>
    <cellStyle name="Note 31 4" xfId="62282"/>
    <cellStyle name="Note 31 5" xfId="62720"/>
    <cellStyle name="Note 31 6" xfId="60706"/>
    <cellStyle name="Note 32" xfId="60212"/>
    <cellStyle name="Note 32 2" xfId="61449"/>
    <cellStyle name="Note 32 3" xfId="61893"/>
    <cellStyle name="Note 32 4" xfId="62336"/>
    <cellStyle name="Note 32 5" xfId="62774"/>
    <cellStyle name="Note 32 6" xfId="60760"/>
    <cellStyle name="Note 33" xfId="60284"/>
    <cellStyle name="Note 33 2" xfId="61512"/>
    <cellStyle name="Note 33 3" xfId="61956"/>
    <cellStyle name="Note 33 4" xfId="62399"/>
    <cellStyle name="Note 33 5" xfId="62837"/>
    <cellStyle name="Note 33 6" xfId="60823"/>
    <cellStyle name="Note 34" xfId="60256"/>
    <cellStyle name="Note 34 2" xfId="61489"/>
    <cellStyle name="Note 34 3" xfId="61933"/>
    <cellStyle name="Note 34 4" xfId="62376"/>
    <cellStyle name="Note 34 5" xfId="62814"/>
    <cellStyle name="Note 34 6" xfId="60800"/>
    <cellStyle name="Note 35" xfId="60160"/>
    <cellStyle name="Note 35 2" xfId="61407"/>
    <cellStyle name="Note 35 3" xfId="61851"/>
    <cellStyle name="Note 35 4" xfId="62294"/>
    <cellStyle name="Note 35 5" xfId="62732"/>
    <cellStyle name="Note 35 6" xfId="60718"/>
    <cellStyle name="Note 36" xfId="60061"/>
    <cellStyle name="Note 36 2" xfId="61322"/>
    <cellStyle name="Note 36 3" xfId="61766"/>
    <cellStyle name="Note 36 4" xfId="62209"/>
    <cellStyle name="Note 36 5" xfId="62647"/>
    <cellStyle name="Note 36 6" xfId="60633"/>
    <cellStyle name="Note 37" xfId="59793"/>
    <cellStyle name="Note 37 2" xfId="61072"/>
    <cellStyle name="Note 37 3" xfId="60930"/>
    <cellStyle name="Note 37 4" xfId="60875"/>
    <cellStyle name="Note 37 5" xfId="61029"/>
    <cellStyle name="Note 37 6" xfId="60385"/>
    <cellStyle name="Note 4" xfId="59804"/>
    <cellStyle name="Note 4 2" xfId="61083"/>
    <cellStyle name="Note 4 3" xfId="60919"/>
    <cellStyle name="Note 4 4" xfId="61002"/>
    <cellStyle name="Note 4 5" xfId="60986"/>
    <cellStyle name="Note 4 6" xfId="60395"/>
    <cellStyle name="Note 5" xfId="59971"/>
    <cellStyle name="Note 5 2" xfId="61238"/>
    <cellStyle name="Note 5 3" xfId="61682"/>
    <cellStyle name="Note 5 4" xfId="62126"/>
    <cellStyle name="Note 5 5" xfId="62564"/>
    <cellStyle name="Note 5 6" xfId="60550"/>
    <cellStyle name="Note 6" xfId="59964"/>
    <cellStyle name="Note 6 2" xfId="61232"/>
    <cellStyle name="Note 6 3" xfId="61676"/>
    <cellStyle name="Note 6 4" xfId="62120"/>
    <cellStyle name="Note 6 5" xfId="62558"/>
    <cellStyle name="Note 6 6" xfId="60544"/>
    <cellStyle name="Note 7" xfId="59848"/>
    <cellStyle name="Note 7 2" xfId="61124"/>
    <cellStyle name="Note 7 3" xfId="60878"/>
    <cellStyle name="Note 7 4" xfId="61027"/>
    <cellStyle name="Note 7 5" xfId="60966"/>
    <cellStyle name="Note 7 6" xfId="60436"/>
    <cellStyle name="Note 8" xfId="59813"/>
    <cellStyle name="Note 8 2" xfId="61091"/>
    <cellStyle name="Note 8 3" xfId="60911"/>
    <cellStyle name="Note 8 4" xfId="61007"/>
    <cellStyle name="Note 8 5" xfId="60981"/>
    <cellStyle name="Note 8 6" xfId="60403"/>
    <cellStyle name="Note 9" xfId="59997"/>
    <cellStyle name="Note 9 2" xfId="61264"/>
    <cellStyle name="Note 9 3" xfId="61708"/>
    <cellStyle name="Note 9 4" xfId="62152"/>
    <cellStyle name="Note 9 5" xfId="62590"/>
    <cellStyle name="Note 9 6" xfId="60576"/>
    <cellStyle name="Output" xfId="59710"/>
    <cellStyle name="Output 10" xfId="59925"/>
    <cellStyle name="Output 10 2" xfId="61197"/>
    <cellStyle name="Output 10 3" xfId="61641"/>
    <cellStyle name="Output 10 4" xfId="62085"/>
    <cellStyle name="Output 10 5" xfId="62523"/>
    <cellStyle name="Output 10 6" xfId="60509"/>
    <cellStyle name="Output 11" xfId="60017"/>
    <cellStyle name="Output 11 2" xfId="61284"/>
    <cellStyle name="Output 11 3" xfId="61728"/>
    <cellStyle name="Output 11 4" xfId="62171"/>
    <cellStyle name="Output 11 5" xfId="62609"/>
    <cellStyle name="Output 11 6" xfId="60595"/>
    <cellStyle name="Output 12" xfId="59923"/>
    <cellStyle name="Output 12 2" xfId="61195"/>
    <cellStyle name="Output 12 3" xfId="61639"/>
    <cellStyle name="Output 12 4" xfId="62083"/>
    <cellStyle name="Output 12 5" xfId="62521"/>
    <cellStyle name="Output 12 6" xfId="60507"/>
    <cellStyle name="Output 13" xfId="60059"/>
    <cellStyle name="Output 13 2" xfId="61320"/>
    <cellStyle name="Output 13 3" xfId="61764"/>
    <cellStyle name="Output 13 4" xfId="62207"/>
    <cellStyle name="Output 13 5" xfId="62645"/>
    <cellStyle name="Output 13 6" xfId="60631"/>
    <cellStyle name="Output 14" xfId="60118"/>
    <cellStyle name="Output 14 2" xfId="61370"/>
    <cellStyle name="Output 14 3" xfId="61814"/>
    <cellStyle name="Output 14 4" xfId="62257"/>
    <cellStyle name="Output 14 5" xfId="62695"/>
    <cellStyle name="Output 14 6" xfId="60681"/>
    <cellStyle name="Output 15" xfId="60032"/>
    <cellStyle name="Output 15 2" xfId="61296"/>
    <cellStyle name="Output 15 3" xfId="61740"/>
    <cellStyle name="Output 15 4" xfId="62183"/>
    <cellStyle name="Output 15 5" xfId="62621"/>
    <cellStyle name="Output 15 6" xfId="60607"/>
    <cellStyle name="Output 16" xfId="59985"/>
    <cellStyle name="Output 16 2" xfId="61252"/>
    <cellStyle name="Output 16 3" xfId="61696"/>
    <cellStyle name="Output 16 4" xfId="62140"/>
    <cellStyle name="Output 16 5" xfId="62578"/>
    <cellStyle name="Output 16 6" xfId="60564"/>
    <cellStyle name="Output 17" xfId="60140"/>
    <cellStyle name="Output 17 2" xfId="61389"/>
    <cellStyle name="Output 17 3" xfId="61833"/>
    <cellStyle name="Output 17 4" xfId="62276"/>
    <cellStyle name="Output 17 5" xfId="62714"/>
    <cellStyle name="Output 17 6" xfId="60700"/>
    <cellStyle name="Output 18" xfId="60091"/>
    <cellStyle name="Output 18 2" xfId="61347"/>
    <cellStyle name="Output 18 3" xfId="61791"/>
    <cellStyle name="Output 18 4" xfId="62234"/>
    <cellStyle name="Output 18 5" xfId="62672"/>
    <cellStyle name="Output 18 6" xfId="60658"/>
    <cellStyle name="Output 19" xfId="60182"/>
    <cellStyle name="Output 19 2" xfId="61425"/>
    <cellStyle name="Output 19 3" xfId="61869"/>
    <cellStyle name="Output 19 4" xfId="62312"/>
    <cellStyle name="Output 19 5" xfId="62750"/>
    <cellStyle name="Output 19 6" xfId="60736"/>
    <cellStyle name="Output 2" xfId="59963"/>
    <cellStyle name="Output 2 2" xfId="61231"/>
    <cellStyle name="Output 2 3" xfId="61675"/>
    <cellStyle name="Output 2 4" xfId="62119"/>
    <cellStyle name="Output 2 5" xfId="62557"/>
    <cellStyle name="Output 2 6" xfId="60543"/>
    <cellStyle name="Output 20" xfId="59948"/>
    <cellStyle name="Output 20 2" xfId="61219"/>
    <cellStyle name="Output 20 3" xfId="61663"/>
    <cellStyle name="Output 20 4" xfId="62107"/>
    <cellStyle name="Output 20 5" xfId="62545"/>
    <cellStyle name="Output 20 6" xfId="60531"/>
    <cellStyle name="Output 21" xfId="59867"/>
    <cellStyle name="Output 21 2" xfId="61143"/>
    <cellStyle name="Output 21 3" xfId="61587"/>
    <cellStyle name="Output 21 4" xfId="62031"/>
    <cellStyle name="Output 21 5" xfId="62469"/>
    <cellStyle name="Output 21 6" xfId="60455"/>
    <cellStyle name="Output 22" xfId="59817"/>
    <cellStyle name="Output 22 2" xfId="61095"/>
    <cellStyle name="Output 22 3" xfId="60907"/>
    <cellStyle name="Output 22 4" xfId="61011"/>
    <cellStyle name="Output 22 5" xfId="60977"/>
    <cellStyle name="Output 22 6" xfId="60407"/>
    <cellStyle name="Output 23" xfId="59862"/>
    <cellStyle name="Output 23 2" xfId="61138"/>
    <cellStyle name="Output 23 3" xfId="61582"/>
    <cellStyle name="Output 23 4" xfId="62026"/>
    <cellStyle name="Output 23 5" xfId="62464"/>
    <cellStyle name="Output 23 6" xfId="60450"/>
    <cellStyle name="Output 24" xfId="60108"/>
    <cellStyle name="Output 24 2" xfId="61361"/>
    <cellStyle name="Output 24 3" xfId="61805"/>
    <cellStyle name="Output 24 4" xfId="62248"/>
    <cellStyle name="Output 24 5" xfId="62686"/>
    <cellStyle name="Output 24 6" xfId="60672"/>
    <cellStyle name="Output 25" xfId="60217"/>
    <cellStyle name="Output 25 2" xfId="61453"/>
    <cellStyle name="Output 25 3" xfId="61897"/>
    <cellStyle name="Output 25 4" xfId="62340"/>
    <cellStyle name="Output 25 5" xfId="62778"/>
    <cellStyle name="Output 25 6" xfId="60764"/>
    <cellStyle name="Output 26" xfId="60155"/>
    <cellStyle name="Output 26 2" xfId="61402"/>
    <cellStyle name="Output 26 3" xfId="61846"/>
    <cellStyle name="Output 26 4" xfId="62289"/>
    <cellStyle name="Output 26 5" xfId="62727"/>
    <cellStyle name="Output 26 6" xfId="60713"/>
    <cellStyle name="Output 27" xfId="60149"/>
    <cellStyle name="Output 27 2" xfId="61397"/>
    <cellStyle name="Output 27 3" xfId="61841"/>
    <cellStyle name="Output 27 4" xfId="62284"/>
    <cellStyle name="Output 27 5" xfId="62722"/>
    <cellStyle name="Output 27 6" xfId="60708"/>
    <cellStyle name="Output 28" xfId="59816"/>
    <cellStyle name="Output 28 2" xfId="61094"/>
    <cellStyle name="Output 28 3" xfId="60908"/>
    <cellStyle name="Output 28 4" xfId="61010"/>
    <cellStyle name="Output 28 5" xfId="60978"/>
    <cellStyle name="Output 28 6" xfId="60406"/>
    <cellStyle name="Output 29" xfId="60290"/>
    <cellStyle name="Output 29 2" xfId="61516"/>
    <cellStyle name="Output 29 3" xfId="61960"/>
    <cellStyle name="Output 29 4" xfId="62403"/>
    <cellStyle name="Output 29 5" xfId="62841"/>
    <cellStyle name="Output 29 6" xfId="60827"/>
    <cellStyle name="Output 3" xfId="59843"/>
    <cellStyle name="Output 3 2" xfId="61119"/>
    <cellStyle name="Output 3 3" xfId="60883"/>
    <cellStyle name="Output 3 4" xfId="61025"/>
    <cellStyle name="Output 3 5" xfId="60968"/>
    <cellStyle name="Output 3 6" xfId="60431"/>
    <cellStyle name="Output 30" xfId="60299"/>
    <cellStyle name="Output 30 2" xfId="61523"/>
    <cellStyle name="Output 30 3" xfId="61967"/>
    <cellStyle name="Output 30 4" xfId="62410"/>
    <cellStyle name="Output 30 5" xfId="62848"/>
    <cellStyle name="Output 30 6" xfId="60834"/>
    <cellStyle name="Output 31" xfId="60307"/>
    <cellStyle name="Output 31 2" xfId="61529"/>
    <cellStyle name="Output 31 3" xfId="61973"/>
    <cellStyle name="Output 31 4" xfId="62416"/>
    <cellStyle name="Output 31 5" xfId="62854"/>
    <cellStyle name="Output 31 6" xfId="60840"/>
    <cellStyle name="Output 32" xfId="60314"/>
    <cellStyle name="Output 32 2" xfId="61534"/>
    <cellStyle name="Output 32 3" xfId="61978"/>
    <cellStyle name="Output 32 4" xfId="62421"/>
    <cellStyle name="Output 32 5" xfId="62859"/>
    <cellStyle name="Output 32 6" xfId="60845"/>
    <cellStyle name="Output 33" xfId="60320"/>
    <cellStyle name="Output 33 2" xfId="61539"/>
    <cellStyle name="Output 33 3" xfId="61983"/>
    <cellStyle name="Output 33 4" xfId="62426"/>
    <cellStyle name="Output 33 5" xfId="62864"/>
    <cellStyle name="Output 33 6" xfId="60850"/>
    <cellStyle name="Output 34" xfId="60326"/>
    <cellStyle name="Output 34 2" xfId="61545"/>
    <cellStyle name="Output 34 3" xfId="61989"/>
    <cellStyle name="Output 34 4" xfId="62431"/>
    <cellStyle name="Output 34 5" xfId="62869"/>
    <cellStyle name="Output 34 6" xfId="60855"/>
    <cellStyle name="Output 35" xfId="60331"/>
    <cellStyle name="Output 35 2" xfId="61549"/>
    <cellStyle name="Output 35 3" xfId="61993"/>
    <cellStyle name="Output 35 4" xfId="62435"/>
    <cellStyle name="Output 35 5" xfId="62873"/>
    <cellStyle name="Output 35 6" xfId="60859"/>
    <cellStyle name="Output 36" xfId="60336"/>
    <cellStyle name="Output 36 2" xfId="61553"/>
    <cellStyle name="Output 36 3" xfId="61997"/>
    <cellStyle name="Output 36 4" xfId="62439"/>
    <cellStyle name="Output 36 5" xfId="62877"/>
    <cellStyle name="Output 36 6" xfId="60863"/>
    <cellStyle name="Output 37" xfId="59794"/>
    <cellStyle name="Output 37 2" xfId="61073"/>
    <cellStyle name="Output 37 3" xfId="60929"/>
    <cellStyle name="Output 37 4" xfId="60996"/>
    <cellStyle name="Output 37 5" xfId="60991"/>
    <cellStyle name="Output 37 6" xfId="60386"/>
    <cellStyle name="Output 4" xfId="59940"/>
    <cellStyle name="Output 4 2" xfId="61212"/>
    <cellStyle name="Output 4 3" xfId="61656"/>
    <cellStyle name="Output 4 4" xfId="62100"/>
    <cellStyle name="Output 4 5" xfId="62538"/>
    <cellStyle name="Output 4 6" xfId="60524"/>
    <cellStyle name="Output 5" xfId="59859"/>
    <cellStyle name="Output 5 2" xfId="61135"/>
    <cellStyle name="Output 5 3" xfId="61579"/>
    <cellStyle name="Output 5 4" xfId="62023"/>
    <cellStyle name="Output 5 5" xfId="62461"/>
    <cellStyle name="Output 5 6" xfId="60447"/>
    <cellStyle name="Output 6" xfId="60007"/>
    <cellStyle name="Output 6 2" xfId="61274"/>
    <cellStyle name="Output 6 3" xfId="61718"/>
    <cellStyle name="Output 6 4" xfId="62162"/>
    <cellStyle name="Output 6 5" xfId="62600"/>
    <cellStyle name="Output 6 6" xfId="60586"/>
    <cellStyle name="Output 7" xfId="59847"/>
    <cellStyle name="Output 7 2" xfId="61123"/>
    <cellStyle name="Output 7 3" xfId="60879"/>
    <cellStyle name="Output 7 4" xfId="61026"/>
    <cellStyle name="Output 7 5" xfId="60967"/>
    <cellStyle name="Output 7 6" xfId="60435"/>
    <cellStyle name="Output 8" xfId="59956"/>
    <cellStyle name="Output 8 2" xfId="61226"/>
    <cellStyle name="Output 8 3" xfId="61670"/>
    <cellStyle name="Output 8 4" xfId="62114"/>
    <cellStyle name="Output 8 5" xfId="62552"/>
    <cellStyle name="Output 8 6" xfId="60538"/>
    <cellStyle name="Output 9" xfId="59947"/>
    <cellStyle name="Output 9 2" xfId="61218"/>
    <cellStyle name="Output 9 3" xfId="61662"/>
    <cellStyle name="Output 9 4" xfId="62106"/>
    <cellStyle name="Output 9 5" xfId="62544"/>
    <cellStyle name="Output 9 6" xfId="60530"/>
    <cellStyle name="Porcentaje" xfId="54" builtinId="5"/>
    <cellStyle name="Porcentaje 2" xfId="59492"/>
    <cellStyle name="Porcentaje 2 2" xfId="59711"/>
    <cellStyle name="Porcentaje 3" xfId="59712"/>
    <cellStyle name="Porcentual 2" xfId="59514"/>
    <cellStyle name="Porcentual 2 2" xfId="59713"/>
    <cellStyle name="Porcentual 2 3" xfId="59714"/>
    <cellStyle name="Porcentual 3" xfId="59755"/>
    <cellStyle name="Porcentual 33" xfId="59715"/>
    <cellStyle name="Porcentual 4" xfId="59756"/>
    <cellStyle name="Porcentual 4 2" xfId="59757"/>
    <cellStyle name="Porcentual 4 3" xfId="59758"/>
    <cellStyle name="Salida 2" xfId="59716"/>
    <cellStyle name="Salida 2 10" xfId="60066"/>
    <cellStyle name="Salida 2 10 2" xfId="61327"/>
    <cellStyle name="Salida 2 10 3" xfId="61771"/>
    <cellStyle name="Salida 2 10 4" xfId="62214"/>
    <cellStyle name="Salida 2 10 5" xfId="62652"/>
    <cellStyle name="Salida 2 10 6" xfId="60638"/>
    <cellStyle name="Salida 2 11" xfId="60015"/>
    <cellStyle name="Salida 2 11 2" xfId="61282"/>
    <cellStyle name="Salida 2 11 3" xfId="61726"/>
    <cellStyle name="Salida 2 11 4" xfId="62169"/>
    <cellStyle name="Salida 2 11 5" xfId="62607"/>
    <cellStyle name="Salida 2 11 6" xfId="60593"/>
    <cellStyle name="Salida 2 12" xfId="60094"/>
    <cellStyle name="Salida 2 12 2" xfId="61349"/>
    <cellStyle name="Salida 2 12 3" xfId="61793"/>
    <cellStyle name="Salida 2 12 4" xfId="62236"/>
    <cellStyle name="Salida 2 12 5" xfId="62674"/>
    <cellStyle name="Salida 2 12 6" xfId="60660"/>
    <cellStyle name="Salida 2 13" xfId="59822"/>
    <cellStyle name="Salida 2 13 2" xfId="61100"/>
    <cellStyle name="Salida 2 13 3" xfId="60902"/>
    <cellStyle name="Salida 2 13 4" xfId="61044"/>
    <cellStyle name="Salida 2 13 5" xfId="60957"/>
    <cellStyle name="Salida 2 13 6" xfId="60412"/>
    <cellStyle name="Salida 2 14" xfId="59868"/>
    <cellStyle name="Salida 2 14 2" xfId="61144"/>
    <cellStyle name="Salida 2 14 3" xfId="61588"/>
    <cellStyle name="Salida 2 14 4" xfId="62032"/>
    <cellStyle name="Salida 2 14 5" xfId="62470"/>
    <cellStyle name="Salida 2 14 6" xfId="60456"/>
    <cellStyle name="Salida 2 15" xfId="60133"/>
    <cellStyle name="Salida 2 15 2" xfId="61384"/>
    <cellStyle name="Salida 2 15 3" xfId="61828"/>
    <cellStyle name="Salida 2 15 4" xfId="62271"/>
    <cellStyle name="Salida 2 15 5" xfId="62709"/>
    <cellStyle name="Salida 2 15 6" xfId="60695"/>
    <cellStyle name="Salida 2 16" xfId="60127"/>
    <cellStyle name="Salida 2 16 2" xfId="61378"/>
    <cellStyle name="Salida 2 16 3" xfId="61822"/>
    <cellStyle name="Salida 2 16 4" xfId="62265"/>
    <cellStyle name="Salida 2 16 5" xfId="62703"/>
    <cellStyle name="Salida 2 16 6" xfId="60689"/>
    <cellStyle name="Salida 2 17" xfId="59858"/>
    <cellStyle name="Salida 2 17 2" xfId="61134"/>
    <cellStyle name="Salida 2 17 3" xfId="61578"/>
    <cellStyle name="Salida 2 17 4" xfId="62022"/>
    <cellStyle name="Salida 2 17 5" xfId="62460"/>
    <cellStyle name="Salida 2 17 6" xfId="60446"/>
    <cellStyle name="Salida 2 18" xfId="60176"/>
    <cellStyle name="Salida 2 18 2" xfId="61421"/>
    <cellStyle name="Salida 2 18 3" xfId="61865"/>
    <cellStyle name="Salida 2 18 4" xfId="62308"/>
    <cellStyle name="Salida 2 18 5" xfId="62746"/>
    <cellStyle name="Salida 2 18 6" xfId="60732"/>
    <cellStyle name="Salida 2 19" xfId="59900"/>
    <cellStyle name="Salida 2 19 2" xfId="61174"/>
    <cellStyle name="Salida 2 19 3" xfId="61618"/>
    <cellStyle name="Salida 2 19 4" xfId="62062"/>
    <cellStyle name="Salida 2 19 5" xfId="62500"/>
    <cellStyle name="Salida 2 19 6" xfId="60486"/>
    <cellStyle name="Salida 2 2" xfId="59968"/>
    <cellStyle name="Salida 2 2 2" xfId="61236"/>
    <cellStyle name="Salida 2 2 3" xfId="61680"/>
    <cellStyle name="Salida 2 2 4" xfId="62124"/>
    <cellStyle name="Salida 2 2 5" xfId="62562"/>
    <cellStyle name="Salida 2 2 6" xfId="60548"/>
    <cellStyle name="Salida 2 20" xfId="60197"/>
    <cellStyle name="Salida 2 20 2" xfId="61438"/>
    <cellStyle name="Salida 2 20 3" xfId="61882"/>
    <cellStyle name="Salida 2 20 4" xfId="62325"/>
    <cellStyle name="Salida 2 20 5" xfId="62763"/>
    <cellStyle name="Salida 2 20 6" xfId="60749"/>
    <cellStyle name="Salida 2 21" xfId="60192"/>
    <cellStyle name="Salida 2 21 2" xfId="61434"/>
    <cellStyle name="Salida 2 21 3" xfId="61878"/>
    <cellStyle name="Salida 2 21 4" xfId="62321"/>
    <cellStyle name="Salida 2 21 5" xfId="62759"/>
    <cellStyle name="Salida 2 21 6" xfId="60745"/>
    <cellStyle name="Salida 2 22" xfId="60226"/>
    <cellStyle name="Salida 2 22 2" xfId="61462"/>
    <cellStyle name="Salida 2 22 3" xfId="61906"/>
    <cellStyle name="Salida 2 22 4" xfId="62349"/>
    <cellStyle name="Salida 2 22 5" xfId="62787"/>
    <cellStyle name="Salida 2 22 6" xfId="60773"/>
    <cellStyle name="Salida 2 23" xfId="60219"/>
    <cellStyle name="Salida 2 23 2" xfId="61455"/>
    <cellStyle name="Salida 2 23 3" xfId="61899"/>
    <cellStyle name="Salida 2 23 4" xfId="62342"/>
    <cellStyle name="Salida 2 23 5" xfId="62780"/>
    <cellStyle name="Salida 2 23 6" xfId="60766"/>
    <cellStyle name="Salida 2 24" xfId="60260"/>
    <cellStyle name="Salida 2 24 2" xfId="61491"/>
    <cellStyle name="Salida 2 24 3" xfId="61935"/>
    <cellStyle name="Salida 2 24 4" xfId="62378"/>
    <cellStyle name="Salida 2 24 5" xfId="62816"/>
    <cellStyle name="Salida 2 24 6" xfId="60802"/>
    <cellStyle name="Salida 2 25" xfId="59941"/>
    <cellStyle name="Salida 2 25 2" xfId="61213"/>
    <cellStyle name="Salida 2 25 3" xfId="61657"/>
    <cellStyle name="Salida 2 25 4" xfId="62101"/>
    <cellStyle name="Salida 2 25 5" xfId="62539"/>
    <cellStyle name="Salida 2 25 6" xfId="60525"/>
    <cellStyle name="Salida 2 26" xfId="60023"/>
    <cellStyle name="Salida 2 26 2" xfId="61288"/>
    <cellStyle name="Salida 2 26 3" xfId="61732"/>
    <cellStyle name="Salida 2 26 4" xfId="62175"/>
    <cellStyle name="Salida 2 26 5" xfId="62613"/>
    <cellStyle name="Salida 2 26 6" xfId="60599"/>
    <cellStyle name="Salida 2 27" xfId="59889"/>
    <cellStyle name="Salida 2 27 2" xfId="61165"/>
    <cellStyle name="Salida 2 27 3" xfId="61609"/>
    <cellStyle name="Salida 2 27 4" xfId="62053"/>
    <cellStyle name="Salida 2 27 5" xfId="62491"/>
    <cellStyle name="Salida 2 27 6" xfId="60477"/>
    <cellStyle name="Salida 2 28" xfId="60232"/>
    <cellStyle name="Salida 2 28 2" xfId="61467"/>
    <cellStyle name="Salida 2 28 3" xfId="61911"/>
    <cellStyle name="Salida 2 28 4" xfId="62354"/>
    <cellStyle name="Salida 2 28 5" xfId="62792"/>
    <cellStyle name="Salida 2 28 6" xfId="60778"/>
    <cellStyle name="Salida 2 29" xfId="60246"/>
    <cellStyle name="Salida 2 29 2" xfId="61480"/>
    <cellStyle name="Salida 2 29 3" xfId="61924"/>
    <cellStyle name="Salida 2 29 4" xfId="62367"/>
    <cellStyle name="Salida 2 29 5" xfId="62805"/>
    <cellStyle name="Salida 2 29 6" xfId="60791"/>
    <cellStyle name="Salida 2 3" xfId="59839"/>
    <cellStyle name="Salida 2 3 2" xfId="61115"/>
    <cellStyle name="Salida 2 3 3" xfId="60887"/>
    <cellStyle name="Salida 2 3 4" xfId="60362"/>
    <cellStyle name="Salida 2 3 5" xfId="61030"/>
    <cellStyle name="Salida 2 3 6" xfId="60427"/>
    <cellStyle name="Salida 2 30" xfId="59814"/>
    <cellStyle name="Salida 2 30 2" xfId="61092"/>
    <cellStyle name="Salida 2 30 3" xfId="60910"/>
    <cellStyle name="Salida 2 30 4" xfId="61008"/>
    <cellStyle name="Salida 2 30 5" xfId="60980"/>
    <cellStyle name="Salida 2 30 6" xfId="60404"/>
    <cellStyle name="Salida 2 31" xfId="60083"/>
    <cellStyle name="Salida 2 31 2" xfId="61340"/>
    <cellStyle name="Salida 2 31 3" xfId="61784"/>
    <cellStyle name="Salida 2 31 4" xfId="62227"/>
    <cellStyle name="Salida 2 31 5" xfId="62665"/>
    <cellStyle name="Salida 2 31 6" xfId="60651"/>
    <cellStyle name="Salida 2 32" xfId="59861"/>
    <cellStyle name="Salida 2 32 2" xfId="61137"/>
    <cellStyle name="Salida 2 32 3" xfId="61581"/>
    <cellStyle name="Salida 2 32 4" xfId="62025"/>
    <cellStyle name="Salida 2 32 5" xfId="62463"/>
    <cellStyle name="Salida 2 32 6" xfId="60449"/>
    <cellStyle name="Salida 2 33" xfId="60251"/>
    <cellStyle name="Salida 2 33 2" xfId="61484"/>
    <cellStyle name="Salida 2 33 3" xfId="61928"/>
    <cellStyle name="Salida 2 33 4" xfId="62371"/>
    <cellStyle name="Salida 2 33 5" xfId="62809"/>
    <cellStyle name="Salida 2 33 6" xfId="60795"/>
    <cellStyle name="Salida 2 34" xfId="60223"/>
    <cellStyle name="Salida 2 34 2" xfId="61459"/>
    <cellStyle name="Salida 2 34 3" xfId="61903"/>
    <cellStyle name="Salida 2 34 4" xfId="62346"/>
    <cellStyle name="Salida 2 34 5" xfId="62784"/>
    <cellStyle name="Salida 2 34 6" xfId="60770"/>
    <cellStyle name="Salida 2 35" xfId="60274"/>
    <cellStyle name="Salida 2 35 2" xfId="61503"/>
    <cellStyle name="Salida 2 35 3" xfId="61947"/>
    <cellStyle name="Salida 2 35 4" xfId="62390"/>
    <cellStyle name="Salida 2 35 5" xfId="62828"/>
    <cellStyle name="Salida 2 35 6" xfId="60814"/>
    <cellStyle name="Salida 2 36" xfId="60110"/>
    <cellStyle name="Salida 2 36 2" xfId="61363"/>
    <cellStyle name="Salida 2 36 3" xfId="61807"/>
    <cellStyle name="Salida 2 36 4" xfId="62250"/>
    <cellStyle name="Salida 2 36 5" xfId="62688"/>
    <cellStyle name="Salida 2 36 6" xfId="60674"/>
    <cellStyle name="Salida 2 37" xfId="59795"/>
    <cellStyle name="Salida 2 37 2" xfId="61074"/>
    <cellStyle name="Salida 2 37 3" xfId="60928"/>
    <cellStyle name="Salida 2 37 4" xfId="61055"/>
    <cellStyle name="Salida 2 37 5" xfId="60948"/>
    <cellStyle name="Salida 2 37 6" xfId="60387"/>
    <cellStyle name="Salida 2 4" xfId="59942"/>
    <cellStyle name="Salida 2 4 2" xfId="61214"/>
    <cellStyle name="Salida 2 4 3" xfId="61658"/>
    <cellStyle name="Salida 2 4 4" xfId="62102"/>
    <cellStyle name="Salida 2 4 5" xfId="62540"/>
    <cellStyle name="Salida 2 4 6" xfId="60526"/>
    <cellStyle name="Salida 2 5" xfId="59857"/>
    <cellStyle name="Salida 2 5 2" xfId="61133"/>
    <cellStyle name="Salida 2 5 3" xfId="61577"/>
    <cellStyle name="Salida 2 5 4" xfId="62021"/>
    <cellStyle name="Salida 2 5 5" xfId="62459"/>
    <cellStyle name="Salida 2 5 6" xfId="60445"/>
    <cellStyle name="Salida 2 6" xfId="59986"/>
    <cellStyle name="Salida 2 6 2" xfId="61253"/>
    <cellStyle name="Salida 2 6 3" xfId="61697"/>
    <cellStyle name="Salida 2 6 4" xfId="62141"/>
    <cellStyle name="Salida 2 6 5" xfId="62579"/>
    <cellStyle name="Salida 2 6 6" xfId="60565"/>
    <cellStyle name="Salida 2 7" xfId="59993"/>
    <cellStyle name="Salida 2 7 2" xfId="61260"/>
    <cellStyle name="Salida 2 7 3" xfId="61704"/>
    <cellStyle name="Salida 2 7 4" xfId="62148"/>
    <cellStyle name="Salida 2 7 5" xfId="62586"/>
    <cellStyle name="Salida 2 7 6" xfId="60572"/>
    <cellStyle name="Salida 2 8" xfId="59982"/>
    <cellStyle name="Salida 2 8 2" xfId="61249"/>
    <cellStyle name="Salida 2 8 3" xfId="61693"/>
    <cellStyle name="Salida 2 8 4" xfId="62137"/>
    <cellStyle name="Salida 2 8 5" xfId="62575"/>
    <cellStyle name="Salida 2 8 6" xfId="60561"/>
    <cellStyle name="Salida 2 9" xfId="59877"/>
    <cellStyle name="Salida 2 9 2" xfId="61153"/>
    <cellStyle name="Salida 2 9 3" xfId="61597"/>
    <cellStyle name="Salida 2 9 4" xfId="62041"/>
    <cellStyle name="Salida 2 9 5" xfId="62479"/>
    <cellStyle name="Salida 2 9 6" xfId="60465"/>
    <cellStyle name="Salida 3" xfId="59717"/>
    <cellStyle name="Salida 3 10" xfId="59803"/>
    <cellStyle name="Salida 3 10 2" xfId="61082"/>
    <cellStyle name="Salida 3 10 3" xfId="60920"/>
    <cellStyle name="Salida 3 10 4" xfId="61001"/>
    <cellStyle name="Salida 3 10 5" xfId="60987"/>
    <cellStyle name="Salida 3 10 6" xfId="60394"/>
    <cellStyle name="Salida 3 11" xfId="59871"/>
    <cellStyle name="Salida 3 11 2" xfId="61147"/>
    <cellStyle name="Salida 3 11 3" xfId="61591"/>
    <cellStyle name="Salida 3 11 4" xfId="62035"/>
    <cellStyle name="Salida 3 11 5" xfId="62473"/>
    <cellStyle name="Salida 3 11 6" xfId="60459"/>
    <cellStyle name="Salida 3 12" xfId="60097"/>
    <cellStyle name="Salida 3 12 2" xfId="61352"/>
    <cellStyle name="Salida 3 12 3" xfId="61796"/>
    <cellStyle name="Salida 3 12 4" xfId="62239"/>
    <cellStyle name="Salida 3 12 5" xfId="62677"/>
    <cellStyle name="Salida 3 12 6" xfId="60663"/>
    <cellStyle name="Salida 3 13" xfId="60090"/>
    <cellStyle name="Salida 3 13 2" xfId="61346"/>
    <cellStyle name="Salida 3 13 3" xfId="61790"/>
    <cellStyle name="Salida 3 13 4" xfId="62233"/>
    <cellStyle name="Salida 3 13 5" xfId="62671"/>
    <cellStyle name="Salida 3 13 6" xfId="60657"/>
    <cellStyle name="Salida 3 14" xfId="60006"/>
    <cellStyle name="Salida 3 14 2" xfId="61273"/>
    <cellStyle name="Salida 3 14 3" xfId="61717"/>
    <cellStyle name="Salida 3 14 4" xfId="62161"/>
    <cellStyle name="Salida 3 14 5" xfId="62599"/>
    <cellStyle name="Salida 3 14 6" xfId="60585"/>
    <cellStyle name="Salida 3 15" xfId="60138"/>
    <cellStyle name="Salida 3 15 2" xfId="61388"/>
    <cellStyle name="Salida 3 15 3" xfId="61832"/>
    <cellStyle name="Salida 3 15 4" xfId="62275"/>
    <cellStyle name="Salida 3 15 5" xfId="62713"/>
    <cellStyle name="Salida 3 15 6" xfId="60699"/>
    <cellStyle name="Salida 3 16" xfId="60001"/>
    <cellStyle name="Salida 3 16 2" xfId="61268"/>
    <cellStyle name="Salida 3 16 3" xfId="61712"/>
    <cellStyle name="Salida 3 16 4" xfId="62156"/>
    <cellStyle name="Salida 3 16 5" xfId="62594"/>
    <cellStyle name="Salida 3 16 6" xfId="60580"/>
    <cellStyle name="Salida 3 17" xfId="59896"/>
    <cellStyle name="Salida 3 17 2" xfId="61171"/>
    <cellStyle name="Salida 3 17 3" xfId="61615"/>
    <cellStyle name="Salida 3 17 4" xfId="62059"/>
    <cellStyle name="Salida 3 17 5" xfId="62497"/>
    <cellStyle name="Salida 3 17 6" xfId="60483"/>
    <cellStyle name="Salida 3 18" xfId="59888"/>
    <cellStyle name="Salida 3 18 2" xfId="61164"/>
    <cellStyle name="Salida 3 18 3" xfId="61608"/>
    <cellStyle name="Salida 3 18 4" xfId="62052"/>
    <cellStyle name="Salida 3 18 5" xfId="62490"/>
    <cellStyle name="Salida 3 18 6" xfId="60476"/>
    <cellStyle name="Salida 3 19" xfId="60165"/>
    <cellStyle name="Salida 3 19 2" xfId="61412"/>
    <cellStyle name="Salida 3 19 3" xfId="61856"/>
    <cellStyle name="Salida 3 19 4" xfId="62299"/>
    <cellStyle name="Salida 3 19 5" xfId="62737"/>
    <cellStyle name="Salida 3 19 6" xfId="60723"/>
    <cellStyle name="Salida 3 2" xfId="59969"/>
    <cellStyle name="Salida 3 2 2" xfId="61237"/>
    <cellStyle name="Salida 3 2 3" xfId="61681"/>
    <cellStyle name="Salida 3 2 4" xfId="62125"/>
    <cellStyle name="Salida 3 2 5" xfId="62563"/>
    <cellStyle name="Salida 3 2 6" xfId="60549"/>
    <cellStyle name="Salida 3 20" xfId="60200"/>
    <cellStyle name="Salida 3 20 2" xfId="61440"/>
    <cellStyle name="Salida 3 20 3" xfId="61884"/>
    <cellStyle name="Salida 3 20 4" xfId="62327"/>
    <cellStyle name="Salida 3 20 5" xfId="62765"/>
    <cellStyle name="Salida 3 20 6" xfId="60751"/>
    <cellStyle name="Salida 3 21" xfId="59875"/>
    <cellStyle name="Salida 3 21 2" xfId="61151"/>
    <cellStyle name="Salida 3 21 3" xfId="61595"/>
    <cellStyle name="Salida 3 21 4" xfId="62039"/>
    <cellStyle name="Salida 3 21 5" xfId="62477"/>
    <cellStyle name="Salida 3 21 6" xfId="60463"/>
    <cellStyle name="Salida 3 22" xfId="59821"/>
    <cellStyle name="Salida 3 22 2" xfId="61099"/>
    <cellStyle name="Salida 3 22 3" xfId="60903"/>
    <cellStyle name="Salida 3 22 4" xfId="61047"/>
    <cellStyle name="Salida 3 22 5" xfId="60954"/>
    <cellStyle name="Salida 3 22 6" xfId="60411"/>
    <cellStyle name="Salida 3 23" xfId="60255"/>
    <cellStyle name="Salida 3 23 2" xfId="61488"/>
    <cellStyle name="Salida 3 23 3" xfId="61932"/>
    <cellStyle name="Salida 3 23 4" xfId="62375"/>
    <cellStyle name="Salida 3 23 5" xfId="62813"/>
    <cellStyle name="Salida 3 23 6" xfId="60799"/>
    <cellStyle name="Salida 3 24" xfId="60261"/>
    <cellStyle name="Salida 3 24 2" xfId="61492"/>
    <cellStyle name="Salida 3 24 3" xfId="61936"/>
    <cellStyle name="Salida 3 24 4" xfId="62379"/>
    <cellStyle name="Salida 3 24 5" xfId="62817"/>
    <cellStyle name="Salida 3 24 6" xfId="60803"/>
    <cellStyle name="Salida 3 25" xfId="60025"/>
    <cellStyle name="Salida 3 25 2" xfId="61290"/>
    <cellStyle name="Salida 3 25 3" xfId="61734"/>
    <cellStyle name="Salida 3 25 4" xfId="62177"/>
    <cellStyle name="Salida 3 25 5" xfId="62615"/>
    <cellStyle name="Salida 3 25 6" xfId="60601"/>
    <cellStyle name="Salida 3 26" xfId="60166"/>
    <cellStyle name="Salida 3 26 2" xfId="61413"/>
    <cellStyle name="Salida 3 26 3" xfId="61857"/>
    <cellStyle name="Salida 3 26 4" xfId="62300"/>
    <cellStyle name="Salida 3 26 5" xfId="62738"/>
    <cellStyle name="Salida 3 26 6" xfId="60724"/>
    <cellStyle name="Salida 3 27" xfId="59924"/>
    <cellStyle name="Salida 3 27 2" xfId="61196"/>
    <cellStyle name="Salida 3 27 3" xfId="61640"/>
    <cellStyle name="Salida 3 27 4" xfId="62084"/>
    <cellStyle name="Salida 3 27 5" xfId="62522"/>
    <cellStyle name="Salida 3 27 6" xfId="60508"/>
    <cellStyle name="Salida 3 28" xfId="59851"/>
    <cellStyle name="Salida 3 28 2" xfId="61127"/>
    <cellStyle name="Salida 3 28 3" xfId="61571"/>
    <cellStyle name="Salida 3 28 4" xfId="62015"/>
    <cellStyle name="Salida 3 28 5" xfId="62453"/>
    <cellStyle name="Salida 3 28 6" xfId="60439"/>
    <cellStyle name="Salida 3 29" xfId="59919"/>
    <cellStyle name="Salida 3 29 2" xfId="61191"/>
    <cellStyle name="Salida 3 29 3" xfId="61635"/>
    <cellStyle name="Salida 3 29 4" xfId="62079"/>
    <cellStyle name="Salida 3 29 5" xfId="62517"/>
    <cellStyle name="Salida 3 29 6" xfId="60503"/>
    <cellStyle name="Salida 3 3" xfId="59838"/>
    <cellStyle name="Salida 3 3 2" xfId="61114"/>
    <cellStyle name="Salida 3 3 3" xfId="60888"/>
    <cellStyle name="Salida 3 3 4" xfId="61022"/>
    <cellStyle name="Salida 3 3 5" xfId="60970"/>
    <cellStyle name="Salida 3 3 6" xfId="60426"/>
    <cellStyle name="Salida 3 30" xfId="60265"/>
    <cellStyle name="Salida 3 30 2" xfId="61495"/>
    <cellStyle name="Salida 3 30 3" xfId="61939"/>
    <cellStyle name="Salida 3 30 4" xfId="62382"/>
    <cellStyle name="Salida 3 30 5" xfId="62820"/>
    <cellStyle name="Salida 3 30 6" xfId="60806"/>
    <cellStyle name="Salida 3 31" xfId="60202"/>
    <cellStyle name="Salida 3 31 2" xfId="61441"/>
    <cellStyle name="Salida 3 31 3" xfId="61885"/>
    <cellStyle name="Salida 3 31 4" xfId="62328"/>
    <cellStyle name="Salida 3 31 5" xfId="62766"/>
    <cellStyle name="Salida 3 31 6" xfId="60752"/>
    <cellStyle name="Salida 3 32" xfId="60218"/>
    <cellStyle name="Salida 3 32 2" xfId="61454"/>
    <cellStyle name="Salida 3 32 3" xfId="61898"/>
    <cellStyle name="Salida 3 32 4" xfId="62341"/>
    <cellStyle name="Salida 3 32 5" xfId="62779"/>
    <cellStyle name="Salida 3 32 6" xfId="60765"/>
    <cellStyle name="Salida 3 33" xfId="60245"/>
    <cellStyle name="Salida 3 33 2" xfId="61479"/>
    <cellStyle name="Salida 3 33 3" xfId="61923"/>
    <cellStyle name="Salida 3 33 4" xfId="62366"/>
    <cellStyle name="Salida 3 33 5" xfId="62804"/>
    <cellStyle name="Salida 3 33 6" xfId="60790"/>
    <cellStyle name="Salida 3 34" xfId="60194"/>
    <cellStyle name="Salida 3 34 2" xfId="61435"/>
    <cellStyle name="Salida 3 34 3" xfId="61879"/>
    <cellStyle name="Salida 3 34 4" xfId="62322"/>
    <cellStyle name="Salida 3 34 5" xfId="62760"/>
    <cellStyle name="Salida 3 34 6" xfId="60746"/>
    <cellStyle name="Salida 3 35" xfId="60075"/>
    <cellStyle name="Salida 3 35 2" xfId="61334"/>
    <cellStyle name="Salida 3 35 3" xfId="61778"/>
    <cellStyle name="Salida 3 35 4" xfId="62221"/>
    <cellStyle name="Salida 3 35 5" xfId="62659"/>
    <cellStyle name="Salida 3 35 6" xfId="60645"/>
    <cellStyle name="Salida 3 36" xfId="60124"/>
    <cellStyle name="Salida 3 36 2" xfId="61376"/>
    <cellStyle name="Salida 3 36 3" xfId="61820"/>
    <cellStyle name="Salida 3 36 4" xfId="62263"/>
    <cellStyle name="Salida 3 36 5" xfId="62701"/>
    <cellStyle name="Salida 3 36 6" xfId="60687"/>
    <cellStyle name="Salida 3 37" xfId="59796"/>
    <cellStyle name="Salida 3 37 2" xfId="61075"/>
    <cellStyle name="Salida 3 37 3" xfId="60927"/>
    <cellStyle name="Salida 3 37 4" xfId="61068"/>
    <cellStyle name="Salida 3 37 5" xfId="60934"/>
    <cellStyle name="Salida 3 37 6" xfId="60388"/>
    <cellStyle name="Salida 3 4" xfId="59943"/>
    <cellStyle name="Salida 3 4 2" xfId="61215"/>
    <cellStyle name="Salida 3 4 3" xfId="61659"/>
    <cellStyle name="Salida 3 4 4" xfId="62103"/>
    <cellStyle name="Salida 3 4 5" xfId="62541"/>
    <cellStyle name="Salida 3 4 6" xfId="60527"/>
    <cellStyle name="Salida 3 5" xfId="59856"/>
    <cellStyle name="Salida 3 5 2" xfId="61132"/>
    <cellStyle name="Salida 3 5 3" xfId="61576"/>
    <cellStyle name="Salida 3 5 4" xfId="62020"/>
    <cellStyle name="Salida 3 5 5" xfId="62458"/>
    <cellStyle name="Salida 3 5 6" xfId="60444"/>
    <cellStyle name="Salida 3 6" xfId="59802"/>
    <cellStyle name="Salida 3 6 2" xfId="61081"/>
    <cellStyle name="Salida 3 6 3" xfId="60921"/>
    <cellStyle name="Salida 3 6 4" xfId="61000"/>
    <cellStyle name="Salida 3 6 5" xfId="60988"/>
    <cellStyle name="Salida 3 6 6" xfId="60393"/>
    <cellStyle name="Salida 3 7" xfId="59992"/>
    <cellStyle name="Salida 3 7 2" xfId="61259"/>
    <cellStyle name="Salida 3 7 3" xfId="61703"/>
    <cellStyle name="Salida 3 7 4" xfId="62147"/>
    <cellStyle name="Salida 3 7 5" xfId="62585"/>
    <cellStyle name="Salida 3 7 6" xfId="60571"/>
    <cellStyle name="Salida 3 8" xfId="59930"/>
    <cellStyle name="Salida 3 8 2" xfId="61202"/>
    <cellStyle name="Salida 3 8 3" xfId="61646"/>
    <cellStyle name="Salida 3 8 4" xfId="62090"/>
    <cellStyle name="Salida 3 8 5" xfId="62528"/>
    <cellStyle name="Salida 3 8 6" xfId="60514"/>
    <cellStyle name="Salida 3 9" xfId="59815"/>
    <cellStyle name="Salida 3 9 2" xfId="61093"/>
    <cellStyle name="Salida 3 9 3" xfId="60909"/>
    <cellStyle name="Salida 3 9 4" xfId="61009"/>
    <cellStyle name="Salida 3 9 5" xfId="60979"/>
    <cellStyle name="Salida 3 9 6" xfId="60405"/>
    <cellStyle name="Texto de advertencia 2" xfId="59718"/>
    <cellStyle name="Texto de advertencia 3" xfId="59719"/>
    <cellStyle name="Texto explicativo 2" xfId="59720"/>
    <cellStyle name="Texto explicativo 3" xfId="59721"/>
    <cellStyle name="Title" xfId="59722"/>
    <cellStyle name="Título 1 2" xfId="59723"/>
    <cellStyle name="Título 2 2" xfId="59724"/>
    <cellStyle name="Título 2 3" xfId="59725"/>
    <cellStyle name="Título 3 2" xfId="59726"/>
    <cellStyle name="Título 3 3" xfId="59727"/>
    <cellStyle name="Título 4" xfId="59728"/>
    <cellStyle name="Título 5" xfId="59729"/>
    <cellStyle name="Total 2" xfId="59730"/>
    <cellStyle name="Total 2 10" xfId="59936"/>
    <cellStyle name="Total 2 10 2" xfId="61208"/>
    <cellStyle name="Total 2 10 3" xfId="61652"/>
    <cellStyle name="Total 2 10 4" xfId="62096"/>
    <cellStyle name="Total 2 10 5" xfId="62534"/>
    <cellStyle name="Total 2 10 6" xfId="60520"/>
    <cellStyle name="Total 2 11" xfId="59965"/>
    <cellStyle name="Total 2 11 2" xfId="61233"/>
    <cellStyle name="Total 2 11 3" xfId="61677"/>
    <cellStyle name="Total 2 11 4" xfId="62121"/>
    <cellStyle name="Total 2 11 5" xfId="62559"/>
    <cellStyle name="Total 2 11 6" xfId="60545"/>
    <cellStyle name="Total 2 12" xfId="59934"/>
    <cellStyle name="Total 2 12 2" xfId="61206"/>
    <cellStyle name="Total 2 12 3" xfId="61650"/>
    <cellStyle name="Total 2 12 4" xfId="62094"/>
    <cellStyle name="Total 2 12 5" xfId="62532"/>
    <cellStyle name="Total 2 12 6" xfId="60518"/>
    <cellStyle name="Total 2 13" xfId="60060"/>
    <cellStyle name="Total 2 13 2" xfId="61321"/>
    <cellStyle name="Total 2 13 3" xfId="61765"/>
    <cellStyle name="Total 2 13 4" xfId="62208"/>
    <cellStyle name="Total 2 13 5" xfId="62646"/>
    <cellStyle name="Total 2 13 6" xfId="60632"/>
    <cellStyle name="Total 2 14" xfId="60051"/>
    <cellStyle name="Total 2 14 2" xfId="61313"/>
    <cellStyle name="Total 2 14 3" xfId="61757"/>
    <cellStyle name="Total 2 14 4" xfId="62200"/>
    <cellStyle name="Total 2 14 5" xfId="62638"/>
    <cellStyle name="Total 2 14 6" xfId="60624"/>
    <cellStyle name="Total 2 15" xfId="60048"/>
    <cellStyle name="Total 2 15 2" xfId="61311"/>
    <cellStyle name="Total 2 15 3" xfId="61755"/>
    <cellStyle name="Total 2 15 4" xfId="62198"/>
    <cellStyle name="Total 2 15 5" xfId="62636"/>
    <cellStyle name="Total 2 15 6" xfId="60622"/>
    <cellStyle name="Total 2 16" xfId="60114"/>
    <cellStyle name="Total 2 16 2" xfId="61366"/>
    <cellStyle name="Total 2 16 3" xfId="61810"/>
    <cellStyle name="Total 2 16 4" xfId="62253"/>
    <cellStyle name="Total 2 16 5" xfId="62691"/>
    <cellStyle name="Total 2 16 6" xfId="60677"/>
    <cellStyle name="Total 2 17" xfId="60129"/>
    <cellStyle name="Total 2 17 2" xfId="61380"/>
    <cellStyle name="Total 2 17 3" xfId="61824"/>
    <cellStyle name="Total 2 17 4" xfId="62267"/>
    <cellStyle name="Total 2 17 5" xfId="62705"/>
    <cellStyle name="Total 2 17 6" xfId="60691"/>
    <cellStyle name="Total 2 18" xfId="60151"/>
    <cellStyle name="Total 2 18 2" xfId="61399"/>
    <cellStyle name="Total 2 18 3" xfId="61843"/>
    <cellStyle name="Total 2 18 4" xfId="62286"/>
    <cellStyle name="Total 2 18 5" xfId="62724"/>
    <cellStyle name="Total 2 18 6" xfId="60710"/>
    <cellStyle name="Total 2 19" xfId="60157"/>
    <cellStyle name="Total 2 19 2" xfId="61404"/>
    <cellStyle name="Total 2 19 3" xfId="61848"/>
    <cellStyle name="Total 2 19 4" xfId="62291"/>
    <cellStyle name="Total 2 19 5" xfId="62729"/>
    <cellStyle name="Total 2 19 6" xfId="60715"/>
    <cellStyle name="Total 2 2" xfId="59979"/>
    <cellStyle name="Total 2 2 2" xfId="61246"/>
    <cellStyle name="Total 2 2 3" xfId="61690"/>
    <cellStyle name="Total 2 2 4" xfId="62134"/>
    <cellStyle name="Total 2 2 5" xfId="62572"/>
    <cellStyle name="Total 2 2 6" xfId="60558"/>
    <cellStyle name="Total 2 20" xfId="60078"/>
    <cellStyle name="Total 2 20 2" xfId="61336"/>
    <cellStyle name="Total 2 20 3" xfId="61780"/>
    <cellStyle name="Total 2 20 4" xfId="62223"/>
    <cellStyle name="Total 2 20 5" xfId="62661"/>
    <cellStyle name="Total 2 20 6" xfId="60647"/>
    <cellStyle name="Total 2 21" xfId="60158"/>
    <cellStyle name="Total 2 21 2" xfId="61405"/>
    <cellStyle name="Total 2 21 3" xfId="61849"/>
    <cellStyle name="Total 2 21 4" xfId="62292"/>
    <cellStyle name="Total 2 21 5" xfId="62730"/>
    <cellStyle name="Total 2 21 6" xfId="60716"/>
    <cellStyle name="Total 2 22" xfId="59966"/>
    <cellStyle name="Total 2 22 2" xfId="61234"/>
    <cellStyle name="Total 2 22 3" xfId="61678"/>
    <cellStyle name="Total 2 22 4" xfId="62122"/>
    <cellStyle name="Total 2 22 5" xfId="62560"/>
    <cellStyle name="Total 2 22 6" xfId="60546"/>
    <cellStyle name="Total 2 23" xfId="60116"/>
    <cellStyle name="Total 2 23 2" xfId="61368"/>
    <cellStyle name="Total 2 23 3" xfId="61812"/>
    <cellStyle name="Total 2 23 4" xfId="62255"/>
    <cellStyle name="Total 2 23 5" xfId="62693"/>
    <cellStyle name="Total 2 23 6" xfId="60679"/>
    <cellStyle name="Total 2 24" xfId="60088"/>
    <cellStyle name="Total 2 24 2" xfId="61344"/>
    <cellStyle name="Total 2 24 3" xfId="61788"/>
    <cellStyle name="Total 2 24 4" xfId="62231"/>
    <cellStyle name="Total 2 24 5" xfId="62669"/>
    <cellStyle name="Total 2 24 6" xfId="60655"/>
    <cellStyle name="Total 2 25" xfId="60057"/>
    <cellStyle name="Total 2 25 2" xfId="61319"/>
    <cellStyle name="Total 2 25 3" xfId="61763"/>
    <cellStyle name="Total 2 25 4" xfId="62206"/>
    <cellStyle name="Total 2 25 5" xfId="62644"/>
    <cellStyle name="Total 2 25 6" xfId="60630"/>
    <cellStyle name="Total 2 26" xfId="60056"/>
    <cellStyle name="Total 2 26 2" xfId="61318"/>
    <cellStyle name="Total 2 26 3" xfId="61762"/>
    <cellStyle name="Total 2 26 4" xfId="62205"/>
    <cellStyle name="Total 2 26 5" xfId="62643"/>
    <cellStyle name="Total 2 26 6" xfId="60629"/>
    <cellStyle name="Total 2 27" xfId="59882"/>
    <cellStyle name="Total 2 27 2" xfId="61158"/>
    <cellStyle name="Total 2 27 3" xfId="61602"/>
    <cellStyle name="Total 2 27 4" xfId="62046"/>
    <cellStyle name="Total 2 27 5" xfId="62484"/>
    <cellStyle name="Total 2 27 6" xfId="60470"/>
    <cellStyle name="Total 2 28" xfId="59918"/>
    <cellStyle name="Total 2 28 2" xfId="61190"/>
    <cellStyle name="Total 2 28 3" xfId="61634"/>
    <cellStyle name="Total 2 28 4" xfId="62078"/>
    <cellStyle name="Total 2 28 5" xfId="62516"/>
    <cellStyle name="Total 2 28 6" xfId="60502"/>
    <cellStyle name="Total 2 29" xfId="60187"/>
    <cellStyle name="Total 2 29 2" xfId="61430"/>
    <cellStyle name="Total 2 29 3" xfId="61874"/>
    <cellStyle name="Total 2 29 4" xfId="62317"/>
    <cellStyle name="Total 2 29 5" xfId="62755"/>
    <cellStyle name="Total 2 29 6" xfId="60741"/>
    <cellStyle name="Total 2 3" xfId="59828"/>
    <cellStyle name="Total 2 3 2" xfId="61106"/>
    <cellStyle name="Total 2 3 3" xfId="60896"/>
    <cellStyle name="Total 2 3 4" xfId="61016"/>
    <cellStyle name="Total 2 3 5" xfId="61035"/>
    <cellStyle name="Total 2 3 6" xfId="60418"/>
    <cellStyle name="Total 2 30" xfId="60267"/>
    <cellStyle name="Total 2 30 2" xfId="61497"/>
    <cellStyle name="Total 2 30 3" xfId="61941"/>
    <cellStyle name="Total 2 30 4" xfId="62384"/>
    <cellStyle name="Total 2 30 5" xfId="62822"/>
    <cellStyle name="Total 2 30 6" xfId="60808"/>
    <cellStyle name="Total 2 31" xfId="60272"/>
    <cellStyle name="Total 2 31 2" xfId="61501"/>
    <cellStyle name="Total 2 31 3" xfId="61945"/>
    <cellStyle name="Total 2 31 4" xfId="62388"/>
    <cellStyle name="Total 2 31 5" xfId="62826"/>
    <cellStyle name="Total 2 31 6" xfId="60812"/>
    <cellStyle name="Total 2 32" xfId="60175"/>
    <cellStyle name="Total 2 32 2" xfId="61420"/>
    <cellStyle name="Total 2 32 3" xfId="61864"/>
    <cellStyle name="Total 2 32 4" xfId="62307"/>
    <cellStyle name="Total 2 32 5" xfId="62745"/>
    <cellStyle name="Total 2 32 6" xfId="60731"/>
    <cellStyle name="Total 2 33" xfId="60268"/>
    <cellStyle name="Total 2 33 2" xfId="61498"/>
    <cellStyle name="Total 2 33 3" xfId="61942"/>
    <cellStyle name="Total 2 33 4" xfId="62385"/>
    <cellStyle name="Total 2 33 5" xfId="62823"/>
    <cellStyle name="Total 2 33 6" xfId="60809"/>
    <cellStyle name="Total 2 34" xfId="60106"/>
    <cellStyle name="Total 2 34 2" xfId="61359"/>
    <cellStyle name="Total 2 34 3" xfId="61803"/>
    <cellStyle name="Total 2 34 4" xfId="62246"/>
    <cellStyle name="Total 2 34 5" xfId="62684"/>
    <cellStyle name="Total 2 34 6" xfId="60670"/>
    <cellStyle name="Total 2 35" xfId="60237"/>
    <cellStyle name="Total 2 35 2" xfId="61472"/>
    <cellStyle name="Total 2 35 3" xfId="61916"/>
    <cellStyle name="Total 2 35 4" xfId="62359"/>
    <cellStyle name="Total 2 35 5" xfId="62797"/>
    <cellStyle name="Total 2 35 6" xfId="60783"/>
    <cellStyle name="Total 2 36" xfId="60164"/>
    <cellStyle name="Total 2 36 2" xfId="61411"/>
    <cellStyle name="Total 2 36 3" xfId="61855"/>
    <cellStyle name="Total 2 36 4" xfId="62298"/>
    <cellStyle name="Total 2 36 5" xfId="62736"/>
    <cellStyle name="Total 2 36 6" xfId="60722"/>
    <cellStyle name="Total 2 37" xfId="59797"/>
    <cellStyle name="Total 2 37 2" xfId="61076"/>
    <cellStyle name="Total 2 37 3" xfId="60926"/>
    <cellStyle name="Total 2 37 4" xfId="61041"/>
    <cellStyle name="Total 2 37 5" xfId="60960"/>
    <cellStyle name="Total 2 37 6" xfId="60389"/>
    <cellStyle name="Total 2 4" xfId="59953"/>
    <cellStyle name="Total 2 4 2" xfId="61223"/>
    <cellStyle name="Total 2 4 3" xfId="61667"/>
    <cellStyle name="Total 2 4 4" xfId="62111"/>
    <cellStyle name="Total 2 4 5" xfId="62549"/>
    <cellStyle name="Total 2 4 6" xfId="60535"/>
    <cellStyle name="Total 2 5" xfId="59854"/>
    <cellStyle name="Total 2 5 2" xfId="61130"/>
    <cellStyle name="Total 2 5 3" xfId="61574"/>
    <cellStyle name="Total 2 5 4" xfId="62018"/>
    <cellStyle name="Total 2 5 5" xfId="62456"/>
    <cellStyle name="Total 2 5 6" xfId="60442"/>
    <cellStyle name="Total 2 6" xfId="59990"/>
    <cellStyle name="Total 2 6 2" xfId="61257"/>
    <cellStyle name="Total 2 6 3" xfId="61701"/>
    <cellStyle name="Total 2 6 4" xfId="62145"/>
    <cellStyle name="Total 2 6 5" xfId="62583"/>
    <cellStyle name="Total 2 6 6" xfId="60569"/>
    <cellStyle name="Total 2 7" xfId="60021"/>
    <cellStyle name="Total 2 7 2" xfId="61287"/>
    <cellStyle name="Total 2 7 3" xfId="61731"/>
    <cellStyle name="Total 2 7 4" xfId="62174"/>
    <cellStyle name="Total 2 7 5" xfId="62612"/>
    <cellStyle name="Total 2 7 6" xfId="60598"/>
    <cellStyle name="Total 2 8" xfId="59835"/>
    <cellStyle name="Total 2 8 2" xfId="61112"/>
    <cellStyle name="Total 2 8 3" xfId="60890"/>
    <cellStyle name="Total 2 8 4" xfId="60877"/>
    <cellStyle name="Total 2 8 5" xfId="61028"/>
    <cellStyle name="Total 2 8 6" xfId="60424"/>
    <cellStyle name="Total 2 9" xfId="59975"/>
    <cellStyle name="Total 2 9 2" xfId="61242"/>
    <cellStyle name="Total 2 9 3" xfId="61686"/>
    <cellStyle name="Total 2 9 4" xfId="62130"/>
    <cellStyle name="Total 2 9 5" xfId="62568"/>
    <cellStyle name="Total 2 9 6" xfId="60554"/>
    <cellStyle name="Total 3" xfId="59731"/>
    <cellStyle name="Total 3 10" xfId="60086"/>
    <cellStyle name="Total 3 10 2" xfId="61342"/>
    <cellStyle name="Total 3 10 3" xfId="61786"/>
    <cellStyle name="Total 3 10 4" xfId="62229"/>
    <cellStyle name="Total 3 10 5" xfId="62667"/>
    <cellStyle name="Total 3 10 6" xfId="60653"/>
    <cellStyle name="Total 3 11" xfId="59883"/>
    <cellStyle name="Total 3 11 2" xfId="61159"/>
    <cellStyle name="Total 3 11 3" xfId="61603"/>
    <cellStyle name="Total 3 11 4" xfId="62047"/>
    <cellStyle name="Total 3 11 5" xfId="62485"/>
    <cellStyle name="Total 3 11 6" xfId="60471"/>
    <cellStyle name="Total 3 12" xfId="59935"/>
    <cellStyle name="Total 3 12 2" xfId="61207"/>
    <cellStyle name="Total 3 12 3" xfId="61651"/>
    <cellStyle name="Total 3 12 4" xfId="62095"/>
    <cellStyle name="Total 3 12 5" xfId="62533"/>
    <cellStyle name="Total 3 12 6" xfId="60519"/>
    <cellStyle name="Total 3 13" xfId="59959"/>
    <cellStyle name="Total 3 13 2" xfId="61227"/>
    <cellStyle name="Total 3 13 3" xfId="61671"/>
    <cellStyle name="Total 3 13 4" xfId="62115"/>
    <cellStyle name="Total 3 13 5" xfId="62553"/>
    <cellStyle name="Total 3 13 6" xfId="60539"/>
    <cellStyle name="Total 3 14" xfId="60042"/>
    <cellStyle name="Total 3 14 2" xfId="61305"/>
    <cellStyle name="Total 3 14 3" xfId="61749"/>
    <cellStyle name="Total 3 14 4" xfId="62192"/>
    <cellStyle name="Total 3 14 5" xfId="62630"/>
    <cellStyle name="Total 3 14 6" xfId="60616"/>
    <cellStyle name="Total 3 15" xfId="60009"/>
    <cellStyle name="Total 3 15 2" xfId="61276"/>
    <cellStyle name="Total 3 15 3" xfId="61720"/>
    <cellStyle name="Total 3 15 4" xfId="62163"/>
    <cellStyle name="Total 3 15 5" xfId="62601"/>
    <cellStyle name="Total 3 15 6" xfId="60587"/>
    <cellStyle name="Total 3 16" xfId="59885"/>
    <cellStyle name="Total 3 16 2" xfId="61161"/>
    <cellStyle name="Total 3 16 3" xfId="61605"/>
    <cellStyle name="Total 3 16 4" xfId="62049"/>
    <cellStyle name="Total 3 16 5" xfId="62487"/>
    <cellStyle name="Total 3 16 6" xfId="60473"/>
    <cellStyle name="Total 3 17" xfId="59946"/>
    <cellStyle name="Total 3 17 2" xfId="61217"/>
    <cellStyle name="Total 3 17 3" xfId="61661"/>
    <cellStyle name="Total 3 17 4" xfId="62105"/>
    <cellStyle name="Total 3 17 5" xfId="62543"/>
    <cellStyle name="Total 3 17 6" xfId="60529"/>
    <cellStyle name="Total 3 18" xfId="60168"/>
    <cellStyle name="Total 3 18 2" xfId="61414"/>
    <cellStyle name="Total 3 18 3" xfId="61858"/>
    <cellStyle name="Total 3 18 4" xfId="62301"/>
    <cellStyle name="Total 3 18 5" xfId="62739"/>
    <cellStyle name="Total 3 18 6" xfId="60725"/>
    <cellStyle name="Total 3 19" xfId="60121"/>
    <cellStyle name="Total 3 19 2" xfId="61373"/>
    <cellStyle name="Total 3 19 3" xfId="61817"/>
    <cellStyle name="Total 3 19 4" xfId="62260"/>
    <cellStyle name="Total 3 19 5" xfId="62698"/>
    <cellStyle name="Total 3 19 6" xfId="60684"/>
    <cellStyle name="Total 3 2" xfId="59980"/>
    <cellStyle name="Total 3 2 2" xfId="61247"/>
    <cellStyle name="Total 3 2 3" xfId="61691"/>
    <cellStyle name="Total 3 2 4" xfId="62135"/>
    <cellStyle name="Total 3 2 5" xfId="62573"/>
    <cellStyle name="Total 3 2 6" xfId="60559"/>
    <cellStyle name="Total 3 20" xfId="60010"/>
    <cellStyle name="Total 3 20 2" xfId="61277"/>
    <cellStyle name="Total 3 20 3" xfId="61721"/>
    <cellStyle name="Total 3 20 4" xfId="62164"/>
    <cellStyle name="Total 3 20 5" xfId="62602"/>
    <cellStyle name="Total 3 20 6" xfId="60588"/>
    <cellStyle name="Total 3 21" xfId="60112"/>
    <cellStyle name="Total 3 21 2" xfId="61364"/>
    <cellStyle name="Total 3 21 3" xfId="61808"/>
    <cellStyle name="Total 3 21 4" xfId="62251"/>
    <cellStyle name="Total 3 21 5" xfId="62689"/>
    <cellStyle name="Total 3 21 6" xfId="60675"/>
    <cellStyle name="Total 3 22" xfId="59774"/>
    <cellStyle name="Total 3 22 2" xfId="61057"/>
    <cellStyle name="Total 3 22 3" xfId="60945"/>
    <cellStyle name="Total 3 22 4" xfId="61561"/>
    <cellStyle name="Total 3 22 5" xfId="62005"/>
    <cellStyle name="Total 3 22 6" xfId="60370"/>
    <cellStyle name="Total 3 23" xfId="60113"/>
    <cellStyle name="Total 3 23 2" xfId="61365"/>
    <cellStyle name="Total 3 23 3" xfId="61809"/>
    <cellStyle name="Total 3 23 4" xfId="62252"/>
    <cellStyle name="Total 3 23 5" xfId="62690"/>
    <cellStyle name="Total 3 23 6" xfId="60676"/>
    <cellStyle name="Total 3 24" xfId="60249"/>
    <cellStyle name="Total 3 24 2" xfId="61482"/>
    <cellStyle name="Total 3 24 3" xfId="61926"/>
    <cellStyle name="Total 3 24 4" xfId="62369"/>
    <cellStyle name="Total 3 24 5" xfId="62807"/>
    <cellStyle name="Total 3 24 6" xfId="60793"/>
    <cellStyle name="Total 3 25" xfId="60252"/>
    <cellStyle name="Total 3 25 2" xfId="61485"/>
    <cellStyle name="Total 3 25 3" xfId="61929"/>
    <cellStyle name="Total 3 25 4" xfId="62372"/>
    <cellStyle name="Total 3 25 5" xfId="62810"/>
    <cellStyle name="Total 3 25 6" xfId="60796"/>
    <cellStyle name="Total 3 26" xfId="59777"/>
    <cellStyle name="Total 3 26 2" xfId="61058"/>
    <cellStyle name="Total 3 26 3" xfId="60944"/>
    <cellStyle name="Total 3 26 4" xfId="61566"/>
    <cellStyle name="Total 3 26 5" xfId="62010"/>
    <cellStyle name="Total 3 26 6" xfId="60372"/>
    <cellStyle name="Total 3 27" xfId="60034"/>
    <cellStyle name="Total 3 27 2" xfId="61298"/>
    <cellStyle name="Total 3 27 3" xfId="61742"/>
    <cellStyle name="Total 3 27 4" xfId="62185"/>
    <cellStyle name="Total 3 27 5" xfId="62623"/>
    <cellStyle name="Total 3 27 6" xfId="60609"/>
    <cellStyle name="Total 3 28" xfId="60281"/>
    <cellStyle name="Total 3 28 2" xfId="61509"/>
    <cellStyle name="Total 3 28 3" xfId="61953"/>
    <cellStyle name="Total 3 28 4" xfId="62396"/>
    <cellStyle name="Total 3 28 5" xfId="62834"/>
    <cellStyle name="Total 3 28 6" xfId="60820"/>
    <cellStyle name="Total 3 29" xfId="60208"/>
    <cellStyle name="Total 3 29 2" xfId="61446"/>
    <cellStyle name="Total 3 29 3" xfId="61890"/>
    <cellStyle name="Total 3 29 4" xfId="62333"/>
    <cellStyle name="Total 3 29 5" xfId="62771"/>
    <cellStyle name="Total 3 29 6" xfId="60757"/>
    <cellStyle name="Total 3 3" xfId="59827"/>
    <cellStyle name="Total 3 3 2" xfId="61105"/>
    <cellStyle name="Total 3 3 3" xfId="60897"/>
    <cellStyle name="Total 3 3 4" xfId="61015"/>
    <cellStyle name="Total 3 3 5" xfId="60975"/>
    <cellStyle name="Total 3 3 6" xfId="60417"/>
    <cellStyle name="Total 3 30" xfId="60185"/>
    <cellStyle name="Total 3 30 2" xfId="61428"/>
    <cellStyle name="Total 3 30 3" xfId="61872"/>
    <cellStyle name="Total 3 30 4" xfId="62315"/>
    <cellStyle name="Total 3 30 5" xfId="62753"/>
    <cellStyle name="Total 3 30 6" xfId="60739"/>
    <cellStyle name="Total 3 31" xfId="60089"/>
    <cellStyle name="Total 3 31 2" xfId="61345"/>
    <cellStyle name="Total 3 31 3" xfId="61789"/>
    <cellStyle name="Total 3 31 4" xfId="62232"/>
    <cellStyle name="Total 3 31 5" xfId="62670"/>
    <cellStyle name="Total 3 31 6" xfId="60656"/>
    <cellStyle name="Total 3 32" xfId="60283"/>
    <cellStyle name="Total 3 32 2" xfId="61511"/>
    <cellStyle name="Total 3 32 3" xfId="61955"/>
    <cellStyle name="Total 3 32 4" xfId="62398"/>
    <cellStyle name="Total 3 32 5" xfId="62836"/>
    <cellStyle name="Total 3 32 6" xfId="60822"/>
    <cellStyle name="Total 3 33" xfId="60254"/>
    <cellStyle name="Total 3 33 2" xfId="61487"/>
    <cellStyle name="Total 3 33 3" xfId="61931"/>
    <cellStyle name="Total 3 33 4" xfId="62374"/>
    <cellStyle name="Total 3 33 5" xfId="62812"/>
    <cellStyle name="Total 3 33 6" xfId="60798"/>
    <cellStyle name="Total 3 34" xfId="59819"/>
    <cellStyle name="Total 3 34 2" xfId="61097"/>
    <cellStyle name="Total 3 34 3" xfId="60905"/>
    <cellStyle name="Total 3 34 4" xfId="61045"/>
    <cellStyle name="Total 3 34 5" xfId="60956"/>
    <cellStyle name="Total 3 34 6" xfId="60409"/>
    <cellStyle name="Total 3 35" xfId="60291"/>
    <cellStyle name="Total 3 35 2" xfId="61517"/>
    <cellStyle name="Total 3 35 3" xfId="61961"/>
    <cellStyle name="Total 3 35 4" xfId="62404"/>
    <cellStyle name="Total 3 35 5" xfId="62842"/>
    <cellStyle name="Total 3 35 6" xfId="60828"/>
    <cellStyle name="Total 3 36" xfId="60300"/>
    <cellStyle name="Total 3 36 2" xfId="61524"/>
    <cellStyle name="Total 3 36 3" xfId="61968"/>
    <cellStyle name="Total 3 36 4" xfId="62411"/>
    <cellStyle name="Total 3 36 5" xfId="62849"/>
    <cellStyle name="Total 3 36 6" xfId="60835"/>
    <cellStyle name="Total 3 37" xfId="59798"/>
    <cellStyle name="Total 3 37 2" xfId="61077"/>
    <cellStyle name="Total 3 37 3" xfId="60925"/>
    <cellStyle name="Total 3 37 4" xfId="60997"/>
    <cellStyle name="Total 3 37 5" xfId="60990"/>
    <cellStyle name="Total 3 37 6" xfId="60390"/>
    <cellStyle name="Total 3 4" xfId="59954"/>
    <cellStyle name="Total 3 4 2" xfId="61224"/>
    <cellStyle name="Total 3 4 3" xfId="61668"/>
    <cellStyle name="Total 3 4 4" xfId="62112"/>
    <cellStyle name="Total 3 4 5" xfId="62550"/>
    <cellStyle name="Total 3 4 6" xfId="60536"/>
    <cellStyle name="Total 3 5" xfId="59853"/>
    <cellStyle name="Total 3 5 2" xfId="61129"/>
    <cellStyle name="Total 3 5 3" xfId="61573"/>
    <cellStyle name="Total 3 5 4" xfId="62017"/>
    <cellStyle name="Total 3 5 5" xfId="62455"/>
    <cellStyle name="Total 3 5 6" xfId="60441"/>
    <cellStyle name="Total 3 6" xfId="59938"/>
    <cellStyle name="Total 3 6 2" xfId="61210"/>
    <cellStyle name="Total 3 6 3" xfId="61654"/>
    <cellStyle name="Total 3 6 4" xfId="62098"/>
    <cellStyle name="Total 3 6 5" xfId="62536"/>
    <cellStyle name="Total 3 6 6" xfId="60522"/>
    <cellStyle name="Total 3 7" xfId="59972"/>
    <cellStyle name="Total 3 7 2" xfId="61239"/>
    <cellStyle name="Total 3 7 3" xfId="61683"/>
    <cellStyle name="Total 3 7 4" xfId="62127"/>
    <cellStyle name="Total 3 7 5" xfId="62565"/>
    <cellStyle name="Total 3 7 6" xfId="60551"/>
    <cellStyle name="Total 3 8" xfId="59808"/>
    <cellStyle name="Total 3 8 2" xfId="61086"/>
    <cellStyle name="Total 3 8 3" xfId="60916"/>
    <cellStyle name="Total 3 8 4" xfId="61043"/>
    <cellStyle name="Total 3 8 5" xfId="60958"/>
    <cellStyle name="Total 3 8 6" xfId="60398"/>
    <cellStyle name="Total 3 9" xfId="59809"/>
    <cellStyle name="Total 3 9 2" xfId="61087"/>
    <cellStyle name="Total 3 9 3" xfId="60915"/>
    <cellStyle name="Total 3 9 4" xfId="61069"/>
    <cellStyle name="Total 3 9 5" xfId="60933"/>
    <cellStyle name="Total 3 9 6" xfId="60399"/>
    <cellStyle name="Warning Text" xfId="59732"/>
  </cellStyles>
  <dxfs count="85">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s>
  <tableStyles count="0" defaultTableStyle="TableStyleMedium2" defaultPivotStyle="PivotStyleLight16"/>
  <colors>
    <mruColors>
      <color rgb="FFCC99FF"/>
      <color rgb="FFCCFF66"/>
      <color rgb="FFFF0000"/>
      <color rgb="FFCCFF99"/>
      <color rgb="FFFF9966"/>
      <color rgb="FFFF99CC"/>
      <color rgb="FF7B5571"/>
      <color rgb="FF7B556C"/>
      <color rgb="FFFF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externalLink" Target="externalLinks/externalLink9.xml"/><Relationship Id="rId10" Type="http://schemas.openxmlformats.org/officeDocument/2006/relationships/externalLink" Target="externalLinks/externalLink4.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s-ES" sz="1200" b="1"/>
              <a:t>Departamento del Quindio</a:t>
            </a:r>
          </a:p>
          <a:p>
            <a:pPr>
              <a:defRPr sz="1200" b="1"/>
            </a:pPr>
            <a:r>
              <a:rPr lang="es-ES" sz="1200" b="1"/>
              <a:t>Ejecución de Gastos</a:t>
            </a:r>
            <a:r>
              <a:rPr lang="es-ES" sz="1200" b="1" baseline="0"/>
              <a:t> de Inversión </a:t>
            </a:r>
          </a:p>
          <a:p>
            <a:pPr>
              <a:defRPr sz="1200" b="1"/>
            </a:pPr>
            <a:r>
              <a:rPr lang="es-ES" sz="1200" b="1" baseline="0"/>
              <a:t>Ejes Estratégicos I Trimestre 2019</a:t>
            </a:r>
            <a:endParaRPr lang="es-ES" sz="1200" b="1"/>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'EJECUCION ESTRATEGIAS'!$E$3</c:f>
              <c:strCache>
                <c:ptCount val="1"/>
                <c:pt idx="0">
                  <c:v>Definitiva %</c:v>
                </c:pt>
              </c:strCache>
            </c:strRef>
          </c:tx>
          <c:spPr>
            <a:solidFill>
              <a:schemeClr val="accent1"/>
            </a:solidFill>
            <a:ln>
              <a:noFill/>
            </a:ln>
            <a:effectLst/>
            <a:sp3d/>
          </c:spPr>
          <c:invertIfNegative val="0"/>
          <c:cat>
            <c:strRef>
              <c:f>'EJECUCION ESTRATEGIAS'!$C$4:$C$9</c:f>
              <c:strCache>
                <c:ptCount val="6"/>
                <c:pt idx="0">
                  <c:v>Desarrollo Sostenible</c:v>
                </c:pt>
                <c:pt idx="1">
                  <c:v>Prosperidad con equidad</c:v>
                </c:pt>
                <c:pt idx="2">
                  <c:v>Inclusion Social</c:v>
                </c:pt>
                <c:pt idx="3">
                  <c:v>Seguridad Humana</c:v>
                </c:pt>
                <c:pt idx="4">
                  <c:v>Buen Gobierno</c:v>
                </c:pt>
                <c:pt idx="5">
                  <c:v>TOTAL </c:v>
                </c:pt>
              </c:strCache>
            </c:strRef>
          </c:cat>
          <c:val>
            <c:numRef>
              <c:f>'EJECUCION ESTRATEGIAS'!$E$4:$E$9</c:f>
              <c:numCache>
                <c:formatCode>0%</c:formatCode>
                <c:ptCount val="6"/>
                <c:pt idx="0">
                  <c:v>1</c:v>
                </c:pt>
                <c:pt idx="1">
                  <c:v>1</c:v>
                </c:pt>
                <c:pt idx="2">
                  <c:v>1</c:v>
                </c:pt>
                <c:pt idx="3">
                  <c:v>1</c:v>
                </c:pt>
                <c:pt idx="4">
                  <c:v>1</c:v>
                </c:pt>
                <c:pt idx="5">
                  <c:v>1</c:v>
                </c:pt>
              </c:numCache>
            </c:numRef>
          </c:val>
          <c:extLst xmlns:c16r2="http://schemas.microsoft.com/office/drawing/2015/06/chart">
            <c:ext xmlns:c16="http://schemas.microsoft.com/office/drawing/2014/chart" uri="{C3380CC4-5D6E-409C-BE32-E72D297353CC}">
              <c16:uniqueId val="{00000000-EB45-4549-BDEE-CEC93DC76187}"/>
            </c:ext>
          </c:extLst>
        </c:ser>
        <c:ser>
          <c:idx val="1"/>
          <c:order val="1"/>
          <c:tx>
            <c:strRef>
              <c:f>'EJECUCION ESTRATEGIAS'!$G$3</c:f>
              <c:strCache>
                <c:ptCount val="1"/>
                <c:pt idx="0">
                  <c:v>Compromisos %</c:v>
                </c:pt>
              </c:strCache>
            </c:strRef>
          </c:tx>
          <c:spPr>
            <a:solidFill>
              <a:schemeClr val="accent2"/>
            </a:solidFill>
            <a:ln>
              <a:noFill/>
            </a:ln>
            <a:effectLst/>
            <a:sp3d/>
          </c:spPr>
          <c:invertIfNegative val="0"/>
          <c:cat>
            <c:strRef>
              <c:f>'EJECUCION ESTRATEGIAS'!$C$4:$C$9</c:f>
              <c:strCache>
                <c:ptCount val="6"/>
                <c:pt idx="0">
                  <c:v>Desarrollo Sostenible</c:v>
                </c:pt>
                <c:pt idx="1">
                  <c:v>Prosperidad con equidad</c:v>
                </c:pt>
                <c:pt idx="2">
                  <c:v>Inclusion Social</c:v>
                </c:pt>
                <c:pt idx="3">
                  <c:v>Seguridad Humana</c:v>
                </c:pt>
                <c:pt idx="4">
                  <c:v>Buen Gobierno</c:v>
                </c:pt>
                <c:pt idx="5">
                  <c:v>TOTAL </c:v>
                </c:pt>
              </c:strCache>
            </c:strRef>
          </c:cat>
          <c:val>
            <c:numRef>
              <c:f>'EJECUCION ESTRATEGIAS'!$G$4:$G$9</c:f>
              <c:numCache>
                <c:formatCode>0.00%</c:formatCode>
                <c:ptCount val="6"/>
                <c:pt idx="0">
                  <c:v>0.12106719177738558</c:v>
                </c:pt>
                <c:pt idx="1">
                  <c:v>0.13257427463158744</c:v>
                </c:pt>
                <c:pt idx="2">
                  <c:v>0.23732913782630094</c:v>
                </c:pt>
                <c:pt idx="3">
                  <c:v>8.0926364456925512E-2</c:v>
                </c:pt>
                <c:pt idx="4">
                  <c:v>0.24248538235938241</c:v>
                </c:pt>
                <c:pt idx="5">
                  <c:v>0.21743538732326326</c:v>
                </c:pt>
              </c:numCache>
            </c:numRef>
          </c:val>
          <c:extLst xmlns:c16r2="http://schemas.microsoft.com/office/drawing/2015/06/chart">
            <c:ext xmlns:c16="http://schemas.microsoft.com/office/drawing/2014/chart" uri="{C3380CC4-5D6E-409C-BE32-E72D297353CC}">
              <c16:uniqueId val="{00000001-EB45-4549-BDEE-CEC93DC76187}"/>
            </c:ext>
          </c:extLst>
        </c:ser>
        <c:ser>
          <c:idx val="2"/>
          <c:order val="2"/>
          <c:tx>
            <c:strRef>
              <c:f>'EJECUCION ESTRATEGIAS'!$I$3</c:f>
              <c:strCache>
                <c:ptCount val="1"/>
                <c:pt idx="0">
                  <c:v>Obligaciones %</c:v>
                </c:pt>
              </c:strCache>
            </c:strRef>
          </c:tx>
          <c:spPr>
            <a:solidFill>
              <a:schemeClr val="accent3"/>
            </a:solidFill>
            <a:ln>
              <a:noFill/>
            </a:ln>
            <a:effectLst/>
            <a:sp3d/>
          </c:spPr>
          <c:invertIfNegative val="0"/>
          <c:cat>
            <c:strRef>
              <c:f>'EJECUCION ESTRATEGIAS'!$C$4:$C$9</c:f>
              <c:strCache>
                <c:ptCount val="6"/>
                <c:pt idx="0">
                  <c:v>Desarrollo Sostenible</c:v>
                </c:pt>
                <c:pt idx="1">
                  <c:v>Prosperidad con equidad</c:v>
                </c:pt>
                <c:pt idx="2">
                  <c:v>Inclusion Social</c:v>
                </c:pt>
                <c:pt idx="3">
                  <c:v>Seguridad Humana</c:v>
                </c:pt>
                <c:pt idx="4">
                  <c:v>Buen Gobierno</c:v>
                </c:pt>
                <c:pt idx="5">
                  <c:v>TOTAL </c:v>
                </c:pt>
              </c:strCache>
            </c:strRef>
          </c:cat>
          <c:val>
            <c:numRef>
              <c:f>'EJECUCION ESTRATEGIAS'!$I$4:$I$9</c:f>
              <c:numCache>
                <c:formatCode>0.00%</c:formatCode>
                <c:ptCount val="6"/>
                <c:pt idx="0">
                  <c:v>6.9725766363321076E-2</c:v>
                </c:pt>
                <c:pt idx="1">
                  <c:v>0.19926811191273952</c:v>
                </c:pt>
                <c:pt idx="2">
                  <c:v>0.6603880065660549</c:v>
                </c:pt>
                <c:pt idx="3">
                  <c:v>0.30736929610214431</c:v>
                </c:pt>
                <c:pt idx="4">
                  <c:v>0.18515072499226223</c:v>
                </c:pt>
                <c:pt idx="5">
                  <c:v>0.59278523263701488</c:v>
                </c:pt>
              </c:numCache>
            </c:numRef>
          </c:val>
          <c:extLst xmlns:c16r2="http://schemas.microsoft.com/office/drawing/2015/06/chart">
            <c:ext xmlns:c16="http://schemas.microsoft.com/office/drawing/2014/chart" uri="{C3380CC4-5D6E-409C-BE32-E72D297353CC}">
              <c16:uniqueId val="{00000002-EB45-4549-BDEE-CEC93DC76187}"/>
            </c:ext>
          </c:extLst>
        </c:ser>
        <c:dLbls>
          <c:showLegendKey val="0"/>
          <c:showVal val="0"/>
          <c:showCatName val="0"/>
          <c:showSerName val="0"/>
          <c:showPercent val="0"/>
          <c:showBubbleSize val="0"/>
        </c:dLbls>
        <c:gapWidth val="150"/>
        <c:shape val="box"/>
        <c:axId val="410667048"/>
        <c:axId val="410667440"/>
        <c:axId val="0"/>
      </c:bar3DChart>
      <c:catAx>
        <c:axId val="4106670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Estrategias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10667440"/>
        <c:crosses val="autoZero"/>
        <c:auto val="1"/>
        <c:lblAlgn val="ctr"/>
        <c:lblOffset val="100"/>
        <c:noMultiLvlLbl val="0"/>
      </c:catAx>
      <c:valAx>
        <c:axId val="41066744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Porcentaje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410667048"/>
        <c:crosses val="autoZero"/>
        <c:crossBetween val="between"/>
        <c:majorUnit val="0.15000000000000002"/>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ES" sz="1200"/>
              <a:t>Departamento del Quindío </a:t>
            </a:r>
          </a:p>
          <a:p>
            <a:pPr>
              <a:defRPr sz="1200"/>
            </a:pPr>
            <a:r>
              <a:rPr lang="es-ES" sz="1200"/>
              <a:t>Procentaje de Ejecución</a:t>
            </a:r>
            <a:r>
              <a:rPr lang="es-ES" sz="1200" baseline="0"/>
              <a:t> Gastos de Inversión </a:t>
            </a:r>
          </a:p>
          <a:p>
            <a:pPr>
              <a:defRPr sz="1200"/>
            </a:pPr>
            <a:r>
              <a:rPr lang="es-ES" sz="1200" baseline="0"/>
              <a:t>por programas Plan de Desarrollo (1-8)</a:t>
            </a:r>
          </a:p>
          <a:p>
            <a:pPr>
              <a:defRPr sz="1200"/>
            </a:pPr>
            <a:r>
              <a:rPr lang="es-ES" sz="1200" baseline="0"/>
              <a:t>I Trimestre </a:t>
            </a:r>
            <a:r>
              <a:rPr lang="es-ES" sz="1200"/>
              <a:t>2019</a:t>
            </a:r>
          </a:p>
        </c:rich>
      </c:tx>
      <c:layout>
        <c:manualLayout>
          <c:xMode val="edge"/>
          <c:yMode val="edge"/>
          <c:x val="0.24647209098862644"/>
          <c:y val="1.1219297332757821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'EJECUCION PROGRAMAS'!$F$4</c:f>
              <c:strCache>
                <c:ptCount val="1"/>
                <c:pt idx="0">
                  <c:v>%</c:v>
                </c:pt>
              </c:strCache>
            </c:strRef>
          </c:tx>
          <c:spPr>
            <a:solidFill>
              <a:schemeClr val="accent1"/>
            </a:solidFill>
            <a:ln>
              <a:noFill/>
            </a:ln>
            <a:effectLst/>
          </c:spPr>
          <c:invertIfNegative val="0"/>
          <c:val>
            <c:numRef>
              <c:f>'EJECUCION PROGRAMAS'!$F$5:$F$12</c:f>
              <c:numCache>
                <c:formatCode>0%</c:formatCode>
                <c:ptCount val="8"/>
                <c:pt idx="0">
                  <c:v>1</c:v>
                </c:pt>
                <c:pt idx="1">
                  <c:v>1</c:v>
                </c:pt>
                <c:pt idx="2">
                  <c:v>1</c:v>
                </c:pt>
                <c:pt idx="3">
                  <c:v>1</c:v>
                </c:pt>
                <c:pt idx="4">
                  <c:v>1</c:v>
                </c:pt>
                <c:pt idx="5">
                  <c:v>1</c:v>
                </c:pt>
                <c:pt idx="6">
                  <c:v>1</c:v>
                </c:pt>
                <c:pt idx="7">
                  <c:v>1</c:v>
                </c:pt>
              </c:numCache>
            </c:numRef>
          </c:val>
          <c:extLst xmlns:c16r2="http://schemas.microsoft.com/office/drawing/2015/06/chart">
            <c:ext xmlns:c16="http://schemas.microsoft.com/office/drawing/2014/chart" uri="{C3380CC4-5D6E-409C-BE32-E72D297353CC}">
              <c16:uniqueId val="{00000000-AA12-40A2-871B-A6367B0A8C36}"/>
            </c:ext>
          </c:extLst>
        </c:ser>
        <c:ser>
          <c:idx val="1"/>
          <c:order val="1"/>
          <c:tx>
            <c:strRef>
              <c:f>'EJECUCION PROGRAMAS'!$H$4</c:f>
              <c:strCache>
                <c:ptCount val="1"/>
                <c:pt idx="0">
                  <c:v>%</c:v>
                </c:pt>
              </c:strCache>
            </c:strRef>
          </c:tx>
          <c:spPr>
            <a:solidFill>
              <a:schemeClr val="accent2"/>
            </a:solidFill>
            <a:ln>
              <a:noFill/>
            </a:ln>
            <a:effectLst/>
          </c:spPr>
          <c:invertIfNegative val="0"/>
          <c:val>
            <c:numRef>
              <c:f>'EJECUCION PROGRAMAS'!$H$5:$H$12</c:f>
              <c:numCache>
                <c:formatCode>0.00%</c:formatCode>
                <c:ptCount val="8"/>
                <c:pt idx="0">
                  <c:v>0.12106719177738558</c:v>
                </c:pt>
                <c:pt idx="1">
                  <c:v>0.22155301163093893</c:v>
                </c:pt>
                <c:pt idx="2">
                  <c:v>0.53401392307553908</c:v>
                </c:pt>
                <c:pt idx="3">
                  <c:v>0.10001738848665072</c:v>
                </c:pt>
                <c:pt idx="4">
                  <c:v>0.25442620871975113</c:v>
                </c:pt>
                <c:pt idx="5">
                  <c:v>0.26264133352057095</c:v>
                </c:pt>
                <c:pt idx="6">
                  <c:v>0.10941102792313795</c:v>
                </c:pt>
                <c:pt idx="7">
                  <c:v>0.10843634247471035</c:v>
                </c:pt>
              </c:numCache>
            </c:numRef>
          </c:val>
          <c:extLst xmlns:c16r2="http://schemas.microsoft.com/office/drawing/2015/06/chart">
            <c:ext xmlns:c16="http://schemas.microsoft.com/office/drawing/2014/chart" uri="{C3380CC4-5D6E-409C-BE32-E72D297353CC}">
              <c16:uniqueId val="{00000001-AA12-40A2-871B-A6367B0A8C36}"/>
            </c:ext>
          </c:extLst>
        </c:ser>
        <c:ser>
          <c:idx val="2"/>
          <c:order val="2"/>
          <c:tx>
            <c:strRef>
              <c:f>'EJECUCION PROGRAMAS'!$J$4</c:f>
              <c:strCache>
                <c:ptCount val="1"/>
                <c:pt idx="0">
                  <c:v>%</c:v>
                </c:pt>
              </c:strCache>
            </c:strRef>
          </c:tx>
          <c:spPr>
            <a:solidFill>
              <a:schemeClr val="accent3"/>
            </a:solidFill>
            <a:ln>
              <a:noFill/>
            </a:ln>
            <a:effectLst/>
          </c:spPr>
          <c:invertIfNegative val="0"/>
          <c:val>
            <c:numRef>
              <c:f>'EJECUCION PROGRAMAS'!$J$5:$J$12</c:f>
              <c:numCache>
                <c:formatCode>0%</c:formatCode>
                <c:ptCount val="8"/>
                <c:pt idx="0">
                  <c:v>6.9725766363321076E-2</c:v>
                </c:pt>
                <c:pt idx="1">
                  <c:v>0.43038467192619556</c:v>
                </c:pt>
                <c:pt idx="2">
                  <c:v>0.15594105207507269</c:v>
                </c:pt>
                <c:pt idx="3">
                  <c:v>0.15535146466003097</c:v>
                </c:pt>
                <c:pt idx="4">
                  <c:v>0.74404896910517149</c:v>
                </c:pt>
                <c:pt idx="5">
                  <c:v>0.23464495175274314</c:v>
                </c:pt>
                <c:pt idx="6">
                  <c:v>0.93551240968212201</c:v>
                </c:pt>
                <c:pt idx="7">
                  <c:v>0.97230710229457884</c:v>
                </c:pt>
              </c:numCache>
            </c:numRef>
          </c:val>
          <c:extLst xmlns:c16r2="http://schemas.microsoft.com/office/drawing/2015/06/chart">
            <c:ext xmlns:c16="http://schemas.microsoft.com/office/drawing/2014/chart" uri="{C3380CC4-5D6E-409C-BE32-E72D297353CC}">
              <c16:uniqueId val="{00000002-AA12-40A2-871B-A6367B0A8C36}"/>
            </c:ext>
          </c:extLst>
        </c:ser>
        <c:dLbls>
          <c:showLegendKey val="0"/>
          <c:showVal val="0"/>
          <c:showCatName val="0"/>
          <c:showSerName val="0"/>
          <c:showPercent val="0"/>
          <c:showBubbleSize val="0"/>
        </c:dLbls>
        <c:gapWidth val="219"/>
        <c:overlap val="-27"/>
        <c:axId val="410668616"/>
        <c:axId val="410669008"/>
      </c:barChart>
      <c:catAx>
        <c:axId val="4106686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Programas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10669008"/>
        <c:crosses val="autoZero"/>
        <c:auto val="1"/>
        <c:lblAlgn val="ctr"/>
        <c:lblOffset val="100"/>
        <c:noMultiLvlLbl val="0"/>
      </c:catAx>
      <c:valAx>
        <c:axId val="41066900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Procentaje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41066861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00" b="0" i="0" u="none" strike="noStrike" kern="1200" spc="0" baseline="0">
                <a:solidFill>
                  <a:sysClr val="windowText" lastClr="000000">
                    <a:lumMod val="65000"/>
                    <a:lumOff val="35000"/>
                  </a:sysClr>
                </a:solidFill>
                <a:latin typeface="+mn-lt"/>
                <a:ea typeface="+mn-ea"/>
                <a:cs typeface="+mn-cs"/>
              </a:defRPr>
            </a:pPr>
            <a:r>
              <a:rPr lang="es-ES" sz="1000" b="0" i="0" baseline="0">
                <a:effectLst/>
              </a:rPr>
              <a:t>Departamento del Quindío </a:t>
            </a:r>
            <a:endParaRPr lang="es-ES" sz="1000">
              <a:effectLst/>
            </a:endParaRPr>
          </a:p>
          <a:p>
            <a:pPr algn="ctr" rtl="0">
              <a:defRPr>
                <a:solidFill>
                  <a:sysClr val="windowText" lastClr="000000">
                    <a:lumMod val="65000"/>
                    <a:lumOff val="35000"/>
                  </a:sysClr>
                </a:solidFill>
              </a:defRPr>
            </a:pPr>
            <a:r>
              <a:rPr lang="es-ES" sz="1000" b="0" i="0" baseline="0">
                <a:effectLst/>
              </a:rPr>
              <a:t>Procentaje de Ejecución Gastos de Inversión </a:t>
            </a:r>
            <a:endParaRPr lang="es-ES" sz="1000">
              <a:effectLst/>
            </a:endParaRPr>
          </a:p>
          <a:p>
            <a:pPr algn="ctr" rtl="0">
              <a:defRPr>
                <a:solidFill>
                  <a:sysClr val="windowText" lastClr="000000">
                    <a:lumMod val="65000"/>
                    <a:lumOff val="35000"/>
                  </a:sysClr>
                </a:solidFill>
              </a:defRPr>
            </a:pPr>
            <a:r>
              <a:rPr lang="es-ES" sz="1000" b="0" i="0" baseline="0">
                <a:effectLst/>
              </a:rPr>
              <a:t>por programas Plan de Desarrollo (9-17)</a:t>
            </a:r>
            <a:endParaRPr lang="es-ES" sz="1000">
              <a:effectLst/>
            </a:endParaRPr>
          </a:p>
          <a:p>
            <a:pPr algn="ctr" rtl="0">
              <a:defRPr>
                <a:solidFill>
                  <a:sysClr val="windowText" lastClr="000000">
                    <a:lumMod val="65000"/>
                    <a:lumOff val="35000"/>
                  </a:sysClr>
                </a:solidFill>
              </a:defRPr>
            </a:pPr>
            <a:r>
              <a:rPr lang="es-ES" sz="1000" b="0" i="0" u="none" strike="noStrike" kern="1200" spc="0" baseline="0">
                <a:solidFill>
                  <a:sysClr val="windowText" lastClr="000000">
                    <a:lumMod val="65000"/>
                    <a:lumOff val="35000"/>
                  </a:sysClr>
                </a:solidFill>
                <a:effectLst/>
                <a:latin typeface="+mn-lt"/>
                <a:ea typeface="+mn-ea"/>
                <a:cs typeface="+mn-cs"/>
              </a:rPr>
              <a:t>I Trimestre 2019</a:t>
            </a:r>
            <a:endParaRPr lang="es-CO" sz="1000" b="0" i="0" u="none" strike="noStrike" kern="1200" spc="0" baseline="0">
              <a:solidFill>
                <a:sysClr val="windowText" lastClr="000000">
                  <a:lumMod val="65000"/>
                  <a:lumOff val="35000"/>
                </a:sysClr>
              </a:solidFill>
              <a:effectLst/>
              <a:latin typeface="+mn-lt"/>
              <a:ea typeface="+mn-ea"/>
              <a:cs typeface="+mn-cs"/>
            </a:endParaRPr>
          </a:p>
        </c:rich>
      </c:tx>
      <c:layout>
        <c:manualLayout>
          <c:xMode val="edge"/>
          <c:yMode val="edge"/>
          <c:x val="0.23786111111111105"/>
          <c:y val="3.2407407407407406E-2"/>
        </c:manualLayout>
      </c:layout>
      <c:overlay val="0"/>
      <c:spPr>
        <a:noFill/>
        <a:ln>
          <a:noFill/>
        </a:ln>
        <a:effectLst/>
      </c:spPr>
      <c:txPr>
        <a:bodyPr rot="0" spcFirstLastPara="1" vertOverflow="ellipsis" vert="horz" wrap="square" anchor="ctr" anchorCtr="1"/>
        <a:lstStyle/>
        <a:p>
          <a:pPr algn="ctr" rtl="0">
            <a:defRPr sz="1400" b="0" i="0" u="none" strike="noStrike" kern="1200" spc="0" baseline="0">
              <a:solidFill>
                <a:sysClr val="windowText" lastClr="000000">
                  <a:lumMod val="65000"/>
                  <a:lumOff val="35000"/>
                </a:sysClr>
              </a:solidFill>
              <a:latin typeface="+mn-lt"/>
              <a:ea typeface="+mn-ea"/>
              <a:cs typeface="+mn-cs"/>
            </a:defRPr>
          </a:pPr>
          <a:endParaRPr lang="es-CO"/>
        </a:p>
      </c:txPr>
    </c:title>
    <c:autoTitleDeleted val="0"/>
    <c:plotArea>
      <c:layout/>
      <c:barChart>
        <c:barDir val="col"/>
        <c:grouping val="clustered"/>
        <c:varyColors val="0"/>
        <c:ser>
          <c:idx val="0"/>
          <c:order val="0"/>
          <c:tx>
            <c:strRef>
              <c:f>'EJECUCION PROGRAMAS'!$F$4</c:f>
              <c:strCache>
                <c:ptCount val="1"/>
                <c:pt idx="0">
                  <c:v>%</c:v>
                </c:pt>
              </c:strCache>
            </c:strRef>
          </c:tx>
          <c:spPr>
            <a:solidFill>
              <a:schemeClr val="accent1"/>
            </a:solidFill>
            <a:ln>
              <a:noFill/>
            </a:ln>
            <a:effectLst/>
          </c:spPr>
          <c:invertIfNegative val="0"/>
          <c:val>
            <c:numRef>
              <c:f>'EJECUCION PROGRAMAS'!$F$13:$F$21</c:f>
              <c:numCache>
                <c:formatCode>0%</c:formatCode>
                <c:ptCount val="9"/>
                <c:pt idx="0">
                  <c:v>1</c:v>
                </c:pt>
                <c:pt idx="1">
                  <c:v>1</c:v>
                </c:pt>
                <c:pt idx="2">
                  <c:v>1</c:v>
                </c:pt>
                <c:pt idx="3">
                  <c:v>1</c:v>
                </c:pt>
                <c:pt idx="4">
                  <c:v>1</c:v>
                </c:pt>
                <c:pt idx="5">
                  <c:v>1</c:v>
                </c:pt>
                <c:pt idx="6">
                  <c:v>1</c:v>
                </c:pt>
                <c:pt idx="7">
                  <c:v>1</c:v>
                </c:pt>
                <c:pt idx="8">
                  <c:v>1</c:v>
                </c:pt>
              </c:numCache>
            </c:numRef>
          </c:val>
          <c:extLst xmlns:c16r2="http://schemas.microsoft.com/office/drawing/2015/06/chart">
            <c:ext xmlns:c16="http://schemas.microsoft.com/office/drawing/2014/chart" uri="{C3380CC4-5D6E-409C-BE32-E72D297353CC}">
              <c16:uniqueId val="{00000000-EB61-462E-822C-648AB070ECF6}"/>
            </c:ext>
          </c:extLst>
        </c:ser>
        <c:ser>
          <c:idx val="1"/>
          <c:order val="1"/>
          <c:tx>
            <c:strRef>
              <c:f>'EJECUCION PROGRAMAS'!$H$4</c:f>
              <c:strCache>
                <c:ptCount val="1"/>
                <c:pt idx="0">
                  <c:v>%</c:v>
                </c:pt>
              </c:strCache>
            </c:strRef>
          </c:tx>
          <c:spPr>
            <a:solidFill>
              <a:schemeClr val="accent2"/>
            </a:solidFill>
            <a:ln>
              <a:noFill/>
            </a:ln>
            <a:effectLst/>
          </c:spPr>
          <c:invertIfNegative val="0"/>
          <c:val>
            <c:numRef>
              <c:f>'EJECUCION PROGRAMAS'!$H$13:$H$21</c:f>
              <c:numCache>
                <c:formatCode>0.00%</c:formatCode>
                <c:ptCount val="9"/>
                <c:pt idx="0">
                  <c:v>6.554490716107908E-2</c:v>
                </c:pt>
                <c:pt idx="1">
                  <c:v>6.6424192261137438E-2</c:v>
                </c:pt>
                <c:pt idx="2">
                  <c:v>0.67728381013061878</c:v>
                </c:pt>
                <c:pt idx="3">
                  <c:v>0.38937125941078465</c:v>
                </c:pt>
                <c:pt idx="4">
                  <c:v>0.10539703089069211</c:v>
                </c:pt>
                <c:pt idx="5">
                  <c:v>0.27596818688272978</c:v>
                </c:pt>
                <c:pt idx="6">
                  <c:v>0.18653333333333333</c:v>
                </c:pt>
                <c:pt idx="7">
                  <c:v>0.37284598090568088</c:v>
                </c:pt>
                <c:pt idx="8">
                  <c:v>0.2939187238890999</c:v>
                </c:pt>
              </c:numCache>
            </c:numRef>
          </c:val>
          <c:extLst xmlns:c16r2="http://schemas.microsoft.com/office/drawing/2015/06/chart">
            <c:ext xmlns:c16="http://schemas.microsoft.com/office/drawing/2014/chart" uri="{C3380CC4-5D6E-409C-BE32-E72D297353CC}">
              <c16:uniqueId val="{00000001-EB61-462E-822C-648AB070ECF6}"/>
            </c:ext>
          </c:extLst>
        </c:ser>
        <c:ser>
          <c:idx val="2"/>
          <c:order val="2"/>
          <c:tx>
            <c:strRef>
              <c:f>'EJECUCION PROGRAMAS'!$J$4</c:f>
              <c:strCache>
                <c:ptCount val="1"/>
                <c:pt idx="0">
                  <c:v>%</c:v>
                </c:pt>
              </c:strCache>
            </c:strRef>
          </c:tx>
          <c:spPr>
            <a:solidFill>
              <a:schemeClr val="accent3"/>
            </a:solidFill>
            <a:ln>
              <a:noFill/>
            </a:ln>
            <a:effectLst/>
          </c:spPr>
          <c:invertIfNegative val="0"/>
          <c:val>
            <c:numRef>
              <c:f>'EJECUCION PROGRAMAS'!$J$13:$J$21</c:f>
              <c:numCache>
                <c:formatCode>0%</c:formatCode>
                <c:ptCount val="9"/>
                <c:pt idx="0">
                  <c:v>0.2486425685407293</c:v>
                </c:pt>
                <c:pt idx="1">
                  <c:v>0.25679065433956855</c:v>
                </c:pt>
                <c:pt idx="2">
                  <c:v>0.15773838516279917</c:v>
                </c:pt>
                <c:pt idx="3">
                  <c:v>0.17542445776209359</c:v>
                </c:pt>
                <c:pt idx="4">
                  <c:v>0.98410038283075496</c:v>
                </c:pt>
                <c:pt idx="5">
                  <c:v>6.6808804879676012E-2</c:v>
                </c:pt>
                <c:pt idx="6">
                  <c:v>0.1</c:v>
                </c:pt>
                <c:pt idx="7">
                  <c:v>0.28696960869987376</c:v>
                </c:pt>
                <c:pt idx="8">
                  <c:v>0.31582347833278201</c:v>
                </c:pt>
              </c:numCache>
            </c:numRef>
          </c:val>
          <c:extLst xmlns:c16r2="http://schemas.microsoft.com/office/drawing/2015/06/chart">
            <c:ext xmlns:c16="http://schemas.microsoft.com/office/drawing/2014/chart" uri="{C3380CC4-5D6E-409C-BE32-E72D297353CC}">
              <c16:uniqueId val="{00000002-EB61-462E-822C-648AB070ECF6}"/>
            </c:ext>
          </c:extLst>
        </c:ser>
        <c:dLbls>
          <c:showLegendKey val="0"/>
          <c:showVal val="0"/>
          <c:showCatName val="0"/>
          <c:showSerName val="0"/>
          <c:showPercent val="0"/>
          <c:showBubbleSize val="0"/>
        </c:dLbls>
        <c:gapWidth val="219"/>
        <c:overlap val="-27"/>
        <c:axId val="410670184"/>
        <c:axId val="417325056"/>
      </c:barChart>
      <c:catAx>
        <c:axId val="41067018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Programas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17325056"/>
        <c:crosses val="autoZero"/>
        <c:auto val="1"/>
        <c:lblAlgn val="ctr"/>
        <c:lblOffset val="100"/>
        <c:noMultiLvlLbl val="0"/>
      </c:catAx>
      <c:valAx>
        <c:axId val="4173250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Estrategias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4106701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00" b="0" i="0" u="none" strike="noStrike" kern="1200" spc="0" baseline="0">
                <a:solidFill>
                  <a:sysClr val="windowText" lastClr="000000">
                    <a:lumMod val="65000"/>
                    <a:lumOff val="35000"/>
                  </a:sysClr>
                </a:solidFill>
                <a:latin typeface="+mn-lt"/>
                <a:ea typeface="+mn-ea"/>
                <a:cs typeface="+mn-cs"/>
              </a:defRPr>
            </a:pPr>
            <a:r>
              <a:rPr lang="es-ES" sz="1000" b="0" i="0" baseline="0">
                <a:effectLst/>
              </a:rPr>
              <a:t>Departamento del Quindío </a:t>
            </a:r>
            <a:endParaRPr lang="es-ES" sz="1000">
              <a:effectLst/>
            </a:endParaRPr>
          </a:p>
          <a:p>
            <a:pPr algn="ctr" rtl="0">
              <a:defRPr>
                <a:solidFill>
                  <a:sysClr val="windowText" lastClr="000000">
                    <a:lumMod val="65000"/>
                    <a:lumOff val="35000"/>
                  </a:sysClr>
                </a:solidFill>
              </a:defRPr>
            </a:pPr>
            <a:r>
              <a:rPr lang="es-ES" sz="1000" b="0" i="0" baseline="0">
                <a:effectLst/>
              </a:rPr>
              <a:t>Procentaje de Ejecución Gastos de Inversión </a:t>
            </a:r>
            <a:endParaRPr lang="es-ES" sz="1000">
              <a:effectLst/>
            </a:endParaRPr>
          </a:p>
          <a:p>
            <a:pPr algn="ctr" rtl="0">
              <a:defRPr>
                <a:solidFill>
                  <a:sysClr val="windowText" lastClr="000000">
                    <a:lumMod val="65000"/>
                    <a:lumOff val="35000"/>
                  </a:sysClr>
                </a:solidFill>
              </a:defRPr>
            </a:pPr>
            <a:r>
              <a:rPr lang="es-ES" sz="1000" b="0" i="0" baseline="0">
                <a:effectLst/>
              </a:rPr>
              <a:t>por programas Plan de Desarrollo (18-28)</a:t>
            </a:r>
            <a:endParaRPr lang="es-ES" sz="1000">
              <a:effectLst/>
            </a:endParaRPr>
          </a:p>
          <a:p>
            <a:pPr algn="ctr" rtl="0">
              <a:defRPr>
                <a:solidFill>
                  <a:sysClr val="windowText" lastClr="000000">
                    <a:lumMod val="65000"/>
                    <a:lumOff val="35000"/>
                  </a:sysClr>
                </a:solidFill>
              </a:defRPr>
            </a:pPr>
            <a:r>
              <a:rPr lang="es-ES" sz="1000" b="0" i="0" u="none" strike="noStrike" kern="1200" spc="0" baseline="0">
                <a:solidFill>
                  <a:sysClr val="windowText" lastClr="000000">
                    <a:lumMod val="65000"/>
                    <a:lumOff val="35000"/>
                  </a:sysClr>
                </a:solidFill>
                <a:effectLst/>
                <a:latin typeface="+mn-lt"/>
                <a:ea typeface="+mn-ea"/>
                <a:cs typeface="+mn-cs"/>
              </a:rPr>
              <a:t>I Trimestre 2019</a:t>
            </a:r>
            <a:endParaRPr lang="es-CO" sz="1000" b="0" i="0" u="none" strike="noStrike" kern="1200" spc="0" baseline="0">
              <a:solidFill>
                <a:sysClr val="windowText" lastClr="000000">
                  <a:lumMod val="65000"/>
                  <a:lumOff val="35000"/>
                </a:sysClr>
              </a:solidFill>
              <a:effectLst/>
              <a:latin typeface="+mn-lt"/>
              <a:ea typeface="+mn-ea"/>
              <a:cs typeface="+mn-cs"/>
            </a:endParaRPr>
          </a:p>
        </c:rich>
      </c:tx>
      <c:overlay val="0"/>
      <c:spPr>
        <a:noFill/>
        <a:ln>
          <a:noFill/>
        </a:ln>
        <a:effectLst/>
      </c:spPr>
      <c:txPr>
        <a:bodyPr rot="0" spcFirstLastPara="1" vertOverflow="ellipsis" vert="horz" wrap="square" anchor="ctr" anchorCtr="1"/>
        <a:lstStyle/>
        <a:p>
          <a:pPr algn="ctr" rtl="0">
            <a:defRPr sz="1400" b="0" i="0" u="none" strike="noStrike" kern="1200" spc="0" baseline="0">
              <a:solidFill>
                <a:sysClr val="windowText" lastClr="000000">
                  <a:lumMod val="65000"/>
                  <a:lumOff val="35000"/>
                </a:sysClr>
              </a:solidFill>
              <a:latin typeface="+mn-lt"/>
              <a:ea typeface="+mn-ea"/>
              <a:cs typeface="+mn-cs"/>
            </a:defRPr>
          </a:pPr>
          <a:endParaRPr lang="es-CO"/>
        </a:p>
      </c:txPr>
    </c:title>
    <c:autoTitleDeleted val="0"/>
    <c:plotArea>
      <c:layout/>
      <c:barChart>
        <c:barDir val="col"/>
        <c:grouping val="clustered"/>
        <c:varyColors val="0"/>
        <c:ser>
          <c:idx val="0"/>
          <c:order val="0"/>
          <c:tx>
            <c:strRef>
              <c:f>'EJECUCION PROGRAMAS'!$F$4</c:f>
              <c:strCache>
                <c:ptCount val="1"/>
                <c:pt idx="0">
                  <c:v>%</c:v>
                </c:pt>
              </c:strCache>
            </c:strRef>
          </c:tx>
          <c:spPr>
            <a:solidFill>
              <a:schemeClr val="accent1"/>
            </a:solidFill>
            <a:ln>
              <a:noFill/>
            </a:ln>
            <a:effectLst/>
          </c:spPr>
          <c:invertIfNegative val="0"/>
          <c:val>
            <c:numRef>
              <c:f>'EJECUCION PROGRAMAS'!$F$22:$F$32</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extLst xmlns:c16r2="http://schemas.microsoft.com/office/drawing/2015/06/chart">
            <c:ext xmlns:c16="http://schemas.microsoft.com/office/drawing/2014/chart" uri="{C3380CC4-5D6E-409C-BE32-E72D297353CC}">
              <c16:uniqueId val="{00000000-9F76-45C5-BCD1-7EBEAC363D74}"/>
            </c:ext>
          </c:extLst>
        </c:ser>
        <c:ser>
          <c:idx val="1"/>
          <c:order val="1"/>
          <c:tx>
            <c:strRef>
              <c:f>'EJECUCION PROGRAMAS'!$H$4</c:f>
              <c:strCache>
                <c:ptCount val="1"/>
                <c:pt idx="0">
                  <c:v>%</c:v>
                </c:pt>
              </c:strCache>
            </c:strRef>
          </c:tx>
          <c:spPr>
            <a:solidFill>
              <a:schemeClr val="accent2"/>
            </a:solidFill>
            <a:ln>
              <a:noFill/>
            </a:ln>
            <a:effectLst/>
          </c:spPr>
          <c:invertIfNegative val="0"/>
          <c:val>
            <c:numRef>
              <c:f>'EJECUCION PROGRAMAS'!$H$22:$H$32</c:f>
              <c:numCache>
                <c:formatCode>0.00%</c:formatCode>
                <c:ptCount val="11"/>
                <c:pt idx="0">
                  <c:v>0.22247232094540242</c:v>
                </c:pt>
                <c:pt idx="1">
                  <c:v>0.22831884949994408</c:v>
                </c:pt>
                <c:pt idx="2">
                  <c:v>0.35819822729972217</c:v>
                </c:pt>
                <c:pt idx="3">
                  <c:v>0.10004366431698494</c:v>
                </c:pt>
                <c:pt idx="4">
                  <c:v>0</c:v>
                </c:pt>
                <c:pt idx="5">
                  <c:v>4.806662428142381E-2</c:v>
                </c:pt>
                <c:pt idx="6">
                  <c:v>0.28113991559633028</c:v>
                </c:pt>
                <c:pt idx="7">
                  <c:v>0.33601012246174472</c:v>
                </c:pt>
                <c:pt idx="8">
                  <c:v>0.42431945067860383</c:v>
                </c:pt>
                <c:pt idx="9">
                  <c:v>0.31708707014467197</c:v>
                </c:pt>
                <c:pt idx="10">
                  <c:v>0.21029441225906018</c:v>
                </c:pt>
              </c:numCache>
            </c:numRef>
          </c:val>
          <c:extLst xmlns:c16r2="http://schemas.microsoft.com/office/drawing/2015/06/chart">
            <c:ext xmlns:c16="http://schemas.microsoft.com/office/drawing/2014/chart" uri="{C3380CC4-5D6E-409C-BE32-E72D297353CC}">
              <c16:uniqueId val="{00000001-9F76-45C5-BCD1-7EBEAC363D74}"/>
            </c:ext>
          </c:extLst>
        </c:ser>
        <c:ser>
          <c:idx val="2"/>
          <c:order val="2"/>
          <c:tx>
            <c:strRef>
              <c:f>'EJECUCION PROGRAMAS'!$J$4</c:f>
              <c:strCache>
                <c:ptCount val="1"/>
                <c:pt idx="0">
                  <c:v>%</c:v>
                </c:pt>
              </c:strCache>
            </c:strRef>
          </c:tx>
          <c:spPr>
            <a:solidFill>
              <a:schemeClr val="accent3"/>
            </a:solidFill>
            <a:ln>
              <a:noFill/>
            </a:ln>
            <a:effectLst/>
          </c:spPr>
          <c:invertIfNegative val="0"/>
          <c:val>
            <c:numRef>
              <c:f>'EJECUCION PROGRAMAS'!$J$22:$J$32</c:f>
              <c:numCache>
                <c:formatCode>0%</c:formatCode>
                <c:ptCount val="11"/>
                <c:pt idx="0">
                  <c:v>0.2593467928026244</c:v>
                </c:pt>
                <c:pt idx="1">
                  <c:v>1.2324406540851544E-2</c:v>
                </c:pt>
                <c:pt idx="2">
                  <c:v>0.16452323743032499</c:v>
                </c:pt>
                <c:pt idx="3">
                  <c:v>0</c:v>
                </c:pt>
                <c:pt idx="4">
                  <c:v>0</c:v>
                </c:pt>
                <c:pt idx="5">
                  <c:v>0.24004727441577686</c:v>
                </c:pt>
                <c:pt idx="6">
                  <c:v>0.4063269316409589</c:v>
                </c:pt>
                <c:pt idx="7">
                  <c:v>0.3602939244508746</c:v>
                </c:pt>
                <c:pt idx="8">
                  <c:v>0.28483861470212096</c:v>
                </c:pt>
                <c:pt idx="9">
                  <c:v>0.28483861470212096</c:v>
                </c:pt>
                <c:pt idx="10">
                  <c:v>0.19948845446549329</c:v>
                </c:pt>
              </c:numCache>
            </c:numRef>
          </c:val>
          <c:extLst xmlns:c16r2="http://schemas.microsoft.com/office/drawing/2015/06/chart">
            <c:ext xmlns:c16="http://schemas.microsoft.com/office/drawing/2014/chart" uri="{C3380CC4-5D6E-409C-BE32-E72D297353CC}">
              <c16:uniqueId val="{00000002-9F76-45C5-BCD1-7EBEAC363D74}"/>
            </c:ext>
          </c:extLst>
        </c:ser>
        <c:dLbls>
          <c:showLegendKey val="0"/>
          <c:showVal val="0"/>
          <c:showCatName val="0"/>
          <c:showSerName val="0"/>
          <c:showPercent val="0"/>
          <c:showBubbleSize val="0"/>
        </c:dLbls>
        <c:gapWidth val="219"/>
        <c:overlap val="-27"/>
        <c:axId val="417326232"/>
        <c:axId val="417326624"/>
      </c:barChart>
      <c:catAx>
        <c:axId val="41732623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17326624"/>
        <c:crosses val="autoZero"/>
        <c:auto val="1"/>
        <c:lblAlgn val="ctr"/>
        <c:lblOffset val="100"/>
        <c:noMultiLvlLbl val="0"/>
      </c:catAx>
      <c:valAx>
        <c:axId val="417326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1732623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600" b="1" i="0" u="none" strike="noStrike" kern="1200" cap="all" spc="120" normalizeH="0" baseline="0">
                <a:solidFill>
                  <a:sysClr val="windowText" lastClr="000000">
                    <a:lumMod val="65000"/>
                    <a:lumOff val="35000"/>
                  </a:sysClr>
                </a:solidFill>
                <a:latin typeface="+mn-lt"/>
                <a:ea typeface="+mn-ea"/>
                <a:cs typeface="+mn-cs"/>
              </a:defRPr>
            </a:pPr>
            <a:r>
              <a:rPr lang="es-ES"/>
              <a:t>Departamento del Quindio</a:t>
            </a:r>
          </a:p>
          <a:p>
            <a:pPr algn="ctr" rtl="0">
              <a:defRPr>
                <a:solidFill>
                  <a:sysClr val="windowText" lastClr="000000">
                    <a:lumMod val="65000"/>
                    <a:lumOff val="35000"/>
                  </a:sysClr>
                </a:solidFill>
              </a:defRPr>
            </a:pPr>
            <a:r>
              <a:rPr lang="es-ES"/>
              <a:t>porcentaje de ejecucion recursos de inversion</a:t>
            </a:r>
          </a:p>
          <a:p>
            <a:pPr algn="ctr" rtl="0">
              <a:defRPr>
                <a:solidFill>
                  <a:sysClr val="windowText" lastClr="000000">
                    <a:lumMod val="65000"/>
                    <a:lumOff val="35000"/>
                  </a:sysClr>
                </a:solidFill>
              </a:defRPr>
            </a:pPr>
            <a:r>
              <a:rPr lang="es-ES"/>
              <a:t>por </a:t>
            </a:r>
            <a:r>
              <a:rPr lang="es-ES" sz="1600" b="1" i="0" u="none" strike="noStrike" kern="1200" cap="all" spc="120" normalizeH="0" baseline="0">
                <a:solidFill>
                  <a:sysClr val="windowText" lastClr="000000">
                    <a:lumMod val="65000"/>
                    <a:lumOff val="35000"/>
                  </a:sysClr>
                </a:solidFill>
                <a:latin typeface="+mn-lt"/>
                <a:ea typeface="+mn-ea"/>
                <a:cs typeface="+mn-cs"/>
              </a:rPr>
              <a:t>programa plan de desarrollo</a:t>
            </a:r>
          </a:p>
          <a:p>
            <a:pPr algn="ctr" rtl="0">
              <a:defRPr>
                <a:solidFill>
                  <a:sysClr val="windowText" lastClr="000000">
                    <a:lumMod val="65000"/>
                    <a:lumOff val="35000"/>
                  </a:sysClr>
                </a:solidFill>
              </a:defRPr>
            </a:pPr>
            <a:r>
              <a:rPr lang="es-ES" sz="1600" b="1" i="0" u="none" strike="noStrike" kern="1200" cap="all" spc="120" normalizeH="0" baseline="0">
                <a:solidFill>
                  <a:sysClr val="windowText" lastClr="000000">
                    <a:lumMod val="65000"/>
                    <a:lumOff val="35000"/>
                  </a:sysClr>
                </a:solidFill>
                <a:latin typeface="+mn-lt"/>
                <a:ea typeface="+mn-ea"/>
                <a:cs typeface="+mn-cs"/>
              </a:rPr>
              <a:t>I Trimestre de 2019</a:t>
            </a:r>
          </a:p>
        </c:rich>
      </c:tx>
      <c:overlay val="0"/>
      <c:spPr>
        <a:noFill/>
        <a:ln>
          <a:noFill/>
        </a:ln>
        <a:effectLst/>
      </c:spPr>
      <c:txPr>
        <a:bodyPr rot="0" spcFirstLastPara="1" vertOverflow="ellipsis" vert="horz" wrap="square" anchor="ctr" anchorCtr="1"/>
        <a:lstStyle/>
        <a:p>
          <a:pPr algn="ctr" rtl="0">
            <a:defRPr sz="1600" b="1" i="0" u="none" strike="noStrike" kern="1200" cap="all" spc="120" normalizeH="0" baseline="0">
              <a:solidFill>
                <a:sysClr val="windowText" lastClr="000000">
                  <a:lumMod val="65000"/>
                  <a:lumOff val="35000"/>
                </a:sysClr>
              </a:solidFill>
              <a:latin typeface="+mn-lt"/>
              <a:ea typeface="+mn-ea"/>
              <a:cs typeface="+mn-cs"/>
            </a:defRPr>
          </a:pPr>
          <a:endParaRPr lang="es-CO"/>
        </a:p>
      </c:txPr>
    </c:title>
    <c:autoTitleDeleted val="0"/>
    <c:plotArea>
      <c:layout/>
      <c:barChart>
        <c:barDir val="col"/>
        <c:grouping val="clustered"/>
        <c:varyColors val="0"/>
        <c:ser>
          <c:idx val="0"/>
          <c:order val="0"/>
          <c:tx>
            <c:strRef>
              <c:f>'EJECUCION PROGRAMAS'!$F$4</c:f>
              <c:strCache>
                <c:ptCount val="1"/>
                <c:pt idx="0">
                  <c:v>%</c:v>
                </c:pt>
              </c:strCache>
            </c:strRef>
          </c:tx>
          <c:spPr>
            <a:solidFill>
              <a:schemeClr val="accent1"/>
            </a:solidFill>
            <a:ln>
              <a:noFill/>
            </a:ln>
            <a:effectLst/>
          </c:spPr>
          <c:invertIfNegative val="0"/>
          <c:cat>
            <c:strRef>
              <c:f>'EJECUCION PROGRAMAS'!$D$5:$D$32</c:f>
              <c:strCache>
                <c:ptCount val="28"/>
                <c:pt idx="0">
                  <c:v>Quindío territorio vital</c:v>
                </c:pt>
                <c:pt idx="1">
                  <c:v>Quindío rural, inteligente, competitivo y empresarial</c:v>
                </c:pt>
                <c:pt idx="2">
                  <c:v>Quindío Potencia Turística de Naturaleza y Diversión</c:v>
                </c:pt>
                <c:pt idx="3">
                  <c:v>Infraestructura Sostenible para la Paz</c:v>
                </c:pt>
                <c:pt idx="4">
                  <c:v>Cobertura Educativa</c:v>
                </c:pt>
                <c:pt idx="5">
                  <c:v>Calidad Educativa</c:v>
                </c:pt>
                <c:pt idx="6">
                  <c:v>Pertinencia e Innovación</c:v>
                </c:pt>
                <c:pt idx="7">
                  <c:v>Eficiencia educativa</c:v>
                </c:pt>
                <c:pt idx="8">
                  <c:v>Cultura, Arte y educación para la Paz</c:v>
                </c:pt>
                <c:pt idx="9">
                  <c:v>Patrimonio, paisaje cultural cafetero, ciudadanía y diversidad cultural</c:v>
                </c:pt>
                <c:pt idx="10">
                  <c:v>Soberanía , seguridad alimentaria y nutricional</c:v>
                </c:pt>
                <c:pt idx="11">
                  <c:v>Salud Pública para un Quindío saludable y posible</c:v>
                </c:pt>
                <c:pt idx="12">
                  <c:v>Universalidad  del aseguramiento en salud para un bien común</c:v>
                </c:pt>
                <c:pt idx="13">
                  <c:v>Inclusión social en la prestación y desarrollo de servicios de salud</c:v>
                </c:pt>
                <c:pt idx="14">
                  <c:v>Gestión Posible</c:v>
                </c:pt>
                <c:pt idx="15">
                  <c:v>Atención Integral a la Primera Infancia</c:v>
                </c:pt>
                <c:pt idx="16">
                  <c:v>Promoción y  Protección  de la Familia</c:v>
                </c:pt>
                <c:pt idx="17">
                  <c:v>Genero, Poblaciones vulnerables y con enfoque diferencial</c:v>
                </c:pt>
                <c:pt idx="18">
                  <c:v>Atención integral al Adulto Mayor</c:v>
                </c:pt>
                <c:pt idx="19">
                  <c:v>Apoyo al deporte asociado</c:v>
                </c:pt>
                <c:pt idx="20">
                  <c:v>Si Recreación y actividad física para ti</c:v>
                </c:pt>
                <c:pt idx="21">
                  <c:v>Deporte, Recreacion, Actividad fisica en los Municipios del Departamento del Quindio</c:v>
                </c:pt>
                <c:pt idx="22">
                  <c:v>Seguridad humana como dinamizador de la vida, dignidad y libertad en el Quindío </c:v>
                </c:pt>
                <c:pt idx="23">
                  <c:v>Construcción de paz y reconciliación en el Quindío</c:v>
                </c:pt>
                <c:pt idx="24">
                  <c:v>El Quindío Departamento Resiliente </c:v>
                </c:pt>
                <c:pt idx="25">
                  <c:v>Quindío Transparente y Legal</c:v>
                </c:pt>
                <c:pt idx="26">
                  <c:v>Poder Ciudadano</c:v>
                </c:pt>
                <c:pt idx="27">
                  <c:v>Gestión Territorial</c:v>
                </c:pt>
              </c:strCache>
            </c:strRef>
          </c:cat>
          <c:val>
            <c:numRef>
              <c:f>'EJECUCION PROGRAMAS'!$F$5:$F$32</c:f>
              <c:numCache>
                <c:formatCode>0%</c:formatCode>
                <c:ptCount val="28"/>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numCache>
            </c:numRef>
          </c:val>
          <c:extLst xmlns:c16r2="http://schemas.microsoft.com/office/drawing/2015/06/chart">
            <c:ext xmlns:c16="http://schemas.microsoft.com/office/drawing/2014/chart" uri="{C3380CC4-5D6E-409C-BE32-E72D297353CC}">
              <c16:uniqueId val="{00000000-52C2-41FE-BB8E-AEED2BB2CB86}"/>
            </c:ext>
          </c:extLst>
        </c:ser>
        <c:ser>
          <c:idx val="1"/>
          <c:order val="1"/>
          <c:tx>
            <c:strRef>
              <c:f>'EJECUCION PROGRAMAS'!$H$4</c:f>
              <c:strCache>
                <c:ptCount val="1"/>
                <c:pt idx="0">
                  <c:v>%</c:v>
                </c:pt>
              </c:strCache>
            </c:strRef>
          </c:tx>
          <c:spPr>
            <a:solidFill>
              <a:schemeClr val="accent2"/>
            </a:solidFill>
            <a:ln>
              <a:noFill/>
            </a:ln>
            <a:effectLst/>
          </c:spPr>
          <c:invertIfNegative val="0"/>
          <c:cat>
            <c:strRef>
              <c:f>'EJECUCION PROGRAMAS'!$D$5:$D$32</c:f>
              <c:strCache>
                <c:ptCount val="28"/>
                <c:pt idx="0">
                  <c:v>Quindío territorio vital</c:v>
                </c:pt>
                <c:pt idx="1">
                  <c:v>Quindío rural, inteligente, competitivo y empresarial</c:v>
                </c:pt>
                <c:pt idx="2">
                  <c:v>Quindío Potencia Turística de Naturaleza y Diversión</c:v>
                </c:pt>
                <c:pt idx="3">
                  <c:v>Infraestructura Sostenible para la Paz</c:v>
                </c:pt>
                <c:pt idx="4">
                  <c:v>Cobertura Educativa</c:v>
                </c:pt>
                <c:pt idx="5">
                  <c:v>Calidad Educativa</c:v>
                </c:pt>
                <c:pt idx="6">
                  <c:v>Pertinencia e Innovación</c:v>
                </c:pt>
                <c:pt idx="7">
                  <c:v>Eficiencia educativa</c:v>
                </c:pt>
                <c:pt idx="8">
                  <c:v>Cultura, Arte y educación para la Paz</c:v>
                </c:pt>
                <c:pt idx="9">
                  <c:v>Patrimonio, paisaje cultural cafetero, ciudadanía y diversidad cultural</c:v>
                </c:pt>
                <c:pt idx="10">
                  <c:v>Soberanía , seguridad alimentaria y nutricional</c:v>
                </c:pt>
                <c:pt idx="11">
                  <c:v>Salud Pública para un Quindío saludable y posible</c:v>
                </c:pt>
                <c:pt idx="12">
                  <c:v>Universalidad  del aseguramiento en salud para un bien común</c:v>
                </c:pt>
                <c:pt idx="13">
                  <c:v>Inclusión social en la prestación y desarrollo de servicios de salud</c:v>
                </c:pt>
                <c:pt idx="14">
                  <c:v>Gestión Posible</c:v>
                </c:pt>
                <c:pt idx="15">
                  <c:v>Atención Integral a la Primera Infancia</c:v>
                </c:pt>
                <c:pt idx="16">
                  <c:v>Promoción y  Protección  de la Familia</c:v>
                </c:pt>
                <c:pt idx="17">
                  <c:v>Genero, Poblaciones vulnerables y con enfoque diferencial</c:v>
                </c:pt>
                <c:pt idx="18">
                  <c:v>Atención integral al Adulto Mayor</c:v>
                </c:pt>
                <c:pt idx="19">
                  <c:v>Apoyo al deporte asociado</c:v>
                </c:pt>
                <c:pt idx="20">
                  <c:v>Si Recreación y actividad física para ti</c:v>
                </c:pt>
                <c:pt idx="21">
                  <c:v>Deporte, Recreacion, Actividad fisica en los Municipios del Departamento del Quindio</c:v>
                </c:pt>
                <c:pt idx="22">
                  <c:v>Seguridad humana como dinamizador de la vida, dignidad y libertad en el Quindío </c:v>
                </c:pt>
                <c:pt idx="23">
                  <c:v>Construcción de paz y reconciliación en el Quindío</c:v>
                </c:pt>
                <c:pt idx="24">
                  <c:v>El Quindío Departamento Resiliente </c:v>
                </c:pt>
                <c:pt idx="25">
                  <c:v>Quindío Transparente y Legal</c:v>
                </c:pt>
                <c:pt idx="26">
                  <c:v>Poder Ciudadano</c:v>
                </c:pt>
                <c:pt idx="27">
                  <c:v>Gestión Territorial</c:v>
                </c:pt>
              </c:strCache>
            </c:strRef>
          </c:cat>
          <c:val>
            <c:numRef>
              <c:f>'EJECUCION PROGRAMAS'!$H$5:$H$32</c:f>
              <c:numCache>
                <c:formatCode>0.00%</c:formatCode>
                <c:ptCount val="28"/>
                <c:pt idx="0">
                  <c:v>0.12106719177738558</c:v>
                </c:pt>
                <c:pt idx="1">
                  <c:v>0.22155301163093893</c:v>
                </c:pt>
                <c:pt idx="2">
                  <c:v>0.53401392307553908</c:v>
                </c:pt>
                <c:pt idx="3">
                  <c:v>0.10001738848665072</c:v>
                </c:pt>
                <c:pt idx="4">
                  <c:v>0.25442620871975113</c:v>
                </c:pt>
                <c:pt idx="5">
                  <c:v>0.26264133352057095</c:v>
                </c:pt>
                <c:pt idx="6">
                  <c:v>0.10941102792313795</c:v>
                </c:pt>
                <c:pt idx="7">
                  <c:v>0.10843634247471035</c:v>
                </c:pt>
                <c:pt idx="8">
                  <c:v>6.554490716107908E-2</c:v>
                </c:pt>
                <c:pt idx="9">
                  <c:v>6.6424192261137438E-2</c:v>
                </c:pt>
                <c:pt idx="10">
                  <c:v>0.67728381013061878</c:v>
                </c:pt>
                <c:pt idx="11">
                  <c:v>0.38937125941078465</c:v>
                </c:pt>
                <c:pt idx="12">
                  <c:v>0.10539703089069211</c:v>
                </c:pt>
                <c:pt idx="13">
                  <c:v>0.27596818688272978</c:v>
                </c:pt>
                <c:pt idx="14">
                  <c:v>0.18653333333333333</c:v>
                </c:pt>
                <c:pt idx="15">
                  <c:v>0.37284598090568088</c:v>
                </c:pt>
                <c:pt idx="16">
                  <c:v>0.2939187238890999</c:v>
                </c:pt>
                <c:pt idx="17">
                  <c:v>0.22247232094540242</c:v>
                </c:pt>
                <c:pt idx="18">
                  <c:v>0.22831884949994408</c:v>
                </c:pt>
                <c:pt idx="19">
                  <c:v>0.35819822729972217</c:v>
                </c:pt>
                <c:pt idx="20">
                  <c:v>0.10004366431698494</c:v>
                </c:pt>
                <c:pt idx="21">
                  <c:v>0</c:v>
                </c:pt>
                <c:pt idx="22">
                  <c:v>4.806662428142381E-2</c:v>
                </c:pt>
                <c:pt idx="23">
                  <c:v>0.28113991559633028</c:v>
                </c:pt>
                <c:pt idx="24">
                  <c:v>0.33601012246174472</c:v>
                </c:pt>
                <c:pt idx="25">
                  <c:v>0.42431945067860383</c:v>
                </c:pt>
                <c:pt idx="26">
                  <c:v>0.31708707014467197</c:v>
                </c:pt>
                <c:pt idx="27">
                  <c:v>0.21029441225906018</c:v>
                </c:pt>
              </c:numCache>
            </c:numRef>
          </c:val>
          <c:extLst xmlns:c16r2="http://schemas.microsoft.com/office/drawing/2015/06/chart">
            <c:ext xmlns:c16="http://schemas.microsoft.com/office/drawing/2014/chart" uri="{C3380CC4-5D6E-409C-BE32-E72D297353CC}">
              <c16:uniqueId val="{00000001-52C2-41FE-BB8E-AEED2BB2CB86}"/>
            </c:ext>
          </c:extLst>
        </c:ser>
        <c:ser>
          <c:idx val="2"/>
          <c:order val="2"/>
          <c:tx>
            <c:strRef>
              <c:f>'EJECUCION PROGRAMAS'!$J$4</c:f>
              <c:strCache>
                <c:ptCount val="1"/>
                <c:pt idx="0">
                  <c:v>%</c:v>
                </c:pt>
              </c:strCache>
            </c:strRef>
          </c:tx>
          <c:spPr>
            <a:solidFill>
              <a:schemeClr val="accent3"/>
            </a:solidFill>
            <a:ln>
              <a:noFill/>
            </a:ln>
            <a:effectLst/>
          </c:spPr>
          <c:invertIfNegative val="0"/>
          <c:cat>
            <c:strRef>
              <c:f>'EJECUCION PROGRAMAS'!$D$5:$D$32</c:f>
              <c:strCache>
                <c:ptCount val="28"/>
                <c:pt idx="0">
                  <c:v>Quindío territorio vital</c:v>
                </c:pt>
                <c:pt idx="1">
                  <c:v>Quindío rural, inteligente, competitivo y empresarial</c:v>
                </c:pt>
                <c:pt idx="2">
                  <c:v>Quindío Potencia Turística de Naturaleza y Diversión</c:v>
                </c:pt>
                <c:pt idx="3">
                  <c:v>Infraestructura Sostenible para la Paz</c:v>
                </c:pt>
                <c:pt idx="4">
                  <c:v>Cobertura Educativa</c:v>
                </c:pt>
                <c:pt idx="5">
                  <c:v>Calidad Educativa</c:v>
                </c:pt>
                <c:pt idx="6">
                  <c:v>Pertinencia e Innovación</c:v>
                </c:pt>
                <c:pt idx="7">
                  <c:v>Eficiencia educativa</c:v>
                </c:pt>
                <c:pt idx="8">
                  <c:v>Cultura, Arte y educación para la Paz</c:v>
                </c:pt>
                <c:pt idx="9">
                  <c:v>Patrimonio, paisaje cultural cafetero, ciudadanía y diversidad cultural</c:v>
                </c:pt>
                <c:pt idx="10">
                  <c:v>Soberanía , seguridad alimentaria y nutricional</c:v>
                </c:pt>
                <c:pt idx="11">
                  <c:v>Salud Pública para un Quindío saludable y posible</c:v>
                </c:pt>
                <c:pt idx="12">
                  <c:v>Universalidad  del aseguramiento en salud para un bien común</c:v>
                </c:pt>
                <c:pt idx="13">
                  <c:v>Inclusión social en la prestación y desarrollo de servicios de salud</c:v>
                </c:pt>
                <c:pt idx="14">
                  <c:v>Gestión Posible</c:v>
                </c:pt>
                <c:pt idx="15">
                  <c:v>Atención Integral a la Primera Infancia</c:v>
                </c:pt>
                <c:pt idx="16">
                  <c:v>Promoción y  Protección  de la Familia</c:v>
                </c:pt>
                <c:pt idx="17">
                  <c:v>Genero, Poblaciones vulnerables y con enfoque diferencial</c:v>
                </c:pt>
                <c:pt idx="18">
                  <c:v>Atención integral al Adulto Mayor</c:v>
                </c:pt>
                <c:pt idx="19">
                  <c:v>Apoyo al deporte asociado</c:v>
                </c:pt>
                <c:pt idx="20">
                  <c:v>Si Recreación y actividad física para ti</c:v>
                </c:pt>
                <c:pt idx="21">
                  <c:v>Deporte, Recreacion, Actividad fisica en los Municipios del Departamento del Quindio</c:v>
                </c:pt>
                <c:pt idx="22">
                  <c:v>Seguridad humana como dinamizador de la vida, dignidad y libertad en el Quindío </c:v>
                </c:pt>
                <c:pt idx="23">
                  <c:v>Construcción de paz y reconciliación en el Quindío</c:v>
                </c:pt>
                <c:pt idx="24">
                  <c:v>El Quindío Departamento Resiliente </c:v>
                </c:pt>
                <c:pt idx="25">
                  <c:v>Quindío Transparente y Legal</c:v>
                </c:pt>
                <c:pt idx="26">
                  <c:v>Poder Ciudadano</c:v>
                </c:pt>
                <c:pt idx="27">
                  <c:v>Gestión Territorial</c:v>
                </c:pt>
              </c:strCache>
            </c:strRef>
          </c:cat>
          <c:val>
            <c:numRef>
              <c:f>'EJECUCION PROGRAMAS'!$J$5:$J$32</c:f>
              <c:numCache>
                <c:formatCode>0%</c:formatCode>
                <c:ptCount val="28"/>
                <c:pt idx="0">
                  <c:v>6.9725766363321076E-2</c:v>
                </c:pt>
                <c:pt idx="1">
                  <c:v>0.43038467192619556</c:v>
                </c:pt>
                <c:pt idx="2">
                  <c:v>0.15594105207507269</c:v>
                </c:pt>
                <c:pt idx="3">
                  <c:v>0.15535146466003097</c:v>
                </c:pt>
                <c:pt idx="4">
                  <c:v>0.74404896910517149</c:v>
                </c:pt>
                <c:pt idx="5">
                  <c:v>0.23464495175274314</c:v>
                </c:pt>
                <c:pt idx="6">
                  <c:v>0.93551240968212201</c:v>
                </c:pt>
                <c:pt idx="7">
                  <c:v>0.97230710229457884</c:v>
                </c:pt>
                <c:pt idx="8">
                  <c:v>0.2486425685407293</c:v>
                </c:pt>
                <c:pt idx="9">
                  <c:v>0.25679065433956855</c:v>
                </c:pt>
                <c:pt idx="10">
                  <c:v>0.15773838516279917</c:v>
                </c:pt>
                <c:pt idx="11">
                  <c:v>0.17542445776209359</c:v>
                </c:pt>
                <c:pt idx="12">
                  <c:v>0.98410038283075496</c:v>
                </c:pt>
                <c:pt idx="13">
                  <c:v>6.6808804879676012E-2</c:v>
                </c:pt>
                <c:pt idx="14">
                  <c:v>0.1</c:v>
                </c:pt>
                <c:pt idx="15">
                  <c:v>0.28696960869987376</c:v>
                </c:pt>
                <c:pt idx="16">
                  <c:v>0.31582347833278201</c:v>
                </c:pt>
                <c:pt idx="17">
                  <c:v>0.2593467928026244</c:v>
                </c:pt>
                <c:pt idx="18">
                  <c:v>1.2324406540851544E-2</c:v>
                </c:pt>
                <c:pt idx="19">
                  <c:v>0.16452323743032499</c:v>
                </c:pt>
                <c:pt idx="20">
                  <c:v>0</c:v>
                </c:pt>
                <c:pt idx="21">
                  <c:v>0</c:v>
                </c:pt>
                <c:pt idx="22">
                  <c:v>0.24004727441577686</c:v>
                </c:pt>
                <c:pt idx="23">
                  <c:v>0.4063269316409589</c:v>
                </c:pt>
                <c:pt idx="24">
                  <c:v>0.3602939244508746</c:v>
                </c:pt>
                <c:pt idx="25">
                  <c:v>0.28483861470212096</c:v>
                </c:pt>
                <c:pt idx="26">
                  <c:v>0.28483861470212096</c:v>
                </c:pt>
                <c:pt idx="27">
                  <c:v>0.19948845446549329</c:v>
                </c:pt>
              </c:numCache>
            </c:numRef>
          </c:val>
          <c:extLst xmlns:c16r2="http://schemas.microsoft.com/office/drawing/2015/06/chart">
            <c:ext xmlns:c16="http://schemas.microsoft.com/office/drawing/2014/chart" uri="{C3380CC4-5D6E-409C-BE32-E72D297353CC}">
              <c16:uniqueId val="{00000002-52C2-41FE-BB8E-AEED2BB2CB86}"/>
            </c:ext>
          </c:extLst>
        </c:ser>
        <c:dLbls>
          <c:showLegendKey val="0"/>
          <c:showVal val="0"/>
          <c:showCatName val="0"/>
          <c:showSerName val="0"/>
          <c:showPercent val="0"/>
          <c:showBubbleSize val="0"/>
        </c:dLbls>
        <c:gapWidth val="150"/>
        <c:axId val="417327800"/>
        <c:axId val="417328192"/>
      </c:barChart>
      <c:catAx>
        <c:axId val="417327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417328192"/>
        <c:crosses val="autoZero"/>
        <c:auto val="1"/>
        <c:lblAlgn val="ctr"/>
        <c:lblOffset val="100"/>
        <c:noMultiLvlLbl val="0"/>
      </c:catAx>
      <c:valAx>
        <c:axId val="417328192"/>
        <c:scaling>
          <c:orientation val="minMax"/>
        </c:scaling>
        <c:delete val="0"/>
        <c:axPos val="l"/>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ES"/>
                  <a:t>porcentaje</a:t>
                </a:r>
              </a:p>
            </c:rich>
          </c:tx>
          <c:layout>
            <c:manualLayout>
              <c:xMode val="edge"/>
              <c:yMode val="edge"/>
              <c:x val="1.4948278787249001E-2"/>
              <c:y val="0.31796486977589339"/>
            </c:manualLayout>
          </c:layout>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173278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Departamento del Quindío</a:t>
            </a:r>
          </a:p>
          <a:p>
            <a:pPr>
              <a:defRPr sz="1200" b="1"/>
            </a:pPr>
            <a:r>
              <a:rPr lang="en-US" sz="1200" b="1"/>
              <a:t>Porcentaje Ejecución</a:t>
            </a:r>
            <a:r>
              <a:rPr lang="en-US" sz="1200" b="1" baseline="0"/>
              <a:t> Recursos de Inversión</a:t>
            </a:r>
          </a:p>
          <a:p>
            <a:pPr>
              <a:defRPr sz="1200" b="1"/>
            </a:pPr>
            <a:r>
              <a:rPr lang="en-US" sz="1200" b="1" baseline="0"/>
              <a:t>Distribución por Ejes  Estratégicos </a:t>
            </a:r>
          </a:p>
          <a:p>
            <a:pPr>
              <a:defRPr sz="1200" b="1"/>
            </a:pPr>
            <a:r>
              <a:rPr lang="en-US" sz="1200" b="1" baseline="0"/>
              <a:t>I Trimestre 2019</a:t>
            </a:r>
            <a:endParaRPr lang="en-US" sz="1200" b="1"/>
          </a:p>
        </c:rich>
      </c:tx>
      <c:layout>
        <c:manualLayout>
          <c:xMode val="edge"/>
          <c:yMode val="edge"/>
          <c:x val="0.25441666666666668"/>
          <c:y val="1.3888888888888888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 EJECUCION ESTRATEGIAS '!$E$3</c:f>
              <c:strCache>
                <c:ptCount val="1"/>
                <c:pt idx="0">
                  <c:v>%</c:v>
                </c:pt>
              </c:strCache>
            </c:strRef>
          </c:tx>
          <c:spPr>
            <a:solidFill>
              <a:schemeClr val="accent1"/>
            </a:solidFill>
            <a:ln>
              <a:noFill/>
            </a:ln>
            <a:effectLst/>
          </c:spPr>
          <c:invertIfNegative val="0"/>
          <c:cat>
            <c:strRef>
              <c:f>'% EJECUCION ESTRATEGIAS '!$C$4:$C$8</c:f>
              <c:strCache>
                <c:ptCount val="5"/>
                <c:pt idx="0">
                  <c:v>Desarrollo Sostenible</c:v>
                </c:pt>
                <c:pt idx="1">
                  <c:v>Prosperidad con equidad</c:v>
                </c:pt>
                <c:pt idx="2">
                  <c:v>Inclusion Social</c:v>
                </c:pt>
                <c:pt idx="3">
                  <c:v>Seguridad Humana</c:v>
                </c:pt>
                <c:pt idx="4">
                  <c:v>Buen Gobierno</c:v>
                </c:pt>
              </c:strCache>
            </c:strRef>
          </c:cat>
          <c:val>
            <c:numRef>
              <c:f>'% EJECUCION ESTRATEGIAS '!$E$4:$E$8</c:f>
              <c:numCache>
                <c:formatCode>0.0%</c:formatCode>
                <c:ptCount val="5"/>
                <c:pt idx="0">
                  <c:v>1</c:v>
                </c:pt>
                <c:pt idx="1">
                  <c:v>1</c:v>
                </c:pt>
                <c:pt idx="2">
                  <c:v>1</c:v>
                </c:pt>
                <c:pt idx="3">
                  <c:v>1</c:v>
                </c:pt>
                <c:pt idx="4">
                  <c:v>1</c:v>
                </c:pt>
              </c:numCache>
            </c:numRef>
          </c:val>
          <c:extLst xmlns:c16r2="http://schemas.microsoft.com/office/drawing/2015/06/chart">
            <c:ext xmlns:c16="http://schemas.microsoft.com/office/drawing/2014/chart" uri="{C3380CC4-5D6E-409C-BE32-E72D297353CC}">
              <c16:uniqueId val="{00000000-28FA-4462-BC9D-ADB46B034FFA}"/>
            </c:ext>
          </c:extLst>
        </c:ser>
        <c:ser>
          <c:idx val="1"/>
          <c:order val="1"/>
          <c:tx>
            <c:strRef>
              <c:f>'% EJECUCION ESTRATEGIAS '!$G$3</c:f>
              <c:strCache>
                <c:ptCount val="1"/>
                <c:pt idx="0">
                  <c:v>%</c:v>
                </c:pt>
              </c:strCache>
            </c:strRef>
          </c:tx>
          <c:spPr>
            <a:solidFill>
              <a:schemeClr val="accent2"/>
            </a:solidFill>
            <a:ln>
              <a:noFill/>
            </a:ln>
            <a:effectLst/>
          </c:spPr>
          <c:invertIfNegative val="0"/>
          <c:cat>
            <c:strRef>
              <c:f>'% EJECUCION ESTRATEGIAS '!$C$4:$C$8</c:f>
              <c:strCache>
                <c:ptCount val="5"/>
                <c:pt idx="0">
                  <c:v>Desarrollo Sostenible</c:v>
                </c:pt>
                <c:pt idx="1">
                  <c:v>Prosperidad con equidad</c:v>
                </c:pt>
                <c:pt idx="2">
                  <c:v>Inclusion Social</c:v>
                </c:pt>
                <c:pt idx="3">
                  <c:v>Seguridad Humana</c:v>
                </c:pt>
                <c:pt idx="4">
                  <c:v>Buen Gobierno</c:v>
                </c:pt>
              </c:strCache>
            </c:strRef>
          </c:cat>
          <c:val>
            <c:numRef>
              <c:f>'% EJECUCION ESTRATEGIAS '!$G$4:$G$8</c:f>
              <c:numCache>
                <c:formatCode>0.00%</c:formatCode>
                <c:ptCount val="5"/>
                <c:pt idx="0">
                  <c:v>0.12106719177738558</c:v>
                </c:pt>
                <c:pt idx="1">
                  <c:v>0.13257427463158744</c:v>
                </c:pt>
                <c:pt idx="2">
                  <c:v>0.23732913782630094</c:v>
                </c:pt>
                <c:pt idx="3">
                  <c:v>8.0926364456925512E-2</c:v>
                </c:pt>
                <c:pt idx="4">
                  <c:v>0.24248538235938241</c:v>
                </c:pt>
              </c:numCache>
            </c:numRef>
          </c:val>
          <c:extLst xmlns:c16r2="http://schemas.microsoft.com/office/drawing/2015/06/chart">
            <c:ext xmlns:c16="http://schemas.microsoft.com/office/drawing/2014/chart" uri="{C3380CC4-5D6E-409C-BE32-E72D297353CC}">
              <c16:uniqueId val="{00000001-28FA-4462-BC9D-ADB46B034FFA}"/>
            </c:ext>
          </c:extLst>
        </c:ser>
        <c:ser>
          <c:idx val="2"/>
          <c:order val="2"/>
          <c:tx>
            <c:strRef>
              <c:f>'% EJECUCION ESTRATEGIAS '!$I$3</c:f>
              <c:strCache>
                <c:ptCount val="1"/>
                <c:pt idx="0">
                  <c:v>%</c:v>
                </c:pt>
              </c:strCache>
            </c:strRef>
          </c:tx>
          <c:spPr>
            <a:solidFill>
              <a:schemeClr val="accent3"/>
            </a:solidFill>
            <a:ln>
              <a:noFill/>
            </a:ln>
            <a:effectLst/>
          </c:spPr>
          <c:invertIfNegative val="0"/>
          <c:cat>
            <c:strRef>
              <c:f>'% EJECUCION ESTRATEGIAS '!$C$4:$C$8</c:f>
              <c:strCache>
                <c:ptCount val="5"/>
                <c:pt idx="0">
                  <c:v>Desarrollo Sostenible</c:v>
                </c:pt>
                <c:pt idx="1">
                  <c:v>Prosperidad con equidad</c:v>
                </c:pt>
                <c:pt idx="2">
                  <c:v>Inclusion Social</c:v>
                </c:pt>
                <c:pt idx="3">
                  <c:v>Seguridad Humana</c:v>
                </c:pt>
                <c:pt idx="4">
                  <c:v>Buen Gobierno</c:v>
                </c:pt>
              </c:strCache>
            </c:strRef>
          </c:cat>
          <c:val>
            <c:numRef>
              <c:f>'% EJECUCION ESTRATEGIAS '!$I$4:$I$8</c:f>
              <c:numCache>
                <c:formatCode>0.00%</c:formatCode>
                <c:ptCount val="5"/>
                <c:pt idx="0">
                  <c:v>6.9725766363321076E-2</c:v>
                </c:pt>
                <c:pt idx="1">
                  <c:v>0.19926811191273952</c:v>
                </c:pt>
                <c:pt idx="2">
                  <c:v>0.6603880065660549</c:v>
                </c:pt>
                <c:pt idx="3">
                  <c:v>0.30736929610214431</c:v>
                </c:pt>
                <c:pt idx="4">
                  <c:v>0.18515072499226223</c:v>
                </c:pt>
              </c:numCache>
            </c:numRef>
          </c:val>
          <c:extLst xmlns:c16r2="http://schemas.microsoft.com/office/drawing/2015/06/chart">
            <c:ext xmlns:c16="http://schemas.microsoft.com/office/drawing/2014/chart" uri="{C3380CC4-5D6E-409C-BE32-E72D297353CC}">
              <c16:uniqueId val="{00000002-28FA-4462-BC9D-ADB46B034FFA}"/>
            </c:ext>
          </c:extLst>
        </c:ser>
        <c:dLbls>
          <c:showLegendKey val="0"/>
          <c:showVal val="0"/>
          <c:showCatName val="0"/>
          <c:showSerName val="0"/>
          <c:showPercent val="0"/>
          <c:showBubbleSize val="0"/>
        </c:dLbls>
        <c:gapWidth val="219"/>
        <c:overlap val="-27"/>
        <c:axId val="416843448"/>
        <c:axId val="416843840"/>
      </c:barChart>
      <c:catAx>
        <c:axId val="4168434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Estrategias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16843840"/>
        <c:crosses val="autoZero"/>
        <c:auto val="1"/>
        <c:lblAlgn val="ctr"/>
        <c:lblOffset val="100"/>
        <c:noMultiLvlLbl val="0"/>
      </c:catAx>
      <c:valAx>
        <c:axId val="41684384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Porcentaje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1684344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100" b="0" i="0" u="none" strike="noStrike" kern="1200" spc="0" baseline="0">
                <a:solidFill>
                  <a:sysClr val="windowText" lastClr="000000">
                    <a:lumMod val="65000"/>
                    <a:lumOff val="35000"/>
                  </a:sysClr>
                </a:solidFill>
                <a:latin typeface="+mn-lt"/>
                <a:ea typeface="+mn-ea"/>
                <a:cs typeface="+mn-cs"/>
              </a:defRPr>
            </a:pPr>
            <a:r>
              <a:rPr lang="es-ES" sz="1100" baseline="0"/>
              <a:t>Departamento del Quindío</a:t>
            </a:r>
          </a:p>
          <a:p>
            <a:pPr algn="ctr" rtl="0">
              <a:defRPr sz="1100">
                <a:solidFill>
                  <a:sysClr val="windowText" lastClr="000000">
                    <a:lumMod val="65000"/>
                    <a:lumOff val="35000"/>
                  </a:sysClr>
                </a:solidFill>
              </a:defRPr>
            </a:pPr>
            <a:r>
              <a:rPr lang="es-ES" sz="1100" baseline="0"/>
              <a:t>Distribución  Porcentaje de Ejecución por </a:t>
            </a:r>
          </a:p>
          <a:p>
            <a:pPr algn="ctr" rtl="0">
              <a:defRPr sz="1100">
                <a:solidFill>
                  <a:sysClr val="windowText" lastClr="000000">
                    <a:lumMod val="65000"/>
                    <a:lumOff val="35000"/>
                  </a:sysClr>
                </a:solidFill>
              </a:defRPr>
            </a:pPr>
            <a:r>
              <a:rPr lang="es-ES" sz="1100" baseline="0"/>
              <a:t>Programas Plan de Desarrollo</a:t>
            </a:r>
          </a:p>
          <a:p>
            <a:pPr algn="ctr" rtl="0">
              <a:defRPr sz="1100">
                <a:solidFill>
                  <a:sysClr val="windowText" lastClr="000000">
                    <a:lumMod val="65000"/>
                    <a:lumOff val="35000"/>
                  </a:sysClr>
                </a:solidFill>
              </a:defRPr>
            </a:pPr>
            <a:r>
              <a:rPr lang="es-CO" sz="1100" b="0" i="0" u="none" strike="noStrike" kern="1200" spc="0" baseline="0">
                <a:solidFill>
                  <a:sysClr val="windowText" lastClr="000000">
                    <a:lumMod val="65000"/>
                    <a:lumOff val="35000"/>
                  </a:sysClr>
                </a:solidFill>
                <a:latin typeface="+mn-lt"/>
                <a:ea typeface="+mn-ea"/>
                <a:cs typeface="+mn-cs"/>
              </a:rPr>
              <a:t>i Trimestre 2019</a:t>
            </a:r>
          </a:p>
        </c:rich>
      </c:tx>
      <c:overlay val="0"/>
      <c:spPr>
        <a:noFill/>
        <a:ln>
          <a:noFill/>
        </a:ln>
        <a:effectLst/>
      </c:spPr>
      <c:txPr>
        <a:bodyPr rot="0" spcFirstLastPara="1" vertOverflow="ellipsis" vert="horz" wrap="square" anchor="ctr" anchorCtr="1"/>
        <a:lstStyle/>
        <a:p>
          <a:pPr algn="ctr" rtl="0">
            <a:defRPr sz="1100" b="0" i="0" u="none" strike="noStrike" kern="1200" spc="0" baseline="0">
              <a:solidFill>
                <a:sysClr val="windowText" lastClr="000000">
                  <a:lumMod val="65000"/>
                  <a:lumOff val="35000"/>
                </a:sysClr>
              </a:solidFill>
              <a:latin typeface="+mn-lt"/>
              <a:ea typeface="+mn-ea"/>
              <a:cs typeface="+mn-cs"/>
            </a:defRPr>
          </a:pPr>
          <a:endParaRPr lang="es-CO"/>
        </a:p>
      </c:txPr>
    </c:title>
    <c:autoTitleDeleted val="0"/>
    <c:plotArea>
      <c:layout/>
      <c:barChart>
        <c:barDir val="col"/>
        <c:grouping val="clustered"/>
        <c:varyColors val="0"/>
        <c:ser>
          <c:idx val="0"/>
          <c:order val="0"/>
          <c:tx>
            <c:strRef>
              <c:f>'EJECUCION % PROGRAMAS '!$C$3</c:f>
              <c:strCache>
                <c:ptCount val="1"/>
                <c:pt idx="0">
                  <c:v>No</c:v>
                </c:pt>
              </c:strCache>
            </c:strRef>
          </c:tx>
          <c:spPr>
            <a:solidFill>
              <a:schemeClr val="accent1"/>
            </a:solidFill>
            <a:ln>
              <a:noFill/>
            </a:ln>
            <a:effectLst/>
          </c:spPr>
          <c:invertIfNegative val="0"/>
          <c:val>
            <c:numRef>
              <c:f>'EJECUCION % PROGRAMAS '!$C$4:$C$31</c:f>
              <c:numCache>
                <c:formatCode>General</c:formatCode>
                <c:ptCount val="2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numCache>
            </c:numRef>
          </c:val>
          <c:extLst xmlns:c16r2="http://schemas.microsoft.com/office/drawing/2015/06/chart">
            <c:ext xmlns:c16="http://schemas.microsoft.com/office/drawing/2014/chart" uri="{C3380CC4-5D6E-409C-BE32-E72D297353CC}">
              <c16:uniqueId val="{00000000-1DB0-423E-A062-E35E3C9A8C4E}"/>
            </c:ext>
          </c:extLst>
        </c:ser>
        <c:ser>
          <c:idx val="1"/>
          <c:order val="1"/>
          <c:tx>
            <c:strRef>
              <c:f>'EJECUCION % PROGRAMAS '!$F$3</c:f>
              <c:strCache>
                <c:ptCount val="1"/>
                <c:pt idx="0">
                  <c:v>% Definitiva</c:v>
                </c:pt>
              </c:strCache>
            </c:strRef>
          </c:tx>
          <c:spPr>
            <a:solidFill>
              <a:schemeClr val="accent2"/>
            </a:solidFill>
            <a:ln>
              <a:noFill/>
            </a:ln>
            <a:effectLst/>
          </c:spPr>
          <c:invertIfNegative val="0"/>
          <c:val>
            <c:numRef>
              <c:f>'EJECUCION % PROGRAMAS '!$F$4:$F$32</c:f>
              <c:numCache>
                <c:formatCode>0.00%</c:formatCode>
                <c:ptCount val="29"/>
                <c:pt idx="0">
                  <c:v>2.1426331032600106E-2</c:v>
                </c:pt>
                <c:pt idx="1">
                  <c:v>1.1549088950161998E-2</c:v>
                </c:pt>
                <c:pt idx="2">
                  <c:v>5.8568874492174869E-3</c:v>
                </c:pt>
                <c:pt idx="3">
                  <c:v>0.10378173673693655</c:v>
                </c:pt>
                <c:pt idx="4">
                  <c:v>0.58058141156688625</c:v>
                </c:pt>
                <c:pt idx="5">
                  <c:v>2.0222560250020248E-3</c:v>
                </c:pt>
                <c:pt idx="6">
                  <c:v>3.4610214313873719E-3</c:v>
                </c:pt>
                <c:pt idx="7">
                  <c:v>1.450484528674743E-2</c:v>
                </c:pt>
                <c:pt idx="8">
                  <c:v>1.6493947660516234E-2</c:v>
                </c:pt>
                <c:pt idx="9">
                  <c:v>2.1708731273047382E-3</c:v>
                </c:pt>
                <c:pt idx="10">
                  <c:v>1.0140762964798383E-3</c:v>
                </c:pt>
                <c:pt idx="11">
                  <c:v>1.8190174900925619E-2</c:v>
                </c:pt>
                <c:pt idx="12">
                  <c:v>7.3050866661854896E-2</c:v>
                </c:pt>
                <c:pt idx="13">
                  <c:v>4.3651968176027234E-2</c:v>
                </c:pt>
                <c:pt idx="14">
                  <c:v>5.167293556318592E-4</c:v>
                </c:pt>
                <c:pt idx="15">
                  <c:v>2.8546884806028127E-4</c:v>
                </c:pt>
                <c:pt idx="16">
                  <c:v>2.2675806556311418E-3</c:v>
                </c:pt>
                <c:pt idx="17">
                  <c:v>4.710711497682281E-3</c:v>
                </c:pt>
                <c:pt idx="18">
                  <c:v>1.3701616066751448E-2</c:v>
                </c:pt>
                <c:pt idx="19">
                  <c:v>5.306352298419555E-3</c:v>
                </c:pt>
                <c:pt idx="20">
                  <c:v>1.1752872432810512E-3</c:v>
                </c:pt>
                <c:pt idx="21">
                  <c:v>6.2696495149998908E-4</c:v>
                </c:pt>
                <c:pt idx="22">
                  <c:v>2.7538443973680261E-2</c:v>
                </c:pt>
                <c:pt idx="23">
                  <c:v>1.8774499921290883E-3</c:v>
                </c:pt>
                <c:pt idx="24">
                  <c:v>2.073888153207846E-3</c:v>
                </c:pt>
                <c:pt idx="25">
                  <c:v>2.367430432393455E-3</c:v>
                </c:pt>
                <c:pt idx="26">
                  <c:v>3.1680471238851615E-3</c:v>
                </c:pt>
                <c:pt idx="27">
                  <c:v>3.6628544105698886E-2</c:v>
                </c:pt>
                <c:pt idx="28" formatCode="0%">
                  <c:v>1.0000000000000002</c:v>
                </c:pt>
              </c:numCache>
            </c:numRef>
          </c:val>
          <c:extLst xmlns:c16r2="http://schemas.microsoft.com/office/drawing/2015/06/chart">
            <c:ext xmlns:c16="http://schemas.microsoft.com/office/drawing/2014/chart" uri="{C3380CC4-5D6E-409C-BE32-E72D297353CC}">
              <c16:uniqueId val="{00000001-1DB0-423E-A062-E35E3C9A8C4E}"/>
            </c:ext>
          </c:extLst>
        </c:ser>
        <c:dLbls>
          <c:showLegendKey val="0"/>
          <c:showVal val="0"/>
          <c:showCatName val="0"/>
          <c:showSerName val="0"/>
          <c:showPercent val="0"/>
          <c:showBubbleSize val="0"/>
        </c:dLbls>
        <c:gapWidth val="150"/>
        <c:axId val="416845016"/>
        <c:axId val="416845408"/>
      </c:barChart>
      <c:lineChart>
        <c:grouping val="standard"/>
        <c:varyColors val="0"/>
        <c:ser>
          <c:idx val="2"/>
          <c:order val="2"/>
          <c:tx>
            <c:strRef>
              <c:f>'EJECUCION % PROGRAMAS '!$H$3</c:f>
              <c:strCache>
                <c:ptCount val="1"/>
                <c:pt idx="0">
                  <c:v>Compromisos %</c:v>
                </c:pt>
              </c:strCache>
            </c:strRef>
          </c:tx>
          <c:spPr>
            <a:ln w="28575" cap="rnd">
              <a:solidFill>
                <a:schemeClr val="accent3"/>
              </a:solidFill>
              <a:round/>
            </a:ln>
            <a:effectLst/>
          </c:spPr>
          <c:marker>
            <c:symbol val="none"/>
          </c:marker>
          <c:val>
            <c:numRef>
              <c:f>'EJECUCION % PROGRAMAS '!$H$4:$H$32</c:f>
              <c:numCache>
                <c:formatCode>0.00%</c:formatCode>
                <c:ptCount val="29"/>
                <c:pt idx="0">
                  <c:v>2.594025728209545E-3</c:v>
                </c:pt>
                <c:pt idx="1">
                  <c:v>2.5587354385019894E-3</c:v>
                </c:pt>
                <c:pt idx="2">
                  <c:v>3.1276594437685172E-3</c:v>
                </c:pt>
                <c:pt idx="3">
                  <c:v>1.0379978281037493E-2</c:v>
                </c:pt>
                <c:pt idx="4">
                  <c:v>0.14771512739812434</c:v>
                </c:pt>
                <c:pt idx="5">
                  <c:v>5.3112801912654091E-4</c:v>
                </c:pt>
                <c:pt idx="6">
                  <c:v>3.7867391247210265E-4</c:v>
                </c:pt>
                <c:pt idx="7">
                  <c:v>1.5728523710564326E-3</c:v>
                </c:pt>
                <c:pt idx="8">
                  <c:v>1.0810942681282339E-3</c:v>
                </c:pt>
                <c:pt idx="9">
                  <c:v>1.4419849398262662E-4</c:v>
                </c:pt>
                <c:pt idx="10">
                  <c:v>6.8681745784301192E-4</c:v>
                </c:pt>
                <c:pt idx="11">
                  <c:v>7.0827313100758531E-3</c:v>
                </c:pt>
                <c:pt idx="12">
                  <c:v>7.6993444501513514E-3</c:v>
                </c:pt>
                <c:pt idx="13">
                  <c:v>1.2046554511400857E-2</c:v>
                </c:pt>
                <c:pt idx="14">
                  <c:v>9.6387249137196127E-5</c:v>
                </c:pt>
                <c:pt idx="15">
                  <c:v>1.0643591267305036E-4</c:v>
                </c:pt>
                <c:pt idx="16">
                  <c:v>6.6648441261871368E-4</c:v>
                </c:pt>
                <c:pt idx="17">
                  <c:v>1.0480029201935697E-3</c:v>
                </c:pt>
                <c:pt idx="18">
                  <c:v>3.1283372166506394E-3</c:v>
                </c:pt>
                <c:pt idx="19">
                  <c:v>1.9007259867216909E-3</c:v>
                </c:pt>
                <c:pt idx="20">
                  <c:v>1.1758004244284412E-4</c:v>
                </c:pt>
                <c:pt idx="21">
                  <c:v>0</c:v>
                </c:pt>
                <c:pt idx="22">
                  <c:v>1.3236800397779288E-3</c:v>
                </c:pt>
                <c:pt idx="23">
                  <c:v>5.2782613232350286E-4</c:v>
                </c:pt>
                <c:pt idx="24">
                  <c:v>6.9684741233132989E-4</c:v>
                </c:pt>
                <c:pt idx="25">
                  <c:v>1.0045467805930004E-3</c:v>
                </c:pt>
                <c:pt idx="26">
                  <c:v>1.0045467805930004E-3</c:v>
                </c:pt>
                <c:pt idx="27">
                  <c:v>7.7027781546130112E-3</c:v>
                </c:pt>
                <c:pt idx="28">
                  <c:v>0.21692310012454841</c:v>
                </c:pt>
              </c:numCache>
            </c:numRef>
          </c:val>
          <c:smooth val="0"/>
          <c:extLst xmlns:c16r2="http://schemas.microsoft.com/office/drawing/2015/06/chart">
            <c:ext xmlns:c16="http://schemas.microsoft.com/office/drawing/2014/chart" uri="{C3380CC4-5D6E-409C-BE32-E72D297353CC}">
              <c16:uniqueId val="{00000002-1DB0-423E-A062-E35E3C9A8C4E}"/>
            </c:ext>
          </c:extLst>
        </c:ser>
        <c:ser>
          <c:idx val="3"/>
          <c:order val="3"/>
          <c:tx>
            <c:strRef>
              <c:f>'EJECUCION % PROGRAMAS '!$J$3</c:f>
              <c:strCache>
                <c:ptCount val="1"/>
                <c:pt idx="0">
                  <c:v>Obligaciones %</c:v>
                </c:pt>
              </c:strCache>
            </c:strRef>
          </c:tx>
          <c:spPr>
            <a:ln w="28575" cap="rnd">
              <a:solidFill>
                <a:schemeClr val="accent4"/>
              </a:solidFill>
              <a:round/>
            </a:ln>
            <a:effectLst/>
          </c:spPr>
          <c:marker>
            <c:symbol val="none"/>
          </c:marker>
          <c:val>
            <c:numRef>
              <c:f>'EJECUCION % PROGRAMAS '!$J$4:$J$32</c:f>
              <c:numCache>
                <c:formatCode>0.00%</c:formatCode>
                <c:ptCount val="29"/>
                <c:pt idx="0">
                  <c:v>8.3379977402929506E-4</c:v>
                </c:pt>
                <c:pt idx="1">
                  <c:v>5.076640116305371E-3</c:v>
                </c:pt>
                <c:pt idx="2">
                  <c:v>2.2484027930347868E-3</c:v>
                </c:pt>
                <c:pt idx="3">
                  <c:v>7.4337165021734798E-3</c:v>
                </c:pt>
                <c:pt idx="4">
                  <c:v>0.5066647498524095</c:v>
                </c:pt>
                <c:pt idx="5">
                  <c:v>5.7451930361921712E-4</c:v>
                </c:pt>
                <c:pt idx="6">
                  <c:v>1.633086306332223E-3</c:v>
                </c:pt>
                <c:pt idx="7">
                  <c:v>7.0499431842942443E-3</c:v>
                </c:pt>
                <c:pt idx="8">
                  <c:v>1.239176719804053E-3</c:v>
                </c:pt>
                <c:pt idx="9">
                  <c:v>1.7070024171385431E-4</c:v>
                </c:pt>
                <c:pt idx="10">
                  <c:v>4.994280306688068E-4</c:v>
                </c:pt>
                <c:pt idx="11">
                  <c:v>5.7277638888217795E-3</c:v>
                </c:pt>
                <c:pt idx="12">
                  <c:v>3.4929096147848851E-2</c:v>
                </c:pt>
                <c:pt idx="13">
                  <c:v>3.7101438683223146E-3</c:v>
                </c:pt>
                <c:pt idx="14">
                  <c:v>4.4433833502220144E-5</c:v>
                </c:pt>
                <c:pt idx="15">
                  <c:v>1.4080506960237132E-4</c:v>
                </c:pt>
                <c:pt idx="16">
                  <c:v>9.7035043905866966E-4</c:v>
                </c:pt>
                <c:pt idx="17">
                  <c:v>1.2529610541428403E-3</c:v>
                </c:pt>
                <c:pt idx="18">
                  <c:v>1.7773533400888058E-4</c:v>
                </c:pt>
                <c:pt idx="19">
                  <c:v>1.4415873303666327E-3</c:v>
                </c:pt>
                <c:pt idx="20">
                  <c:v>2.8585025126517608E-5</c:v>
                </c:pt>
                <c:pt idx="21">
                  <c:v>0</c:v>
                </c:pt>
                <c:pt idx="22">
                  <c:v>1.464785380463502E-3</c:v>
                </c:pt>
                <c:pt idx="23">
                  <c:v>9.8869125816376303E-4</c:v>
                </c:pt>
                <c:pt idx="24">
                  <c:v>1.1574142578090465E-3</c:v>
                </c:pt>
                <c:pt idx="25">
                  <c:v>1.3190559844631551E-3</c:v>
                </c:pt>
                <c:pt idx="26">
                  <c:v>1.3190559844631551E-3</c:v>
                </c:pt>
                <c:pt idx="27">
                  <c:v>7.0836868377413577E-3</c:v>
                </c:pt>
                <c:pt idx="28">
                  <c:v>0.59518031451828968</c:v>
                </c:pt>
              </c:numCache>
            </c:numRef>
          </c:val>
          <c:smooth val="0"/>
          <c:extLst xmlns:c16r2="http://schemas.microsoft.com/office/drawing/2015/06/chart">
            <c:ext xmlns:c16="http://schemas.microsoft.com/office/drawing/2014/chart" uri="{C3380CC4-5D6E-409C-BE32-E72D297353CC}">
              <c16:uniqueId val="{00000003-1DB0-423E-A062-E35E3C9A8C4E}"/>
            </c:ext>
          </c:extLst>
        </c:ser>
        <c:dLbls>
          <c:showLegendKey val="0"/>
          <c:showVal val="0"/>
          <c:showCatName val="0"/>
          <c:showSerName val="0"/>
          <c:showPercent val="0"/>
          <c:showBubbleSize val="0"/>
        </c:dLbls>
        <c:marker val="1"/>
        <c:smooth val="0"/>
        <c:axId val="416846192"/>
        <c:axId val="416845800"/>
      </c:lineChart>
      <c:catAx>
        <c:axId val="4168450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Programas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16845408"/>
        <c:crosses val="autoZero"/>
        <c:auto val="1"/>
        <c:lblAlgn val="ctr"/>
        <c:lblOffset val="100"/>
        <c:noMultiLvlLbl val="0"/>
      </c:catAx>
      <c:valAx>
        <c:axId val="41684540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16845016"/>
        <c:crosses val="autoZero"/>
        <c:crossBetween val="between"/>
      </c:valAx>
      <c:valAx>
        <c:axId val="41684580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Porcentaje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16846192"/>
        <c:crosses val="max"/>
        <c:crossBetween val="between"/>
      </c:valAx>
      <c:catAx>
        <c:axId val="416846192"/>
        <c:scaling>
          <c:orientation val="minMax"/>
        </c:scaling>
        <c:delete val="1"/>
        <c:axPos val="b"/>
        <c:majorTickMark val="none"/>
        <c:minorTickMark val="none"/>
        <c:tickLblPos val="nextTo"/>
        <c:crossAx val="41684580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chart" Target="../charts/chart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6.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0</xdr:col>
      <xdr:colOff>123266</xdr:colOff>
      <xdr:row>1</xdr:row>
      <xdr:rowOff>100853</xdr:rowOff>
    </xdr:from>
    <xdr:to>
      <xdr:col>0</xdr:col>
      <xdr:colOff>1031876</xdr:colOff>
      <xdr:row>5</xdr:row>
      <xdr:rowOff>0</xdr:rowOff>
    </xdr:to>
    <xdr:pic>
      <xdr:nvPicPr>
        <xdr:cNvPr id="3" name="Imagen 2" descr="C:\Users\AUXPLANEACION03\Desktop\Gobernacion_del_quindio.jpg">
          <a:extLst>
            <a:ext uri="{FF2B5EF4-FFF2-40B4-BE49-F238E27FC236}">
              <a16:creationId xmlns=""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266" y="332174"/>
          <a:ext cx="910878" cy="824433"/>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1684864</xdr:colOff>
      <xdr:row>12</xdr:row>
      <xdr:rowOff>1586</xdr:rowOff>
    </xdr:from>
    <xdr:to>
      <xdr:col>10</xdr:col>
      <xdr:colOff>355600</xdr:colOff>
      <xdr:row>33</xdr:row>
      <xdr:rowOff>63500</xdr:rowOff>
    </xdr:to>
    <xdr:graphicFrame macro="">
      <xdr:nvGraphicFramePr>
        <xdr:cNvPr id="2" name="Gráfico 1">
          <a:extLst>
            <a:ext uri="{FF2B5EF4-FFF2-40B4-BE49-F238E27FC236}">
              <a16:creationId xmlns=""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12</xdr:col>
      <xdr:colOff>250032</xdr:colOff>
      <xdr:row>3</xdr:row>
      <xdr:rowOff>204787</xdr:rowOff>
    </xdr:from>
    <xdr:to>
      <xdr:col>19</xdr:col>
      <xdr:colOff>631032</xdr:colOff>
      <xdr:row>15</xdr:row>
      <xdr:rowOff>95250</xdr:rowOff>
    </xdr:to>
    <xdr:graphicFrame macro="">
      <xdr:nvGraphicFramePr>
        <xdr:cNvPr id="2" name="Gráfico 1">
          <a:extLst>
            <a:ext uri="{FF2B5EF4-FFF2-40B4-BE49-F238E27FC236}">
              <a16:creationId xmlns=""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312210</xdr:colOff>
      <xdr:row>16</xdr:row>
      <xdr:rowOff>55827</xdr:rowOff>
    </xdr:from>
    <xdr:to>
      <xdr:col>19</xdr:col>
      <xdr:colOff>654844</xdr:colOff>
      <xdr:row>27</xdr:row>
      <xdr:rowOff>142875</xdr:rowOff>
    </xdr:to>
    <xdr:graphicFrame macro="">
      <xdr:nvGraphicFramePr>
        <xdr:cNvPr id="6" name="Gráfico 5">
          <a:extLst>
            <a:ext uri="{FF2B5EF4-FFF2-40B4-BE49-F238E27FC236}">
              <a16:creationId xmlns=""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288996</xdr:colOff>
      <xdr:row>28</xdr:row>
      <xdr:rowOff>188115</xdr:rowOff>
    </xdr:from>
    <xdr:to>
      <xdr:col>18</xdr:col>
      <xdr:colOff>635359</xdr:colOff>
      <xdr:row>44</xdr:row>
      <xdr:rowOff>96330</xdr:rowOff>
    </xdr:to>
    <xdr:graphicFrame macro="">
      <xdr:nvGraphicFramePr>
        <xdr:cNvPr id="12" name="Gráfico 11">
          <a:extLst>
            <a:ext uri="{FF2B5EF4-FFF2-40B4-BE49-F238E27FC236}">
              <a16:creationId xmlns="" xmlns:a16="http://schemas.microsoft.com/office/drawing/2014/main" id="{00000000-0008-0000-02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476248</xdr:colOff>
      <xdr:row>39</xdr:row>
      <xdr:rowOff>23812</xdr:rowOff>
    </xdr:from>
    <xdr:to>
      <xdr:col>10</xdr:col>
      <xdr:colOff>1452563</xdr:colOff>
      <xdr:row>71</xdr:row>
      <xdr:rowOff>119062</xdr:rowOff>
    </xdr:to>
    <xdr:graphicFrame macro="">
      <xdr:nvGraphicFramePr>
        <xdr:cNvPr id="3" name="Gráfico 2">
          <a:extLst>
            <a:ext uri="{FF2B5EF4-FFF2-40B4-BE49-F238E27FC236}">
              <a16:creationId xmlns=""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552449</xdr:colOff>
      <xdr:row>10</xdr:row>
      <xdr:rowOff>128584</xdr:rowOff>
    </xdr:from>
    <xdr:to>
      <xdr:col>8</xdr:col>
      <xdr:colOff>323850</xdr:colOff>
      <xdr:row>32</xdr:row>
      <xdr:rowOff>38099</xdr:rowOff>
    </xdr:to>
    <xdr:graphicFrame macro="">
      <xdr:nvGraphicFramePr>
        <xdr:cNvPr id="2" name="Gráfico 1">
          <a:extLst>
            <a:ext uri="{FF2B5EF4-FFF2-40B4-BE49-F238E27FC236}">
              <a16:creationId xmlns=""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123825</xdr:colOff>
      <xdr:row>33</xdr:row>
      <xdr:rowOff>176212</xdr:rowOff>
    </xdr:from>
    <xdr:to>
      <xdr:col>10</xdr:col>
      <xdr:colOff>1676400</xdr:colOff>
      <xdr:row>54</xdr:row>
      <xdr:rowOff>38100</xdr:rowOff>
    </xdr:to>
    <xdr:graphicFrame macro="">
      <xdr:nvGraphicFramePr>
        <xdr:cNvPr id="3" name="Gráfico 2">
          <a:extLst>
            <a:ext uri="{FF2B5EF4-FFF2-40B4-BE49-F238E27FC236}">
              <a16:creationId xmlns=""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UXPLANEACION03/Downloads/SEG.%20TURISMO%20I%20Y%20C.%20A%20MARZO%2031-2019%20(1)%20(2)%20FINAL%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LAN%20INDICATIVO%20DNP-INFORME/fut%202018/SGTO%20POAI%202017%20-%20RESERVAS/OBLIGACIONES%202018%20RESERVA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GOBERNACION%20QUINDIO%202017\INSTRUMENTOS%20PLANIFICACION%202017\INSTRUMENTOS%20SEPTIEMBRE%202017\ANEXOS\SECRETARIAS\CULTURA\CULTURA%20SGTO%20PLAN%20SEP%2020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UXPLANEACION03/Downloads/SEG.%20CULTURA%20A%20MARZO%2031-2019%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OBERNACION%20QUINDIO%202018/SEGUIMIENTO%20PLAN%20DE%20DESARROLLO%202018/SGTO%20IV%20TRIMESTRE%202018/SECRETARIAS%20IV%20TRIMESTRE%202018/CULTURA/Sgto%20Cultura%20Dic%20201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OBERNACION%20QUINDIO%202018/SEGUIMIENTO%20PLAN%20DE%20DESARROLLO%202018/SGTO%20IV%20TRIMESTRE%202018/SECRETARIAS%20IV%20TRIMESTRE%202018/SALUD/SALUD%20MEATA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GOBERNACION\SEGUIMIENTO%20SEPT%2030%20SRIAS\Seguimiento%20Interior\SEGUIMIENTO%20POAI%20INTERIOR.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GOBERNACION\INSTRUMENTOS%20PLANIFICACION%202016\SEGUIMIENTO%20INSTRUMENTOS%20SEPTIEMBRE%2030\SEGUIMIENTO%20DIC%2031%202016\SGTO%20PLAN%20INDICATIVO\SEGUMIENTO%20POAI%20DICIEMBRE%2030-2016%20(ENERO%2018-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Users\AUXPLANEACION03\Downloads\HACIENDA%20SGTO%20PDD%20SEPT%2030%202017%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s y Proyectos"/>
      <sheetName val="Plan de Acción"/>
      <sheetName val="Seguimiento P.A."/>
      <sheetName val="Inversión Mpios"/>
      <sheetName val="Gestión Recursos"/>
      <sheetName val="POAI"/>
      <sheetName val="Presupuesto Gastos"/>
    </sheetNames>
    <sheetDataSet>
      <sheetData sheetId="0">
        <row r="36">
          <cell r="O36">
            <v>248604326</v>
          </cell>
          <cell r="P36">
            <v>172628611</v>
          </cell>
        </row>
        <row r="37">
          <cell r="O37">
            <v>581320553</v>
          </cell>
          <cell r="P37">
            <v>310001389</v>
          </cell>
        </row>
        <row r="38">
          <cell r="P38">
            <v>219000000</v>
          </cell>
        </row>
      </sheetData>
      <sheetData sheetId="1"/>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G FUTURAS DEC 09 2018"/>
      <sheetName val="DECRETO 008"/>
      <sheetName val="Res. Pptales Dec 08"/>
    </sheetNames>
    <sheetDataSet>
      <sheetData sheetId="0"/>
      <sheetData sheetId="1"/>
      <sheetData sheetId="2">
        <row r="9">
          <cell r="N9">
            <v>2800000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E METAS"/>
      <sheetName val="METAS "/>
      <sheetName val="PROYECTOS"/>
      <sheetName val="PLAN DE ACCION"/>
      <sheetName val="SGTO PLAN DE ACCION"/>
      <sheetName val="GESTION DE RECURSOS"/>
      <sheetName val="INV MUNICIPIOS"/>
      <sheetName val="META"/>
    </sheetNames>
    <sheetDataSet>
      <sheetData sheetId="0" refreshError="1">
        <row r="15">
          <cell r="O15">
            <v>164047554</v>
          </cell>
        </row>
        <row r="16">
          <cell r="O16">
            <v>737538491</v>
          </cell>
        </row>
        <row r="18">
          <cell r="O18">
            <v>300000000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s y Proyectos"/>
      <sheetName val="Seguimiento P.A."/>
      <sheetName val="Inversión Mpios"/>
      <sheetName val="Gestión Recursos"/>
      <sheetName val="Plan de Acción"/>
      <sheetName val="POAI"/>
      <sheetName val="Presupuesto Gastos"/>
    </sheetNames>
    <sheetDataSet>
      <sheetData sheetId="0">
        <row r="17">
          <cell r="O17">
            <v>1075686973</v>
          </cell>
        </row>
        <row r="18">
          <cell r="O18">
            <v>400000000</v>
          </cell>
        </row>
      </sheetData>
      <sheetData sheetId="1"/>
      <sheetData sheetId="2"/>
      <sheetData sheetId="3"/>
      <sheetData sheetId="4"/>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S"/>
      <sheetName val="SGTO PLAN DE ACCION"/>
      <sheetName val="INVRSION MUNICIPIOS"/>
      <sheetName val="GESTION RECURSOS"/>
      <sheetName val=" PLAN DE ACCION"/>
      <sheetName val="INVERSIÓN MPIOS"/>
    </sheetNames>
    <sheetDataSet>
      <sheetData sheetId="0">
        <row r="25">
          <cell r="O25">
            <v>330733</v>
          </cell>
        </row>
        <row r="26">
          <cell r="O26">
            <v>28350000</v>
          </cell>
        </row>
      </sheetData>
      <sheetData sheetId="1"/>
      <sheetData sheetId="2"/>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S"/>
      <sheetName val="Hoja1"/>
      <sheetName val="SGTO PLAN DE ACCION"/>
      <sheetName val="GESTION RECURSOS"/>
      <sheetName val="DISCRIMINADO X MUNICIPIOS SALUD"/>
      <sheetName val="Hoja2"/>
    </sheetNames>
    <sheetDataSet>
      <sheetData sheetId="0">
        <row r="54">
          <cell r="P54">
            <v>23003708</v>
          </cell>
        </row>
        <row r="83">
          <cell r="O83">
            <v>740589189</v>
          </cell>
          <cell r="P83">
            <v>732218187</v>
          </cell>
          <cell r="Q83">
            <v>732218187</v>
          </cell>
        </row>
        <row r="85">
          <cell r="O85">
            <v>167116714</v>
          </cell>
          <cell r="P85">
            <v>149352164</v>
          </cell>
          <cell r="Q85">
            <v>149352164</v>
          </cell>
        </row>
      </sheetData>
      <sheetData sheetId="1" refreshError="1"/>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AI 2016 ADICIONES"/>
      <sheetName val="POAI_2016_ADICIONES"/>
      <sheetName val="POAI_2016_ADICIONES1"/>
      <sheetName val="POAI_2016_ADICIONES2"/>
    </sheetNames>
    <sheetDataSet>
      <sheetData sheetId="0" refreshError="1">
        <row r="137">
          <cell r="BJ137">
            <v>0</v>
          </cell>
        </row>
        <row r="154">
          <cell r="BJ154">
            <v>3200000</v>
          </cell>
        </row>
        <row r="156">
          <cell r="BJ156">
            <v>10000000</v>
          </cell>
        </row>
      </sheetData>
      <sheetData sheetId="1">
        <row r="137">
          <cell r="BJ137">
            <v>0</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MIENTO DIC"/>
      <sheetName val="POAI 2016 DEFINITIVO"/>
      <sheetName val="POAI 2016 ADICIONES (2)"/>
      <sheetName val="POAI 2016 ADICIONES"/>
      <sheetName val="Hoja1"/>
      <sheetName val="SEGUMIENTO_DIC"/>
      <sheetName val="POAI_2016_DEFINITIVO"/>
      <sheetName val="POAI_2016_ADICIONES_(2)"/>
      <sheetName val="POAI_2016_ADICIONES"/>
      <sheetName val="SEGUMIENTO_DIC1"/>
      <sheetName val="POAI_2016_DEFINITIVO1"/>
      <sheetName val="POAI_2016_ADICIONES_(2)1"/>
      <sheetName val="POAI_2016_ADICIONES1"/>
      <sheetName val="SEGUMIENTO_DIC2"/>
      <sheetName val="POAI_2016_DEFINITIVO2"/>
      <sheetName val="POAI_2016_ADICIONES_(2)2"/>
      <sheetName val="POAI_2016_ADICIONES2"/>
    </sheetNames>
    <sheetDataSet>
      <sheetData sheetId="0">
        <row r="154">
          <cell r="BW154">
            <v>3000000</v>
          </cell>
        </row>
        <row r="156">
          <cell r="BW156">
            <v>10000000</v>
          </cell>
        </row>
      </sheetData>
      <sheetData sheetId="1"/>
      <sheetData sheetId="2"/>
      <sheetData sheetId="3"/>
      <sheetData sheetId="4"/>
      <sheetData sheetId="5">
        <row r="154">
          <cell r="BW154">
            <v>3000000</v>
          </cell>
        </row>
      </sheetData>
      <sheetData sheetId="6"/>
      <sheetData sheetId="7"/>
      <sheetData sheetId="8"/>
      <sheetData sheetId="9">
        <row r="154">
          <cell r="BW154">
            <v>3000000</v>
          </cell>
        </row>
      </sheetData>
      <sheetData sheetId="10"/>
      <sheetData sheetId="11"/>
      <sheetData sheetId="12"/>
      <sheetData sheetId="13">
        <row r="154">
          <cell r="BW154">
            <v>3000000</v>
          </cell>
        </row>
      </sheetData>
      <sheetData sheetId="14"/>
      <sheetData sheetId="15"/>
      <sheetData sheetId="1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ECTOS"/>
      <sheetName val="METAS "/>
      <sheetName val="PROYECTO METAS"/>
      <sheetName val="SGTO PLAN DE ACCION"/>
      <sheetName val="GESTION DE RECURSOS"/>
    </sheetNames>
    <sheetDataSet>
      <sheetData sheetId="0"/>
      <sheetData sheetId="1"/>
      <sheetData sheetId="2">
        <row r="20">
          <cell r="O20">
            <v>5733586</v>
          </cell>
        </row>
        <row r="22">
          <cell r="O22">
            <v>35332521</v>
          </cell>
        </row>
      </sheetData>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HC422"/>
  <sheetViews>
    <sheetView showGridLines="0" tabSelected="1" zoomScale="70" zoomScaleNormal="70" workbookViewId="0">
      <selection activeCell="A6" sqref="A6"/>
    </sheetView>
  </sheetViews>
  <sheetFormatPr baseColWidth="10" defaultColWidth="11.42578125" defaultRowHeight="24.75" customHeight="1" x14ac:dyDescent="0.2"/>
  <cols>
    <col min="1" max="1" width="16.140625" style="222" customWidth="1"/>
    <col min="2" max="2" width="20" style="222" customWidth="1"/>
    <col min="3" max="3" width="31.42578125" style="525" customWidth="1"/>
    <col min="4" max="4" width="28.28515625" style="222" customWidth="1"/>
    <col min="5" max="5" width="15.85546875" style="222" customWidth="1"/>
    <col min="6" max="6" width="16" style="222" customWidth="1"/>
    <col min="7" max="7" width="13.85546875" style="672" customWidth="1"/>
    <col min="8" max="8" width="32.5703125" style="683" customWidth="1"/>
    <col min="9" max="9" width="27.85546875" style="683" customWidth="1"/>
    <col min="10" max="10" width="19.28515625" style="684" customWidth="1"/>
    <col min="11" max="11" width="11.85546875" style="685" customWidth="1"/>
    <col min="12" max="12" width="14.28515625" style="673" customWidth="1"/>
    <col min="13" max="13" width="14.28515625" style="525" customWidth="1"/>
    <col min="14" max="14" width="13.28515625" style="525" customWidth="1"/>
    <col min="15" max="15" width="13.140625" style="673" customWidth="1"/>
    <col min="16" max="16" width="14" style="674" customWidth="1"/>
    <col min="17" max="17" width="10.42578125" style="525" customWidth="1"/>
    <col min="18" max="18" width="10.140625" style="675" customWidth="1"/>
    <col min="19" max="19" width="13.140625" style="674" customWidth="1"/>
    <col min="20" max="20" width="12" style="525" customWidth="1"/>
    <col min="21" max="21" width="11.28515625" style="525" customWidth="1"/>
    <col min="22" max="22" width="11.140625" style="674" customWidth="1"/>
    <col min="23" max="23" width="11.42578125" style="525" customWidth="1"/>
    <col min="24" max="25" width="12" style="525" customWidth="1"/>
    <col min="26" max="26" width="20.7109375" style="676" customWidth="1"/>
    <col min="27" max="27" width="12.140625" style="566" customWidth="1"/>
    <col min="28" max="28" width="17" style="566" customWidth="1"/>
    <col min="29" max="29" width="26.140625" style="677" customWidth="1"/>
    <col min="30" max="30" width="26.42578125" style="677" customWidth="1"/>
    <col min="31" max="32" width="24.28515625" style="678" customWidth="1"/>
    <col min="33" max="33" width="28.28515625" style="679" customWidth="1"/>
    <col min="34" max="34" width="24.42578125" style="679" customWidth="1"/>
    <col min="35" max="35" width="27" style="677" customWidth="1"/>
    <col min="36" max="36" width="24.42578125" style="677" customWidth="1"/>
    <col min="37" max="37" width="26.28515625" style="97" customWidth="1"/>
    <col min="38" max="38" width="24.7109375" style="97" customWidth="1"/>
    <col min="39" max="39" width="23.85546875" style="97" customWidth="1"/>
    <col min="40" max="40" width="28" style="97" customWidth="1"/>
    <col min="41" max="42" width="25.140625" style="677" customWidth="1"/>
    <col min="43" max="43" width="26.28515625" style="677" customWidth="1"/>
    <col min="44" max="44" width="23.28515625" style="677" customWidth="1"/>
    <col min="45" max="46" width="24.140625" style="677" customWidth="1"/>
    <col min="47" max="48" width="24.140625" style="678" customWidth="1"/>
    <col min="49" max="49" width="23.140625" style="677" customWidth="1"/>
    <col min="50" max="50" width="25.42578125" style="677" customWidth="1"/>
    <col min="51" max="51" width="25.85546875" style="677" customWidth="1"/>
    <col min="52" max="52" width="24.140625" style="677" customWidth="1"/>
    <col min="53" max="53" width="29" style="677" customWidth="1"/>
    <col min="54" max="54" width="25.7109375" style="677" customWidth="1"/>
    <col min="55" max="55" width="29.42578125" style="677" customWidth="1"/>
    <col min="56" max="56" width="29.7109375" style="677" customWidth="1"/>
    <col min="57" max="57" width="28" style="677" customWidth="1"/>
    <col min="58" max="58" width="29.28515625" style="677" customWidth="1"/>
    <col min="59" max="59" width="24.7109375" style="678" customWidth="1"/>
    <col min="60" max="60" width="28.140625" style="678" customWidth="1"/>
    <col min="61" max="61" width="28.140625" style="677" customWidth="1"/>
    <col min="62" max="62" width="22.28515625" style="680" customWidth="1"/>
    <col min="63" max="63" width="25.28515625" style="677" customWidth="1"/>
    <col min="64" max="64" width="23.85546875" style="677" customWidth="1"/>
    <col min="65" max="65" width="26.28515625" style="681" customWidth="1"/>
    <col min="66" max="66" width="29.7109375" style="681" customWidth="1"/>
    <col min="67" max="67" width="27.5703125" style="679" customWidth="1"/>
    <col min="68" max="68" width="26.28515625" style="679" customWidth="1"/>
    <col min="69" max="69" width="25.7109375" style="682" customWidth="1"/>
    <col min="70" max="75" width="27.5703125" style="682" customWidth="1"/>
    <col min="76" max="76" width="26.7109375" style="682" customWidth="1"/>
    <col min="77" max="77" width="39.7109375" style="682" customWidth="1"/>
    <col min="78" max="79" width="27.5703125" style="682" customWidth="1"/>
    <col min="80" max="80" width="27" style="682" customWidth="1"/>
    <col min="81" max="81" width="27.28515625" style="682" customWidth="1"/>
    <col min="82" max="82" width="35.85546875" style="682" customWidth="1"/>
    <col min="83" max="85" width="27.5703125" style="682" customWidth="1"/>
    <col min="86" max="86" width="28.28515625" style="682" customWidth="1"/>
    <col min="87" max="89" width="27.5703125" style="682" customWidth="1"/>
    <col min="90" max="90" width="25.140625" style="682" customWidth="1"/>
    <col min="91" max="93" width="27.5703125" style="682" customWidth="1"/>
    <col min="94" max="94" width="27.7109375" style="682" customWidth="1"/>
    <col min="95" max="95" width="31.140625" style="682" customWidth="1"/>
    <col min="96" max="96" width="31.5703125" style="682" customWidth="1"/>
    <col min="97" max="97" width="27.5703125" style="682" customWidth="1"/>
    <col min="98" max="98" width="26.85546875" style="682" customWidth="1"/>
    <col min="99" max="99" width="38.140625" style="682" customWidth="1"/>
    <col min="100" max="102" width="27.5703125" style="682" customWidth="1"/>
    <col min="103" max="103" width="26.85546875" style="682" customWidth="1"/>
    <col min="104" max="104" width="40.7109375" style="682" customWidth="1"/>
    <col min="105" max="109" width="27.5703125" style="682" customWidth="1"/>
    <col min="110" max="110" width="28.85546875" style="682" customWidth="1"/>
    <col min="111" max="111" width="29" style="682" customWidth="1"/>
    <col min="112" max="112" width="27.85546875" style="682" customWidth="1"/>
    <col min="113" max="113" width="42.140625" style="682" customWidth="1"/>
    <col min="114" max="121" width="27.5703125" style="682" customWidth="1"/>
    <col min="122" max="122" width="31.85546875" style="682" customWidth="1"/>
    <col min="123" max="153" width="27.5703125" style="682" customWidth="1"/>
    <col min="154" max="157" width="29.42578125" style="682" customWidth="1"/>
    <col min="158" max="158" width="29.42578125" style="220" customWidth="1"/>
    <col min="159" max="162" width="27.5703125" style="220" customWidth="1"/>
    <col min="163" max="163" width="31.42578125" style="220" customWidth="1"/>
    <col min="164" max="167" width="27.5703125" style="220" customWidth="1"/>
    <col min="168" max="168" width="27.5703125" style="220" hidden="1" customWidth="1"/>
    <col min="169" max="172" width="27.5703125" style="220" customWidth="1"/>
    <col min="173" max="173" width="27.5703125" style="220" hidden="1" customWidth="1"/>
    <col min="174" max="177" width="27.5703125" style="220" customWidth="1"/>
    <col min="178" max="178" width="27.5703125" style="220" hidden="1" customWidth="1"/>
    <col min="179" max="182" width="27.5703125" style="220" customWidth="1"/>
    <col min="183" max="183" width="27.5703125" style="220" hidden="1" customWidth="1"/>
    <col min="184" max="187" width="27.5703125" style="220" customWidth="1"/>
    <col min="188" max="188" width="27.5703125" style="220" hidden="1" customWidth="1"/>
    <col min="189" max="192" width="27.5703125" style="220" customWidth="1"/>
    <col min="193" max="193" width="27" style="220" customWidth="1"/>
    <col min="194" max="202" width="27.5703125" style="220" customWidth="1"/>
    <col min="203" max="203" width="30.140625" style="220" hidden="1" customWidth="1"/>
    <col min="204" max="207" width="27.5703125" style="220" customWidth="1"/>
    <col min="208" max="208" width="31.140625" style="222" customWidth="1"/>
    <col min="209" max="209" width="110.140625" style="222" hidden="1" customWidth="1"/>
    <col min="210" max="210" width="104" style="222" hidden="1" customWidth="1"/>
    <col min="211" max="211" width="134.140625" style="222" hidden="1" customWidth="1"/>
    <col min="212" max="16384" width="11.42578125" style="222"/>
  </cols>
  <sheetData>
    <row r="1" spans="1:211" ht="18" customHeight="1" x14ac:dyDescent="0.25">
      <c r="A1" s="902"/>
      <c r="B1" s="902"/>
      <c r="C1" s="902"/>
      <c r="D1" s="902"/>
      <c r="E1" s="902"/>
      <c r="F1" s="902"/>
      <c r="G1" s="902"/>
      <c r="H1" s="902"/>
      <c r="I1" s="902"/>
      <c r="J1" s="902"/>
      <c r="K1" s="902"/>
      <c r="L1" s="902"/>
      <c r="M1" s="902"/>
      <c r="N1" s="902"/>
      <c r="O1" s="902"/>
      <c r="P1" s="902"/>
      <c r="Q1" s="902"/>
      <c r="R1" s="902"/>
      <c r="S1" s="902"/>
      <c r="T1" s="902"/>
      <c r="U1" s="902"/>
      <c r="V1" s="903"/>
      <c r="W1" s="902"/>
      <c r="X1" s="902"/>
      <c r="Y1" s="902"/>
      <c r="Z1" s="902"/>
      <c r="AA1" s="902"/>
      <c r="AB1" s="902"/>
      <c r="AC1" s="902"/>
      <c r="AD1" s="902"/>
      <c r="AE1" s="902"/>
      <c r="AF1" s="902"/>
      <c r="AG1" s="902"/>
      <c r="AH1" s="902"/>
      <c r="AI1" s="902"/>
      <c r="AJ1" s="902"/>
      <c r="AK1" s="902"/>
      <c r="AL1" s="902"/>
      <c r="AM1" s="902"/>
      <c r="AN1" s="902"/>
      <c r="AO1" s="902"/>
      <c r="AP1" s="902"/>
      <c r="AQ1" s="902"/>
      <c r="AR1" s="902"/>
      <c r="AS1" s="902"/>
      <c r="AT1" s="902"/>
      <c r="AU1" s="902"/>
      <c r="AV1" s="902"/>
      <c r="AW1" s="902"/>
      <c r="AX1" s="902"/>
      <c r="AY1" s="902"/>
      <c r="AZ1" s="902"/>
      <c r="BA1" s="902"/>
      <c r="BB1" s="902"/>
      <c r="BC1" s="902"/>
      <c r="BD1" s="902"/>
      <c r="BE1" s="902"/>
      <c r="BF1" s="902"/>
      <c r="BG1" s="902"/>
      <c r="BH1" s="902"/>
      <c r="BI1" s="902"/>
      <c r="BJ1" s="902"/>
      <c r="BK1" s="902"/>
      <c r="BL1" s="902"/>
      <c r="BM1" s="902"/>
      <c r="BN1" s="902"/>
      <c r="BO1" s="902"/>
      <c r="BP1" s="902"/>
      <c r="BQ1" s="902"/>
      <c r="BR1" s="902"/>
      <c r="BS1" s="902"/>
      <c r="BT1" s="902"/>
      <c r="BU1" s="902"/>
      <c r="BV1" s="902"/>
      <c r="BW1" s="902"/>
      <c r="BX1" s="902"/>
      <c r="BY1" s="902"/>
      <c r="BZ1" s="902"/>
      <c r="CA1" s="902"/>
      <c r="CB1" s="902"/>
      <c r="CC1" s="902"/>
      <c r="CD1" s="902"/>
      <c r="CE1" s="902"/>
      <c r="CF1" s="902"/>
      <c r="CG1" s="902"/>
      <c r="CH1" s="902"/>
      <c r="CI1" s="902"/>
      <c r="CJ1" s="902"/>
      <c r="CK1" s="902"/>
      <c r="CL1" s="902"/>
      <c r="CM1" s="902"/>
      <c r="CN1" s="902"/>
      <c r="CO1" s="902"/>
      <c r="CP1" s="902"/>
      <c r="CQ1" s="902"/>
      <c r="CR1" s="902"/>
      <c r="CS1" s="902"/>
      <c r="CT1" s="902"/>
      <c r="CU1" s="902"/>
      <c r="CV1" s="902"/>
      <c r="CW1" s="902"/>
      <c r="CX1" s="902"/>
      <c r="CY1" s="902"/>
      <c r="CZ1" s="902"/>
      <c r="DA1" s="902"/>
      <c r="DB1" s="902"/>
      <c r="DC1" s="902"/>
      <c r="DD1" s="902"/>
      <c r="DE1" s="902"/>
      <c r="DF1" s="902"/>
      <c r="DG1" s="902"/>
      <c r="DH1" s="902"/>
      <c r="DI1" s="902"/>
      <c r="DJ1" s="902"/>
      <c r="DK1" s="902"/>
      <c r="DL1" s="902"/>
      <c r="DM1" s="902"/>
      <c r="DN1" s="902"/>
      <c r="DO1" s="902"/>
      <c r="DP1" s="902"/>
      <c r="DQ1" s="902"/>
      <c r="DR1" s="902"/>
      <c r="DS1" s="902"/>
      <c r="DT1" s="902"/>
      <c r="DU1" s="902"/>
      <c r="DV1" s="902"/>
      <c r="DW1" s="902"/>
      <c r="DX1" s="902"/>
      <c r="DY1" s="902"/>
      <c r="DZ1" s="902"/>
      <c r="EA1" s="902"/>
      <c r="EB1" s="902"/>
      <c r="EC1" s="902"/>
      <c r="ED1" s="902"/>
      <c r="EE1" s="902"/>
      <c r="EF1" s="902"/>
      <c r="EG1" s="902"/>
      <c r="EH1" s="902"/>
      <c r="EI1" s="902"/>
      <c r="EJ1" s="902"/>
      <c r="EK1" s="902"/>
      <c r="EL1" s="902"/>
      <c r="EM1" s="902"/>
      <c r="EN1" s="902"/>
      <c r="EO1" s="902"/>
      <c r="EP1" s="902"/>
      <c r="EQ1" s="902"/>
      <c r="ER1" s="902"/>
      <c r="ES1" s="902"/>
      <c r="ET1" s="902"/>
      <c r="EU1" s="902"/>
      <c r="EV1" s="902"/>
      <c r="EW1" s="902"/>
      <c r="EX1" s="902"/>
      <c r="EY1" s="902"/>
      <c r="EZ1" s="902"/>
      <c r="FA1" s="902"/>
      <c r="FB1" s="902"/>
      <c r="FC1" s="902"/>
      <c r="FD1" s="902"/>
      <c r="FE1" s="902"/>
      <c r="FF1" s="902"/>
      <c r="FG1" s="902"/>
      <c r="FH1" s="902"/>
      <c r="FI1" s="902"/>
      <c r="FJ1" s="902"/>
      <c r="FK1" s="902"/>
      <c r="FL1" s="902"/>
      <c r="FM1" s="902"/>
      <c r="FN1" s="902"/>
      <c r="FO1" s="902"/>
      <c r="FP1" s="902"/>
      <c r="FQ1" s="902"/>
      <c r="FR1" s="902"/>
      <c r="FS1" s="902"/>
      <c r="FT1" s="902"/>
      <c r="FU1" s="902"/>
      <c r="FV1" s="902"/>
      <c r="FW1" s="902"/>
      <c r="FX1" s="902"/>
      <c r="FY1" s="902"/>
      <c r="FZ1" s="902"/>
      <c r="GA1" s="902"/>
      <c r="GB1" s="902"/>
      <c r="GC1" s="902"/>
      <c r="GD1" s="902"/>
      <c r="GE1" s="902"/>
      <c r="GF1" s="902"/>
      <c r="GG1" s="902"/>
      <c r="GH1" s="902"/>
      <c r="GI1" s="902"/>
      <c r="GJ1" s="902"/>
      <c r="GK1" s="902"/>
      <c r="GL1" s="902"/>
      <c r="GM1" s="902"/>
      <c r="GN1" s="902"/>
      <c r="GO1" s="902"/>
      <c r="GP1" s="902"/>
      <c r="GQ1" s="686"/>
      <c r="GR1" s="686"/>
      <c r="GS1" s="686"/>
      <c r="GT1" s="686"/>
      <c r="GY1" s="221" t="s">
        <v>0</v>
      </c>
      <c r="GZ1" s="221" t="s">
        <v>1</v>
      </c>
    </row>
    <row r="2" spans="1:211" ht="18" customHeight="1" x14ac:dyDescent="0.25">
      <c r="A2" s="902"/>
      <c r="B2" s="902"/>
      <c r="C2" s="902"/>
      <c r="D2" s="902"/>
      <c r="E2" s="902"/>
      <c r="F2" s="902"/>
      <c r="G2" s="902"/>
      <c r="H2" s="902"/>
      <c r="I2" s="902"/>
      <c r="J2" s="902"/>
      <c r="K2" s="902"/>
      <c r="L2" s="902"/>
      <c r="M2" s="902"/>
      <c r="N2" s="902"/>
      <c r="O2" s="902"/>
      <c r="P2" s="902"/>
      <c r="Q2" s="902"/>
      <c r="R2" s="902"/>
      <c r="S2" s="902"/>
      <c r="T2" s="902"/>
      <c r="U2" s="902"/>
      <c r="V2" s="903"/>
      <c r="W2" s="902"/>
      <c r="X2" s="902"/>
      <c r="Y2" s="902"/>
      <c r="Z2" s="902"/>
      <c r="AA2" s="902"/>
      <c r="AB2" s="902"/>
      <c r="AC2" s="902"/>
      <c r="AD2" s="902"/>
      <c r="AE2" s="902"/>
      <c r="AF2" s="902"/>
      <c r="AG2" s="902"/>
      <c r="AH2" s="902"/>
      <c r="AI2" s="902"/>
      <c r="AJ2" s="902"/>
      <c r="AK2" s="902"/>
      <c r="AL2" s="902"/>
      <c r="AM2" s="902"/>
      <c r="AN2" s="902"/>
      <c r="AO2" s="902"/>
      <c r="AP2" s="902"/>
      <c r="AQ2" s="902"/>
      <c r="AR2" s="902"/>
      <c r="AS2" s="902"/>
      <c r="AT2" s="902"/>
      <c r="AU2" s="902"/>
      <c r="AV2" s="902"/>
      <c r="AW2" s="902"/>
      <c r="AX2" s="902"/>
      <c r="AY2" s="902"/>
      <c r="AZ2" s="902"/>
      <c r="BA2" s="902"/>
      <c r="BB2" s="902"/>
      <c r="BC2" s="902"/>
      <c r="BD2" s="902"/>
      <c r="BE2" s="902"/>
      <c r="BF2" s="902"/>
      <c r="BG2" s="902"/>
      <c r="BH2" s="902"/>
      <c r="BI2" s="902"/>
      <c r="BJ2" s="902"/>
      <c r="BK2" s="902"/>
      <c r="BL2" s="902"/>
      <c r="BM2" s="902"/>
      <c r="BN2" s="902"/>
      <c r="BO2" s="902"/>
      <c r="BP2" s="902"/>
      <c r="BQ2" s="902"/>
      <c r="BR2" s="902"/>
      <c r="BS2" s="902"/>
      <c r="BT2" s="902"/>
      <c r="BU2" s="902"/>
      <c r="BV2" s="902"/>
      <c r="BW2" s="902"/>
      <c r="BX2" s="902"/>
      <c r="BY2" s="902"/>
      <c r="BZ2" s="902"/>
      <c r="CA2" s="902"/>
      <c r="CB2" s="902"/>
      <c r="CC2" s="902"/>
      <c r="CD2" s="902"/>
      <c r="CE2" s="902"/>
      <c r="CF2" s="902"/>
      <c r="CG2" s="902"/>
      <c r="CH2" s="902"/>
      <c r="CI2" s="902"/>
      <c r="CJ2" s="902"/>
      <c r="CK2" s="902"/>
      <c r="CL2" s="902"/>
      <c r="CM2" s="902"/>
      <c r="CN2" s="902"/>
      <c r="CO2" s="902"/>
      <c r="CP2" s="902"/>
      <c r="CQ2" s="902"/>
      <c r="CR2" s="902"/>
      <c r="CS2" s="902"/>
      <c r="CT2" s="902"/>
      <c r="CU2" s="902"/>
      <c r="CV2" s="902"/>
      <c r="CW2" s="902"/>
      <c r="CX2" s="902"/>
      <c r="CY2" s="902"/>
      <c r="CZ2" s="902"/>
      <c r="DA2" s="902"/>
      <c r="DB2" s="902"/>
      <c r="DC2" s="902"/>
      <c r="DD2" s="902"/>
      <c r="DE2" s="902"/>
      <c r="DF2" s="902"/>
      <c r="DG2" s="902"/>
      <c r="DH2" s="902"/>
      <c r="DI2" s="902"/>
      <c r="DJ2" s="902"/>
      <c r="DK2" s="902"/>
      <c r="DL2" s="902"/>
      <c r="DM2" s="902"/>
      <c r="DN2" s="902"/>
      <c r="DO2" s="902"/>
      <c r="DP2" s="902"/>
      <c r="DQ2" s="902"/>
      <c r="DR2" s="902"/>
      <c r="DS2" s="902"/>
      <c r="DT2" s="902"/>
      <c r="DU2" s="902"/>
      <c r="DV2" s="902"/>
      <c r="DW2" s="902"/>
      <c r="DX2" s="902"/>
      <c r="DY2" s="902"/>
      <c r="DZ2" s="902"/>
      <c r="EA2" s="902"/>
      <c r="EB2" s="902"/>
      <c r="EC2" s="902"/>
      <c r="ED2" s="902"/>
      <c r="EE2" s="902"/>
      <c r="EF2" s="902"/>
      <c r="EG2" s="902"/>
      <c r="EH2" s="902"/>
      <c r="EI2" s="902"/>
      <c r="EJ2" s="902"/>
      <c r="EK2" s="902"/>
      <c r="EL2" s="902"/>
      <c r="EM2" s="902"/>
      <c r="EN2" s="902"/>
      <c r="EO2" s="902"/>
      <c r="EP2" s="902"/>
      <c r="EQ2" s="902"/>
      <c r="ER2" s="902"/>
      <c r="ES2" s="902"/>
      <c r="ET2" s="902"/>
      <c r="EU2" s="902"/>
      <c r="EV2" s="902"/>
      <c r="EW2" s="902"/>
      <c r="EX2" s="902"/>
      <c r="EY2" s="902"/>
      <c r="EZ2" s="902"/>
      <c r="FA2" s="902"/>
      <c r="FB2" s="902"/>
      <c r="FC2" s="902"/>
      <c r="FD2" s="902"/>
      <c r="FE2" s="902"/>
      <c r="FF2" s="902"/>
      <c r="FG2" s="902"/>
      <c r="FH2" s="902"/>
      <c r="FI2" s="902"/>
      <c r="FJ2" s="902"/>
      <c r="FK2" s="902"/>
      <c r="FL2" s="902"/>
      <c r="FM2" s="902"/>
      <c r="FN2" s="902"/>
      <c r="FO2" s="902"/>
      <c r="FP2" s="902"/>
      <c r="FQ2" s="902"/>
      <c r="FR2" s="902"/>
      <c r="FS2" s="902"/>
      <c r="FT2" s="902"/>
      <c r="FU2" s="902"/>
      <c r="FV2" s="902"/>
      <c r="FW2" s="902"/>
      <c r="FX2" s="902"/>
      <c r="FY2" s="902"/>
      <c r="FZ2" s="902"/>
      <c r="GA2" s="902"/>
      <c r="GB2" s="902"/>
      <c r="GC2" s="902"/>
      <c r="GD2" s="902"/>
      <c r="GE2" s="902"/>
      <c r="GF2" s="902"/>
      <c r="GG2" s="902"/>
      <c r="GH2" s="902"/>
      <c r="GI2" s="902"/>
      <c r="GJ2" s="902"/>
      <c r="GK2" s="902"/>
      <c r="GL2" s="902"/>
      <c r="GM2" s="902"/>
      <c r="GN2" s="902"/>
      <c r="GO2" s="902"/>
      <c r="GP2" s="902"/>
      <c r="GQ2" s="686"/>
      <c r="GR2" s="686"/>
      <c r="GS2" s="686"/>
      <c r="GT2" s="686"/>
      <c r="GY2" s="221" t="s">
        <v>2</v>
      </c>
      <c r="GZ2" s="223">
        <v>5</v>
      </c>
    </row>
    <row r="3" spans="1:211" ht="18" customHeight="1" x14ac:dyDescent="0.2">
      <c r="A3" s="904" t="s">
        <v>1799</v>
      </c>
      <c r="B3" s="904"/>
      <c r="C3" s="904"/>
      <c r="D3" s="904"/>
      <c r="E3" s="904"/>
      <c r="F3" s="904"/>
      <c r="G3" s="904"/>
      <c r="H3" s="904"/>
      <c r="I3" s="904"/>
      <c r="J3" s="904"/>
      <c r="K3" s="904"/>
      <c r="L3" s="904"/>
      <c r="M3" s="904"/>
      <c r="N3" s="904"/>
      <c r="O3" s="904"/>
      <c r="P3" s="904"/>
      <c r="Q3" s="904"/>
      <c r="R3" s="904"/>
      <c r="S3" s="904"/>
      <c r="T3" s="904"/>
      <c r="U3" s="904"/>
      <c r="V3" s="905"/>
      <c r="W3" s="904"/>
      <c r="X3" s="904"/>
      <c r="Y3" s="904"/>
      <c r="Z3" s="904"/>
      <c r="AA3" s="904"/>
      <c r="AB3" s="904"/>
      <c r="AC3" s="904"/>
      <c r="AD3" s="904"/>
      <c r="AE3" s="904"/>
      <c r="AF3" s="904"/>
      <c r="AG3" s="904"/>
      <c r="AH3" s="904"/>
      <c r="AI3" s="904"/>
      <c r="AJ3" s="904"/>
      <c r="AK3" s="904"/>
      <c r="AL3" s="904"/>
      <c r="AM3" s="904"/>
      <c r="AN3" s="904"/>
      <c r="AO3" s="904"/>
      <c r="AP3" s="904"/>
      <c r="AQ3" s="904"/>
      <c r="AR3" s="904"/>
      <c r="AS3" s="904"/>
      <c r="AT3" s="904"/>
      <c r="AU3" s="904"/>
      <c r="AV3" s="904"/>
      <c r="AW3" s="904"/>
      <c r="AX3" s="904"/>
      <c r="AY3" s="904"/>
      <c r="AZ3" s="904"/>
      <c r="BA3" s="904"/>
      <c r="BB3" s="904"/>
      <c r="BC3" s="904"/>
      <c r="BD3" s="904"/>
      <c r="BE3" s="904"/>
      <c r="BF3" s="904"/>
      <c r="BG3" s="904"/>
      <c r="BH3" s="904"/>
      <c r="BI3" s="904"/>
      <c r="BJ3" s="904"/>
      <c r="BK3" s="904"/>
      <c r="BL3" s="904"/>
      <c r="BM3" s="904"/>
      <c r="BN3" s="904"/>
      <c r="BO3" s="904"/>
      <c r="BP3" s="904"/>
      <c r="BQ3" s="904"/>
      <c r="BR3" s="904"/>
      <c r="BS3" s="904"/>
      <c r="BT3" s="904"/>
      <c r="BU3" s="904"/>
      <c r="BV3" s="904"/>
      <c r="BW3" s="904"/>
      <c r="BX3" s="904"/>
      <c r="BY3" s="904"/>
      <c r="BZ3" s="904"/>
      <c r="CA3" s="904"/>
      <c r="CB3" s="904"/>
      <c r="CC3" s="904"/>
      <c r="CD3" s="904"/>
      <c r="CE3" s="904"/>
      <c r="CF3" s="904"/>
      <c r="CG3" s="904"/>
      <c r="CH3" s="904"/>
      <c r="CI3" s="904"/>
      <c r="CJ3" s="904"/>
      <c r="CK3" s="904"/>
      <c r="CL3" s="904"/>
      <c r="CM3" s="904"/>
      <c r="CN3" s="904"/>
      <c r="CO3" s="904"/>
      <c r="CP3" s="904"/>
      <c r="CQ3" s="904"/>
      <c r="CR3" s="904"/>
      <c r="CS3" s="904"/>
      <c r="CT3" s="904"/>
      <c r="CU3" s="904"/>
      <c r="CV3" s="904"/>
      <c r="CW3" s="904"/>
      <c r="CX3" s="904"/>
      <c r="CY3" s="904"/>
      <c r="CZ3" s="904"/>
      <c r="DA3" s="904"/>
      <c r="DB3" s="904"/>
      <c r="DC3" s="904"/>
      <c r="DD3" s="904"/>
      <c r="DE3" s="904"/>
      <c r="DF3" s="904"/>
      <c r="DG3" s="904"/>
      <c r="DH3" s="904"/>
      <c r="DI3" s="904"/>
      <c r="DJ3" s="904"/>
      <c r="DK3" s="904"/>
      <c r="DL3" s="904"/>
      <c r="DM3" s="904"/>
      <c r="DN3" s="904"/>
      <c r="DO3" s="904"/>
      <c r="DP3" s="904"/>
      <c r="DQ3" s="904"/>
      <c r="DR3" s="904"/>
      <c r="DS3" s="904"/>
      <c r="DT3" s="904"/>
      <c r="DU3" s="904"/>
      <c r="DV3" s="904"/>
      <c r="DW3" s="904"/>
      <c r="DX3" s="904"/>
      <c r="DY3" s="904"/>
      <c r="DZ3" s="904"/>
      <c r="EA3" s="904"/>
      <c r="EB3" s="904"/>
      <c r="EC3" s="904"/>
      <c r="ED3" s="904"/>
      <c r="EE3" s="904"/>
      <c r="EF3" s="904"/>
      <c r="EG3" s="904"/>
      <c r="EH3" s="904"/>
      <c r="EI3" s="904"/>
      <c r="EJ3" s="904"/>
      <c r="EK3" s="904"/>
      <c r="EL3" s="904"/>
      <c r="EM3" s="904"/>
      <c r="EN3" s="904"/>
      <c r="EO3" s="904"/>
      <c r="EP3" s="904"/>
      <c r="EQ3" s="904"/>
      <c r="ER3" s="904"/>
      <c r="ES3" s="904"/>
      <c r="ET3" s="904"/>
      <c r="EU3" s="904"/>
      <c r="EV3" s="904"/>
      <c r="EW3" s="904"/>
      <c r="EX3" s="904"/>
      <c r="EY3" s="904"/>
      <c r="EZ3" s="904"/>
      <c r="FA3" s="904"/>
      <c r="FB3" s="904"/>
      <c r="FC3" s="904"/>
      <c r="FD3" s="904"/>
      <c r="FE3" s="904"/>
      <c r="FF3" s="904"/>
      <c r="FG3" s="904"/>
      <c r="FH3" s="904"/>
      <c r="FI3" s="904"/>
      <c r="FJ3" s="904"/>
      <c r="FK3" s="904"/>
      <c r="FL3" s="904"/>
      <c r="FM3" s="904"/>
      <c r="FN3" s="904"/>
      <c r="FO3" s="904"/>
      <c r="FP3" s="904"/>
      <c r="FQ3" s="904"/>
      <c r="FR3" s="904"/>
      <c r="FS3" s="904"/>
      <c r="FT3" s="904"/>
      <c r="FU3" s="904"/>
      <c r="FV3" s="904"/>
      <c r="FW3" s="904"/>
      <c r="FX3" s="904"/>
      <c r="FY3" s="904"/>
      <c r="FZ3" s="904"/>
      <c r="GA3" s="904"/>
      <c r="GB3" s="904"/>
      <c r="GC3" s="904"/>
      <c r="GD3" s="904"/>
      <c r="GE3" s="904"/>
      <c r="GF3" s="904"/>
      <c r="GG3" s="904"/>
      <c r="GH3" s="904"/>
      <c r="GI3" s="904"/>
      <c r="GJ3" s="904"/>
      <c r="GK3" s="904"/>
      <c r="GL3" s="904"/>
      <c r="GM3" s="904"/>
      <c r="GN3" s="904"/>
      <c r="GO3" s="904"/>
      <c r="GP3" s="904"/>
      <c r="GQ3" s="687"/>
      <c r="GR3" s="687"/>
      <c r="GS3" s="687"/>
      <c r="GT3" s="687"/>
      <c r="GY3" s="224" t="s">
        <v>3</v>
      </c>
      <c r="GZ3" s="224" t="s">
        <v>4</v>
      </c>
    </row>
    <row r="4" spans="1:211" ht="18" customHeight="1" x14ac:dyDescent="0.2">
      <c r="A4" s="904"/>
      <c r="B4" s="904"/>
      <c r="C4" s="904"/>
      <c r="D4" s="904"/>
      <c r="E4" s="904"/>
      <c r="F4" s="904"/>
      <c r="G4" s="904"/>
      <c r="H4" s="904"/>
      <c r="I4" s="904"/>
      <c r="J4" s="904"/>
      <c r="K4" s="904"/>
      <c r="L4" s="904"/>
      <c r="M4" s="904"/>
      <c r="N4" s="904"/>
      <c r="O4" s="904"/>
      <c r="P4" s="904"/>
      <c r="Q4" s="904"/>
      <c r="R4" s="904"/>
      <c r="S4" s="904"/>
      <c r="T4" s="904"/>
      <c r="U4" s="904"/>
      <c r="V4" s="905"/>
      <c r="W4" s="904"/>
      <c r="X4" s="904"/>
      <c r="Y4" s="904"/>
      <c r="Z4" s="904"/>
      <c r="AA4" s="904"/>
      <c r="AB4" s="904"/>
      <c r="AC4" s="904"/>
      <c r="AD4" s="904"/>
      <c r="AE4" s="904"/>
      <c r="AF4" s="904"/>
      <c r="AG4" s="904"/>
      <c r="AH4" s="904"/>
      <c r="AI4" s="904"/>
      <c r="AJ4" s="904"/>
      <c r="AK4" s="904"/>
      <c r="AL4" s="904"/>
      <c r="AM4" s="904"/>
      <c r="AN4" s="904"/>
      <c r="AO4" s="904"/>
      <c r="AP4" s="904"/>
      <c r="AQ4" s="904"/>
      <c r="AR4" s="904"/>
      <c r="AS4" s="904"/>
      <c r="AT4" s="904"/>
      <c r="AU4" s="904"/>
      <c r="AV4" s="904"/>
      <c r="AW4" s="904"/>
      <c r="AX4" s="904"/>
      <c r="AY4" s="904"/>
      <c r="AZ4" s="904"/>
      <c r="BA4" s="904"/>
      <c r="BB4" s="904"/>
      <c r="BC4" s="904"/>
      <c r="BD4" s="904"/>
      <c r="BE4" s="904"/>
      <c r="BF4" s="904"/>
      <c r="BG4" s="904"/>
      <c r="BH4" s="904"/>
      <c r="BI4" s="904"/>
      <c r="BJ4" s="904"/>
      <c r="BK4" s="904"/>
      <c r="BL4" s="904"/>
      <c r="BM4" s="904"/>
      <c r="BN4" s="904"/>
      <c r="BO4" s="904"/>
      <c r="BP4" s="904"/>
      <c r="BQ4" s="904"/>
      <c r="BR4" s="904"/>
      <c r="BS4" s="904"/>
      <c r="BT4" s="904"/>
      <c r="BU4" s="904"/>
      <c r="BV4" s="904"/>
      <c r="BW4" s="904"/>
      <c r="BX4" s="904"/>
      <c r="BY4" s="904"/>
      <c r="BZ4" s="904"/>
      <c r="CA4" s="904"/>
      <c r="CB4" s="904"/>
      <c r="CC4" s="904"/>
      <c r="CD4" s="904"/>
      <c r="CE4" s="904"/>
      <c r="CF4" s="904"/>
      <c r="CG4" s="904"/>
      <c r="CH4" s="904"/>
      <c r="CI4" s="904"/>
      <c r="CJ4" s="904"/>
      <c r="CK4" s="904"/>
      <c r="CL4" s="904"/>
      <c r="CM4" s="904"/>
      <c r="CN4" s="904"/>
      <c r="CO4" s="904"/>
      <c r="CP4" s="904"/>
      <c r="CQ4" s="904"/>
      <c r="CR4" s="904"/>
      <c r="CS4" s="904"/>
      <c r="CT4" s="904"/>
      <c r="CU4" s="904"/>
      <c r="CV4" s="904"/>
      <c r="CW4" s="904"/>
      <c r="CX4" s="904"/>
      <c r="CY4" s="904"/>
      <c r="CZ4" s="904"/>
      <c r="DA4" s="904"/>
      <c r="DB4" s="904"/>
      <c r="DC4" s="904"/>
      <c r="DD4" s="904"/>
      <c r="DE4" s="904"/>
      <c r="DF4" s="904"/>
      <c r="DG4" s="904"/>
      <c r="DH4" s="904"/>
      <c r="DI4" s="904"/>
      <c r="DJ4" s="904"/>
      <c r="DK4" s="904"/>
      <c r="DL4" s="904"/>
      <c r="DM4" s="904"/>
      <c r="DN4" s="904"/>
      <c r="DO4" s="904"/>
      <c r="DP4" s="904"/>
      <c r="DQ4" s="904"/>
      <c r="DR4" s="904"/>
      <c r="DS4" s="904"/>
      <c r="DT4" s="904"/>
      <c r="DU4" s="904"/>
      <c r="DV4" s="904"/>
      <c r="DW4" s="904"/>
      <c r="DX4" s="904"/>
      <c r="DY4" s="904"/>
      <c r="DZ4" s="904"/>
      <c r="EA4" s="904"/>
      <c r="EB4" s="904"/>
      <c r="EC4" s="904"/>
      <c r="ED4" s="904"/>
      <c r="EE4" s="904"/>
      <c r="EF4" s="904"/>
      <c r="EG4" s="904"/>
      <c r="EH4" s="904"/>
      <c r="EI4" s="904"/>
      <c r="EJ4" s="904"/>
      <c r="EK4" s="904"/>
      <c r="EL4" s="904"/>
      <c r="EM4" s="904"/>
      <c r="EN4" s="904"/>
      <c r="EO4" s="904"/>
      <c r="EP4" s="904"/>
      <c r="EQ4" s="904"/>
      <c r="ER4" s="904"/>
      <c r="ES4" s="904"/>
      <c r="ET4" s="904"/>
      <c r="EU4" s="904"/>
      <c r="EV4" s="904"/>
      <c r="EW4" s="904"/>
      <c r="EX4" s="904"/>
      <c r="EY4" s="904"/>
      <c r="EZ4" s="904"/>
      <c r="FA4" s="904"/>
      <c r="FB4" s="904"/>
      <c r="FC4" s="904"/>
      <c r="FD4" s="904"/>
      <c r="FE4" s="904"/>
      <c r="FF4" s="904"/>
      <c r="FG4" s="904"/>
      <c r="FH4" s="904"/>
      <c r="FI4" s="904"/>
      <c r="FJ4" s="904"/>
      <c r="FK4" s="904"/>
      <c r="FL4" s="904"/>
      <c r="FM4" s="904"/>
      <c r="FN4" s="904"/>
      <c r="FO4" s="904"/>
      <c r="FP4" s="904"/>
      <c r="FQ4" s="904"/>
      <c r="FR4" s="904"/>
      <c r="FS4" s="904"/>
      <c r="FT4" s="904"/>
      <c r="FU4" s="904"/>
      <c r="FV4" s="904"/>
      <c r="FW4" s="904"/>
      <c r="FX4" s="904"/>
      <c r="FY4" s="904"/>
      <c r="FZ4" s="904"/>
      <c r="GA4" s="904"/>
      <c r="GB4" s="904"/>
      <c r="GC4" s="904"/>
      <c r="GD4" s="904"/>
      <c r="GE4" s="904"/>
      <c r="GF4" s="904"/>
      <c r="GG4" s="904"/>
      <c r="GH4" s="904"/>
      <c r="GI4" s="904"/>
      <c r="GJ4" s="904"/>
      <c r="GK4" s="904"/>
      <c r="GL4" s="904"/>
      <c r="GM4" s="904"/>
      <c r="GN4" s="904"/>
      <c r="GO4" s="904"/>
      <c r="GP4" s="904"/>
      <c r="GQ4" s="687"/>
      <c r="GR4" s="687"/>
      <c r="GS4" s="687"/>
      <c r="GT4" s="687"/>
      <c r="GY4" s="221" t="s">
        <v>5</v>
      </c>
      <c r="GZ4" s="221" t="s">
        <v>6</v>
      </c>
    </row>
    <row r="5" spans="1:211" ht="18" customHeight="1" thickBot="1" x14ac:dyDescent="0.25">
      <c r="A5" s="904"/>
      <c r="B5" s="904"/>
      <c r="C5" s="904"/>
      <c r="D5" s="904"/>
      <c r="E5" s="904"/>
      <c r="F5" s="904"/>
      <c r="G5" s="904"/>
      <c r="H5" s="904"/>
      <c r="I5" s="904"/>
      <c r="J5" s="904"/>
      <c r="K5" s="904"/>
      <c r="L5" s="904"/>
      <c r="M5" s="904"/>
      <c r="N5" s="904"/>
      <c r="O5" s="904"/>
      <c r="P5" s="904"/>
      <c r="Q5" s="904"/>
      <c r="R5" s="904"/>
      <c r="S5" s="904"/>
      <c r="T5" s="904"/>
      <c r="U5" s="904"/>
      <c r="V5" s="905"/>
      <c r="W5" s="904"/>
      <c r="X5" s="904"/>
      <c r="Y5" s="904"/>
      <c r="Z5" s="904"/>
      <c r="AA5" s="904"/>
      <c r="AB5" s="904"/>
      <c r="AC5" s="904"/>
      <c r="AD5" s="904"/>
      <c r="AE5" s="904"/>
      <c r="AF5" s="904"/>
      <c r="AG5" s="904"/>
      <c r="AH5" s="904"/>
      <c r="AI5" s="904"/>
      <c r="AJ5" s="904"/>
      <c r="AK5" s="904"/>
      <c r="AL5" s="904"/>
      <c r="AM5" s="904"/>
      <c r="AN5" s="904"/>
      <c r="AO5" s="904"/>
      <c r="AP5" s="904"/>
      <c r="AQ5" s="904"/>
      <c r="AR5" s="904"/>
      <c r="AS5" s="904"/>
      <c r="AT5" s="904"/>
      <c r="AU5" s="904"/>
      <c r="AV5" s="904"/>
      <c r="AW5" s="904"/>
      <c r="AX5" s="904"/>
      <c r="AY5" s="904"/>
      <c r="AZ5" s="904"/>
      <c r="BA5" s="904"/>
      <c r="BB5" s="904"/>
      <c r="BC5" s="904"/>
      <c r="BD5" s="904"/>
      <c r="BE5" s="904"/>
      <c r="BF5" s="904"/>
      <c r="BG5" s="904"/>
      <c r="BH5" s="904"/>
      <c r="BI5" s="904"/>
      <c r="BJ5" s="904"/>
      <c r="BK5" s="904"/>
      <c r="BL5" s="904"/>
      <c r="BM5" s="904"/>
      <c r="BN5" s="904"/>
      <c r="BO5" s="904"/>
      <c r="BP5" s="904"/>
      <c r="BQ5" s="904"/>
      <c r="BR5" s="904"/>
      <c r="BS5" s="904"/>
      <c r="BT5" s="904"/>
      <c r="BU5" s="904"/>
      <c r="BV5" s="904"/>
      <c r="BW5" s="904"/>
      <c r="BX5" s="904"/>
      <c r="BY5" s="904"/>
      <c r="BZ5" s="904"/>
      <c r="CA5" s="904"/>
      <c r="CB5" s="904"/>
      <c r="CC5" s="904"/>
      <c r="CD5" s="904"/>
      <c r="CE5" s="904"/>
      <c r="CF5" s="904"/>
      <c r="CG5" s="904"/>
      <c r="CH5" s="904"/>
      <c r="CI5" s="904"/>
      <c r="CJ5" s="904"/>
      <c r="CK5" s="904"/>
      <c r="CL5" s="904"/>
      <c r="CM5" s="904"/>
      <c r="CN5" s="904"/>
      <c r="CO5" s="904"/>
      <c r="CP5" s="904"/>
      <c r="CQ5" s="904"/>
      <c r="CR5" s="904"/>
      <c r="CS5" s="904"/>
      <c r="CT5" s="904"/>
      <c r="CU5" s="904"/>
      <c r="CV5" s="904"/>
      <c r="CW5" s="904"/>
      <c r="CX5" s="904"/>
      <c r="CY5" s="904"/>
      <c r="CZ5" s="904"/>
      <c r="DA5" s="904"/>
      <c r="DB5" s="904"/>
      <c r="DC5" s="904"/>
      <c r="DD5" s="904"/>
      <c r="DE5" s="904"/>
      <c r="DF5" s="904"/>
      <c r="DG5" s="904"/>
      <c r="DH5" s="904"/>
      <c r="DI5" s="904"/>
      <c r="DJ5" s="904"/>
      <c r="DK5" s="904"/>
      <c r="DL5" s="904"/>
      <c r="DM5" s="904"/>
      <c r="DN5" s="904"/>
      <c r="DO5" s="904"/>
      <c r="DP5" s="904"/>
      <c r="DQ5" s="904"/>
      <c r="DR5" s="904"/>
      <c r="DS5" s="904"/>
      <c r="DT5" s="904"/>
      <c r="DU5" s="904"/>
      <c r="DV5" s="904"/>
      <c r="DW5" s="904"/>
      <c r="DX5" s="904"/>
      <c r="DY5" s="904"/>
      <c r="DZ5" s="904"/>
      <c r="EA5" s="904"/>
      <c r="EB5" s="904"/>
      <c r="EC5" s="904"/>
      <c r="ED5" s="904"/>
      <c r="EE5" s="904"/>
      <c r="EF5" s="904"/>
      <c r="EG5" s="904"/>
      <c r="EH5" s="904"/>
      <c r="EI5" s="904"/>
      <c r="EJ5" s="904"/>
      <c r="EK5" s="904"/>
      <c r="EL5" s="904"/>
      <c r="EM5" s="904"/>
      <c r="EN5" s="904"/>
      <c r="EO5" s="904"/>
      <c r="EP5" s="904"/>
      <c r="EQ5" s="904"/>
      <c r="ER5" s="904"/>
      <c r="ES5" s="904"/>
      <c r="ET5" s="904"/>
      <c r="EU5" s="904"/>
      <c r="EV5" s="904"/>
      <c r="EW5" s="904"/>
      <c r="EX5" s="904"/>
      <c r="EY5" s="904"/>
      <c r="EZ5" s="904"/>
      <c r="FA5" s="904"/>
      <c r="FB5" s="904"/>
      <c r="FC5" s="904"/>
      <c r="FD5" s="904"/>
      <c r="FE5" s="904"/>
      <c r="FF5" s="904"/>
      <c r="FG5" s="904"/>
      <c r="FH5" s="904"/>
      <c r="FI5" s="904"/>
      <c r="FJ5" s="904"/>
      <c r="FK5" s="904"/>
      <c r="FL5" s="904"/>
      <c r="FM5" s="904"/>
      <c r="FN5" s="904"/>
      <c r="FO5" s="904"/>
      <c r="FP5" s="904"/>
      <c r="FQ5" s="904"/>
      <c r="FR5" s="904"/>
      <c r="FS5" s="904"/>
      <c r="FT5" s="904"/>
      <c r="FU5" s="904"/>
      <c r="FV5" s="904"/>
      <c r="FW5" s="904"/>
      <c r="FX5" s="904"/>
      <c r="FY5" s="904"/>
      <c r="FZ5" s="904"/>
      <c r="GA5" s="904"/>
      <c r="GB5" s="904"/>
      <c r="GC5" s="904"/>
      <c r="GD5" s="904"/>
      <c r="GE5" s="904"/>
      <c r="GF5" s="904"/>
      <c r="GG5" s="904"/>
      <c r="GH5" s="904"/>
      <c r="GI5" s="904"/>
      <c r="GJ5" s="904"/>
      <c r="GK5" s="904"/>
      <c r="GL5" s="904"/>
      <c r="GM5" s="904"/>
      <c r="GN5" s="904"/>
      <c r="GO5" s="904"/>
      <c r="GP5" s="904"/>
      <c r="GQ5" s="687"/>
      <c r="GR5" s="687"/>
      <c r="GS5" s="687"/>
      <c r="GT5" s="687"/>
      <c r="GU5" s="225"/>
      <c r="GV5" s="225"/>
      <c r="GW5" s="225"/>
      <c r="GX5" s="225"/>
      <c r="GY5" s="225"/>
      <c r="GZ5" s="226"/>
    </row>
    <row r="6" spans="1:211" ht="24.75" customHeight="1" x14ac:dyDescent="0.25">
      <c r="A6" s="757"/>
      <c r="B6" s="758"/>
      <c r="C6" s="758"/>
      <c r="D6" s="906" t="s">
        <v>944</v>
      </c>
      <c r="E6" s="907"/>
      <c r="F6" s="907"/>
      <c r="G6" s="907"/>
      <c r="H6" s="907"/>
      <c r="I6" s="907"/>
      <c r="J6" s="907"/>
      <c r="K6" s="907"/>
      <c r="L6" s="907"/>
      <c r="M6" s="907"/>
      <c r="N6" s="907"/>
      <c r="O6" s="907"/>
      <c r="P6" s="907"/>
      <c r="Q6" s="907"/>
      <c r="R6" s="907"/>
      <c r="S6" s="907"/>
      <c r="T6" s="907"/>
      <c r="U6" s="907"/>
      <c r="V6" s="908"/>
      <c r="W6" s="907"/>
      <c r="X6" s="907"/>
      <c r="Y6" s="907"/>
      <c r="Z6" s="907"/>
      <c r="AA6" s="907"/>
      <c r="AB6" s="909"/>
      <c r="AC6" s="944" t="s">
        <v>7</v>
      </c>
      <c r="AD6" s="945"/>
      <c r="AE6" s="945"/>
      <c r="AF6" s="945"/>
      <c r="AG6" s="945"/>
      <c r="AH6" s="945"/>
      <c r="AI6" s="945"/>
      <c r="AJ6" s="945"/>
      <c r="AK6" s="945"/>
      <c r="AL6" s="945"/>
      <c r="AM6" s="945"/>
      <c r="AN6" s="945"/>
      <c r="AO6" s="945"/>
      <c r="AP6" s="945"/>
      <c r="AQ6" s="945"/>
      <c r="AR6" s="945"/>
      <c r="AS6" s="945"/>
      <c r="AT6" s="945"/>
      <c r="AU6" s="945"/>
      <c r="AV6" s="945"/>
      <c r="AW6" s="945"/>
      <c r="AX6" s="945"/>
      <c r="AY6" s="945"/>
      <c r="AZ6" s="945"/>
      <c r="BA6" s="945"/>
      <c r="BB6" s="945"/>
      <c r="BC6" s="945"/>
      <c r="BD6" s="945"/>
      <c r="BE6" s="945"/>
      <c r="BF6" s="945"/>
      <c r="BG6" s="945"/>
      <c r="BH6" s="945"/>
      <c r="BI6" s="945"/>
      <c r="BJ6" s="945"/>
      <c r="BK6" s="945"/>
      <c r="BL6" s="945"/>
      <c r="BM6" s="945"/>
      <c r="BN6" s="945"/>
      <c r="BO6" s="945"/>
      <c r="BP6" s="946"/>
      <c r="BQ6" s="956" t="s">
        <v>8</v>
      </c>
      <c r="BR6" s="957"/>
      <c r="BS6" s="957"/>
      <c r="BT6" s="957"/>
      <c r="BU6" s="957"/>
      <c r="BV6" s="957"/>
      <c r="BW6" s="957"/>
      <c r="BX6" s="957"/>
      <c r="BY6" s="957"/>
      <c r="BZ6" s="957"/>
      <c r="CA6" s="957"/>
      <c r="CB6" s="957"/>
      <c r="CC6" s="957"/>
      <c r="CD6" s="957"/>
      <c r="CE6" s="957"/>
      <c r="CF6" s="957"/>
      <c r="CG6" s="957"/>
      <c r="CH6" s="957"/>
      <c r="CI6" s="957"/>
      <c r="CJ6" s="957"/>
      <c r="CK6" s="957"/>
      <c r="CL6" s="957"/>
      <c r="CM6" s="957"/>
      <c r="CN6" s="957"/>
      <c r="CO6" s="957"/>
      <c r="CP6" s="957"/>
      <c r="CQ6" s="957"/>
      <c r="CR6" s="957"/>
      <c r="CS6" s="957"/>
      <c r="CT6" s="957"/>
      <c r="CU6" s="957"/>
      <c r="CV6" s="957"/>
      <c r="CW6" s="957"/>
      <c r="CX6" s="957"/>
      <c r="CY6" s="957"/>
      <c r="CZ6" s="957"/>
      <c r="DA6" s="957"/>
      <c r="DB6" s="957"/>
      <c r="DC6" s="957"/>
      <c r="DD6" s="957"/>
      <c r="DE6" s="957"/>
      <c r="DF6" s="957"/>
      <c r="DG6" s="957"/>
      <c r="DH6" s="957"/>
      <c r="DI6" s="958"/>
      <c r="DJ6" s="959" t="s">
        <v>9</v>
      </c>
      <c r="DK6" s="960"/>
      <c r="DL6" s="960"/>
      <c r="DM6" s="960"/>
      <c r="DN6" s="960"/>
      <c r="DO6" s="960"/>
      <c r="DP6" s="960"/>
      <c r="DQ6" s="960"/>
      <c r="DR6" s="960"/>
      <c r="DS6" s="960"/>
      <c r="DT6" s="960"/>
      <c r="DU6" s="960"/>
      <c r="DV6" s="960"/>
      <c r="DW6" s="960"/>
      <c r="DX6" s="960"/>
      <c r="DY6" s="960"/>
      <c r="DZ6" s="960"/>
      <c r="EA6" s="960"/>
      <c r="EB6" s="960"/>
      <c r="EC6" s="960"/>
      <c r="ED6" s="960"/>
      <c r="EE6" s="960"/>
      <c r="EF6" s="960"/>
      <c r="EG6" s="960"/>
      <c r="EH6" s="960"/>
      <c r="EI6" s="960"/>
      <c r="EJ6" s="960"/>
      <c r="EK6" s="960"/>
      <c r="EL6" s="960"/>
      <c r="EM6" s="960"/>
      <c r="EN6" s="960"/>
      <c r="EO6" s="960"/>
      <c r="EP6" s="960"/>
      <c r="EQ6" s="960"/>
      <c r="ER6" s="960"/>
      <c r="ES6" s="960"/>
      <c r="ET6" s="960"/>
      <c r="EU6" s="960"/>
      <c r="EV6" s="960"/>
      <c r="EW6" s="960"/>
      <c r="EX6" s="960"/>
      <c r="EY6" s="960"/>
      <c r="EZ6" s="960"/>
      <c r="FA6" s="759"/>
      <c r="FB6" s="927" t="s">
        <v>10</v>
      </c>
      <c r="FC6" s="927"/>
      <c r="FD6" s="927"/>
      <c r="FE6" s="927"/>
      <c r="FF6" s="927"/>
      <c r="FG6" s="928"/>
      <c r="FH6" s="928"/>
      <c r="FI6" s="928"/>
      <c r="FJ6" s="928"/>
      <c r="FK6" s="928"/>
      <c r="FL6" s="928"/>
      <c r="FM6" s="928"/>
      <c r="FN6" s="928"/>
      <c r="FO6" s="928"/>
      <c r="FP6" s="928"/>
      <c r="FQ6" s="928"/>
      <c r="FR6" s="928"/>
      <c r="FS6" s="928"/>
      <c r="FT6" s="928"/>
      <c r="FU6" s="928"/>
      <c r="FV6" s="928"/>
      <c r="FW6" s="928"/>
      <c r="FX6" s="928"/>
      <c r="FY6" s="928"/>
      <c r="FZ6" s="928"/>
      <c r="GA6" s="928"/>
      <c r="GB6" s="928"/>
      <c r="GC6" s="928"/>
      <c r="GD6" s="928"/>
      <c r="GE6" s="928"/>
      <c r="GF6" s="928"/>
      <c r="GG6" s="928"/>
      <c r="GH6" s="928"/>
      <c r="GI6" s="928"/>
      <c r="GJ6" s="928"/>
      <c r="GK6" s="928"/>
      <c r="GL6" s="928"/>
      <c r="GM6" s="928"/>
      <c r="GN6" s="928"/>
      <c r="GO6" s="928"/>
      <c r="GP6" s="928"/>
      <c r="GQ6" s="928"/>
      <c r="GR6" s="928"/>
      <c r="GS6" s="928"/>
      <c r="GT6" s="928"/>
      <c r="GU6" s="928"/>
      <c r="GV6" s="760"/>
      <c r="GW6" s="760"/>
      <c r="GX6" s="760"/>
      <c r="GY6" s="760"/>
      <c r="GZ6" s="969" t="s">
        <v>942</v>
      </c>
    </row>
    <row r="7" spans="1:211" s="228" customFormat="1" ht="24.75" customHeight="1" x14ac:dyDescent="0.25">
      <c r="A7" s="919" t="s">
        <v>12</v>
      </c>
      <c r="B7" s="920"/>
      <c r="C7" s="921"/>
      <c r="D7" s="950" t="s">
        <v>13</v>
      </c>
      <c r="E7" s="922" t="s">
        <v>14</v>
      </c>
      <c r="F7" s="922" t="s">
        <v>15</v>
      </c>
      <c r="G7" s="952" t="s">
        <v>16</v>
      </c>
      <c r="H7" s="952"/>
      <c r="I7" s="922" t="s">
        <v>17</v>
      </c>
      <c r="J7" s="922" t="s">
        <v>18</v>
      </c>
      <c r="K7" s="922" t="s">
        <v>19</v>
      </c>
      <c r="L7" s="922" t="s">
        <v>20</v>
      </c>
      <c r="M7" s="922" t="s">
        <v>21</v>
      </c>
      <c r="N7" s="922" t="s">
        <v>22</v>
      </c>
      <c r="O7" s="941">
        <v>2016</v>
      </c>
      <c r="P7" s="942"/>
      <c r="Q7" s="941">
        <v>2017</v>
      </c>
      <c r="R7" s="942"/>
      <c r="S7" s="942"/>
      <c r="T7" s="941">
        <v>2018</v>
      </c>
      <c r="U7" s="942"/>
      <c r="V7" s="943"/>
      <c r="W7" s="941">
        <v>2019</v>
      </c>
      <c r="X7" s="942"/>
      <c r="Y7" s="942"/>
      <c r="Z7" s="923" t="s">
        <v>23</v>
      </c>
      <c r="AA7" s="922" t="s">
        <v>24</v>
      </c>
      <c r="AB7" s="922" t="s">
        <v>25</v>
      </c>
      <c r="AC7" s="938" t="s">
        <v>26</v>
      </c>
      <c r="AD7" s="939"/>
      <c r="AE7" s="939"/>
      <c r="AF7" s="940"/>
      <c r="AG7" s="938" t="s">
        <v>27</v>
      </c>
      <c r="AH7" s="939"/>
      <c r="AI7" s="939"/>
      <c r="AJ7" s="940"/>
      <c r="AK7" s="938" t="s">
        <v>28</v>
      </c>
      <c r="AL7" s="939"/>
      <c r="AM7" s="939"/>
      <c r="AN7" s="940"/>
      <c r="AO7" s="938" t="s">
        <v>29</v>
      </c>
      <c r="AP7" s="939"/>
      <c r="AQ7" s="939"/>
      <c r="AR7" s="940"/>
      <c r="AS7" s="938" t="s">
        <v>959</v>
      </c>
      <c r="AT7" s="939"/>
      <c r="AU7" s="939"/>
      <c r="AV7" s="940"/>
      <c r="AW7" s="947" t="s">
        <v>31</v>
      </c>
      <c r="AX7" s="948"/>
      <c r="AY7" s="948"/>
      <c r="AZ7" s="949"/>
      <c r="BA7" s="938" t="s">
        <v>32</v>
      </c>
      <c r="BB7" s="939"/>
      <c r="BC7" s="939"/>
      <c r="BD7" s="940"/>
      <c r="BE7" s="938" t="s">
        <v>33</v>
      </c>
      <c r="BF7" s="939"/>
      <c r="BG7" s="939"/>
      <c r="BH7" s="940"/>
      <c r="BI7" s="938" t="s">
        <v>34</v>
      </c>
      <c r="BJ7" s="939"/>
      <c r="BK7" s="939"/>
      <c r="BL7" s="940"/>
      <c r="BM7" s="938" t="s">
        <v>35</v>
      </c>
      <c r="BN7" s="939"/>
      <c r="BO7" s="939"/>
      <c r="BP7" s="940"/>
      <c r="BQ7" s="924" t="s">
        <v>26</v>
      </c>
      <c r="BR7" s="925"/>
      <c r="BS7" s="925"/>
      <c r="BT7" s="926"/>
      <c r="BU7" s="924" t="s">
        <v>27</v>
      </c>
      <c r="BV7" s="925"/>
      <c r="BW7" s="925"/>
      <c r="BX7" s="925"/>
      <c r="BY7" s="926"/>
      <c r="BZ7" s="924" t="s">
        <v>28</v>
      </c>
      <c r="CA7" s="925"/>
      <c r="CB7" s="925"/>
      <c r="CC7" s="925"/>
      <c r="CD7" s="926"/>
      <c r="CE7" s="924" t="s">
        <v>29</v>
      </c>
      <c r="CF7" s="925"/>
      <c r="CG7" s="925"/>
      <c r="CH7" s="926"/>
      <c r="CI7" s="913" t="s">
        <v>30</v>
      </c>
      <c r="CJ7" s="914"/>
      <c r="CK7" s="914"/>
      <c r="CL7" s="915"/>
      <c r="CM7" s="916" t="s">
        <v>31</v>
      </c>
      <c r="CN7" s="917"/>
      <c r="CO7" s="917"/>
      <c r="CP7" s="918"/>
      <c r="CQ7" s="913" t="s">
        <v>32</v>
      </c>
      <c r="CR7" s="914"/>
      <c r="CS7" s="914"/>
      <c r="CT7" s="914"/>
      <c r="CU7" s="915"/>
      <c r="CV7" s="913" t="s">
        <v>33</v>
      </c>
      <c r="CW7" s="914"/>
      <c r="CX7" s="914"/>
      <c r="CY7" s="914"/>
      <c r="CZ7" s="915"/>
      <c r="DA7" s="916" t="s">
        <v>34</v>
      </c>
      <c r="DB7" s="917"/>
      <c r="DC7" s="917"/>
      <c r="DD7" s="918"/>
      <c r="DE7" s="916" t="s">
        <v>36</v>
      </c>
      <c r="DF7" s="917"/>
      <c r="DG7" s="917"/>
      <c r="DH7" s="918"/>
      <c r="DI7" s="227"/>
      <c r="DJ7" s="910" t="s">
        <v>26</v>
      </c>
      <c r="DK7" s="911"/>
      <c r="DL7" s="911"/>
      <c r="DM7" s="912"/>
      <c r="DN7" s="910" t="s">
        <v>27</v>
      </c>
      <c r="DO7" s="911"/>
      <c r="DP7" s="911"/>
      <c r="DQ7" s="911"/>
      <c r="DR7" s="726"/>
      <c r="DS7" s="910" t="s">
        <v>28</v>
      </c>
      <c r="DT7" s="911"/>
      <c r="DU7" s="911"/>
      <c r="DV7" s="911"/>
      <c r="DW7" s="726"/>
      <c r="DX7" s="910" t="s">
        <v>37</v>
      </c>
      <c r="DY7" s="911"/>
      <c r="DZ7" s="911"/>
      <c r="EA7" s="912"/>
      <c r="EB7" s="910" t="s">
        <v>1490</v>
      </c>
      <c r="EC7" s="911"/>
      <c r="ED7" s="911"/>
      <c r="EE7" s="912"/>
      <c r="EF7" s="910" t="s">
        <v>31</v>
      </c>
      <c r="EG7" s="911"/>
      <c r="EH7" s="911"/>
      <c r="EI7" s="912"/>
      <c r="EJ7" s="910" t="s">
        <v>32</v>
      </c>
      <c r="EK7" s="911"/>
      <c r="EL7" s="911"/>
      <c r="EM7" s="912"/>
      <c r="EN7" s="910" t="s">
        <v>33</v>
      </c>
      <c r="EO7" s="911"/>
      <c r="EP7" s="911"/>
      <c r="EQ7" s="911"/>
      <c r="ER7" s="912"/>
      <c r="ES7" s="910" t="s">
        <v>34</v>
      </c>
      <c r="ET7" s="911"/>
      <c r="EU7" s="911"/>
      <c r="EV7" s="912"/>
      <c r="EW7" s="910" t="s">
        <v>11</v>
      </c>
      <c r="EX7" s="911"/>
      <c r="EY7" s="911"/>
      <c r="EZ7" s="911"/>
      <c r="FA7" s="727"/>
      <c r="FB7" s="953" t="s">
        <v>26</v>
      </c>
      <c r="FC7" s="954"/>
      <c r="FD7" s="954"/>
      <c r="FE7" s="954"/>
      <c r="FF7" s="955"/>
      <c r="FG7" s="953" t="s">
        <v>27</v>
      </c>
      <c r="FH7" s="954"/>
      <c r="FI7" s="954"/>
      <c r="FJ7" s="954"/>
      <c r="FK7" s="955"/>
      <c r="FL7" s="953" t="s">
        <v>28</v>
      </c>
      <c r="FM7" s="953"/>
      <c r="FN7" s="954"/>
      <c r="FO7" s="954"/>
      <c r="FP7" s="723"/>
      <c r="FQ7" s="953" t="s">
        <v>37</v>
      </c>
      <c r="FR7" s="954"/>
      <c r="FS7" s="954"/>
      <c r="FT7" s="954"/>
      <c r="FU7" s="955"/>
      <c r="FV7" s="963" t="s">
        <v>30</v>
      </c>
      <c r="FW7" s="964"/>
      <c r="FX7" s="964"/>
      <c r="FY7" s="964"/>
      <c r="FZ7" s="965"/>
      <c r="GA7" s="963" t="s">
        <v>31</v>
      </c>
      <c r="GB7" s="964"/>
      <c r="GC7" s="964"/>
      <c r="GD7" s="964"/>
      <c r="GE7" s="965"/>
      <c r="GF7" s="963" t="s">
        <v>32</v>
      </c>
      <c r="GG7" s="964"/>
      <c r="GH7" s="964"/>
      <c r="GI7" s="964"/>
      <c r="GJ7" s="965"/>
      <c r="GK7" s="963" t="s">
        <v>33</v>
      </c>
      <c r="GL7" s="964"/>
      <c r="GM7" s="964"/>
      <c r="GN7" s="964"/>
      <c r="GO7" s="965"/>
      <c r="GP7" s="963" t="s">
        <v>34</v>
      </c>
      <c r="GQ7" s="964"/>
      <c r="GR7" s="964"/>
      <c r="GS7" s="964"/>
      <c r="GT7" s="965"/>
      <c r="GU7" s="966" t="s">
        <v>38</v>
      </c>
      <c r="GV7" s="967"/>
      <c r="GW7" s="967"/>
      <c r="GX7" s="967"/>
      <c r="GY7" s="968"/>
      <c r="GZ7" s="970"/>
      <c r="HA7" s="971" t="s">
        <v>1474</v>
      </c>
      <c r="HB7" s="961" t="s">
        <v>1473</v>
      </c>
      <c r="HC7" s="961" t="s">
        <v>1788</v>
      </c>
    </row>
    <row r="8" spans="1:211" s="235" customFormat="1" ht="40.5" customHeight="1" x14ac:dyDescent="0.25">
      <c r="A8" s="761" t="s">
        <v>39</v>
      </c>
      <c r="B8" s="229" t="s">
        <v>40</v>
      </c>
      <c r="C8" s="230" t="s">
        <v>41</v>
      </c>
      <c r="D8" s="951"/>
      <c r="E8" s="922"/>
      <c r="F8" s="922"/>
      <c r="G8" s="952"/>
      <c r="H8" s="952"/>
      <c r="I8" s="922"/>
      <c r="J8" s="922"/>
      <c r="K8" s="922"/>
      <c r="L8" s="922"/>
      <c r="M8" s="922"/>
      <c r="N8" s="922"/>
      <c r="O8" s="728" t="s">
        <v>42</v>
      </c>
      <c r="P8" s="231" t="s">
        <v>43</v>
      </c>
      <c r="Q8" s="728" t="s">
        <v>42</v>
      </c>
      <c r="R8" s="232" t="s">
        <v>956</v>
      </c>
      <c r="S8" s="233" t="s">
        <v>43</v>
      </c>
      <c r="T8" s="728" t="s">
        <v>42</v>
      </c>
      <c r="U8" s="728" t="s">
        <v>956</v>
      </c>
      <c r="V8" s="231" t="s">
        <v>43</v>
      </c>
      <c r="W8" s="728" t="s">
        <v>42</v>
      </c>
      <c r="X8" s="728" t="s">
        <v>956</v>
      </c>
      <c r="Y8" s="231" t="s">
        <v>43</v>
      </c>
      <c r="Z8" s="923"/>
      <c r="AA8" s="922"/>
      <c r="AB8" s="922"/>
      <c r="AC8" s="41" t="s">
        <v>45</v>
      </c>
      <c r="AD8" s="42" t="s">
        <v>46</v>
      </c>
      <c r="AE8" s="41" t="s">
        <v>47</v>
      </c>
      <c r="AF8" s="41" t="s">
        <v>48</v>
      </c>
      <c r="AG8" s="43" t="s">
        <v>45</v>
      </c>
      <c r="AH8" s="44" t="s">
        <v>46</v>
      </c>
      <c r="AI8" s="41" t="s">
        <v>47</v>
      </c>
      <c r="AJ8" s="41" t="s">
        <v>48</v>
      </c>
      <c r="AK8" s="45" t="s">
        <v>45</v>
      </c>
      <c r="AL8" s="46" t="s">
        <v>46</v>
      </c>
      <c r="AM8" s="45" t="s">
        <v>47</v>
      </c>
      <c r="AN8" s="45" t="s">
        <v>48</v>
      </c>
      <c r="AO8" s="41" t="s">
        <v>45</v>
      </c>
      <c r="AP8" s="42" t="s">
        <v>46</v>
      </c>
      <c r="AQ8" s="41" t="s">
        <v>47</v>
      </c>
      <c r="AR8" s="41" t="s">
        <v>48</v>
      </c>
      <c r="AS8" s="41" t="s">
        <v>45</v>
      </c>
      <c r="AT8" s="42" t="s">
        <v>46</v>
      </c>
      <c r="AU8" s="41" t="s">
        <v>47</v>
      </c>
      <c r="AV8" s="41" t="s">
        <v>48</v>
      </c>
      <c r="AW8" s="41" t="s">
        <v>45</v>
      </c>
      <c r="AX8" s="42" t="s">
        <v>46</v>
      </c>
      <c r="AY8" s="41" t="s">
        <v>47</v>
      </c>
      <c r="AZ8" s="41" t="s">
        <v>48</v>
      </c>
      <c r="BA8" s="41" t="s">
        <v>45</v>
      </c>
      <c r="BB8" s="41" t="s">
        <v>46</v>
      </c>
      <c r="BC8" s="41" t="s">
        <v>47</v>
      </c>
      <c r="BD8" s="41" t="s">
        <v>48</v>
      </c>
      <c r="BE8" s="41" t="s">
        <v>45</v>
      </c>
      <c r="BF8" s="42" t="s">
        <v>46</v>
      </c>
      <c r="BG8" s="41" t="s">
        <v>47</v>
      </c>
      <c r="BH8" s="41" t="s">
        <v>48</v>
      </c>
      <c r="BI8" s="41" t="s">
        <v>45</v>
      </c>
      <c r="BJ8" s="42" t="s">
        <v>46</v>
      </c>
      <c r="BK8" s="41" t="s">
        <v>47</v>
      </c>
      <c r="BL8" s="41" t="s">
        <v>48</v>
      </c>
      <c r="BM8" s="47" t="s">
        <v>45</v>
      </c>
      <c r="BN8" s="44" t="s">
        <v>46</v>
      </c>
      <c r="BO8" s="43" t="s">
        <v>47</v>
      </c>
      <c r="BP8" s="43" t="s">
        <v>48</v>
      </c>
      <c r="BQ8" s="104" t="s">
        <v>45</v>
      </c>
      <c r="BR8" s="104" t="s">
        <v>46</v>
      </c>
      <c r="BS8" s="104" t="s">
        <v>47</v>
      </c>
      <c r="BT8" s="104" t="s">
        <v>48</v>
      </c>
      <c r="BU8" s="104" t="s">
        <v>45</v>
      </c>
      <c r="BV8" s="104" t="s">
        <v>46</v>
      </c>
      <c r="BW8" s="104" t="s">
        <v>47</v>
      </c>
      <c r="BX8" s="104" t="s">
        <v>48</v>
      </c>
      <c r="BY8" s="104" t="s">
        <v>1489</v>
      </c>
      <c r="BZ8" s="104" t="s">
        <v>45</v>
      </c>
      <c r="CA8" s="104" t="s">
        <v>46</v>
      </c>
      <c r="CB8" s="104" t="s">
        <v>47</v>
      </c>
      <c r="CC8" s="104" t="s">
        <v>48</v>
      </c>
      <c r="CD8" s="104" t="s">
        <v>1489</v>
      </c>
      <c r="CE8" s="104" t="s">
        <v>45</v>
      </c>
      <c r="CF8" s="104" t="s">
        <v>46</v>
      </c>
      <c r="CG8" s="104" t="s">
        <v>47</v>
      </c>
      <c r="CH8" s="104" t="s">
        <v>48</v>
      </c>
      <c r="CI8" s="104" t="s">
        <v>45</v>
      </c>
      <c r="CJ8" s="104" t="s">
        <v>46</v>
      </c>
      <c r="CK8" s="104" t="s">
        <v>47</v>
      </c>
      <c r="CL8" s="104" t="s">
        <v>48</v>
      </c>
      <c r="CM8" s="104" t="s">
        <v>45</v>
      </c>
      <c r="CN8" s="104" t="s">
        <v>46</v>
      </c>
      <c r="CO8" s="104" t="s">
        <v>47</v>
      </c>
      <c r="CP8" s="104" t="s">
        <v>48</v>
      </c>
      <c r="CQ8" s="104" t="s">
        <v>45</v>
      </c>
      <c r="CR8" s="104" t="s">
        <v>46</v>
      </c>
      <c r="CS8" s="104" t="s">
        <v>47</v>
      </c>
      <c r="CT8" s="104" t="s">
        <v>48</v>
      </c>
      <c r="CU8" s="104" t="s">
        <v>1489</v>
      </c>
      <c r="CV8" s="104" t="s">
        <v>45</v>
      </c>
      <c r="CW8" s="104" t="s">
        <v>46</v>
      </c>
      <c r="CX8" s="104" t="s">
        <v>47</v>
      </c>
      <c r="CY8" s="104" t="s">
        <v>48</v>
      </c>
      <c r="CZ8" s="104" t="s">
        <v>1489</v>
      </c>
      <c r="DA8" s="104" t="s">
        <v>45</v>
      </c>
      <c r="DB8" s="104" t="s">
        <v>46</v>
      </c>
      <c r="DC8" s="104" t="s">
        <v>47</v>
      </c>
      <c r="DD8" s="104" t="s">
        <v>48</v>
      </c>
      <c r="DE8" s="104" t="s">
        <v>45</v>
      </c>
      <c r="DF8" s="104" t="s">
        <v>46</v>
      </c>
      <c r="DG8" s="104" t="s">
        <v>47</v>
      </c>
      <c r="DH8" s="104" t="s">
        <v>48</v>
      </c>
      <c r="DI8" s="104" t="s">
        <v>1489</v>
      </c>
      <c r="DJ8" s="122" t="s">
        <v>45</v>
      </c>
      <c r="DK8" s="122" t="s">
        <v>46</v>
      </c>
      <c r="DL8" s="122" t="s">
        <v>47</v>
      </c>
      <c r="DM8" s="122" t="s">
        <v>48</v>
      </c>
      <c r="DN8" s="122" t="s">
        <v>45</v>
      </c>
      <c r="DO8" s="122" t="s">
        <v>46</v>
      </c>
      <c r="DP8" s="122" t="s">
        <v>47</v>
      </c>
      <c r="DQ8" s="122" t="s">
        <v>48</v>
      </c>
      <c r="DR8" s="191" t="s">
        <v>1491</v>
      </c>
      <c r="DS8" s="122" t="s">
        <v>45</v>
      </c>
      <c r="DT8" s="122" t="s">
        <v>46</v>
      </c>
      <c r="DU8" s="122" t="s">
        <v>47</v>
      </c>
      <c r="DV8" s="122" t="s">
        <v>48</v>
      </c>
      <c r="DW8" s="191" t="s">
        <v>1491</v>
      </c>
      <c r="DX8" s="122" t="s">
        <v>45</v>
      </c>
      <c r="DY8" s="122" t="s">
        <v>46</v>
      </c>
      <c r="DZ8" s="122" t="s">
        <v>47</v>
      </c>
      <c r="EA8" s="122" t="s">
        <v>48</v>
      </c>
      <c r="EB8" s="122" t="s">
        <v>45</v>
      </c>
      <c r="EC8" s="122" t="s">
        <v>46</v>
      </c>
      <c r="ED8" s="122" t="s">
        <v>47</v>
      </c>
      <c r="EE8" s="122" t="s">
        <v>48</v>
      </c>
      <c r="EF8" s="122" t="s">
        <v>45</v>
      </c>
      <c r="EG8" s="122" t="s">
        <v>46</v>
      </c>
      <c r="EH8" s="122" t="s">
        <v>47</v>
      </c>
      <c r="EI8" s="122" t="s">
        <v>48</v>
      </c>
      <c r="EJ8" s="122" t="s">
        <v>45</v>
      </c>
      <c r="EK8" s="122" t="s">
        <v>46</v>
      </c>
      <c r="EL8" s="122" t="s">
        <v>47</v>
      </c>
      <c r="EM8" s="122" t="s">
        <v>48</v>
      </c>
      <c r="EN8" s="122" t="s">
        <v>45</v>
      </c>
      <c r="EO8" s="122" t="s">
        <v>46</v>
      </c>
      <c r="EP8" s="122" t="s">
        <v>47</v>
      </c>
      <c r="EQ8" s="122" t="s">
        <v>48</v>
      </c>
      <c r="ER8" s="191" t="s">
        <v>1491</v>
      </c>
      <c r="ES8" s="122" t="s">
        <v>45</v>
      </c>
      <c r="ET8" s="122" t="s">
        <v>46</v>
      </c>
      <c r="EU8" s="122" t="s">
        <v>47</v>
      </c>
      <c r="EV8" s="122" t="s">
        <v>48</v>
      </c>
      <c r="EW8" s="122" t="s">
        <v>45</v>
      </c>
      <c r="EX8" s="122" t="s">
        <v>46</v>
      </c>
      <c r="EY8" s="122" t="s">
        <v>47</v>
      </c>
      <c r="EZ8" s="122" t="s">
        <v>48</v>
      </c>
      <c r="FA8" s="191" t="s">
        <v>1491</v>
      </c>
      <c r="FB8" s="723" t="s">
        <v>1499</v>
      </c>
      <c r="FC8" s="723" t="s">
        <v>1786</v>
      </c>
      <c r="FD8" s="723" t="s">
        <v>47</v>
      </c>
      <c r="FE8" s="723" t="s">
        <v>48</v>
      </c>
      <c r="FF8" s="688" t="s">
        <v>1787</v>
      </c>
      <c r="FG8" s="234" t="s">
        <v>1499</v>
      </c>
      <c r="FH8" s="723" t="s">
        <v>1786</v>
      </c>
      <c r="FI8" s="723" t="s">
        <v>47</v>
      </c>
      <c r="FJ8" s="723" t="s">
        <v>48</v>
      </c>
      <c r="FK8" s="688" t="s">
        <v>1787</v>
      </c>
      <c r="FL8" s="234" t="s">
        <v>1499</v>
      </c>
      <c r="FM8" s="234" t="s">
        <v>1786</v>
      </c>
      <c r="FN8" s="723" t="s">
        <v>47</v>
      </c>
      <c r="FO8" s="723" t="s">
        <v>48</v>
      </c>
      <c r="FP8" s="688" t="s">
        <v>1787</v>
      </c>
      <c r="FQ8" s="234" t="s">
        <v>1499</v>
      </c>
      <c r="FR8" s="234" t="s">
        <v>1786</v>
      </c>
      <c r="FS8" s="723" t="s">
        <v>47</v>
      </c>
      <c r="FT8" s="723" t="s">
        <v>48</v>
      </c>
      <c r="FU8" s="688" t="s">
        <v>1787</v>
      </c>
      <c r="FV8" s="234" t="s">
        <v>1499</v>
      </c>
      <c r="FW8" s="234" t="s">
        <v>1786</v>
      </c>
      <c r="FX8" s="723" t="s">
        <v>47</v>
      </c>
      <c r="FY8" s="723" t="s">
        <v>48</v>
      </c>
      <c r="FZ8" s="688" t="s">
        <v>1787</v>
      </c>
      <c r="GA8" s="234" t="s">
        <v>1499</v>
      </c>
      <c r="GB8" s="234" t="s">
        <v>1786</v>
      </c>
      <c r="GC8" s="234" t="s">
        <v>47</v>
      </c>
      <c r="GD8" s="234" t="s">
        <v>48</v>
      </c>
      <c r="GE8" s="698" t="s">
        <v>1787</v>
      </c>
      <c r="GF8" s="234" t="s">
        <v>1499</v>
      </c>
      <c r="GG8" s="234" t="s">
        <v>1786</v>
      </c>
      <c r="GH8" s="234" t="s">
        <v>47</v>
      </c>
      <c r="GI8" s="234" t="s">
        <v>48</v>
      </c>
      <c r="GJ8" s="698" t="s">
        <v>1787</v>
      </c>
      <c r="GK8" s="234" t="s">
        <v>1499</v>
      </c>
      <c r="GL8" s="234" t="s">
        <v>1786</v>
      </c>
      <c r="GM8" s="234" t="s">
        <v>47</v>
      </c>
      <c r="GN8" s="234" t="s">
        <v>48</v>
      </c>
      <c r="GO8" s="698" t="s">
        <v>1787</v>
      </c>
      <c r="GP8" s="234" t="s">
        <v>1499</v>
      </c>
      <c r="GQ8" s="234" t="s">
        <v>1786</v>
      </c>
      <c r="GR8" s="234" t="s">
        <v>47</v>
      </c>
      <c r="GS8" s="234" t="s">
        <v>48</v>
      </c>
      <c r="GT8" s="698" t="s">
        <v>1787</v>
      </c>
      <c r="GU8" s="234" t="s">
        <v>1499</v>
      </c>
      <c r="GV8" s="234" t="s">
        <v>1786</v>
      </c>
      <c r="GW8" s="234" t="s">
        <v>47</v>
      </c>
      <c r="GX8" s="234" t="s">
        <v>48</v>
      </c>
      <c r="GY8" s="698" t="s">
        <v>1787</v>
      </c>
      <c r="GZ8" s="762" t="s">
        <v>1499</v>
      </c>
      <c r="HA8" s="971"/>
      <c r="HB8" s="961"/>
      <c r="HC8" s="961"/>
    </row>
    <row r="9" spans="1:211" s="228" customFormat="1" ht="24.75" customHeight="1" x14ac:dyDescent="0.25">
      <c r="A9" s="763"/>
      <c r="B9" s="236"/>
      <c r="C9" s="236"/>
      <c r="D9" s="236"/>
      <c r="E9" s="236"/>
      <c r="F9" s="236"/>
      <c r="G9" s="237"/>
      <c r="H9" s="237"/>
      <c r="I9" s="236"/>
      <c r="J9" s="236"/>
      <c r="K9" s="236"/>
      <c r="L9" s="238"/>
      <c r="M9" s="236"/>
      <c r="N9" s="236"/>
      <c r="O9" s="238"/>
      <c r="P9" s="238"/>
      <c r="Q9" s="236"/>
      <c r="R9" s="239"/>
      <c r="S9" s="240"/>
      <c r="T9" s="236"/>
      <c r="U9" s="236"/>
      <c r="V9" s="238"/>
      <c r="W9" s="236"/>
      <c r="X9" s="236"/>
      <c r="Y9" s="236"/>
      <c r="Z9" s="241"/>
      <c r="AA9" s="728"/>
      <c r="AB9" s="236"/>
      <c r="AC9" s="41"/>
      <c r="AD9" s="42"/>
      <c r="AE9" s="41"/>
      <c r="AF9" s="41"/>
      <c r="AG9" s="43"/>
      <c r="AH9" s="44"/>
      <c r="AI9" s="41"/>
      <c r="AJ9" s="41"/>
      <c r="AK9" s="45"/>
      <c r="AL9" s="46"/>
      <c r="AM9" s="45"/>
      <c r="AN9" s="45"/>
      <c r="AO9" s="41"/>
      <c r="AP9" s="42"/>
      <c r="AQ9" s="41"/>
      <c r="AR9" s="41"/>
      <c r="AS9" s="41"/>
      <c r="AT9" s="42"/>
      <c r="AU9" s="41"/>
      <c r="AV9" s="41"/>
      <c r="AW9" s="41"/>
      <c r="AX9" s="42"/>
      <c r="AY9" s="41"/>
      <c r="AZ9" s="41"/>
      <c r="BA9" s="41"/>
      <c r="BB9" s="41"/>
      <c r="BC9" s="41"/>
      <c r="BD9" s="41"/>
      <c r="BE9" s="41"/>
      <c r="BF9" s="42"/>
      <c r="BG9" s="41"/>
      <c r="BH9" s="41"/>
      <c r="BI9" s="41"/>
      <c r="BJ9" s="42"/>
      <c r="BK9" s="41"/>
      <c r="BL9" s="41"/>
      <c r="BM9" s="48"/>
      <c r="BN9" s="44"/>
      <c r="BO9" s="43"/>
      <c r="BP9" s="43"/>
      <c r="BQ9" s="106"/>
      <c r="BR9" s="106"/>
      <c r="BS9" s="106"/>
      <c r="BT9" s="106"/>
      <c r="BU9" s="106"/>
      <c r="BV9" s="106"/>
      <c r="BW9" s="106"/>
      <c r="BX9" s="106"/>
      <c r="BY9" s="106"/>
      <c r="BZ9" s="106"/>
      <c r="CA9" s="106"/>
      <c r="CB9" s="106"/>
      <c r="CC9" s="106"/>
      <c r="CD9" s="106"/>
      <c r="CE9" s="106"/>
      <c r="CF9" s="106"/>
      <c r="CG9" s="106"/>
      <c r="CH9" s="106"/>
      <c r="CI9" s="105"/>
      <c r="CJ9" s="105"/>
      <c r="CK9" s="105"/>
      <c r="CL9" s="105"/>
      <c r="CM9" s="105"/>
      <c r="CN9" s="105"/>
      <c r="CO9" s="105"/>
      <c r="CP9" s="105"/>
      <c r="CQ9" s="105"/>
      <c r="CR9" s="105"/>
      <c r="CS9" s="105"/>
      <c r="CT9" s="105"/>
      <c r="CU9" s="105"/>
      <c r="CV9" s="105"/>
      <c r="CW9" s="105"/>
      <c r="CX9" s="105"/>
      <c r="CY9" s="105"/>
      <c r="CZ9" s="105"/>
      <c r="DA9" s="105"/>
      <c r="DB9" s="105"/>
      <c r="DC9" s="105"/>
      <c r="DD9" s="105"/>
      <c r="DE9" s="105"/>
      <c r="DF9" s="105"/>
      <c r="DG9" s="105"/>
      <c r="DH9" s="105"/>
      <c r="DI9" s="105"/>
      <c r="DJ9" s="82"/>
      <c r="DK9" s="82"/>
      <c r="DL9" s="82"/>
      <c r="DM9" s="82"/>
      <c r="DN9" s="82"/>
      <c r="DO9" s="82"/>
      <c r="DP9" s="82"/>
      <c r="DQ9" s="82"/>
      <c r="DR9" s="82"/>
      <c r="DS9" s="82"/>
      <c r="DT9" s="82"/>
      <c r="DU9" s="82"/>
      <c r="DV9" s="82"/>
      <c r="DW9" s="82"/>
      <c r="DX9" s="82"/>
      <c r="DY9" s="82"/>
      <c r="DZ9" s="82"/>
      <c r="EA9" s="82"/>
      <c r="EB9" s="83"/>
      <c r="EC9" s="83"/>
      <c r="ED9" s="83"/>
      <c r="EE9" s="83"/>
      <c r="EF9" s="83"/>
      <c r="EG9" s="83"/>
      <c r="EH9" s="83"/>
      <c r="EI9" s="83"/>
      <c r="EJ9" s="83"/>
      <c r="EK9" s="83"/>
      <c r="EL9" s="83"/>
      <c r="EM9" s="83"/>
      <c r="EN9" s="83"/>
      <c r="EO9" s="83"/>
      <c r="EP9" s="83"/>
      <c r="EQ9" s="83"/>
      <c r="ER9" s="83"/>
      <c r="ES9" s="83"/>
      <c r="ET9" s="83"/>
      <c r="EU9" s="83"/>
      <c r="EV9" s="83"/>
      <c r="EW9" s="83"/>
      <c r="EX9" s="83"/>
      <c r="EY9" s="83"/>
      <c r="EZ9" s="157"/>
      <c r="FA9" s="157"/>
      <c r="FB9" s="84"/>
      <c r="FC9" s="84"/>
      <c r="FD9" s="84"/>
      <c r="FE9" s="84"/>
      <c r="FF9" s="84"/>
      <c r="FG9" s="84"/>
      <c r="FH9" s="84"/>
      <c r="FI9" s="84"/>
      <c r="FJ9" s="84"/>
      <c r="FK9" s="84"/>
      <c r="FL9" s="84"/>
      <c r="FM9" s="84"/>
      <c r="FN9" s="84"/>
      <c r="FO9" s="84"/>
      <c r="FP9" s="84"/>
      <c r="FQ9" s="84"/>
      <c r="FR9" s="84"/>
      <c r="FS9" s="84"/>
      <c r="FT9" s="84"/>
      <c r="FU9" s="84"/>
      <c r="FV9" s="734"/>
      <c r="FW9" s="734"/>
      <c r="FX9" s="734"/>
      <c r="FY9" s="734"/>
      <c r="FZ9" s="734"/>
      <c r="GA9" s="734"/>
      <c r="GB9" s="734"/>
      <c r="GC9" s="734"/>
      <c r="GD9" s="734"/>
      <c r="GE9" s="734"/>
      <c r="GF9" s="734"/>
      <c r="GG9" s="734"/>
      <c r="GH9" s="734"/>
      <c r="GI9" s="734"/>
      <c r="GJ9" s="734"/>
      <c r="GK9" s="734"/>
      <c r="GL9" s="734"/>
      <c r="GM9" s="734"/>
      <c r="GN9" s="734"/>
      <c r="GO9" s="734"/>
      <c r="GP9" s="734"/>
      <c r="GQ9" s="734"/>
      <c r="GR9" s="734"/>
      <c r="GS9" s="734"/>
      <c r="GT9" s="734"/>
      <c r="GU9" s="734"/>
      <c r="GV9" s="734"/>
      <c r="GW9" s="734"/>
      <c r="GX9" s="734"/>
      <c r="GY9" s="734"/>
      <c r="GZ9" s="764"/>
      <c r="HA9" s="971"/>
      <c r="HB9" s="961"/>
      <c r="HC9" s="962"/>
    </row>
    <row r="10" spans="1:211" s="228" customFormat="1" ht="24.75" customHeight="1" x14ac:dyDescent="0.25">
      <c r="A10" s="765">
        <v>1</v>
      </c>
      <c r="B10" s="242" t="s">
        <v>49</v>
      </c>
      <c r="C10" s="243"/>
      <c r="D10" s="244"/>
      <c r="E10" s="244"/>
      <c r="F10" s="244"/>
      <c r="G10" s="243"/>
      <c r="H10" s="244"/>
      <c r="I10" s="244"/>
      <c r="J10" s="245"/>
      <c r="K10" s="243"/>
      <c r="L10" s="246" t="s">
        <v>65</v>
      </c>
      <c r="M10" s="244"/>
      <c r="N10" s="244"/>
      <c r="O10" s="247"/>
      <c r="P10" s="247"/>
      <c r="Q10" s="244"/>
      <c r="R10" s="248"/>
      <c r="S10" s="247"/>
      <c r="T10" s="244"/>
      <c r="U10" s="244"/>
      <c r="V10" s="247"/>
      <c r="W10" s="243"/>
      <c r="X10" s="243"/>
      <c r="Y10" s="243"/>
      <c r="Z10" s="249"/>
      <c r="AA10" s="250"/>
      <c r="AB10" s="243"/>
      <c r="AC10" s="49">
        <f t="shared" ref="AC10:CN10" si="0">AC11</f>
        <v>0</v>
      </c>
      <c r="AD10" s="49">
        <f t="shared" si="0"/>
        <v>0</v>
      </c>
      <c r="AE10" s="49">
        <f t="shared" si="0"/>
        <v>0</v>
      </c>
      <c r="AF10" s="49">
        <f t="shared" si="0"/>
        <v>0</v>
      </c>
      <c r="AG10" s="49">
        <f t="shared" si="0"/>
        <v>0</v>
      </c>
      <c r="AH10" s="49">
        <f t="shared" si="0"/>
        <v>0</v>
      </c>
      <c r="AI10" s="49">
        <f t="shared" si="0"/>
        <v>0</v>
      </c>
      <c r="AJ10" s="49">
        <f t="shared" si="0"/>
        <v>0</v>
      </c>
      <c r="AK10" s="49">
        <f t="shared" si="0"/>
        <v>849566350</v>
      </c>
      <c r="AL10" s="49">
        <f t="shared" si="0"/>
        <v>1055013605</v>
      </c>
      <c r="AM10" s="49">
        <f t="shared" si="0"/>
        <v>389853330</v>
      </c>
      <c r="AN10" s="49">
        <f t="shared" si="0"/>
        <v>389853330</v>
      </c>
      <c r="AO10" s="49">
        <f t="shared" si="0"/>
        <v>0</v>
      </c>
      <c r="AP10" s="49">
        <f t="shared" si="0"/>
        <v>0</v>
      </c>
      <c r="AQ10" s="49">
        <f t="shared" si="0"/>
        <v>0</v>
      </c>
      <c r="AR10" s="49">
        <f t="shared" si="0"/>
        <v>0</v>
      </c>
      <c r="AS10" s="49">
        <f t="shared" si="0"/>
        <v>0</v>
      </c>
      <c r="AT10" s="49">
        <f t="shared" si="0"/>
        <v>0</v>
      </c>
      <c r="AU10" s="49">
        <f t="shared" si="0"/>
        <v>0</v>
      </c>
      <c r="AV10" s="49">
        <f t="shared" si="0"/>
        <v>0</v>
      </c>
      <c r="AW10" s="49">
        <f t="shared" si="0"/>
        <v>2248717121</v>
      </c>
      <c r="AX10" s="49">
        <f t="shared" si="0"/>
        <v>2252293686</v>
      </c>
      <c r="AY10" s="49">
        <f t="shared" si="0"/>
        <v>2141958657.5599999</v>
      </c>
      <c r="AZ10" s="49">
        <f t="shared" si="0"/>
        <v>2141958657.5599999</v>
      </c>
      <c r="BA10" s="49">
        <f t="shared" si="0"/>
        <v>0</v>
      </c>
      <c r="BB10" s="49">
        <f t="shared" si="0"/>
        <v>0</v>
      </c>
      <c r="BC10" s="49">
        <f t="shared" si="0"/>
        <v>0</v>
      </c>
      <c r="BD10" s="49">
        <f t="shared" si="0"/>
        <v>0</v>
      </c>
      <c r="BE10" s="49">
        <f t="shared" si="0"/>
        <v>0</v>
      </c>
      <c r="BF10" s="49">
        <f t="shared" si="0"/>
        <v>0</v>
      </c>
      <c r="BG10" s="49">
        <f t="shared" si="0"/>
        <v>0</v>
      </c>
      <c r="BH10" s="49">
        <f t="shared" si="0"/>
        <v>0</v>
      </c>
      <c r="BI10" s="49">
        <f t="shared" si="0"/>
        <v>1379572379</v>
      </c>
      <c r="BJ10" s="49">
        <f t="shared" si="0"/>
        <v>0</v>
      </c>
      <c r="BK10" s="49">
        <f t="shared" si="0"/>
        <v>0</v>
      </c>
      <c r="BL10" s="49">
        <f t="shared" si="0"/>
        <v>0</v>
      </c>
      <c r="BM10" s="49">
        <f t="shared" si="0"/>
        <v>4477855850</v>
      </c>
      <c r="BN10" s="49">
        <f t="shared" si="0"/>
        <v>3307307291</v>
      </c>
      <c r="BO10" s="49">
        <f t="shared" si="0"/>
        <v>2531811987.5599999</v>
      </c>
      <c r="BP10" s="49">
        <f t="shared" si="0"/>
        <v>2531811987.5599999</v>
      </c>
      <c r="BQ10" s="49">
        <f t="shared" si="0"/>
        <v>0</v>
      </c>
      <c r="BR10" s="49">
        <f t="shared" si="0"/>
        <v>0</v>
      </c>
      <c r="BS10" s="49">
        <f t="shared" si="0"/>
        <v>0</v>
      </c>
      <c r="BT10" s="49">
        <f t="shared" si="0"/>
        <v>0</v>
      </c>
      <c r="BU10" s="49">
        <f t="shared" si="0"/>
        <v>0</v>
      </c>
      <c r="BV10" s="49">
        <f t="shared" si="0"/>
        <v>1028000000</v>
      </c>
      <c r="BW10" s="49">
        <f t="shared" si="0"/>
        <v>715425477.10000002</v>
      </c>
      <c r="BX10" s="49">
        <f t="shared" si="0"/>
        <v>436713684.10000002</v>
      </c>
      <c r="BY10" s="49">
        <f t="shared" si="0"/>
        <v>0</v>
      </c>
      <c r="BZ10" s="49">
        <f t="shared" si="0"/>
        <v>698391884.66919994</v>
      </c>
      <c r="CA10" s="49">
        <f t="shared" si="0"/>
        <v>1140844406</v>
      </c>
      <c r="CB10" s="49">
        <f t="shared" si="0"/>
        <v>615821723.07999992</v>
      </c>
      <c r="CC10" s="49">
        <f t="shared" si="0"/>
        <v>615267623.07999992</v>
      </c>
      <c r="CD10" s="49">
        <f t="shared" si="0"/>
        <v>0</v>
      </c>
      <c r="CE10" s="49">
        <f t="shared" si="0"/>
        <v>0</v>
      </c>
      <c r="CF10" s="49">
        <f t="shared" si="0"/>
        <v>0</v>
      </c>
      <c r="CG10" s="49">
        <f t="shared" si="0"/>
        <v>0</v>
      </c>
      <c r="CH10" s="49">
        <f t="shared" si="0"/>
        <v>0</v>
      </c>
      <c r="CI10" s="49">
        <f t="shared" si="0"/>
        <v>0</v>
      </c>
      <c r="CJ10" s="49">
        <f t="shared" si="0"/>
        <v>0</v>
      </c>
      <c r="CK10" s="49">
        <f t="shared" si="0"/>
        <v>0</v>
      </c>
      <c r="CL10" s="49">
        <f t="shared" si="0"/>
        <v>0</v>
      </c>
      <c r="CM10" s="49">
        <f t="shared" si="0"/>
        <v>2207217417.7399998</v>
      </c>
      <c r="CN10" s="49">
        <f t="shared" si="0"/>
        <v>2432800182</v>
      </c>
      <c r="CO10" s="49">
        <f t="shared" ref="CO10:EW10" si="1">CO11</f>
        <v>2427064367</v>
      </c>
      <c r="CP10" s="49">
        <f t="shared" si="1"/>
        <v>2427064367</v>
      </c>
      <c r="CQ10" s="49">
        <f t="shared" si="1"/>
        <v>0</v>
      </c>
      <c r="CR10" s="49">
        <f t="shared" si="1"/>
        <v>0</v>
      </c>
      <c r="CS10" s="49">
        <f t="shared" si="1"/>
        <v>0</v>
      </c>
      <c r="CT10" s="49">
        <f t="shared" si="1"/>
        <v>0</v>
      </c>
      <c r="CU10" s="49">
        <f t="shared" si="1"/>
        <v>0</v>
      </c>
      <c r="CV10" s="49">
        <f t="shared" si="1"/>
        <v>0</v>
      </c>
      <c r="CW10" s="49">
        <f t="shared" si="1"/>
        <v>0</v>
      </c>
      <c r="CX10" s="49">
        <f t="shared" si="1"/>
        <v>0</v>
      </c>
      <c r="CY10" s="49">
        <f t="shared" si="1"/>
        <v>0</v>
      </c>
      <c r="CZ10" s="49">
        <f t="shared" si="1"/>
        <v>0</v>
      </c>
      <c r="DA10" s="49">
        <f t="shared" si="1"/>
        <v>1000000000</v>
      </c>
      <c r="DB10" s="49">
        <f t="shared" si="1"/>
        <v>0</v>
      </c>
      <c r="DC10" s="49">
        <f t="shared" si="1"/>
        <v>0</v>
      </c>
      <c r="DD10" s="49">
        <f t="shared" si="1"/>
        <v>0</v>
      </c>
      <c r="DE10" s="49">
        <f t="shared" si="1"/>
        <v>3905609302.4091997</v>
      </c>
      <c r="DF10" s="49">
        <f t="shared" si="1"/>
        <v>4601644588</v>
      </c>
      <c r="DG10" s="49">
        <f t="shared" si="1"/>
        <v>3758311567.1800003</v>
      </c>
      <c r="DH10" s="49">
        <f t="shared" si="1"/>
        <v>3479045674.1800003</v>
      </c>
      <c r="DI10" s="49">
        <f t="shared" si="1"/>
        <v>0</v>
      </c>
      <c r="DJ10" s="49">
        <f t="shared" si="1"/>
        <v>0</v>
      </c>
      <c r="DK10" s="49">
        <f t="shared" si="1"/>
        <v>0</v>
      </c>
      <c r="DL10" s="49">
        <f t="shared" si="1"/>
        <v>0</v>
      </c>
      <c r="DM10" s="49">
        <f t="shared" si="1"/>
        <v>0</v>
      </c>
      <c r="DN10" s="49">
        <f t="shared" si="1"/>
        <v>0</v>
      </c>
      <c r="DO10" s="49">
        <f t="shared" si="1"/>
        <v>928622290</v>
      </c>
      <c r="DP10" s="49">
        <f t="shared" si="1"/>
        <v>335587431.55000001</v>
      </c>
      <c r="DQ10" s="49">
        <f t="shared" si="1"/>
        <v>313263947.55000001</v>
      </c>
      <c r="DR10" s="49">
        <f t="shared" si="1"/>
        <v>0</v>
      </c>
      <c r="DS10" s="49">
        <f t="shared" si="1"/>
        <v>646979641.20930004</v>
      </c>
      <c r="DT10" s="49">
        <f t="shared" si="1"/>
        <v>2018222658</v>
      </c>
      <c r="DU10" s="49">
        <f t="shared" si="1"/>
        <v>1122802262</v>
      </c>
      <c r="DV10" s="49">
        <f t="shared" si="1"/>
        <v>526913540</v>
      </c>
      <c r="DW10" s="49">
        <f t="shared" si="1"/>
        <v>0</v>
      </c>
      <c r="DX10" s="49">
        <f t="shared" si="1"/>
        <v>0</v>
      </c>
      <c r="DY10" s="49">
        <f t="shared" si="1"/>
        <v>0</v>
      </c>
      <c r="DZ10" s="49">
        <f t="shared" si="1"/>
        <v>0</v>
      </c>
      <c r="EA10" s="49">
        <f t="shared" si="1"/>
        <v>0</v>
      </c>
      <c r="EB10" s="49">
        <f t="shared" si="1"/>
        <v>0</v>
      </c>
      <c r="EC10" s="49">
        <f t="shared" si="1"/>
        <v>0</v>
      </c>
      <c r="ED10" s="49">
        <f t="shared" si="1"/>
        <v>0</v>
      </c>
      <c r="EE10" s="49">
        <f t="shared" si="1"/>
        <v>0</v>
      </c>
      <c r="EF10" s="49">
        <f t="shared" si="1"/>
        <v>2272403940.2722001</v>
      </c>
      <c r="EG10" s="49">
        <f t="shared" si="1"/>
        <v>2525108749</v>
      </c>
      <c r="EH10" s="49">
        <f t="shared" si="1"/>
        <v>2514716632</v>
      </c>
      <c r="EI10" s="49">
        <f t="shared" si="1"/>
        <v>2514716632</v>
      </c>
      <c r="EJ10" s="49">
        <f t="shared" si="1"/>
        <v>0</v>
      </c>
      <c r="EK10" s="49">
        <f t="shared" si="1"/>
        <v>0</v>
      </c>
      <c r="EL10" s="49">
        <f t="shared" si="1"/>
        <v>0</v>
      </c>
      <c r="EM10" s="49">
        <f t="shared" si="1"/>
        <v>0</v>
      </c>
      <c r="EN10" s="49">
        <f t="shared" si="1"/>
        <v>0</v>
      </c>
      <c r="EO10" s="49">
        <f t="shared" si="1"/>
        <v>0</v>
      </c>
      <c r="EP10" s="49">
        <f t="shared" si="1"/>
        <v>0</v>
      </c>
      <c r="EQ10" s="49">
        <f t="shared" si="1"/>
        <v>0</v>
      </c>
      <c r="ER10" s="49">
        <f t="shared" si="1"/>
        <v>0</v>
      </c>
      <c r="ES10" s="49">
        <f t="shared" si="1"/>
        <v>7904449896</v>
      </c>
      <c r="ET10" s="49">
        <f t="shared" si="1"/>
        <v>0</v>
      </c>
      <c r="EU10" s="49">
        <f t="shared" si="1"/>
        <v>0</v>
      </c>
      <c r="EV10" s="49">
        <f t="shared" si="1"/>
        <v>0</v>
      </c>
      <c r="EW10" s="49">
        <f t="shared" si="1"/>
        <v>10823833477.481499</v>
      </c>
      <c r="EX10" s="49">
        <f t="shared" ref="EX10:GZ10" si="2">EX11</f>
        <v>5471953697</v>
      </c>
      <c r="EY10" s="49">
        <f t="shared" si="2"/>
        <v>3973106325.5500002</v>
      </c>
      <c r="EZ10" s="49">
        <f t="shared" si="2"/>
        <v>3354894119.5500002</v>
      </c>
      <c r="FA10" s="49">
        <f t="shared" si="2"/>
        <v>0</v>
      </c>
      <c r="FB10" s="49">
        <f t="shared" si="2"/>
        <v>0</v>
      </c>
      <c r="FC10" s="49">
        <f t="shared" si="2"/>
        <v>0</v>
      </c>
      <c r="FD10" s="49">
        <f t="shared" si="2"/>
        <v>0</v>
      </c>
      <c r="FE10" s="49">
        <f t="shared" si="2"/>
        <v>0</v>
      </c>
      <c r="FF10" s="49">
        <f t="shared" si="2"/>
        <v>0</v>
      </c>
      <c r="FG10" s="49">
        <f t="shared" si="2"/>
        <v>0</v>
      </c>
      <c r="FH10" s="49">
        <f t="shared" si="2"/>
        <v>425000000</v>
      </c>
      <c r="FI10" s="49">
        <f t="shared" si="2"/>
        <v>0</v>
      </c>
      <c r="FJ10" s="49">
        <f t="shared" si="2"/>
        <v>0</v>
      </c>
      <c r="FK10" s="49">
        <f t="shared" si="2"/>
        <v>0</v>
      </c>
      <c r="FL10" s="49">
        <f t="shared" si="2"/>
        <v>648889030</v>
      </c>
      <c r="FM10" s="49">
        <f t="shared" si="2"/>
        <v>3173566625</v>
      </c>
      <c r="FN10" s="49">
        <f t="shared" si="2"/>
        <v>753012878</v>
      </c>
      <c r="FO10" s="49">
        <f t="shared" si="2"/>
        <v>52504400</v>
      </c>
      <c r="FP10" s="49">
        <f t="shared" si="2"/>
        <v>0</v>
      </c>
      <c r="FQ10" s="49">
        <f t="shared" si="2"/>
        <v>0</v>
      </c>
      <c r="FR10" s="49">
        <f t="shared" si="2"/>
        <v>0</v>
      </c>
      <c r="FS10" s="49">
        <f t="shared" si="2"/>
        <v>0</v>
      </c>
      <c r="FT10" s="49">
        <f t="shared" si="2"/>
        <v>0</v>
      </c>
      <c r="FU10" s="49">
        <f t="shared" si="2"/>
        <v>0</v>
      </c>
      <c r="FV10" s="49">
        <f t="shared" si="2"/>
        <v>0</v>
      </c>
      <c r="FW10" s="49">
        <f t="shared" si="2"/>
        <v>0</v>
      </c>
      <c r="FX10" s="49">
        <f t="shared" si="2"/>
        <v>0</v>
      </c>
      <c r="FY10" s="49">
        <f t="shared" si="2"/>
        <v>0</v>
      </c>
      <c r="FZ10" s="49">
        <f t="shared" si="2"/>
        <v>0</v>
      </c>
      <c r="GA10" s="49">
        <f t="shared" si="2"/>
        <v>2341576058.48</v>
      </c>
      <c r="GB10" s="49">
        <f t="shared" si="2"/>
        <v>2621226425</v>
      </c>
      <c r="GC10" s="49">
        <f t="shared" si="2"/>
        <v>0</v>
      </c>
      <c r="GD10" s="49">
        <f t="shared" si="2"/>
        <v>0</v>
      </c>
      <c r="GE10" s="49">
        <f t="shared" si="2"/>
        <v>0</v>
      </c>
      <c r="GF10" s="49">
        <f t="shared" si="2"/>
        <v>0</v>
      </c>
      <c r="GG10" s="49">
        <f t="shared" si="2"/>
        <v>0</v>
      </c>
      <c r="GH10" s="49">
        <f t="shared" si="2"/>
        <v>0</v>
      </c>
      <c r="GI10" s="49">
        <f t="shared" si="2"/>
        <v>0</v>
      </c>
      <c r="GJ10" s="49">
        <f t="shared" si="2"/>
        <v>0</v>
      </c>
      <c r="GK10" s="49">
        <f t="shared" si="2"/>
        <v>0</v>
      </c>
      <c r="GL10" s="49">
        <f t="shared" si="2"/>
        <v>0</v>
      </c>
      <c r="GM10" s="49">
        <f t="shared" si="2"/>
        <v>0</v>
      </c>
      <c r="GN10" s="49">
        <f t="shared" si="2"/>
        <v>0</v>
      </c>
      <c r="GO10" s="49">
        <f t="shared" si="2"/>
        <v>0</v>
      </c>
      <c r="GP10" s="49">
        <f t="shared" si="2"/>
        <v>2000000000</v>
      </c>
      <c r="GQ10" s="49">
        <f t="shared" si="2"/>
        <v>0</v>
      </c>
      <c r="GR10" s="49">
        <f t="shared" si="2"/>
        <v>0</v>
      </c>
      <c r="GS10" s="49">
        <f t="shared" si="2"/>
        <v>0</v>
      </c>
      <c r="GT10" s="49">
        <f t="shared" si="2"/>
        <v>0</v>
      </c>
      <c r="GU10" s="49">
        <f t="shared" si="2"/>
        <v>4990465088.4799995</v>
      </c>
      <c r="GV10" s="49">
        <f t="shared" si="2"/>
        <v>6219793050</v>
      </c>
      <c r="GW10" s="49">
        <f t="shared" si="2"/>
        <v>753012878</v>
      </c>
      <c r="GX10" s="49">
        <f t="shared" si="2"/>
        <v>52504400</v>
      </c>
      <c r="GY10" s="49">
        <f t="shared" si="2"/>
        <v>0</v>
      </c>
      <c r="GZ10" s="766">
        <f t="shared" si="2"/>
        <v>24197763718.370697</v>
      </c>
      <c r="HA10" s="735"/>
      <c r="HB10" s="251"/>
      <c r="HC10" s="251"/>
    </row>
    <row r="11" spans="1:211" s="228" customFormat="1" ht="24.75" customHeight="1" x14ac:dyDescent="0.25">
      <c r="A11" s="767"/>
      <c r="B11" s="252">
        <v>1</v>
      </c>
      <c r="C11" s="253" t="s">
        <v>50</v>
      </c>
      <c r="D11" s="254"/>
      <c r="E11" s="255"/>
      <c r="F11" s="255"/>
      <c r="G11" s="256"/>
      <c r="H11" s="257"/>
      <c r="I11" s="257"/>
      <c r="J11" s="258"/>
      <c r="K11" s="256"/>
      <c r="L11" s="259"/>
      <c r="M11" s="257"/>
      <c r="N11" s="257"/>
      <c r="O11" s="260"/>
      <c r="P11" s="260"/>
      <c r="Q11" s="257"/>
      <c r="R11" s="261"/>
      <c r="S11" s="260"/>
      <c r="T11" s="257"/>
      <c r="U11" s="257"/>
      <c r="V11" s="260"/>
      <c r="W11" s="256"/>
      <c r="X11" s="256"/>
      <c r="Y11" s="256"/>
      <c r="Z11" s="262"/>
      <c r="AA11" s="263"/>
      <c r="AB11" s="256"/>
      <c r="AC11" s="50">
        <f t="shared" ref="AC11:CN11" si="3">AC12+AC19+AC27</f>
        <v>0</v>
      </c>
      <c r="AD11" s="50">
        <f t="shared" si="3"/>
        <v>0</v>
      </c>
      <c r="AE11" s="50">
        <f t="shared" si="3"/>
        <v>0</v>
      </c>
      <c r="AF11" s="50">
        <f t="shared" si="3"/>
        <v>0</v>
      </c>
      <c r="AG11" s="50">
        <f t="shared" si="3"/>
        <v>0</v>
      </c>
      <c r="AH11" s="50">
        <f t="shared" si="3"/>
        <v>0</v>
      </c>
      <c r="AI11" s="50">
        <f t="shared" si="3"/>
        <v>0</v>
      </c>
      <c r="AJ11" s="50">
        <f t="shared" si="3"/>
        <v>0</v>
      </c>
      <c r="AK11" s="50">
        <f t="shared" si="3"/>
        <v>849566350</v>
      </c>
      <c r="AL11" s="50">
        <f t="shared" si="3"/>
        <v>1055013605</v>
      </c>
      <c r="AM11" s="50">
        <f t="shared" si="3"/>
        <v>389853330</v>
      </c>
      <c r="AN11" s="50">
        <f t="shared" si="3"/>
        <v>389853330</v>
      </c>
      <c r="AO11" s="50">
        <f t="shared" si="3"/>
        <v>0</v>
      </c>
      <c r="AP11" s="50">
        <f t="shared" si="3"/>
        <v>0</v>
      </c>
      <c r="AQ11" s="50">
        <f t="shared" si="3"/>
        <v>0</v>
      </c>
      <c r="AR11" s="50">
        <f t="shared" si="3"/>
        <v>0</v>
      </c>
      <c r="AS11" s="50">
        <f t="shared" si="3"/>
        <v>0</v>
      </c>
      <c r="AT11" s="50">
        <f t="shared" si="3"/>
        <v>0</v>
      </c>
      <c r="AU11" s="50">
        <f t="shared" si="3"/>
        <v>0</v>
      </c>
      <c r="AV11" s="50">
        <f t="shared" si="3"/>
        <v>0</v>
      </c>
      <c r="AW11" s="50">
        <f t="shared" si="3"/>
        <v>2248717121</v>
      </c>
      <c r="AX11" s="50">
        <f t="shared" si="3"/>
        <v>2252293686</v>
      </c>
      <c r="AY11" s="50">
        <f t="shared" si="3"/>
        <v>2141958657.5599999</v>
      </c>
      <c r="AZ11" s="50">
        <f t="shared" si="3"/>
        <v>2141958657.5599999</v>
      </c>
      <c r="BA11" s="50">
        <f t="shared" si="3"/>
        <v>0</v>
      </c>
      <c r="BB11" s="50">
        <f t="shared" si="3"/>
        <v>0</v>
      </c>
      <c r="BC11" s="50">
        <f t="shared" si="3"/>
        <v>0</v>
      </c>
      <c r="BD11" s="50">
        <f t="shared" si="3"/>
        <v>0</v>
      </c>
      <c r="BE11" s="50">
        <f t="shared" si="3"/>
        <v>0</v>
      </c>
      <c r="BF11" s="50">
        <f t="shared" si="3"/>
        <v>0</v>
      </c>
      <c r="BG11" s="50">
        <f t="shared" si="3"/>
        <v>0</v>
      </c>
      <c r="BH11" s="50">
        <f t="shared" si="3"/>
        <v>0</v>
      </c>
      <c r="BI11" s="50">
        <f t="shared" si="3"/>
        <v>1379572379</v>
      </c>
      <c r="BJ11" s="50">
        <f t="shared" si="3"/>
        <v>0</v>
      </c>
      <c r="BK11" s="50">
        <f t="shared" si="3"/>
        <v>0</v>
      </c>
      <c r="BL11" s="50">
        <f t="shared" si="3"/>
        <v>0</v>
      </c>
      <c r="BM11" s="50">
        <f t="shared" si="3"/>
        <v>4477855850</v>
      </c>
      <c r="BN11" s="50">
        <f t="shared" si="3"/>
        <v>3307307291</v>
      </c>
      <c r="BO11" s="50">
        <f t="shared" si="3"/>
        <v>2531811987.5599999</v>
      </c>
      <c r="BP11" s="50">
        <f t="shared" si="3"/>
        <v>2531811987.5599999</v>
      </c>
      <c r="BQ11" s="50">
        <f t="shared" si="3"/>
        <v>0</v>
      </c>
      <c r="BR11" s="50">
        <f t="shared" si="3"/>
        <v>0</v>
      </c>
      <c r="BS11" s="50">
        <f t="shared" si="3"/>
        <v>0</v>
      </c>
      <c r="BT11" s="50">
        <f t="shared" si="3"/>
        <v>0</v>
      </c>
      <c r="BU11" s="50">
        <f t="shared" si="3"/>
        <v>0</v>
      </c>
      <c r="BV11" s="50">
        <f t="shared" si="3"/>
        <v>1028000000</v>
      </c>
      <c r="BW11" s="50">
        <f t="shared" si="3"/>
        <v>715425477.10000002</v>
      </c>
      <c r="BX11" s="50">
        <f t="shared" si="3"/>
        <v>436713684.10000002</v>
      </c>
      <c r="BY11" s="50">
        <f t="shared" si="3"/>
        <v>0</v>
      </c>
      <c r="BZ11" s="50">
        <f t="shared" si="3"/>
        <v>698391884.66919994</v>
      </c>
      <c r="CA11" s="50">
        <f t="shared" si="3"/>
        <v>1140844406</v>
      </c>
      <c r="CB11" s="50">
        <f t="shared" si="3"/>
        <v>615821723.07999992</v>
      </c>
      <c r="CC11" s="50">
        <f t="shared" si="3"/>
        <v>615267623.07999992</v>
      </c>
      <c r="CD11" s="50">
        <f t="shared" si="3"/>
        <v>0</v>
      </c>
      <c r="CE11" s="50">
        <f t="shared" si="3"/>
        <v>0</v>
      </c>
      <c r="CF11" s="50">
        <f t="shared" si="3"/>
        <v>0</v>
      </c>
      <c r="CG11" s="50">
        <f t="shared" si="3"/>
        <v>0</v>
      </c>
      <c r="CH11" s="50">
        <f t="shared" si="3"/>
        <v>0</v>
      </c>
      <c r="CI11" s="50">
        <f t="shared" si="3"/>
        <v>0</v>
      </c>
      <c r="CJ11" s="50">
        <f t="shared" si="3"/>
        <v>0</v>
      </c>
      <c r="CK11" s="50">
        <f t="shared" si="3"/>
        <v>0</v>
      </c>
      <c r="CL11" s="50">
        <f t="shared" si="3"/>
        <v>0</v>
      </c>
      <c r="CM11" s="50">
        <f t="shared" si="3"/>
        <v>2207217417.7399998</v>
      </c>
      <c r="CN11" s="50">
        <f t="shared" si="3"/>
        <v>2432800182</v>
      </c>
      <c r="CO11" s="50">
        <f t="shared" ref="CO11:EV11" si="4">CO12+CO19+CO27</f>
        <v>2427064367</v>
      </c>
      <c r="CP11" s="50">
        <f t="shared" si="4"/>
        <v>2427064367</v>
      </c>
      <c r="CQ11" s="50">
        <f t="shared" si="4"/>
        <v>0</v>
      </c>
      <c r="CR11" s="50">
        <f t="shared" si="4"/>
        <v>0</v>
      </c>
      <c r="CS11" s="50">
        <f t="shared" si="4"/>
        <v>0</v>
      </c>
      <c r="CT11" s="50">
        <f t="shared" si="4"/>
        <v>0</v>
      </c>
      <c r="CU11" s="50">
        <f t="shared" si="4"/>
        <v>0</v>
      </c>
      <c r="CV11" s="50">
        <f t="shared" si="4"/>
        <v>0</v>
      </c>
      <c r="CW11" s="50">
        <f t="shared" si="4"/>
        <v>0</v>
      </c>
      <c r="CX11" s="50">
        <f t="shared" si="4"/>
        <v>0</v>
      </c>
      <c r="CY11" s="50">
        <f t="shared" si="4"/>
        <v>0</v>
      </c>
      <c r="CZ11" s="50">
        <f t="shared" si="4"/>
        <v>0</v>
      </c>
      <c r="DA11" s="50">
        <f t="shared" si="4"/>
        <v>1000000000</v>
      </c>
      <c r="DB11" s="50">
        <f t="shared" si="4"/>
        <v>0</v>
      </c>
      <c r="DC11" s="50">
        <f t="shared" si="4"/>
        <v>0</v>
      </c>
      <c r="DD11" s="50">
        <f t="shared" si="4"/>
        <v>0</v>
      </c>
      <c r="DE11" s="50">
        <f t="shared" si="4"/>
        <v>3905609302.4091997</v>
      </c>
      <c r="DF11" s="50">
        <f t="shared" si="4"/>
        <v>4601644588</v>
      </c>
      <c r="DG11" s="50">
        <f t="shared" si="4"/>
        <v>3758311567.1800003</v>
      </c>
      <c r="DH11" s="50">
        <f t="shared" si="4"/>
        <v>3479045674.1800003</v>
      </c>
      <c r="DI11" s="50">
        <f t="shared" si="4"/>
        <v>0</v>
      </c>
      <c r="DJ11" s="50">
        <f t="shared" si="4"/>
        <v>0</v>
      </c>
      <c r="DK11" s="50">
        <f t="shared" si="4"/>
        <v>0</v>
      </c>
      <c r="DL11" s="50">
        <f t="shared" si="4"/>
        <v>0</v>
      </c>
      <c r="DM11" s="50">
        <f t="shared" si="4"/>
        <v>0</v>
      </c>
      <c r="DN11" s="50">
        <f t="shared" si="4"/>
        <v>0</v>
      </c>
      <c r="DO11" s="50">
        <f t="shared" si="4"/>
        <v>928622290</v>
      </c>
      <c r="DP11" s="50">
        <f t="shared" si="4"/>
        <v>335587431.55000001</v>
      </c>
      <c r="DQ11" s="50">
        <f t="shared" si="4"/>
        <v>313263947.55000001</v>
      </c>
      <c r="DR11" s="50">
        <f t="shared" si="4"/>
        <v>0</v>
      </c>
      <c r="DS11" s="50">
        <f t="shared" si="4"/>
        <v>646979641.20930004</v>
      </c>
      <c r="DT11" s="50">
        <f t="shared" si="4"/>
        <v>2018222658</v>
      </c>
      <c r="DU11" s="50">
        <f t="shared" si="4"/>
        <v>1122802262</v>
      </c>
      <c r="DV11" s="50">
        <f t="shared" si="4"/>
        <v>526913540</v>
      </c>
      <c r="DW11" s="50">
        <f t="shared" si="4"/>
        <v>0</v>
      </c>
      <c r="DX11" s="50">
        <f t="shared" si="4"/>
        <v>0</v>
      </c>
      <c r="DY11" s="50">
        <f t="shared" si="4"/>
        <v>0</v>
      </c>
      <c r="DZ11" s="50">
        <f t="shared" si="4"/>
        <v>0</v>
      </c>
      <c r="EA11" s="50">
        <f t="shared" si="4"/>
        <v>0</v>
      </c>
      <c r="EB11" s="50">
        <f t="shared" si="4"/>
        <v>0</v>
      </c>
      <c r="EC11" s="50">
        <f t="shared" si="4"/>
        <v>0</v>
      </c>
      <c r="ED11" s="50">
        <f t="shared" si="4"/>
        <v>0</v>
      </c>
      <c r="EE11" s="50">
        <f t="shared" si="4"/>
        <v>0</v>
      </c>
      <c r="EF11" s="50">
        <f t="shared" si="4"/>
        <v>2272403940.2722001</v>
      </c>
      <c r="EG11" s="50">
        <f t="shared" si="4"/>
        <v>2525108749</v>
      </c>
      <c r="EH11" s="50">
        <f t="shared" si="4"/>
        <v>2514716632</v>
      </c>
      <c r="EI11" s="50">
        <f t="shared" si="4"/>
        <v>2514716632</v>
      </c>
      <c r="EJ11" s="50">
        <f t="shared" si="4"/>
        <v>0</v>
      </c>
      <c r="EK11" s="50">
        <f t="shared" si="4"/>
        <v>0</v>
      </c>
      <c r="EL11" s="50">
        <f t="shared" si="4"/>
        <v>0</v>
      </c>
      <c r="EM11" s="50">
        <f t="shared" si="4"/>
        <v>0</v>
      </c>
      <c r="EN11" s="50">
        <f t="shared" si="4"/>
        <v>0</v>
      </c>
      <c r="EO11" s="50">
        <f t="shared" si="4"/>
        <v>0</v>
      </c>
      <c r="EP11" s="50">
        <f t="shared" si="4"/>
        <v>0</v>
      </c>
      <c r="EQ11" s="50">
        <f t="shared" si="4"/>
        <v>0</v>
      </c>
      <c r="ER11" s="50">
        <f t="shared" si="4"/>
        <v>0</v>
      </c>
      <c r="ES11" s="50">
        <f t="shared" si="4"/>
        <v>7904449896</v>
      </c>
      <c r="ET11" s="50">
        <f t="shared" si="4"/>
        <v>0</v>
      </c>
      <c r="EU11" s="50">
        <f t="shared" si="4"/>
        <v>0</v>
      </c>
      <c r="EV11" s="50">
        <f t="shared" si="4"/>
        <v>0</v>
      </c>
      <c r="EW11" s="50">
        <f t="shared" ref="EW11" si="5">EW12+EW19+EW27</f>
        <v>10823833477.481499</v>
      </c>
      <c r="EX11" s="50">
        <f t="shared" ref="EX11:GZ11" si="6">EX12+EX19+EX27</f>
        <v>5471953697</v>
      </c>
      <c r="EY11" s="50">
        <f>EY12+EY19+EY27</f>
        <v>3973106325.5500002</v>
      </c>
      <c r="EZ11" s="50">
        <f t="shared" si="6"/>
        <v>3354894119.5500002</v>
      </c>
      <c r="FA11" s="50">
        <f t="shared" ref="FA11:GY11" si="7">FA12+FA19+FA27</f>
        <v>0</v>
      </c>
      <c r="FB11" s="50">
        <f t="shared" si="7"/>
        <v>0</v>
      </c>
      <c r="FC11" s="50">
        <f t="shared" si="7"/>
        <v>0</v>
      </c>
      <c r="FD11" s="50">
        <f t="shared" si="7"/>
        <v>0</v>
      </c>
      <c r="FE11" s="50">
        <f t="shared" si="7"/>
        <v>0</v>
      </c>
      <c r="FF11" s="50">
        <f t="shared" si="7"/>
        <v>0</v>
      </c>
      <c r="FG11" s="50">
        <f t="shared" si="7"/>
        <v>0</v>
      </c>
      <c r="FH11" s="50">
        <f t="shared" si="7"/>
        <v>425000000</v>
      </c>
      <c r="FI11" s="50">
        <f t="shared" si="7"/>
        <v>0</v>
      </c>
      <c r="FJ11" s="50">
        <f t="shared" si="7"/>
        <v>0</v>
      </c>
      <c r="FK11" s="50">
        <f t="shared" si="7"/>
        <v>0</v>
      </c>
      <c r="FL11" s="50">
        <f t="shared" si="7"/>
        <v>648889030</v>
      </c>
      <c r="FM11" s="50">
        <f t="shared" si="7"/>
        <v>3173566625</v>
      </c>
      <c r="FN11" s="50">
        <f t="shared" si="7"/>
        <v>753012878</v>
      </c>
      <c r="FO11" s="50">
        <f t="shared" si="7"/>
        <v>52504400</v>
      </c>
      <c r="FP11" s="50">
        <f t="shared" si="7"/>
        <v>0</v>
      </c>
      <c r="FQ11" s="50">
        <f t="shared" si="7"/>
        <v>0</v>
      </c>
      <c r="FR11" s="50">
        <f t="shared" si="7"/>
        <v>0</v>
      </c>
      <c r="FS11" s="50">
        <f t="shared" si="7"/>
        <v>0</v>
      </c>
      <c r="FT11" s="50">
        <f t="shared" si="7"/>
        <v>0</v>
      </c>
      <c r="FU11" s="50">
        <f t="shared" si="7"/>
        <v>0</v>
      </c>
      <c r="FV11" s="50">
        <f t="shared" si="7"/>
        <v>0</v>
      </c>
      <c r="FW11" s="50">
        <f t="shared" si="7"/>
        <v>0</v>
      </c>
      <c r="FX11" s="50">
        <f t="shared" si="7"/>
        <v>0</v>
      </c>
      <c r="FY11" s="50">
        <f t="shared" si="7"/>
        <v>0</v>
      </c>
      <c r="FZ11" s="50">
        <f t="shared" si="7"/>
        <v>0</v>
      </c>
      <c r="GA11" s="50">
        <f t="shared" si="7"/>
        <v>2341576058.48</v>
      </c>
      <c r="GB11" s="50">
        <f t="shared" si="7"/>
        <v>2621226425</v>
      </c>
      <c r="GC11" s="50">
        <f t="shared" si="7"/>
        <v>0</v>
      </c>
      <c r="GD11" s="50">
        <f t="shared" si="7"/>
        <v>0</v>
      </c>
      <c r="GE11" s="50">
        <f t="shared" si="7"/>
        <v>0</v>
      </c>
      <c r="GF11" s="50">
        <f t="shared" si="7"/>
        <v>0</v>
      </c>
      <c r="GG11" s="50">
        <f t="shared" si="7"/>
        <v>0</v>
      </c>
      <c r="GH11" s="50">
        <f t="shared" si="7"/>
        <v>0</v>
      </c>
      <c r="GI11" s="50">
        <f t="shared" si="7"/>
        <v>0</v>
      </c>
      <c r="GJ11" s="50">
        <f t="shared" si="7"/>
        <v>0</v>
      </c>
      <c r="GK11" s="50">
        <f t="shared" si="7"/>
        <v>0</v>
      </c>
      <c r="GL11" s="50">
        <f t="shared" si="7"/>
        <v>0</v>
      </c>
      <c r="GM11" s="50">
        <f t="shared" si="7"/>
        <v>0</v>
      </c>
      <c r="GN11" s="50">
        <f t="shared" si="7"/>
        <v>0</v>
      </c>
      <c r="GO11" s="50">
        <f t="shared" si="7"/>
        <v>0</v>
      </c>
      <c r="GP11" s="50">
        <f t="shared" si="7"/>
        <v>2000000000</v>
      </c>
      <c r="GQ11" s="50">
        <f t="shared" si="7"/>
        <v>0</v>
      </c>
      <c r="GR11" s="50">
        <f t="shared" si="7"/>
        <v>0</v>
      </c>
      <c r="GS11" s="50">
        <f t="shared" si="7"/>
        <v>0</v>
      </c>
      <c r="GT11" s="50">
        <f t="shared" si="7"/>
        <v>0</v>
      </c>
      <c r="GU11" s="50">
        <f t="shared" si="7"/>
        <v>4990465088.4799995</v>
      </c>
      <c r="GV11" s="50">
        <f t="shared" si="7"/>
        <v>6219793050</v>
      </c>
      <c r="GW11" s="50">
        <f t="shared" si="7"/>
        <v>753012878</v>
      </c>
      <c r="GX11" s="50">
        <f t="shared" si="7"/>
        <v>52504400</v>
      </c>
      <c r="GY11" s="50">
        <f t="shared" si="7"/>
        <v>0</v>
      </c>
      <c r="GZ11" s="768">
        <f t="shared" si="6"/>
        <v>24197763718.370697</v>
      </c>
      <c r="HA11" s="736"/>
      <c r="HB11" s="264"/>
      <c r="HC11" s="264"/>
    </row>
    <row r="12" spans="1:211" s="228" customFormat="1" ht="24.75" customHeight="1" x14ac:dyDescent="0.25">
      <c r="A12" s="769"/>
      <c r="B12" s="770"/>
      <c r="C12" s="266">
        <v>1</v>
      </c>
      <c r="D12" s="267" t="s">
        <v>51</v>
      </c>
      <c r="E12" s="268"/>
      <c r="F12" s="267"/>
      <c r="G12" s="269"/>
      <c r="H12" s="270"/>
      <c r="I12" s="270"/>
      <c r="J12" s="269"/>
      <c r="K12" s="271"/>
      <c r="L12" s="272"/>
      <c r="M12" s="270"/>
      <c r="N12" s="270"/>
      <c r="O12" s="273"/>
      <c r="P12" s="273"/>
      <c r="Q12" s="270"/>
      <c r="R12" s="274"/>
      <c r="S12" s="273"/>
      <c r="T12" s="270"/>
      <c r="U12" s="270"/>
      <c r="V12" s="273"/>
      <c r="W12" s="271"/>
      <c r="X12" s="271"/>
      <c r="Y12" s="271"/>
      <c r="Z12" s="276"/>
      <c r="AA12" s="277"/>
      <c r="AB12" s="271"/>
      <c r="AC12" s="51">
        <f t="shared" ref="AC12:BH12" si="8">SUM(AC13:AC18)</f>
        <v>0</v>
      </c>
      <c r="AD12" s="51">
        <f t="shared" si="8"/>
        <v>0</v>
      </c>
      <c r="AE12" s="51">
        <f t="shared" si="8"/>
        <v>0</v>
      </c>
      <c r="AF12" s="51">
        <f t="shared" si="8"/>
        <v>0</v>
      </c>
      <c r="AG12" s="51">
        <f t="shared" si="8"/>
        <v>0</v>
      </c>
      <c r="AH12" s="51">
        <f t="shared" si="8"/>
        <v>0</v>
      </c>
      <c r="AI12" s="51">
        <f t="shared" si="8"/>
        <v>0</v>
      </c>
      <c r="AJ12" s="51">
        <f t="shared" si="8"/>
        <v>0</v>
      </c>
      <c r="AK12" s="51">
        <f t="shared" si="8"/>
        <v>80000000</v>
      </c>
      <c r="AL12" s="51">
        <f t="shared" si="8"/>
        <v>80000000</v>
      </c>
      <c r="AM12" s="51">
        <f t="shared" si="8"/>
        <v>51730000</v>
      </c>
      <c r="AN12" s="51">
        <f t="shared" si="8"/>
        <v>51730000</v>
      </c>
      <c r="AO12" s="51">
        <f t="shared" si="8"/>
        <v>0</v>
      </c>
      <c r="AP12" s="51">
        <f t="shared" si="8"/>
        <v>0</v>
      </c>
      <c r="AQ12" s="51">
        <f t="shared" si="8"/>
        <v>0</v>
      </c>
      <c r="AR12" s="51">
        <f t="shared" si="8"/>
        <v>0</v>
      </c>
      <c r="AS12" s="51">
        <f t="shared" si="8"/>
        <v>0</v>
      </c>
      <c r="AT12" s="51">
        <f t="shared" si="8"/>
        <v>0</v>
      </c>
      <c r="AU12" s="51">
        <f t="shared" si="8"/>
        <v>0</v>
      </c>
      <c r="AV12" s="51">
        <f t="shared" si="8"/>
        <v>0</v>
      </c>
      <c r="AW12" s="51">
        <f t="shared" si="8"/>
        <v>0</v>
      </c>
      <c r="AX12" s="51">
        <f t="shared" si="8"/>
        <v>0</v>
      </c>
      <c r="AY12" s="51">
        <f t="shared" si="8"/>
        <v>0</v>
      </c>
      <c r="AZ12" s="51">
        <f t="shared" si="8"/>
        <v>0</v>
      </c>
      <c r="BA12" s="51">
        <f t="shared" si="8"/>
        <v>0</v>
      </c>
      <c r="BB12" s="51">
        <f t="shared" si="8"/>
        <v>0</v>
      </c>
      <c r="BC12" s="51">
        <f t="shared" si="8"/>
        <v>0</v>
      </c>
      <c r="BD12" s="51">
        <f t="shared" si="8"/>
        <v>0</v>
      </c>
      <c r="BE12" s="51">
        <f t="shared" si="8"/>
        <v>0</v>
      </c>
      <c r="BF12" s="51">
        <f t="shared" si="8"/>
        <v>0</v>
      </c>
      <c r="BG12" s="51">
        <f t="shared" si="8"/>
        <v>0</v>
      </c>
      <c r="BH12" s="51">
        <f t="shared" si="8"/>
        <v>0</v>
      </c>
      <c r="BI12" s="51">
        <f t="shared" ref="BI12:DT12" si="9">SUM(BI13:BI18)</f>
        <v>1379572379</v>
      </c>
      <c r="BJ12" s="51">
        <f t="shared" si="9"/>
        <v>0</v>
      </c>
      <c r="BK12" s="51">
        <f t="shared" si="9"/>
        <v>0</v>
      </c>
      <c r="BL12" s="51">
        <f t="shared" si="9"/>
        <v>0</v>
      </c>
      <c r="BM12" s="51">
        <f t="shared" si="9"/>
        <v>1459572379</v>
      </c>
      <c r="BN12" s="51">
        <f t="shared" si="9"/>
        <v>80000000</v>
      </c>
      <c r="BO12" s="51">
        <f t="shared" si="9"/>
        <v>51730000</v>
      </c>
      <c r="BP12" s="51">
        <f t="shared" si="9"/>
        <v>51730000</v>
      </c>
      <c r="BQ12" s="51">
        <f t="shared" si="9"/>
        <v>0</v>
      </c>
      <c r="BR12" s="51">
        <f t="shared" si="9"/>
        <v>0</v>
      </c>
      <c r="BS12" s="51">
        <f t="shared" si="9"/>
        <v>0</v>
      </c>
      <c r="BT12" s="51">
        <f t="shared" si="9"/>
        <v>0</v>
      </c>
      <c r="BU12" s="51">
        <f t="shared" si="9"/>
        <v>0</v>
      </c>
      <c r="BV12" s="51">
        <f t="shared" si="9"/>
        <v>50000000</v>
      </c>
      <c r="BW12" s="51">
        <f t="shared" si="9"/>
        <v>50000000</v>
      </c>
      <c r="BX12" s="51">
        <f t="shared" si="9"/>
        <v>50000000</v>
      </c>
      <c r="BY12" s="51">
        <f t="shared" si="9"/>
        <v>0</v>
      </c>
      <c r="BZ12" s="51">
        <f t="shared" si="9"/>
        <v>60000000</v>
      </c>
      <c r="CA12" s="51">
        <f t="shared" si="9"/>
        <v>110000000</v>
      </c>
      <c r="CB12" s="51">
        <f t="shared" si="9"/>
        <v>97523510</v>
      </c>
      <c r="CC12" s="51">
        <f t="shared" si="9"/>
        <v>97519910</v>
      </c>
      <c r="CD12" s="51">
        <f t="shared" si="9"/>
        <v>0</v>
      </c>
      <c r="CE12" s="51">
        <f t="shared" si="9"/>
        <v>0</v>
      </c>
      <c r="CF12" s="51">
        <f t="shared" si="9"/>
        <v>0</v>
      </c>
      <c r="CG12" s="51">
        <f t="shared" si="9"/>
        <v>0</v>
      </c>
      <c r="CH12" s="51">
        <f t="shared" si="9"/>
        <v>0</v>
      </c>
      <c r="CI12" s="51">
        <f t="shared" si="9"/>
        <v>0</v>
      </c>
      <c r="CJ12" s="51">
        <f t="shared" si="9"/>
        <v>0</v>
      </c>
      <c r="CK12" s="51">
        <f t="shared" si="9"/>
        <v>0</v>
      </c>
      <c r="CL12" s="51">
        <f t="shared" si="9"/>
        <v>0</v>
      </c>
      <c r="CM12" s="51">
        <f t="shared" si="9"/>
        <v>0</v>
      </c>
      <c r="CN12" s="51">
        <f t="shared" si="9"/>
        <v>0</v>
      </c>
      <c r="CO12" s="51">
        <f t="shared" si="9"/>
        <v>0</v>
      </c>
      <c r="CP12" s="51">
        <f t="shared" si="9"/>
        <v>0</v>
      </c>
      <c r="CQ12" s="51">
        <f t="shared" si="9"/>
        <v>0</v>
      </c>
      <c r="CR12" s="51">
        <f t="shared" si="9"/>
        <v>0</v>
      </c>
      <c r="CS12" s="51">
        <f t="shared" si="9"/>
        <v>0</v>
      </c>
      <c r="CT12" s="51">
        <f t="shared" si="9"/>
        <v>0</v>
      </c>
      <c r="CU12" s="51">
        <f t="shared" si="9"/>
        <v>0</v>
      </c>
      <c r="CV12" s="51">
        <f t="shared" si="9"/>
        <v>0</v>
      </c>
      <c r="CW12" s="51">
        <f t="shared" si="9"/>
        <v>0</v>
      </c>
      <c r="CX12" s="51">
        <f t="shared" si="9"/>
        <v>0</v>
      </c>
      <c r="CY12" s="51">
        <f t="shared" si="9"/>
        <v>0</v>
      </c>
      <c r="CZ12" s="51">
        <f t="shared" si="9"/>
        <v>0</v>
      </c>
      <c r="DA12" s="51">
        <f t="shared" si="9"/>
        <v>1000000000</v>
      </c>
      <c r="DB12" s="51">
        <f t="shared" si="9"/>
        <v>0</v>
      </c>
      <c r="DC12" s="51">
        <f t="shared" si="9"/>
        <v>0</v>
      </c>
      <c r="DD12" s="51">
        <f t="shared" si="9"/>
        <v>0</v>
      </c>
      <c r="DE12" s="51">
        <f t="shared" si="9"/>
        <v>1060000000</v>
      </c>
      <c r="DF12" s="51">
        <f t="shared" si="9"/>
        <v>160000000</v>
      </c>
      <c r="DG12" s="51">
        <f t="shared" si="9"/>
        <v>147523510</v>
      </c>
      <c r="DH12" s="51">
        <f t="shared" si="9"/>
        <v>147519910</v>
      </c>
      <c r="DI12" s="51">
        <f t="shared" si="9"/>
        <v>0</v>
      </c>
      <c r="DJ12" s="51">
        <f t="shared" si="9"/>
        <v>0</v>
      </c>
      <c r="DK12" s="51">
        <f t="shared" si="9"/>
        <v>0</v>
      </c>
      <c r="DL12" s="51">
        <f t="shared" si="9"/>
        <v>0</v>
      </c>
      <c r="DM12" s="51">
        <f t="shared" si="9"/>
        <v>0</v>
      </c>
      <c r="DN12" s="51">
        <f t="shared" si="9"/>
        <v>0</v>
      </c>
      <c r="DO12" s="51">
        <f t="shared" si="9"/>
        <v>0</v>
      </c>
      <c r="DP12" s="51">
        <f t="shared" si="9"/>
        <v>0</v>
      </c>
      <c r="DQ12" s="51">
        <f t="shared" si="9"/>
        <v>0</v>
      </c>
      <c r="DR12" s="51">
        <f t="shared" si="9"/>
        <v>0</v>
      </c>
      <c r="DS12" s="51">
        <f t="shared" si="9"/>
        <v>30000000</v>
      </c>
      <c r="DT12" s="51">
        <f t="shared" si="9"/>
        <v>85000000</v>
      </c>
      <c r="DU12" s="51">
        <f t="shared" ref="DU12:EW12" si="10">SUM(DU13:DU18)</f>
        <v>82169991</v>
      </c>
      <c r="DV12" s="51">
        <f t="shared" si="10"/>
        <v>82169991</v>
      </c>
      <c r="DW12" s="51">
        <f t="shared" si="10"/>
        <v>0</v>
      </c>
      <c r="DX12" s="51">
        <f t="shared" si="10"/>
        <v>0</v>
      </c>
      <c r="DY12" s="51">
        <f t="shared" si="10"/>
        <v>0</v>
      </c>
      <c r="DZ12" s="51">
        <f t="shared" si="10"/>
        <v>0</v>
      </c>
      <c r="EA12" s="51">
        <f t="shared" si="10"/>
        <v>0</v>
      </c>
      <c r="EB12" s="51">
        <f t="shared" si="10"/>
        <v>0</v>
      </c>
      <c r="EC12" s="51">
        <f t="shared" si="10"/>
        <v>0</v>
      </c>
      <c r="ED12" s="51">
        <f t="shared" si="10"/>
        <v>0</v>
      </c>
      <c r="EE12" s="51">
        <f t="shared" si="10"/>
        <v>0</v>
      </c>
      <c r="EF12" s="51">
        <f t="shared" si="10"/>
        <v>0</v>
      </c>
      <c r="EG12" s="51">
        <f t="shared" si="10"/>
        <v>0</v>
      </c>
      <c r="EH12" s="51">
        <f t="shared" si="10"/>
        <v>0</v>
      </c>
      <c r="EI12" s="51">
        <f t="shared" si="10"/>
        <v>0</v>
      </c>
      <c r="EJ12" s="51">
        <f t="shared" si="10"/>
        <v>0</v>
      </c>
      <c r="EK12" s="51">
        <f t="shared" si="10"/>
        <v>0</v>
      </c>
      <c r="EL12" s="51">
        <f t="shared" si="10"/>
        <v>0</v>
      </c>
      <c r="EM12" s="51">
        <f t="shared" si="10"/>
        <v>0</v>
      </c>
      <c r="EN12" s="51">
        <f t="shared" si="10"/>
        <v>0</v>
      </c>
      <c r="EO12" s="51">
        <f t="shared" si="10"/>
        <v>0</v>
      </c>
      <c r="EP12" s="51">
        <f t="shared" si="10"/>
        <v>0</v>
      </c>
      <c r="EQ12" s="51">
        <f t="shared" si="10"/>
        <v>0</v>
      </c>
      <c r="ER12" s="51">
        <f t="shared" si="10"/>
        <v>0</v>
      </c>
      <c r="ES12" s="51">
        <f t="shared" si="10"/>
        <v>7904449896</v>
      </c>
      <c r="ET12" s="51">
        <f t="shared" si="10"/>
        <v>0</v>
      </c>
      <c r="EU12" s="51">
        <f t="shared" si="10"/>
        <v>0</v>
      </c>
      <c r="EV12" s="51">
        <f t="shared" si="10"/>
        <v>0</v>
      </c>
      <c r="EW12" s="51">
        <f t="shared" si="10"/>
        <v>7934449896</v>
      </c>
      <c r="EX12" s="51">
        <f t="shared" ref="EX12:GZ12" si="11">SUM(EX13:EX18)</f>
        <v>85000000</v>
      </c>
      <c r="EY12" s="51">
        <f t="shared" si="11"/>
        <v>82169991</v>
      </c>
      <c r="EZ12" s="51">
        <f t="shared" si="11"/>
        <v>82169991</v>
      </c>
      <c r="FA12" s="51">
        <f t="shared" ref="FA12:GY12" si="12">SUM(FA13:FA18)</f>
        <v>0</v>
      </c>
      <c r="FB12" s="51">
        <f t="shared" si="12"/>
        <v>0</v>
      </c>
      <c r="FC12" s="51">
        <f t="shared" si="12"/>
        <v>0</v>
      </c>
      <c r="FD12" s="51">
        <f t="shared" si="12"/>
        <v>0</v>
      </c>
      <c r="FE12" s="51">
        <f t="shared" si="12"/>
        <v>0</v>
      </c>
      <c r="FF12" s="51">
        <f t="shared" si="12"/>
        <v>0</v>
      </c>
      <c r="FG12" s="51">
        <f t="shared" si="12"/>
        <v>0</v>
      </c>
      <c r="FH12" s="51">
        <f t="shared" si="12"/>
        <v>0</v>
      </c>
      <c r="FI12" s="51">
        <f t="shared" si="12"/>
        <v>0</v>
      </c>
      <c r="FJ12" s="51">
        <f t="shared" si="12"/>
        <v>0</v>
      </c>
      <c r="FK12" s="51">
        <f t="shared" si="12"/>
        <v>0</v>
      </c>
      <c r="FL12" s="51">
        <f t="shared" si="12"/>
        <v>15000000</v>
      </c>
      <c r="FM12" s="51">
        <f t="shared" si="12"/>
        <v>134617500</v>
      </c>
      <c r="FN12" s="51">
        <f t="shared" si="12"/>
        <v>74883000</v>
      </c>
      <c r="FO12" s="51">
        <f t="shared" si="12"/>
        <v>9920400</v>
      </c>
      <c r="FP12" s="51">
        <f t="shared" si="12"/>
        <v>0</v>
      </c>
      <c r="FQ12" s="51">
        <f t="shared" si="12"/>
        <v>0</v>
      </c>
      <c r="FR12" s="51">
        <f t="shared" si="12"/>
        <v>0</v>
      </c>
      <c r="FS12" s="51">
        <f t="shared" si="12"/>
        <v>0</v>
      </c>
      <c r="FT12" s="51">
        <f t="shared" si="12"/>
        <v>0</v>
      </c>
      <c r="FU12" s="51">
        <f t="shared" si="12"/>
        <v>0</v>
      </c>
      <c r="FV12" s="51">
        <f t="shared" si="12"/>
        <v>0</v>
      </c>
      <c r="FW12" s="51">
        <f t="shared" si="12"/>
        <v>0</v>
      </c>
      <c r="FX12" s="51">
        <f t="shared" si="12"/>
        <v>0</v>
      </c>
      <c r="FY12" s="51">
        <f t="shared" si="12"/>
        <v>0</v>
      </c>
      <c r="FZ12" s="51">
        <f t="shared" si="12"/>
        <v>0</v>
      </c>
      <c r="GA12" s="51">
        <f t="shared" si="12"/>
        <v>0</v>
      </c>
      <c r="GB12" s="51">
        <f t="shared" si="12"/>
        <v>0</v>
      </c>
      <c r="GC12" s="51">
        <f t="shared" si="12"/>
        <v>0</v>
      </c>
      <c r="GD12" s="51">
        <f t="shared" si="12"/>
        <v>0</v>
      </c>
      <c r="GE12" s="51">
        <f t="shared" si="12"/>
        <v>0</v>
      </c>
      <c r="GF12" s="51">
        <f t="shared" si="12"/>
        <v>0</v>
      </c>
      <c r="GG12" s="51">
        <f t="shared" si="12"/>
        <v>0</v>
      </c>
      <c r="GH12" s="51">
        <f t="shared" si="12"/>
        <v>0</v>
      </c>
      <c r="GI12" s="51">
        <f t="shared" si="12"/>
        <v>0</v>
      </c>
      <c r="GJ12" s="51">
        <f t="shared" si="12"/>
        <v>0</v>
      </c>
      <c r="GK12" s="51">
        <f t="shared" si="12"/>
        <v>0</v>
      </c>
      <c r="GL12" s="51">
        <f t="shared" si="12"/>
        <v>0</v>
      </c>
      <c r="GM12" s="51">
        <f t="shared" si="12"/>
        <v>0</v>
      </c>
      <c r="GN12" s="51">
        <f t="shared" si="12"/>
        <v>0</v>
      </c>
      <c r="GO12" s="51">
        <f t="shared" si="12"/>
        <v>0</v>
      </c>
      <c r="GP12" s="51">
        <f t="shared" si="12"/>
        <v>2000000000</v>
      </c>
      <c r="GQ12" s="51">
        <f t="shared" si="12"/>
        <v>0</v>
      </c>
      <c r="GR12" s="51">
        <f t="shared" si="12"/>
        <v>0</v>
      </c>
      <c r="GS12" s="51">
        <f t="shared" si="12"/>
        <v>0</v>
      </c>
      <c r="GT12" s="51">
        <f t="shared" si="12"/>
        <v>0</v>
      </c>
      <c r="GU12" s="51">
        <f t="shared" si="12"/>
        <v>2015000000</v>
      </c>
      <c r="GV12" s="51">
        <f t="shared" si="12"/>
        <v>134617500</v>
      </c>
      <c r="GW12" s="51">
        <f t="shared" si="12"/>
        <v>74883000</v>
      </c>
      <c r="GX12" s="51">
        <f t="shared" si="12"/>
        <v>9920400</v>
      </c>
      <c r="GY12" s="51">
        <f t="shared" si="12"/>
        <v>0</v>
      </c>
      <c r="GZ12" s="771">
        <f t="shared" si="11"/>
        <v>12469022275</v>
      </c>
      <c r="HA12" s="737"/>
      <c r="HB12" s="278"/>
      <c r="HC12" s="279"/>
    </row>
    <row r="13" spans="1:211" s="298" customFormat="1" ht="74.25" customHeight="1" x14ac:dyDescent="0.25">
      <c r="A13" s="769"/>
      <c r="B13" s="265"/>
      <c r="C13" s="527">
        <v>1</v>
      </c>
      <c r="D13" s="280" t="s">
        <v>52</v>
      </c>
      <c r="E13" s="724" t="s">
        <v>53</v>
      </c>
      <c r="F13" s="281" t="s">
        <v>54</v>
      </c>
      <c r="G13" s="282">
        <v>1</v>
      </c>
      <c r="H13" s="283" t="s">
        <v>55</v>
      </c>
      <c r="I13" s="280" t="s">
        <v>56</v>
      </c>
      <c r="J13" s="284" t="s">
        <v>57</v>
      </c>
      <c r="K13" s="284">
        <v>10</v>
      </c>
      <c r="L13" s="285" t="s">
        <v>58</v>
      </c>
      <c r="M13" s="286">
        <v>0</v>
      </c>
      <c r="N13" s="286">
        <v>1</v>
      </c>
      <c r="O13" s="287">
        <v>1</v>
      </c>
      <c r="P13" s="288">
        <v>0.7</v>
      </c>
      <c r="Q13" s="286">
        <v>1</v>
      </c>
      <c r="R13" s="289"/>
      <c r="S13" s="290">
        <v>1</v>
      </c>
      <c r="T13" s="286">
        <v>1</v>
      </c>
      <c r="U13" s="285"/>
      <c r="V13" s="292">
        <v>1</v>
      </c>
      <c r="W13" s="285">
        <v>1</v>
      </c>
      <c r="X13" s="285"/>
      <c r="Y13" s="285">
        <v>0.7</v>
      </c>
      <c r="Z13" s="293">
        <f>BM13/$BM$12</f>
        <v>2.055396527889488E-2</v>
      </c>
      <c r="AA13" s="294">
        <v>15</v>
      </c>
      <c r="AB13" s="295" t="s">
        <v>59</v>
      </c>
      <c r="AC13" s="53"/>
      <c r="AD13" s="54"/>
      <c r="AE13" s="54"/>
      <c r="AF13" s="54"/>
      <c r="AG13" s="53"/>
      <c r="AH13" s="54"/>
      <c r="AI13" s="54"/>
      <c r="AJ13" s="54"/>
      <c r="AK13" s="53">
        <v>30000000</v>
      </c>
      <c r="AL13" s="55">
        <v>30000000</v>
      </c>
      <c r="AM13" s="54">
        <v>19550000</v>
      </c>
      <c r="AN13" s="54">
        <v>19550000</v>
      </c>
      <c r="AO13" s="53"/>
      <c r="AP13" s="54"/>
      <c r="AQ13" s="54"/>
      <c r="AR13" s="54"/>
      <c r="AS13" s="53"/>
      <c r="AT13" s="54"/>
      <c r="AU13" s="54"/>
      <c r="AV13" s="54"/>
      <c r="AW13" s="53"/>
      <c r="AX13" s="54"/>
      <c r="AY13" s="54"/>
      <c r="AZ13" s="54"/>
      <c r="BA13" s="53"/>
      <c r="BB13" s="54"/>
      <c r="BC13" s="54"/>
      <c r="BD13" s="54"/>
      <c r="BE13" s="53"/>
      <c r="BF13" s="54"/>
      <c r="BG13" s="54"/>
      <c r="BH13" s="54"/>
      <c r="BI13" s="53"/>
      <c r="BJ13" s="54"/>
      <c r="BK13" s="54"/>
      <c r="BL13" s="54"/>
      <c r="BM13" s="53">
        <f t="shared" ref="BM13:BM18" si="13">+AC13+AG13+AK13+AO13+AS13+AW13+BA13+BE13+BI13</f>
        <v>30000000</v>
      </c>
      <c r="BN13" s="54">
        <f t="shared" ref="BN13:BP18" si="14">AD13+AH13+AL13+AP13+AT13+AX13+BB13+BF13+BJ13</f>
        <v>30000000</v>
      </c>
      <c r="BO13" s="54">
        <f t="shared" si="14"/>
        <v>19550000</v>
      </c>
      <c r="BP13" s="54">
        <f t="shared" si="14"/>
        <v>19550000</v>
      </c>
      <c r="BQ13" s="85"/>
      <c r="BR13" s="85"/>
      <c r="BS13" s="85"/>
      <c r="BT13" s="85"/>
      <c r="BU13" s="85"/>
      <c r="BV13" s="85"/>
      <c r="BW13" s="85"/>
      <c r="BX13" s="85"/>
      <c r="BY13" s="85"/>
      <c r="BZ13" s="85">
        <v>22500000</v>
      </c>
      <c r="CA13" s="85">
        <v>32500000</v>
      </c>
      <c r="CB13" s="85">
        <v>25140004</v>
      </c>
      <c r="CC13" s="85">
        <v>25140004</v>
      </c>
      <c r="CD13" s="85"/>
      <c r="CE13" s="85"/>
      <c r="CF13" s="85"/>
      <c r="CG13" s="85"/>
      <c r="CH13" s="85"/>
      <c r="CI13" s="85"/>
      <c r="CJ13" s="85"/>
      <c r="CK13" s="85"/>
      <c r="CL13" s="85"/>
      <c r="CM13" s="85"/>
      <c r="CN13" s="85"/>
      <c r="CO13" s="85"/>
      <c r="CP13" s="85"/>
      <c r="CQ13" s="85"/>
      <c r="CR13" s="85"/>
      <c r="CS13" s="85"/>
      <c r="CT13" s="85"/>
      <c r="CU13" s="85"/>
      <c r="CV13" s="85"/>
      <c r="CW13" s="85"/>
      <c r="CX13" s="85"/>
      <c r="CY13" s="85"/>
      <c r="CZ13" s="85"/>
      <c r="DA13" s="85"/>
      <c r="DB13" s="85"/>
      <c r="DC13" s="85"/>
      <c r="DD13" s="85"/>
      <c r="DE13" s="85">
        <f t="shared" ref="DE13:DE18" si="15">BQ13+BU13+BZ13+CE13+CI13+CM13+CQ13+CV13+DA13</f>
        <v>22500000</v>
      </c>
      <c r="DF13" s="100">
        <f>+CA13</f>
        <v>32500000</v>
      </c>
      <c r="DG13" s="100">
        <f t="shared" ref="DG13:DH18" si="16">BS13+BW13+CB13+CG13+CK13+CO13+CS13+CX13+DC13</f>
        <v>25140004</v>
      </c>
      <c r="DH13" s="100">
        <f t="shared" si="16"/>
        <v>25140004</v>
      </c>
      <c r="DI13" s="100"/>
      <c r="DJ13" s="85"/>
      <c r="DK13" s="100"/>
      <c r="DL13" s="85"/>
      <c r="DM13" s="85"/>
      <c r="DN13" s="85"/>
      <c r="DO13" s="85"/>
      <c r="DP13" s="85"/>
      <c r="DQ13" s="85"/>
      <c r="DR13" s="85"/>
      <c r="DS13" s="85">
        <v>11250000</v>
      </c>
      <c r="DT13" s="85">
        <v>20000000</v>
      </c>
      <c r="DU13" s="85">
        <v>20000000</v>
      </c>
      <c r="DV13" s="85">
        <v>20000000</v>
      </c>
      <c r="DW13" s="85"/>
      <c r="DX13" s="85"/>
      <c r="DY13" s="85"/>
      <c r="DZ13" s="85"/>
      <c r="EA13" s="85"/>
      <c r="EB13" s="85"/>
      <c r="EC13" s="85"/>
      <c r="ED13" s="85"/>
      <c r="EE13" s="85"/>
      <c r="EF13" s="85"/>
      <c r="EG13" s="85"/>
      <c r="EH13" s="85"/>
      <c r="EI13" s="85"/>
      <c r="EJ13" s="85"/>
      <c r="EK13" s="85"/>
      <c r="EL13" s="85"/>
      <c r="EM13" s="85"/>
      <c r="EN13" s="85"/>
      <c r="EO13" s="85"/>
      <c r="EP13" s="85"/>
      <c r="EQ13" s="85"/>
      <c r="ER13" s="85"/>
      <c r="ES13" s="85"/>
      <c r="ET13" s="85"/>
      <c r="EU13" s="85"/>
      <c r="EV13" s="85"/>
      <c r="EW13" s="85">
        <f t="shared" ref="EW13:EX18" si="17">DJ13+DN13+DS13+DX13+EB13+EF13+EJ13+EN13+ES13</f>
        <v>11250000</v>
      </c>
      <c r="EX13" s="90">
        <f t="shared" si="17"/>
        <v>20000000</v>
      </c>
      <c r="EY13" s="90">
        <f t="shared" ref="EY13:EZ18" si="18">DL13+DP13+DU13+DZ13+ED13+EH13+EL13+EP13+EU13</f>
        <v>20000000</v>
      </c>
      <c r="EZ13" s="90">
        <f t="shared" si="18"/>
        <v>20000000</v>
      </c>
      <c r="FA13" s="192"/>
      <c r="FB13" s="85"/>
      <c r="FC13" s="90"/>
      <c r="FD13" s="90"/>
      <c r="FE13" s="90"/>
      <c r="FF13" s="145"/>
      <c r="FG13" s="85"/>
      <c r="FH13" s="85"/>
      <c r="FI13" s="85"/>
      <c r="FJ13" s="85"/>
      <c r="FK13" s="85"/>
      <c r="FL13" s="85">
        <v>7525000</v>
      </c>
      <c r="FM13" s="85">
        <v>9500000</v>
      </c>
      <c r="FN13" s="85">
        <v>9500000</v>
      </c>
      <c r="FO13" s="85">
        <v>6560200</v>
      </c>
      <c r="FP13" s="85"/>
      <c r="FQ13" s="85"/>
      <c r="FR13" s="85"/>
      <c r="FS13" s="85"/>
      <c r="FT13" s="85"/>
      <c r="FU13" s="85"/>
      <c r="FV13" s="85"/>
      <c r="FW13" s="85"/>
      <c r="FX13" s="85"/>
      <c r="FY13" s="85"/>
      <c r="FZ13" s="85"/>
      <c r="GA13" s="85"/>
      <c r="GB13" s="85"/>
      <c r="GC13" s="85"/>
      <c r="GD13" s="85"/>
      <c r="GE13" s="85"/>
      <c r="GF13" s="85"/>
      <c r="GG13" s="85"/>
      <c r="GH13" s="85"/>
      <c r="GI13" s="85"/>
      <c r="GJ13" s="85"/>
      <c r="GK13" s="85"/>
      <c r="GL13" s="85"/>
      <c r="GM13" s="85"/>
      <c r="GN13" s="85"/>
      <c r="GO13" s="85"/>
      <c r="GP13" s="85"/>
      <c r="GQ13" s="85"/>
      <c r="GR13" s="85"/>
      <c r="GS13" s="85"/>
      <c r="GT13" s="85"/>
      <c r="GU13" s="85">
        <f t="shared" ref="GU13:GU18" si="19">FB13+FG13+FL13+FQ13+FV13+GA13+GF13+GK13+GP13</f>
        <v>7525000</v>
      </c>
      <c r="GV13" s="85">
        <f t="shared" ref="GV13:GY18" si="20">GQ13+GL13+GG13+GB13+FW13+FR13+FM13+FH13</f>
        <v>9500000</v>
      </c>
      <c r="GW13" s="85">
        <f t="shared" si="20"/>
        <v>9500000</v>
      </c>
      <c r="GX13" s="85">
        <f t="shared" si="20"/>
        <v>6560200</v>
      </c>
      <c r="GY13" s="85">
        <f t="shared" si="20"/>
        <v>0</v>
      </c>
      <c r="GZ13" s="772">
        <f>BM13+DE13+EW13+GU13</f>
        <v>71275000</v>
      </c>
      <c r="HA13" s="738" t="s">
        <v>960</v>
      </c>
      <c r="HB13" s="296" t="s">
        <v>1215</v>
      </c>
      <c r="HC13" s="297" t="s">
        <v>1614</v>
      </c>
    </row>
    <row r="14" spans="1:211" ht="132" customHeight="1" x14ac:dyDescent="0.2">
      <c r="A14" s="769"/>
      <c r="B14" s="265"/>
      <c r="C14" s="527"/>
      <c r="D14" s="929" t="s">
        <v>60</v>
      </c>
      <c r="E14" s="287" t="s">
        <v>61</v>
      </c>
      <c r="F14" s="287" t="s">
        <v>62</v>
      </c>
      <c r="G14" s="282">
        <v>2</v>
      </c>
      <c r="H14" s="283" t="s">
        <v>63</v>
      </c>
      <c r="I14" s="280" t="s">
        <v>64</v>
      </c>
      <c r="J14" s="284" t="s">
        <v>57</v>
      </c>
      <c r="K14" s="284">
        <v>10</v>
      </c>
      <c r="L14" s="285" t="s">
        <v>58</v>
      </c>
      <c r="M14" s="286">
        <v>3</v>
      </c>
      <c r="N14" s="286">
        <v>4</v>
      </c>
      <c r="O14" s="287">
        <v>4</v>
      </c>
      <c r="P14" s="288">
        <v>2</v>
      </c>
      <c r="Q14" s="286">
        <v>4</v>
      </c>
      <c r="R14" s="289"/>
      <c r="S14" s="290">
        <v>4</v>
      </c>
      <c r="T14" s="286">
        <v>4</v>
      </c>
      <c r="U14" s="285"/>
      <c r="V14" s="292">
        <v>4</v>
      </c>
      <c r="W14" s="285">
        <v>4</v>
      </c>
      <c r="X14" s="285"/>
      <c r="Y14" s="285">
        <v>0.5</v>
      </c>
      <c r="Z14" s="293">
        <f>BM14/$BM$12</f>
        <v>6.8513217596316272E-3</v>
      </c>
      <c r="AA14" s="294">
        <v>15</v>
      </c>
      <c r="AB14" s="295" t="s">
        <v>59</v>
      </c>
      <c r="AC14" s="53"/>
      <c r="AD14" s="54"/>
      <c r="AE14" s="54"/>
      <c r="AF14" s="54"/>
      <c r="AG14" s="53"/>
      <c r="AH14" s="54"/>
      <c r="AI14" s="54"/>
      <c r="AJ14" s="54"/>
      <c r="AK14" s="53">
        <v>10000000</v>
      </c>
      <c r="AL14" s="55">
        <v>10000000</v>
      </c>
      <c r="AM14" s="54">
        <v>2415000</v>
      </c>
      <c r="AN14" s="54">
        <v>2415000</v>
      </c>
      <c r="AO14" s="53"/>
      <c r="AP14" s="54"/>
      <c r="AQ14" s="54"/>
      <c r="AR14" s="54"/>
      <c r="AS14" s="53"/>
      <c r="AT14" s="54"/>
      <c r="AU14" s="54"/>
      <c r="AV14" s="54"/>
      <c r="AW14" s="53"/>
      <c r="AX14" s="54"/>
      <c r="AY14" s="54"/>
      <c r="AZ14" s="54"/>
      <c r="BA14" s="53"/>
      <c r="BB14" s="54"/>
      <c r="BC14" s="54"/>
      <c r="BD14" s="54"/>
      <c r="BE14" s="53"/>
      <c r="BF14" s="54"/>
      <c r="BG14" s="54"/>
      <c r="BH14" s="54"/>
      <c r="BI14" s="53"/>
      <c r="BJ14" s="54"/>
      <c r="BK14" s="54"/>
      <c r="BL14" s="54"/>
      <c r="BM14" s="53">
        <f t="shared" si="13"/>
        <v>10000000</v>
      </c>
      <c r="BN14" s="54">
        <f t="shared" si="14"/>
        <v>10000000</v>
      </c>
      <c r="BO14" s="54">
        <f t="shared" si="14"/>
        <v>2415000</v>
      </c>
      <c r="BP14" s="54">
        <f t="shared" si="14"/>
        <v>2415000</v>
      </c>
      <c r="BQ14" s="87"/>
      <c r="BR14" s="87"/>
      <c r="BS14" s="87"/>
      <c r="BT14" s="87"/>
      <c r="BU14" s="87"/>
      <c r="BV14" s="87"/>
      <c r="BW14" s="87"/>
      <c r="BX14" s="87"/>
      <c r="BY14" s="87"/>
      <c r="BZ14" s="85">
        <v>7500000</v>
      </c>
      <c r="CA14" s="85">
        <v>17500000</v>
      </c>
      <c r="CB14" s="85">
        <v>17500000</v>
      </c>
      <c r="CC14" s="85">
        <v>17500000</v>
      </c>
      <c r="CD14" s="85"/>
      <c r="CE14" s="85"/>
      <c r="CF14" s="85"/>
      <c r="CG14" s="85"/>
      <c r="CH14" s="85"/>
      <c r="CI14" s="87"/>
      <c r="CJ14" s="87"/>
      <c r="CK14" s="87"/>
      <c r="CL14" s="87"/>
      <c r="CM14" s="87"/>
      <c r="CN14" s="87"/>
      <c r="CO14" s="87"/>
      <c r="CP14" s="87"/>
      <c r="CQ14" s="87"/>
      <c r="CR14" s="87"/>
      <c r="CS14" s="87"/>
      <c r="CT14" s="87"/>
      <c r="CU14" s="87"/>
      <c r="CV14" s="87"/>
      <c r="CW14" s="87"/>
      <c r="CX14" s="87"/>
      <c r="CY14" s="87"/>
      <c r="CZ14" s="87"/>
      <c r="DA14" s="87"/>
      <c r="DB14" s="87"/>
      <c r="DC14" s="87"/>
      <c r="DD14" s="87"/>
      <c r="DE14" s="85">
        <f t="shared" si="15"/>
        <v>7500000</v>
      </c>
      <c r="DF14" s="100">
        <f>BR14+BV14+CA14+CF14+CJ14+CN14+CR14+CW14+DB14</f>
        <v>17500000</v>
      </c>
      <c r="DG14" s="100">
        <f t="shared" si="16"/>
        <v>17500000</v>
      </c>
      <c r="DH14" s="100">
        <f t="shared" si="16"/>
        <v>17500000</v>
      </c>
      <c r="DI14" s="100"/>
      <c r="DJ14" s="85"/>
      <c r="DK14" s="100"/>
      <c r="DL14" s="85"/>
      <c r="DM14" s="85"/>
      <c r="DN14" s="85"/>
      <c r="DO14" s="85"/>
      <c r="DP14" s="85"/>
      <c r="DQ14" s="85"/>
      <c r="DR14" s="85"/>
      <c r="DS14" s="85">
        <v>3750000</v>
      </c>
      <c r="DT14" s="85">
        <v>10000000</v>
      </c>
      <c r="DU14" s="85">
        <v>10000000</v>
      </c>
      <c r="DV14" s="85">
        <v>10000000</v>
      </c>
      <c r="DW14" s="85"/>
      <c r="DX14" s="85"/>
      <c r="DY14" s="85"/>
      <c r="DZ14" s="85"/>
      <c r="EA14" s="85"/>
      <c r="EB14" s="85"/>
      <c r="EC14" s="85"/>
      <c r="ED14" s="85"/>
      <c r="EE14" s="85"/>
      <c r="EF14" s="85"/>
      <c r="EG14" s="85"/>
      <c r="EH14" s="85"/>
      <c r="EI14" s="85"/>
      <c r="EJ14" s="85"/>
      <c r="EK14" s="85"/>
      <c r="EL14" s="85"/>
      <c r="EM14" s="85"/>
      <c r="EN14" s="85"/>
      <c r="EO14" s="85"/>
      <c r="EP14" s="85"/>
      <c r="EQ14" s="85"/>
      <c r="ER14" s="85"/>
      <c r="ES14" s="85"/>
      <c r="ET14" s="85"/>
      <c r="EU14" s="85"/>
      <c r="EV14" s="85"/>
      <c r="EW14" s="85">
        <f t="shared" si="17"/>
        <v>3750000</v>
      </c>
      <c r="EX14" s="90">
        <f t="shared" si="17"/>
        <v>10000000</v>
      </c>
      <c r="EY14" s="90">
        <f t="shared" si="18"/>
        <v>10000000</v>
      </c>
      <c r="EZ14" s="90">
        <f t="shared" si="18"/>
        <v>10000000</v>
      </c>
      <c r="FA14" s="192"/>
      <c r="FB14" s="85"/>
      <c r="FC14" s="90"/>
      <c r="FD14" s="90"/>
      <c r="FE14" s="90"/>
      <c r="FF14" s="145"/>
      <c r="FG14" s="85"/>
      <c r="FH14" s="85"/>
      <c r="FI14" s="85"/>
      <c r="FJ14" s="85"/>
      <c r="FK14" s="85"/>
      <c r="FL14" s="85">
        <v>1875000</v>
      </c>
      <c r="FM14" s="85">
        <v>26900000</v>
      </c>
      <c r="FN14" s="85">
        <v>22385000</v>
      </c>
      <c r="FO14" s="85">
        <v>3360200</v>
      </c>
      <c r="FP14" s="85"/>
      <c r="FQ14" s="85"/>
      <c r="FR14" s="85"/>
      <c r="FS14" s="85"/>
      <c r="FT14" s="85"/>
      <c r="FU14" s="85"/>
      <c r="FV14" s="85"/>
      <c r="FW14" s="85"/>
      <c r="FX14" s="85"/>
      <c r="FY14" s="85"/>
      <c r="FZ14" s="85"/>
      <c r="GA14" s="85"/>
      <c r="GB14" s="85"/>
      <c r="GC14" s="85"/>
      <c r="GD14" s="85"/>
      <c r="GE14" s="85"/>
      <c r="GF14" s="85"/>
      <c r="GG14" s="85"/>
      <c r="GH14" s="85"/>
      <c r="GI14" s="85"/>
      <c r="GJ14" s="85"/>
      <c r="GK14" s="85"/>
      <c r="GL14" s="85"/>
      <c r="GM14" s="85"/>
      <c r="GN14" s="85"/>
      <c r="GO14" s="85"/>
      <c r="GP14" s="85"/>
      <c r="GQ14" s="85"/>
      <c r="GR14" s="85"/>
      <c r="GS14" s="85"/>
      <c r="GT14" s="85"/>
      <c r="GU14" s="85">
        <f t="shared" si="19"/>
        <v>1875000</v>
      </c>
      <c r="GV14" s="85">
        <f t="shared" si="20"/>
        <v>26900000</v>
      </c>
      <c r="GW14" s="85">
        <f t="shared" si="20"/>
        <v>22385000</v>
      </c>
      <c r="GX14" s="85">
        <f t="shared" si="20"/>
        <v>3360200</v>
      </c>
      <c r="GY14" s="85">
        <f t="shared" si="20"/>
        <v>0</v>
      </c>
      <c r="GZ14" s="772">
        <f>BM14+DE14+EW14+GU14</f>
        <v>23125000</v>
      </c>
      <c r="HA14" s="738" t="s">
        <v>961</v>
      </c>
      <c r="HB14" s="296" t="s">
        <v>1216</v>
      </c>
      <c r="HC14" s="299" t="s">
        <v>1615</v>
      </c>
    </row>
    <row r="15" spans="1:211" ht="154.5" customHeight="1" x14ac:dyDescent="0.2">
      <c r="A15" s="769"/>
      <c r="B15" s="265"/>
      <c r="C15" s="300">
        <v>4</v>
      </c>
      <c r="D15" s="931"/>
      <c r="E15" s="281"/>
      <c r="F15" s="281"/>
      <c r="G15" s="282">
        <v>3</v>
      </c>
      <c r="H15" s="283" t="s">
        <v>66</v>
      </c>
      <c r="I15" s="280" t="s">
        <v>67</v>
      </c>
      <c r="J15" s="284" t="s">
        <v>57</v>
      </c>
      <c r="K15" s="284">
        <v>10</v>
      </c>
      <c r="L15" s="285" t="s">
        <v>58</v>
      </c>
      <c r="M15" s="286">
        <v>1</v>
      </c>
      <c r="N15" s="286">
        <v>1</v>
      </c>
      <c r="O15" s="287">
        <v>1</v>
      </c>
      <c r="P15" s="288">
        <v>0.9</v>
      </c>
      <c r="Q15" s="286">
        <v>1</v>
      </c>
      <c r="R15" s="289"/>
      <c r="S15" s="301">
        <v>1</v>
      </c>
      <c r="T15" s="286">
        <v>1</v>
      </c>
      <c r="U15" s="285"/>
      <c r="V15" s="292">
        <v>1</v>
      </c>
      <c r="W15" s="285">
        <v>1</v>
      </c>
      <c r="X15" s="285"/>
      <c r="Y15" s="285">
        <v>0.2</v>
      </c>
      <c r="Z15" s="293">
        <f>BM15/$BM$12</f>
        <v>0.9554664085623944</v>
      </c>
      <c r="AA15" s="294">
        <v>15</v>
      </c>
      <c r="AB15" s="295" t="s">
        <v>59</v>
      </c>
      <c r="AC15" s="53"/>
      <c r="AD15" s="54"/>
      <c r="AE15" s="54"/>
      <c r="AF15" s="54"/>
      <c r="AG15" s="53"/>
      <c r="AH15" s="54"/>
      <c r="AI15" s="54"/>
      <c r="AJ15" s="54"/>
      <c r="AK15" s="53">
        <v>15000000</v>
      </c>
      <c r="AL15" s="55">
        <v>15000000</v>
      </c>
      <c r="AM15" s="54">
        <v>13850000</v>
      </c>
      <c r="AN15" s="54">
        <v>13850000</v>
      </c>
      <c r="AO15" s="53"/>
      <c r="AP15" s="54"/>
      <c r="AQ15" s="54"/>
      <c r="AR15" s="54"/>
      <c r="AS15" s="53"/>
      <c r="AT15" s="54"/>
      <c r="AU15" s="54"/>
      <c r="AV15" s="54"/>
      <c r="AW15" s="53"/>
      <c r="AX15" s="54"/>
      <c r="AY15" s="54"/>
      <c r="AZ15" s="54"/>
      <c r="BA15" s="53"/>
      <c r="BB15" s="54"/>
      <c r="BC15" s="54"/>
      <c r="BD15" s="54"/>
      <c r="BE15" s="53"/>
      <c r="BF15" s="54"/>
      <c r="BG15" s="54"/>
      <c r="BH15" s="54"/>
      <c r="BI15" s="53">
        <f>1394572379-15000000</f>
        <v>1379572379</v>
      </c>
      <c r="BJ15" s="54"/>
      <c r="BK15" s="54"/>
      <c r="BL15" s="54"/>
      <c r="BM15" s="53">
        <f t="shared" si="13"/>
        <v>1394572379</v>
      </c>
      <c r="BN15" s="54">
        <f t="shared" si="14"/>
        <v>15000000</v>
      </c>
      <c r="BO15" s="54">
        <f t="shared" si="14"/>
        <v>13850000</v>
      </c>
      <c r="BP15" s="54">
        <f t="shared" si="14"/>
        <v>13850000</v>
      </c>
      <c r="BQ15" s="87"/>
      <c r="BR15" s="87"/>
      <c r="BS15" s="87"/>
      <c r="BT15" s="87"/>
      <c r="BU15" s="87"/>
      <c r="BV15" s="87"/>
      <c r="BW15" s="87"/>
      <c r="BX15" s="87"/>
      <c r="BY15" s="87"/>
      <c r="BZ15" s="85">
        <v>11250000</v>
      </c>
      <c r="CA15" s="85">
        <v>11000000</v>
      </c>
      <c r="CB15" s="85">
        <v>11000000</v>
      </c>
      <c r="CC15" s="85">
        <v>11000000</v>
      </c>
      <c r="CD15" s="85"/>
      <c r="CE15" s="85"/>
      <c r="CF15" s="85"/>
      <c r="CG15" s="85"/>
      <c r="CH15" s="85"/>
      <c r="CI15" s="87"/>
      <c r="CJ15" s="87"/>
      <c r="CK15" s="87"/>
      <c r="CL15" s="87"/>
      <c r="CM15" s="87"/>
      <c r="CN15" s="87"/>
      <c r="CO15" s="87"/>
      <c r="CP15" s="87"/>
      <c r="CQ15" s="87"/>
      <c r="CR15" s="87"/>
      <c r="CS15" s="87"/>
      <c r="CT15" s="87"/>
      <c r="CU15" s="87"/>
      <c r="CV15" s="87"/>
      <c r="CW15" s="87"/>
      <c r="CX15" s="87"/>
      <c r="CY15" s="87"/>
      <c r="CZ15" s="87"/>
      <c r="DA15" s="87"/>
      <c r="DB15" s="87"/>
      <c r="DC15" s="87"/>
      <c r="DD15" s="87"/>
      <c r="DE15" s="85">
        <f t="shared" si="15"/>
        <v>11250000</v>
      </c>
      <c r="DF15" s="100">
        <f>BR15+BV15+CA15+CF15+CJ15+CN15+CR15+CW15+DB15</f>
        <v>11000000</v>
      </c>
      <c r="DG15" s="100">
        <f t="shared" si="16"/>
        <v>11000000</v>
      </c>
      <c r="DH15" s="100">
        <f t="shared" si="16"/>
        <v>11000000</v>
      </c>
      <c r="DI15" s="100"/>
      <c r="DJ15" s="85"/>
      <c r="DK15" s="100"/>
      <c r="DL15" s="85"/>
      <c r="DM15" s="85"/>
      <c r="DN15" s="85"/>
      <c r="DO15" s="85"/>
      <c r="DP15" s="85"/>
      <c r="DQ15" s="85"/>
      <c r="DR15" s="85"/>
      <c r="DS15" s="85">
        <v>5625000</v>
      </c>
      <c r="DT15" s="85">
        <v>6000000</v>
      </c>
      <c r="DU15" s="85">
        <v>3170000</v>
      </c>
      <c r="DV15" s="85">
        <v>3170000</v>
      </c>
      <c r="DW15" s="85"/>
      <c r="DX15" s="85"/>
      <c r="DY15" s="85"/>
      <c r="DZ15" s="85"/>
      <c r="EA15" s="85"/>
      <c r="EB15" s="85"/>
      <c r="EC15" s="85"/>
      <c r="ED15" s="85"/>
      <c r="EE15" s="85"/>
      <c r="EF15" s="85"/>
      <c r="EG15" s="85"/>
      <c r="EH15" s="85"/>
      <c r="EI15" s="85"/>
      <c r="EJ15" s="85"/>
      <c r="EK15" s="85"/>
      <c r="EL15" s="85"/>
      <c r="EM15" s="85"/>
      <c r="EN15" s="85"/>
      <c r="EO15" s="85"/>
      <c r="EP15" s="85"/>
      <c r="EQ15" s="85"/>
      <c r="ER15" s="85"/>
      <c r="ES15" s="85"/>
      <c r="ET15" s="85"/>
      <c r="EU15" s="85"/>
      <c r="EV15" s="85"/>
      <c r="EW15" s="85">
        <f t="shared" si="17"/>
        <v>5625000</v>
      </c>
      <c r="EX15" s="90">
        <f t="shared" si="17"/>
        <v>6000000</v>
      </c>
      <c r="EY15" s="90">
        <f t="shared" si="18"/>
        <v>3170000</v>
      </c>
      <c r="EZ15" s="90">
        <f t="shared" si="18"/>
        <v>3170000</v>
      </c>
      <c r="FA15" s="192"/>
      <c r="FB15" s="85"/>
      <c r="FC15" s="90"/>
      <c r="FD15" s="90"/>
      <c r="FE15" s="90"/>
      <c r="FF15" s="145"/>
      <c r="FG15" s="85"/>
      <c r="FH15" s="85"/>
      <c r="FI15" s="85"/>
      <c r="FJ15" s="85"/>
      <c r="FK15" s="85"/>
      <c r="FL15" s="85">
        <v>2800000</v>
      </c>
      <c r="FM15" s="85">
        <v>20500000</v>
      </c>
      <c r="FN15" s="85">
        <v>14980000</v>
      </c>
      <c r="FO15" s="85">
        <v>0</v>
      </c>
      <c r="FP15" s="85"/>
      <c r="FQ15" s="85"/>
      <c r="FR15" s="85"/>
      <c r="FS15" s="85"/>
      <c r="FT15" s="85"/>
      <c r="FU15" s="85"/>
      <c r="FV15" s="85"/>
      <c r="FW15" s="85"/>
      <c r="FX15" s="85"/>
      <c r="FY15" s="85"/>
      <c r="FZ15" s="85"/>
      <c r="GA15" s="85"/>
      <c r="GB15" s="85"/>
      <c r="GC15" s="85"/>
      <c r="GD15" s="85"/>
      <c r="GE15" s="85"/>
      <c r="GF15" s="85"/>
      <c r="GG15" s="85"/>
      <c r="GH15" s="85"/>
      <c r="GI15" s="85"/>
      <c r="GJ15" s="85"/>
      <c r="GK15" s="85"/>
      <c r="GL15" s="85"/>
      <c r="GM15" s="85"/>
      <c r="GN15" s="85"/>
      <c r="GO15" s="85"/>
      <c r="GP15" s="85"/>
      <c r="GQ15" s="85"/>
      <c r="GR15" s="85"/>
      <c r="GS15" s="85"/>
      <c r="GT15" s="85"/>
      <c r="GU15" s="85">
        <f t="shared" si="19"/>
        <v>2800000</v>
      </c>
      <c r="GV15" s="85">
        <f t="shared" si="20"/>
        <v>20500000</v>
      </c>
      <c r="GW15" s="85">
        <f t="shared" si="20"/>
        <v>14980000</v>
      </c>
      <c r="GX15" s="85">
        <f t="shared" si="20"/>
        <v>0</v>
      </c>
      <c r="GY15" s="85">
        <f t="shared" si="20"/>
        <v>0</v>
      </c>
      <c r="GZ15" s="772">
        <f>BM15+DE15+EW15+GU15</f>
        <v>1414247379</v>
      </c>
      <c r="HA15" s="738" t="s">
        <v>962</v>
      </c>
      <c r="HB15" s="302" t="s">
        <v>1217</v>
      </c>
      <c r="HC15" s="303" t="s">
        <v>1616</v>
      </c>
    </row>
    <row r="16" spans="1:211" ht="74.25" customHeight="1" x14ac:dyDescent="0.2">
      <c r="A16" s="769"/>
      <c r="B16" s="265"/>
      <c r="C16" s="304">
        <v>1</v>
      </c>
      <c r="D16" s="729" t="s">
        <v>52</v>
      </c>
      <c r="E16" s="724" t="s">
        <v>53</v>
      </c>
      <c r="F16" s="477" t="s">
        <v>54</v>
      </c>
      <c r="G16" s="282">
        <v>4</v>
      </c>
      <c r="H16" s="283" t="s">
        <v>68</v>
      </c>
      <c r="I16" s="280" t="s">
        <v>69</v>
      </c>
      <c r="J16" s="284" t="s">
        <v>57</v>
      </c>
      <c r="K16" s="284">
        <v>10</v>
      </c>
      <c r="L16" s="284" t="s">
        <v>58</v>
      </c>
      <c r="M16" s="287">
        <v>0</v>
      </c>
      <c r="N16" s="287">
        <v>1</v>
      </c>
      <c r="O16" s="287">
        <v>0</v>
      </c>
      <c r="P16" s="288"/>
      <c r="Q16" s="287">
        <v>1</v>
      </c>
      <c r="R16" s="306"/>
      <c r="S16" s="290">
        <v>1</v>
      </c>
      <c r="T16" s="287">
        <v>1</v>
      </c>
      <c r="U16" s="284"/>
      <c r="V16" s="308">
        <v>0.6</v>
      </c>
      <c r="W16" s="284">
        <v>1</v>
      </c>
      <c r="X16" s="284"/>
      <c r="Y16" s="284">
        <v>0.3</v>
      </c>
      <c r="Z16" s="293">
        <f>BM16/$BM$12</f>
        <v>0</v>
      </c>
      <c r="AA16" s="294">
        <v>7</v>
      </c>
      <c r="AB16" s="295" t="s">
        <v>70</v>
      </c>
      <c r="AC16" s="53"/>
      <c r="AD16" s="54"/>
      <c r="AE16" s="54"/>
      <c r="AF16" s="54"/>
      <c r="AG16" s="53"/>
      <c r="AH16" s="54"/>
      <c r="AI16" s="54"/>
      <c r="AJ16" s="54"/>
      <c r="AK16" s="53"/>
      <c r="AL16" s="54"/>
      <c r="AM16" s="54"/>
      <c r="AN16" s="54"/>
      <c r="AO16" s="53"/>
      <c r="AP16" s="54"/>
      <c r="AQ16" s="54"/>
      <c r="AR16" s="54"/>
      <c r="AS16" s="53"/>
      <c r="AT16" s="54"/>
      <c r="AU16" s="54"/>
      <c r="AV16" s="54"/>
      <c r="AW16" s="53"/>
      <c r="AX16" s="54"/>
      <c r="AY16" s="54"/>
      <c r="AZ16" s="54"/>
      <c r="BA16" s="53"/>
      <c r="BB16" s="54"/>
      <c r="BC16" s="54"/>
      <c r="BD16" s="54"/>
      <c r="BE16" s="53"/>
      <c r="BF16" s="54"/>
      <c r="BG16" s="54"/>
      <c r="BH16" s="54"/>
      <c r="BI16" s="53"/>
      <c r="BJ16" s="54"/>
      <c r="BK16" s="54"/>
      <c r="BL16" s="54"/>
      <c r="BM16" s="53">
        <f t="shared" si="13"/>
        <v>0</v>
      </c>
      <c r="BN16" s="54">
        <f t="shared" si="14"/>
        <v>0</v>
      </c>
      <c r="BO16" s="54">
        <f t="shared" si="14"/>
        <v>0</v>
      </c>
      <c r="BP16" s="54">
        <f t="shared" si="14"/>
        <v>0</v>
      </c>
      <c r="BQ16" s="87"/>
      <c r="BR16" s="87"/>
      <c r="BS16" s="87"/>
      <c r="BT16" s="87"/>
      <c r="BU16" s="87"/>
      <c r="BV16" s="87">
        <v>8910000</v>
      </c>
      <c r="BW16" s="87">
        <v>8910000</v>
      </c>
      <c r="BX16" s="87">
        <v>8910000</v>
      </c>
      <c r="BY16" s="87"/>
      <c r="BZ16" s="85">
        <v>0</v>
      </c>
      <c r="CA16" s="85">
        <v>11090000</v>
      </c>
      <c r="CB16" s="85">
        <v>11000000</v>
      </c>
      <c r="CC16" s="85">
        <v>11000000</v>
      </c>
      <c r="CD16" s="85"/>
      <c r="CE16" s="85"/>
      <c r="CF16" s="85"/>
      <c r="CG16" s="85"/>
      <c r="CH16" s="85"/>
      <c r="CI16" s="87"/>
      <c r="CJ16" s="87"/>
      <c r="CK16" s="87"/>
      <c r="CL16" s="87"/>
      <c r="CM16" s="87"/>
      <c r="CN16" s="87"/>
      <c r="CO16" s="87"/>
      <c r="CP16" s="87"/>
      <c r="CQ16" s="87"/>
      <c r="CR16" s="87"/>
      <c r="CS16" s="87"/>
      <c r="CT16" s="87"/>
      <c r="CU16" s="87"/>
      <c r="CV16" s="87"/>
      <c r="CW16" s="87"/>
      <c r="CX16" s="87"/>
      <c r="CY16" s="87"/>
      <c r="CZ16" s="87"/>
      <c r="DA16" s="87">
        <v>1000000000</v>
      </c>
      <c r="DB16" s="87"/>
      <c r="DC16" s="87"/>
      <c r="DD16" s="87"/>
      <c r="DE16" s="85">
        <f t="shared" si="15"/>
        <v>1000000000</v>
      </c>
      <c r="DF16" s="100">
        <f>BR16+BV16+CA16+CF16+CJ16+CN16+CR16+CW16+DB16</f>
        <v>20000000</v>
      </c>
      <c r="DG16" s="100">
        <f t="shared" si="16"/>
        <v>19910000</v>
      </c>
      <c r="DH16" s="100">
        <f t="shared" si="16"/>
        <v>19910000</v>
      </c>
      <c r="DI16" s="100"/>
      <c r="DJ16" s="85"/>
      <c r="DK16" s="100"/>
      <c r="DL16" s="85"/>
      <c r="DM16" s="85"/>
      <c r="DN16" s="85"/>
      <c r="DO16" s="85"/>
      <c r="DP16" s="85"/>
      <c r="DQ16" s="85"/>
      <c r="DR16" s="85"/>
      <c r="DS16" s="85">
        <v>0</v>
      </c>
      <c r="DT16" s="85">
        <v>21000000</v>
      </c>
      <c r="DU16" s="85">
        <v>20999991</v>
      </c>
      <c r="DV16" s="85">
        <v>20999991</v>
      </c>
      <c r="DW16" s="85"/>
      <c r="DX16" s="85"/>
      <c r="DY16" s="85"/>
      <c r="DZ16" s="85"/>
      <c r="EA16" s="85"/>
      <c r="EB16" s="85"/>
      <c r="EC16" s="85"/>
      <c r="ED16" s="85"/>
      <c r="EE16" s="85"/>
      <c r="EF16" s="85"/>
      <c r="EG16" s="85"/>
      <c r="EH16" s="85"/>
      <c r="EI16" s="85"/>
      <c r="EJ16" s="85"/>
      <c r="EK16" s="85"/>
      <c r="EL16" s="85"/>
      <c r="EM16" s="85"/>
      <c r="EN16" s="85"/>
      <c r="EO16" s="85"/>
      <c r="EP16" s="85"/>
      <c r="EQ16" s="85"/>
      <c r="ER16" s="85"/>
      <c r="ES16" s="85">
        <v>7904449896</v>
      </c>
      <c r="ET16" s="85"/>
      <c r="EU16" s="85"/>
      <c r="EV16" s="85"/>
      <c r="EW16" s="85">
        <f t="shared" si="17"/>
        <v>7904449896</v>
      </c>
      <c r="EX16" s="90">
        <f t="shared" si="17"/>
        <v>21000000</v>
      </c>
      <c r="EY16" s="90">
        <f t="shared" si="18"/>
        <v>20999991</v>
      </c>
      <c r="EZ16" s="90">
        <f t="shared" si="18"/>
        <v>20999991</v>
      </c>
      <c r="FA16" s="192"/>
      <c r="FB16" s="85">
        <v>0</v>
      </c>
      <c r="FC16" s="90"/>
      <c r="FD16" s="90"/>
      <c r="FE16" s="90"/>
      <c r="FF16" s="145"/>
      <c r="FG16" s="85">
        <v>0</v>
      </c>
      <c r="FH16" s="85"/>
      <c r="FI16" s="85"/>
      <c r="FJ16" s="85"/>
      <c r="FK16" s="85"/>
      <c r="FL16" s="85">
        <v>0</v>
      </c>
      <c r="FM16" s="85">
        <v>66500000</v>
      </c>
      <c r="FN16" s="85">
        <v>16801000</v>
      </c>
      <c r="FO16" s="85">
        <v>0</v>
      </c>
      <c r="FP16" s="85"/>
      <c r="FQ16" s="85">
        <v>0</v>
      </c>
      <c r="FR16" s="85"/>
      <c r="FS16" s="85"/>
      <c r="FT16" s="85"/>
      <c r="FU16" s="85"/>
      <c r="FV16" s="85">
        <v>0</v>
      </c>
      <c r="FW16" s="85"/>
      <c r="FX16" s="85"/>
      <c r="FY16" s="85"/>
      <c r="FZ16" s="85"/>
      <c r="GA16" s="85">
        <v>0</v>
      </c>
      <c r="GB16" s="85"/>
      <c r="GC16" s="85"/>
      <c r="GD16" s="85"/>
      <c r="GE16" s="85"/>
      <c r="GF16" s="85">
        <v>0</v>
      </c>
      <c r="GG16" s="85"/>
      <c r="GH16" s="85"/>
      <c r="GI16" s="85"/>
      <c r="GJ16" s="85"/>
      <c r="GK16" s="85">
        <v>0</v>
      </c>
      <c r="GL16" s="85"/>
      <c r="GM16" s="85"/>
      <c r="GN16" s="85"/>
      <c r="GO16" s="85"/>
      <c r="GP16" s="85">
        <v>2000000000</v>
      </c>
      <c r="GQ16" s="85"/>
      <c r="GR16" s="85"/>
      <c r="GS16" s="85"/>
      <c r="GT16" s="85"/>
      <c r="GU16" s="85">
        <f t="shared" si="19"/>
        <v>2000000000</v>
      </c>
      <c r="GV16" s="85">
        <f t="shared" si="20"/>
        <v>66500000</v>
      </c>
      <c r="GW16" s="85">
        <f t="shared" si="20"/>
        <v>16801000</v>
      </c>
      <c r="GX16" s="85">
        <f t="shared" si="20"/>
        <v>0</v>
      </c>
      <c r="GY16" s="85">
        <f t="shared" si="20"/>
        <v>0</v>
      </c>
      <c r="GZ16" s="772">
        <f>BM16+DE16+EW16+GU16</f>
        <v>10904449896</v>
      </c>
      <c r="HA16" s="738"/>
      <c r="HB16" s="297" t="s">
        <v>1218</v>
      </c>
      <c r="HC16" s="303" t="s">
        <v>1617</v>
      </c>
    </row>
    <row r="17" spans="1:211" ht="126" customHeight="1" x14ac:dyDescent="0.2">
      <c r="A17" s="769"/>
      <c r="B17" s="265"/>
      <c r="C17" s="300"/>
      <c r="D17" s="731"/>
      <c r="E17" s="725"/>
      <c r="F17" s="309"/>
      <c r="G17" s="294">
        <v>5</v>
      </c>
      <c r="H17" s="283" t="s">
        <v>71</v>
      </c>
      <c r="I17" s="280" t="s">
        <v>72</v>
      </c>
      <c r="J17" s="284" t="s">
        <v>57</v>
      </c>
      <c r="K17" s="284">
        <v>10</v>
      </c>
      <c r="L17" s="285" t="s">
        <v>73</v>
      </c>
      <c r="M17" s="286">
        <v>3</v>
      </c>
      <c r="N17" s="286">
        <v>5</v>
      </c>
      <c r="O17" s="287">
        <v>1</v>
      </c>
      <c r="P17" s="288">
        <v>1</v>
      </c>
      <c r="Q17" s="286">
        <v>2</v>
      </c>
      <c r="R17" s="310"/>
      <c r="S17" s="301">
        <v>2</v>
      </c>
      <c r="T17" s="286">
        <v>2</v>
      </c>
      <c r="U17" s="285"/>
      <c r="V17" s="292">
        <v>6</v>
      </c>
      <c r="W17" s="285">
        <v>0</v>
      </c>
      <c r="X17" s="285"/>
      <c r="Y17" s="285"/>
      <c r="Z17" s="293">
        <f>BM17/$BM$12</f>
        <v>6.8513217596316272E-3</v>
      </c>
      <c r="AA17" s="294">
        <v>12</v>
      </c>
      <c r="AB17" s="295" t="s">
        <v>74</v>
      </c>
      <c r="AC17" s="53"/>
      <c r="AD17" s="54"/>
      <c r="AE17" s="54"/>
      <c r="AF17" s="54"/>
      <c r="AG17" s="53"/>
      <c r="AH17" s="54"/>
      <c r="AI17" s="54"/>
      <c r="AJ17" s="54"/>
      <c r="AK17" s="53">
        <v>10000000</v>
      </c>
      <c r="AL17" s="54">
        <v>10000000</v>
      </c>
      <c r="AM17" s="54">
        <v>10000000</v>
      </c>
      <c r="AN17" s="54">
        <v>10000000</v>
      </c>
      <c r="AO17" s="53"/>
      <c r="AP17" s="54"/>
      <c r="AQ17" s="54"/>
      <c r="AR17" s="54"/>
      <c r="AS17" s="53"/>
      <c r="AT17" s="54"/>
      <c r="AU17" s="54"/>
      <c r="AV17" s="54"/>
      <c r="AW17" s="53"/>
      <c r="AX17" s="54"/>
      <c r="AY17" s="54"/>
      <c r="AZ17" s="54"/>
      <c r="BA17" s="53"/>
      <c r="BB17" s="54"/>
      <c r="BC17" s="54"/>
      <c r="BD17" s="54"/>
      <c r="BE17" s="53"/>
      <c r="BF17" s="54"/>
      <c r="BG17" s="54"/>
      <c r="BH17" s="54"/>
      <c r="BI17" s="53"/>
      <c r="BJ17" s="54"/>
      <c r="BK17" s="54"/>
      <c r="BL17" s="54"/>
      <c r="BM17" s="53">
        <f t="shared" si="13"/>
        <v>10000000</v>
      </c>
      <c r="BN17" s="54">
        <f t="shared" si="14"/>
        <v>10000000</v>
      </c>
      <c r="BO17" s="54">
        <f t="shared" si="14"/>
        <v>10000000</v>
      </c>
      <c r="BP17" s="54">
        <f t="shared" si="14"/>
        <v>10000000</v>
      </c>
      <c r="BQ17" s="87"/>
      <c r="BR17" s="87"/>
      <c r="BS17" s="87"/>
      <c r="BT17" s="87"/>
      <c r="BU17" s="87"/>
      <c r="BV17" s="87">
        <v>41090000</v>
      </c>
      <c r="BW17" s="87">
        <v>41090000</v>
      </c>
      <c r="BX17" s="87">
        <v>41090000</v>
      </c>
      <c r="BY17" s="87"/>
      <c r="BZ17" s="85">
        <v>7500000</v>
      </c>
      <c r="CA17" s="85">
        <v>26910000</v>
      </c>
      <c r="CB17" s="85">
        <v>26910216</v>
      </c>
      <c r="CC17" s="85">
        <v>26906616</v>
      </c>
      <c r="CD17" s="85"/>
      <c r="CE17" s="85"/>
      <c r="CF17" s="85"/>
      <c r="CG17" s="85"/>
      <c r="CH17" s="85"/>
      <c r="CI17" s="87"/>
      <c r="CJ17" s="87"/>
      <c r="CK17" s="87"/>
      <c r="CL17" s="87"/>
      <c r="CM17" s="87"/>
      <c r="CN17" s="87"/>
      <c r="CO17" s="87"/>
      <c r="CP17" s="87"/>
      <c r="CQ17" s="87"/>
      <c r="CR17" s="87"/>
      <c r="CS17" s="87"/>
      <c r="CT17" s="87"/>
      <c r="CU17" s="87"/>
      <c r="CV17" s="87"/>
      <c r="CW17" s="87"/>
      <c r="CX17" s="87"/>
      <c r="CY17" s="87"/>
      <c r="CZ17" s="87"/>
      <c r="DA17" s="87"/>
      <c r="DB17" s="87"/>
      <c r="DC17" s="87"/>
      <c r="DD17" s="87"/>
      <c r="DE17" s="85">
        <f t="shared" si="15"/>
        <v>7500000</v>
      </c>
      <c r="DF17" s="100">
        <f>BR17+BV17+CA17+CF17+CJ17+CN17+CR17+CW17+DB17</f>
        <v>68000000</v>
      </c>
      <c r="DG17" s="100">
        <f t="shared" si="16"/>
        <v>68000216</v>
      </c>
      <c r="DH17" s="100">
        <f t="shared" si="16"/>
        <v>67996616</v>
      </c>
      <c r="DI17" s="100"/>
      <c r="DJ17" s="85"/>
      <c r="DK17" s="100"/>
      <c r="DL17" s="85"/>
      <c r="DM17" s="85"/>
      <c r="DN17" s="85"/>
      <c r="DO17" s="85"/>
      <c r="DP17" s="85"/>
      <c r="DQ17" s="85"/>
      <c r="DR17" s="85"/>
      <c r="DS17" s="85">
        <v>3750000</v>
      </c>
      <c r="DT17" s="85">
        <v>21000000</v>
      </c>
      <c r="DU17" s="85">
        <v>21000000</v>
      </c>
      <c r="DV17" s="85">
        <v>21000000</v>
      </c>
      <c r="DW17" s="85"/>
      <c r="DX17" s="85"/>
      <c r="DY17" s="85"/>
      <c r="DZ17" s="85"/>
      <c r="EA17" s="85"/>
      <c r="EB17" s="85"/>
      <c r="EC17" s="85"/>
      <c r="ED17" s="85"/>
      <c r="EE17" s="85"/>
      <c r="EF17" s="85"/>
      <c r="EG17" s="85"/>
      <c r="EH17" s="85"/>
      <c r="EI17" s="85"/>
      <c r="EJ17" s="85"/>
      <c r="EK17" s="85"/>
      <c r="EL17" s="85"/>
      <c r="EM17" s="85"/>
      <c r="EN17" s="85"/>
      <c r="EO17" s="85"/>
      <c r="EP17" s="85"/>
      <c r="EQ17" s="85"/>
      <c r="ER17" s="85"/>
      <c r="ES17" s="85"/>
      <c r="ET17" s="85"/>
      <c r="EU17" s="85"/>
      <c r="EV17" s="85"/>
      <c r="EW17" s="85">
        <f t="shared" si="17"/>
        <v>3750000</v>
      </c>
      <c r="EX17" s="90">
        <f t="shared" si="17"/>
        <v>21000000</v>
      </c>
      <c r="EY17" s="90">
        <f t="shared" si="18"/>
        <v>21000000</v>
      </c>
      <c r="EZ17" s="90">
        <f t="shared" si="18"/>
        <v>21000000</v>
      </c>
      <c r="FA17" s="192"/>
      <c r="FB17" s="85"/>
      <c r="FC17" s="90"/>
      <c r="FD17" s="90"/>
      <c r="FE17" s="90"/>
      <c r="FF17" s="145"/>
      <c r="FG17" s="85"/>
      <c r="FH17" s="692"/>
      <c r="FI17" s="692"/>
      <c r="FJ17" s="692"/>
      <c r="FK17" s="692"/>
      <c r="FL17" s="85">
        <v>0</v>
      </c>
      <c r="FM17" s="85"/>
      <c r="FN17" s="85"/>
      <c r="FO17" s="85"/>
      <c r="FP17" s="85"/>
      <c r="FQ17" s="85"/>
      <c r="FR17" s="85"/>
      <c r="FS17" s="85"/>
      <c r="FT17" s="85"/>
      <c r="FU17" s="85"/>
      <c r="FV17" s="85"/>
      <c r="FW17" s="85"/>
      <c r="FX17" s="85"/>
      <c r="FY17" s="85"/>
      <c r="FZ17" s="85"/>
      <c r="GA17" s="85"/>
      <c r="GB17" s="85"/>
      <c r="GC17" s="85"/>
      <c r="GD17" s="85"/>
      <c r="GE17" s="85"/>
      <c r="GF17" s="85"/>
      <c r="GG17" s="85"/>
      <c r="GH17" s="85"/>
      <c r="GI17" s="85"/>
      <c r="GJ17" s="85"/>
      <c r="GK17" s="85"/>
      <c r="GL17" s="85"/>
      <c r="GM17" s="85"/>
      <c r="GN17" s="85"/>
      <c r="GO17" s="85"/>
      <c r="GP17" s="85"/>
      <c r="GQ17" s="85"/>
      <c r="GR17" s="85"/>
      <c r="GS17" s="85"/>
      <c r="GT17" s="85"/>
      <c r="GU17" s="85">
        <f t="shared" si="19"/>
        <v>0</v>
      </c>
      <c r="GV17" s="85">
        <f t="shared" si="20"/>
        <v>0</v>
      </c>
      <c r="GW17" s="85">
        <f t="shared" si="20"/>
        <v>0</v>
      </c>
      <c r="GX17" s="85">
        <f t="shared" si="20"/>
        <v>0</v>
      </c>
      <c r="GY17" s="85">
        <f t="shared" si="20"/>
        <v>0</v>
      </c>
      <c r="GZ17" s="772">
        <f>BM17+DE17+EW17+GU17</f>
        <v>21250000</v>
      </c>
      <c r="HA17" s="738" t="s">
        <v>963</v>
      </c>
      <c r="HB17" s="312" t="s">
        <v>1219</v>
      </c>
      <c r="HC17" s="303" t="s">
        <v>1618</v>
      </c>
    </row>
    <row r="18" spans="1:211" ht="166.5" customHeight="1" x14ac:dyDescent="0.2">
      <c r="A18" s="769"/>
      <c r="B18" s="265"/>
      <c r="C18" s="304">
        <v>2</v>
      </c>
      <c r="D18" s="280" t="s">
        <v>75</v>
      </c>
      <c r="E18" s="313" t="s">
        <v>76</v>
      </c>
      <c r="F18" s="313" t="s">
        <v>76</v>
      </c>
      <c r="G18" s="773">
        <v>6</v>
      </c>
      <c r="H18" s="481" t="s">
        <v>77</v>
      </c>
      <c r="I18" s="280" t="s">
        <v>78</v>
      </c>
      <c r="J18" s="773" t="s">
        <v>57</v>
      </c>
      <c r="K18" s="773">
        <v>10</v>
      </c>
      <c r="L18" s="724" t="s">
        <v>58</v>
      </c>
      <c r="M18" s="724">
        <v>3</v>
      </c>
      <c r="N18" s="724">
        <v>12</v>
      </c>
      <c r="O18" s="773">
        <v>12</v>
      </c>
      <c r="P18" s="774">
        <v>2</v>
      </c>
      <c r="Q18" s="724">
        <v>12</v>
      </c>
      <c r="R18" s="314"/>
      <c r="S18" s="290">
        <v>12</v>
      </c>
      <c r="T18" s="724">
        <v>12</v>
      </c>
      <c r="U18" s="315"/>
      <c r="V18" s="316">
        <v>12</v>
      </c>
      <c r="W18" s="315">
        <v>12</v>
      </c>
      <c r="X18" s="315"/>
      <c r="Y18" s="315">
        <v>0.5</v>
      </c>
      <c r="Z18" s="293">
        <f>BM18/BM12</f>
        <v>1.027698263944744E-2</v>
      </c>
      <c r="AA18" s="317">
        <v>15</v>
      </c>
      <c r="AB18" s="724" t="s">
        <v>59</v>
      </c>
      <c r="AC18" s="160"/>
      <c r="AD18" s="54"/>
      <c r="AE18" s="54"/>
      <c r="AF18" s="54"/>
      <c r="AG18" s="160"/>
      <c r="AH18" s="54"/>
      <c r="AI18" s="54"/>
      <c r="AJ18" s="54"/>
      <c r="AK18" s="160">
        <v>15000000</v>
      </c>
      <c r="AL18" s="54">
        <v>15000000</v>
      </c>
      <c r="AM18" s="54">
        <v>5915000</v>
      </c>
      <c r="AN18" s="54">
        <v>5915000</v>
      </c>
      <c r="AO18" s="160"/>
      <c r="AP18" s="54"/>
      <c r="AQ18" s="54"/>
      <c r="AR18" s="54"/>
      <c r="AS18" s="160"/>
      <c r="AT18" s="54"/>
      <c r="AU18" s="54"/>
      <c r="AV18" s="54"/>
      <c r="AW18" s="160"/>
      <c r="AX18" s="54"/>
      <c r="AY18" s="54"/>
      <c r="AZ18" s="54"/>
      <c r="BA18" s="160"/>
      <c r="BB18" s="54"/>
      <c r="BC18" s="54"/>
      <c r="BD18" s="54"/>
      <c r="BE18" s="160"/>
      <c r="BF18" s="54"/>
      <c r="BG18" s="54"/>
      <c r="BH18" s="54"/>
      <c r="BI18" s="160"/>
      <c r="BJ18" s="54"/>
      <c r="BK18" s="54"/>
      <c r="BL18" s="54"/>
      <c r="BM18" s="181">
        <f t="shared" si="13"/>
        <v>15000000</v>
      </c>
      <c r="BN18" s="181">
        <f t="shared" si="14"/>
        <v>15000000</v>
      </c>
      <c r="BO18" s="181">
        <f t="shared" si="14"/>
        <v>5915000</v>
      </c>
      <c r="BP18" s="181">
        <f t="shared" si="14"/>
        <v>5915000</v>
      </c>
      <c r="BQ18" s="113"/>
      <c r="BR18" s="109"/>
      <c r="BS18" s="109"/>
      <c r="BT18" s="109"/>
      <c r="BU18" s="113"/>
      <c r="BV18" s="109"/>
      <c r="BW18" s="109"/>
      <c r="BX18" s="109"/>
      <c r="BY18" s="109"/>
      <c r="BZ18" s="113">
        <v>11250000</v>
      </c>
      <c r="CA18" s="109">
        <v>11000000</v>
      </c>
      <c r="CB18" s="109">
        <v>5973290</v>
      </c>
      <c r="CC18" s="109">
        <v>5973290</v>
      </c>
      <c r="CD18" s="109"/>
      <c r="CE18" s="109"/>
      <c r="CF18" s="109"/>
      <c r="CG18" s="109"/>
      <c r="CH18" s="109"/>
      <c r="CI18" s="113"/>
      <c r="CJ18" s="109"/>
      <c r="CK18" s="109"/>
      <c r="CL18" s="109"/>
      <c r="CM18" s="113"/>
      <c r="CN18" s="109"/>
      <c r="CO18" s="109"/>
      <c r="CP18" s="109"/>
      <c r="CQ18" s="113"/>
      <c r="CR18" s="109"/>
      <c r="CS18" s="109"/>
      <c r="CT18" s="109"/>
      <c r="CU18" s="109"/>
      <c r="CV18" s="113"/>
      <c r="CW18" s="109"/>
      <c r="CX18" s="109"/>
      <c r="CY18" s="109"/>
      <c r="CZ18" s="109"/>
      <c r="DA18" s="113"/>
      <c r="DB18" s="109"/>
      <c r="DC18" s="109"/>
      <c r="DD18" s="109"/>
      <c r="DE18" s="195">
        <f t="shared" si="15"/>
        <v>11250000</v>
      </c>
      <c r="DF18" s="181">
        <f>BR18+BV18+CA18+CF18+CJ18+CN18+CR18+CW18+DB18</f>
        <v>11000000</v>
      </c>
      <c r="DG18" s="181">
        <f t="shared" si="16"/>
        <v>5973290</v>
      </c>
      <c r="DH18" s="181">
        <f t="shared" si="16"/>
        <v>5973290</v>
      </c>
      <c r="DI18" s="181"/>
      <c r="DJ18" s="109"/>
      <c r="DK18" s="183"/>
      <c r="DL18" s="109"/>
      <c r="DM18" s="109"/>
      <c r="DN18" s="109"/>
      <c r="DO18" s="109"/>
      <c r="DP18" s="109"/>
      <c r="DQ18" s="109"/>
      <c r="DR18" s="109"/>
      <c r="DS18" s="109">
        <v>5625000</v>
      </c>
      <c r="DT18" s="109">
        <v>7000000</v>
      </c>
      <c r="DU18" s="109">
        <v>7000000</v>
      </c>
      <c r="DV18" s="109">
        <v>7000000</v>
      </c>
      <c r="DW18" s="109"/>
      <c r="DX18" s="109"/>
      <c r="DY18" s="109"/>
      <c r="DZ18" s="109"/>
      <c r="EA18" s="109"/>
      <c r="EB18" s="109"/>
      <c r="EC18" s="109"/>
      <c r="ED18" s="109"/>
      <c r="EE18" s="109"/>
      <c r="EF18" s="109"/>
      <c r="EG18" s="109"/>
      <c r="EH18" s="109"/>
      <c r="EI18" s="109"/>
      <c r="EJ18" s="109"/>
      <c r="EK18" s="109"/>
      <c r="EL18" s="109"/>
      <c r="EM18" s="109"/>
      <c r="EN18" s="109"/>
      <c r="EO18" s="109"/>
      <c r="EP18" s="109"/>
      <c r="EQ18" s="109"/>
      <c r="ER18" s="109"/>
      <c r="ES18" s="109"/>
      <c r="ET18" s="116"/>
      <c r="EU18" s="116"/>
      <c r="EV18" s="116"/>
      <c r="EW18" s="85">
        <f t="shared" si="17"/>
        <v>5625000</v>
      </c>
      <c r="EX18" s="90">
        <f t="shared" si="17"/>
        <v>7000000</v>
      </c>
      <c r="EY18" s="90">
        <f t="shared" si="18"/>
        <v>7000000</v>
      </c>
      <c r="EZ18" s="90">
        <f t="shared" si="18"/>
        <v>7000000</v>
      </c>
      <c r="FA18" s="150"/>
      <c r="FB18" s="197"/>
      <c r="FC18" s="70"/>
      <c r="FD18" s="70"/>
      <c r="FE18" s="70"/>
      <c r="FF18" s="146"/>
      <c r="FG18" s="195"/>
      <c r="FH18" s="195"/>
      <c r="FI18" s="195"/>
      <c r="FJ18" s="195"/>
      <c r="FK18" s="195"/>
      <c r="FL18" s="195">
        <v>2800000</v>
      </c>
      <c r="FM18" s="195">
        <v>11217500</v>
      </c>
      <c r="FN18" s="195">
        <v>11217000</v>
      </c>
      <c r="FO18" s="195">
        <v>0</v>
      </c>
      <c r="FP18" s="195"/>
      <c r="FQ18" s="195"/>
      <c r="FR18" s="195"/>
      <c r="FS18" s="195"/>
      <c r="FT18" s="195"/>
      <c r="FU18" s="195"/>
      <c r="FV18" s="195"/>
      <c r="FW18" s="195"/>
      <c r="FX18" s="195"/>
      <c r="FY18" s="195"/>
      <c r="FZ18" s="195"/>
      <c r="GA18" s="195"/>
      <c r="GB18" s="195"/>
      <c r="GC18" s="195"/>
      <c r="GD18" s="195"/>
      <c r="GE18" s="195"/>
      <c r="GF18" s="195"/>
      <c r="GG18" s="195"/>
      <c r="GH18" s="195"/>
      <c r="GI18" s="195"/>
      <c r="GJ18" s="195"/>
      <c r="GK18" s="195"/>
      <c r="GL18" s="195"/>
      <c r="GM18" s="195"/>
      <c r="GN18" s="195"/>
      <c r="GO18" s="195"/>
      <c r="GP18" s="195"/>
      <c r="GQ18" s="197"/>
      <c r="GR18" s="197"/>
      <c r="GS18" s="197"/>
      <c r="GT18" s="197"/>
      <c r="GU18" s="85">
        <f t="shared" si="19"/>
        <v>2800000</v>
      </c>
      <c r="GV18" s="85">
        <f t="shared" si="20"/>
        <v>11217500</v>
      </c>
      <c r="GW18" s="85">
        <f t="shared" si="20"/>
        <v>11217000</v>
      </c>
      <c r="GX18" s="85">
        <f t="shared" si="20"/>
        <v>0</v>
      </c>
      <c r="GY18" s="85">
        <f t="shared" si="20"/>
        <v>0</v>
      </c>
      <c r="GZ18" s="775">
        <f>GU18+EW18+DE18+BM18</f>
        <v>34675000</v>
      </c>
      <c r="HA18" s="738" t="s">
        <v>964</v>
      </c>
      <c r="HB18" s="283" t="s">
        <v>1220</v>
      </c>
      <c r="HC18" s="303" t="s">
        <v>1619</v>
      </c>
    </row>
    <row r="19" spans="1:211" ht="24.75" customHeight="1" x14ac:dyDescent="0.2">
      <c r="A19" s="769"/>
      <c r="B19" s="265"/>
      <c r="C19" s="266">
        <v>2</v>
      </c>
      <c r="D19" s="318" t="s">
        <v>79</v>
      </c>
      <c r="E19" s="319"/>
      <c r="F19" s="320"/>
      <c r="G19" s="269"/>
      <c r="H19" s="320"/>
      <c r="I19" s="320"/>
      <c r="J19" s="269"/>
      <c r="K19" s="269"/>
      <c r="L19" s="321"/>
      <c r="M19" s="320"/>
      <c r="N19" s="320"/>
      <c r="O19" s="322"/>
      <c r="P19" s="322"/>
      <c r="Q19" s="320"/>
      <c r="R19" s="323"/>
      <c r="S19" s="320"/>
      <c r="T19" s="320"/>
      <c r="U19" s="320"/>
      <c r="V19" s="322"/>
      <c r="W19" s="269"/>
      <c r="X19" s="269"/>
      <c r="Y19" s="269"/>
      <c r="Z19" s="324"/>
      <c r="AA19" s="269"/>
      <c r="AB19" s="269"/>
      <c r="AC19" s="204">
        <f t="shared" ref="AC19:BL19" si="21">SUM(AC20:AC26)</f>
        <v>0</v>
      </c>
      <c r="AD19" s="204">
        <f t="shared" si="21"/>
        <v>0</v>
      </c>
      <c r="AE19" s="204">
        <f t="shared" si="21"/>
        <v>0</v>
      </c>
      <c r="AF19" s="204">
        <f t="shared" si="21"/>
        <v>0</v>
      </c>
      <c r="AG19" s="204">
        <f t="shared" si="21"/>
        <v>0</v>
      </c>
      <c r="AH19" s="204">
        <f t="shared" si="21"/>
        <v>0</v>
      </c>
      <c r="AI19" s="204">
        <f t="shared" si="21"/>
        <v>0</v>
      </c>
      <c r="AJ19" s="204">
        <f t="shared" si="21"/>
        <v>0</v>
      </c>
      <c r="AK19" s="204">
        <f t="shared" si="21"/>
        <v>60200000</v>
      </c>
      <c r="AL19" s="204">
        <f t="shared" si="21"/>
        <v>265647255</v>
      </c>
      <c r="AM19" s="204">
        <f t="shared" si="21"/>
        <v>30853333</v>
      </c>
      <c r="AN19" s="204">
        <f t="shared" si="21"/>
        <v>30853333</v>
      </c>
      <c r="AO19" s="204">
        <f t="shared" si="21"/>
        <v>0</v>
      </c>
      <c r="AP19" s="204">
        <f t="shared" si="21"/>
        <v>0</v>
      </c>
      <c r="AQ19" s="204">
        <f t="shared" si="21"/>
        <v>0</v>
      </c>
      <c r="AR19" s="204">
        <f t="shared" si="21"/>
        <v>0</v>
      </c>
      <c r="AS19" s="204">
        <f t="shared" si="21"/>
        <v>0</v>
      </c>
      <c r="AT19" s="204">
        <f t="shared" si="21"/>
        <v>0</v>
      </c>
      <c r="AU19" s="204">
        <f t="shared" si="21"/>
        <v>0</v>
      </c>
      <c r="AV19" s="204">
        <f t="shared" si="21"/>
        <v>0</v>
      </c>
      <c r="AW19" s="204">
        <f t="shared" si="21"/>
        <v>2248717121</v>
      </c>
      <c r="AX19" s="204">
        <f t="shared" si="21"/>
        <v>2252293686</v>
      </c>
      <c r="AY19" s="204">
        <f t="shared" si="21"/>
        <v>2141958657.5599999</v>
      </c>
      <c r="AZ19" s="204">
        <f t="shared" si="21"/>
        <v>2141958657.5599999</v>
      </c>
      <c r="BA19" s="204">
        <f t="shared" si="21"/>
        <v>0</v>
      </c>
      <c r="BB19" s="204">
        <f t="shared" si="21"/>
        <v>0</v>
      </c>
      <c r="BC19" s="204">
        <f t="shared" si="21"/>
        <v>0</v>
      </c>
      <c r="BD19" s="204">
        <f t="shared" si="21"/>
        <v>0</v>
      </c>
      <c r="BE19" s="204">
        <f t="shared" si="21"/>
        <v>0</v>
      </c>
      <c r="BF19" s="204">
        <f t="shared" si="21"/>
        <v>0</v>
      </c>
      <c r="BG19" s="204">
        <f t="shared" si="21"/>
        <v>0</v>
      </c>
      <c r="BH19" s="204">
        <f t="shared" si="21"/>
        <v>0</v>
      </c>
      <c r="BI19" s="204">
        <f t="shared" si="21"/>
        <v>0</v>
      </c>
      <c r="BJ19" s="204">
        <f t="shared" si="21"/>
        <v>0</v>
      </c>
      <c r="BK19" s="204">
        <f t="shared" si="21"/>
        <v>0</v>
      </c>
      <c r="BL19" s="204">
        <f t="shared" si="21"/>
        <v>0</v>
      </c>
      <c r="BM19" s="204">
        <f t="shared" ref="BM19:EX19" si="22">SUM(BM20:BM26)</f>
        <v>2308917121</v>
      </c>
      <c r="BN19" s="204">
        <f t="shared" si="22"/>
        <v>2517940941</v>
      </c>
      <c r="BO19" s="204">
        <f t="shared" si="22"/>
        <v>2172811990.5599999</v>
      </c>
      <c r="BP19" s="204">
        <f t="shared" si="22"/>
        <v>2172811990.5599999</v>
      </c>
      <c r="BQ19" s="204">
        <f t="shared" si="22"/>
        <v>0</v>
      </c>
      <c r="BR19" s="204">
        <f t="shared" si="22"/>
        <v>0</v>
      </c>
      <c r="BS19" s="204">
        <f t="shared" si="22"/>
        <v>0</v>
      </c>
      <c r="BT19" s="204">
        <f t="shared" si="22"/>
        <v>0</v>
      </c>
      <c r="BU19" s="204">
        <f t="shared" si="22"/>
        <v>0</v>
      </c>
      <c r="BV19" s="204">
        <f t="shared" si="22"/>
        <v>610000000</v>
      </c>
      <c r="BW19" s="204">
        <f t="shared" si="22"/>
        <v>543127167.10000002</v>
      </c>
      <c r="BX19" s="204">
        <f t="shared" si="22"/>
        <v>264415374.09999999</v>
      </c>
      <c r="BY19" s="204">
        <f t="shared" si="22"/>
        <v>0</v>
      </c>
      <c r="BZ19" s="204">
        <f t="shared" si="22"/>
        <v>58800000</v>
      </c>
      <c r="CA19" s="204">
        <f t="shared" si="22"/>
        <v>358800000</v>
      </c>
      <c r="CB19" s="204">
        <f t="shared" si="22"/>
        <v>153622545.07999998</v>
      </c>
      <c r="CC19" s="204">
        <f t="shared" si="22"/>
        <v>153072045.07999998</v>
      </c>
      <c r="CD19" s="204">
        <f t="shared" si="22"/>
        <v>0</v>
      </c>
      <c r="CE19" s="204">
        <f t="shared" si="22"/>
        <v>0</v>
      </c>
      <c r="CF19" s="204">
        <f t="shared" si="22"/>
        <v>0</v>
      </c>
      <c r="CG19" s="204">
        <f t="shared" si="22"/>
        <v>0</v>
      </c>
      <c r="CH19" s="204">
        <f t="shared" si="22"/>
        <v>0</v>
      </c>
      <c r="CI19" s="204">
        <f t="shared" si="22"/>
        <v>0</v>
      </c>
      <c r="CJ19" s="204">
        <f t="shared" si="22"/>
        <v>0</v>
      </c>
      <c r="CK19" s="204">
        <f t="shared" si="22"/>
        <v>0</v>
      </c>
      <c r="CL19" s="204">
        <f t="shared" si="22"/>
        <v>0</v>
      </c>
      <c r="CM19" s="204">
        <f t="shared" si="22"/>
        <v>2207217417.7399998</v>
      </c>
      <c r="CN19" s="204">
        <f t="shared" si="22"/>
        <v>2432800182</v>
      </c>
      <c r="CO19" s="204">
        <f t="shared" si="22"/>
        <v>2427064367</v>
      </c>
      <c r="CP19" s="204">
        <f t="shared" si="22"/>
        <v>2427064367</v>
      </c>
      <c r="CQ19" s="204">
        <f t="shared" si="22"/>
        <v>0</v>
      </c>
      <c r="CR19" s="204">
        <f t="shared" si="22"/>
        <v>0</v>
      </c>
      <c r="CS19" s="204">
        <f t="shared" si="22"/>
        <v>0</v>
      </c>
      <c r="CT19" s="204">
        <f t="shared" si="22"/>
        <v>0</v>
      </c>
      <c r="CU19" s="204">
        <f t="shared" si="22"/>
        <v>0</v>
      </c>
      <c r="CV19" s="204">
        <f t="shared" si="22"/>
        <v>0</v>
      </c>
      <c r="CW19" s="204">
        <f t="shared" si="22"/>
        <v>0</v>
      </c>
      <c r="CX19" s="204">
        <f t="shared" si="22"/>
        <v>0</v>
      </c>
      <c r="CY19" s="204">
        <f t="shared" si="22"/>
        <v>0</v>
      </c>
      <c r="CZ19" s="204">
        <f t="shared" si="22"/>
        <v>0</v>
      </c>
      <c r="DA19" s="204">
        <f t="shared" si="22"/>
        <v>0</v>
      </c>
      <c r="DB19" s="204">
        <f t="shared" si="22"/>
        <v>0</v>
      </c>
      <c r="DC19" s="204">
        <f t="shared" si="22"/>
        <v>0</v>
      </c>
      <c r="DD19" s="204">
        <f t="shared" si="22"/>
        <v>0</v>
      </c>
      <c r="DE19" s="204">
        <f t="shared" si="22"/>
        <v>2266017417.7399998</v>
      </c>
      <c r="DF19" s="204">
        <f t="shared" si="22"/>
        <v>3401600182</v>
      </c>
      <c r="DG19" s="204">
        <f t="shared" si="22"/>
        <v>3123814079.1800003</v>
      </c>
      <c r="DH19" s="204">
        <f t="shared" si="22"/>
        <v>2844551786.1800003</v>
      </c>
      <c r="DI19" s="204">
        <f t="shared" si="22"/>
        <v>0</v>
      </c>
      <c r="DJ19" s="204">
        <f t="shared" si="22"/>
        <v>0</v>
      </c>
      <c r="DK19" s="204">
        <f t="shared" si="22"/>
        <v>0</v>
      </c>
      <c r="DL19" s="204">
        <f t="shared" si="22"/>
        <v>0</v>
      </c>
      <c r="DM19" s="204">
        <f t="shared" si="22"/>
        <v>0</v>
      </c>
      <c r="DN19" s="204">
        <f t="shared" si="22"/>
        <v>0</v>
      </c>
      <c r="DO19" s="204">
        <f t="shared" si="22"/>
        <v>336332504</v>
      </c>
      <c r="DP19" s="204">
        <f t="shared" si="22"/>
        <v>299137431.55000001</v>
      </c>
      <c r="DQ19" s="204">
        <f t="shared" si="22"/>
        <v>276813947.55000001</v>
      </c>
      <c r="DR19" s="204">
        <f t="shared" si="22"/>
        <v>0</v>
      </c>
      <c r="DS19" s="204">
        <f t="shared" si="22"/>
        <v>20000000</v>
      </c>
      <c r="DT19" s="204">
        <f t="shared" si="22"/>
        <v>1174750000</v>
      </c>
      <c r="DU19" s="204">
        <f t="shared" si="22"/>
        <v>700360121</v>
      </c>
      <c r="DV19" s="204">
        <f t="shared" si="22"/>
        <v>104471399</v>
      </c>
      <c r="DW19" s="204">
        <f t="shared" si="22"/>
        <v>0</v>
      </c>
      <c r="DX19" s="204">
        <f t="shared" si="22"/>
        <v>0</v>
      </c>
      <c r="DY19" s="204">
        <f t="shared" si="22"/>
        <v>0</v>
      </c>
      <c r="DZ19" s="204">
        <f t="shared" si="22"/>
        <v>0</v>
      </c>
      <c r="EA19" s="204">
        <f t="shared" si="22"/>
        <v>0</v>
      </c>
      <c r="EB19" s="204">
        <f t="shared" si="22"/>
        <v>0</v>
      </c>
      <c r="EC19" s="204">
        <f t="shared" si="22"/>
        <v>0</v>
      </c>
      <c r="ED19" s="204">
        <f t="shared" si="22"/>
        <v>0</v>
      </c>
      <c r="EE19" s="204">
        <f t="shared" si="22"/>
        <v>0</v>
      </c>
      <c r="EF19" s="204">
        <f t="shared" si="22"/>
        <v>2272403940.2722001</v>
      </c>
      <c r="EG19" s="204">
        <f t="shared" si="22"/>
        <v>2525108749</v>
      </c>
      <c r="EH19" s="204">
        <f t="shared" si="22"/>
        <v>2514716632</v>
      </c>
      <c r="EI19" s="204">
        <f t="shared" si="22"/>
        <v>2514716632</v>
      </c>
      <c r="EJ19" s="204">
        <f t="shared" si="22"/>
        <v>0</v>
      </c>
      <c r="EK19" s="204">
        <f t="shared" si="22"/>
        <v>0</v>
      </c>
      <c r="EL19" s="204">
        <f t="shared" si="22"/>
        <v>0</v>
      </c>
      <c r="EM19" s="204">
        <f t="shared" si="22"/>
        <v>0</v>
      </c>
      <c r="EN19" s="204">
        <f t="shared" si="22"/>
        <v>0</v>
      </c>
      <c r="EO19" s="204">
        <f t="shared" si="22"/>
        <v>0</v>
      </c>
      <c r="EP19" s="204">
        <f t="shared" si="22"/>
        <v>0</v>
      </c>
      <c r="EQ19" s="204">
        <f t="shared" si="22"/>
        <v>0</v>
      </c>
      <c r="ER19" s="204">
        <f t="shared" si="22"/>
        <v>0</v>
      </c>
      <c r="ES19" s="204">
        <f t="shared" si="22"/>
        <v>0</v>
      </c>
      <c r="ET19" s="204">
        <f t="shared" si="22"/>
        <v>0</v>
      </c>
      <c r="EU19" s="204">
        <f t="shared" si="22"/>
        <v>0</v>
      </c>
      <c r="EV19" s="204">
        <f t="shared" si="22"/>
        <v>0</v>
      </c>
      <c r="EW19" s="204">
        <f t="shared" si="22"/>
        <v>2292403940.2722001</v>
      </c>
      <c r="EX19" s="204">
        <f t="shared" si="22"/>
        <v>4036191253</v>
      </c>
      <c r="EY19" s="204">
        <f t="shared" ref="EY19" si="23">SUM(EY20:EY26)</f>
        <v>3514214184.5500002</v>
      </c>
      <c r="EZ19" s="204">
        <f>SUM(EZ20:EZ26)</f>
        <v>2896001978.5500002</v>
      </c>
      <c r="FA19" s="204">
        <f>SUM(FA20:FA26)</f>
        <v>0</v>
      </c>
      <c r="FB19" s="689">
        <f t="shared" ref="FB19:GZ19" si="24">SUM(FB20:FB26)</f>
        <v>0</v>
      </c>
      <c r="FC19" s="689">
        <f t="shared" si="24"/>
        <v>0</v>
      </c>
      <c r="FD19" s="689">
        <f t="shared" si="24"/>
        <v>0</v>
      </c>
      <c r="FE19" s="689">
        <f t="shared" si="24"/>
        <v>0</v>
      </c>
      <c r="FF19" s="689">
        <f t="shared" si="24"/>
        <v>0</v>
      </c>
      <c r="FG19" s="689">
        <f t="shared" si="24"/>
        <v>0</v>
      </c>
      <c r="FH19" s="689">
        <f t="shared" si="24"/>
        <v>425000000</v>
      </c>
      <c r="FI19" s="689">
        <f t="shared" si="24"/>
        <v>0</v>
      </c>
      <c r="FJ19" s="689">
        <f t="shared" si="24"/>
        <v>0</v>
      </c>
      <c r="FK19" s="689">
        <f t="shared" si="24"/>
        <v>0</v>
      </c>
      <c r="FL19" s="689">
        <f t="shared" si="24"/>
        <v>19000000</v>
      </c>
      <c r="FM19" s="689">
        <f t="shared" si="24"/>
        <v>2158373529</v>
      </c>
      <c r="FN19" s="689">
        <f t="shared" si="24"/>
        <v>484660798</v>
      </c>
      <c r="FO19" s="689">
        <f t="shared" si="24"/>
        <v>11208000</v>
      </c>
      <c r="FP19" s="689">
        <f t="shared" si="24"/>
        <v>0</v>
      </c>
      <c r="FQ19" s="689">
        <f t="shared" si="24"/>
        <v>0</v>
      </c>
      <c r="FR19" s="689">
        <f t="shared" si="24"/>
        <v>0</v>
      </c>
      <c r="FS19" s="689">
        <f t="shared" si="24"/>
        <v>0</v>
      </c>
      <c r="FT19" s="689">
        <f t="shared" si="24"/>
        <v>0</v>
      </c>
      <c r="FU19" s="689">
        <f t="shared" si="24"/>
        <v>0</v>
      </c>
      <c r="FV19" s="689">
        <f t="shared" si="24"/>
        <v>0</v>
      </c>
      <c r="FW19" s="689">
        <f t="shared" si="24"/>
        <v>0</v>
      </c>
      <c r="FX19" s="689">
        <f t="shared" si="24"/>
        <v>0</v>
      </c>
      <c r="FY19" s="689">
        <f t="shared" si="24"/>
        <v>0</v>
      </c>
      <c r="FZ19" s="689">
        <f t="shared" si="24"/>
        <v>0</v>
      </c>
      <c r="GA19" s="689">
        <f t="shared" si="24"/>
        <v>2341576058.48</v>
      </c>
      <c r="GB19" s="689">
        <f t="shared" si="24"/>
        <v>2621226425</v>
      </c>
      <c r="GC19" s="689">
        <f t="shared" si="24"/>
        <v>0</v>
      </c>
      <c r="GD19" s="689">
        <f t="shared" si="24"/>
        <v>0</v>
      </c>
      <c r="GE19" s="689">
        <f t="shared" si="24"/>
        <v>0</v>
      </c>
      <c r="GF19" s="689">
        <f t="shared" si="24"/>
        <v>0</v>
      </c>
      <c r="GG19" s="689">
        <f t="shared" si="24"/>
        <v>0</v>
      </c>
      <c r="GH19" s="689">
        <f t="shared" si="24"/>
        <v>0</v>
      </c>
      <c r="GI19" s="689">
        <f t="shared" si="24"/>
        <v>0</v>
      </c>
      <c r="GJ19" s="689">
        <f t="shared" si="24"/>
        <v>0</v>
      </c>
      <c r="GK19" s="689">
        <f t="shared" si="24"/>
        <v>0</v>
      </c>
      <c r="GL19" s="689">
        <f t="shared" si="24"/>
        <v>0</v>
      </c>
      <c r="GM19" s="689">
        <f t="shared" si="24"/>
        <v>0</v>
      </c>
      <c r="GN19" s="689">
        <f t="shared" si="24"/>
        <v>0</v>
      </c>
      <c r="GO19" s="689">
        <f t="shared" si="24"/>
        <v>0</v>
      </c>
      <c r="GP19" s="689">
        <f t="shared" si="24"/>
        <v>0</v>
      </c>
      <c r="GQ19" s="689">
        <f t="shared" si="24"/>
        <v>0</v>
      </c>
      <c r="GR19" s="689">
        <f t="shared" si="24"/>
        <v>0</v>
      </c>
      <c r="GS19" s="689">
        <f t="shared" si="24"/>
        <v>0</v>
      </c>
      <c r="GT19" s="689">
        <f t="shared" si="24"/>
        <v>0</v>
      </c>
      <c r="GU19" s="689">
        <f t="shared" si="24"/>
        <v>2360576058.48</v>
      </c>
      <c r="GV19" s="689">
        <f t="shared" si="24"/>
        <v>5204599954</v>
      </c>
      <c r="GW19" s="689">
        <f t="shared" si="24"/>
        <v>484660798</v>
      </c>
      <c r="GX19" s="689">
        <f t="shared" si="24"/>
        <v>11208000</v>
      </c>
      <c r="GY19" s="689">
        <f t="shared" si="24"/>
        <v>0</v>
      </c>
      <c r="GZ19" s="776">
        <f t="shared" si="24"/>
        <v>9227914537.4921989</v>
      </c>
      <c r="HA19" s="739"/>
      <c r="HB19" s="325"/>
      <c r="HC19" s="326"/>
    </row>
    <row r="20" spans="1:211" ht="139.5" customHeight="1" x14ac:dyDescent="0.2">
      <c r="A20" s="769"/>
      <c r="B20" s="265"/>
      <c r="C20" s="527"/>
      <c r="D20" s="777"/>
      <c r="E20" s="778"/>
      <c r="F20" s="778"/>
      <c r="G20" s="282">
        <v>7</v>
      </c>
      <c r="H20" s="283" t="s">
        <v>80</v>
      </c>
      <c r="I20" s="280" t="s">
        <v>81</v>
      </c>
      <c r="J20" s="284" t="s">
        <v>57</v>
      </c>
      <c r="K20" s="284">
        <v>10</v>
      </c>
      <c r="L20" s="285" t="s">
        <v>58</v>
      </c>
      <c r="M20" s="286">
        <v>0</v>
      </c>
      <c r="N20" s="286">
        <v>1</v>
      </c>
      <c r="O20" s="287">
        <v>1</v>
      </c>
      <c r="P20" s="288">
        <v>0.5</v>
      </c>
      <c r="Q20" s="286">
        <v>1</v>
      </c>
      <c r="R20" s="289"/>
      <c r="S20" s="327">
        <v>1</v>
      </c>
      <c r="T20" s="286">
        <v>1</v>
      </c>
      <c r="U20" s="286"/>
      <c r="V20" s="291">
        <v>0.6</v>
      </c>
      <c r="W20" s="286">
        <v>1</v>
      </c>
      <c r="X20" s="286"/>
      <c r="Y20" s="286">
        <v>0.1</v>
      </c>
      <c r="Z20" s="293">
        <f t="shared" ref="Z20:Z26" si="25">BM20/$BM$19</f>
        <v>5.4137932827083056E-3</v>
      </c>
      <c r="AA20" s="294">
        <v>6</v>
      </c>
      <c r="AB20" s="295" t="s">
        <v>82</v>
      </c>
      <c r="AC20" s="53"/>
      <c r="AD20" s="54"/>
      <c r="AE20" s="54"/>
      <c r="AF20" s="54"/>
      <c r="AG20" s="53"/>
      <c r="AH20" s="54"/>
      <c r="AI20" s="54"/>
      <c r="AJ20" s="54"/>
      <c r="AK20" s="56">
        <v>12500000</v>
      </c>
      <c r="AL20" s="55">
        <v>12500000</v>
      </c>
      <c r="AM20" s="55">
        <v>12500000</v>
      </c>
      <c r="AN20" s="55">
        <v>12500000</v>
      </c>
      <c r="AO20" s="56"/>
      <c r="AP20" s="55"/>
      <c r="AQ20" s="55"/>
      <c r="AR20" s="55"/>
      <c r="AS20" s="56"/>
      <c r="AT20" s="55"/>
      <c r="AU20" s="54"/>
      <c r="AV20" s="54"/>
      <c r="AW20" s="53"/>
      <c r="AX20" s="54"/>
      <c r="AY20" s="54"/>
      <c r="AZ20" s="54"/>
      <c r="BA20" s="53"/>
      <c r="BB20" s="54"/>
      <c r="BC20" s="54"/>
      <c r="BD20" s="54"/>
      <c r="BE20" s="53"/>
      <c r="BF20" s="54"/>
      <c r="BG20" s="54"/>
      <c r="BH20" s="54"/>
      <c r="BI20" s="53"/>
      <c r="BJ20" s="54"/>
      <c r="BK20" s="54"/>
      <c r="BL20" s="54"/>
      <c r="BM20" s="53">
        <f t="shared" ref="BM20:BM26" si="26">+AC20+AG20+AK20+AO20+AS20+AW20+BA20+BE20+BI20</f>
        <v>12500000</v>
      </c>
      <c r="BN20" s="54">
        <f t="shared" ref="BN20:BP26" si="27">AD20+AH20+AL20+AP20+AT20+AX20+BB20+BF20+BJ20</f>
        <v>12500000</v>
      </c>
      <c r="BO20" s="54">
        <f t="shared" si="27"/>
        <v>12500000</v>
      </c>
      <c r="BP20" s="54">
        <f t="shared" si="27"/>
        <v>12500000</v>
      </c>
      <c r="BQ20" s="86"/>
      <c r="BR20" s="86"/>
      <c r="BS20" s="86"/>
      <c r="BT20" s="86"/>
      <c r="BU20" s="86"/>
      <c r="BV20" s="86"/>
      <c r="BW20" s="86"/>
      <c r="BX20" s="86"/>
      <c r="BY20" s="86"/>
      <c r="BZ20" s="86">
        <v>12200000</v>
      </c>
      <c r="CA20" s="86">
        <v>92200000</v>
      </c>
      <c r="CB20" s="86">
        <v>56482216</v>
      </c>
      <c r="CC20" s="86">
        <v>55931716</v>
      </c>
      <c r="CD20" s="86"/>
      <c r="CE20" s="86"/>
      <c r="CF20" s="86"/>
      <c r="CG20" s="86"/>
      <c r="CH20" s="86"/>
      <c r="CI20" s="86"/>
      <c r="CJ20" s="86"/>
      <c r="CK20" s="86"/>
      <c r="CL20" s="86"/>
      <c r="CM20" s="86"/>
      <c r="CN20" s="86"/>
      <c r="CO20" s="86"/>
      <c r="CP20" s="86"/>
      <c r="CQ20" s="86"/>
      <c r="CR20" s="86"/>
      <c r="CS20" s="86"/>
      <c r="CT20" s="86"/>
      <c r="CU20" s="86"/>
      <c r="CV20" s="86"/>
      <c r="CW20" s="86"/>
      <c r="CX20" s="86"/>
      <c r="CY20" s="86"/>
      <c r="CZ20" s="86"/>
      <c r="DA20" s="86"/>
      <c r="DB20" s="86"/>
      <c r="DC20" s="86"/>
      <c r="DD20" s="86"/>
      <c r="DE20" s="85">
        <f t="shared" ref="DE20:DE34" si="28">BQ20+BU20+BZ20+CE20+CI20+CM20+CQ20+CV20+DA20</f>
        <v>12200000</v>
      </c>
      <c r="DF20" s="100">
        <f t="shared" ref="DF20:DF26" si="29">BR20+BV20+CA20+CF20+CJ20+CN20+CR20+CW20+DB20</f>
        <v>92200000</v>
      </c>
      <c r="DG20" s="100">
        <f t="shared" ref="DG20:DG26" si="30">BS20+BW20+CB20+CG20+CK20+CO20+CS20+CX20+DC20</f>
        <v>56482216</v>
      </c>
      <c r="DH20" s="100">
        <f t="shared" ref="DH20:DH26" si="31">BT20+BX20+CC20+CH20+CL20+CP20+CT20+CY20+DD20</f>
        <v>55931716</v>
      </c>
      <c r="DI20" s="100"/>
      <c r="DJ20" s="86"/>
      <c r="DK20" s="86"/>
      <c r="DL20" s="86"/>
      <c r="DM20" s="86"/>
      <c r="DN20" s="86"/>
      <c r="DO20" s="86">
        <v>100000000</v>
      </c>
      <c r="DP20" s="86">
        <v>71829735</v>
      </c>
      <c r="DQ20" s="86">
        <v>71829735</v>
      </c>
      <c r="DR20" s="86"/>
      <c r="DS20" s="86">
        <v>12400000</v>
      </c>
      <c r="DT20" s="86">
        <v>62000000</v>
      </c>
      <c r="DU20" s="86">
        <v>58453000</v>
      </c>
      <c r="DV20" s="86">
        <v>58453000</v>
      </c>
      <c r="DW20" s="86"/>
      <c r="DX20" s="86"/>
      <c r="DY20" s="86"/>
      <c r="DZ20" s="86"/>
      <c r="EA20" s="86"/>
      <c r="EB20" s="86"/>
      <c r="EC20" s="86"/>
      <c r="ED20" s="86"/>
      <c r="EE20" s="86"/>
      <c r="EF20" s="86"/>
      <c r="EG20" s="86"/>
      <c r="EH20" s="86"/>
      <c r="EI20" s="86"/>
      <c r="EJ20" s="86"/>
      <c r="EK20" s="86"/>
      <c r="EL20" s="86"/>
      <c r="EM20" s="86"/>
      <c r="EN20" s="86"/>
      <c r="EO20" s="86"/>
      <c r="EP20" s="86"/>
      <c r="EQ20" s="86"/>
      <c r="ER20" s="86"/>
      <c r="ES20" s="86"/>
      <c r="ET20" s="86"/>
      <c r="EU20" s="86"/>
      <c r="EV20" s="86"/>
      <c r="EW20" s="85">
        <f t="shared" ref="EW20:EX26" si="32">DJ20+DN20+DS20+DX20+EB20+EF20+EJ20+EN20+ES20</f>
        <v>12400000</v>
      </c>
      <c r="EX20" s="90">
        <f t="shared" si="32"/>
        <v>162000000</v>
      </c>
      <c r="EY20" s="90">
        <f t="shared" ref="EY20:EZ26" si="33">DL20+DP20+DU20+DZ20+ED20+EH20+EL20+EP20+EU20</f>
        <v>130282735</v>
      </c>
      <c r="EZ20" s="90">
        <f t="shared" si="33"/>
        <v>130282735</v>
      </c>
      <c r="FA20" s="192"/>
      <c r="FB20" s="87"/>
      <c r="FC20" s="88"/>
      <c r="FD20" s="88"/>
      <c r="FE20" s="88"/>
      <c r="FF20" s="147"/>
      <c r="FG20" s="87"/>
      <c r="FH20" s="87"/>
      <c r="FI20" s="87"/>
      <c r="FJ20" s="87"/>
      <c r="FK20" s="87"/>
      <c r="FL20" s="87">
        <v>12700000</v>
      </c>
      <c r="FM20" s="87">
        <v>126673529</v>
      </c>
      <c r="FN20" s="87">
        <v>35374000</v>
      </c>
      <c r="FO20" s="87">
        <v>11208000</v>
      </c>
      <c r="FP20" s="87"/>
      <c r="FQ20" s="87"/>
      <c r="FR20" s="87"/>
      <c r="FS20" s="87"/>
      <c r="FT20" s="87"/>
      <c r="FU20" s="87"/>
      <c r="FV20" s="87"/>
      <c r="FW20" s="87"/>
      <c r="FX20" s="87"/>
      <c r="FY20" s="87"/>
      <c r="FZ20" s="87"/>
      <c r="GA20" s="87"/>
      <c r="GB20" s="87"/>
      <c r="GC20" s="87"/>
      <c r="GD20" s="87"/>
      <c r="GE20" s="87"/>
      <c r="GF20" s="87"/>
      <c r="GG20" s="87"/>
      <c r="GH20" s="87"/>
      <c r="GI20" s="87"/>
      <c r="GJ20" s="87"/>
      <c r="GK20" s="87"/>
      <c r="GL20" s="87"/>
      <c r="GM20" s="87"/>
      <c r="GN20" s="87"/>
      <c r="GO20" s="87"/>
      <c r="GP20" s="87"/>
      <c r="GQ20" s="87"/>
      <c r="GR20" s="87"/>
      <c r="GS20" s="87"/>
      <c r="GT20" s="87"/>
      <c r="GU20" s="85">
        <f t="shared" ref="GU20:GU26" si="34">FB20+FG20+FL20+FQ20+FV20+GA20+GF20+GK20+GP20</f>
        <v>12700000</v>
      </c>
      <c r="GV20" s="85">
        <f t="shared" ref="GV20:GY21" si="35">GQ20+GL20+GG20+GB20+FW20+FR20+FM20+FH20</f>
        <v>126673529</v>
      </c>
      <c r="GW20" s="85">
        <f t="shared" si="35"/>
        <v>35374000</v>
      </c>
      <c r="GX20" s="85">
        <f t="shared" si="35"/>
        <v>11208000</v>
      </c>
      <c r="GY20" s="85">
        <f t="shared" si="35"/>
        <v>0</v>
      </c>
      <c r="GZ20" s="772">
        <f t="shared" ref="GZ20:GZ26" si="36">BM20+DE20+EW20+GU20</f>
        <v>49800000</v>
      </c>
      <c r="HA20" s="738" t="s">
        <v>965</v>
      </c>
      <c r="HB20" s="280" t="s">
        <v>1221</v>
      </c>
      <c r="HC20" s="303" t="s">
        <v>1620</v>
      </c>
    </row>
    <row r="21" spans="1:211" ht="90.75" customHeight="1" x14ac:dyDescent="0.2">
      <c r="A21" s="769"/>
      <c r="B21" s="265"/>
      <c r="C21" s="304"/>
      <c r="D21" s="328"/>
      <c r="E21" s="329"/>
      <c r="F21" s="329"/>
      <c r="G21" s="282">
        <v>8</v>
      </c>
      <c r="H21" s="283" t="s">
        <v>83</v>
      </c>
      <c r="I21" s="280" t="s">
        <v>84</v>
      </c>
      <c r="J21" s="284" t="s">
        <v>57</v>
      </c>
      <c r="K21" s="284">
        <v>10</v>
      </c>
      <c r="L21" s="285" t="s">
        <v>73</v>
      </c>
      <c r="M21" s="286">
        <v>1</v>
      </c>
      <c r="N21" s="286">
        <v>6</v>
      </c>
      <c r="O21" s="287">
        <v>2</v>
      </c>
      <c r="P21" s="288">
        <v>2</v>
      </c>
      <c r="Q21" s="286">
        <v>2</v>
      </c>
      <c r="R21" s="289"/>
      <c r="S21" s="327">
        <v>2</v>
      </c>
      <c r="T21" s="286">
        <v>1</v>
      </c>
      <c r="U21" s="286"/>
      <c r="V21" s="291">
        <v>2</v>
      </c>
      <c r="W21" s="286">
        <v>1</v>
      </c>
      <c r="X21" s="286"/>
      <c r="Y21" s="286">
        <v>0.1</v>
      </c>
      <c r="Z21" s="293">
        <f t="shared" si="25"/>
        <v>2.0572414474291562E-2</v>
      </c>
      <c r="AA21" s="294">
        <v>15</v>
      </c>
      <c r="AB21" s="295" t="s">
        <v>59</v>
      </c>
      <c r="AC21" s="53"/>
      <c r="AD21" s="54"/>
      <c r="AE21" s="54"/>
      <c r="AF21" s="54"/>
      <c r="AG21" s="53"/>
      <c r="AH21" s="54"/>
      <c r="AI21" s="54"/>
      <c r="AJ21" s="54"/>
      <c r="AK21" s="57">
        <v>47500000</v>
      </c>
      <c r="AL21" s="55">
        <f>60000000-12500000</f>
        <v>47500000</v>
      </c>
      <c r="AM21" s="55">
        <v>18353333</v>
      </c>
      <c r="AN21" s="58">
        <v>18353333</v>
      </c>
      <c r="AO21" s="57"/>
      <c r="AP21" s="58"/>
      <c r="AQ21" s="58"/>
      <c r="AR21" s="58"/>
      <c r="AS21" s="57"/>
      <c r="AT21" s="58"/>
      <c r="AU21" s="59"/>
      <c r="AV21" s="54"/>
      <c r="AW21" s="53"/>
      <c r="AX21" s="54"/>
      <c r="AY21" s="54"/>
      <c r="AZ21" s="54"/>
      <c r="BA21" s="53"/>
      <c r="BB21" s="54"/>
      <c r="BC21" s="54"/>
      <c r="BD21" s="54"/>
      <c r="BE21" s="53"/>
      <c r="BF21" s="54"/>
      <c r="BG21" s="54"/>
      <c r="BH21" s="54"/>
      <c r="BI21" s="53"/>
      <c r="BJ21" s="54"/>
      <c r="BK21" s="54"/>
      <c r="BL21" s="54"/>
      <c r="BM21" s="53">
        <f t="shared" si="26"/>
        <v>47500000</v>
      </c>
      <c r="BN21" s="54">
        <f t="shared" si="27"/>
        <v>47500000</v>
      </c>
      <c r="BO21" s="54">
        <f t="shared" si="27"/>
        <v>18353333</v>
      </c>
      <c r="BP21" s="54">
        <f t="shared" si="27"/>
        <v>18353333</v>
      </c>
      <c r="BQ21" s="87"/>
      <c r="BR21" s="87"/>
      <c r="BS21" s="87"/>
      <c r="BT21" s="87"/>
      <c r="BU21" s="87"/>
      <c r="BV21" s="87"/>
      <c r="BW21" s="87"/>
      <c r="BX21" s="87"/>
      <c r="BY21" s="87"/>
      <c r="BZ21" s="86">
        <v>46600000</v>
      </c>
      <c r="CA21" s="86">
        <v>66600000</v>
      </c>
      <c r="CB21" s="86">
        <v>66600000</v>
      </c>
      <c r="CC21" s="86">
        <v>66600000</v>
      </c>
      <c r="CD21" s="86"/>
      <c r="CE21" s="86"/>
      <c r="CF21" s="86"/>
      <c r="CG21" s="86"/>
      <c r="CH21" s="86"/>
      <c r="CI21" s="87"/>
      <c r="CJ21" s="87"/>
      <c r="CK21" s="87"/>
      <c r="CL21" s="87"/>
      <c r="CM21" s="87"/>
      <c r="CN21" s="87"/>
      <c r="CO21" s="87"/>
      <c r="CP21" s="87"/>
      <c r="CQ21" s="87"/>
      <c r="CR21" s="87"/>
      <c r="CS21" s="87"/>
      <c r="CT21" s="87"/>
      <c r="CU21" s="87"/>
      <c r="CV21" s="87"/>
      <c r="CW21" s="87"/>
      <c r="CX21" s="87"/>
      <c r="CY21" s="87"/>
      <c r="CZ21" s="87"/>
      <c r="DA21" s="87"/>
      <c r="DB21" s="87"/>
      <c r="DC21" s="87"/>
      <c r="DD21" s="87"/>
      <c r="DE21" s="85">
        <f t="shared" si="28"/>
        <v>46600000</v>
      </c>
      <c r="DF21" s="100">
        <f t="shared" si="29"/>
        <v>66600000</v>
      </c>
      <c r="DG21" s="100">
        <f t="shared" si="30"/>
        <v>66600000</v>
      </c>
      <c r="DH21" s="100">
        <f t="shared" si="31"/>
        <v>66600000</v>
      </c>
      <c r="DI21" s="100"/>
      <c r="DJ21" s="86"/>
      <c r="DK21" s="86"/>
      <c r="DL21" s="86"/>
      <c r="DM21" s="86"/>
      <c r="DN21" s="86"/>
      <c r="DO21" s="86"/>
      <c r="DP21" s="86"/>
      <c r="DQ21" s="86"/>
      <c r="DR21" s="86"/>
      <c r="DS21" s="86">
        <v>7600000</v>
      </c>
      <c r="DT21" s="86">
        <v>38000000</v>
      </c>
      <c r="DU21" s="86">
        <v>33520000</v>
      </c>
      <c r="DV21" s="86">
        <v>33520000</v>
      </c>
      <c r="DW21" s="86"/>
      <c r="DX21" s="86"/>
      <c r="DY21" s="86"/>
      <c r="DZ21" s="86"/>
      <c r="EA21" s="86"/>
      <c r="EB21" s="86"/>
      <c r="EC21" s="86"/>
      <c r="ED21" s="86"/>
      <c r="EE21" s="86"/>
      <c r="EF21" s="86">
        <v>39500000</v>
      </c>
      <c r="EG21" s="86"/>
      <c r="EH21" s="86"/>
      <c r="EI21" s="86"/>
      <c r="EJ21" s="86"/>
      <c r="EK21" s="86"/>
      <c r="EL21" s="86"/>
      <c r="EM21" s="86"/>
      <c r="EN21" s="86"/>
      <c r="EO21" s="86"/>
      <c r="EP21" s="86"/>
      <c r="EQ21" s="86"/>
      <c r="ER21" s="86"/>
      <c r="ES21" s="86"/>
      <c r="ET21" s="86"/>
      <c r="EU21" s="86"/>
      <c r="EV21" s="86"/>
      <c r="EW21" s="85">
        <f t="shared" si="32"/>
        <v>47100000</v>
      </c>
      <c r="EX21" s="90">
        <f t="shared" si="32"/>
        <v>38000000</v>
      </c>
      <c r="EY21" s="90">
        <f t="shared" si="33"/>
        <v>33520000</v>
      </c>
      <c r="EZ21" s="90">
        <f t="shared" si="33"/>
        <v>33520000</v>
      </c>
      <c r="FA21" s="192"/>
      <c r="FB21" s="87"/>
      <c r="FC21" s="88"/>
      <c r="FD21" s="88"/>
      <c r="FE21" s="88"/>
      <c r="FF21" s="147"/>
      <c r="FG21" s="87"/>
      <c r="FH21" s="87"/>
      <c r="FI21" s="87"/>
      <c r="FJ21" s="87"/>
      <c r="FK21" s="87"/>
      <c r="FL21" s="87">
        <v>6300000</v>
      </c>
      <c r="FM21" s="87">
        <v>31700000</v>
      </c>
      <c r="FN21" s="87">
        <v>16801000</v>
      </c>
      <c r="FO21" s="87">
        <v>0</v>
      </c>
      <c r="FP21" s="87"/>
      <c r="FQ21" s="87"/>
      <c r="FR21" s="87"/>
      <c r="FS21" s="87"/>
      <c r="FT21" s="87"/>
      <c r="FU21" s="87"/>
      <c r="FV21" s="87"/>
      <c r="FW21" s="87"/>
      <c r="FX21" s="87"/>
      <c r="FY21" s="87"/>
      <c r="FZ21" s="87"/>
      <c r="GA21" s="87">
        <f>48500000-6300000</f>
        <v>42200000</v>
      </c>
      <c r="GB21" s="87"/>
      <c r="GC21" s="87"/>
      <c r="GD21" s="87"/>
      <c r="GE21" s="87"/>
      <c r="GF21" s="87"/>
      <c r="GG21" s="87"/>
      <c r="GH21" s="87"/>
      <c r="GI21" s="87"/>
      <c r="GJ21" s="87"/>
      <c r="GK21" s="87"/>
      <c r="GL21" s="87"/>
      <c r="GM21" s="87"/>
      <c r="GN21" s="87"/>
      <c r="GO21" s="87"/>
      <c r="GP21" s="87"/>
      <c r="GQ21" s="87"/>
      <c r="GR21" s="87"/>
      <c r="GS21" s="87"/>
      <c r="GT21" s="87"/>
      <c r="GU21" s="85">
        <f t="shared" si="34"/>
        <v>48500000</v>
      </c>
      <c r="GV21" s="85">
        <f t="shared" si="35"/>
        <v>31700000</v>
      </c>
      <c r="GW21" s="85">
        <f t="shared" si="35"/>
        <v>16801000</v>
      </c>
      <c r="GX21" s="85">
        <f t="shared" si="35"/>
        <v>0</v>
      </c>
      <c r="GY21" s="85">
        <f t="shared" si="35"/>
        <v>0</v>
      </c>
      <c r="GZ21" s="772">
        <f t="shared" si="36"/>
        <v>189700000</v>
      </c>
      <c r="HA21" s="738" t="s">
        <v>966</v>
      </c>
      <c r="HB21" s="312" t="s">
        <v>1222</v>
      </c>
      <c r="HC21" s="303" t="s">
        <v>1621</v>
      </c>
    </row>
    <row r="22" spans="1:211" ht="375" customHeight="1" x14ac:dyDescent="0.2">
      <c r="A22" s="769"/>
      <c r="B22" s="265"/>
      <c r="C22" s="304"/>
      <c r="D22" s="330"/>
      <c r="E22" s="329"/>
      <c r="F22" s="329"/>
      <c r="G22" s="282">
        <v>9</v>
      </c>
      <c r="H22" s="283" t="s">
        <v>85</v>
      </c>
      <c r="I22" s="280" t="s">
        <v>86</v>
      </c>
      <c r="J22" s="284" t="s">
        <v>87</v>
      </c>
      <c r="K22" s="284">
        <v>3</v>
      </c>
      <c r="L22" s="284" t="s">
        <v>73</v>
      </c>
      <c r="M22" s="287">
        <v>35</v>
      </c>
      <c r="N22" s="287">
        <v>20</v>
      </c>
      <c r="O22" s="287">
        <v>5</v>
      </c>
      <c r="P22" s="288">
        <v>4</v>
      </c>
      <c r="Q22" s="287">
        <v>5</v>
      </c>
      <c r="R22" s="876">
        <v>6</v>
      </c>
      <c r="S22" s="288">
        <v>6</v>
      </c>
      <c r="T22" s="287">
        <v>5</v>
      </c>
      <c r="U22" s="287"/>
      <c r="V22" s="288">
        <v>5</v>
      </c>
      <c r="W22" s="287">
        <v>5</v>
      </c>
      <c r="X22" s="287"/>
      <c r="Y22" s="287">
        <v>3</v>
      </c>
      <c r="Z22" s="293">
        <f t="shared" si="25"/>
        <v>0.23642782216607766</v>
      </c>
      <c r="AA22" s="294">
        <v>6</v>
      </c>
      <c r="AB22" s="295" t="s">
        <v>82</v>
      </c>
      <c r="AC22" s="53"/>
      <c r="AD22" s="54"/>
      <c r="AE22" s="54"/>
      <c r="AF22" s="54"/>
      <c r="AG22" s="53"/>
      <c r="AH22" s="54"/>
      <c r="AI22" s="54"/>
      <c r="AJ22" s="54"/>
      <c r="AK22" s="53">
        <v>200000</v>
      </c>
      <c r="AL22" s="54">
        <v>205647255</v>
      </c>
      <c r="AM22" s="54"/>
      <c r="AN22" s="54"/>
      <c r="AO22" s="53"/>
      <c r="AP22" s="54"/>
      <c r="AQ22" s="54"/>
      <c r="AR22" s="54"/>
      <c r="AS22" s="53"/>
      <c r="AT22" s="54"/>
      <c r="AU22" s="54"/>
      <c r="AV22" s="54"/>
      <c r="AW22" s="58">
        <v>545692246.48000002</v>
      </c>
      <c r="AX22" s="58">
        <v>549268811.48000002</v>
      </c>
      <c r="AY22" s="58">
        <v>438933783</v>
      </c>
      <c r="AZ22" s="58">
        <v>438933783</v>
      </c>
      <c r="BA22" s="53"/>
      <c r="BB22" s="54"/>
      <c r="BC22" s="54"/>
      <c r="BD22" s="54"/>
      <c r="BE22" s="53"/>
      <c r="BF22" s="54"/>
      <c r="BG22" s="54"/>
      <c r="BH22" s="54"/>
      <c r="BI22" s="53"/>
      <c r="BJ22" s="54"/>
      <c r="BK22" s="54"/>
      <c r="BL22" s="54"/>
      <c r="BM22" s="53">
        <f t="shared" si="26"/>
        <v>545892246.48000002</v>
      </c>
      <c r="BN22" s="54">
        <f t="shared" si="27"/>
        <v>754916066.48000002</v>
      </c>
      <c r="BO22" s="54">
        <f t="shared" si="27"/>
        <v>438933783</v>
      </c>
      <c r="BP22" s="54">
        <f t="shared" si="27"/>
        <v>438933783</v>
      </c>
      <c r="BQ22" s="87"/>
      <c r="BR22" s="87"/>
      <c r="BS22" s="87"/>
      <c r="BT22" s="87"/>
      <c r="BU22" s="87"/>
      <c r="BV22" s="87">
        <v>610000000</v>
      </c>
      <c r="BW22" s="87">
        <v>543127167.10000002</v>
      </c>
      <c r="BX22" s="87">
        <v>264415374.09999999</v>
      </c>
      <c r="BY22" s="87"/>
      <c r="BZ22" s="87"/>
      <c r="CA22" s="87">
        <v>200000000</v>
      </c>
      <c r="CB22" s="87">
        <v>30540329.079999998</v>
      </c>
      <c r="CC22" s="87">
        <v>30540329.079999998</v>
      </c>
      <c r="CD22" s="87"/>
      <c r="CE22" s="87"/>
      <c r="CF22" s="87"/>
      <c r="CG22" s="87"/>
      <c r="CH22" s="87"/>
      <c r="CI22" s="87"/>
      <c r="CJ22" s="87"/>
      <c r="CK22" s="87"/>
      <c r="CL22" s="87"/>
      <c r="CM22" s="86">
        <f>535600000-200000</f>
        <v>535400000</v>
      </c>
      <c r="CN22" s="86">
        <v>760982764</v>
      </c>
      <c r="CO22" s="86">
        <v>755246949</v>
      </c>
      <c r="CP22" s="86">
        <v>755246949</v>
      </c>
      <c r="CQ22" s="87"/>
      <c r="CR22" s="87"/>
      <c r="CS22" s="87"/>
      <c r="CT22" s="87"/>
      <c r="CU22" s="87"/>
      <c r="CV22" s="87"/>
      <c r="CW22" s="87"/>
      <c r="CX22" s="87"/>
      <c r="CY22" s="87"/>
      <c r="CZ22" s="87"/>
      <c r="DA22" s="87"/>
      <c r="DB22" s="87"/>
      <c r="DC22" s="87"/>
      <c r="DD22" s="87"/>
      <c r="DE22" s="85">
        <f t="shared" si="28"/>
        <v>535400000</v>
      </c>
      <c r="DF22" s="100">
        <f t="shared" si="29"/>
        <v>1570982764</v>
      </c>
      <c r="DG22" s="100">
        <f t="shared" si="30"/>
        <v>1328914445.1800001</v>
      </c>
      <c r="DH22" s="100">
        <f t="shared" si="31"/>
        <v>1050202652.1800001</v>
      </c>
      <c r="DI22" s="100"/>
      <c r="DJ22" s="86"/>
      <c r="DK22" s="86"/>
      <c r="DL22" s="86"/>
      <c r="DM22" s="86"/>
      <c r="DN22" s="86"/>
      <c r="DO22" s="86">
        <v>236332504</v>
      </c>
      <c r="DP22" s="86">
        <v>227307696.55000001</v>
      </c>
      <c r="DQ22" s="86">
        <v>204984212.55000001</v>
      </c>
      <c r="DR22" s="86"/>
      <c r="DS22" s="86"/>
      <c r="DT22" s="86">
        <v>1074750000</v>
      </c>
      <c r="DU22" s="86">
        <v>608387121</v>
      </c>
      <c r="DV22" s="86">
        <v>12498399</v>
      </c>
      <c r="DW22" s="86"/>
      <c r="DX22" s="86"/>
      <c r="DY22" s="86"/>
      <c r="DZ22" s="86"/>
      <c r="EA22" s="86"/>
      <c r="EB22" s="86"/>
      <c r="EC22" s="86"/>
      <c r="ED22" s="86"/>
      <c r="EE22" s="86"/>
      <c r="EF22" s="66">
        <v>540000000</v>
      </c>
      <c r="EG22" s="86">
        <v>783108749</v>
      </c>
      <c r="EH22" s="86">
        <v>772716632</v>
      </c>
      <c r="EI22" s="86">
        <v>772716632</v>
      </c>
      <c r="EJ22" s="86"/>
      <c r="EK22" s="86"/>
      <c r="EL22" s="86"/>
      <c r="EM22" s="86"/>
      <c r="EN22" s="86"/>
      <c r="EO22" s="86"/>
      <c r="EP22" s="86"/>
      <c r="EQ22" s="86"/>
      <c r="ER22" s="86"/>
      <c r="ES22" s="86"/>
      <c r="ET22" s="86"/>
      <c r="EU22" s="86"/>
      <c r="EV22" s="86"/>
      <c r="EW22" s="85">
        <f t="shared" si="32"/>
        <v>540000000</v>
      </c>
      <c r="EX22" s="90">
        <f t="shared" si="32"/>
        <v>2094191253</v>
      </c>
      <c r="EY22" s="90">
        <f t="shared" si="33"/>
        <v>1608411449.55</v>
      </c>
      <c r="EZ22" s="90">
        <f t="shared" si="33"/>
        <v>990199243.54999995</v>
      </c>
      <c r="FA22" s="192"/>
      <c r="FB22" s="87"/>
      <c r="FC22" s="88"/>
      <c r="FD22" s="88"/>
      <c r="FE22" s="88"/>
      <c r="FF22" s="147"/>
      <c r="FG22" s="87"/>
      <c r="FH22" s="87">
        <v>425000000</v>
      </c>
      <c r="FI22" s="87"/>
      <c r="FJ22" s="87"/>
      <c r="FK22" s="87"/>
      <c r="FL22" s="87"/>
      <c r="FM22" s="87">
        <v>2000000000</v>
      </c>
      <c r="FN22" s="87">
        <v>432485798</v>
      </c>
      <c r="FO22" s="87"/>
      <c r="FP22" s="87"/>
      <c r="FQ22" s="87"/>
      <c r="FR22" s="87"/>
      <c r="FS22" s="87"/>
      <c r="FT22" s="87"/>
      <c r="FU22" s="87"/>
      <c r="FV22" s="87"/>
      <c r="FW22" s="87"/>
      <c r="FX22" s="87"/>
      <c r="FY22" s="87"/>
      <c r="FZ22" s="87"/>
      <c r="GA22" s="86">
        <v>649900000</v>
      </c>
      <c r="GB22" s="86">
        <v>1121226425</v>
      </c>
      <c r="GC22" s="86"/>
      <c r="GD22" s="86"/>
      <c r="GE22" s="86"/>
      <c r="GF22" s="87"/>
      <c r="GG22" s="87"/>
      <c r="GH22" s="87"/>
      <c r="GI22" s="87"/>
      <c r="GJ22" s="87"/>
      <c r="GK22" s="87"/>
      <c r="GL22" s="87"/>
      <c r="GM22" s="87"/>
      <c r="GN22" s="87"/>
      <c r="GO22" s="87"/>
      <c r="GP22" s="87"/>
      <c r="GQ22" s="87"/>
      <c r="GR22" s="87"/>
      <c r="GS22" s="87"/>
      <c r="GT22" s="87"/>
      <c r="GU22" s="85">
        <f t="shared" si="34"/>
        <v>649900000</v>
      </c>
      <c r="GV22" s="85">
        <f t="shared" ref="GV22:GY26" si="37">FC22+FH22+FM22+FR22+FW22+GB22+GG22+GL22+GQ22</f>
        <v>3546226425</v>
      </c>
      <c r="GW22" s="85">
        <f t="shared" si="37"/>
        <v>432485798</v>
      </c>
      <c r="GX22" s="85">
        <f t="shared" si="37"/>
        <v>0</v>
      </c>
      <c r="GY22" s="85">
        <f t="shared" si="37"/>
        <v>0</v>
      </c>
      <c r="GZ22" s="772">
        <f t="shared" si="36"/>
        <v>2271192246.48</v>
      </c>
      <c r="HA22" s="738" t="s">
        <v>967</v>
      </c>
      <c r="HB22" s="331" t="s">
        <v>1223</v>
      </c>
      <c r="HC22" s="332" t="s">
        <v>1547</v>
      </c>
    </row>
    <row r="23" spans="1:211" ht="124.5" customHeight="1" x14ac:dyDescent="0.2">
      <c r="A23" s="769"/>
      <c r="B23" s="265"/>
      <c r="C23" s="333">
        <v>2</v>
      </c>
      <c r="D23" s="731" t="s">
        <v>88</v>
      </c>
      <c r="E23" s="334" t="s">
        <v>76</v>
      </c>
      <c r="F23" s="335" t="s">
        <v>76</v>
      </c>
      <c r="G23" s="287">
        <v>10</v>
      </c>
      <c r="H23" s="283" t="s">
        <v>89</v>
      </c>
      <c r="I23" s="336" t="s">
        <v>90</v>
      </c>
      <c r="J23" s="284" t="s">
        <v>87</v>
      </c>
      <c r="K23" s="284">
        <v>3</v>
      </c>
      <c r="L23" s="337" t="s">
        <v>73</v>
      </c>
      <c r="M23" s="338">
        <v>1</v>
      </c>
      <c r="N23" s="339">
        <v>20</v>
      </c>
      <c r="O23" s="338">
        <v>5</v>
      </c>
      <c r="P23" s="340">
        <v>5</v>
      </c>
      <c r="Q23" s="338">
        <v>5</v>
      </c>
      <c r="R23" s="289"/>
      <c r="S23" s="340">
        <v>5</v>
      </c>
      <c r="T23" s="338">
        <v>5</v>
      </c>
      <c r="U23" s="338"/>
      <c r="V23" s="340">
        <v>5</v>
      </c>
      <c r="W23" s="338">
        <v>5</v>
      </c>
      <c r="X23" s="338"/>
      <c r="Y23" s="338">
        <v>0</v>
      </c>
      <c r="Z23" s="293">
        <v>0.2</v>
      </c>
      <c r="AA23" s="294">
        <v>6</v>
      </c>
      <c r="AB23" s="295" t="s">
        <v>82</v>
      </c>
      <c r="AC23" s="53"/>
      <c r="AD23" s="54"/>
      <c r="AE23" s="54"/>
      <c r="AF23" s="54"/>
      <c r="AG23" s="53"/>
      <c r="AH23" s="54"/>
      <c r="AI23" s="54"/>
      <c r="AJ23" s="54"/>
      <c r="AK23" s="53"/>
      <c r="AL23" s="54"/>
      <c r="AM23" s="54"/>
      <c r="AN23" s="54"/>
      <c r="AO23" s="53"/>
      <c r="AP23" s="54"/>
      <c r="AQ23" s="54"/>
      <c r="AR23" s="54"/>
      <c r="AS23" s="53"/>
      <c r="AT23" s="54"/>
      <c r="AU23" s="54"/>
      <c r="AV23" s="54"/>
      <c r="AW23" s="60">
        <v>50286511.960000001</v>
      </c>
      <c r="AX23" s="54">
        <v>50286511.960000001</v>
      </c>
      <c r="AY23" s="54">
        <v>50286512</v>
      </c>
      <c r="AZ23" s="59">
        <v>50286512</v>
      </c>
      <c r="BA23" s="53"/>
      <c r="BB23" s="54"/>
      <c r="BC23" s="54"/>
      <c r="BD23" s="54"/>
      <c r="BE23" s="53"/>
      <c r="BF23" s="54"/>
      <c r="BG23" s="54"/>
      <c r="BH23" s="54"/>
      <c r="BI23" s="53"/>
      <c r="BJ23" s="54"/>
      <c r="BK23" s="54"/>
      <c r="BL23" s="54"/>
      <c r="BM23" s="53">
        <f t="shared" si="26"/>
        <v>50286511.960000001</v>
      </c>
      <c r="BN23" s="54">
        <f t="shared" si="27"/>
        <v>50286511.960000001</v>
      </c>
      <c r="BO23" s="54">
        <f t="shared" si="27"/>
        <v>50286512</v>
      </c>
      <c r="BP23" s="54">
        <f t="shared" si="27"/>
        <v>50286512</v>
      </c>
      <c r="BQ23" s="85"/>
      <c r="BR23" s="85"/>
      <c r="BS23" s="85"/>
      <c r="BT23" s="85"/>
      <c r="BU23" s="85"/>
      <c r="BV23" s="85"/>
      <c r="BW23" s="85"/>
      <c r="BX23" s="85"/>
      <c r="BY23" s="85"/>
      <c r="BZ23" s="85"/>
      <c r="CA23" s="85"/>
      <c r="CB23" s="85"/>
      <c r="CC23" s="85"/>
      <c r="CD23" s="85"/>
      <c r="CE23" s="85"/>
      <c r="CF23" s="85"/>
      <c r="CG23" s="85"/>
      <c r="CH23" s="85"/>
      <c r="CI23" s="85"/>
      <c r="CJ23" s="85"/>
      <c r="CK23" s="85"/>
      <c r="CL23" s="85"/>
      <c r="CM23" s="86">
        <f>49300000+417417.74</f>
        <v>49717417.740000002</v>
      </c>
      <c r="CN23" s="86">
        <v>49717418</v>
      </c>
      <c r="CO23" s="86">
        <v>49717418</v>
      </c>
      <c r="CP23" s="86">
        <v>49717418</v>
      </c>
      <c r="CQ23" s="85"/>
      <c r="CR23" s="85"/>
      <c r="CS23" s="85"/>
      <c r="CT23" s="85"/>
      <c r="CU23" s="85"/>
      <c r="CV23" s="85"/>
      <c r="CW23" s="85"/>
      <c r="CX23" s="85"/>
      <c r="CY23" s="85"/>
      <c r="CZ23" s="85"/>
      <c r="DA23" s="85"/>
      <c r="DB23" s="85"/>
      <c r="DC23" s="85"/>
      <c r="DD23" s="85"/>
      <c r="DE23" s="85">
        <f t="shared" si="28"/>
        <v>49717417.740000002</v>
      </c>
      <c r="DF23" s="100">
        <f t="shared" si="29"/>
        <v>49717418</v>
      </c>
      <c r="DG23" s="100">
        <f t="shared" si="30"/>
        <v>49717418</v>
      </c>
      <c r="DH23" s="100">
        <f t="shared" si="31"/>
        <v>49717418</v>
      </c>
      <c r="DI23" s="100"/>
      <c r="DJ23" s="86"/>
      <c r="DK23" s="86"/>
      <c r="DL23" s="86"/>
      <c r="DM23" s="86"/>
      <c r="DN23" s="86"/>
      <c r="DO23" s="86"/>
      <c r="DP23" s="86"/>
      <c r="DQ23" s="86"/>
      <c r="DR23" s="86"/>
      <c r="DS23" s="86"/>
      <c r="DT23" s="86"/>
      <c r="DU23" s="86"/>
      <c r="DV23" s="86"/>
      <c r="DW23" s="86"/>
      <c r="DX23" s="86"/>
      <c r="DY23" s="86"/>
      <c r="DZ23" s="86"/>
      <c r="EA23" s="86"/>
      <c r="EB23" s="86"/>
      <c r="EC23" s="86"/>
      <c r="ED23" s="86"/>
      <c r="EE23" s="86"/>
      <c r="EF23" s="66">
        <v>50000000</v>
      </c>
      <c r="EG23" s="86">
        <v>80000000</v>
      </c>
      <c r="EH23" s="86">
        <v>80000000</v>
      </c>
      <c r="EI23" s="86">
        <v>80000000</v>
      </c>
      <c r="EJ23" s="86"/>
      <c r="EK23" s="86"/>
      <c r="EL23" s="86"/>
      <c r="EM23" s="86"/>
      <c r="EN23" s="86"/>
      <c r="EO23" s="86"/>
      <c r="EP23" s="86"/>
      <c r="EQ23" s="86"/>
      <c r="ER23" s="86"/>
      <c r="ES23" s="86"/>
      <c r="ET23" s="86"/>
      <c r="EU23" s="86"/>
      <c r="EV23" s="86"/>
      <c r="EW23" s="85">
        <f t="shared" si="32"/>
        <v>50000000</v>
      </c>
      <c r="EX23" s="90">
        <f t="shared" si="32"/>
        <v>80000000</v>
      </c>
      <c r="EY23" s="90">
        <f t="shared" si="33"/>
        <v>80000000</v>
      </c>
      <c r="EZ23" s="90">
        <f t="shared" si="33"/>
        <v>80000000</v>
      </c>
      <c r="FA23" s="192"/>
      <c r="FB23" s="87"/>
      <c r="FC23" s="88"/>
      <c r="FD23" s="88"/>
      <c r="FE23" s="88"/>
      <c r="FF23" s="147"/>
      <c r="FG23" s="87"/>
      <c r="FH23" s="87"/>
      <c r="FI23" s="87"/>
      <c r="FJ23" s="87"/>
      <c r="FK23" s="87"/>
      <c r="FL23" s="87"/>
      <c r="FM23" s="87"/>
      <c r="FN23" s="87"/>
      <c r="FO23" s="87"/>
      <c r="FP23" s="87"/>
      <c r="FQ23" s="87"/>
      <c r="FR23" s="87"/>
      <c r="FS23" s="87"/>
      <c r="FT23" s="87"/>
      <c r="FU23" s="87"/>
      <c r="FV23" s="87"/>
      <c r="FW23" s="87"/>
      <c r="FX23" s="87"/>
      <c r="FY23" s="87"/>
      <c r="FZ23" s="87"/>
      <c r="GA23" s="86">
        <v>51400000</v>
      </c>
      <c r="GB23" s="86">
        <v>80000000</v>
      </c>
      <c r="GC23" s="86"/>
      <c r="GD23" s="86"/>
      <c r="GE23" s="86"/>
      <c r="GF23" s="87"/>
      <c r="GG23" s="87"/>
      <c r="GH23" s="87"/>
      <c r="GI23" s="87"/>
      <c r="GJ23" s="87"/>
      <c r="GK23" s="87"/>
      <c r="GL23" s="87"/>
      <c r="GM23" s="87"/>
      <c r="GN23" s="87"/>
      <c r="GO23" s="87"/>
      <c r="GP23" s="87"/>
      <c r="GQ23" s="87"/>
      <c r="GR23" s="87"/>
      <c r="GS23" s="87"/>
      <c r="GT23" s="87"/>
      <c r="GU23" s="85">
        <f t="shared" si="34"/>
        <v>51400000</v>
      </c>
      <c r="GV23" s="85">
        <f t="shared" si="37"/>
        <v>80000000</v>
      </c>
      <c r="GW23" s="85">
        <f t="shared" si="37"/>
        <v>0</v>
      </c>
      <c r="GX23" s="85">
        <f t="shared" si="37"/>
        <v>0</v>
      </c>
      <c r="GY23" s="85">
        <f t="shared" si="37"/>
        <v>0</v>
      </c>
      <c r="GZ23" s="772">
        <f t="shared" si="36"/>
        <v>201403929.69999999</v>
      </c>
      <c r="HA23" s="740" t="s">
        <v>968</v>
      </c>
      <c r="HB23" s="341" t="s">
        <v>1224</v>
      </c>
      <c r="HC23" s="342" t="s">
        <v>1548</v>
      </c>
    </row>
    <row r="24" spans="1:211" ht="87" customHeight="1" x14ac:dyDescent="0.2">
      <c r="A24" s="769"/>
      <c r="B24" s="265"/>
      <c r="C24" s="313">
        <v>3</v>
      </c>
      <c r="D24" s="280" t="s">
        <v>91</v>
      </c>
      <c r="E24" s="335" t="s">
        <v>92</v>
      </c>
      <c r="F24" s="335" t="s">
        <v>93</v>
      </c>
      <c r="G24" s="282">
        <v>11</v>
      </c>
      <c r="H24" s="283" t="s">
        <v>94</v>
      </c>
      <c r="I24" s="280" t="s">
        <v>95</v>
      </c>
      <c r="J24" s="284" t="s">
        <v>87</v>
      </c>
      <c r="K24" s="284">
        <v>3</v>
      </c>
      <c r="L24" s="285" t="s">
        <v>58</v>
      </c>
      <c r="M24" s="286">
        <v>1</v>
      </c>
      <c r="N24" s="286">
        <v>1</v>
      </c>
      <c r="O24" s="287">
        <v>1</v>
      </c>
      <c r="P24" s="343">
        <v>0</v>
      </c>
      <c r="Q24" s="286">
        <v>1</v>
      </c>
      <c r="R24" s="289"/>
      <c r="S24" s="288">
        <v>0.5</v>
      </c>
      <c r="T24" s="286">
        <v>1</v>
      </c>
      <c r="U24" s="286"/>
      <c r="V24" s="291">
        <v>1</v>
      </c>
      <c r="W24" s="286">
        <v>1</v>
      </c>
      <c r="X24" s="286"/>
      <c r="Y24" s="286">
        <v>0</v>
      </c>
      <c r="Z24" s="293">
        <f t="shared" si="25"/>
        <v>0.14333258057641646</v>
      </c>
      <c r="AA24" s="294">
        <v>6</v>
      </c>
      <c r="AB24" s="295" t="s">
        <v>82</v>
      </c>
      <c r="AC24" s="53"/>
      <c r="AD24" s="54"/>
      <c r="AE24" s="54"/>
      <c r="AF24" s="54"/>
      <c r="AG24" s="53"/>
      <c r="AH24" s="54"/>
      <c r="AI24" s="54"/>
      <c r="AJ24" s="54"/>
      <c r="AK24" s="53"/>
      <c r="AL24" s="54"/>
      <c r="AM24" s="54"/>
      <c r="AN24" s="54"/>
      <c r="AO24" s="53"/>
      <c r="AP24" s="54"/>
      <c r="AQ24" s="54"/>
      <c r="AR24" s="54"/>
      <c r="AS24" s="53"/>
      <c r="AT24" s="54"/>
      <c r="AU24" s="54"/>
      <c r="AV24" s="54"/>
      <c r="AW24" s="60">
        <v>330943049.29000002</v>
      </c>
      <c r="AX24" s="54">
        <v>330943049.29000002</v>
      </c>
      <c r="AY24" s="54">
        <v>330943049.29000002</v>
      </c>
      <c r="AZ24" s="59">
        <v>330943049.29000002</v>
      </c>
      <c r="BA24" s="53"/>
      <c r="BB24" s="54"/>
      <c r="BC24" s="54"/>
      <c r="BD24" s="54"/>
      <c r="BE24" s="53"/>
      <c r="BF24" s="54"/>
      <c r="BG24" s="54"/>
      <c r="BH24" s="54"/>
      <c r="BI24" s="53"/>
      <c r="BJ24" s="54"/>
      <c r="BK24" s="54"/>
      <c r="BL24" s="54"/>
      <c r="BM24" s="53">
        <f t="shared" si="26"/>
        <v>330943049.29000002</v>
      </c>
      <c r="BN24" s="54">
        <f t="shared" si="27"/>
        <v>330943049.29000002</v>
      </c>
      <c r="BO24" s="54">
        <f t="shared" si="27"/>
        <v>330943049.29000002</v>
      </c>
      <c r="BP24" s="54">
        <f t="shared" si="27"/>
        <v>330943049.29000002</v>
      </c>
      <c r="BQ24" s="85"/>
      <c r="BR24" s="85"/>
      <c r="BS24" s="85"/>
      <c r="BT24" s="85"/>
      <c r="BU24" s="85"/>
      <c r="BV24" s="85"/>
      <c r="BW24" s="85"/>
      <c r="BX24" s="85"/>
      <c r="BY24" s="85"/>
      <c r="BZ24" s="85"/>
      <c r="CA24" s="85"/>
      <c r="CB24" s="85"/>
      <c r="CC24" s="85"/>
      <c r="CD24" s="85"/>
      <c r="CE24" s="85"/>
      <c r="CF24" s="85"/>
      <c r="CG24" s="85"/>
      <c r="CH24" s="85"/>
      <c r="CI24" s="85"/>
      <c r="CJ24" s="85"/>
      <c r="CK24" s="85"/>
      <c r="CL24" s="85"/>
      <c r="CM24" s="86">
        <v>324800000</v>
      </c>
      <c r="CN24" s="86">
        <v>324800000</v>
      </c>
      <c r="CO24" s="86">
        <v>324800000</v>
      </c>
      <c r="CP24" s="86">
        <v>324800000</v>
      </c>
      <c r="CQ24" s="85"/>
      <c r="CR24" s="85"/>
      <c r="CS24" s="85"/>
      <c r="CT24" s="85"/>
      <c r="CU24" s="85"/>
      <c r="CV24" s="85"/>
      <c r="CW24" s="85"/>
      <c r="CX24" s="85"/>
      <c r="CY24" s="85"/>
      <c r="CZ24" s="85"/>
      <c r="DA24" s="85"/>
      <c r="DB24" s="85"/>
      <c r="DC24" s="85"/>
      <c r="DD24" s="85"/>
      <c r="DE24" s="85">
        <f t="shared" si="28"/>
        <v>324800000</v>
      </c>
      <c r="DF24" s="100">
        <f t="shared" si="29"/>
        <v>324800000</v>
      </c>
      <c r="DG24" s="100">
        <f t="shared" si="30"/>
        <v>324800000</v>
      </c>
      <c r="DH24" s="100">
        <f t="shared" si="31"/>
        <v>324800000</v>
      </c>
      <c r="DI24" s="100"/>
      <c r="DJ24" s="86"/>
      <c r="DK24" s="86"/>
      <c r="DL24" s="86"/>
      <c r="DM24" s="86"/>
      <c r="DN24" s="86"/>
      <c r="DO24" s="86"/>
      <c r="DP24" s="86"/>
      <c r="DQ24" s="86"/>
      <c r="DR24" s="86"/>
      <c r="DS24" s="86"/>
      <c r="DT24" s="86"/>
      <c r="DU24" s="86"/>
      <c r="DV24" s="86"/>
      <c r="DW24" s="86"/>
      <c r="DX24" s="86"/>
      <c r="DY24" s="86"/>
      <c r="DZ24" s="86"/>
      <c r="EA24" s="86"/>
      <c r="EB24" s="86"/>
      <c r="EC24" s="86"/>
      <c r="ED24" s="86"/>
      <c r="EE24" s="86"/>
      <c r="EF24" s="66">
        <v>328000000</v>
      </c>
      <c r="EG24" s="86">
        <v>312000000</v>
      </c>
      <c r="EH24" s="86">
        <v>312000000</v>
      </c>
      <c r="EI24" s="86">
        <v>312000000</v>
      </c>
      <c r="EJ24" s="86"/>
      <c r="EK24" s="86"/>
      <c r="EL24" s="86"/>
      <c r="EM24" s="86"/>
      <c r="EN24" s="86"/>
      <c r="EO24" s="86"/>
      <c r="EP24" s="86"/>
      <c r="EQ24" s="86"/>
      <c r="ER24" s="86"/>
      <c r="ES24" s="86"/>
      <c r="ET24" s="86"/>
      <c r="EU24" s="86"/>
      <c r="EV24" s="86"/>
      <c r="EW24" s="85">
        <f t="shared" si="32"/>
        <v>328000000</v>
      </c>
      <c r="EX24" s="90">
        <f t="shared" si="32"/>
        <v>312000000</v>
      </c>
      <c r="EY24" s="90">
        <f t="shared" si="33"/>
        <v>312000000</v>
      </c>
      <c r="EZ24" s="90">
        <f t="shared" si="33"/>
        <v>312000000</v>
      </c>
      <c r="FA24" s="192"/>
      <c r="FB24" s="87"/>
      <c r="FC24" s="88"/>
      <c r="FD24" s="88"/>
      <c r="FE24" s="88"/>
      <c r="FF24" s="147"/>
      <c r="FG24" s="87"/>
      <c r="FH24" s="87"/>
      <c r="FI24" s="87"/>
      <c r="FJ24" s="87"/>
      <c r="FK24" s="87"/>
      <c r="FL24" s="87"/>
      <c r="FM24" s="87"/>
      <c r="FN24" s="87"/>
      <c r="FO24" s="87"/>
      <c r="FP24" s="87"/>
      <c r="FQ24" s="87"/>
      <c r="FR24" s="87"/>
      <c r="FS24" s="87"/>
      <c r="FT24" s="87"/>
      <c r="FU24" s="87"/>
      <c r="FV24" s="87"/>
      <c r="FW24" s="87"/>
      <c r="FX24" s="87"/>
      <c r="FY24" s="87"/>
      <c r="FZ24" s="87"/>
      <c r="GA24" s="86">
        <v>430300000</v>
      </c>
      <c r="GB24" s="86">
        <v>230000000</v>
      </c>
      <c r="GC24" s="86"/>
      <c r="GD24" s="86"/>
      <c r="GE24" s="86"/>
      <c r="GF24" s="87"/>
      <c r="GG24" s="87"/>
      <c r="GH24" s="87"/>
      <c r="GI24" s="87"/>
      <c r="GJ24" s="87"/>
      <c r="GK24" s="87"/>
      <c r="GL24" s="87"/>
      <c r="GM24" s="87"/>
      <c r="GN24" s="87"/>
      <c r="GO24" s="87"/>
      <c r="GP24" s="87"/>
      <c r="GQ24" s="87"/>
      <c r="GR24" s="87"/>
      <c r="GS24" s="87"/>
      <c r="GT24" s="87"/>
      <c r="GU24" s="85">
        <f t="shared" si="34"/>
        <v>430300000</v>
      </c>
      <c r="GV24" s="85">
        <f t="shared" si="37"/>
        <v>230000000</v>
      </c>
      <c r="GW24" s="85">
        <f t="shared" si="37"/>
        <v>0</v>
      </c>
      <c r="GX24" s="85">
        <f t="shared" si="37"/>
        <v>0</v>
      </c>
      <c r="GY24" s="85">
        <f t="shared" si="37"/>
        <v>0</v>
      </c>
      <c r="GZ24" s="772">
        <f t="shared" si="36"/>
        <v>1414043049.29</v>
      </c>
      <c r="HA24" s="738" t="s">
        <v>969</v>
      </c>
      <c r="HB24" s="341" t="s">
        <v>1225</v>
      </c>
      <c r="HC24" s="342" t="s">
        <v>1549</v>
      </c>
    </row>
    <row r="25" spans="1:211" ht="151.5" customHeight="1" x14ac:dyDescent="0.2">
      <c r="A25" s="769"/>
      <c r="B25" s="265"/>
      <c r="C25" s="304"/>
      <c r="D25" s="730"/>
      <c r="E25" s="335"/>
      <c r="F25" s="335"/>
      <c r="G25" s="282">
        <v>12</v>
      </c>
      <c r="H25" s="283" t="s">
        <v>96</v>
      </c>
      <c r="I25" s="280" t="s">
        <v>97</v>
      </c>
      <c r="J25" s="284" t="s">
        <v>87</v>
      </c>
      <c r="K25" s="284">
        <v>3</v>
      </c>
      <c r="L25" s="285" t="s">
        <v>58</v>
      </c>
      <c r="M25" s="286">
        <v>1</v>
      </c>
      <c r="N25" s="286">
        <v>3</v>
      </c>
      <c r="O25" s="287">
        <v>3</v>
      </c>
      <c r="P25" s="288">
        <v>1</v>
      </c>
      <c r="Q25" s="286">
        <v>3</v>
      </c>
      <c r="R25" s="289"/>
      <c r="S25" s="288">
        <v>2</v>
      </c>
      <c r="T25" s="286">
        <v>3</v>
      </c>
      <c r="U25" s="286"/>
      <c r="V25" s="291">
        <v>2</v>
      </c>
      <c r="W25" s="286">
        <v>3</v>
      </c>
      <c r="X25" s="286"/>
      <c r="Y25" s="286">
        <v>0</v>
      </c>
      <c r="Z25" s="293">
        <f t="shared" si="25"/>
        <v>0.45547890815349884</v>
      </c>
      <c r="AA25" s="294">
        <v>6</v>
      </c>
      <c r="AB25" s="295" t="s">
        <v>82</v>
      </c>
      <c r="AC25" s="53"/>
      <c r="AD25" s="54"/>
      <c r="AE25" s="54"/>
      <c r="AF25" s="54"/>
      <c r="AG25" s="53"/>
      <c r="AH25" s="54"/>
      <c r="AI25" s="54"/>
      <c r="AJ25" s="54"/>
      <c r="AK25" s="53"/>
      <c r="AL25" s="54"/>
      <c r="AM25" s="54"/>
      <c r="AN25" s="54"/>
      <c r="AO25" s="53"/>
      <c r="AP25" s="54"/>
      <c r="AQ25" s="54"/>
      <c r="AR25" s="54"/>
      <c r="AS25" s="53"/>
      <c r="AT25" s="54"/>
      <c r="AU25" s="54"/>
      <c r="AV25" s="54"/>
      <c r="AW25" s="57">
        <v>1051663049.29</v>
      </c>
      <c r="AX25" s="54">
        <v>1051663049.29</v>
      </c>
      <c r="AY25" s="54">
        <v>1051663049.29</v>
      </c>
      <c r="AZ25" s="58">
        <v>1051663049.29</v>
      </c>
      <c r="BA25" s="53"/>
      <c r="BB25" s="54"/>
      <c r="BC25" s="54"/>
      <c r="BD25" s="54"/>
      <c r="BE25" s="53"/>
      <c r="BF25" s="54"/>
      <c r="BG25" s="54"/>
      <c r="BH25" s="54"/>
      <c r="BI25" s="53"/>
      <c r="BJ25" s="54"/>
      <c r="BK25" s="54"/>
      <c r="BL25" s="54"/>
      <c r="BM25" s="53">
        <f t="shared" si="26"/>
        <v>1051663049.29</v>
      </c>
      <c r="BN25" s="54">
        <f t="shared" si="27"/>
        <v>1051663049.29</v>
      </c>
      <c r="BO25" s="54">
        <f t="shared" si="27"/>
        <v>1051663049.29</v>
      </c>
      <c r="BP25" s="54">
        <f t="shared" si="27"/>
        <v>1051663049.29</v>
      </c>
      <c r="BQ25" s="87"/>
      <c r="BR25" s="87"/>
      <c r="BS25" s="87"/>
      <c r="BT25" s="87"/>
      <c r="BU25" s="87"/>
      <c r="BV25" s="87"/>
      <c r="BW25" s="87"/>
      <c r="BX25" s="87"/>
      <c r="BY25" s="87"/>
      <c r="BZ25" s="87"/>
      <c r="CA25" s="87"/>
      <c r="CB25" s="87"/>
      <c r="CC25" s="87"/>
      <c r="CD25" s="87"/>
      <c r="CE25" s="87"/>
      <c r="CF25" s="87"/>
      <c r="CG25" s="87"/>
      <c r="CH25" s="87"/>
      <c r="CI25" s="87"/>
      <c r="CJ25" s="87"/>
      <c r="CK25" s="87"/>
      <c r="CL25" s="87"/>
      <c r="CM25" s="86">
        <v>1032300000</v>
      </c>
      <c r="CN25" s="86">
        <v>1032300000</v>
      </c>
      <c r="CO25" s="86">
        <v>1032300000</v>
      </c>
      <c r="CP25" s="86">
        <v>1032300000</v>
      </c>
      <c r="CQ25" s="87"/>
      <c r="CR25" s="87"/>
      <c r="CS25" s="87"/>
      <c r="CT25" s="87"/>
      <c r="CU25" s="87"/>
      <c r="CV25" s="87"/>
      <c r="CW25" s="87"/>
      <c r="CX25" s="87"/>
      <c r="CY25" s="87"/>
      <c r="CZ25" s="87"/>
      <c r="DA25" s="87"/>
      <c r="DB25" s="87"/>
      <c r="DC25" s="87"/>
      <c r="DD25" s="87"/>
      <c r="DE25" s="85">
        <f t="shared" si="28"/>
        <v>1032300000</v>
      </c>
      <c r="DF25" s="100">
        <f t="shared" si="29"/>
        <v>1032300000</v>
      </c>
      <c r="DG25" s="100">
        <f t="shared" si="30"/>
        <v>1032300000</v>
      </c>
      <c r="DH25" s="100">
        <f t="shared" si="31"/>
        <v>1032300000</v>
      </c>
      <c r="DI25" s="100"/>
      <c r="DJ25" s="86"/>
      <c r="DK25" s="86"/>
      <c r="DL25" s="86"/>
      <c r="DM25" s="86"/>
      <c r="DN25" s="86"/>
      <c r="DO25" s="86"/>
      <c r="DP25" s="86"/>
      <c r="DQ25" s="86"/>
      <c r="DR25" s="86"/>
      <c r="DS25" s="86"/>
      <c r="DT25" s="86"/>
      <c r="DU25" s="86"/>
      <c r="DV25" s="86"/>
      <c r="DW25" s="86"/>
      <c r="DX25" s="86"/>
      <c r="DY25" s="86"/>
      <c r="DZ25" s="86"/>
      <c r="EA25" s="86"/>
      <c r="EB25" s="86"/>
      <c r="EC25" s="86"/>
      <c r="ED25" s="86"/>
      <c r="EE25" s="86"/>
      <c r="EF25" s="66">
        <v>1044000000</v>
      </c>
      <c r="EG25" s="86">
        <v>1050000000</v>
      </c>
      <c r="EH25" s="86">
        <v>1050000000</v>
      </c>
      <c r="EI25" s="86">
        <v>1050000000</v>
      </c>
      <c r="EJ25" s="86"/>
      <c r="EK25" s="86"/>
      <c r="EL25" s="86"/>
      <c r="EM25" s="86"/>
      <c r="EN25" s="86"/>
      <c r="EO25" s="86"/>
      <c r="EP25" s="86"/>
      <c r="EQ25" s="86"/>
      <c r="ER25" s="86"/>
      <c r="ES25" s="86"/>
      <c r="ET25" s="86"/>
      <c r="EU25" s="86"/>
      <c r="EV25" s="86"/>
      <c r="EW25" s="85">
        <f t="shared" si="32"/>
        <v>1044000000</v>
      </c>
      <c r="EX25" s="90">
        <f t="shared" si="32"/>
        <v>1050000000</v>
      </c>
      <c r="EY25" s="90">
        <f t="shared" si="33"/>
        <v>1050000000</v>
      </c>
      <c r="EZ25" s="90">
        <f t="shared" si="33"/>
        <v>1050000000</v>
      </c>
      <c r="FA25" s="192"/>
      <c r="FB25" s="87"/>
      <c r="FC25" s="88"/>
      <c r="FD25" s="88"/>
      <c r="FE25" s="88"/>
      <c r="FF25" s="147"/>
      <c r="FG25" s="87"/>
      <c r="FH25" s="87"/>
      <c r="FI25" s="87"/>
      <c r="FJ25" s="87"/>
      <c r="FK25" s="87"/>
      <c r="FL25" s="87"/>
      <c r="FM25" s="87"/>
      <c r="FN25" s="87"/>
      <c r="FO25" s="87"/>
      <c r="FP25" s="87"/>
      <c r="FQ25" s="87"/>
      <c r="FR25" s="87"/>
      <c r="FS25" s="87"/>
      <c r="FT25" s="87"/>
      <c r="FU25" s="87"/>
      <c r="FV25" s="87"/>
      <c r="FW25" s="87"/>
      <c r="FX25" s="87"/>
      <c r="FY25" s="87"/>
      <c r="FZ25" s="87"/>
      <c r="GA25" s="86">
        <v>1167776058.48</v>
      </c>
      <c r="GB25" s="86">
        <v>1190000000</v>
      </c>
      <c r="GC25" s="86"/>
      <c r="GD25" s="86"/>
      <c r="GE25" s="86"/>
      <c r="GF25" s="87"/>
      <c r="GG25" s="87"/>
      <c r="GH25" s="87"/>
      <c r="GI25" s="87"/>
      <c r="GJ25" s="87"/>
      <c r="GK25" s="87"/>
      <c r="GL25" s="87"/>
      <c r="GM25" s="87"/>
      <c r="GN25" s="87"/>
      <c r="GO25" s="87"/>
      <c r="GP25" s="87"/>
      <c r="GQ25" s="87"/>
      <c r="GR25" s="87"/>
      <c r="GS25" s="87"/>
      <c r="GT25" s="87"/>
      <c r="GU25" s="85">
        <f t="shared" si="34"/>
        <v>1167776058.48</v>
      </c>
      <c r="GV25" s="85">
        <f t="shared" si="37"/>
        <v>1190000000</v>
      </c>
      <c r="GW25" s="85">
        <f t="shared" si="37"/>
        <v>0</v>
      </c>
      <c r="GX25" s="85">
        <f t="shared" si="37"/>
        <v>0</v>
      </c>
      <c r="GY25" s="85">
        <f t="shared" si="37"/>
        <v>0</v>
      </c>
      <c r="GZ25" s="772">
        <f t="shared" si="36"/>
        <v>4295739107.7700005</v>
      </c>
      <c r="HA25" s="738" t="s">
        <v>970</v>
      </c>
      <c r="HB25" s="303" t="s">
        <v>1226</v>
      </c>
      <c r="HC25" s="342" t="s">
        <v>1550</v>
      </c>
    </row>
    <row r="26" spans="1:211" ht="79.5" customHeight="1" x14ac:dyDescent="0.2">
      <c r="A26" s="769"/>
      <c r="B26" s="265"/>
      <c r="C26" s="300"/>
      <c r="D26" s="330"/>
      <c r="E26" s="725"/>
      <c r="F26" s="725"/>
      <c r="G26" s="294">
        <v>13</v>
      </c>
      <c r="H26" s="283" t="s">
        <v>98</v>
      </c>
      <c r="I26" s="280" t="s">
        <v>99</v>
      </c>
      <c r="J26" s="284" t="s">
        <v>87</v>
      </c>
      <c r="K26" s="284">
        <v>3</v>
      </c>
      <c r="L26" s="284" t="s">
        <v>58</v>
      </c>
      <c r="M26" s="287">
        <v>0</v>
      </c>
      <c r="N26" s="287">
        <v>2</v>
      </c>
      <c r="O26" s="287">
        <v>2</v>
      </c>
      <c r="P26" s="343">
        <v>0</v>
      </c>
      <c r="Q26" s="287">
        <v>2</v>
      </c>
      <c r="R26" s="289"/>
      <c r="S26" s="288">
        <v>0</v>
      </c>
      <c r="T26" s="287">
        <v>2</v>
      </c>
      <c r="U26" s="287"/>
      <c r="V26" s="288">
        <v>1</v>
      </c>
      <c r="W26" s="287">
        <v>0</v>
      </c>
      <c r="X26" s="287"/>
      <c r="Y26" s="287"/>
      <c r="Z26" s="293">
        <f t="shared" si="25"/>
        <v>0.11699521889421687</v>
      </c>
      <c r="AA26" s="294">
        <v>6</v>
      </c>
      <c r="AB26" s="295" t="s">
        <v>82</v>
      </c>
      <c r="AC26" s="53"/>
      <c r="AD26" s="54"/>
      <c r="AE26" s="54"/>
      <c r="AF26" s="54"/>
      <c r="AG26" s="53"/>
      <c r="AH26" s="54"/>
      <c r="AI26" s="54"/>
      <c r="AJ26" s="54"/>
      <c r="AK26" s="53"/>
      <c r="AL26" s="54"/>
      <c r="AM26" s="54"/>
      <c r="AN26" s="54"/>
      <c r="AO26" s="53"/>
      <c r="AP26" s="54"/>
      <c r="AQ26" s="54"/>
      <c r="AR26" s="54"/>
      <c r="AS26" s="53"/>
      <c r="AT26" s="54"/>
      <c r="AU26" s="54"/>
      <c r="AV26" s="54"/>
      <c r="AW26" s="57">
        <v>270132263.98000002</v>
      </c>
      <c r="AX26" s="54">
        <v>270132263.98000002</v>
      </c>
      <c r="AY26" s="54">
        <v>270132263.98000002</v>
      </c>
      <c r="AZ26" s="58">
        <v>270132263.98000002</v>
      </c>
      <c r="BA26" s="53"/>
      <c r="BB26" s="54"/>
      <c r="BC26" s="54"/>
      <c r="BD26" s="54"/>
      <c r="BE26" s="53"/>
      <c r="BF26" s="54"/>
      <c r="BG26" s="54"/>
      <c r="BH26" s="54"/>
      <c r="BI26" s="53"/>
      <c r="BJ26" s="54"/>
      <c r="BK26" s="54"/>
      <c r="BL26" s="54"/>
      <c r="BM26" s="53">
        <f t="shared" si="26"/>
        <v>270132263.98000002</v>
      </c>
      <c r="BN26" s="54">
        <f t="shared" si="27"/>
        <v>270132263.98000002</v>
      </c>
      <c r="BO26" s="54">
        <f t="shared" si="27"/>
        <v>270132263.98000002</v>
      </c>
      <c r="BP26" s="54">
        <f t="shared" si="27"/>
        <v>270132263.98000002</v>
      </c>
      <c r="BQ26" s="87"/>
      <c r="BR26" s="87"/>
      <c r="BS26" s="87"/>
      <c r="BT26" s="87"/>
      <c r="BU26" s="87"/>
      <c r="BV26" s="87"/>
      <c r="BW26" s="87"/>
      <c r="BX26" s="87"/>
      <c r="BY26" s="87"/>
      <c r="BZ26" s="87"/>
      <c r="CA26" s="87"/>
      <c r="CB26" s="87"/>
      <c r="CC26" s="87"/>
      <c r="CD26" s="87"/>
      <c r="CE26" s="87"/>
      <c r="CF26" s="87"/>
      <c r="CG26" s="87"/>
      <c r="CH26" s="87"/>
      <c r="CI26" s="87"/>
      <c r="CJ26" s="87"/>
      <c r="CK26" s="87"/>
      <c r="CL26" s="87"/>
      <c r="CM26" s="86">
        <v>265000000</v>
      </c>
      <c r="CN26" s="86">
        <v>265000000</v>
      </c>
      <c r="CO26" s="86">
        <v>265000000</v>
      </c>
      <c r="CP26" s="86">
        <v>265000000</v>
      </c>
      <c r="CQ26" s="87"/>
      <c r="CR26" s="87"/>
      <c r="CS26" s="87"/>
      <c r="CT26" s="87"/>
      <c r="CU26" s="87"/>
      <c r="CV26" s="87"/>
      <c r="CW26" s="87"/>
      <c r="CX26" s="87"/>
      <c r="CY26" s="87"/>
      <c r="CZ26" s="87"/>
      <c r="DA26" s="87"/>
      <c r="DB26" s="87"/>
      <c r="DC26" s="87"/>
      <c r="DD26" s="87"/>
      <c r="DE26" s="85">
        <f t="shared" si="28"/>
        <v>265000000</v>
      </c>
      <c r="DF26" s="100">
        <f t="shared" si="29"/>
        <v>265000000</v>
      </c>
      <c r="DG26" s="100">
        <f t="shared" si="30"/>
        <v>265000000</v>
      </c>
      <c r="DH26" s="100">
        <f t="shared" si="31"/>
        <v>265000000</v>
      </c>
      <c r="DI26" s="100"/>
      <c r="DJ26" s="86"/>
      <c r="DK26" s="86"/>
      <c r="DL26" s="86"/>
      <c r="DM26" s="86"/>
      <c r="DN26" s="86"/>
      <c r="DO26" s="86"/>
      <c r="DP26" s="86"/>
      <c r="DQ26" s="86"/>
      <c r="DR26" s="86"/>
      <c r="DS26" s="86"/>
      <c r="DT26" s="86"/>
      <c r="DU26" s="86"/>
      <c r="DV26" s="86"/>
      <c r="DW26" s="86"/>
      <c r="DX26" s="86"/>
      <c r="DY26" s="86"/>
      <c r="DZ26" s="86"/>
      <c r="EA26" s="86"/>
      <c r="EB26" s="86"/>
      <c r="EC26" s="86"/>
      <c r="ED26" s="86"/>
      <c r="EE26" s="86"/>
      <c r="EF26" s="66">
        <v>270903940.27219999</v>
      </c>
      <c r="EG26" s="86">
        <v>300000000</v>
      </c>
      <c r="EH26" s="86">
        <v>300000000</v>
      </c>
      <c r="EI26" s="86">
        <v>300000000</v>
      </c>
      <c r="EJ26" s="86"/>
      <c r="EK26" s="86"/>
      <c r="EL26" s="86"/>
      <c r="EM26" s="86"/>
      <c r="EN26" s="86"/>
      <c r="EO26" s="86"/>
      <c r="EP26" s="86"/>
      <c r="EQ26" s="86"/>
      <c r="ER26" s="86"/>
      <c r="ES26" s="86"/>
      <c r="ET26" s="86"/>
      <c r="EU26" s="86"/>
      <c r="EV26" s="86"/>
      <c r="EW26" s="85">
        <f t="shared" si="32"/>
        <v>270903940.27219999</v>
      </c>
      <c r="EX26" s="90">
        <f t="shared" si="32"/>
        <v>300000000</v>
      </c>
      <c r="EY26" s="90">
        <f t="shared" si="33"/>
        <v>300000000</v>
      </c>
      <c r="EZ26" s="90">
        <f t="shared" si="33"/>
        <v>300000000</v>
      </c>
      <c r="FA26" s="192"/>
      <c r="FB26" s="87"/>
      <c r="FC26" s="88"/>
      <c r="FD26" s="88"/>
      <c r="FE26" s="88"/>
      <c r="FF26" s="147"/>
      <c r="FG26" s="87"/>
      <c r="FH26" s="87"/>
      <c r="FI26" s="87"/>
      <c r="FJ26" s="87"/>
      <c r="FK26" s="87"/>
      <c r="FL26" s="87"/>
      <c r="FM26" s="87"/>
      <c r="FN26" s="87"/>
      <c r="FO26" s="87"/>
      <c r="FP26" s="87"/>
      <c r="FQ26" s="87"/>
      <c r="FR26" s="87"/>
      <c r="FS26" s="87"/>
      <c r="FT26" s="87"/>
      <c r="FU26" s="87"/>
      <c r="FV26" s="87"/>
      <c r="FW26" s="87"/>
      <c r="FX26" s="87"/>
      <c r="FY26" s="87"/>
      <c r="FZ26" s="87"/>
      <c r="GA26" s="86">
        <v>0</v>
      </c>
      <c r="GB26" s="86"/>
      <c r="GC26" s="86"/>
      <c r="GD26" s="86"/>
      <c r="GE26" s="86"/>
      <c r="GF26" s="87"/>
      <c r="GG26" s="87"/>
      <c r="GH26" s="87"/>
      <c r="GI26" s="87"/>
      <c r="GJ26" s="87"/>
      <c r="GK26" s="87"/>
      <c r="GL26" s="87"/>
      <c r="GM26" s="87"/>
      <c r="GN26" s="87"/>
      <c r="GO26" s="87"/>
      <c r="GP26" s="87"/>
      <c r="GQ26" s="87"/>
      <c r="GR26" s="87"/>
      <c r="GS26" s="87"/>
      <c r="GT26" s="87"/>
      <c r="GU26" s="85">
        <f t="shared" si="34"/>
        <v>0</v>
      </c>
      <c r="GV26" s="85">
        <f t="shared" si="37"/>
        <v>0</v>
      </c>
      <c r="GW26" s="85">
        <f t="shared" si="37"/>
        <v>0</v>
      </c>
      <c r="GX26" s="85">
        <f t="shared" si="37"/>
        <v>0</v>
      </c>
      <c r="GY26" s="85">
        <f t="shared" si="37"/>
        <v>0</v>
      </c>
      <c r="GZ26" s="772">
        <f t="shared" si="36"/>
        <v>806036204.25220001</v>
      </c>
      <c r="HA26" s="738" t="s">
        <v>969</v>
      </c>
      <c r="HB26" s="303" t="s">
        <v>1227</v>
      </c>
      <c r="HC26" s="342" t="s">
        <v>1551</v>
      </c>
    </row>
    <row r="27" spans="1:211" ht="24.75" customHeight="1" x14ac:dyDescent="0.2">
      <c r="A27" s="769"/>
      <c r="B27" s="265"/>
      <c r="C27" s="266">
        <v>3</v>
      </c>
      <c r="D27" s="267" t="s">
        <v>100</v>
      </c>
      <c r="E27" s="344"/>
      <c r="F27" s="320"/>
      <c r="G27" s="269"/>
      <c r="H27" s="320"/>
      <c r="I27" s="320"/>
      <c r="J27" s="269"/>
      <c r="K27" s="269"/>
      <c r="L27" s="321"/>
      <c r="M27" s="320"/>
      <c r="N27" s="320"/>
      <c r="O27" s="322"/>
      <c r="P27" s="322"/>
      <c r="Q27" s="320"/>
      <c r="R27" s="323"/>
      <c r="S27" s="322"/>
      <c r="T27" s="320"/>
      <c r="U27" s="320"/>
      <c r="V27" s="322"/>
      <c r="W27" s="269"/>
      <c r="X27" s="269"/>
      <c r="Y27" s="269"/>
      <c r="Z27" s="324"/>
      <c r="AA27" s="269"/>
      <c r="AB27" s="269"/>
      <c r="AC27" s="204">
        <f t="shared" ref="AC27:BL27" si="38">SUM(AC28:AC34)</f>
        <v>0</v>
      </c>
      <c r="AD27" s="204">
        <f t="shared" si="38"/>
        <v>0</v>
      </c>
      <c r="AE27" s="204">
        <f t="shared" si="38"/>
        <v>0</v>
      </c>
      <c r="AF27" s="204">
        <f t="shared" si="38"/>
        <v>0</v>
      </c>
      <c r="AG27" s="204">
        <f t="shared" si="38"/>
        <v>0</v>
      </c>
      <c r="AH27" s="204">
        <f t="shared" si="38"/>
        <v>0</v>
      </c>
      <c r="AI27" s="204">
        <f t="shared" si="38"/>
        <v>0</v>
      </c>
      <c r="AJ27" s="204">
        <f t="shared" si="38"/>
        <v>0</v>
      </c>
      <c r="AK27" s="204">
        <f t="shared" si="38"/>
        <v>709366350</v>
      </c>
      <c r="AL27" s="204">
        <f t="shared" si="38"/>
        <v>709366350</v>
      </c>
      <c r="AM27" s="204">
        <f t="shared" si="38"/>
        <v>307269997</v>
      </c>
      <c r="AN27" s="204">
        <f t="shared" si="38"/>
        <v>307269997</v>
      </c>
      <c r="AO27" s="204">
        <f t="shared" si="38"/>
        <v>0</v>
      </c>
      <c r="AP27" s="204">
        <f t="shared" si="38"/>
        <v>0</v>
      </c>
      <c r="AQ27" s="204">
        <f t="shared" si="38"/>
        <v>0</v>
      </c>
      <c r="AR27" s="204">
        <f t="shared" si="38"/>
        <v>0</v>
      </c>
      <c r="AS27" s="204">
        <f t="shared" si="38"/>
        <v>0</v>
      </c>
      <c r="AT27" s="204">
        <f t="shared" si="38"/>
        <v>0</v>
      </c>
      <c r="AU27" s="204">
        <f t="shared" si="38"/>
        <v>0</v>
      </c>
      <c r="AV27" s="204">
        <f t="shared" si="38"/>
        <v>0</v>
      </c>
      <c r="AW27" s="204">
        <f t="shared" si="38"/>
        <v>0</v>
      </c>
      <c r="AX27" s="204">
        <f t="shared" si="38"/>
        <v>0</v>
      </c>
      <c r="AY27" s="204">
        <f t="shared" si="38"/>
        <v>0</v>
      </c>
      <c r="AZ27" s="204">
        <f t="shared" si="38"/>
        <v>0</v>
      </c>
      <c r="BA27" s="204">
        <f t="shared" si="38"/>
        <v>0</v>
      </c>
      <c r="BB27" s="204">
        <f t="shared" si="38"/>
        <v>0</v>
      </c>
      <c r="BC27" s="204">
        <f t="shared" si="38"/>
        <v>0</v>
      </c>
      <c r="BD27" s="204">
        <f t="shared" si="38"/>
        <v>0</v>
      </c>
      <c r="BE27" s="204">
        <f t="shared" si="38"/>
        <v>0</v>
      </c>
      <c r="BF27" s="204">
        <f t="shared" si="38"/>
        <v>0</v>
      </c>
      <c r="BG27" s="204">
        <f t="shared" si="38"/>
        <v>0</v>
      </c>
      <c r="BH27" s="204">
        <f t="shared" si="38"/>
        <v>0</v>
      </c>
      <c r="BI27" s="204">
        <f t="shared" si="38"/>
        <v>0</v>
      </c>
      <c r="BJ27" s="204">
        <f t="shared" si="38"/>
        <v>0</v>
      </c>
      <c r="BK27" s="204">
        <f t="shared" si="38"/>
        <v>0</v>
      </c>
      <c r="BL27" s="204">
        <f t="shared" si="38"/>
        <v>0</v>
      </c>
      <c r="BM27" s="204">
        <f t="shared" ref="BM27:DX27" si="39">SUM(BM28:BM34)</f>
        <v>709366350</v>
      </c>
      <c r="BN27" s="204">
        <f t="shared" si="39"/>
        <v>709366350</v>
      </c>
      <c r="BO27" s="204">
        <f t="shared" si="39"/>
        <v>307269997</v>
      </c>
      <c r="BP27" s="204">
        <f t="shared" si="39"/>
        <v>307269997</v>
      </c>
      <c r="BQ27" s="204">
        <f t="shared" si="39"/>
        <v>0</v>
      </c>
      <c r="BR27" s="204">
        <f t="shared" si="39"/>
        <v>0</v>
      </c>
      <c r="BS27" s="204">
        <f t="shared" si="39"/>
        <v>0</v>
      </c>
      <c r="BT27" s="204">
        <f t="shared" si="39"/>
        <v>0</v>
      </c>
      <c r="BU27" s="204">
        <f t="shared" si="39"/>
        <v>0</v>
      </c>
      <c r="BV27" s="204">
        <f t="shared" si="39"/>
        <v>368000000</v>
      </c>
      <c r="BW27" s="204">
        <f t="shared" si="39"/>
        <v>122298310</v>
      </c>
      <c r="BX27" s="204">
        <f t="shared" si="39"/>
        <v>122298310</v>
      </c>
      <c r="BY27" s="204">
        <f t="shared" si="39"/>
        <v>0</v>
      </c>
      <c r="BZ27" s="204">
        <f t="shared" si="39"/>
        <v>579591884.66919994</v>
      </c>
      <c r="CA27" s="204">
        <f t="shared" si="39"/>
        <v>672044406</v>
      </c>
      <c r="CB27" s="204">
        <f t="shared" si="39"/>
        <v>364675668</v>
      </c>
      <c r="CC27" s="204">
        <f t="shared" si="39"/>
        <v>364675668</v>
      </c>
      <c r="CD27" s="204">
        <f t="shared" si="39"/>
        <v>0</v>
      </c>
      <c r="CE27" s="204">
        <f t="shared" si="39"/>
        <v>0</v>
      </c>
      <c r="CF27" s="204">
        <f t="shared" si="39"/>
        <v>0</v>
      </c>
      <c r="CG27" s="204">
        <f t="shared" si="39"/>
        <v>0</v>
      </c>
      <c r="CH27" s="204">
        <f t="shared" si="39"/>
        <v>0</v>
      </c>
      <c r="CI27" s="204">
        <f t="shared" si="39"/>
        <v>0</v>
      </c>
      <c r="CJ27" s="204">
        <f t="shared" si="39"/>
        <v>0</v>
      </c>
      <c r="CK27" s="204">
        <f t="shared" si="39"/>
        <v>0</v>
      </c>
      <c r="CL27" s="204">
        <f t="shared" si="39"/>
        <v>0</v>
      </c>
      <c r="CM27" s="204">
        <f t="shared" si="39"/>
        <v>0</v>
      </c>
      <c r="CN27" s="204">
        <f t="shared" si="39"/>
        <v>0</v>
      </c>
      <c r="CO27" s="204">
        <f t="shared" si="39"/>
        <v>0</v>
      </c>
      <c r="CP27" s="204">
        <f t="shared" si="39"/>
        <v>0</v>
      </c>
      <c r="CQ27" s="204">
        <f t="shared" si="39"/>
        <v>0</v>
      </c>
      <c r="CR27" s="204">
        <f t="shared" si="39"/>
        <v>0</v>
      </c>
      <c r="CS27" s="204">
        <f t="shared" si="39"/>
        <v>0</v>
      </c>
      <c r="CT27" s="204">
        <f t="shared" si="39"/>
        <v>0</v>
      </c>
      <c r="CU27" s="204">
        <f t="shared" si="39"/>
        <v>0</v>
      </c>
      <c r="CV27" s="204">
        <f t="shared" si="39"/>
        <v>0</v>
      </c>
      <c r="CW27" s="204">
        <f t="shared" si="39"/>
        <v>0</v>
      </c>
      <c r="CX27" s="204">
        <f t="shared" si="39"/>
        <v>0</v>
      </c>
      <c r="CY27" s="204">
        <f t="shared" si="39"/>
        <v>0</v>
      </c>
      <c r="CZ27" s="204">
        <f t="shared" si="39"/>
        <v>0</v>
      </c>
      <c r="DA27" s="204">
        <f t="shared" si="39"/>
        <v>0</v>
      </c>
      <c r="DB27" s="204">
        <f t="shared" si="39"/>
        <v>0</v>
      </c>
      <c r="DC27" s="204">
        <f t="shared" si="39"/>
        <v>0</v>
      </c>
      <c r="DD27" s="204">
        <f t="shared" si="39"/>
        <v>0</v>
      </c>
      <c r="DE27" s="204">
        <f t="shared" si="39"/>
        <v>579591884.66919994</v>
      </c>
      <c r="DF27" s="204">
        <f t="shared" si="39"/>
        <v>1040044406</v>
      </c>
      <c r="DG27" s="204">
        <f t="shared" si="39"/>
        <v>486973978</v>
      </c>
      <c r="DH27" s="204">
        <f t="shared" si="39"/>
        <v>486973978</v>
      </c>
      <c r="DI27" s="204">
        <f t="shared" si="39"/>
        <v>0</v>
      </c>
      <c r="DJ27" s="204">
        <f t="shared" si="39"/>
        <v>0</v>
      </c>
      <c r="DK27" s="204">
        <f t="shared" si="39"/>
        <v>0</v>
      </c>
      <c r="DL27" s="204">
        <f t="shared" si="39"/>
        <v>0</v>
      </c>
      <c r="DM27" s="204">
        <f t="shared" si="39"/>
        <v>0</v>
      </c>
      <c r="DN27" s="204">
        <f t="shared" si="39"/>
        <v>0</v>
      </c>
      <c r="DO27" s="204">
        <f t="shared" si="39"/>
        <v>592289786</v>
      </c>
      <c r="DP27" s="204">
        <f t="shared" si="39"/>
        <v>36450000</v>
      </c>
      <c r="DQ27" s="204">
        <f t="shared" si="39"/>
        <v>36450000</v>
      </c>
      <c r="DR27" s="204">
        <f t="shared" si="39"/>
        <v>0</v>
      </c>
      <c r="DS27" s="204">
        <f t="shared" si="39"/>
        <v>596979641.20930004</v>
      </c>
      <c r="DT27" s="204">
        <f t="shared" si="39"/>
        <v>758472658</v>
      </c>
      <c r="DU27" s="204">
        <f t="shared" si="39"/>
        <v>340272150</v>
      </c>
      <c r="DV27" s="204">
        <f t="shared" si="39"/>
        <v>340272150</v>
      </c>
      <c r="DW27" s="204">
        <f t="shared" si="39"/>
        <v>0</v>
      </c>
      <c r="DX27" s="204">
        <f t="shared" si="39"/>
        <v>0</v>
      </c>
      <c r="DY27" s="204">
        <f t="shared" ref="DY27:EW27" si="40">SUM(DY28:DY34)</f>
        <v>0</v>
      </c>
      <c r="DZ27" s="204">
        <f t="shared" si="40"/>
        <v>0</v>
      </c>
      <c r="EA27" s="204">
        <f t="shared" si="40"/>
        <v>0</v>
      </c>
      <c r="EB27" s="204">
        <f t="shared" si="40"/>
        <v>0</v>
      </c>
      <c r="EC27" s="204">
        <f t="shared" si="40"/>
        <v>0</v>
      </c>
      <c r="ED27" s="204">
        <f t="shared" si="40"/>
        <v>0</v>
      </c>
      <c r="EE27" s="204">
        <f t="shared" si="40"/>
        <v>0</v>
      </c>
      <c r="EF27" s="204">
        <f t="shared" si="40"/>
        <v>0</v>
      </c>
      <c r="EG27" s="204">
        <f t="shared" si="40"/>
        <v>0</v>
      </c>
      <c r="EH27" s="204">
        <f t="shared" si="40"/>
        <v>0</v>
      </c>
      <c r="EI27" s="204">
        <f t="shared" si="40"/>
        <v>0</v>
      </c>
      <c r="EJ27" s="204">
        <f t="shared" si="40"/>
        <v>0</v>
      </c>
      <c r="EK27" s="204">
        <f t="shared" si="40"/>
        <v>0</v>
      </c>
      <c r="EL27" s="204">
        <f t="shared" si="40"/>
        <v>0</v>
      </c>
      <c r="EM27" s="204">
        <f t="shared" si="40"/>
        <v>0</v>
      </c>
      <c r="EN27" s="204">
        <f t="shared" si="40"/>
        <v>0</v>
      </c>
      <c r="EO27" s="204">
        <f t="shared" si="40"/>
        <v>0</v>
      </c>
      <c r="EP27" s="204">
        <f t="shared" si="40"/>
        <v>0</v>
      </c>
      <c r="EQ27" s="204">
        <f t="shared" si="40"/>
        <v>0</v>
      </c>
      <c r="ER27" s="204">
        <f t="shared" si="40"/>
        <v>0</v>
      </c>
      <c r="ES27" s="204">
        <f t="shared" si="40"/>
        <v>0</v>
      </c>
      <c r="ET27" s="204">
        <f t="shared" si="40"/>
        <v>0</v>
      </c>
      <c r="EU27" s="204">
        <f t="shared" si="40"/>
        <v>0</v>
      </c>
      <c r="EV27" s="204">
        <f t="shared" si="40"/>
        <v>0</v>
      </c>
      <c r="EW27" s="204">
        <f t="shared" si="40"/>
        <v>596979641.20930004</v>
      </c>
      <c r="EX27" s="204">
        <f t="shared" ref="EX27:EY27" si="41">SUM(EX28:EX34)</f>
        <v>1350762444</v>
      </c>
      <c r="EY27" s="204">
        <f t="shared" si="41"/>
        <v>376722150</v>
      </c>
      <c r="EZ27" s="204">
        <f>SUM(EZ28:EZ34)</f>
        <v>376722150</v>
      </c>
      <c r="FA27" s="204">
        <f>SUM(FA28:FA34)</f>
        <v>0</v>
      </c>
      <c r="FB27" s="689">
        <f t="shared" ref="FB27:GZ27" si="42">SUM(FB28:FB34)</f>
        <v>0</v>
      </c>
      <c r="FC27" s="204">
        <f t="shared" si="42"/>
        <v>0</v>
      </c>
      <c r="FD27" s="204">
        <f t="shared" si="42"/>
        <v>0</v>
      </c>
      <c r="FE27" s="204">
        <f t="shared" si="42"/>
        <v>0</v>
      </c>
      <c r="FF27" s="204">
        <f t="shared" si="42"/>
        <v>0</v>
      </c>
      <c r="FG27" s="204">
        <f t="shared" si="42"/>
        <v>0</v>
      </c>
      <c r="FH27" s="204">
        <f t="shared" si="42"/>
        <v>0</v>
      </c>
      <c r="FI27" s="204">
        <f t="shared" si="42"/>
        <v>0</v>
      </c>
      <c r="FJ27" s="204">
        <f t="shared" si="42"/>
        <v>0</v>
      </c>
      <c r="FK27" s="204">
        <f t="shared" si="42"/>
        <v>0</v>
      </c>
      <c r="FL27" s="204">
        <f t="shared" si="42"/>
        <v>614889030</v>
      </c>
      <c r="FM27" s="204">
        <f t="shared" si="42"/>
        <v>880575596</v>
      </c>
      <c r="FN27" s="204">
        <f t="shared" si="42"/>
        <v>193469080</v>
      </c>
      <c r="FO27" s="204">
        <f t="shared" si="42"/>
        <v>31376000</v>
      </c>
      <c r="FP27" s="204">
        <f t="shared" si="42"/>
        <v>0</v>
      </c>
      <c r="FQ27" s="204">
        <f t="shared" si="42"/>
        <v>0</v>
      </c>
      <c r="FR27" s="204">
        <f t="shared" si="42"/>
        <v>0</v>
      </c>
      <c r="FS27" s="204">
        <f t="shared" si="42"/>
        <v>0</v>
      </c>
      <c r="FT27" s="204">
        <f t="shared" si="42"/>
        <v>0</v>
      </c>
      <c r="FU27" s="204">
        <f t="shared" si="42"/>
        <v>0</v>
      </c>
      <c r="FV27" s="204">
        <f t="shared" si="42"/>
        <v>0</v>
      </c>
      <c r="FW27" s="204">
        <f t="shared" si="42"/>
        <v>0</v>
      </c>
      <c r="FX27" s="204">
        <f t="shared" si="42"/>
        <v>0</v>
      </c>
      <c r="FY27" s="204">
        <f t="shared" si="42"/>
        <v>0</v>
      </c>
      <c r="FZ27" s="204">
        <f t="shared" si="42"/>
        <v>0</v>
      </c>
      <c r="GA27" s="204">
        <f t="shared" si="42"/>
        <v>0</v>
      </c>
      <c r="GB27" s="204">
        <f t="shared" si="42"/>
        <v>0</v>
      </c>
      <c r="GC27" s="204">
        <f t="shared" si="42"/>
        <v>0</v>
      </c>
      <c r="GD27" s="204">
        <f t="shared" si="42"/>
        <v>0</v>
      </c>
      <c r="GE27" s="204">
        <f t="shared" si="42"/>
        <v>0</v>
      </c>
      <c r="GF27" s="204">
        <f t="shared" si="42"/>
        <v>0</v>
      </c>
      <c r="GG27" s="204">
        <f t="shared" si="42"/>
        <v>0</v>
      </c>
      <c r="GH27" s="204">
        <f t="shared" si="42"/>
        <v>0</v>
      </c>
      <c r="GI27" s="204">
        <f t="shared" si="42"/>
        <v>0</v>
      </c>
      <c r="GJ27" s="204">
        <f t="shared" si="42"/>
        <v>0</v>
      </c>
      <c r="GK27" s="204">
        <f t="shared" si="42"/>
        <v>0</v>
      </c>
      <c r="GL27" s="204">
        <f t="shared" si="42"/>
        <v>0</v>
      </c>
      <c r="GM27" s="204">
        <f t="shared" si="42"/>
        <v>0</v>
      </c>
      <c r="GN27" s="204">
        <f t="shared" si="42"/>
        <v>0</v>
      </c>
      <c r="GO27" s="204">
        <f t="shared" si="42"/>
        <v>0</v>
      </c>
      <c r="GP27" s="204">
        <f t="shared" si="42"/>
        <v>0</v>
      </c>
      <c r="GQ27" s="204">
        <f t="shared" si="42"/>
        <v>0</v>
      </c>
      <c r="GR27" s="204">
        <f t="shared" si="42"/>
        <v>0</v>
      </c>
      <c r="GS27" s="204">
        <f t="shared" si="42"/>
        <v>0</v>
      </c>
      <c r="GT27" s="204">
        <f t="shared" si="42"/>
        <v>0</v>
      </c>
      <c r="GU27" s="204">
        <f t="shared" si="42"/>
        <v>614889030</v>
      </c>
      <c r="GV27" s="204">
        <f t="shared" si="42"/>
        <v>880575596</v>
      </c>
      <c r="GW27" s="204">
        <f t="shared" si="42"/>
        <v>193469080</v>
      </c>
      <c r="GX27" s="204">
        <f t="shared" si="42"/>
        <v>31376000</v>
      </c>
      <c r="GY27" s="204">
        <f t="shared" si="42"/>
        <v>0</v>
      </c>
      <c r="GZ27" s="776">
        <f t="shared" si="42"/>
        <v>2500826905.8785</v>
      </c>
      <c r="HA27" s="739"/>
      <c r="HB27" s="325"/>
      <c r="HC27" s="326"/>
    </row>
    <row r="28" spans="1:211" s="298" customFormat="1" ht="145.5" customHeight="1" x14ac:dyDescent="0.25">
      <c r="A28" s="769"/>
      <c r="B28" s="265"/>
      <c r="C28" s="527">
        <v>4</v>
      </c>
      <c r="D28" s="729" t="s">
        <v>101</v>
      </c>
      <c r="E28" s="477" t="s">
        <v>61</v>
      </c>
      <c r="F28" s="477" t="s">
        <v>62</v>
      </c>
      <c r="G28" s="282">
        <v>14</v>
      </c>
      <c r="H28" s="283" t="s">
        <v>102</v>
      </c>
      <c r="I28" s="280" t="s">
        <v>103</v>
      </c>
      <c r="J28" s="284" t="s">
        <v>57</v>
      </c>
      <c r="K28" s="284">
        <v>10</v>
      </c>
      <c r="L28" s="284" t="s">
        <v>58</v>
      </c>
      <c r="M28" s="287">
        <v>2</v>
      </c>
      <c r="N28" s="287">
        <v>6</v>
      </c>
      <c r="O28" s="287">
        <v>6</v>
      </c>
      <c r="P28" s="288">
        <v>6</v>
      </c>
      <c r="Q28" s="287">
        <v>6</v>
      </c>
      <c r="R28" s="289"/>
      <c r="S28" s="345">
        <v>6</v>
      </c>
      <c r="T28" s="287">
        <v>6</v>
      </c>
      <c r="U28" s="287"/>
      <c r="V28" s="288">
        <v>6</v>
      </c>
      <c r="W28" s="287">
        <v>6</v>
      </c>
      <c r="X28" s="284"/>
      <c r="Y28" s="284">
        <v>0.6</v>
      </c>
      <c r="Z28" s="346">
        <f t="shared" ref="Z28:Z34" si="43">BM28/$BM$27</f>
        <v>0.68157948287228454</v>
      </c>
      <c r="AA28" s="286">
        <v>15</v>
      </c>
      <c r="AB28" s="295" t="s">
        <v>59</v>
      </c>
      <c r="AC28" s="53"/>
      <c r="AD28" s="54"/>
      <c r="AE28" s="54"/>
      <c r="AF28" s="54"/>
      <c r="AG28" s="53"/>
      <c r="AH28" s="54"/>
      <c r="AI28" s="54"/>
      <c r="AJ28" s="54"/>
      <c r="AK28" s="57">
        <v>483489550</v>
      </c>
      <c r="AL28" s="59">
        <v>483489550</v>
      </c>
      <c r="AM28" s="55">
        <v>263896665</v>
      </c>
      <c r="AN28" s="55">
        <v>263896665</v>
      </c>
      <c r="AO28" s="57"/>
      <c r="AP28" s="58"/>
      <c r="AQ28" s="58"/>
      <c r="AR28" s="58"/>
      <c r="AS28" s="57"/>
      <c r="AT28" s="58"/>
      <c r="AU28" s="59"/>
      <c r="AV28" s="54"/>
      <c r="AW28" s="53"/>
      <c r="AX28" s="54"/>
      <c r="AY28" s="54"/>
      <c r="AZ28" s="54"/>
      <c r="BA28" s="53"/>
      <c r="BB28" s="54"/>
      <c r="BC28" s="54"/>
      <c r="BD28" s="54"/>
      <c r="BE28" s="53"/>
      <c r="BF28" s="54"/>
      <c r="BG28" s="54"/>
      <c r="BH28" s="54"/>
      <c r="BI28" s="53"/>
      <c r="BJ28" s="54"/>
      <c r="BK28" s="54"/>
      <c r="BL28" s="54"/>
      <c r="BM28" s="53">
        <f t="shared" ref="BM28:BM34" si="44">+AC28+AG28+AK28+AO28+AS28+AW28+BA28+BE28+BI28</f>
        <v>483489550</v>
      </c>
      <c r="BN28" s="54">
        <f t="shared" ref="BN28:BP34" si="45">AD28+AH28+AL28+AP28+AT28+AX28+BB28+BF28+BJ28</f>
        <v>483489550</v>
      </c>
      <c r="BO28" s="54">
        <f t="shared" si="45"/>
        <v>263896665</v>
      </c>
      <c r="BP28" s="54">
        <f t="shared" si="45"/>
        <v>263896665</v>
      </c>
      <c r="BQ28" s="87"/>
      <c r="BR28" s="87"/>
      <c r="BS28" s="87"/>
      <c r="BT28" s="87"/>
      <c r="BU28" s="87"/>
      <c r="BV28" s="87">
        <v>219592885</v>
      </c>
      <c r="BW28" s="87">
        <v>0</v>
      </c>
      <c r="BX28" s="87">
        <v>0</v>
      </c>
      <c r="BY28" s="87"/>
      <c r="BZ28" s="87">
        <v>380191884.6692</v>
      </c>
      <c r="CA28" s="87">
        <v>471707173</v>
      </c>
      <c r="CB28" s="87">
        <v>358924668</v>
      </c>
      <c r="CC28" s="87">
        <v>358924668</v>
      </c>
      <c r="CD28" s="87"/>
      <c r="CE28" s="87"/>
      <c r="CF28" s="87"/>
      <c r="CG28" s="87"/>
      <c r="CH28" s="87"/>
      <c r="CI28" s="87"/>
      <c r="CJ28" s="87"/>
      <c r="CK28" s="87"/>
      <c r="CL28" s="87"/>
      <c r="CM28" s="87"/>
      <c r="CN28" s="87"/>
      <c r="CO28" s="87"/>
      <c r="CP28" s="87"/>
      <c r="CQ28" s="87"/>
      <c r="CR28" s="87"/>
      <c r="CS28" s="87"/>
      <c r="CT28" s="87"/>
      <c r="CU28" s="87"/>
      <c r="CV28" s="87"/>
      <c r="CW28" s="87"/>
      <c r="CX28" s="87"/>
      <c r="CY28" s="87"/>
      <c r="CZ28" s="87"/>
      <c r="DA28" s="87"/>
      <c r="DB28" s="87"/>
      <c r="DC28" s="87"/>
      <c r="DD28" s="87"/>
      <c r="DE28" s="85">
        <f t="shared" si="28"/>
        <v>380191884.6692</v>
      </c>
      <c r="DF28" s="100">
        <f t="shared" ref="DF28:DF34" si="46">BR28+BV28+CA28+CF28+CJ28+CN28+CR28+CW28+DB28</f>
        <v>691300058</v>
      </c>
      <c r="DG28" s="100">
        <f t="shared" ref="DG28:DG34" si="47">BS28+BW28+CB28+CG28+CK28+CO28+CS28+CX28+DC28</f>
        <v>358924668</v>
      </c>
      <c r="DH28" s="100">
        <f t="shared" ref="DH28:DH34" si="48">BT28+BX28+CC28+CH28+CL28+CP28+CT28+CY28+DD28</f>
        <v>358924668</v>
      </c>
      <c r="DI28" s="100"/>
      <c r="DJ28" s="87"/>
      <c r="DK28" s="86"/>
      <c r="DL28" s="87"/>
      <c r="DM28" s="87"/>
      <c r="DN28" s="87"/>
      <c r="DO28" s="87">
        <v>592289786</v>
      </c>
      <c r="DP28" s="87">
        <v>36450000</v>
      </c>
      <c r="DQ28" s="87">
        <v>36450000</v>
      </c>
      <c r="DR28" s="87"/>
      <c r="DS28" s="87">
        <v>398979641.20929998</v>
      </c>
      <c r="DT28" s="86">
        <v>529872658</v>
      </c>
      <c r="DU28" s="86">
        <v>295594804</v>
      </c>
      <c r="DV28" s="86">
        <v>295594804</v>
      </c>
      <c r="DW28" s="87"/>
      <c r="DX28" s="87"/>
      <c r="DY28" s="87"/>
      <c r="DZ28" s="87"/>
      <c r="EA28" s="87"/>
      <c r="EB28" s="87"/>
      <c r="EC28" s="87"/>
      <c r="ED28" s="87"/>
      <c r="EE28" s="87"/>
      <c r="EF28" s="87"/>
      <c r="EG28" s="87"/>
      <c r="EH28" s="87"/>
      <c r="EI28" s="87"/>
      <c r="EJ28" s="87"/>
      <c r="EK28" s="87"/>
      <c r="EL28" s="87"/>
      <c r="EM28" s="87"/>
      <c r="EN28" s="87"/>
      <c r="EO28" s="87"/>
      <c r="EP28" s="87"/>
      <c r="EQ28" s="87"/>
      <c r="ER28" s="87"/>
      <c r="ES28" s="87"/>
      <c r="ET28" s="87"/>
      <c r="EU28" s="87"/>
      <c r="EV28" s="87"/>
      <c r="EW28" s="85">
        <f t="shared" ref="EW28:EX34" si="49">DJ28+DN28+DS28+DX28+EB28+EF28+EJ28+EN28+ES28</f>
        <v>398979641.20929998</v>
      </c>
      <c r="EX28" s="90">
        <f t="shared" si="49"/>
        <v>1122162444</v>
      </c>
      <c r="EY28" s="90">
        <f t="shared" ref="EY28:EZ34" si="50">DL28+DP28+DU28+DZ28+ED28+EH28+EL28+EP28+EU28</f>
        <v>332044804</v>
      </c>
      <c r="EZ28" s="90">
        <f t="shared" si="50"/>
        <v>332044804</v>
      </c>
      <c r="FA28" s="192"/>
      <c r="FB28" s="87"/>
      <c r="FC28" s="88"/>
      <c r="FD28" s="88"/>
      <c r="FE28" s="88"/>
      <c r="FF28" s="147"/>
      <c r="FG28" s="87"/>
      <c r="FH28" s="87"/>
      <c r="FI28" s="87"/>
      <c r="FJ28" s="87"/>
      <c r="FK28" s="87"/>
      <c r="FL28" s="87">
        <v>0</v>
      </c>
      <c r="FM28" s="87">
        <v>267400000</v>
      </c>
      <c r="FN28" s="87">
        <v>165678000</v>
      </c>
      <c r="FO28" s="87">
        <v>25440000</v>
      </c>
      <c r="FP28" s="87"/>
      <c r="FQ28" s="87">
        <v>0</v>
      </c>
      <c r="FR28" s="87"/>
      <c r="FS28" s="87"/>
      <c r="FT28" s="87"/>
      <c r="FU28" s="87"/>
      <c r="FV28" s="87">
        <v>0</v>
      </c>
      <c r="FW28" s="87"/>
      <c r="FX28" s="87"/>
      <c r="FY28" s="87"/>
      <c r="FZ28" s="87"/>
      <c r="GA28" s="87">
        <v>0</v>
      </c>
      <c r="GB28" s="87"/>
      <c r="GC28" s="87"/>
      <c r="GD28" s="87"/>
      <c r="GE28" s="87"/>
      <c r="GF28" s="87">
        <v>0</v>
      </c>
      <c r="GG28" s="87"/>
      <c r="GH28" s="87"/>
      <c r="GI28" s="87"/>
      <c r="GJ28" s="87"/>
      <c r="GK28" s="87">
        <v>0</v>
      </c>
      <c r="GL28" s="87"/>
      <c r="GM28" s="87"/>
      <c r="GN28" s="87"/>
      <c r="GO28" s="87"/>
      <c r="GP28" s="87">
        <v>0</v>
      </c>
      <c r="GQ28" s="87"/>
      <c r="GR28" s="87"/>
      <c r="GS28" s="87"/>
      <c r="GT28" s="87"/>
      <c r="GU28" s="85">
        <f t="shared" ref="GU28:GU34" si="51">FB28+FG28+FL28+FQ28+FV28+GA28+GF28+GK28+GP28</f>
        <v>0</v>
      </c>
      <c r="GV28" s="85">
        <f t="shared" ref="GV28:GY34" si="52">GQ28+GL28+GG28+GB28+FW28+FR28+FM28+FH28</f>
        <v>267400000</v>
      </c>
      <c r="GW28" s="85">
        <f t="shared" si="52"/>
        <v>165678000</v>
      </c>
      <c r="GX28" s="85">
        <f t="shared" si="52"/>
        <v>25440000</v>
      </c>
      <c r="GY28" s="85">
        <f t="shared" si="52"/>
        <v>0</v>
      </c>
      <c r="GZ28" s="772">
        <f t="shared" ref="GZ28:GZ34" si="53">BM28+DE28+EW28+GU28</f>
        <v>1262661075.8785</v>
      </c>
      <c r="HA28" s="738" t="s">
        <v>971</v>
      </c>
      <c r="HB28" s="280" t="s">
        <v>1228</v>
      </c>
      <c r="HC28" s="297" t="s">
        <v>1622</v>
      </c>
    </row>
    <row r="29" spans="1:211" ht="168.75" customHeight="1" x14ac:dyDescent="0.2">
      <c r="A29" s="769"/>
      <c r="B29" s="265"/>
      <c r="C29" s="304"/>
      <c r="D29" s="730"/>
      <c r="E29" s="335"/>
      <c r="F29" s="335"/>
      <c r="G29" s="287">
        <v>15</v>
      </c>
      <c r="H29" s="283" t="s">
        <v>104</v>
      </c>
      <c r="I29" s="280" t="s">
        <v>105</v>
      </c>
      <c r="J29" s="284" t="s">
        <v>57</v>
      </c>
      <c r="K29" s="284">
        <v>10</v>
      </c>
      <c r="L29" s="285" t="s">
        <v>58</v>
      </c>
      <c r="M29" s="286">
        <v>0</v>
      </c>
      <c r="N29" s="286">
        <v>2</v>
      </c>
      <c r="O29" s="287">
        <v>2</v>
      </c>
      <c r="P29" s="288">
        <v>2</v>
      </c>
      <c r="Q29" s="286">
        <v>2</v>
      </c>
      <c r="R29" s="289"/>
      <c r="S29" s="311">
        <v>2</v>
      </c>
      <c r="T29" s="286">
        <v>2</v>
      </c>
      <c r="U29" s="286"/>
      <c r="V29" s="291">
        <v>2</v>
      </c>
      <c r="W29" s="286">
        <v>2</v>
      </c>
      <c r="X29" s="285"/>
      <c r="Y29" s="285"/>
      <c r="Z29" s="346">
        <f t="shared" si="43"/>
        <v>0.29237360920771049</v>
      </c>
      <c r="AA29" s="286">
        <v>15</v>
      </c>
      <c r="AB29" s="295" t="s">
        <v>59</v>
      </c>
      <c r="AC29" s="53"/>
      <c r="AD29" s="54"/>
      <c r="AE29" s="54"/>
      <c r="AF29" s="54"/>
      <c r="AG29" s="53"/>
      <c r="AH29" s="54"/>
      <c r="AI29" s="54"/>
      <c r="AJ29" s="54"/>
      <c r="AK29" s="57">
        <f>197400000+5000000+5000000</f>
        <v>207400000</v>
      </c>
      <c r="AL29" s="58">
        <v>207400000</v>
      </c>
      <c r="AM29" s="55">
        <v>29929999</v>
      </c>
      <c r="AN29" s="55">
        <v>29929999</v>
      </c>
      <c r="AO29" s="57"/>
      <c r="AP29" s="58"/>
      <c r="AQ29" s="58"/>
      <c r="AR29" s="58"/>
      <c r="AS29" s="57"/>
      <c r="AT29" s="58"/>
      <c r="AU29" s="59"/>
      <c r="AV29" s="54"/>
      <c r="AW29" s="53"/>
      <c r="AX29" s="54"/>
      <c r="AY29" s="54"/>
      <c r="AZ29" s="54"/>
      <c r="BA29" s="53"/>
      <c r="BB29" s="54"/>
      <c r="BC29" s="54"/>
      <c r="BD29" s="54"/>
      <c r="BE29" s="53"/>
      <c r="BF29" s="54"/>
      <c r="BG29" s="54"/>
      <c r="BH29" s="54"/>
      <c r="BI29" s="53"/>
      <c r="BJ29" s="54"/>
      <c r="BK29" s="54"/>
      <c r="BL29" s="54"/>
      <c r="BM29" s="53">
        <f t="shared" si="44"/>
        <v>207400000</v>
      </c>
      <c r="BN29" s="54">
        <f t="shared" si="45"/>
        <v>207400000</v>
      </c>
      <c r="BO29" s="54">
        <f t="shared" si="45"/>
        <v>29929999</v>
      </c>
      <c r="BP29" s="54">
        <f t="shared" si="45"/>
        <v>29929999</v>
      </c>
      <c r="BQ29" s="87"/>
      <c r="BR29" s="87"/>
      <c r="BS29" s="87"/>
      <c r="BT29" s="87"/>
      <c r="BU29" s="87"/>
      <c r="BV29" s="87">
        <v>131469882</v>
      </c>
      <c r="BW29" s="87">
        <v>115000000</v>
      </c>
      <c r="BX29" s="87">
        <v>115000000</v>
      </c>
      <c r="BY29" s="87"/>
      <c r="BZ29" s="87">
        <v>169400000</v>
      </c>
      <c r="CA29" s="87">
        <v>186337233</v>
      </c>
      <c r="CB29" s="87">
        <v>0</v>
      </c>
      <c r="CC29" s="87">
        <v>0</v>
      </c>
      <c r="CD29" s="87"/>
      <c r="CE29" s="87"/>
      <c r="CF29" s="87"/>
      <c r="CG29" s="87"/>
      <c r="CH29" s="87"/>
      <c r="CI29" s="87"/>
      <c r="CJ29" s="87"/>
      <c r="CK29" s="87"/>
      <c r="CL29" s="87"/>
      <c r="CM29" s="87"/>
      <c r="CN29" s="87"/>
      <c r="CO29" s="87"/>
      <c r="CP29" s="87"/>
      <c r="CQ29" s="87"/>
      <c r="CR29" s="87"/>
      <c r="CS29" s="87"/>
      <c r="CT29" s="87"/>
      <c r="CU29" s="87"/>
      <c r="CV29" s="87"/>
      <c r="CW29" s="87"/>
      <c r="CX29" s="87"/>
      <c r="CY29" s="87"/>
      <c r="CZ29" s="87"/>
      <c r="DA29" s="87"/>
      <c r="DB29" s="87"/>
      <c r="DC29" s="87"/>
      <c r="DD29" s="87"/>
      <c r="DE29" s="85">
        <f t="shared" si="28"/>
        <v>169400000</v>
      </c>
      <c r="DF29" s="100">
        <f t="shared" si="46"/>
        <v>317807115</v>
      </c>
      <c r="DG29" s="100">
        <f t="shared" si="47"/>
        <v>115000000</v>
      </c>
      <c r="DH29" s="100">
        <f t="shared" si="48"/>
        <v>115000000</v>
      </c>
      <c r="DI29" s="100"/>
      <c r="DJ29" s="87"/>
      <c r="DK29" s="86"/>
      <c r="DL29" s="87"/>
      <c r="DM29" s="87"/>
      <c r="DN29" s="87"/>
      <c r="DO29" s="87"/>
      <c r="DP29" s="87"/>
      <c r="DQ29" s="87"/>
      <c r="DR29" s="87"/>
      <c r="DS29" s="87">
        <v>170000000</v>
      </c>
      <c r="DT29" s="87">
        <v>180000000</v>
      </c>
      <c r="DU29" s="87">
        <v>4779000</v>
      </c>
      <c r="DV29" s="87">
        <v>4779000</v>
      </c>
      <c r="DW29" s="87"/>
      <c r="DX29" s="87"/>
      <c r="DY29" s="87"/>
      <c r="DZ29" s="87"/>
      <c r="EA29" s="87"/>
      <c r="EB29" s="87"/>
      <c r="EC29" s="87"/>
      <c r="ED29" s="87"/>
      <c r="EE29" s="87"/>
      <c r="EF29" s="87"/>
      <c r="EG29" s="87"/>
      <c r="EH29" s="87"/>
      <c r="EI29" s="87"/>
      <c r="EJ29" s="87"/>
      <c r="EK29" s="87"/>
      <c r="EL29" s="87"/>
      <c r="EM29" s="87"/>
      <c r="EN29" s="87"/>
      <c r="EO29" s="87"/>
      <c r="EP29" s="87"/>
      <c r="EQ29" s="87"/>
      <c r="ER29" s="87"/>
      <c r="ES29" s="87"/>
      <c r="ET29" s="87"/>
      <c r="EU29" s="87"/>
      <c r="EV29" s="87"/>
      <c r="EW29" s="85">
        <f t="shared" si="49"/>
        <v>170000000</v>
      </c>
      <c r="EX29" s="90">
        <f t="shared" si="49"/>
        <v>180000000</v>
      </c>
      <c r="EY29" s="90">
        <f t="shared" si="50"/>
        <v>4779000</v>
      </c>
      <c r="EZ29" s="90">
        <f t="shared" si="50"/>
        <v>4779000</v>
      </c>
      <c r="FA29" s="192"/>
      <c r="FB29" s="87"/>
      <c r="FC29" s="88"/>
      <c r="FD29" s="88"/>
      <c r="FE29" s="88"/>
      <c r="FF29" s="147"/>
      <c r="FG29" s="87"/>
      <c r="FH29" s="87"/>
      <c r="FI29" s="87"/>
      <c r="FJ29" s="87"/>
      <c r="FK29" s="87"/>
      <c r="FL29" s="87">
        <v>175100000</v>
      </c>
      <c r="FM29" s="87">
        <v>17941235</v>
      </c>
      <c r="FN29" s="87"/>
      <c r="FO29" s="87"/>
      <c r="FP29" s="87"/>
      <c r="FQ29" s="87"/>
      <c r="FR29" s="87"/>
      <c r="FS29" s="87"/>
      <c r="FT29" s="87"/>
      <c r="FU29" s="87"/>
      <c r="FV29" s="87"/>
      <c r="FW29" s="87"/>
      <c r="FX29" s="87"/>
      <c r="FY29" s="87"/>
      <c r="FZ29" s="87"/>
      <c r="GA29" s="87"/>
      <c r="GB29" s="87"/>
      <c r="GC29" s="87"/>
      <c r="GD29" s="87"/>
      <c r="GE29" s="87"/>
      <c r="GF29" s="87"/>
      <c r="GG29" s="87"/>
      <c r="GH29" s="87"/>
      <c r="GI29" s="87"/>
      <c r="GJ29" s="87"/>
      <c r="GK29" s="87"/>
      <c r="GL29" s="87"/>
      <c r="GM29" s="87"/>
      <c r="GN29" s="87"/>
      <c r="GO29" s="87"/>
      <c r="GP29" s="87"/>
      <c r="GQ29" s="87"/>
      <c r="GR29" s="87"/>
      <c r="GS29" s="87"/>
      <c r="GT29" s="87"/>
      <c r="GU29" s="85">
        <f t="shared" si="51"/>
        <v>175100000</v>
      </c>
      <c r="GV29" s="85">
        <f t="shared" si="52"/>
        <v>17941235</v>
      </c>
      <c r="GW29" s="85">
        <f t="shared" si="52"/>
        <v>0</v>
      </c>
      <c r="GX29" s="85">
        <f t="shared" si="52"/>
        <v>0</v>
      </c>
      <c r="GY29" s="85">
        <f t="shared" si="52"/>
        <v>0</v>
      </c>
      <c r="GZ29" s="772">
        <f t="shared" si="53"/>
        <v>721900000</v>
      </c>
      <c r="HA29" s="738" t="s">
        <v>972</v>
      </c>
      <c r="HB29" s="280" t="s">
        <v>1229</v>
      </c>
      <c r="HC29" s="303" t="s">
        <v>1623</v>
      </c>
    </row>
    <row r="30" spans="1:211" ht="75" customHeight="1" x14ac:dyDescent="0.2">
      <c r="A30" s="769"/>
      <c r="B30" s="265"/>
      <c r="C30" s="304"/>
      <c r="D30" s="730"/>
      <c r="E30" s="335"/>
      <c r="F30" s="335"/>
      <c r="G30" s="287">
        <v>16</v>
      </c>
      <c r="H30" s="280" t="s">
        <v>106</v>
      </c>
      <c r="I30" s="280" t="s">
        <v>107</v>
      </c>
      <c r="J30" s="284" t="s">
        <v>57</v>
      </c>
      <c r="K30" s="284">
        <v>10</v>
      </c>
      <c r="L30" s="285" t="s">
        <v>73</v>
      </c>
      <c r="M30" s="286">
        <v>7</v>
      </c>
      <c r="N30" s="286">
        <v>12</v>
      </c>
      <c r="O30" s="287">
        <v>0</v>
      </c>
      <c r="P30" s="288"/>
      <c r="Q30" s="286">
        <v>3</v>
      </c>
      <c r="R30" s="289"/>
      <c r="S30" s="311">
        <v>3</v>
      </c>
      <c r="T30" s="286">
        <v>4</v>
      </c>
      <c r="U30" s="286"/>
      <c r="V30" s="291">
        <v>12</v>
      </c>
      <c r="W30" s="286">
        <v>5</v>
      </c>
      <c r="X30" s="285"/>
      <c r="Y30" s="285">
        <v>2</v>
      </c>
      <c r="Z30" s="346">
        <f t="shared" si="43"/>
        <v>0</v>
      </c>
      <c r="AA30" s="287">
        <v>15</v>
      </c>
      <c r="AB30" s="295" t="s">
        <v>59</v>
      </c>
      <c r="AC30" s="53"/>
      <c r="AD30" s="54"/>
      <c r="AE30" s="54"/>
      <c r="AF30" s="54"/>
      <c r="AG30" s="53"/>
      <c r="AH30" s="54"/>
      <c r="AI30" s="54"/>
      <c r="AJ30" s="54"/>
      <c r="AK30" s="57"/>
      <c r="AL30" s="58"/>
      <c r="AM30" s="58"/>
      <c r="AN30" s="58"/>
      <c r="AO30" s="57"/>
      <c r="AP30" s="58"/>
      <c r="AQ30" s="58"/>
      <c r="AR30" s="58"/>
      <c r="AS30" s="57"/>
      <c r="AT30" s="58"/>
      <c r="AU30" s="59"/>
      <c r="AV30" s="54"/>
      <c r="AW30" s="53"/>
      <c r="AX30" s="54"/>
      <c r="AY30" s="54"/>
      <c r="AZ30" s="54"/>
      <c r="BA30" s="53"/>
      <c r="BB30" s="54"/>
      <c r="BC30" s="54"/>
      <c r="BD30" s="54"/>
      <c r="BE30" s="53"/>
      <c r="BF30" s="54"/>
      <c r="BG30" s="54"/>
      <c r="BH30" s="54"/>
      <c r="BI30" s="53"/>
      <c r="BJ30" s="54"/>
      <c r="BK30" s="54"/>
      <c r="BL30" s="54"/>
      <c r="BM30" s="53">
        <f t="shared" si="44"/>
        <v>0</v>
      </c>
      <c r="BN30" s="54">
        <f t="shared" si="45"/>
        <v>0</v>
      </c>
      <c r="BO30" s="54">
        <f t="shared" si="45"/>
        <v>0</v>
      </c>
      <c r="BP30" s="54">
        <f t="shared" si="45"/>
        <v>0</v>
      </c>
      <c r="BQ30" s="87"/>
      <c r="BR30" s="87"/>
      <c r="BS30" s="87"/>
      <c r="BT30" s="87"/>
      <c r="BU30" s="87"/>
      <c r="BV30" s="87">
        <v>6000000</v>
      </c>
      <c r="BW30" s="87">
        <v>3698310</v>
      </c>
      <c r="BX30" s="87">
        <v>3698310</v>
      </c>
      <c r="BY30" s="87"/>
      <c r="BZ30" s="87">
        <v>6000000</v>
      </c>
      <c r="CA30" s="87"/>
      <c r="CB30" s="87"/>
      <c r="CC30" s="87"/>
      <c r="CD30" s="87"/>
      <c r="CE30" s="87"/>
      <c r="CF30" s="87"/>
      <c r="CG30" s="87"/>
      <c r="CH30" s="87"/>
      <c r="CI30" s="87"/>
      <c r="CJ30" s="87"/>
      <c r="CK30" s="87"/>
      <c r="CL30" s="87"/>
      <c r="CM30" s="87"/>
      <c r="CN30" s="87"/>
      <c r="CO30" s="87"/>
      <c r="CP30" s="87"/>
      <c r="CQ30" s="87"/>
      <c r="CR30" s="87"/>
      <c r="CS30" s="87"/>
      <c r="CT30" s="87"/>
      <c r="CU30" s="87"/>
      <c r="CV30" s="87"/>
      <c r="CW30" s="87"/>
      <c r="CX30" s="87"/>
      <c r="CY30" s="87"/>
      <c r="CZ30" s="87"/>
      <c r="DA30" s="87"/>
      <c r="DB30" s="87"/>
      <c r="DC30" s="87"/>
      <c r="DD30" s="87"/>
      <c r="DE30" s="85">
        <f t="shared" si="28"/>
        <v>6000000</v>
      </c>
      <c r="DF30" s="100">
        <f t="shared" si="46"/>
        <v>6000000</v>
      </c>
      <c r="DG30" s="100">
        <f t="shared" si="47"/>
        <v>3698310</v>
      </c>
      <c r="DH30" s="100">
        <f t="shared" si="48"/>
        <v>3698310</v>
      </c>
      <c r="DI30" s="100"/>
      <c r="DJ30" s="87"/>
      <c r="DK30" s="86"/>
      <c r="DL30" s="87"/>
      <c r="DM30" s="87"/>
      <c r="DN30" s="87"/>
      <c r="DO30" s="87"/>
      <c r="DP30" s="87"/>
      <c r="DQ30" s="87"/>
      <c r="DR30" s="87"/>
      <c r="DS30" s="87">
        <v>7000000</v>
      </c>
      <c r="DT30" s="87">
        <v>6000000</v>
      </c>
      <c r="DU30" s="87">
        <v>3800000</v>
      </c>
      <c r="DV30" s="87">
        <v>3800000</v>
      </c>
      <c r="DW30" s="87"/>
      <c r="DX30" s="87"/>
      <c r="DY30" s="87"/>
      <c r="DZ30" s="87"/>
      <c r="EA30" s="87"/>
      <c r="EB30" s="87"/>
      <c r="EC30" s="87"/>
      <c r="ED30" s="87"/>
      <c r="EE30" s="87"/>
      <c r="EF30" s="87"/>
      <c r="EG30" s="87"/>
      <c r="EH30" s="87"/>
      <c r="EI30" s="87"/>
      <c r="EJ30" s="87"/>
      <c r="EK30" s="87"/>
      <c r="EL30" s="87"/>
      <c r="EM30" s="87"/>
      <c r="EN30" s="87"/>
      <c r="EO30" s="87"/>
      <c r="EP30" s="87"/>
      <c r="EQ30" s="87"/>
      <c r="ER30" s="87"/>
      <c r="ES30" s="87"/>
      <c r="ET30" s="87"/>
      <c r="EU30" s="87"/>
      <c r="EV30" s="87"/>
      <c r="EW30" s="85">
        <f t="shared" si="49"/>
        <v>7000000</v>
      </c>
      <c r="EX30" s="90">
        <f t="shared" si="49"/>
        <v>6000000</v>
      </c>
      <c r="EY30" s="90">
        <f t="shared" si="50"/>
        <v>3800000</v>
      </c>
      <c r="EZ30" s="90">
        <f t="shared" si="50"/>
        <v>3800000</v>
      </c>
      <c r="FA30" s="192"/>
      <c r="FB30" s="87"/>
      <c r="FC30" s="88"/>
      <c r="FD30" s="88"/>
      <c r="FE30" s="88"/>
      <c r="FF30" s="147"/>
      <c r="FG30" s="87"/>
      <c r="FH30" s="87"/>
      <c r="FI30" s="87"/>
      <c r="FJ30" s="87"/>
      <c r="FK30" s="87"/>
      <c r="FL30" s="87">
        <v>7210000</v>
      </c>
      <c r="FM30" s="87">
        <v>9500000</v>
      </c>
      <c r="FN30" s="87">
        <v>5801000</v>
      </c>
      <c r="FO30" s="87">
        <v>3360200</v>
      </c>
      <c r="FP30" s="87"/>
      <c r="FQ30" s="87"/>
      <c r="FR30" s="87"/>
      <c r="FS30" s="87"/>
      <c r="FT30" s="87"/>
      <c r="FU30" s="87"/>
      <c r="FV30" s="87"/>
      <c r="FW30" s="87"/>
      <c r="FX30" s="87"/>
      <c r="FY30" s="87"/>
      <c r="FZ30" s="87"/>
      <c r="GA30" s="87"/>
      <c r="GB30" s="87"/>
      <c r="GC30" s="87"/>
      <c r="GD30" s="87"/>
      <c r="GE30" s="87"/>
      <c r="GF30" s="87"/>
      <c r="GG30" s="87"/>
      <c r="GH30" s="87"/>
      <c r="GI30" s="87"/>
      <c r="GJ30" s="87"/>
      <c r="GK30" s="87"/>
      <c r="GL30" s="87"/>
      <c r="GM30" s="87"/>
      <c r="GN30" s="87"/>
      <c r="GO30" s="87"/>
      <c r="GP30" s="87"/>
      <c r="GQ30" s="87"/>
      <c r="GR30" s="87"/>
      <c r="GS30" s="87"/>
      <c r="GT30" s="87"/>
      <c r="GU30" s="85">
        <f t="shared" si="51"/>
        <v>7210000</v>
      </c>
      <c r="GV30" s="85">
        <f t="shared" si="52"/>
        <v>9500000</v>
      </c>
      <c r="GW30" s="85">
        <f t="shared" si="52"/>
        <v>5801000</v>
      </c>
      <c r="GX30" s="85">
        <f t="shared" si="52"/>
        <v>3360200</v>
      </c>
      <c r="GY30" s="85">
        <f t="shared" si="52"/>
        <v>0</v>
      </c>
      <c r="GZ30" s="772">
        <f t="shared" si="53"/>
        <v>20210000</v>
      </c>
      <c r="HA30" s="738"/>
      <c r="HB30" s="280" t="s">
        <v>1230</v>
      </c>
      <c r="HC30" s="303" t="s">
        <v>1624</v>
      </c>
    </row>
    <row r="31" spans="1:211" ht="127.5" customHeight="1" x14ac:dyDescent="0.2">
      <c r="A31" s="769"/>
      <c r="B31" s="265"/>
      <c r="C31" s="304"/>
      <c r="D31" s="730"/>
      <c r="E31" s="335"/>
      <c r="F31" s="335"/>
      <c r="G31" s="287">
        <v>17</v>
      </c>
      <c r="H31" s="283" t="s">
        <v>108</v>
      </c>
      <c r="I31" s="280" t="s">
        <v>109</v>
      </c>
      <c r="J31" s="284" t="s">
        <v>57</v>
      </c>
      <c r="K31" s="284">
        <v>10</v>
      </c>
      <c r="L31" s="285" t="s">
        <v>73</v>
      </c>
      <c r="M31" s="286">
        <v>0</v>
      </c>
      <c r="N31" s="287">
        <v>270</v>
      </c>
      <c r="O31" s="287">
        <v>0</v>
      </c>
      <c r="P31" s="288"/>
      <c r="Q31" s="347">
        <v>0</v>
      </c>
      <c r="R31" s="348"/>
      <c r="S31" s="307" t="s">
        <v>65</v>
      </c>
      <c r="T31" s="286">
        <v>0</v>
      </c>
      <c r="U31" s="286"/>
      <c r="V31" s="291"/>
      <c r="W31" s="287">
        <v>270</v>
      </c>
      <c r="X31" s="284"/>
      <c r="Y31" s="284"/>
      <c r="Z31" s="346">
        <f t="shared" si="43"/>
        <v>0</v>
      </c>
      <c r="AA31" s="287">
        <v>15</v>
      </c>
      <c r="AB31" s="295" t="s">
        <v>59</v>
      </c>
      <c r="AC31" s="53"/>
      <c r="AD31" s="54"/>
      <c r="AE31" s="54"/>
      <c r="AF31" s="54"/>
      <c r="AG31" s="53"/>
      <c r="AH31" s="54"/>
      <c r="AI31" s="54"/>
      <c r="AJ31" s="54"/>
      <c r="AK31" s="57"/>
      <c r="AL31" s="58"/>
      <c r="AM31" s="58"/>
      <c r="AN31" s="58"/>
      <c r="AO31" s="57"/>
      <c r="AP31" s="58"/>
      <c r="AQ31" s="58"/>
      <c r="AR31" s="58"/>
      <c r="AS31" s="57"/>
      <c r="AT31" s="58"/>
      <c r="AU31" s="59"/>
      <c r="AV31" s="54"/>
      <c r="AW31" s="53"/>
      <c r="AX31" s="54"/>
      <c r="AY31" s="54"/>
      <c r="AZ31" s="54"/>
      <c r="BA31" s="53"/>
      <c r="BB31" s="54"/>
      <c r="BC31" s="54"/>
      <c r="BD31" s="54"/>
      <c r="BE31" s="53"/>
      <c r="BF31" s="54"/>
      <c r="BG31" s="54"/>
      <c r="BH31" s="54"/>
      <c r="BI31" s="53"/>
      <c r="BJ31" s="54"/>
      <c r="BK31" s="54"/>
      <c r="BL31" s="54"/>
      <c r="BM31" s="53">
        <f t="shared" si="44"/>
        <v>0</v>
      </c>
      <c r="BN31" s="54">
        <f t="shared" si="45"/>
        <v>0</v>
      </c>
      <c r="BO31" s="54">
        <f t="shared" si="45"/>
        <v>0</v>
      </c>
      <c r="BP31" s="54">
        <f t="shared" si="45"/>
        <v>0</v>
      </c>
      <c r="BQ31" s="87"/>
      <c r="BR31" s="87"/>
      <c r="BS31" s="87"/>
      <c r="BT31" s="87"/>
      <c r="BU31" s="87"/>
      <c r="BV31" s="87"/>
      <c r="BW31" s="87"/>
      <c r="BX31" s="87"/>
      <c r="BY31" s="87"/>
      <c r="BZ31" s="87">
        <v>0</v>
      </c>
      <c r="CA31" s="87"/>
      <c r="CB31" s="87"/>
      <c r="CC31" s="87"/>
      <c r="CD31" s="87"/>
      <c r="CE31" s="87"/>
      <c r="CF31" s="87"/>
      <c r="CG31" s="87"/>
      <c r="CH31" s="87"/>
      <c r="CI31" s="87"/>
      <c r="CJ31" s="87"/>
      <c r="CK31" s="87"/>
      <c r="CL31" s="87"/>
      <c r="CM31" s="87"/>
      <c r="CN31" s="87"/>
      <c r="CO31" s="87"/>
      <c r="CP31" s="87"/>
      <c r="CQ31" s="87"/>
      <c r="CR31" s="87"/>
      <c r="CS31" s="87"/>
      <c r="CT31" s="87"/>
      <c r="CU31" s="87"/>
      <c r="CV31" s="87"/>
      <c r="CW31" s="87"/>
      <c r="CX31" s="87"/>
      <c r="CY31" s="87"/>
      <c r="CZ31" s="87"/>
      <c r="DA31" s="87"/>
      <c r="DB31" s="87"/>
      <c r="DC31" s="87"/>
      <c r="DD31" s="87"/>
      <c r="DE31" s="85">
        <f t="shared" si="28"/>
        <v>0</v>
      </c>
      <c r="DF31" s="100">
        <f t="shared" si="46"/>
        <v>0</v>
      </c>
      <c r="DG31" s="100">
        <f t="shared" si="47"/>
        <v>0</v>
      </c>
      <c r="DH31" s="100">
        <f t="shared" si="48"/>
        <v>0</v>
      </c>
      <c r="DI31" s="100"/>
      <c r="DJ31" s="87"/>
      <c r="DK31" s="87"/>
      <c r="DL31" s="87"/>
      <c r="DM31" s="87"/>
      <c r="DN31" s="87"/>
      <c r="DO31" s="87"/>
      <c r="DP31" s="87"/>
      <c r="DQ31" s="87"/>
      <c r="DR31" s="87"/>
      <c r="DS31" s="87">
        <v>0</v>
      </c>
      <c r="DT31" s="87"/>
      <c r="DU31" s="87"/>
      <c r="DV31" s="87"/>
      <c r="DW31" s="87"/>
      <c r="DX31" s="87"/>
      <c r="DY31" s="87"/>
      <c r="DZ31" s="87"/>
      <c r="EA31" s="87"/>
      <c r="EB31" s="87"/>
      <c r="EC31" s="87"/>
      <c r="ED31" s="87"/>
      <c r="EE31" s="87"/>
      <c r="EF31" s="87"/>
      <c r="EG31" s="87"/>
      <c r="EH31" s="87"/>
      <c r="EI31" s="87"/>
      <c r="EJ31" s="87"/>
      <c r="EK31" s="87"/>
      <c r="EL31" s="87"/>
      <c r="EM31" s="87"/>
      <c r="EN31" s="87"/>
      <c r="EO31" s="87"/>
      <c r="EP31" s="87"/>
      <c r="EQ31" s="87"/>
      <c r="ER31" s="87"/>
      <c r="ES31" s="87"/>
      <c r="ET31" s="87"/>
      <c r="EU31" s="87"/>
      <c r="EV31" s="87"/>
      <c r="EW31" s="85">
        <f t="shared" si="49"/>
        <v>0</v>
      </c>
      <c r="EX31" s="90">
        <f t="shared" si="49"/>
        <v>0</v>
      </c>
      <c r="EY31" s="90">
        <f t="shared" si="50"/>
        <v>0</v>
      </c>
      <c r="EZ31" s="90">
        <f t="shared" si="50"/>
        <v>0</v>
      </c>
      <c r="FA31" s="192"/>
      <c r="FB31" s="87"/>
      <c r="FC31" s="88"/>
      <c r="FD31" s="88"/>
      <c r="FE31" s="88"/>
      <c r="FF31" s="147"/>
      <c r="FG31" s="87"/>
      <c r="FH31" s="87"/>
      <c r="FI31" s="87"/>
      <c r="FJ31" s="87"/>
      <c r="FK31" s="87"/>
      <c r="FL31" s="87">
        <v>410949030</v>
      </c>
      <c r="FM31" s="87">
        <v>550114361</v>
      </c>
      <c r="FN31" s="87"/>
      <c r="FO31" s="87"/>
      <c r="FP31" s="87"/>
      <c r="FQ31" s="87"/>
      <c r="FR31" s="87"/>
      <c r="FS31" s="87"/>
      <c r="FT31" s="87"/>
      <c r="FU31" s="87"/>
      <c r="FV31" s="87"/>
      <c r="FW31" s="87"/>
      <c r="FX31" s="87"/>
      <c r="FY31" s="87"/>
      <c r="FZ31" s="87"/>
      <c r="GA31" s="87"/>
      <c r="GB31" s="87"/>
      <c r="GC31" s="87"/>
      <c r="GD31" s="87"/>
      <c r="GE31" s="87"/>
      <c r="GF31" s="87"/>
      <c r="GG31" s="87"/>
      <c r="GH31" s="87"/>
      <c r="GI31" s="87"/>
      <c r="GJ31" s="87"/>
      <c r="GK31" s="87"/>
      <c r="GL31" s="87"/>
      <c r="GM31" s="87"/>
      <c r="GN31" s="87"/>
      <c r="GO31" s="87"/>
      <c r="GP31" s="87"/>
      <c r="GQ31" s="87"/>
      <c r="GR31" s="87"/>
      <c r="GS31" s="87"/>
      <c r="GT31" s="87"/>
      <c r="GU31" s="85">
        <f t="shared" si="51"/>
        <v>410949030</v>
      </c>
      <c r="GV31" s="85">
        <f t="shared" si="52"/>
        <v>550114361</v>
      </c>
      <c r="GW31" s="85">
        <f t="shared" si="52"/>
        <v>0</v>
      </c>
      <c r="GX31" s="85">
        <f t="shared" si="52"/>
        <v>0</v>
      </c>
      <c r="GY31" s="85">
        <f t="shared" si="52"/>
        <v>0</v>
      </c>
      <c r="GZ31" s="772">
        <f t="shared" si="53"/>
        <v>410949030</v>
      </c>
      <c r="HA31" s="738"/>
      <c r="HB31" s="297"/>
      <c r="HC31" s="303"/>
    </row>
    <row r="32" spans="1:211" ht="75" customHeight="1" x14ac:dyDescent="0.2">
      <c r="A32" s="769"/>
      <c r="B32" s="265"/>
      <c r="C32" s="304"/>
      <c r="D32" s="730"/>
      <c r="E32" s="335"/>
      <c r="F32" s="335"/>
      <c r="G32" s="287">
        <v>18</v>
      </c>
      <c r="H32" s="283" t="s">
        <v>110</v>
      </c>
      <c r="I32" s="280" t="s">
        <v>111</v>
      </c>
      <c r="J32" s="284" t="s">
        <v>57</v>
      </c>
      <c r="K32" s="284">
        <v>10</v>
      </c>
      <c r="L32" s="285" t="s">
        <v>73</v>
      </c>
      <c r="M32" s="286">
        <v>0</v>
      </c>
      <c r="N32" s="286">
        <v>20</v>
      </c>
      <c r="O32" s="287">
        <v>0</v>
      </c>
      <c r="P32" s="288"/>
      <c r="Q32" s="286">
        <v>7</v>
      </c>
      <c r="R32" s="289"/>
      <c r="S32" s="311">
        <v>3</v>
      </c>
      <c r="T32" s="286">
        <v>7</v>
      </c>
      <c r="U32" s="286"/>
      <c r="V32" s="291">
        <v>7</v>
      </c>
      <c r="W32" s="286">
        <v>6</v>
      </c>
      <c r="X32" s="721">
        <v>10</v>
      </c>
      <c r="Y32" s="721"/>
      <c r="Z32" s="346">
        <f t="shared" si="43"/>
        <v>0</v>
      </c>
      <c r="AA32" s="287">
        <v>15</v>
      </c>
      <c r="AB32" s="295" t="s">
        <v>59</v>
      </c>
      <c r="AC32" s="53"/>
      <c r="AD32" s="54"/>
      <c r="AE32" s="54"/>
      <c r="AF32" s="54"/>
      <c r="AG32" s="53"/>
      <c r="AH32" s="54"/>
      <c r="AI32" s="54"/>
      <c r="AJ32" s="54"/>
      <c r="AK32" s="57"/>
      <c r="AL32" s="58"/>
      <c r="AM32" s="58"/>
      <c r="AN32" s="58"/>
      <c r="AO32" s="57"/>
      <c r="AP32" s="58"/>
      <c r="AQ32" s="58"/>
      <c r="AR32" s="58"/>
      <c r="AS32" s="57"/>
      <c r="AT32" s="58"/>
      <c r="AU32" s="59"/>
      <c r="AV32" s="54"/>
      <c r="AW32" s="53"/>
      <c r="AX32" s="54"/>
      <c r="AY32" s="54"/>
      <c r="AZ32" s="54"/>
      <c r="BA32" s="53"/>
      <c r="BB32" s="54"/>
      <c r="BC32" s="54"/>
      <c r="BD32" s="54"/>
      <c r="BE32" s="53"/>
      <c r="BF32" s="54"/>
      <c r="BG32" s="54"/>
      <c r="BH32" s="54"/>
      <c r="BI32" s="53"/>
      <c r="BJ32" s="54"/>
      <c r="BK32" s="54"/>
      <c r="BL32" s="54"/>
      <c r="BM32" s="53">
        <f t="shared" si="44"/>
        <v>0</v>
      </c>
      <c r="BN32" s="54">
        <f t="shared" si="45"/>
        <v>0</v>
      </c>
      <c r="BO32" s="54">
        <f t="shared" si="45"/>
        <v>0</v>
      </c>
      <c r="BP32" s="54">
        <f t="shared" si="45"/>
        <v>0</v>
      </c>
      <c r="BQ32" s="87"/>
      <c r="BR32" s="87"/>
      <c r="BS32" s="87"/>
      <c r="BT32" s="87"/>
      <c r="BU32" s="87"/>
      <c r="BV32" s="87">
        <v>10937233</v>
      </c>
      <c r="BW32" s="87">
        <v>3600000</v>
      </c>
      <c r="BX32" s="87">
        <v>3600000</v>
      </c>
      <c r="BY32" s="87"/>
      <c r="BZ32" s="87">
        <v>10000000</v>
      </c>
      <c r="CA32" s="87"/>
      <c r="CB32" s="87">
        <v>0</v>
      </c>
      <c r="CC32" s="87">
        <v>0</v>
      </c>
      <c r="CD32" s="87"/>
      <c r="CE32" s="87"/>
      <c r="CF32" s="87"/>
      <c r="CG32" s="87"/>
      <c r="CH32" s="87"/>
      <c r="CI32" s="87"/>
      <c r="CJ32" s="87"/>
      <c r="CK32" s="87"/>
      <c r="CL32" s="87"/>
      <c r="CM32" s="87"/>
      <c r="CN32" s="87"/>
      <c r="CO32" s="87"/>
      <c r="CP32" s="87"/>
      <c r="CQ32" s="87"/>
      <c r="CR32" s="87"/>
      <c r="CS32" s="87"/>
      <c r="CT32" s="87"/>
      <c r="CU32" s="87"/>
      <c r="CV32" s="87"/>
      <c r="CW32" s="87"/>
      <c r="CX32" s="87"/>
      <c r="CY32" s="87"/>
      <c r="CZ32" s="87"/>
      <c r="DA32" s="87"/>
      <c r="DB32" s="87"/>
      <c r="DC32" s="87"/>
      <c r="DD32" s="87"/>
      <c r="DE32" s="85">
        <f t="shared" si="28"/>
        <v>10000000</v>
      </c>
      <c r="DF32" s="100">
        <f t="shared" si="46"/>
        <v>10937233</v>
      </c>
      <c r="DG32" s="100">
        <f t="shared" si="47"/>
        <v>3600000</v>
      </c>
      <c r="DH32" s="100">
        <f t="shared" si="48"/>
        <v>3600000</v>
      </c>
      <c r="DI32" s="100"/>
      <c r="DJ32" s="87"/>
      <c r="DK32" s="86"/>
      <c r="DL32" s="87"/>
      <c r="DM32" s="87"/>
      <c r="DN32" s="87"/>
      <c r="DO32" s="87"/>
      <c r="DP32" s="87"/>
      <c r="DQ32" s="87"/>
      <c r="DR32" s="87"/>
      <c r="DS32" s="87">
        <v>7000000</v>
      </c>
      <c r="DT32" s="87">
        <v>28600000</v>
      </c>
      <c r="DU32" s="87">
        <v>22133346</v>
      </c>
      <c r="DV32" s="87">
        <v>22133346</v>
      </c>
      <c r="DW32" s="87"/>
      <c r="DX32" s="87"/>
      <c r="DY32" s="87"/>
      <c r="DZ32" s="87"/>
      <c r="EA32" s="87"/>
      <c r="EB32" s="87"/>
      <c r="EC32" s="87"/>
      <c r="ED32" s="87"/>
      <c r="EE32" s="87"/>
      <c r="EF32" s="87"/>
      <c r="EG32" s="87"/>
      <c r="EH32" s="87"/>
      <c r="EI32" s="87"/>
      <c r="EJ32" s="87"/>
      <c r="EK32" s="87"/>
      <c r="EL32" s="87"/>
      <c r="EM32" s="87"/>
      <c r="EN32" s="87"/>
      <c r="EO32" s="87"/>
      <c r="EP32" s="87"/>
      <c r="EQ32" s="87"/>
      <c r="ER32" s="87"/>
      <c r="ES32" s="87"/>
      <c r="ET32" s="87"/>
      <c r="EU32" s="87"/>
      <c r="EV32" s="87"/>
      <c r="EW32" s="85">
        <f t="shared" si="49"/>
        <v>7000000</v>
      </c>
      <c r="EX32" s="90">
        <f t="shared" si="49"/>
        <v>28600000</v>
      </c>
      <c r="EY32" s="90">
        <f t="shared" si="50"/>
        <v>22133346</v>
      </c>
      <c r="EZ32" s="90">
        <f t="shared" si="50"/>
        <v>22133346</v>
      </c>
      <c r="FA32" s="192"/>
      <c r="FB32" s="87"/>
      <c r="FC32" s="88"/>
      <c r="FD32" s="88"/>
      <c r="FE32" s="88"/>
      <c r="FF32" s="147"/>
      <c r="FG32" s="87"/>
      <c r="FH32" s="87"/>
      <c r="FI32" s="87"/>
      <c r="FJ32" s="87"/>
      <c r="FK32" s="87"/>
      <c r="FL32" s="87">
        <v>7210000</v>
      </c>
      <c r="FM32" s="87">
        <v>13620000</v>
      </c>
      <c r="FN32" s="87"/>
      <c r="FO32" s="87"/>
      <c r="FP32" s="87"/>
      <c r="FQ32" s="87"/>
      <c r="FR32" s="87"/>
      <c r="FS32" s="87"/>
      <c r="FT32" s="87"/>
      <c r="FU32" s="87"/>
      <c r="FV32" s="87"/>
      <c r="FW32" s="87"/>
      <c r="FX32" s="87"/>
      <c r="FY32" s="87"/>
      <c r="FZ32" s="87"/>
      <c r="GA32" s="87"/>
      <c r="GB32" s="87"/>
      <c r="GC32" s="87"/>
      <c r="GD32" s="87"/>
      <c r="GE32" s="87"/>
      <c r="GF32" s="87"/>
      <c r="GG32" s="87"/>
      <c r="GH32" s="87"/>
      <c r="GI32" s="87"/>
      <c r="GJ32" s="87"/>
      <c r="GK32" s="87"/>
      <c r="GL32" s="87"/>
      <c r="GM32" s="87"/>
      <c r="GN32" s="87"/>
      <c r="GO32" s="87"/>
      <c r="GP32" s="87"/>
      <c r="GQ32" s="87"/>
      <c r="GR32" s="87"/>
      <c r="GS32" s="87"/>
      <c r="GT32" s="87"/>
      <c r="GU32" s="85">
        <f t="shared" si="51"/>
        <v>7210000</v>
      </c>
      <c r="GV32" s="85">
        <f t="shared" si="52"/>
        <v>13620000</v>
      </c>
      <c r="GW32" s="85">
        <f t="shared" si="52"/>
        <v>0</v>
      </c>
      <c r="GX32" s="85">
        <f t="shared" si="52"/>
        <v>0</v>
      </c>
      <c r="GY32" s="85">
        <f t="shared" si="52"/>
        <v>0</v>
      </c>
      <c r="GZ32" s="772">
        <f t="shared" si="53"/>
        <v>24210000</v>
      </c>
      <c r="HA32" s="738"/>
      <c r="HB32" s="297" t="s">
        <v>1231</v>
      </c>
      <c r="HC32" s="303" t="s">
        <v>1625</v>
      </c>
    </row>
    <row r="33" spans="1:211" ht="213" customHeight="1" x14ac:dyDescent="0.2">
      <c r="A33" s="769"/>
      <c r="B33" s="265"/>
      <c r="C33" s="304"/>
      <c r="D33" s="730"/>
      <c r="E33" s="335"/>
      <c r="F33" s="335"/>
      <c r="G33" s="287">
        <v>19</v>
      </c>
      <c r="H33" s="283" t="s">
        <v>112</v>
      </c>
      <c r="I33" s="280" t="s">
        <v>113</v>
      </c>
      <c r="J33" s="284" t="s">
        <v>57</v>
      </c>
      <c r="K33" s="284">
        <v>10</v>
      </c>
      <c r="L33" s="285" t="s">
        <v>73</v>
      </c>
      <c r="M33" s="286">
        <v>20</v>
      </c>
      <c r="N33" s="286">
        <v>31</v>
      </c>
      <c r="O33" s="287">
        <v>5</v>
      </c>
      <c r="P33" s="288">
        <v>5</v>
      </c>
      <c r="Q33" s="286">
        <v>9</v>
      </c>
      <c r="R33" s="289"/>
      <c r="S33" s="327">
        <v>9</v>
      </c>
      <c r="T33" s="286">
        <v>9</v>
      </c>
      <c r="U33" s="286"/>
      <c r="V33" s="291">
        <v>9</v>
      </c>
      <c r="W33" s="286">
        <v>8</v>
      </c>
      <c r="X33" s="285"/>
      <c r="Y33" s="285">
        <v>2</v>
      </c>
      <c r="Z33" s="346">
        <f t="shared" si="43"/>
        <v>1.2969321141325636E-2</v>
      </c>
      <c r="AA33" s="287">
        <v>4</v>
      </c>
      <c r="AB33" s="284" t="s">
        <v>114</v>
      </c>
      <c r="AC33" s="53"/>
      <c r="AD33" s="54"/>
      <c r="AE33" s="54"/>
      <c r="AF33" s="54"/>
      <c r="AG33" s="53"/>
      <c r="AH33" s="54"/>
      <c r="AI33" s="54"/>
      <c r="AJ33" s="54"/>
      <c r="AK33" s="57">
        <f>9200000</f>
        <v>9200000</v>
      </c>
      <c r="AL33" s="55">
        <v>9200000</v>
      </c>
      <c r="AM33" s="58">
        <v>8549166</v>
      </c>
      <c r="AN33" s="58">
        <v>8549166</v>
      </c>
      <c r="AO33" s="57"/>
      <c r="AP33" s="58"/>
      <c r="AQ33" s="58"/>
      <c r="AR33" s="58"/>
      <c r="AS33" s="57"/>
      <c r="AT33" s="58"/>
      <c r="AU33" s="59"/>
      <c r="AV33" s="54"/>
      <c r="AW33" s="53"/>
      <c r="AX33" s="54"/>
      <c r="AY33" s="54"/>
      <c r="AZ33" s="54"/>
      <c r="BA33" s="53"/>
      <c r="BB33" s="54"/>
      <c r="BC33" s="54"/>
      <c r="BD33" s="54"/>
      <c r="BE33" s="53"/>
      <c r="BF33" s="54"/>
      <c r="BG33" s="54"/>
      <c r="BH33" s="54"/>
      <c r="BI33" s="53"/>
      <c r="BJ33" s="54"/>
      <c r="BK33" s="54"/>
      <c r="BL33" s="54"/>
      <c r="BM33" s="53">
        <f t="shared" si="44"/>
        <v>9200000</v>
      </c>
      <c r="BN33" s="54">
        <f t="shared" si="45"/>
        <v>9200000</v>
      </c>
      <c r="BO33" s="54">
        <f t="shared" si="45"/>
        <v>8549166</v>
      </c>
      <c r="BP33" s="54">
        <f t="shared" si="45"/>
        <v>8549166</v>
      </c>
      <c r="BQ33" s="87"/>
      <c r="BR33" s="87"/>
      <c r="BS33" s="87"/>
      <c r="BT33" s="87"/>
      <c r="BU33" s="87"/>
      <c r="BV33" s="87"/>
      <c r="BW33" s="87"/>
      <c r="BX33" s="87"/>
      <c r="BY33" s="87"/>
      <c r="BZ33" s="87">
        <v>7000000</v>
      </c>
      <c r="CA33" s="87">
        <v>7000000</v>
      </c>
      <c r="CB33" s="87">
        <v>5751000</v>
      </c>
      <c r="CC33" s="87">
        <v>5751000</v>
      </c>
      <c r="CD33" s="87"/>
      <c r="CE33" s="87"/>
      <c r="CF33" s="87"/>
      <c r="CG33" s="87"/>
      <c r="CH33" s="87"/>
      <c r="CI33" s="87"/>
      <c r="CJ33" s="87"/>
      <c r="CK33" s="87"/>
      <c r="CL33" s="87"/>
      <c r="CM33" s="87"/>
      <c r="CN33" s="87"/>
      <c r="CO33" s="87"/>
      <c r="CP33" s="87"/>
      <c r="CQ33" s="87"/>
      <c r="CR33" s="87"/>
      <c r="CS33" s="87"/>
      <c r="CT33" s="87"/>
      <c r="CU33" s="87"/>
      <c r="CV33" s="87"/>
      <c r="CW33" s="87"/>
      <c r="CX33" s="87"/>
      <c r="CY33" s="87"/>
      <c r="CZ33" s="87"/>
      <c r="DA33" s="87"/>
      <c r="DB33" s="87"/>
      <c r="DC33" s="87"/>
      <c r="DD33" s="87"/>
      <c r="DE33" s="85">
        <f t="shared" si="28"/>
        <v>7000000</v>
      </c>
      <c r="DF33" s="100">
        <f t="shared" si="46"/>
        <v>7000000</v>
      </c>
      <c r="DG33" s="100">
        <f t="shared" si="47"/>
        <v>5751000</v>
      </c>
      <c r="DH33" s="100">
        <f t="shared" si="48"/>
        <v>5751000</v>
      </c>
      <c r="DI33" s="100"/>
      <c r="DJ33" s="87"/>
      <c r="DK33" s="86"/>
      <c r="DL33" s="87"/>
      <c r="DM33" s="87"/>
      <c r="DN33" s="87"/>
      <c r="DO33" s="87"/>
      <c r="DP33" s="87"/>
      <c r="DQ33" s="87"/>
      <c r="DR33" s="87"/>
      <c r="DS33" s="87">
        <v>7000000</v>
      </c>
      <c r="DT33" s="87">
        <v>7000000</v>
      </c>
      <c r="DU33" s="87">
        <v>7000000</v>
      </c>
      <c r="DV33" s="87">
        <v>7000000</v>
      </c>
      <c r="DW33" s="87"/>
      <c r="DX33" s="87"/>
      <c r="DY33" s="87"/>
      <c r="DZ33" s="87"/>
      <c r="EA33" s="87"/>
      <c r="EB33" s="87"/>
      <c r="EC33" s="87"/>
      <c r="ED33" s="87"/>
      <c r="EE33" s="87"/>
      <c r="EF33" s="87"/>
      <c r="EG33" s="87"/>
      <c r="EH33" s="87"/>
      <c r="EI33" s="87"/>
      <c r="EJ33" s="87"/>
      <c r="EK33" s="87"/>
      <c r="EL33" s="87"/>
      <c r="EM33" s="87"/>
      <c r="EN33" s="87"/>
      <c r="EO33" s="87"/>
      <c r="EP33" s="87"/>
      <c r="EQ33" s="87"/>
      <c r="ER33" s="87"/>
      <c r="ES33" s="87"/>
      <c r="ET33" s="87"/>
      <c r="EU33" s="87"/>
      <c r="EV33" s="87"/>
      <c r="EW33" s="85">
        <f t="shared" si="49"/>
        <v>7000000</v>
      </c>
      <c r="EX33" s="90">
        <f t="shared" si="49"/>
        <v>7000000</v>
      </c>
      <c r="EY33" s="90">
        <f t="shared" si="50"/>
        <v>7000000</v>
      </c>
      <c r="EZ33" s="90">
        <f t="shared" si="50"/>
        <v>7000000</v>
      </c>
      <c r="FA33" s="192"/>
      <c r="FB33" s="87"/>
      <c r="FC33" s="88"/>
      <c r="FD33" s="88"/>
      <c r="FE33" s="88"/>
      <c r="FF33" s="147"/>
      <c r="FG33" s="87"/>
      <c r="FH33" s="87"/>
      <c r="FI33" s="87"/>
      <c r="FJ33" s="87"/>
      <c r="FK33" s="87"/>
      <c r="FL33" s="87">
        <v>7210000</v>
      </c>
      <c r="FM33" s="87">
        <v>11000000</v>
      </c>
      <c r="FN33" s="87">
        <v>10990080</v>
      </c>
      <c r="FO33" s="87">
        <v>2575800</v>
      </c>
      <c r="FP33" s="87"/>
      <c r="FQ33" s="87"/>
      <c r="FR33" s="87"/>
      <c r="FS33" s="87"/>
      <c r="FT33" s="87"/>
      <c r="FU33" s="87"/>
      <c r="FV33" s="87"/>
      <c r="FW33" s="87"/>
      <c r="FX33" s="87"/>
      <c r="FY33" s="87"/>
      <c r="FZ33" s="87"/>
      <c r="GA33" s="87"/>
      <c r="GB33" s="87"/>
      <c r="GC33" s="87"/>
      <c r="GD33" s="87"/>
      <c r="GE33" s="87"/>
      <c r="GF33" s="87"/>
      <c r="GG33" s="87"/>
      <c r="GH33" s="87"/>
      <c r="GI33" s="87"/>
      <c r="GJ33" s="87"/>
      <c r="GK33" s="87"/>
      <c r="GL33" s="87"/>
      <c r="GM33" s="87"/>
      <c r="GN33" s="87"/>
      <c r="GO33" s="87"/>
      <c r="GP33" s="87"/>
      <c r="GQ33" s="87"/>
      <c r="GR33" s="87"/>
      <c r="GS33" s="87"/>
      <c r="GT33" s="87"/>
      <c r="GU33" s="85">
        <f t="shared" si="51"/>
        <v>7210000</v>
      </c>
      <c r="GV33" s="85">
        <f t="shared" si="52"/>
        <v>11000000</v>
      </c>
      <c r="GW33" s="85">
        <f t="shared" si="52"/>
        <v>10990080</v>
      </c>
      <c r="GX33" s="85">
        <f t="shared" si="52"/>
        <v>2575800</v>
      </c>
      <c r="GY33" s="85">
        <f t="shared" si="52"/>
        <v>0</v>
      </c>
      <c r="GZ33" s="772">
        <f t="shared" si="53"/>
        <v>30410000</v>
      </c>
      <c r="HA33" s="738" t="s">
        <v>973</v>
      </c>
      <c r="HB33" s="280" t="s">
        <v>1232</v>
      </c>
      <c r="HC33" s="299" t="s">
        <v>1626</v>
      </c>
    </row>
    <row r="34" spans="1:211" ht="75" customHeight="1" x14ac:dyDescent="0.2">
      <c r="A34" s="779"/>
      <c r="B34" s="349"/>
      <c r="C34" s="300"/>
      <c r="D34" s="731"/>
      <c r="E34" s="309"/>
      <c r="F34" s="309"/>
      <c r="G34" s="287">
        <v>20</v>
      </c>
      <c r="H34" s="283" t="s">
        <v>115</v>
      </c>
      <c r="I34" s="280" t="s">
        <v>116</v>
      </c>
      <c r="J34" s="284" t="s">
        <v>57</v>
      </c>
      <c r="K34" s="284">
        <v>10</v>
      </c>
      <c r="L34" s="285" t="s">
        <v>73</v>
      </c>
      <c r="M34" s="286" t="s">
        <v>53</v>
      </c>
      <c r="N34" s="286">
        <v>250</v>
      </c>
      <c r="O34" s="287">
        <v>50</v>
      </c>
      <c r="P34" s="288">
        <v>100</v>
      </c>
      <c r="Q34" s="350">
        <v>70</v>
      </c>
      <c r="R34" s="289"/>
      <c r="S34" s="345">
        <v>150</v>
      </c>
      <c r="T34" s="287">
        <v>70</v>
      </c>
      <c r="U34" s="287"/>
      <c r="V34" s="288">
        <v>90</v>
      </c>
      <c r="W34" s="287">
        <v>60</v>
      </c>
      <c r="X34" s="284"/>
      <c r="Y34" s="284">
        <v>0.9</v>
      </c>
      <c r="Z34" s="346">
        <f t="shared" si="43"/>
        <v>1.3077586778679311E-2</v>
      </c>
      <c r="AA34" s="287">
        <v>4</v>
      </c>
      <c r="AB34" s="284" t="s">
        <v>114</v>
      </c>
      <c r="AC34" s="53"/>
      <c r="AD34" s="54"/>
      <c r="AE34" s="54"/>
      <c r="AF34" s="54"/>
      <c r="AG34" s="53"/>
      <c r="AH34" s="54"/>
      <c r="AI34" s="54"/>
      <c r="AJ34" s="54"/>
      <c r="AK34" s="57">
        <v>9276800</v>
      </c>
      <c r="AL34" s="59">
        <v>9276800</v>
      </c>
      <c r="AM34" s="58">
        <v>4894167</v>
      </c>
      <c r="AN34" s="58">
        <v>4894167</v>
      </c>
      <c r="AO34" s="57"/>
      <c r="AP34" s="58"/>
      <c r="AQ34" s="58"/>
      <c r="AR34" s="58"/>
      <c r="AS34" s="57"/>
      <c r="AT34" s="58"/>
      <c r="AU34" s="59"/>
      <c r="AV34" s="54"/>
      <c r="AW34" s="53"/>
      <c r="AX34" s="54"/>
      <c r="AY34" s="54"/>
      <c r="AZ34" s="54"/>
      <c r="BA34" s="53"/>
      <c r="BB34" s="54"/>
      <c r="BC34" s="54"/>
      <c r="BD34" s="54"/>
      <c r="BE34" s="53"/>
      <c r="BF34" s="54"/>
      <c r="BG34" s="54"/>
      <c r="BH34" s="54"/>
      <c r="BI34" s="53"/>
      <c r="BJ34" s="54"/>
      <c r="BK34" s="54"/>
      <c r="BL34" s="54"/>
      <c r="BM34" s="53">
        <f t="shared" si="44"/>
        <v>9276800</v>
      </c>
      <c r="BN34" s="54">
        <f t="shared" si="45"/>
        <v>9276800</v>
      </c>
      <c r="BO34" s="54">
        <f t="shared" si="45"/>
        <v>4894167</v>
      </c>
      <c r="BP34" s="54">
        <f t="shared" si="45"/>
        <v>4894167</v>
      </c>
      <c r="BQ34" s="87"/>
      <c r="BR34" s="87"/>
      <c r="BS34" s="87"/>
      <c r="BT34" s="87"/>
      <c r="BU34" s="87"/>
      <c r="BV34" s="87"/>
      <c r="BW34" s="87"/>
      <c r="BX34" s="87"/>
      <c r="BY34" s="87"/>
      <c r="BZ34" s="87">
        <v>7000000</v>
      </c>
      <c r="CA34" s="87">
        <v>7000000</v>
      </c>
      <c r="CB34" s="87"/>
      <c r="CC34" s="87"/>
      <c r="CD34" s="87"/>
      <c r="CE34" s="87"/>
      <c r="CF34" s="87"/>
      <c r="CG34" s="87"/>
      <c r="CH34" s="87"/>
      <c r="CI34" s="87"/>
      <c r="CJ34" s="87"/>
      <c r="CK34" s="87"/>
      <c r="CL34" s="87"/>
      <c r="CM34" s="87"/>
      <c r="CN34" s="87"/>
      <c r="CO34" s="87"/>
      <c r="CP34" s="87"/>
      <c r="CQ34" s="87"/>
      <c r="CR34" s="87"/>
      <c r="CS34" s="87"/>
      <c r="CT34" s="87"/>
      <c r="CU34" s="87"/>
      <c r="CV34" s="87"/>
      <c r="CW34" s="87"/>
      <c r="CX34" s="87"/>
      <c r="CY34" s="87"/>
      <c r="CZ34" s="87"/>
      <c r="DA34" s="87"/>
      <c r="DB34" s="87"/>
      <c r="DC34" s="87"/>
      <c r="DD34" s="87"/>
      <c r="DE34" s="85">
        <f t="shared" si="28"/>
        <v>7000000</v>
      </c>
      <c r="DF34" s="100">
        <f t="shared" si="46"/>
        <v>7000000</v>
      </c>
      <c r="DG34" s="100">
        <f t="shared" si="47"/>
        <v>0</v>
      </c>
      <c r="DH34" s="100">
        <f t="shared" si="48"/>
        <v>0</v>
      </c>
      <c r="DI34" s="100"/>
      <c r="DJ34" s="87"/>
      <c r="DK34" s="86"/>
      <c r="DL34" s="87"/>
      <c r="DM34" s="87"/>
      <c r="DN34" s="87"/>
      <c r="DO34" s="87"/>
      <c r="DP34" s="87"/>
      <c r="DQ34" s="87"/>
      <c r="DR34" s="87"/>
      <c r="DS34" s="87">
        <v>7000000</v>
      </c>
      <c r="DT34" s="87">
        <v>7000000</v>
      </c>
      <c r="DU34" s="87">
        <v>6965000</v>
      </c>
      <c r="DV34" s="87">
        <v>6965000</v>
      </c>
      <c r="DW34" s="87"/>
      <c r="DX34" s="87"/>
      <c r="DY34" s="87"/>
      <c r="DZ34" s="87"/>
      <c r="EA34" s="87"/>
      <c r="EB34" s="87"/>
      <c r="EC34" s="87"/>
      <c r="ED34" s="87"/>
      <c r="EE34" s="87"/>
      <c r="EF34" s="87"/>
      <c r="EG34" s="87"/>
      <c r="EH34" s="87"/>
      <c r="EI34" s="87"/>
      <c r="EJ34" s="87"/>
      <c r="EK34" s="87"/>
      <c r="EL34" s="87"/>
      <c r="EM34" s="87"/>
      <c r="EN34" s="87"/>
      <c r="EO34" s="87"/>
      <c r="EP34" s="87"/>
      <c r="EQ34" s="87"/>
      <c r="ER34" s="87"/>
      <c r="ES34" s="87"/>
      <c r="ET34" s="87"/>
      <c r="EU34" s="87"/>
      <c r="EV34" s="87"/>
      <c r="EW34" s="85">
        <f t="shared" si="49"/>
        <v>7000000</v>
      </c>
      <c r="EX34" s="90">
        <f t="shared" si="49"/>
        <v>7000000</v>
      </c>
      <c r="EY34" s="90">
        <f t="shared" si="50"/>
        <v>6965000</v>
      </c>
      <c r="EZ34" s="90">
        <f t="shared" si="50"/>
        <v>6965000</v>
      </c>
      <c r="FA34" s="192"/>
      <c r="FB34" s="87"/>
      <c r="FC34" s="88"/>
      <c r="FD34" s="88"/>
      <c r="FE34" s="88"/>
      <c r="FF34" s="147"/>
      <c r="FG34" s="87"/>
      <c r="FH34" s="87"/>
      <c r="FI34" s="87"/>
      <c r="FJ34" s="87"/>
      <c r="FK34" s="87"/>
      <c r="FL34" s="87">
        <v>7210000</v>
      </c>
      <c r="FM34" s="87">
        <v>11000000</v>
      </c>
      <c r="FN34" s="87">
        <v>11000000</v>
      </c>
      <c r="FO34" s="87">
        <v>0</v>
      </c>
      <c r="FP34" s="87"/>
      <c r="FQ34" s="87"/>
      <c r="FR34" s="87"/>
      <c r="FS34" s="87"/>
      <c r="FT34" s="87"/>
      <c r="FU34" s="87"/>
      <c r="FV34" s="87"/>
      <c r="FW34" s="87"/>
      <c r="FX34" s="87"/>
      <c r="FY34" s="87"/>
      <c r="FZ34" s="87"/>
      <c r="GA34" s="87"/>
      <c r="GB34" s="87"/>
      <c r="GC34" s="87"/>
      <c r="GD34" s="87"/>
      <c r="GE34" s="87"/>
      <c r="GF34" s="87"/>
      <c r="GG34" s="87"/>
      <c r="GH34" s="87"/>
      <c r="GI34" s="87"/>
      <c r="GJ34" s="87"/>
      <c r="GK34" s="87"/>
      <c r="GL34" s="87"/>
      <c r="GM34" s="87"/>
      <c r="GN34" s="87"/>
      <c r="GO34" s="87"/>
      <c r="GP34" s="87"/>
      <c r="GQ34" s="87"/>
      <c r="GR34" s="87"/>
      <c r="GS34" s="87"/>
      <c r="GT34" s="87"/>
      <c r="GU34" s="85">
        <f t="shared" si="51"/>
        <v>7210000</v>
      </c>
      <c r="GV34" s="85">
        <f t="shared" si="52"/>
        <v>11000000</v>
      </c>
      <c r="GW34" s="85">
        <f t="shared" si="52"/>
        <v>11000000</v>
      </c>
      <c r="GX34" s="85">
        <f t="shared" si="52"/>
        <v>0</v>
      </c>
      <c r="GY34" s="85">
        <f t="shared" si="52"/>
        <v>0</v>
      </c>
      <c r="GZ34" s="772">
        <f t="shared" si="53"/>
        <v>30486800</v>
      </c>
      <c r="HA34" s="738" t="s">
        <v>974</v>
      </c>
      <c r="HB34" s="297" t="s">
        <v>1233</v>
      </c>
      <c r="HC34" s="299" t="s">
        <v>1627</v>
      </c>
    </row>
    <row r="35" spans="1:211" ht="24.75" customHeight="1" x14ac:dyDescent="0.2">
      <c r="A35" s="780">
        <v>2</v>
      </c>
      <c r="B35" s="351" t="s">
        <v>117</v>
      </c>
      <c r="C35" s="352"/>
      <c r="D35" s="353"/>
      <c r="E35" s="353"/>
      <c r="F35" s="353"/>
      <c r="G35" s="352"/>
      <c r="H35" s="352"/>
      <c r="I35" s="352"/>
      <c r="J35" s="352"/>
      <c r="K35" s="352"/>
      <c r="L35" s="352"/>
      <c r="M35" s="352"/>
      <c r="N35" s="352"/>
      <c r="O35" s="352"/>
      <c r="P35" s="352"/>
      <c r="Q35" s="352"/>
      <c r="R35" s="352"/>
      <c r="S35" s="352"/>
      <c r="T35" s="352"/>
      <c r="U35" s="352"/>
      <c r="V35" s="352"/>
      <c r="W35" s="352"/>
      <c r="X35" s="352"/>
      <c r="Y35" s="352"/>
      <c r="Z35" s="49"/>
      <c r="AA35" s="49">
        <f t="shared" ref="AA35:CK35" si="54">AA36+AA73+AA81</f>
        <v>40</v>
      </c>
      <c r="AB35" s="49">
        <f t="shared" si="54"/>
        <v>0</v>
      </c>
      <c r="AC35" s="49">
        <f t="shared" si="54"/>
        <v>0</v>
      </c>
      <c r="AD35" s="49">
        <f t="shared" si="54"/>
        <v>0</v>
      </c>
      <c r="AE35" s="49">
        <f t="shared" si="54"/>
        <v>0</v>
      </c>
      <c r="AF35" s="49">
        <f t="shared" si="54"/>
        <v>0</v>
      </c>
      <c r="AG35" s="49">
        <f t="shared" si="54"/>
        <v>7917656341</v>
      </c>
      <c r="AH35" s="49">
        <f t="shared" si="54"/>
        <v>8617409270</v>
      </c>
      <c r="AI35" s="49">
        <f t="shared" si="54"/>
        <v>6631340752.6400003</v>
      </c>
      <c r="AJ35" s="49">
        <f t="shared" si="54"/>
        <v>4773564756</v>
      </c>
      <c r="AK35" s="49">
        <f t="shared" si="54"/>
        <v>1496293889</v>
      </c>
      <c r="AL35" s="49">
        <f t="shared" si="54"/>
        <v>2127032055</v>
      </c>
      <c r="AM35" s="49">
        <f t="shared" si="54"/>
        <v>1444326605</v>
      </c>
      <c r="AN35" s="49">
        <f t="shared" si="54"/>
        <v>1348546672</v>
      </c>
      <c r="AO35" s="49">
        <f t="shared" si="54"/>
        <v>20519904</v>
      </c>
      <c r="AP35" s="49">
        <f t="shared" si="54"/>
        <v>148519904</v>
      </c>
      <c r="AQ35" s="49">
        <f t="shared" si="54"/>
        <v>20519904</v>
      </c>
      <c r="AR35" s="49">
        <f t="shared" si="54"/>
        <v>0</v>
      </c>
      <c r="AS35" s="49">
        <f t="shared" si="54"/>
        <v>0</v>
      </c>
      <c r="AT35" s="49">
        <f t="shared" si="54"/>
        <v>0</v>
      </c>
      <c r="AU35" s="49">
        <f t="shared" si="54"/>
        <v>0</v>
      </c>
      <c r="AV35" s="49">
        <f t="shared" si="54"/>
        <v>0</v>
      </c>
      <c r="AW35" s="49">
        <f t="shared" si="54"/>
        <v>0</v>
      </c>
      <c r="AX35" s="49">
        <f t="shared" si="54"/>
        <v>0</v>
      </c>
      <c r="AY35" s="49">
        <f t="shared" si="54"/>
        <v>0</v>
      </c>
      <c r="AZ35" s="49">
        <f t="shared" si="54"/>
        <v>0</v>
      </c>
      <c r="BA35" s="49">
        <f t="shared" si="54"/>
        <v>0</v>
      </c>
      <c r="BB35" s="49">
        <f t="shared" si="54"/>
        <v>0</v>
      </c>
      <c r="BC35" s="49">
        <f t="shared" si="54"/>
        <v>0</v>
      </c>
      <c r="BD35" s="49">
        <f t="shared" si="54"/>
        <v>0</v>
      </c>
      <c r="BE35" s="49">
        <f t="shared" si="54"/>
        <v>0</v>
      </c>
      <c r="BF35" s="49">
        <f t="shared" si="54"/>
        <v>0</v>
      </c>
      <c r="BG35" s="49">
        <f t="shared" si="54"/>
        <v>0</v>
      </c>
      <c r="BH35" s="49">
        <f t="shared" si="54"/>
        <v>0</v>
      </c>
      <c r="BI35" s="49">
        <f t="shared" si="54"/>
        <v>15650000000</v>
      </c>
      <c r="BJ35" s="49">
        <f t="shared" si="54"/>
        <v>0</v>
      </c>
      <c r="BK35" s="49">
        <f t="shared" si="54"/>
        <v>0</v>
      </c>
      <c r="BL35" s="49">
        <f t="shared" si="54"/>
        <v>0</v>
      </c>
      <c r="BM35" s="49">
        <f t="shared" si="54"/>
        <v>25084470134</v>
      </c>
      <c r="BN35" s="49">
        <f t="shared" si="54"/>
        <v>10892961229</v>
      </c>
      <c r="BO35" s="49">
        <f t="shared" si="54"/>
        <v>8096187261.6400003</v>
      </c>
      <c r="BP35" s="49">
        <f t="shared" si="54"/>
        <v>6122111428</v>
      </c>
      <c r="BQ35" s="49">
        <f t="shared" si="54"/>
        <v>6000000000</v>
      </c>
      <c r="BR35" s="49">
        <f t="shared" si="54"/>
        <v>0</v>
      </c>
      <c r="BS35" s="49">
        <f t="shared" si="54"/>
        <v>0</v>
      </c>
      <c r="BT35" s="49">
        <f t="shared" si="54"/>
        <v>0</v>
      </c>
      <c r="BU35" s="49">
        <f t="shared" si="54"/>
        <v>8345340727</v>
      </c>
      <c r="BV35" s="49">
        <f t="shared" si="54"/>
        <v>7387643861</v>
      </c>
      <c r="BW35" s="49">
        <f t="shared" si="54"/>
        <v>5718417606.6599998</v>
      </c>
      <c r="BX35" s="49">
        <f t="shared" si="54"/>
        <v>5048823144.8600006</v>
      </c>
      <c r="BY35" s="49">
        <f t="shared" si="54"/>
        <v>0</v>
      </c>
      <c r="BZ35" s="49">
        <f t="shared" si="54"/>
        <v>750000000</v>
      </c>
      <c r="CA35" s="49">
        <f t="shared" si="54"/>
        <v>11028318478.279999</v>
      </c>
      <c r="CB35" s="49">
        <f t="shared" si="54"/>
        <v>8060640633.9800005</v>
      </c>
      <c r="CC35" s="49">
        <f t="shared" si="54"/>
        <v>7789381249.9800005</v>
      </c>
      <c r="CD35" s="49">
        <f t="shared" si="54"/>
        <v>16474147</v>
      </c>
      <c r="CE35" s="49">
        <f t="shared" si="54"/>
        <v>0</v>
      </c>
      <c r="CF35" s="49">
        <f t="shared" si="54"/>
        <v>611890318</v>
      </c>
      <c r="CG35" s="49">
        <f t="shared" si="54"/>
        <v>0</v>
      </c>
      <c r="CH35" s="49">
        <f t="shared" si="54"/>
        <v>0</v>
      </c>
      <c r="CI35" s="49">
        <f t="shared" si="54"/>
        <v>0</v>
      </c>
      <c r="CJ35" s="49">
        <f t="shared" si="54"/>
        <v>0</v>
      </c>
      <c r="CK35" s="49">
        <f t="shared" si="54"/>
        <v>0</v>
      </c>
      <c r="CL35" s="49">
        <f t="shared" ref="CL35:EW35" si="55">CL36+CL73+CL81</f>
        <v>0</v>
      </c>
      <c r="CM35" s="49">
        <f t="shared" si="55"/>
        <v>0</v>
      </c>
      <c r="CN35" s="49">
        <f t="shared" si="55"/>
        <v>0</v>
      </c>
      <c r="CO35" s="49">
        <f t="shared" si="55"/>
        <v>0</v>
      </c>
      <c r="CP35" s="49">
        <f t="shared" si="55"/>
        <v>0</v>
      </c>
      <c r="CQ35" s="49">
        <f t="shared" si="55"/>
        <v>0</v>
      </c>
      <c r="CR35" s="49">
        <f t="shared" si="55"/>
        <v>0</v>
      </c>
      <c r="CS35" s="49">
        <f t="shared" si="55"/>
        <v>0</v>
      </c>
      <c r="CT35" s="49">
        <f t="shared" si="55"/>
        <v>0</v>
      </c>
      <c r="CU35" s="49">
        <f t="shared" si="55"/>
        <v>0</v>
      </c>
      <c r="CV35" s="49">
        <f t="shared" si="55"/>
        <v>0</v>
      </c>
      <c r="CW35" s="49">
        <f t="shared" si="55"/>
        <v>0</v>
      </c>
      <c r="CX35" s="49">
        <f t="shared" si="55"/>
        <v>0</v>
      </c>
      <c r="CY35" s="49">
        <f t="shared" si="55"/>
        <v>0</v>
      </c>
      <c r="CZ35" s="49">
        <f t="shared" si="55"/>
        <v>0</v>
      </c>
      <c r="DA35" s="49">
        <f t="shared" si="55"/>
        <v>16000000000</v>
      </c>
      <c r="DB35" s="49">
        <f t="shared" si="55"/>
        <v>0</v>
      </c>
      <c r="DC35" s="49">
        <f t="shared" si="55"/>
        <v>0</v>
      </c>
      <c r="DD35" s="49">
        <f t="shared" si="55"/>
        <v>0</v>
      </c>
      <c r="DE35" s="49">
        <f t="shared" si="55"/>
        <v>31095340727</v>
      </c>
      <c r="DF35" s="49">
        <f t="shared" si="55"/>
        <v>19027852657.279999</v>
      </c>
      <c r="DG35" s="49">
        <f t="shared" si="55"/>
        <v>13779058240.639999</v>
      </c>
      <c r="DH35" s="49">
        <f t="shared" si="55"/>
        <v>12838204394.84</v>
      </c>
      <c r="DI35" s="49">
        <f t="shared" si="55"/>
        <v>16474147</v>
      </c>
      <c r="DJ35" s="49">
        <f t="shared" si="55"/>
        <v>13000000000</v>
      </c>
      <c r="DK35" s="49">
        <f t="shared" si="55"/>
        <v>8642341966.5</v>
      </c>
      <c r="DL35" s="49">
        <f t="shared" si="55"/>
        <v>7076958184.5</v>
      </c>
      <c r="DM35" s="49">
        <f t="shared" si="55"/>
        <v>3907053634.8099999</v>
      </c>
      <c r="DN35" s="49">
        <f t="shared" si="55"/>
        <v>8364317496</v>
      </c>
      <c r="DO35" s="49">
        <f t="shared" si="55"/>
        <v>9256191107.8999996</v>
      </c>
      <c r="DP35" s="49">
        <f t="shared" si="55"/>
        <v>8527244630.7600002</v>
      </c>
      <c r="DQ35" s="49">
        <f t="shared" si="55"/>
        <v>5030066026.9800005</v>
      </c>
      <c r="DR35" s="49">
        <f t="shared" si="55"/>
        <v>31150699</v>
      </c>
      <c r="DS35" s="49">
        <f t="shared" si="55"/>
        <v>638219424</v>
      </c>
      <c r="DT35" s="49">
        <f t="shared" si="55"/>
        <v>10187191150</v>
      </c>
      <c r="DU35" s="49">
        <f t="shared" si="55"/>
        <v>7264912886.3600006</v>
      </c>
      <c r="DV35" s="49">
        <f t="shared" si="55"/>
        <v>6364403208.1100006</v>
      </c>
      <c r="DW35" s="49">
        <f t="shared" si="55"/>
        <v>19996934</v>
      </c>
      <c r="DX35" s="49">
        <f t="shared" si="55"/>
        <v>0</v>
      </c>
      <c r="DY35" s="49">
        <f t="shared" si="55"/>
        <v>0</v>
      </c>
      <c r="DZ35" s="49">
        <f t="shared" si="55"/>
        <v>0</v>
      </c>
      <c r="EA35" s="49">
        <f t="shared" si="55"/>
        <v>0</v>
      </c>
      <c r="EB35" s="49">
        <f t="shared" si="55"/>
        <v>0</v>
      </c>
      <c r="EC35" s="49">
        <f t="shared" si="55"/>
        <v>0</v>
      </c>
      <c r="ED35" s="49">
        <f t="shared" si="55"/>
        <v>0</v>
      </c>
      <c r="EE35" s="49">
        <f t="shared" si="55"/>
        <v>0</v>
      </c>
      <c r="EF35" s="49">
        <f t="shared" si="55"/>
        <v>0</v>
      </c>
      <c r="EG35" s="49">
        <f t="shared" si="55"/>
        <v>0</v>
      </c>
      <c r="EH35" s="49">
        <f t="shared" si="55"/>
        <v>0</v>
      </c>
      <c r="EI35" s="49">
        <f t="shared" si="55"/>
        <v>0</v>
      </c>
      <c r="EJ35" s="49">
        <f t="shared" si="55"/>
        <v>0</v>
      </c>
      <c r="EK35" s="49">
        <f t="shared" si="55"/>
        <v>0</v>
      </c>
      <c r="EL35" s="49">
        <f t="shared" si="55"/>
        <v>0</v>
      </c>
      <c r="EM35" s="49">
        <f t="shared" si="55"/>
        <v>0</v>
      </c>
      <c r="EN35" s="49">
        <f t="shared" si="55"/>
        <v>0</v>
      </c>
      <c r="EO35" s="49">
        <f t="shared" si="55"/>
        <v>0</v>
      </c>
      <c r="EP35" s="49">
        <f t="shared" si="55"/>
        <v>0</v>
      </c>
      <c r="EQ35" s="49">
        <f t="shared" si="55"/>
        <v>0</v>
      </c>
      <c r="ER35" s="49">
        <f t="shared" si="55"/>
        <v>0</v>
      </c>
      <c r="ES35" s="49">
        <f t="shared" si="55"/>
        <v>10000000000</v>
      </c>
      <c r="ET35" s="49">
        <f t="shared" si="55"/>
        <v>0</v>
      </c>
      <c r="EU35" s="49">
        <f t="shared" si="55"/>
        <v>0</v>
      </c>
      <c r="EV35" s="49">
        <f t="shared" si="55"/>
        <v>0</v>
      </c>
      <c r="EW35" s="49">
        <f t="shared" si="55"/>
        <v>32002536920</v>
      </c>
      <c r="EX35" s="49">
        <f t="shared" ref="EX35:GZ35" si="56">EX36+EX73+EX81</f>
        <v>28085724224.400002</v>
      </c>
      <c r="EY35" s="49">
        <f t="shared" si="56"/>
        <v>22869115701.620003</v>
      </c>
      <c r="EZ35" s="49">
        <f t="shared" si="56"/>
        <v>15301522869.9</v>
      </c>
      <c r="FA35" s="49">
        <f t="shared" si="56"/>
        <v>51147633</v>
      </c>
      <c r="FB35" s="49">
        <f t="shared" si="56"/>
        <v>10000000000</v>
      </c>
      <c r="FC35" s="49">
        <f t="shared" si="56"/>
        <v>18936150863</v>
      </c>
      <c r="FD35" s="49">
        <f t="shared" si="56"/>
        <v>448830058</v>
      </c>
      <c r="FE35" s="49">
        <f t="shared" si="56"/>
        <v>0</v>
      </c>
      <c r="FF35" s="49">
        <f t="shared" si="56"/>
        <v>980479745.24000001</v>
      </c>
      <c r="FG35" s="49">
        <f t="shared" si="56"/>
        <v>8778801135</v>
      </c>
      <c r="FH35" s="49">
        <f t="shared" si="56"/>
        <v>6350970104</v>
      </c>
      <c r="FI35" s="49">
        <f t="shared" si="56"/>
        <v>1728597644.4000001</v>
      </c>
      <c r="FJ35" s="49">
        <f t="shared" si="56"/>
        <v>175779033.16</v>
      </c>
      <c r="FK35" s="49">
        <f t="shared" si="56"/>
        <v>175517640.90000001</v>
      </c>
      <c r="FL35" s="49">
        <f t="shared" si="56"/>
        <v>535166007</v>
      </c>
      <c r="FM35" s="49">
        <f t="shared" si="56"/>
        <v>9892140231</v>
      </c>
      <c r="FN35" s="49">
        <f t="shared" si="56"/>
        <v>2486437333</v>
      </c>
      <c r="FO35" s="49">
        <f t="shared" si="56"/>
        <v>753580546.65999997</v>
      </c>
      <c r="FP35" s="49">
        <f t="shared" si="56"/>
        <v>162472638.65000001</v>
      </c>
      <c r="FQ35" s="49">
        <f t="shared" si="56"/>
        <v>0</v>
      </c>
      <c r="FR35" s="49">
        <f t="shared" si="56"/>
        <v>0</v>
      </c>
      <c r="FS35" s="49">
        <f t="shared" si="56"/>
        <v>0</v>
      </c>
      <c r="FT35" s="49">
        <f t="shared" si="56"/>
        <v>0</v>
      </c>
      <c r="FU35" s="49">
        <f t="shared" si="56"/>
        <v>0</v>
      </c>
      <c r="FV35" s="49">
        <f t="shared" si="56"/>
        <v>0</v>
      </c>
      <c r="FW35" s="49">
        <f t="shared" si="56"/>
        <v>0</v>
      </c>
      <c r="FX35" s="49">
        <f t="shared" si="56"/>
        <v>0</v>
      </c>
      <c r="FY35" s="49">
        <f t="shared" si="56"/>
        <v>0</v>
      </c>
      <c r="FZ35" s="49">
        <f t="shared" si="56"/>
        <v>0</v>
      </c>
      <c r="GA35" s="49">
        <f t="shared" si="56"/>
        <v>0</v>
      </c>
      <c r="GB35" s="49">
        <f t="shared" si="56"/>
        <v>0</v>
      </c>
      <c r="GC35" s="49">
        <f t="shared" si="56"/>
        <v>0</v>
      </c>
      <c r="GD35" s="49">
        <f t="shared" si="56"/>
        <v>0</v>
      </c>
      <c r="GE35" s="49">
        <f t="shared" si="56"/>
        <v>0</v>
      </c>
      <c r="GF35" s="49">
        <f t="shared" si="56"/>
        <v>0</v>
      </c>
      <c r="GG35" s="49">
        <f t="shared" si="56"/>
        <v>0</v>
      </c>
      <c r="GH35" s="49">
        <f t="shared" si="56"/>
        <v>0</v>
      </c>
      <c r="GI35" s="49">
        <f t="shared" si="56"/>
        <v>0</v>
      </c>
      <c r="GJ35" s="49">
        <f t="shared" si="56"/>
        <v>0</v>
      </c>
      <c r="GK35" s="49">
        <f t="shared" si="56"/>
        <v>0</v>
      </c>
      <c r="GL35" s="49">
        <f t="shared" si="56"/>
        <v>0</v>
      </c>
      <c r="GM35" s="49">
        <f t="shared" si="56"/>
        <v>0</v>
      </c>
      <c r="GN35" s="49">
        <f t="shared" si="56"/>
        <v>0</v>
      </c>
      <c r="GO35" s="49">
        <f t="shared" si="56"/>
        <v>0</v>
      </c>
      <c r="GP35" s="49">
        <f t="shared" si="56"/>
        <v>14054879885</v>
      </c>
      <c r="GQ35" s="49">
        <f t="shared" si="56"/>
        <v>0</v>
      </c>
      <c r="GR35" s="49">
        <f t="shared" si="56"/>
        <v>0</v>
      </c>
      <c r="GS35" s="49">
        <f t="shared" si="56"/>
        <v>0</v>
      </c>
      <c r="GT35" s="49">
        <f t="shared" si="56"/>
        <v>0</v>
      </c>
      <c r="GU35" s="49">
        <f t="shared" si="56"/>
        <v>33368847027</v>
      </c>
      <c r="GV35" s="49">
        <f t="shared" si="56"/>
        <v>35179261198</v>
      </c>
      <c r="GW35" s="49">
        <f t="shared" si="56"/>
        <v>4663865035.3999996</v>
      </c>
      <c r="GX35" s="49">
        <f t="shared" si="56"/>
        <v>929359579.82000005</v>
      </c>
      <c r="GY35" s="49">
        <f t="shared" si="56"/>
        <v>1318470024.79</v>
      </c>
      <c r="GZ35" s="766">
        <f t="shared" si="56"/>
        <v>121551194808</v>
      </c>
      <c r="HA35" s="352"/>
      <c r="HB35" s="354"/>
      <c r="HC35" s="326"/>
    </row>
    <row r="36" spans="1:211" ht="24.75" customHeight="1" x14ac:dyDescent="0.2">
      <c r="A36" s="781"/>
      <c r="B36" s="252">
        <v>2</v>
      </c>
      <c r="C36" s="355" t="s">
        <v>118</v>
      </c>
      <c r="D36" s="254"/>
      <c r="E36" s="255"/>
      <c r="F36" s="255"/>
      <c r="G36" s="256"/>
      <c r="H36" s="256"/>
      <c r="I36" s="256"/>
      <c r="J36" s="256"/>
      <c r="K36" s="256"/>
      <c r="L36" s="256"/>
      <c r="M36" s="256"/>
      <c r="N36" s="256"/>
      <c r="O36" s="256"/>
      <c r="P36" s="256"/>
      <c r="Q36" s="256"/>
      <c r="R36" s="256"/>
      <c r="S36" s="256"/>
      <c r="T36" s="256"/>
      <c r="U36" s="256"/>
      <c r="V36" s="256"/>
      <c r="W36" s="256"/>
      <c r="X36" s="256"/>
      <c r="Y36" s="256"/>
      <c r="Z36" s="50"/>
      <c r="AA36" s="50">
        <f t="shared" ref="AA36:CL36" si="57">AA37+AA42+AA49+AA54+AA58+AA64+AA69</f>
        <v>40</v>
      </c>
      <c r="AB36" s="50">
        <f t="shared" si="57"/>
        <v>0</v>
      </c>
      <c r="AC36" s="50">
        <f t="shared" si="57"/>
        <v>0</v>
      </c>
      <c r="AD36" s="50">
        <f t="shared" si="57"/>
        <v>0</v>
      </c>
      <c r="AE36" s="50">
        <f t="shared" si="57"/>
        <v>0</v>
      </c>
      <c r="AF36" s="50">
        <f t="shared" si="57"/>
        <v>0</v>
      </c>
      <c r="AG36" s="50">
        <f t="shared" si="57"/>
        <v>0</v>
      </c>
      <c r="AH36" s="50">
        <f t="shared" si="57"/>
        <v>0</v>
      </c>
      <c r="AI36" s="50">
        <f t="shared" si="57"/>
        <v>0</v>
      </c>
      <c r="AJ36" s="50">
        <f t="shared" si="57"/>
        <v>0</v>
      </c>
      <c r="AK36" s="50">
        <f t="shared" si="57"/>
        <v>730000000</v>
      </c>
      <c r="AL36" s="50">
        <f t="shared" si="57"/>
        <v>1037000000</v>
      </c>
      <c r="AM36" s="50">
        <f t="shared" si="57"/>
        <v>877125160</v>
      </c>
      <c r="AN36" s="50">
        <f t="shared" si="57"/>
        <v>803625160</v>
      </c>
      <c r="AO36" s="50">
        <f t="shared" si="57"/>
        <v>0</v>
      </c>
      <c r="AP36" s="50">
        <f t="shared" si="57"/>
        <v>0</v>
      </c>
      <c r="AQ36" s="50">
        <f t="shared" si="57"/>
        <v>0</v>
      </c>
      <c r="AR36" s="50">
        <f t="shared" si="57"/>
        <v>0</v>
      </c>
      <c r="AS36" s="50">
        <f t="shared" si="57"/>
        <v>0</v>
      </c>
      <c r="AT36" s="50">
        <f t="shared" si="57"/>
        <v>0</v>
      </c>
      <c r="AU36" s="50">
        <f t="shared" si="57"/>
        <v>0</v>
      </c>
      <c r="AV36" s="50">
        <f t="shared" si="57"/>
        <v>0</v>
      </c>
      <c r="AW36" s="50">
        <f t="shared" si="57"/>
        <v>0</v>
      </c>
      <c r="AX36" s="50">
        <f t="shared" si="57"/>
        <v>0</v>
      </c>
      <c r="AY36" s="50">
        <f t="shared" si="57"/>
        <v>0</v>
      </c>
      <c r="AZ36" s="50">
        <f t="shared" si="57"/>
        <v>0</v>
      </c>
      <c r="BA36" s="50">
        <f t="shared" si="57"/>
        <v>0</v>
      </c>
      <c r="BB36" s="50">
        <f t="shared" si="57"/>
        <v>0</v>
      </c>
      <c r="BC36" s="50">
        <f t="shared" si="57"/>
        <v>0</v>
      </c>
      <c r="BD36" s="50">
        <f t="shared" si="57"/>
        <v>0</v>
      </c>
      <c r="BE36" s="50">
        <f t="shared" si="57"/>
        <v>0</v>
      </c>
      <c r="BF36" s="50">
        <f t="shared" si="57"/>
        <v>0</v>
      </c>
      <c r="BG36" s="50">
        <f t="shared" si="57"/>
        <v>0</v>
      </c>
      <c r="BH36" s="50">
        <f t="shared" si="57"/>
        <v>0</v>
      </c>
      <c r="BI36" s="50">
        <f t="shared" si="57"/>
        <v>10250000000</v>
      </c>
      <c r="BJ36" s="50">
        <f t="shared" si="57"/>
        <v>0</v>
      </c>
      <c r="BK36" s="50">
        <f t="shared" si="57"/>
        <v>0</v>
      </c>
      <c r="BL36" s="50">
        <f t="shared" si="57"/>
        <v>0</v>
      </c>
      <c r="BM36" s="50">
        <f t="shared" si="57"/>
        <v>10980000000</v>
      </c>
      <c r="BN36" s="50">
        <f t="shared" si="57"/>
        <v>1037000000</v>
      </c>
      <c r="BO36" s="50">
        <f t="shared" si="57"/>
        <v>877125160</v>
      </c>
      <c r="BP36" s="50">
        <f t="shared" si="57"/>
        <v>803625160</v>
      </c>
      <c r="BQ36" s="50">
        <f t="shared" si="57"/>
        <v>3000000000</v>
      </c>
      <c r="BR36" s="50">
        <f t="shared" si="57"/>
        <v>0</v>
      </c>
      <c r="BS36" s="50">
        <f t="shared" si="57"/>
        <v>0</v>
      </c>
      <c r="BT36" s="50">
        <f t="shared" si="57"/>
        <v>0</v>
      </c>
      <c r="BU36" s="50">
        <f t="shared" si="57"/>
        <v>0</v>
      </c>
      <c r="BV36" s="50">
        <f t="shared" si="57"/>
        <v>546580000</v>
      </c>
      <c r="BW36" s="50">
        <f t="shared" si="57"/>
        <v>453043613</v>
      </c>
      <c r="BX36" s="50">
        <f t="shared" si="57"/>
        <v>453043613</v>
      </c>
      <c r="BY36" s="50">
        <f t="shared" si="57"/>
        <v>0</v>
      </c>
      <c r="BZ36" s="50">
        <f t="shared" si="57"/>
        <v>510000000</v>
      </c>
      <c r="CA36" s="50">
        <f t="shared" si="57"/>
        <v>2003000000</v>
      </c>
      <c r="CB36" s="50">
        <f t="shared" si="57"/>
        <v>1671449949</v>
      </c>
      <c r="CC36" s="50">
        <f t="shared" si="57"/>
        <v>1646398115</v>
      </c>
      <c r="CD36" s="50">
        <f t="shared" si="57"/>
        <v>0</v>
      </c>
      <c r="CE36" s="50">
        <f t="shared" si="57"/>
        <v>0</v>
      </c>
      <c r="CF36" s="50">
        <f t="shared" si="57"/>
        <v>0</v>
      </c>
      <c r="CG36" s="50">
        <f t="shared" si="57"/>
        <v>0</v>
      </c>
      <c r="CH36" s="50">
        <f t="shared" si="57"/>
        <v>0</v>
      </c>
      <c r="CI36" s="50">
        <f t="shared" si="57"/>
        <v>0</v>
      </c>
      <c r="CJ36" s="50">
        <f t="shared" si="57"/>
        <v>0</v>
      </c>
      <c r="CK36" s="50">
        <f t="shared" si="57"/>
        <v>0</v>
      </c>
      <c r="CL36" s="50">
        <f t="shared" si="57"/>
        <v>0</v>
      </c>
      <c r="CM36" s="50">
        <f t="shared" ref="CM36:EV36" si="58">CM37+CM42+CM49+CM54+CM58+CM64+CM69</f>
        <v>0</v>
      </c>
      <c r="CN36" s="50">
        <f t="shared" si="58"/>
        <v>0</v>
      </c>
      <c r="CO36" s="50">
        <f t="shared" si="58"/>
        <v>0</v>
      </c>
      <c r="CP36" s="50">
        <f t="shared" si="58"/>
        <v>0</v>
      </c>
      <c r="CQ36" s="50">
        <f t="shared" si="58"/>
        <v>0</v>
      </c>
      <c r="CR36" s="50">
        <f t="shared" si="58"/>
        <v>0</v>
      </c>
      <c r="CS36" s="50">
        <f t="shared" si="58"/>
        <v>0</v>
      </c>
      <c r="CT36" s="50">
        <f t="shared" si="58"/>
        <v>0</v>
      </c>
      <c r="CU36" s="50">
        <f t="shared" si="58"/>
        <v>0</v>
      </c>
      <c r="CV36" s="50">
        <f t="shared" si="58"/>
        <v>0</v>
      </c>
      <c r="CW36" s="50">
        <f t="shared" si="58"/>
        <v>0</v>
      </c>
      <c r="CX36" s="50">
        <f t="shared" si="58"/>
        <v>0</v>
      </c>
      <c r="CY36" s="50">
        <f t="shared" si="58"/>
        <v>0</v>
      </c>
      <c r="CZ36" s="50">
        <f t="shared" si="58"/>
        <v>0</v>
      </c>
      <c r="DA36" s="50">
        <f t="shared" si="58"/>
        <v>4000000000</v>
      </c>
      <c r="DB36" s="50">
        <f t="shared" si="58"/>
        <v>0</v>
      </c>
      <c r="DC36" s="50">
        <f t="shared" si="58"/>
        <v>0</v>
      </c>
      <c r="DD36" s="50">
        <f t="shared" si="58"/>
        <v>0</v>
      </c>
      <c r="DE36" s="50">
        <f t="shared" si="58"/>
        <v>7510000000</v>
      </c>
      <c r="DF36" s="50">
        <f t="shared" si="58"/>
        <v>2549580000</v>
      </c>
      <c r="DG36" s="50">
        <f t="shared" si="58"/>
        <v>2124493562</v>
      </c>
      <c r="DH36" s="50">
        <f t="shared" si="58"/>
        <v>2099441728</v>
      </c>
      <c r="DI36" s="50">
        <f t="shared" si="58"/>
        <v>0</v>
      </c>
      <c r="DJ36" s="50">
        <f t="shared" si="58"/>
        <v>3000000000</v>
      </c>
      <c r="DK36" s="50">
        <f t="shared" si="58"/>
        <v>0</v>
      </c>
      <c r="DL36" s="50">
        <f t="shared" si="58"/>
        <v>0</v>
      </c>
      <c r="DM36" s="50">
        <f t="shared" si="58"/>
        <v>0</v>
      </c>
      <c r="DN36" s="50">
        <f t="shared" si="58"/>
        <v>0</v>
      </c>
      <c r="DO36" s="50">
        <f t="shared" si="58"/>
        <v>456360000</v>
      </c>
      <c r="DP36" s="50">
        <f t="shared" si="58"/>
        <v>346913763</v>
      </c>
      <c r="DQ36" s="50">
        <f t="shared" si="58"/>
        <v>315805763</v>
      </c>
      <c r="DR36" s="50">
        <f t="shared" si="58"/>
        <v>0</v>
      </c>
      <c r="DS36" s="50">
        <f t="shared" si="58"/>
        <v>150000000</v>
      </c>
      <c r="DT36" s="50">
        <f t="shared" si="58"/>
        <v>2072000000</v>
      </c>
      <c r="DU36" s="50">
        <f t="shared" si="58"/>
        <v>1528827695.6500001</v>
      </c>
      <c r="DV36" s="50">
        <f t="shared" si="58"/>
        <v>1484410168</v>
      </c>
      <c r="DW36" s="50">
        <f t="shared" si="58"/>
        <v>19996934</v>
      </c>
      <c r="DX36" s="50">
        <f t="shared" si="58"/>
        <v>0</v>
      </c>
      <c r="DY36" s="50">
        <f t="shared" si="58"/>
        <v>0</v>
      </c>
      <c r="DZ36" s="50">
        <f t="shared" si="58"/>
        <v>0</v>
      </c>
      <c r="EA36" s="50">
        <f t="shared" si="58"/>
        <v>0</v>
      </c>
      <c r="EB36" s="50">
        <f t="shared" si="58"/>
        <v>0</v>
      </c>
      <c r="EC36" s="50">
        <f t="shared" si="58"/>
        <v>0</v>
      </c>
      <c r="ED36" s="50">
        <f t="shared" si="58"/>
        <v>0</v>
      </c>
      <c r="EE36" s="50">
        <f t="shared" si="58"/>
        <v>0</v>
      </c>
      <c r="EF36" s="50">
        <f t="shared" si="58"/>
        <v>0</v>
      </c>
      <c r="EG36" s="50">
        <f t="shared" si="58"/>
        <v>0</v>
      </c>
      <c r="EH36" s="50">
        <f t="shared" si="58"/>
        <v>0</v>
      </c>
      <c r="EI36" s="50">
        <f t="shared" si="58"/>
        <v>0</v>
      </c>
      <c r="EJ36" s="50">
        <f t="shared" si="58"/>
        <v>0</v>
      </c>
      <c r="EK36" s="50">
        <f t="shared" si="58"/>
        <v>0</v>
      </c>
      <c r="EL36" s="50">
        <f t="shared" si="58"/>
        <v>0</v>
      </c>
      <c r="EM36" s="50">
        <f t="shared" si="58"/>
        <v>0</v>
      </c>
      <c r="EN36" s="50">
        <f t="shared" si="58"/>
        <v>0</v>
      </c>
      <c r="EO36" s="50">
        <f t="shared" si="58"/>
        <v>0</v>
      </c>
      <c r="EP36" s="50">
        <f t="shared" si="58"/>
        <v>0</v>
      </c>
      <c r="EQ36" s="50">
        <f t="shared" si="58"/>
        <v>0</v>
      </c>
      <c r="ER36" s="50">
        <f t="shared" si="58"/>
        <v>0</v>
      </c>
      <c r="ES36" s="50">
        <f t="shared" si="58"/>
        <v>7000000000</v>
      </c>
      <c r="ET36" s="50">
        <f t="shared" si="58"/>
        <v>0</v>
      </c>
      <c r="EU36" s="50">
        <f t="shared" si="58"/>
        <v>0</v>
      </c>
      <c r="EV36" s="50">
        <f t="shared" si="58"/>
        <v>0</v>
      </c>
      <c r="EW36" s="50">
        <f t="shared" ref="EW36" si="59">EW37+EW42+EW49+EW54+EW58+EW64+EW69</f>
        <v>10150000000</v>
      </c>
      <c r="EX36" s="50">
        <f>EX37+EX42+EX49+EX54+EX58+EX64+EX69</f>
        <v>2528360000</v>
      </c>
      <c r="EY36" s="50">
        <f>EY37+EY42+EY49+EY54+EY58+EY64+EY69</f>
        <v>1875741458.6500001</v>
      </c>
      <c r="EZ36" s="50">
        <f t="shared" ref="EZ36:FF36" si="60">EZ37+EZ42+EZ49+EZ54+EZ58+EZ64+EZ69</f>
        <v>1800215931</v>
      </c>
      <c r="FA36" s="50">
        <f t="shared" si="60"/>
        <v>19996934</v>
      </c>
      <c r="FB36" s="50">
        <f t="shared" si="60"/>
        <v>0</v>
      </c>
      <c r="FC36" s="50">
        <f t="shared" si="60"/>
        <v>1000000000</v>
      </c>
      <c r="FD36" s="50">
        <f t="shared" si="60"/>
        <v>0</v>
      </c>
      <c r="FE36" s="50">
        <f t="shared" si="60"/>
        <v>0</v>
      </c>
      <c r="FF36" s="50">
        <f t="shared" si="60"/>
        <v>0</v>
      </c>
      <c r="FG36" s="50">
        <f t="shared" ref="FG36:GZ36" si="61">FG37+FG42+FG49+FG54+FG58+FG64+FG69</f>
        <v>0</v>
      </c>
      <c r="FH36" s="50">
        <f t="shared" si="61"/>
        <v>300000000</v>
      </c>
      <c r="FI36" s="50">
        <f t="shared" si="61"/>
        <v>0</v>
      </c>
      <c r="FJ36" s="50">
        <f t="shared" si="61"/>
        <v>0</v>
      </c>
      <c r="FK36" s="50">
        <f t="shared" si="61"/>
        <v>0</v>
      </c>
      <c r="FL36" s="50">
        <f t="shared" si="61"/>
        <v>75000000</v>
      </c>
      <c r="FM36" s="50">
        <f t="shared" si="61"/>
        <v>2052554531</v>
      </c>
      <c r="FN36" s="50">
        <f t="shared" si="61"/>
        <v>742768553</v>
      </c>
      <c r="FO36" s="50">
        <f t="shared" si="61"/>
        <v>319676200</v>
      </c>
      <c r="FP36" s="50">
        <f t="shared" si="61"/>
        <v>40617527.649999999</v>
      </c>
      <c r="FQ36" s="50">
        <f t="shared" si="61"/>
        <v>0</v>
      </c>
      <c r="FR36" s="50">
        <f t="shared" si="61"/>
        <v>0</v>
      </c>
      <c r="FS36" s="50">
        <f t="shared" si="61"/>
        <v>0</v>
      </c>
      <c r="FT36" s="50">
        <f t="shared" si="61"/>
        <v>0</v>
      </c>
      <c r="FU36" s="50">
        <f t="shared" si="61"/>
        <v>0</v>
      </c>
      <c r="FV36" s="50">
        <f t="shared" si="61"/>
        <v>0</v>
      </c>
      <c r="FW36" s="50">
        <f t="shared" si="61"/>
        <v>0</v>
      </c>
      <c r="FX36" s="50">
        <f t="shared" si="61"/>
        <v>0</v>
      </c>
      <c r="FY36" s="50">
        <f t="shared" si="61"/>
        <v>0</v>
      </c>
      <c r="FZ36" s="50">
        <f t="shared" si="61"/>
        <v>0</v>
      </c>
      <c r="GA36" s="50">
        <f t="shared" si="61"/>
        <v>0</v>
      </c>
      <c r="GB36" s="50">
        <f t="shared" si="61"/>
        <v>0</v>
      </c>
      <c r="GC36" s="50">
        <f t="shared" si="61"/>
        <v>0</v>
      </c>
      <c r="GD36" s="50">
        <f t="shared" si="61"/>
        <v>0</v>
      </c>
      <c r="GE36" s="50">
        <f t="shared" si="61"/>
        <v>0</v>
      </c>
      <c r="GF36" s="50">
        <f t="shared" si="61"/>
        <v>0</v>
      </c>
      <c r="GG36" s="50">
        <f t="shared" si="61"/>
        <v>0</v>
      </c>
      <c r="GH36" s="50">
        <f t="shared" si="61"/>
        <v>0</v>
      </c>
      <c r="GI36" s="50">
        <f t="shared" si="61"/>
        <v>0</v>
      </c>
      <c r="GJ36" s="50">
        <f t="shared" si="61"/>
        <v>0</v>
      </c>
      <c r="GK36" s="50">
        <f t="shared" si="61"/>
        <v>0</v>
      </c>
      <c r="GL36" s="50">
        <f t="shared" si="61"/>
        <v>0</v>
      </c>
      <c r="GM36" s="50">
        <f t="shared" si="61"/>
        <v>0</v>
      </c>
      <c r="GN36" s="50">
        <f t="shared" si="61"/>
        <v>0</v>
      </c>
      <c r="GO36" s="50">
        <f t="shared" si="61"/>
        <v>0</v>
      </c>
      <c r="GP36" s="50">
        <f t="shared" si="61"/>
        <v>8000000000</v>
      </c>
      <c r="GQ36" s="50">
        <f t="shared" si="61"/>
        <v>0</v>
      </c>
      <c r="GR36" s="50">
        <f t="shared" si="61"/>
        <v>0</v>
      </c>
      <c r="GS36" s="50">
        <f t="shared" si="61"/>
        <v>0</v>
      </c>
      <c r="GT36" s="50">
        <f t="shared" si="61"/>
        <v>0</v>
      </c>
      <c r="GU36" s="50">
        <f t="shared" si="61"/>
        <v>8075000000</v>
      </c>
      <c r="GV36" s="50">
        <f t="shared" si="61"/>
        <v>3352554531</v>
      </c>
      <c r="GW36" s="50">
        <f t="shared" si="61"/>
        <v>742768553</v>
      </c>
      <c r="GX36" s="50">
        <f t="shared" si="61"/>
        <v>319676200</v>
      </c>
      <c r="GY36" s="50">
        <f t="shared" si="61"/>
        <v>40617527.649999999</v>
      </c>
      <c r="GZ36" s="768">
        <f t="shared" si="61"/>
        <v>36715000000</v>
      </c>
      <c r="HA36" s="256"/>
      <c r="HB36" s="263"/>
      <c r="HC36" s="326"/>
    </row>
    <row r="37" spans="1:211" ht="24.75" customHeight="1" x14ac:dyDescent="0.2">
      <c r="A37" s="782"/>
      <c r="B37" s="783"/>
      <c r="C37" s="266">
        <v>4</v>
      </c>
      <c r="D37" s="267" t="s">
        <v>119</v>
      </c>
      <c r="E37" s="267"/>
      <c r="F37" s="270"/>
      <c r="G37" s="269"/>
      <c r="H37" s="269"/>
      <c r="I37" s="269"/>
      <c r="J37" s="269"/>
      <c r="K37" s="269"/>
      <c r="L37" s="269"/>
      <c r="M37" s="269"/>
      <c r="N37" s="269"/>
      <c r="O37" s="269"/>
      <c r="P37" s="269"/>
      <c r="Q37" s="269"/>
      <c r="R37" s="269"/>
      <c r="S37" s="269"/>
      <c r="T37" s="269"/>
      <c r="U37" s="269"/>
      <c r="V37" s="269"/>
      <c r="W37" s="269"/>
      <c r="X37" s="269"/>
      <c r="Y37" s="269"/>
      <c r="Z37" s="51"/>
      <c r="AA37" s="51">
        <f t="shared" ref="AA37:CK37" si="62">SUM(AA38:AA41)</f>
        <v>40</v>
      </c>
      <c r="AB37" s="51">
        <f t="shared" si="62"/>
        <v>0</v>
      </c>
      <c r="AC37" s="51">
        <f t="shared" si="62"/>
        <v>0</v>
      </c>
      <c r="AD37" s="51">
        <f t="shared" si="62"/>
        <v>0</v>
      </c>
      <c r="AE37" s="51">
        <f t="shared" si="62"/>
        <v>0</v>
      </c>
      <c r="AF37" s="51">
        <f t="shared" si="62"/>
        <v>0</v>
      </c>
      <c r="AG37" s="51">
        <f t="shared" si="62"/>
        <v>0</v>
      </c>
      <c r="AH37" s="51">
        <f t="shared" si="62"/>
        <v>0</v>
      </c>
      <c r="AI37" s="51">
        <f t="shared" si="62"/>
        <v>0</v>
      </c>
      <c r="AJ37" s="51">
        <f t="shared" si="62"/>
        <v>0</v>
      </c>
      <c r="AK37" s="51">
        <f t="shared" si="62"/>
        <v>200000000</v>
      </c>
      <c r="AL37" s="51">
        <f t="shared" si="62"/>
        <v>200000000</v>
      </c>
      <c r="AM37" s="51">
        <f t="shared" si="62"/>
        <v>167536440</v>
      </c>
      <c r="AN37" s="51">
        <f t="shared" si="62"/>
        <v>101536440</v>
      </c>
      <c r="AO37" s="51">
        <f t="shared" si="62"/>
        <v>0</v>
      </c>
      <c r="AP37" s="51">
        <f t="shared" si="62"/>
        <v>0</v>
      </c>
      <c r="AQ37" s="51">
        <f t="shared" si="62"/>
        <v>0</v>
      </c>
      <c r="AR37" s="51">
        <f t="shared" si="62"/>
        <v>0</v>
      </c>
      <c r="AS37" s="51">
        <f t="shared" si="62"/>
        <v>0</v>
      </c>
      <c r="AT37" s="51">
        <f t="shared" si="62"/>
        <v>0</v>
      </c>
      <c r="AU37" s="51">
        <f t="shared" si="62"/>
        <v>0</v>
      </c>
      <c r="AV37" s="51">
        <f t="shared" si="62"/>
        <v>0</v>
      </c>
      <c r="AW37" s="51">
        <f t="shared" si="62"/>
        <v>0</v>
      </c>
      <c r="AX37" s="51">
        <f t="shared" si="62"/>
        <v>0</v>
      </c>
      <c r="AY37" s="51">
        <f t="shared" si="62"/>
        <v>0</v>
      </c>
      <c r="AZ37" s="51">
        <f t="shared" si="62"/>
        <v>0</v>
      </c>
      <c r="BA37" s="51">
        <f t="shared" si="62"/>
        <v>0</v>
      </c>
      <c r="BB37" s="51">
        <f t="shared" si="62"/>
        <v>0</v>
      </c>
      <c r="BC37" s="51">
        <f t="shared" si="62"/>
        <v>0</v>
      </c>
      <c r="BD37" s="51">
        <f t="shared" si="62"/>
        <v>0</v>
      </c>
      <c r="BE37" s="51">
        <f t="shared" si="62"/>
        <v>0</v>
      </c>
      <c r="BF37" s="51">
        <f t="shared" si="62"/>
        <v>0</v>
      </c>
      <c r="BG37" s="51">
        <f t="shared" si="62"/>
        <v>0</v>
      </c>
      <c r="BH37" s="51">
        <f t="shared" si="62"/>
        <v>0</v>
      </c>
      <c r="BI37" s="51">
        <f t="shared" si="62"/>
        <v>1000000000</v>
      </c>
      <c r="BJ37" s="51">
        <f t="shared" si="62"/>
        <v>0</v>
      </c>
      <c r="BK37" s="51">
        <f t="shared" si="62"/>
        <v>0</v>
      </c>
      <c r="BL37" s="51">
        <f t="shared" si="62"/>
        <v>0</v>
      </c>
      <c r="BM37" s="51">
        <f t="shared" si="62"/>
        <v>1200000000</v>
      </c>
      <c r="BN37" s="51">
        <f t="shared" si="62"/>
        <v>200000000</v>
      </c>
      <c r="BO37" s="51">
        <f t="shared" si="62"/>
        <v>167536440</v>
      </c>
      <c r="BP37" s="51">
        <f t="shared" si="62"/>
        <v>101536440</v>
      </c>
      <c r="BQ37" s="51">
        <f t="shared" si="62"/>
        <v>0</v>
      </c>
      <c r="BR37" s="51">
        <f t="shared" si="62"/>
        <v>0</v>
      </c>
      <c r="BS37" s="51">
        <f t="shared" si="62"/>
        <v>0</v>
      </c>
      <c r="BT37" s="51">
        <f t="shared" si="62"/>
        <v>0</v>
      </c>
      <c r="BU37" s="51">
        <f t="shared" si="62"/>
        <v>0</v>
      </c>
      <c r="BV37" s="51">
        <f t="shared" si="62"/>
        <v>0</v>
      </c>
      <c r="BW37" s="51">
        <f t="shared" si="62"/>
        <v>0</v>
      </c>
      <c r="BX37" s="51">
        <f t="shared" si="62"/>
        <v>0</v>
      </c>
      <c r="BY37" s="51">
        <f t="shared" si="62"/>
        <v>0</v>
      </c>
      <c r="BZ37" s="51">
        <f t="shared" si="62"/>
        <v>0</v>
      </c>
      <c r="CA37" s="51">
        <f t="shared" si="62"/>
        <v>350000000</v>
      </c>
      <c r="CB37" s="51">
        <f t="shared" si="62"/>
        <v>224593900</v>
      </c>
      <c r="CC37" s="51">
        <f t="shared" si="62"/>
        <v>224439500</v>
      </c>
      <c r="CD37" s="51">
        <f t="shared" si="62"/>
        <v>0</v>
      </c>
      <c r="CE37" s="51">
        <f t="shared" si="62"/>
        <v>0</v>
      </c>
      <c r="CF37" s="51">
        <f t="shared" si="62"/>
        <v>0</v>
      </c>
      <c r="CG37" s="51">
        <f t="shared" si="62"/>
        <v>0</v>
      </c>
      <c r="CH37" s="51">
        <f t="shared" si="62"/>
        <v>0</v>
      </c>
      <c r="CI37" s="51">
        <f t="shared" si="62"/>
        <v>0</v>
      </c>
      <c r="CJ37" s="51">
        <f t="shared" si="62"/>
        <v>0</v>
      </c>
      <c r="CK37" s="51">
        <f t="shared" si="62"/>
        <v>0</v>
      </c>
      <c r="CL37" s="51">
        <f t="shared" ref="CL37:EW37" si="63">SUM(CL38:CL41)</f>
        <v>0</v>
      </c>
      <c r="CM37" s="51">
        <f t="shared" si="63"/>
        <v>0</v>
      </c>
      <c r="CN37" s="51">
        <f t="shared" si="63"/>
        <v>0</v>
      </c>
      <c r="CO37" s="51">
        <f t="shared" si="63"/>
        <v>0</v>
      </c>
      <c r="CP37" s="51">
        <f t="shared" si="63"/>
        <v>0</v>
      </c>
      <c r="CQ37" s="51">
        <f t="shared" si="63"/>
        <v>0</v>
      </c>
      <c r="CR37" s="51">
        <f t="shared" si="63"/>
        <v>0</v>
      </c>
      <c r="CS37" s="51">
        <f t="shared" si="63"/>
        <v>0</v>
      </c>
      <c r="CT37" s="51">
        <f t="shared" si="63"/>
        <v>0</v>
      </c>
      <c r="CU37" s="51">
        <f t="shared" si="63"/>
        <v>0</v>
      </c>
      <c r="CV37" s="51">
        <f t="shared" si="63"/>
        <v>0</v>
      </c>
      <c r="CW37" s="51">
        <f t="shared" si="63"/>
        <v>0</v>
      </c>
      <c r="CX37" s="51">
        <f t="shared" si="63"/>
        <v>0</v>
      </c>
      <c r="CY37" s="51">
        <f t="shared" si="63"/>
        <v>0</v>
      </c>
      <c r="CZ37" s="51">
        <f t="shared" si="63"/>
        <v>0</v>
      </c>
      <c r="DA37" s="51">
        <f t="shared" si="63"/>
        <v>1000000000</v>
      </c>
      <c r="DB37" s="51">
        <f t="shared" si="63"/>
        <v>0</v>
      </c>
      <c r="DC37" s="51">
        <f t="shared" si="63"/>
        <v>0</v>
      </c>
      <c r="DD37" s="51">
        <f t="shared" si="63"/>
        <v>0</v>
      </c>
      <c r="DE37" s="51">
        <f t="shared" si="63"/>
        <v>1000000000</v>
      </c>
      <c r="DF37" s="51">
        <f t="shared" si="63"/>
        <v>350000000</v>
      </c>
      <c r="DG37" s="51">
        <f t="shared" si="63"/>
        <v>224593900</v>
      </c>
      <c r="DH37" s="51">
        <f t="shared" si="63"/>
        <v>224439500</v>
      </c>
      <c r="DI37" s="51">
        <f t="shared" si="63"/>
        <v>0</v>
      </c>
      <c r="DJ37" s="51">
        <f t="shared" si="63"/>
        <v>0</v>
      </c>
      <c r="DK37" s="51">
        <f t="shared" si="63"/>
        <v>0</v>
      </c>
      <c r="DL37" s="51">
        <f t="shared" si="63"/>
        <v>0</v>
      </c>
      <c r="DM37" s="51">
        <f t="shared" si="63"/>
        <v>0</v>
      </c>
      <c r="DN37" s="51">
        <f t="shared" si="63"/>
        <v>0</v>
      </c>
      <c r="DO37" s="51">
        <f t="shared" si="63"/>
        <v>100000000</v>
      </c>
      <c r="DP37" s="51">
        <f t="shared" si="63"/>
        <v>90248332</v>
      </c>
      <c r="DQ37" s="51">
        <f t="shared" si="63"/>
        <v>90248332</v>
      </c>
      <c r="DR37" s="51">
        <f t="shared" si="63"/>
        <v>0</v>
      </c>
      <c r="DS37" s="51">
        <f t="shared" si="63"/>
        <v>0</v>
      </c>
      <c r="DT37" s="51">
        <f t="shared" si="63"/>
        <v>255000000</v>
      </c>
      <c r="DU37" s="51">
        <f t="shared" si="63"/>
        <v>220698332</v>
      </c>
      <c r="DV37" s="51">
        <f t="shared" si="63"/>
        <v>219698332</v>
      </c>
      <c r="DW37" s="51">
        <f t="shared" si="63"/>
        <v>0</v>
      </c>
      <c r="DX37" s="51">
        <f t="shared" si="63"/>
        <v>0</v>
      </c>
      <c r="DY37" s="51">
        <f t="shared" si="63"/>
        <v>0</v>
      </c>
      <c r="DZ37" s="51">
        <f t="shared" si="63"/>
        <v>0</v>
      </c>
      <c r="EA37" s="51">
        <f t="shared" si="63"/>
        <v>0</v>
      </c>
      <c r="EB37" s="51">
        <f t="shared" si="63"/>
        <v>0</v>
      </c>
      <c r="EC37" s="51">
        <f t="shared" si="63"/>
        <v>0</v>
      </c>
      <c r="ED37" s="51">
        <f t="shared" si="63"/>
        <v>0</v>
      </c>
      <c r="EE37" s="51">
        <f t="shared" si="63"/>
        <v>0</v>
      </c>
      <c r="EF37" s="51">
        <f t="shared" si="63"/>
        <v>0</v>
      </c>
      <c r="EG37" s="51">
        <f t="shared" si="63"/>
        <v>0</v>
      </c>
      <c r="EH37" s="51">
        <f t="shared" si="63"/>
        <v>0</v>
      </c>
      <c r="EI37" s="51">
        <f t="shared" si="63"/>
        <v>0</v>
      </c>
      <c r="EJ37" s="51">
        <f t="shared" si="63"/>
        <v>0</v>
      </c>
      <c r="EK37" s="51">
        <f t="shared" si="63"/>
        <v>0</v>
      </c>
      <c r="EL37" s="51">
        <f t="shared" si="63"/>
        <v>0</v>
      </c>
      <c r="EM37" s="51">
        <f t="shared" si="63"/>
        <v>0</v>
      </c>
      <c r="EN37" s="51">
        <f t="shared" si="63"/>
        <v>0</v>
      </c>
      <c r="EO37" s="51">
        <f t="shared" si="63"/>
        <v>0</v>
      </c>
      <c r="EP37" s="51">
        <f t="shared" si="63"/>
        <v>0</v>
      </c>
      <c r="EQ37" s="51">
        <f t="shared" si="63"/>
        <v>0</v>
      </c>
      <c r="ER37" s="51">
        <f t="shared" si="63"/>
        <v>0</v>
      </c>
      <c r="ES37" s="51">
        <f t="shared" si="63"/>
        <v>1000000000</v>
      </c>
      <c r="ET37" s="51">
        <f t="shared" si="63"/>
        <v>0</v>
      </c>
      <c r="EU37" s="51">
        <f t="shared" si="63"/>
        <v>0</v>
      </c>
      <c r="EV37" s="51">
        <f t="shared" si="63"/>
        <v>0</v>
      </c>
      <c r="EW37" s="51">
        <f t="shared" si="63"/>
        <v>1000000000</v>
      </c>
      <c r="EX37" s="51">
        <f t="shared" ref="EX37:GZ37" si="64">SUM(EX38:EX41)</f>
        <v>355000000</v>
      </c>
      <c r="EY37" s="51">
        <f t="shared" si="64"/>
        <v>310946664</v>
      </c>
      <c r="EZ37" s="51">
        <f t="shared" si="64"/>
        <v>309946664</v>
      </c>
      <c r="FA37" s="51">
        <f t="shared" si="64"/>
        <v>0</v>
      </c>
      <c r="FB37" s="690">
        <f t="shared" si="64"/>
        <v>0</v>
      </c>
      <c r="FC37" s="51">
        <f t="shared" si="64"/>
        <v>0</v>
      </c>
      <c r="FD37" s="51">
        <f t="shared" si="64"/>
        <v>0</v>
      </c>
      <c r="FE37" s="51">
        <f t="shared" si="64"/>
        <v>0</v>
      </c>
      <c r="FF37" s="51">
        <f t="shared" si="64"/>
        <v>0</v>
      </c>
      <c r="FG37" s="51">
        <f t="shared" si="64"/>
        <v>0</v>
      </c>
      <c r="FH37" s="51">
        <f t="shared" si="64"/>
        <v>0</v>
      </c>
      <c r="FI37" s="51">
        <f t="shared" si="64"/>
        <v>0</v>
      </c>
      <c r="FJ37" s="51">
        <f t="shared" si="64"/>
        <v>0</v>
      </c>
      <c r="FK37" s="51">
        <f t="shared" si="64"/>
        <v>0</v>
      </c>
      <c r="FL37" s="51">
        <f t="shared" si="64"/>
        <v>0</v>
      </c>
      <c r="FM37" s="51">
        <f t="shared" si="64"/>
        <v>364259118</v>
      </c>
      <c r="FN37" s="51">
        <f t="shared" si="64"/>
        <v>74200000</v>
      </c>
      <c r="FO37" s="51">
        <f t="shared" si="64"/>
        <v>24880000</v>
      </c>
      <c r="FP37" s="51">
        <f t="shared" si="64"/>
        <v>0</v>
      </c>
      <c r="FQ37" s="51">
        <f t="shared" si="64"/>
        <v>0</v>
      </c>
      <c r="FR37" s="51">
        <f t="shared" si="64"/>
        <v>0</v>
      </c>
      <c r="FS37" s="51">
        <f t="shared" si="64"/>
        <v>0</v>
      </c>
      <c r="FT37" s="51">
        <f t="shared" si="64"/>
        <v>0</v>
      </c>
      <c r="FU37" s="51">
        <f t="shared" si="64"/>
        <v>0</v>
      </c>
      <c r="FV37" s="51">
        <f t="shared" si="64"/>
        <v>0</v>
      </c>
      <c r="FW37" s="51">
        <f t="shared" si="64"/>
        <v>0</v>
      </c>
      <c r="FX37" s="51">
        <f t="shared" si="64"/>
        <v>0</v>
      </c>
      <c r="FY37" s="51">
        <f t="shared" si="64"/>
        <v>0</v>
      </c>
      <c r="FZ37" s="51">
        <f t="shared" si="64"/>
        <v>0</v>
      </c>
      <c r="GA37" s="51">
        <f t="shared" si="64"/>
        <v>0</v>
      </c>
      <c r="GB37" s="51">
        <f t="shared" si="64"/>
        <v>0</v>
      </c>
      <c r="GC37" s="51">
        <f t="shared" si="64"/>
        <v>0</v>
      </c>
      <c r="GD37" s="51">
        <f t="shared" si="64"/>
        <v>0</v>
      </c>
      <c r="GE37" s="51">
        <f t="shared" si="64"/>
        <v>0</v>
      </c>
      <c r="GF37" s="51">
        <f t="shared" si="64"/>
        <v>0</v>
      </c>
      <c r="GG37" s="51">
        <f t="shared" si="64"/>
        <v>0</v>
      </c>
      <c r="GH37" s="51">
        <f t="shared" si="64"/>
        <v>0</v>
      </c>
      <c r="GI37" s="51">
        <f t="shared" si="64"/>
        <v>0</v>
      </c>
      <c r="GJ37" s="51">
        <f t="shared" si="64"/>
        <v>0</v>
      </c>
      <c r="GK37" s="51">
        <f t="shared" si="64"/>
        <v>0</v>
      </c>
      <c r="GL37" s="51">
        <f t="shared" si="64"/>
        <v>0</v>
      </c>
      <c r="GM37" s="51">
        <f t="shared" si="64"/>
        <v>0</v>
      </c>
      <c r="GN37" s="51">
        <f t="shared" si="64"/>
        <v>0</v>
      </c>
      <c r="GO37" s="51">
        <f t="shared" si="64"/>
        <v>0</v>
      </c>
      <c r="GP37" s="51">
        <f t="shared" si="64"/>
        <v>1000000000</v>
      </c>
      <c r="GQ37" s="51">
        <f t="shared" si="64"/>
        <v>0</v>
      </c>
      <c r="GR37" s="51">
        <f t="shared" si="64"/>
        <v>0</v>
      </c>
      <c r="GS37" s="51">
        <f t="shared" si="64"/>
        <v>0</v>
      </c>
      <c r="GT37" s="51">
        <f t="shared" si="64"/>
        <v>0</v>
      </c>
      <c r="GU37" s="51">
        <f t="shared" si="64"/>
        <v>1000000000</v>
      </c>
      <c r="GV37" s="51">
        <f t="shared" si="64"/>
        <v>364259118</v>
      </c>
      <c r="GW37" s="51">
        <f t="shared" si="64"/>
        <v>74200000</v>
      </c>
      <c r="GX37" s="51">
        <f t="shared" si="64"/>
        <v>24880000</v>
      </c>
      <c r="GY37" s="51">
        <f t="shared" si="64"/>
        <v>0</v>
      </c>
      <c r="GZ37" s="771">
        <f t="shared" si="64"/>
        <v>4200000000</v>
      </c>
      <c r="HA37" s="269"/>
      <c r="HB37" s="266"/>
      <c r="HC37" s="326"/>
    </row>
    <row r="38" spans="1:211" ht="107.25" customHeight="1" x14ac:dyDescent="0.2">
      <c r="A38" s="782"/>
      <c r="B38" s="357"/>
      <c r="C38" s="313">
        <v>5</v>
      </c>
      <c r="D38" s="280" t="s">
        <v>120</v>
      </c>
      <c r="E38" s="287" t="s">
        <v>121</v>
      </c>
      <c r="F38" s="287" t="s">
        <v>122</v>
      </c>
      <c r="G38" s="282">
        <v>21</v>
      </c>
      <c r="H38" s="283" t="s">
        <v>123</v>
      </c>
      <c r="I38" s="280" t="s">
        <v>124</v>
      </c>
      <c r="J38" s="284" t="s">
        <v>125</v>
      </c>
      <c r="K38" s="284">
        <v>13</v>
      </c>
      <c r="L38" s="285" t="s">
        <v>73</v>
      </c>
      <c r="M38" s="286">
        <v>20</v>
      </c>
      <c r="N38" s="286">
        <v>400</v>
      </c>
      <c r="O38" s="287">
        <v>100</v>
      </c>
      <c r="P38" s="288">
        <v>100</v>
      </c>
      <c r="Q38" s="286">
        <v>100</v>
      </c>
      <c r="R38" s="289"/>
      <c r="S38" s="311">
        <v>194</v>
      </c>
      <c r="T38" s="286">
        <v>100</v>
      </c>
      <c r="U38" s="286"/>
      <c r="V38" s="291">
        <v>505</v>
      </c>
      <c r="W38" s="286">
        <v>100</v>
      </c>
      <c r="X38" s="286"/>
      <c r="Y38" s="286">
        <v>6</v>
      </c>
      <c r="Z38" s="293">
        <f>BM38/BM37</f>
        <v>1</v>
      </c>
      <c r="AA38" s="282">
        <v>12</v>
      </c>
      <c r="AB38" s="358" t="s">
        <v>74</v>
      </c>
      <c r="AC38" s="53"/>
      <c r="AD38" s="54"/>
      <c r="AE38" s="54"/>
      <c r="AF38" s="54"/>
      <c r="AG38" s="53"/>
      <c r="AH38" s="54"/>
      <c r="AI38" s="54"/>
      <c r="AJ38" s="54"/>
      <c r="AK38" s="53">
        <v>200000000</v>
      </c>
      <c r="AL38" s="54">
        <v>200000000</v>
      </c>
      <c r="AM38" s="54">
        <v>167536440</v>
      </c>
      <c r="AN38" s="54">
        <v>101536440</v>
      </c>
      <c r="AO38" s="53"/>
      <c r="AP38" s="54"/>
      <c r="AQ38" s="54"/>
      <c r="AR38" s="54"/>
      <c r="AS38" s="53"/>
      <c r="AT38" s="54"/>
      <c r="AU38" s="54"/>
      <c r="AV38" s="54"/>
      <c r="AW38" s="53"/>
      <c r="AX38" s="54"/>
      <c r="AY38" s="54"/>
      <c r="AZ38" s="54"/>
      <c r="BA38" s="53"/>
      <c r="BB38" s="54"/>
      <c r="BC38" s="54"/>
      <c r="BD38" s="54"/>
      <c r="BE38" s="53"/>
      <c r="BF38" s="54"/>
      <c r="BG38" s="54"/>
      <c r="BH38" s="54"/>
      <c r="BI38" s="53">
        <v>1000000000</v>
      </c>
      <c r="BJ38" s="54"/>
      <c r="BK38" s="54"/>
      <c r="BL38" s="54"/>
      <c r="BM38" s="53">
        <f>+AC38+AG38+AK38+AO38+AS38+AW38+BA38+BE38+BI38</f>
        <v>1200000000</v>
      </c>
      <c r="BN38" s="54">
        <f t="shared" ref="BN38:BP41" si="65">AD38+AH38+AL38+AP38+AT38+AX38+BB38+BF38+BJ38</f>
        <v>200000000</v>
      </c>
      <c r="BO38" s="54">
        <f t="shared" si="65"/>
        <v>167536440</v>
      </c>
      <c r="BP38" s="54">
        <f t="shared" si="65"/>
        <v>101536440</v>
      </c>
      <c r="BQ38" s="87"/>
      <c r="BR38" s="87"/>
      <c r="BS38" s="87"/>
      <c r="BT38" s="87"/>
      <c r="BU38" s="87"/>
      <c r="BV38" s="87"/>
      <c r="BW38" s="87"/>
      <c r="BX38" s="87"/>
      <c r="BY38" s="87"/>
      <c r="BZ38" s="87"/>
      <c r="CA38" s="87">
        <v>100000000</v>
      </c>
      <c r="CB38" s="87">
        <v>71426997</v>
      </c>
      <c r="CC38" s="87">
        <v>71272597</v>
      </c>
      <c r="CD38" s="87"/>
      <c r="CE38" s="87"/>
      <c r="CF38" s="87"/>
      <c r="CG38" s="87"/>
      <c r="CH38" s="87"/>
      <c r="CI38" s="87"/>
      <c r="CJ38" s="87"/>
      <c r="CK38" s="87"/>
      <c r="CL38" s="87"/>
      <c r="CM38" s="87"/>
      <c r="CN38" s="87"/>
      <c r="CO38" s="87"/>
      <c r="CP38" s="87"/>
      <c r="CQ38" s="87"/>
      <c r="CR38" s="87"/>
      <c r="CS38" s="87"/>
      <c r="CT38" s="87"/>
      <c r="CU38" s="87"/>
      <c r="CV38" s="87"/>
      <c r="CW38" s="87"/>
      <c r="CX38" s="87"/>
      <c r="CY38" s="87"/>
      <c r="CZ38" s="87"/>
      <c r="DA38" s="87">
        <v>100000000</v>
      </c>
      <c r="DB38" s="87"/>
      <c r="DC38" s="87"/>
      <c r="DD38" s="87"/>
      <c r="DE38" s="85">
        <f t="shared" ref="DE38:DE72" si="66">BQ38+BU38+BZ38+CE38+CI38+CM38+CQ38+CV38+DA38</f>
        <v>100000000</v>
      </c>
      <c r="DF38" s="100">
        <f t="shared" ref="DF38:DH41" si="67">BR38+BV38+CA38+CF38+CJ38+CN38+CR38+CW38+DB38</f>
        <v>100000000</v>
      </c>
      <c r="DG38" s="100">
        <f t="shared" si="67"/>
        <v>71426997</v>
      </c>
      <c r="DH38" s="100">
        <f t="shared" si="67"/>
        <v>71272597</v>
      </c>
      <c r="DI38" s="100"/>
      <c r="DJ38" s="87"/>
      <c r="DK38" s="86"/>
      <c r="DL38" s="87"/>
      <c r="DM38" s="87"/>
      <c r="DN38" s="87"/>
      <c r="DO38" s="87">
        <v>20000000</v>
      </c>
      <c r="DP38" s="87">
        <v>12553333</v>
      </c>
      <c r="DQ38" s="87">
        <v>12553333</v>
      </c>
      <c r="DR38" s="87"/>
      <c r="DS38" s="87"/>
      <c r="DT38" s="87">
        <v>44000000</v>
      </c>
      <c r="DU38" s="87">
        <v>43870000</v>
      </c>
      <c r="DV38" s="87">
        <v>43870000</v>
      </c>
      <c r="DW38" s="87"/>
      <c r="DX38" s="87"/>
      <c r="DY38" s="87"/>
      <c r="DZ38" s="87"/>
      <c r="EA38" s="87"/>
      <c r="EB38" s="87"/>
      <c r="EC38" s="87"/>
      <c r="ED38" s="87"/>
      <c r="EE38" s="87"/>
      <c r="EF38" s="87"/>
      <c r="EG38" s="87"/>
      <c r="EH38" s="87"/>
      <c r="EI38" s="87"/>
      <c r="EJ38" s="87"/>
      <c r="EK38" s="87"/>
      <c r="EL38" s="87"/>
      <c r="EM38" s="87"/>
      <c r="EN38" s="87"/>
      <c r="EO38" s="87"/>
      <c r="EP38" s="87"/>
      <c r="EQ38" s="87"/>
      <c r="ER38" s="87"/>
      <c r="ES38" s="87">
        <v>100000000</v>
      </c>
      <c r="ET38" s="87"/>
      <c r="EU38" s="87"/>
      <c r="EV38" s="87"/>
      <c r="EW38" s="85">
        <f t="shared" ref="EW38:EX41" si="68">DJ38+DN38+DS38+DX38+EB38+EF38+EJ38+EN38+ES38</f>
        <v>100000000</v>
      </c>
      <c r="EX38" s="90">
        <f t="shared" si="68"/>
        <v>64000000</v>
      </c>
      <c r="EY38" s="90">
        <f t="shared" ref="EY38:EZ41" si="69">DL38+DP38+DU38+DZ38+ED38+EH38+EL38+EP38+EU38</f>
        <v>56423333</v>
      </c>
      <c r="EZ38" s="90">
        <f t="shared" si="69"/>
        <v>56423333</v>
      </c>
      <c r="FA38" s="192"/>
      <c r="FB38" s="87"/>
      <c r="FC38" s="88"/>
      <c r="FD38" s="88"/>
      <c r="FE38" s="88"/>
      <c r="FF38" s="147"/>
      <c r="FG38" s="87"/>
      <c r="FH38" s="87"/>
      <c r="FI38" s="87"/>
      <c r="FJ38" s="87"/>
      <c r="FK38" s="87"/>
      <c r="FL38" s="87"/>
      <c r="FM38" s="87">
        <v>69680000</v>
      </c>
      <c r="FN38" s="87">
        <v>25000000</v>
      </c>
      <c r="FO38" s="87">
        <v>3360000</v>
      </c>
      <c r="FP38" s="87"/>
      <c r="FQ38" s="87"/>
      <c r="FR38" s="87"/>
      <c r="FS38" s="87"/>
      <c r="FT38" s="87"/>
      <c r="FU38" s="87"/>
      <c r="FV38" s="87"/>
      <c r="FW38" s="87"/>
      <c r="FX38" s="87"/>
      <c r="FY38" s="87"/>
      <c r="FZ38" s="87"/>
      <c r="GA38" s="87"/>
      <c r="GB38" s="87"/>
      <c r="GC38" s="87"/>
      <c r="GD38" s="87"/>
      <c r="GE38" s="87"/>
      <c r="GF38" s="87"/>
      <c r="GG38" s="87"/>
      <c r="GH38" s="87"/>
      <c r="GI38" s="87"/>
      <c r="GJ38" s="87"/>
      <c r="GK38" s="87"/>
      <c r="GL38" s="87"/>
      <c r="GM38" s="87"/>
      <c r="GN38" s="87"/>
      <c r="GO38" s="87"/>
      <c r="GP38" s="87">
        <v>100000000</v>
      </c>
      <c r="GQ38" s="87"/>
      <c r="GR38" s="87"/>
      <c r="GS38" s="87"/>
      <c r="GT38" s="87"/>
      <c r="GU38" s="85">
        <f>FB38+FG38+FL38+FQ38+FV38+GA38+GF38+GK38+GP38</f>
        <v>100000000</v>
      </c>
      <c r="GV38" s="85">
        <f t="shared" ref="GV38:GY41" si="70">GQ38+GL38+GG38+GB38+FW38+FR38+FM38+FH38</f>
        <v>69680000</v>
      </c>
      <c r="GW38" s="85">
        <f t="shared" si="70"/>
        <v>25000000</v>
      </c>
      <c r="GX38" s="85">
        <f t="shared" si="70"/>
        <v>3360000</v>
      </c>
      <c r="GY38" s="85">
        <f t="shared" si="70"/>
        <v>0</v>
      </c>
      <c r="GZ38" s="772">
        <f>BM38+DE38+EW38+GU38</f>
        <v>1500000000</v>
      </c>
      <c r="HA38" s="738" t="s">
        <v>975</v>
      </c>
      <c r="HB38" s="297" t="s">
        <v>1234</v>
      </c>
      <c r="HC38" s="303" t="s">
        <v>1628</v>
      </c>
    </row>
    <row r="39" spans="1:211" ht="99.75" customHeight="1" x14ac:dyDescent="0.2">
      <c r="A39" s="782"/>
      <c r="B39" s="357"/>
      <c r="C39" s="313">
        <v>6</v>
      </c>
      <c r="D39" s="280" t="s">
        <v>126</v>
      </c>
      <c r="E39" s="287" t="s">
        <v>127</v>
      </c>
      <c r="F39" s="287" t="s">
        <v>128</v>
      </c>
      <c r="G39" s="282">
        <v>22</v>
      </c>
      <c r="H39" s="283" t="s">
        <v>129</v>
      </c>
      <c r="I39" s="280" t="s">
        <v>130</v>
      </c>
      <c r="J39" s="284" t="s">
        <v>125</v>
      </c>
      <c r="K39" s="284">
        <v>13</v>
      </c>
      <c r="L39" s="285" t="s">
        <v>73</v>
      </c>
      <c r="M39" s="286">
        <v>0</v>
      </c>
      <c r="N39" s="286">
        <v>6</v>
      </c>
      <c r="O39" s="286">
        <v>0</v>
      </c>
      <c r="P39" s="291"/>
      <c r="Q39" s="286">
        <v>1</v>
      </c>
      <c r="R39" s="289"/>
      <c r="S39" s="311">
        <v>2</v>
      </c>
      <c r="T39" s="286">
        <v>2</v>
      </c>
      <c r="U39" s="286"/>
      <c r="V39" s="291">
        <v>2</v>
      </c>
      <c r="W39" s="286">
        <v>3</v>
      </c>
      <c r="X39" s="286"/>
      <c r="Y39" s="286">
        <v>0</v>
      </c>
      <c r="Z39" s="359"/>
      <c r="AA39" s="282">
        <v>12</v>
      </c>
      <c r="AB39" s="358" t="s">
        <v>74</v>
      </c>
      <c r="AC39" s="53"/>
      <c r="AD39" s="54"/>
      <c r="AE39" s="54"/>
      <c r="AF39" s="54"/>
      <c r="AG39" s="53"/>
      <c r="AH39" s="54"/>
      <c r="AI39" s="54"/>
      <c r="AJ39" s="54"/>
      <c r="AK39" s="53"/>
      <c r="AL39" s="54"/>
      <c r="AM39" s="54"/>
      <c r="AN39" s="54"/>
      <c r="AO39" s="53"/>
      <c r="AP39" s="54"/>
      <c r="AQ39" s="54"/>
      <c r="AR39" s="54"/>
      <c r="AS39" s="53"/>
      <c r="AT39" s="54"/>
      <c r="AU39" s="54"/>
      <c r="AV39" s="54"/>
      <c r="AW39" s="53"/>
      <c r="AX39" s="54"/>
      <c r="AY39" s="54"/>
      <c r="AZ39" s="54"/>
      <c r="BA39" s="53"/>
      <c r="BB39" s="54"/>
      <c r="BC39" s="54"/>
      <c r="BD39" s="54"/>
      <c r="BE39" s="53"/>
      <c r="BF39" s="54"/>
      <c r="BG39" s="54"/>
      <c r="BH39" s="54"/>
      <c r="BI39" s="53"/>
      <c r="BJ39" s="54"/>
      <c r="BK39" s="54"/>
      <c r="BL39" s="54"/>
      <c r="BM39" s="53">
        <f>+AC39+AG39+AK39+AO39+AS39+AW39+BA39+BE39+BI39</f>
        <v>0</v>
      </c>
      <c r="BN39" s="54">
        <f t="shared" si="65"/>
        <v>0</v>
      </c>
      <c r="BO39" s="54">
        <f t="shared" si="65"/>
        <v>0</v>
      </c>
      <c r="BP39" s="54">
        <f t="shared" si="65"/>
        <v>0</v>
      </c>
      <c r="BQ39" s="87"/>
      <c r="BR39" s="87"/>
      <c r="BS39" s="87"/>
      <c r="BT39" s="87"/>
      <c r="BU39" s="87"/>
      <c r="BV39" s="87"/>
      <c r="BW39" s="87"/>
      <c r="BX39" s="87"/>
      <c r="BY39" s="87"/>
      <c r="BZ39" s="87"/>
      <c r="CA39" s="87">
        <v>50000000</v>
      </c>
      <c r="CB39" s="87">
        <v>48509333</v>
      </c>
      <c r="CC39" s="87">
        <v>48509333</v>
      </c>
      <c r="CD39" s="87"/>
      <c r="CE39" s="87"/>
      <c r="CF39" s="87"/>
      <c r="CG39" s="87"/>
      <c r="CH39" s="87"/>
      <c r="CI39" s="87"/>
      <c r="CJ39" s="87"/>
      <c r="CK39" s="87"/>
      <c r="CL39" s="87"/>
      <c r="CM39" s="87"/>
      <c r="CN39" s="87"/>
      <c r="CO39" s="87"/>
      <c r="CP39" s="87"/>
      <c r="CQ39" s="87"/>
      <c r="CR39" s="87"/>
      <c r="CS39" s="87"/>
      <c r="CT39" s="87"/>
      <c r="CU39" s="87"/>
      <c r="CV39" s="87"/>
      <c r="CW39" s="87"/>
      <c r="CX39" s="87"/>
      <c r="CY39" s="87"/>
      <c r="CZ39" s="87"/>
      <c r="DA39" s="87">
        <v>200000000</v>
      </c>
      <c r="DB39" s="87"/>
      <c r="DC39" s="87"/>
      <c r="DD39" s="87"/>
      <c r="DE39" s="85">
        <f t="shared" si="66"/>
        <v>200000000</v>
      </c>
      <c r="DF39" s="100">
        <f t="shared" si="67"/>
        <v>50000000</v>
      </c>
      <c r="DG39" s="100">
        <f t="shared" si="67"/>
        <v>48509333</v>
      </c>
      <c r="DH39" s="100">
        <f t="shared" si="67"/>
        <v>48509333</v>
      </c>
      <c r="DI39" s="100"/>
      <c r="DJ39" s="87"/>
      <c r="DK39" s="86"/>
      <c r="DL39" s="87"/>
      <c r="DM39" s="87"/>
      <c r="DN39" s="87"/>
      <c r="DO39" s="87"/>
      <c r="DP39" s="87"/>
      <c r="DQ39" s="87"/>
      <c r="DR39" s="87"/>
      <c r="DS39" s="87"/>
      <c r="DT39" s="87">
        <v>28000000</v>
      </c>
      <c r="DU39" s="87">
        <v>27220000</v>
      </c>
      <c r="DV39" s="87">
        <v>27220000</v>
      </c>
      <c r="DW39" s="87"/>
      <c r="DX39" s="87"/>
      <c r="DY39" s="87"/>
      <c r="DZ39" s="87"/>
      <c r="EA39" s="87"/>
      <c r="EB39" s="87"/>
      <c r="EC39" s="87"/>
      <c r="ED39" s="87"/>
      <c r="EE39" s="87"/>
      <c r="EF39" s="87"/>
      <c r="EG39" s="87"/>
      <c r="EH39" s="87"/>
      <c r="EI39" s="87"/>
      <c r="EJ39" s="87"/>
      <c r="EK39" s="87"/>
      <c r="EL39" s="87"/>
      <c r="EM39" s="87"/>
      <c r="EN39" s="87"/>
      <c r="EO39" s="87"/>
      <c r="EP39" s="87"/>
      <c r="EQ39" s="87"/>
      <c r="ER39" s="87"/>
      <c r="ES39" s="87">
        <v>200000000</v>
      </c>
      <c r="ET39" s="87"/>
      <c r="EU39" s="87"/>
      <c r="EV39" s="87"/>
      <c r="EW39" s="85">
        <f t="shared" si="68"/>
        <v>200000000</v>
      </c>
      <c r="EX39" s="90">
        <f t="shared" si="68"/>
        <v>28000000</v>
      </c>
      <c r="EY39" s="90">
        <f t="shared" si="69"/>
        <v>27220000</v>
      </c>
      <c r="EZ39" s="90">
        <f t="shared" si="69"/>
        <v>27220000</v>
      </c>
      <c r="FA39" s="192"/>
      <c r="FB39" s="87"/>
      <c r="FC39" s="88"/>
      <c r="FD39" s="88"/>
      <c r="FE39" s="88"/>
      <c r="FF39" s="147"/>
      <c r="FG39" s="87"/>
      <c r="FH39" s="87"/>
      <c r="FI39" s="87"/>
      <c r="FJ39" s="87"/>
      <c r="FK39" s="87"/>
      <c r="FL39" s="87"/>
      <c r="FM39" s="87">
        <v>44300000</v>
      </c>
      <c r="FN39" s="87">
        <v>12500000</v>
      </c>
      <c r="FO39" s="87">
        <v>9560000</v>
      </c>
      <c r="FP39" s="87"/>
      <c r="FQ39" s="87"/>
      <c r="FR39" s="87"/>
      <c r="FS39" s="87"/>
      <c r="FT39" s="87"/>
      <c r="FU39" s="87"/>
      <c r="FV39" s="87"/>
      <c r="FW39" s="87"/>
      <c r="FX39" s="87"/>
      <c r="FY39" s="87"/>
      <c r="FZ39" s="87"/>
      <c r="GA39" s="87"/>
      <c r="GB39" s="87"/>
      <c r="GC39" s="87"/>
      <c r="GD39" s="87"/>
      <c r="GE39" s="87"/>
      <c r="GF39" s="87"/>
      <c r="GG39" s="87"/>
      <c r="GH39" s="87"/>
      <c r="GI39" s="87"/>
      <c r="GJ39" s="87"/>
      <c r="GK39" s="87"/>
      <c r="GL39" s="87"/>
      <c r="GM39" s="87"/>
      <c r="GN39" s="87"/>
      <c r="GO39" s="87"/>
      <c r="GP39" s="87">
        <v>200000000</v>
      </c>
      <c r="GQ39" s="87"/>
      <c r="GR39" s="87"/>
      <c r="GS39" s="87"/>
      <c r="GT39" s="87"/>
      <c r="GU39" s="85">
        <f>FB39+FG39+FL39+FQ39+FV39+GA39+GF39+GK39+GP39</f>
        <v>200000000</v>
      </c>
      <c r="GV39" s="85">
        <f t="shared" si="70"/>
        <v>44300000</v>
      </c>
      <c r="GW39" s="85">
        <f t="shared" si="70"/>
        <v>12500000</v>
      </c>
      <c r="GX39" s="85">
        <f t="shared" si="70"/>
        <v>9560000</v>
      </c>
      <c r="GY39" s="85">
        <f t="shared" si="70"/>
        <v>0</v>
      </c>
      <c r="GZ39" s="772">
        <f>BM39+DE39+EW39+GU39</f>
        <v>600000000</v>
      </c>
      <c r="HA39" s="738"/>
      <c r="HB39" s="297" t="s">
        <v>1235</v>
      </c>
      <c r="HC39" s="303" t="s">
        <v>1629</v>
      </c>
    </row>
    <row r="40" spans="1:211" ht="72" customHeight="1" x14ac:dyDescent="0.2">
      <c r="A40" s="782"/>
      <c r="B40" s="357"/>
      <c r="C40" s="527">
        <v>7</v>
      </c>
      <c r="D40" s="729" t="s">
        <v>131</v>
      </c>
      <c r="E40" s="477" t="s">
        <v>132</v>
      </c>
      <c r="F40" s="784">
        <v>0.27</v>
      </c>
      <c r="G40" s="282">
        <v>23</v>
      </c>
      <c r="H40" s="283" t="s">
        <v>133</v>
      </c>
      <c r="I40" s="283" t="s">
        <v>134</v>
      </c>
      <c r="J40" s="284" t="s">
        <v>125</v>
      </c>
      <c r="K40" s="284">
        <v>13</v>
      </c>
      <c r="L40" s="284" t="s">
        <v>58</v>
      </c>
      <c r="M40" s="287">
        <v>0</v>
      </c>
      <c r="N40" s="287">
        <v>1</v>
      </c>
      <c r="O40" s="287">
        <v>0</v>
      </c>
      <c r="P40" s="288"/>
      <c r="Q40" s="287">
        <v>1</v>
      </c>
      <c r="R40" s="289"/>
      <c r="S40" s="360">
        <v>1</v>
      </c>
      <c r="T40" s="287">
        <v>1</v>
      </c>
      <c r="U40" s="287"/>
      <c r="V40" s="288">
        <v>1</v>
      </c>
      <c r="W40" s="287">
        <v>1</v>
      </c>
      <c r="X40" s="287"/>
      <c r="Y40" s="287">
        <v>0.25</v>
      </c>
      <c r="Z40" s="359"/>
      <c r="AA40" s="282">
        <v>8</v>
      </c>
      <c r="AB40" s="358" t="s">
        <v>135</v>
      </c>
      <c r="AC40" s="53"/>
      <c r="AD40" s="54"/>
      <c r="AE40" s="54"/>
      <c r="AF40" s="54"/>
      <c r="AG40" s="53"/>
      <c r="AH40" s="54"/>
      <c r="AI40" s="54"/>
      <c r="AJ40" s="54"/>
      <c r="AK40" s="53"/>
      <c r="AL40" s="54"/>
      <c r="AM40" s="54"/>
      <c r="AN40" s="54"/>
      <c r="AO40" s="53"/>
      <c r="AP40" s="54"/>
      <c r="AQ40" s="54"/>
      <c r="AR40" s="54"/>
      <c r="AS40" s="53"/>
      <c r="AT40" s="54"/>
      <c r="AU40" s="54"/>
      <c r="AV40" s="54"/>
      <c r="AW40" s="53"/>
      <c r="AX40" s="54"/>
      <c r="AY40" s="54"/>
      <c r="AZ40" s="54"/>
      <c r="BA40" s="53"/>
      <c r="BB40" s="54"/>
      <c r="BC40" s="54"/>
      <c r="BD40" s="54"/>
      <c r="BE40" s="53"/>
      <c r="BF40" s="54"/>
      <c r="BG40" s="54"/>
      <c r="BH40" s="54"/>
      <c r="BI40" s="53"/>
      <c r="BJ40" s="54"/>
      <c r="BK40" s="54"/>
      <c r="BL40" s="54"/>
      <c r="BM40" s="53">
        <f>+AC40+AG40+AK40+AO40+AS40+AW40+BA40+BE40+BI40</f>
        <v>0</v>
      </c>
      <c r="BN40" s="54">
        <f t="shared" si="65"/>
        <v>0</v>
      </c>
      <c r="BO40" s="54">
        <f t="shared" si="65"/>
        <v>0</v>
      </c>
      <c r="BP40" s="54">
        <f t="shared" si="65"/>
        <v>0</v>
      </c>
      <c r="BQ40" s="87"/>
      <c r="BR40" s="87"/>
      <c r="BS40" s="87"/>
      <c r="BT40" s="87"/>
      <c r="BU40" s="87"/>
      <c r="BV40" s="87"/>
      <c r="BW40" s="87"/>
      <c r="BX40" s="87"/>
      <c r="BY40" s="87"/>
      <c r="BZ40" s="87"/>
      <c r="CA40" s="87">
        <v>150000000</v>
      </c>
      <c r="CB40" s="87">
        <v>76732570</v>
      </c>
      <c r="CC40" s="87">
        <v>76732570</v>
      </c>
      <c r="CD40" s="87"/>
      <c r="CE40" s="87"/>
      <c r="CF40" s="87"/>
      <c r="CG40" s="87"/>
      <c r="CH40" s="87"/>
      <c r="CI40" s="87"/>
      <c r="CJ40" s="87"/>
      <c r="CK40" s="87"/>
      <c r="CL40" s="87"/>
      <c r="CM40" s="87"/>
      <c r="CN40" s="87"/>
      <c r="CO40" s="87"/>
      <c r="CP40" s="87"/>
      <c r="CQ40" s="87"/>
      <c r="CR40" s="87"/>
      <c r="CS40" s="87"/>
      <c r="CT40" s="87"/>
      <c r="CU40" s="87"/>
      <c r="CV40" s="87"/>
      <c r="CW40" s="87"/>
      <c r="CX40" s="87"/>
      <c r="CY40" s="87"/>
      <c r="CZ40" s="87"/>
      <c r="DA40" s="87">
        <v>100000000</v>
      </c>
      <c r="DB40" s="87"/>
      <c r="DC40" s="87"/>
      <c r="DD40" s="87"/>
      <c r="DE40" s="85">
        <f t="shared" si="66"/>
        <v>100000000</v>
      </c>
      <c r="DF40" s="100">
        <f t="shared" si="67"/>
        <v>150000000</v>
      </c>
      <c r="DG40" s="100">
        <f t="shared" si="67"/>
        <v>76732570</v>
      </c>
      <c r="DH40" s="100">
        <f t="shared" si="67"/>
        <v>76732570</v>
      </c>
      <c r="DI40" s="100"/>
      <c r="DJ40" s="87"/>
      <c r="DK40" s="86"/>
      <c r="DL40" s="87"/>
      <c r="DM40" s="87"/>
      <c r="DN40" s="87"/>
      <c r="DO40" s="87">
        <v>30000000</v>
      </c>
      <c r="DP40" s="87">
        <v>27800666</v>
      </c>
      <c r="DQ40" s="87">
        <v>27800666</v>
      </c>
      <c r="DR40" s="87"/>
      <c r="DS40" s="87"/>
      <c r="DT40" s="87">
        <v>114000000</v>
      </c>
      <c r="DU40" s="87">
        <v>106090000</v>
      </c>
      <c r="DV40" s="87">
        <v>105090000</v>
      </c>
      <c r="DW40" s="87"/>
      <c r="DX40" s="87"/>
      <c r="DY40" s="87"/>
      <c r="DZ40" s="87"/>
      <c r="EA40" s="87"/>
      <c r="EB40" s="87"/>
      <c r="EC40" s="87"/>
      <c r="ED40" s="87"/>
      <c r="EE40" s="87"/>
      <c r="EF40" s="87"/>
      <c r="EG40" s="87"/>
      <c r="EH40" s="87"/>
      <c r="EI40" s="87"/>
      <c r="EJ40" s="87"/>
      <c r="EK40" s="87"/>
      <c r="EL40" s="87"/>
      <c r="EM40" s="87"/>
      <c r="EN40" s="87"/>
      <c r="EO40" s="87"/>
      <c r="EP40" s="87"/>
      <c r="EQ40" s="87"/>
      <c r="ER40" s="87"/>
      <c r="ES40" s="87">
        <v>100000000</v>
      </c>
      <c r="ET40" s="87"/>
      <c r="EU40" s="87"/>
      <c r="EV40" s="87"/>
      <c r="EW40" s="85">
        <f t="shared" si="68"/>
        <v>100000000</v>
      </c>
      <c r="EX40" s="90">
        <f t="shared" si="68"/>
        <v>144000000</v>
      </c>
      <c r="EY40" s="90">
        <f t="shared" si="69"/>
        <v>133890666</v>
      </c>
      <c r="EZ40" s="90">
        <f t="shared" si="69"/>
        <v>132890666</v>
      </c>
      <c r="FA40" s="192"/>
      <c r="FB40" s="87"/>
      <c r="FC40" s="88"/>
      <c r="FD40" s="88"/>
      <c r="FE40" s="88"/>
      <c r="FF40" s="147"/>
      <c r="FG40" s="87"/>
      <c r="FH40" s="87"/>
      <c r="FI40" s="87"/>
      <c r="FJ40" s="87"/>
      <c r="FK40" s="87"/>
      <c r="FL40" s="87"/>
      <c r="FM40" s="87">
        <v>69680000</v>
      </c>
      <c r="FN40" s="87">
        <v>20400000</v>
      </c>
      <c r="FO40" s="87">
        <v>10360000</v>
      </c>
      <c r="FP40" s="87"/>
      <c r="FQ40" s="87"/>
      <c r="FR40" s="87"/>
      <c r="FS40" s="87"/>
      <c r="FT40" s="87"/>
      <c r="FU40" s="87"/>
      <c r="FV40" s="87"/>
      <c r="FW40" s="87"/>
      <c r="FX40" s="87"/>
      <c r="FY40" s="87"/>
      <c r="FZ40" s="87"/>
      <c r="GA40" s="87"/>
      <c r="GB40" s="87"/>
      <c r="GC40" s="87"/>
      <c r="GD40" s="87"/>
      <c r="GE40" s="87"/>
      <c r="GF40" s="87"/>
      <c r="GG40" s="87"/>
      <c r="GH40" s="87"/>
      <c r="GI40" s="87"/>
      <c r="GJ40" s="87"/>
      <c r="GK40" s="87"/>
      <c r="GL40" s="87"/>
      <c r="GM40" s="87"/>
      <c r="GN40" s="87"/>
      <c r="GO40" s="87"/>
      <c r="GP40" s="87">
        <v>100000000</v>
      </c>
      <c r="GQ40" s="87"/>
      <c r="GR40" s="87"/>
      <c r="GS40" s="87"/>
      <c r="GT40" s="87"/>
      <c r="GU40" s="85">
        <f>FB40+FG40+FL40+FQ40+FV40+GA40+GF40+GK40+GP40</f>
        <v>100000000</v>
      </c>
      <c r="GV40" s="85">
        <f t="shared" si="70"/>
        <v>69680000</v>
      </c>
      <c r="GW40" s="85">
        <f t="shared" si="70"/>
        <v>20400000</v>
      </c>
      <c r="GX40" s="85">
        <f t="shared" si="70"/>
        <v>10360000</v>
      </c>
      <c r="GY40" s="85">
        <f t="shared" si="70"/>
        <v>0</v>
      </c>
      <c r="GZ40" s="772">
        <f>BM40+DE40+EW40+GU40</f>
        <v>300000000</v>
      </c>
      <c r="HA40" s="526"/>
      <c r="HB40" s="297" t="s">
        <v>1236</v>
      </c>
      <c r="HC40" s="303" t="s">
        <v>1630</v>
      </c>
    </row>
    <row r="41" spans="1:211" ht="72" customHeight="1" x14ac:dyDescent="0.2">
      <c r="A41" s="782"/>
      <c r="B41" s="362"/>
      <c r="C41" s="363"/>
      <c r="D41" s="364"/>
      <c r="E41" s="365"/>
      <c r="F41" s="366"/>
      <c r="G41" s="287">
        <v>24</v>
      </c>
      <c r="H41" s="283" t="s">
        <v>136</v>
      </c>
      <c r="I41" s="280" t="s">
        <v>137</v>
      </c>
      <c r="J41" s="284" t="s">
        <v>125</v>
      </c>
      <c r="K41" s="284">
        <v>13</v>
      </c>
      <c r="L41" s="284" t="s">
        <v>58</v>
      </c>
      <c r="M41" s="287">
        <v>0</v>
      </c>
      <c r="N41" s="287">
        <v>1</v>
      </c>
      <c r="O41" s="287">
        <v>0</v>
      </c>
      <c r="P41" s="288"/>
      <c r="Q41" s="287">
        <v>1</v>
      </c>
      <c r="R41" s="289"/>
      <c r="S41" s="345">
        <v>4</v>
      </c>
      <c r="T41" s="287">
        <v>0</v>
      </c>
      <c r="U41" s="859">
        <v>1</v>
      </c>
      <c r="V41" s="870">
        <v>1</v>
      </c>
      <c r="W41" s="901"/>
      <c r="X41" s="859">
        <v>1</v>
      </c>
      <c r="Y41" s="859"/>
      <c r="Z41" s="359"/>
      <c r="AA41" s="282">
        <v>8</v>
      </c>
      <c r="AB41" s="358" t="s">
        <v>135</v>
      </c>
      <c r="AC41" s="53"/>
      <c r="AD41" s="54"/>
      <c r="AE41" s="54"/>
      <c r="AF41" s="54"/>
      <c r="AG41" s="53"/>
      <c r="AH41" s="54"/>
      <c r="AI41" s="54"/>
      <c r="AJ41" s="54"/>
      <c r="AK41" s="53"/>
      <c r="AL41" s="54"/>
      <c r="AM41" s="54"/>
      <c r="AN41" s="54"/>
      <c r="AO41" s="53"/>
      <c r="AP41" s="54"/>
      <c r="AQ41" s="54"/>
      <c r="AR41" s="54"/>
      <c r="AS41" s="53"/>
      <c r="AT41" s="54"/>
      <c r="AU41" s="54"/>
      <c r="AV41" s="54"/>
      <c r="AW41" s="53"/>
      <c r="AX41" s="54"/>
      <c r="AY41" s="54"/>
      <c r="AZ41" s="54"/>
      <c r="BA41" s="53"/>
      <c r="BB41" s="54"/>
      <c r="BC41" s="54"/>
      <c r="BD41" s="54"/>
      <c r="BE41" s="53"/>
      <c r="BF41" s="54"/>
      <c r="BG41" s="54"/>
      <c r="BH41" s="54"/>
      <c r="BI41" s="53"/>
      <c r="BJ41" s="54"/>
      <c r="BK41" s="54"/>
      <c r="BL41" s="54"/>
      <c r="BM41" s="53">
        <f>+AC41+AG41+AK41+AO41+AS41+AW41+BA41+BE41+BI41</f>
        <v>0</v>
      </c>
      <c r="BN41" s="54">
        <f t="shared" si="65"/>
        <v>0</v>
      </c>
      <c r="BO41" s="54">
        <f t="shared" si="65"/>
        <v>0</v>
      </c>
      <c r="BP41" s="54">
        <f t="shared" si="65"/>
        <v>0</v>
      </c>
      <c r="BQ41" s="87"/>
      <c r="BR41" s="87"/>
      <c r="BS41" s="87"/>
      <c r="BT41" s="87"/>
      <c r="BU41" s="87"/>
      <c r="BV41" s="87"/>
      <c r="BW41" s="87"/>
      <c r="BX41" s="87"/>
      <c r="BY41" s="87"/>
      <c r="BZ41" s="87"/>
      <c r="CA41" s="87">
        <v>50000000</v>
      </c>
      <c r="CB41" s="87">
        <v>27925000</v>
      </c>
      <c r="CC41" s="87">
        <v>27925000</v>
      </c>
      <c r="CD41" s="87"/>
      <c r="CE41" s="87"/>
      <c r="CF41" s="87"/>
      <c r="CG41" s="87"/>
      <c r="CH41" s="87"/>
      <c r="CI41" s="87"/>
      <c r="CJ41" s="87"/>
      <c r="CK41" s="87"/>
      <c r="CL41" s="87"/>
      <c r="CM41" s="87"/>
      <c r="CN41" s="87"/>
      <c r="CO41" s="87"/>
      <c r="CP41" s="87"/>
      <c r="CQ41" s="87"/>
      <c r="CR41" s="87"/>
      <c r="CS41" s="87"/>
      <c r="CT41" s="87"/>
      <c r="CU41" s="87"/>
      <c r="CV41" s="87"/>
      <c r="CW41" s="87"/>
      <c r="CX41" s="87"/>
      <c r="CY41" s="87"/>
      <c r="CZ41" s="87"/>
      <c r="DA41" s="87">
        <v>600000000</v>
      </c>
      <c r="DB41" s="87"/>
      <c r="DC41" s="87"/>
      <c r="DD41" s="87"/>
      <c r="DE41" s="85">
        <f t="shared" si="66"/>
        <v>600000000</v>
      </c>
      <c r="DF41" s="100">
        <f t="shared" si="67"/>
        <v>50000000</v>
      </c>
      <c r="DG41" s="100">
        <f t="shared" si="67"/>
        <v>27925000</v>
      </c>
      <c r="DH41" s="100">
        <f t="shared" si="67"/>
        <v>27925000</v>
      </c>
      <c r="DI41" s="100"/>
      <c r="DJ41" s="87"/>
      <c r="DK41" s="86"/>
      <c r="DL41" s="87"/>
      <c r="DM41" s="87"/>
      <c r="DN41" s="87"/>
      <c r="DO41" s="87">
        <v>50000000</v>
      </c>
      <c r="DP41" s="87">
        <v>49894333</v>
      </c>
      <c r="DQ41" s="87">
        <v>49894333</v>
      </c>
      <c r="DR41" s="87"/>
      <c r="DS41" s="87"/>
      <c r="DT41" s="87">
        <v>69000000</v>
      </c>
      <c r="DU41" s="87">
        <v>43518332</v>
      </c>
      <c r="DV41" s="87">
        <v>43518332</v>
      </c>
      <c r="DW41" s="87"/>
      <c r="DX41" s="87"/>
      <c r="DY41" s="87"/>
      <c r="DZ41" s="87"/>
      <c r="EA41" s="87"/>
      <c r="EB41" s="87"/>
      <c r="EC41" s="87"/>
      <c r="ED41" s="87"/>
      <c r="EE41" s="87"/>
      <c r="EF41" s="87"/>
      <c r="EG41" s="87"/>
      <c r="EH41" s="87"/>
      <c r="EI41" s="87"/>
      <c r="EJ41" s="87"/>
      <c r="EK41" s="87"/>
      <c r="EL41" s="87"/>
      <c r="EM41" s="87"/>
      <c r="EN41" s="87"/>
      <c r="EO41" s="87"/>
      <c r="EP41" s="87"/>
      <c r="EQ41" s="87"/>
      <c r="ER41" s="87"/>
      <c r="ES41" s="87">
        <v>600000000</v>
      </c>
      <c r="ET41" s="87"/>
      <c r="EU41" s="87"/>
      <c r="EV41" s="87"/>
      <c r="EW41" s="85">
        <f t="shared" si="68"/>
        <v>600000000</v>
      </c>
      <c r="EX41" s="90">
        <f t="shared" si="68"/>
        <v>119000000</v>
      </c>
      <c r="EY41" s="90">
        <f t="shared" si="69"/>
        <v>93412665</v>
      </c>
      <c r="EZ41" s="90">
        <f t="shared" si="69"/>
        <v>93412665</v>
      </c>
      <c r="FA41" s="192"/>
      <c r="FB41" s="87"/>
      <c r="FC41" s="88"/>
      <c r="FD41" s="88"/>
      <c r="FE41" s="88"/>
      <c r="FF41" s="147"/>
      <c r="FG41" s="87"/>
      <c r="FH41" s="87"/>
      <c r="FI41" s="87"/>
      <c r="FJ41" s="87"/>
      <c r="FK41" s="87"/>
      <c r="FL41" s="87"/>
      <c r="FM41" s="87">
        <v>180599118</v>
      </c>
      <c r="FN41" s="87">
        <v>16300000</v>
      </c>
      <c r="FO41" s="87">
        <v>1600000</v>
      </c>
      <c r="FP41" s="87"/>
      <c r="FQ41" s="87"/>
      <c r="FR41" s="87"/>
      <c r="FS41" s="87"/>
      <c r="FT41" s="87"/>
      <c r="FU41" s="87"/>
      <c r="FV41" s="87"/>
      <c r="FW41" s="87"/>
      <c r="FX41" s="87"/>
      <c r="FY41" s="87"/>
      <c r="FZ41" s="87"/>
      <c r="GA41" s="87"/>
      <c r="GB41" s="87"/>
      <c r="GC41" s="87"/>
      <c r="GD41" s="87"/>
      <c r="GE41" s="87"/>
      <c r="GF41" s="87"/>
      <c r="GG41" s="87"/>
      <c r="GH41" s="87"/>
      <c r="GI41" s="87"/>
      <c r="GJ41" s="87"/>
      <c r="GK41" s="87"/>
      <c r="GL41" s="87"/>
      <c r="GM41" s="87"/>
      <c r="GN41" s="87"/>
      <c r="GO41" s="87"/>
      <c r="GP41" s="87">
        <v>600000000</v>
      </c>
      <c r="GQ41" s="87"/>
      <c r="GR41" s="87"/>
      <c r="GS41" s="87"/>
      <c r="GT41" s="87"/>
      <c r="GU41" s="85">
        <f>FB41+FG41+FL41+FQ41+FV41+GA41+GF41+GK41+GP41</f>
        <v>600000000</v>
      </c>
      <c r="GV41" s="85">
        <f t="shared" si="70"/>
        <v>180599118</v>
      </c>
      <c r="GW41" s="85">
        <f t="shared" si="70"/>
        <v>16300000</v>
      </c>
      <c r="GX41" s="85">
        <f t="shared" si="70"/>
        <v>1600000</v>
      </c>
      <c r="GY41" s="85">
        <f t="shared" si="70"/>
        <v>0</v>
      </c>
      <c r="GZ41" s="772">
        <f>BM41+DE41+EW41+GU41</f>
        <v>1800000000</v>
      </c>
      <c r="HA41" s="738"/>
      <c r="HB41" s="297" t="s">
        <v>1237</v>
      </c>
      <c r="HC41" s="303" t="s">
        <v>1631</v>
      </c>
    </row>
    <row r="42" spans="1:211" ht="24.75" customHeight="1" x14ac:dyDescent="0.2">
      <c r="A42" s="782"/>
      <c r="B42" s="357"/>
      <c r="C42" s="367">
        <v>5</v>
      </c>
      <c r="D42" s="368" t="s">
        <v>138</v>
      </c>
      <c r="E42" s="368"/>
      <c r="F42" s="369"/>
      <c r="G42" s="271"/>
      <c r="H42" s="271"/>
      <c r="I42" s="271"/>
      <c r="J42" s="271"/>
      <c r="K42" s="271"/>
      <c r="L42" s="271"/>
      <c r="M42" s="271"/>
      <c r="N42" s="271"/>
      <c r="O42" s="271"/>
      <c r="P42" s="271"/>
      <c r="Q42" s="271"/>
      <c r="R42" s="271"/>
      <c r="S42" s="271"/>
      <c r="T42" s="271"/>
      <c r="U42" s="271"/>
      <c r="V42" s="271"/>
      <c r="W42" s="271"/>
      <c r="X42" s="271"/>
      <c r="Y42" s="271"/>
      <c r="Z42" s="271"/>
      <c r="AA42" s="271"/>
      <c r="AB42" s="271"/>
      <c r="AC42" s="51">
        <f t="shared" ref="AC42:BL42" si="71">SUM(AC43:AC48)</f>
        <v>0</v>
      </c>
      <c r="AD42" s="51">
        <f t="shared" si="71"/>
        <v>0</v>
      </c>
      <c r="AE42" s="51">
        <f t="shared" si="71"/>
        <v>0</v>
      </c>
      <c r="AF42" s="51">
        <f t="shared" si="71"/>
        <v>0</v>
      </c>
      <c r="AG42" s="51">
        <f t="shared" si="71"/>
        <v>0</v>
      </c>
      <c r="AH42" s="51">
        <f t="shared" si="71"/>
        <v>0</v>
      </c>
      <c r="AI42" s="51">
        <f t="shared" si="71"/>
        <v>0</v>
      </c>
      <c r="AJ42" s="51">
        <f t="shared" si="71"/>
        <v>0</v>
      </c>
      <c r="AK42" s="51">
        <f t="shared" si="71"/>
        <v>0</v>
      </c>
      <c r="AL42" s="51">
        <f t="shared" si="71"/>
        <v>0</v>
      </c>
      <c r="AM42" s="51">
        <f t="shared" si="71"/>
        <v>0</v>
      </c>
      <c r="AN42" s="51">
        <f t="shared" si="71"/>
        <v>0</v>
      </c>
      <c r="AO42" s="51">
        <f t="shared" si="71"/>
        <v>0</v>
      </c>
      <c r="AP42" s="51">
        <f t="shared" si="71"/>
        <v>0</v>
      </c>
      <c r="AQ42" s="51">
        <f t="shared" si="71"/>
        <v>0</v>
      </c>
      <c r="AR42" s="51">
        <f t="shared" si="71"/>
        <v>0</v>
      </c>
      <c r="AS42" s="51">
        <f t="shared" si="71"/>
        <v>0</v>
      </c>
      <c r="AT42" s="51">
        <f t="shared" si="71"/>
        <v>0</v>
      </c>
      <c r="AU42" s="51">
        <f t="shared" si="71"/>
        <v>0</v>
      </c>
      <c r="AV42" s="51">
        <f t="shared" si="71"/>
        <v>0</v>
      </c>
      <c r="AW42" s="51">
        <f t="shared" si="71"/>
        <v>0</v>
      </c>
      <c r="AX42" s="51">
        <f t="shared" si="71"/>
        <v>0</v>
      </c>
      <c r="AY42" s="51">
        <f t="shared" si="71"/>
        <v>0</v>
      </c>
      <c r="AZ42" s="51">
        <f t="shared" si="71"/>
        <v>0</v>
      </c>
      <c r="BA42" s="51">
        <f t="shared" si="71"/>
        <v>0</v>
      </c>
      <c r="BB42" s="51">
        <f t="shared" si="71"/>
        <v>0</v>
      </c>
      <c r="BC42" s="51">
        <f t="shared" si="71"/>
        <v>0</v>
      </c>
      <c r="BD42" s="51">
        <f t="shared" si="71"/>
        <v>0</v>
      </c>
      <c r="BE42" s="51">
        <f t="shared" si="71"/>
        <v>0</v>
      </c>
      <c r="BF42" s="51">
        <f t="shared" si="71"/>
        <v>0</v>
      </c>
      <c r="BG42" s="51">
        <f t="shared" si="71"/>
        <v>0</v>
      </c>
      <c r="BH42" s="51">
        <f t="shared" si="71"/>
        <v>0</v>
      </c>
      <c r="BI42" s="51">
        <f t="shared" si="71"/>
        <v>6000000000</v>
      </c>
      <c r="BJ42" s="51">
        <f t="shared" si="71"/>
        <v>0</v>
      </c>
      <c r="BK42" s="51">
        <f t="shared" si="71"/>
        <v>0</v>
      </c>
      <c r="BL42" s="51">
        <f t="shared" si="71"/>
        <v>0</v>
      </c>
      <c r="BM42" s="51">
        <f t="shared" ref="BM42:DX42" si="72">SUM(BM43:BM48)</f>
        <v>6000000000</v>
      </c>
      <c r="BN42" s="51">
        <f t="shared" si="72"/>
        <v>0</v>
      </c>
      <c r="BO42" s="51">
        <f t="shared" si="72"/>
        <v>0</v>
      </c>
      <c r="BP42" s="51">
        <f t="shared" si="72"/>
        <v>0</v>
      </c>
      <c r="BQ42" s="51">
        <f t="shared" si="72"/>
        <v>3000000000</v>
      </c>
      <c r="BR42" s="51">
        <f t="shared" si="72"/>
        <v>0</v>
      </c>
      <c r="BS42" s="51">
        <f t="shared" si="72"/>
        <v>0</v>
      </c>
      <c r="BT42" s="51">
        <f t="shared" si="72"/>
        <v>0</v>
      </c>
      <c r="BU42" s="51">
        <f t="shared" si="72"/>
        <v>0</v>
      </c>
      <c r="BV42" s="51">
        <f t="shared" si="72"/>
        <v>80000000</v>
      </c>
      <c r="BW42" s="51">
        <f t="shared" si="72"/>
        <v>73300949</v>
      </c>
      <c r="BX42" s="51">
        <f t="shared" si="72"/>
        <v>73300949</v>
      </c>
      <c r="BY42" s="51">
        <f t="shared" si="72"/>
        <v>0</v>
      </c>
      <c r="BZ42" s="51">
        <f t="shared" si="72"/>
        <v>0</v>
      </c>
      <c r="CA42" s="51">
        <f t="shared" si="72"/>
        <v>400000000</v>
      </c>
      <c r="CB42" s="51">
        <f t="shared" si="72"/>
        <v>351707146</v>
      </c>
      <c r="CC42" s="51">
        <f t="shared" si="72"/>
        <v>331689812</v>
      </c>
      <c r="CD42" s="51">
        <f t="shared" si="72"/>
        <v>0</v>
      </c>
      <c r="CE42" s="51">
        <f t="shared" si="72"/>
        <v>0</v>
      </c>
      <c r="CF42" s="51">
        <f t="shared" si="72"/>
        <v>0</v>
      </c>
      <c r="CG42" s="51">
        <f t="shared" si="72"/>
        <v>0</v>
      </c>
      <c r="CH42" s="51">
        <f t="shared" si="72"/>
        <v>0</v>
      </c>
      <c r="CI42" s="51">
        <f t="shared" si="72"/>
        <v>0</v>
      </c>
      <c r="CJ42" s="51">
        <f t="shared" si="72"/>
        <v>0</v>
      </c>
      <c r="CK42" s="51">
        <f t="shared" si="72"/>
        <v>0</v>
      </c>
      <c r="CL42" s="51">
        <f t="shared" si="72"/>
        <v>0</v>
      </c>
      <c r="CM42" s="51">
        <f t="shared" si="72"/>
        <v>0</v>
      </c>
      <c r="CN42" s="51">
        <f t="shared" si="72"/>
        <v>0</v>
      </c>
      <c r="CO42" s="51">
        <f t="shared" si="72"/>
        <v>0</v>
      </c>
      <c r="CP42" s="51">
        <f t="shared" si="72"/>
        <v>0</v>
      </c>
      <c r="CQ42" s="51">
        <f t="shared" si="72"/>
        <v>0</v>
      </c>
      <c r="CR42" s="51">
        <f t="shared" si="72"/>
        <v>0</v>
      </c>
      <c r="CS42" s="51">
        <f t="shared" si="72"/>
        <v>0</v>
      </c>
      <c r="CT42" s="51">
        <f t="shared" si="72"/>
        <v>0</v>
      </c>
      <c r="CU42" s="51">
        <f t="shared" si="72"/>
        <v>0</v>
      </c>
      <c r="CV42" s="51">
        <f t="shared" si="72"/>
        <v>0</v>
      </c>
      <c r="CW42" s="51">
        <f t="shared" si="72"/>
        <v>0</v>
      </c>
      <c r="CX42" s="51">
        <f t="shared" si="72"/>
        <v>0</v>
      </c>
      <c r="CY42" s="51">
        <f t="shared" si="72"/>
        <v>0</v>
      </c>
      <c r="CZ42" s="51">
        <f t="shared" si="72"/>
        <v>0</v>
      </c>
      <c r="DA42" s="51">
        <f t="shared" si="72"/>
        <v>3000000000</v>
      </c>
      <c r="DB42" s="51">
        <f t="shared" si="72"/>
        <v>0</v>
      </c>
      <c r="DC42" s="51">
        <f t="shared" si="72"/>
        <v>0</v>
      </c>
      <c r="DD42" s="51">
        <f t="shared" si="72"/>
        <v>0</v>
      </c>
      <c r="DE42" s="51">
        <f t="shared" si="72"/>
        <v>6000000000</v>
      </c>
      <c r="DF42" s="51">
        <f t="shared" si="72"/>
        <v>480000000</v>
      </c>
      <c r="DG42" s="51">
        <f t="shared" si="72"/>
        <v>425008095</v>
      </c>
      <c r="DH42" s="51">
        <f t="shared" si="72"/>
        <v>404990761</v>
      </c>
      <c r="DI42" s="51">
        <f t="shared" si="72"/>
        <v>0</v>
      </c>
      <c r="DJ42" s="51">
        <f t="shared" si="72"/>
        <v>3000000000</v>
      </c>
      <c r="DK42" s="51">
        <f t="shared" si="72"/>
        <v>0</v>
      </c>
      <c r="DL42" s="51">
        <f t="shared" si="72"/>
        <v>0</v>
      </c>
      <c r="DM42" s="51">
        <f t="shared" si="72"/>
        <v>0</v>
      </c>
      <c r="DN42" s="51">
        <f t="shared" si="72"/>
        <v>0</v>
      </c>
      <c r="DO42" s="51">
        <f t="shared" si="72"/>
        <v>50000000</v>
      </c>
      <c r="DP42" s="51">
        <f t="shared" si="72"/>
        <v>49192064</v>
      </c>
      <c r="DQ42" s="51">
        <f t="shared" si="72"/>
        <v>49192064</v>
      </c>
      <c r="DR42" s="51">
        <f t="shared" si="72"/>
        <v>0</v>
      </c>
      <c r="DS42" s="51">
        <f t="shared" si="72"/>
        <v>0</v>
      </c>
      <c r="DT42" s="51">
        <f t="shared" si="72"/>
        <v>527000000</v>
      </c>
      <c r="DU42" s="51">
        <f t="shared" si="72"/>
        <v>198758836</v>
      </c>
      <c r="DV42" s="51">
        <f t="shared" si="72"/>
        <v>198758836</v>
      </c>
      <c r="DW42" s="51">
        <f t="shared" si="72"/>
        <v>19996934</v>
      </c>
      <c r="DX42" s="51">
        <f t="shared" si="72"/>
        <v>0</v>
      </c>
      <c r="DY42" s="51">
        <f t="shared" ref="DY42:EW42" si="73">SUM(DY43:DY48)</f>
        <v>0</v>
      </c>
      <c r="DZ42" s="51">
        <f t="shared" si="73"/>
        <v>0</v>
      </c>
      <c r="EA42" s="51">
        <f t="shared" si="73"/>
        <v>0</v>
      </c>
      <c r="EB42" s="51">
        <f t="shared" si="73"/>
        <v>0</v>
      </c>
      <c r="EC42" s="51">
        <f t="shared" si="73"/>
        <v>0</v>
      </c>
      <c r="ED42" s="51">
        <f t="shared" si="73"/>
        <v>0</v>
      </c>
      <c r="EE42" s="51">
        <f t="shared" si="73"/>
        <v>0</v>
      </c>
      <c r="EF42" s="51">
        <f t="shared" si="73"/>
        <v>0</v>
      </c>
      <c r="EG42" s="51">
        <f t="shared" si="73"/>
        <v>0</v>
      </c>
      <c r="EH42" s="51">
        <f t="shared" si="73"/>
        <v>0</v>
      </c>
      <c r="EI42" s="51">
        <f t="shared" si="73"/>
        <v>0</v>
      </c>
      <c r="EJ42" s="51">
        <f t="shared" si="73"/>
        <v>0</v>
      </c>
      <c r="EK42" s="51">
        <f t="shared" si="73"/>
        <v>0</v>
      </c>
      <c r="EL42" s="51">
        <f t="shared" si="73"/>
        <v>0</v>
      </c>
      <c r="EM42" s="51">
        <f t="shared" si="73"/>
        <v>0</v>
      </c>
      <c r="EN42" s="51">
        <f t="shared" si="73"/>
        <v>0</v>
      </c>
      <c r="EO42" s="51">
        <f t="shared" si="73"/>
        <v>0</v>
      </c>
      <c r="EP42" s="51">
        <f t="shared" si="73"/>
        <v>0</v>
      </c>
      <c r="EQ42" s="51">
        <f t="shared" si="73"/>
        <v>0</v>
      </c>
      <c r="ER42" s="51">
        <f t="shared" si="73"/>
        <v>0</v>
      </c>
      <c r="ES42" s="51">
        <f t="shared" si="73"/>
        <v>6000000000</v>
      </c>
      <c r="ET42" s="51">
        <f t="shared" si="73"/>
        <v>0</v>
      </c>
      <c r="EU42" s="51">
        <f t="shared" si="73"/>
        <v>0</v>
      </c>
      <c r="EV42" s="51">
        <f t="shared" si="73"/>
        <v>0</v>
      </c>
      <c r="EW42" s="51">
        <f t="shared" si="73"/>
        <v>9000000000</v>
      </c>
      <c r="EX42" s="51">
        <f t="shared" ref="EX42:GZ42" si="74">SUM(EX43:EX48)</f>
        <v>577000000</v>
      </c>
      <c r="EY42" s="51">
        <f t="shared" si="74"/>
        <v>247950900</v>
      </c>
      <c r="EZ42" s="51">
        <f t="shared" si="74"/>
        <v>247950900</v>
      </c>
      <c r="FA42" s="51">
        <f t="shared" si="74"/>
        <v>19996934</v>
      </c>
      <c r="FB42" s="690">
        <f t="shared" si="74"/>
        <v>0</v>
      </c>
      <c r="FC42" s="51">
        <f t="shared" si="74"/>
        <v>1000000000</v>
      </c>
      <c r="FD42" s="51">
        <f t="shared" si="74"/>
        <v>0</v>
      </c>
      <c r="FE42" s="51">
        <f t="shared" si="74"/>
        <v>0</v>
      </c>
      <c r="FF42" s="51">
        <f t="shared" si="74"/>
        <v>0</v>
      </c>
      <c r="FG42" s="51">
        <f t="shared" si="74"/>
        <v>0</v>
      </c>
      <c r="FH42" s="51">
        <f t="shared" si="74"/>
        <v>0</v>
      </c>
      <c r="FI42" s="51">
        <f t="shared" si="74"/>
        <v>0</v>
      </c>
      <c r="FJ42" s="51">
        <f t="shared" si="74"/>
        <v>0</v>
      </c>
      <c r="FK42" s="51">
        <f t="shared" si="74"/>
        <v>0</v>
      </c>
      <c r="FL42" s="51">
        <f t="shared" si="74"/>
        <v>0</v>
      </c>
      <c r="FM42" s="51">
        <f t="shared" si="74"/>
        <v>359507913</v>
      </c>
      <c r="FN42" s="51">
        <f t="shared" si="74"/>
        <v>95706553</v>
      </c>
      <c r="FO42" s="51">
        <f t="shared" si="74"/>
        <v>15230200</v>
      </c>
      <c r="FP42" s="51">
        <f t="shared" si="74"/>
        <v>0</v>
      </c>
      <c r="FQ42" s="51">
        <f t="shared" si="74"/>
        <v>0</v>
      </c>
      <c r="FR42" s="51">
        <f t="shared" si="74"/>
        <v>0</v>
      </c>
      <c r="FS42" s="51">
        <f t="shared" si="74"/>
        <v>0</v>
      </c>
      <c r="FT42" s="51">
        <f t="shared" si="74"/>
        <v>0</v>
      </c>
      <c r="FU42" s="51">
        <f t="shared" si="74"/>
        <v>0</v>
      </c>
      <c r="FV42" s="51">
        <f t="shared" si="74"/>
        <v>0</v>
      </c>
      <c r="FW42" s="51">
        <f t="shared" si="74"/>
        <v>0</v>
      </c>
      <c r="FX42" s="51">
        <f t="shared" si="74"/>
        <v>0</v>
      </c>
      <c r="FY42" s="51">
        <f t="shared" si="74"/>
        <v>0</v>
      </c>
      <c r="FZ42" s="51">
        <f t="shared" si="74"/>
        <v>0</v>
      </c>
      <c r="GA42" s="51">
        <f t="shared" si="74"/>
        <v>0</v>
      </c>
      <c r="GB42" s="51">
        <f t="shared" si="74"/>
        <v>0</v>
      </c>
      <c r="GC42" s="51">
        <f t="shared" si="74"/>
        <v>0</v>
      </c>
      <c r="GD42" s="51">
        <f t="shared" si="74"/>
        <v>0</v>
      </c>
      <c r="GE42" s="51">
        <f t="shared" si="74"/>
        <v>0</v>
      </c>
      <c r="GF42" s="51">
        <f t="shared" si="74"/>
        <v>0</v>
      </c>
      <c r="GG42" s="51">
        <f t="shared" si="74"/>
        <v>0</v>
      </c>
      <c r="GH42" s="51">
        <f t="shared" si="74"/>
        <v>0</v>
      </c>
      <c r="GI42" s="51">
        <f t="shared" si="74"/>
        <v>0</v>
      </c>
      <c r="GJ42" s="51">
        <f t="shared" si="74"/>
        <v>0</v>
      </c>
      <c r="GK42" s="51">
        <f t="shared" si="74"/>
        <v>0</v>
      </c>
      <c r="GL42" s="51">
        <f t="shared" si="74"/>
        <v>0</v>
      </c>
      <c r="GM42" s="51">
        <f t="shared" si="74"/>
        <v>0</v>
      </c>
      <c r="GN42" s="51">
        <f t="shared" si="74"/>
        <v>0</v>
      </c>
      <c r="GO42" s="51">
        <f t="shared" si="74"/>
        <v>0</v>
      </c>
      <c r="GP42" s="51">
        <f t="shared" si="74"/>
        <v>7000000000</v>
      </c>
      <c r="GQ42" s="51">
        <f t="shared" si="74"/>
        <v>0</v>
      </c>
      <c r="GR42" s="51">
        <f t="shared" si="74"/>
        <v>0</v>
      </c>
      <c r="GS42" s="51">
        <f t="shared" si="74"/>
        <v>0</v>
      </c>
      <c r="GT42" s="51">
        <f t="shared" si="74"/>
        <v>0</v>
      </c>
      <c r="GU42" s="51">
        <f t="shared" si="74"/>
        <v>7000000000</v>
      </c>
      <c r="GV42" s="51">
        <f t="shared" si="74"/>
        <v>1359507913</v>
      </c>
      <c r="GW42" s="51">
        <f t="shared" si="74"/>
        <v>95706553</v>
      </c>
      <c r="GX42" s="51">
        <f t="shared" si="74"/>
        <v>15230200</v>
      </c>
      <c r="GY42" s="51">
        <f t="shared" si="74"/>
        <v>0</v>
      </c>
      <c r="GZ42" s="771">
        <f t="shared" si="74"/>
        <v>28000000000</v>
      </c>
      <c r="HA42" s="271"/>
      <c r="HB42" s="277"/>
      <c r="HC42" s="326"/>
    </row>
    <row r="43" spans="1:211" ht="101.25" customHeight="1" x14ac:dyDescent="0.2">
      <c r="A43" s="782"/>
      <c r="B43" s="357"/>
      <c r="C43" s="527"/>
      <c r="D43" s="785"/>
      <c r="E43" s="724"/>
      <c r="F43" s="315"/>
      <c r="G43" s="287">
        <v>25</v>
      </c>
      <c r="H43" s="283" t="s">
        <v>139</v>
      </c>
      <c r="I43" s="280" t="s">
        <v>140</v>
      </c>
      <c r="J43" s="284" t="s">
        <v>125</v>
      </c>
      <c r="K43" s="284">
        <v>13</v>
      </c>
      <c r="L43" s="285" t="s">
        <v>73</v>
      </c>
      <c r="M43" s="286" t="s">
        <v>53</v>
      </c>
      <c r="N43" s="286">
        <v>6</v>
      </c>
      <c r="O43" s="286">
        <v>0</v>
      </c>
      <c r="P43" s="291"/>
      <c r="Q43" s="286">
        <v>2</v>
      </c>
      <c r="R43" s="289"/>
      <c r="S43" s="311">
        <v>2</v>
      </c>
      <c r="T43" s="286">
        <v>2</v>
      </c>
      <c r="U43" s="286"/>
      <c r="V43" s="291">
        <v>2</v>
      </c>
      <c r="W43" s="286">
        <v>2</v>
      </c>
      <c r="X43" s="285"/>
      <c r="Y43" s="285"/>
      <c r="Z43" s="370"/>
      <c r="AA43" s="287">
        <v>2</v>
      </c>
      <c r="AB43" s="284" t="s">
        <v>141</v>
      </c>
      <c r="AC43" s="53"/>
      <c r="AD43" s="54"/>
      <c r="AE43" s="54"/>
      <c r="AF43" s="54"/>
      <c r="AG43" s="53"/>
      <c r="AH43" s="54"/>
      <c r="AI43" s="54"/>
      <c r="AJ43" s="54"/>
      <c r="AK43" s="53"/>
      <c r="AL43" s="54"/>
      <c r="AM43" s="54"/>
      <c r="AN43" s="54"/>
      <c r="AO43" s="53"/>
      <c r="AP43" s="54"/>
      <c r="AQ43" s="54"/>
      <c r="AR43" s="54"/>
      <c r="AS43" s="53"/>
      <c r="AT43" s="54"/>
      <c r="AU43" s="54"/>
      <c r="AV43" s="54"/>
      <c r="AW43" s="53"/>
      <c r="AX43" s="54"/>
      <c r="AY43" s="54"/>
      <c r="AZ43" s="54"/>
      <c r="BA43" s="53"/>
      <c r="BB43" s="54"/>
      <c r="BC43" s="54"/>
      <c r="BD43" s="54"/>
      <c r="BE43" s="53"/>
      <c r="BF43" s="54"/>
      <c r="BG43" s="54"/>
      <c r="BH43" s="54"/>
      <c r="BI43" s="53"/>
      <c r="BJ43" s="54"/>
      <c r="BK43" s="54"/>
      <c r="BL43" s="54"/>
      <c r="BM43" s="53">
        <f t="shared" ref="BM43:BM48" si="75">+AC43+AG43+AK43+AO43+AS43+AW43+BA43+BE43+BI43</f>
        <v>0</v>
      </c>
      <c r="BN43" s="54">
        <f t="shared" ref="BN43:BP48" si="76">AD43+AH43+AL43+AP43+AT43+AX43+BB43+BF43+BJ43</f>
        <v>0</v>
      </c>
      <c r="BO43" s="54">
        <f t="shared" si="76"/>
        <v>0</v>
      </c>
      <c r="BP43" s="54">
        <f t="shared" si="76"/>
        <v>0</v>
      </c>
      <c r="BQ43" s="87">
        <v>1000000000</v>
      </c>
      <c r="BR43" s="87"/>
      <c r="BS43" s="87"/>
      <c r="BT43" s="87"/>
      <c r="BU43" s="87"/>
      <c r="BV43" s="87">
        <v>60000000</v>
      </c>
      <c r="BW43" s="87">
        <v>53720000</v>
      </c>
      <c r="BX43" s="87">
        <v>53720000</v>
      </c>
      <c r="BY43" s="87"/>
      <c r="BZ43" s="87"/>
      <c r="CA43" s="87">
        <v>300000000</v>
      </c>
      <c r="CB43" s="87">
        <v>288874597</v>
      </c>
      <c r="CC43" s="87">
        <v>268857263</v>
      </c>
      <c r="CD43" s="87"/>
      <c r="CE43" s="87"/>
      <c r="CF43" s="87"/>
      <c r="CG43" s="87"/>
      <c r="CH43" s="87"/>
      <c r="CI43" s="87"/>
      <c r="CJ43" s="87"/>
      <c r="CK43" s="87"/>
      <c r="CL43" s="87"/>
      <c r="CM43" s="87"/>
      <c r="CN43" s="87"/>
      <c r="CO43" s="87"/>
      <c r="CP43" s="87"/>
      <c r="CQ43" s="87"/>
      <c r="CR43" s="87"/>
      <c r="CS43" s="87"/>
      <c r="CT43" s="87"/>
      <c r="CU43" s="87"/>
      <c r="CV43" s="87"/>
      <c r="CW43" s="87"/>
      <c r="CX43" s="87"/>
      <c r="CY43" s="87"/>
      <c r="CZ43" s="87"/>
      <c r="DA43" s="87"/>
      <c r="DB43" s="87"/>
      <c r="DC43" s="87"/>
      <c r="DD43" s="87"/>
      <c r="DE43" s="85">
        <f t="shared" si="66"/>
        <v>1000000000</v>
      </c>
      <c r="DF43" s="100">
        <f t="shared" ref="DF43:DF48" si="77">BR43+BV43+CA43+CF43+CJ43+CN43+CR43+CW43+DB43</f>
        <v>360000000</v>
      </c>
      <c r="DG43" s="100">
        <f t="shared" ref="DG43:DG48" si="78">BS43+BW43+CB43+CG43+CK43+CO43+CS43+CX43+DC43</f>
        <v>342594597</v>
      </c>
      <c r="DH43" s="100">
        <f t="shared" ref="DH43:DH48" si="79">BT43+BX43+CC43+CH43+CL43+CP43+CT43+CY43+DD43</f>
        <v>322577263</v>
      </c>
      <c r="DI43" s="100"/>
      <c r="DJ43" s="66"/>
      <c r="DK43" s="66"/>
      <c r="DL43" s="66"/>
      <c r="DM43" s="66"/>
      <c r="DN43" s="88"/>
      <c r="DO43" s="88"/>
      <c r="DP43" s="88"/>
      <c r="DQ43" s="88"/>
      <c r="DR43" s="88"/>
      <c r="DS43" s="88"/>
      <c r="DT43" s="88">
        <v>150000000</v>
      </c>
      <c r="DU43" s="88">
        <v>140413836</v>
      </c>
      <c r="DV43" s="88">
        <v>140413836</v>
      </c>
      <c r="DW43" s="88">
        <v>19996934</v>
      </c>
      <c r="DX43" s="88"/>
      <c r="DY43" s="88"/>
      <c r="DZ43" s="88"/>
      <c r="EA43" s="88"/>
      <c r="EB43" s="88"/>
      <c r="EC43" s="88"/>
      <c r="ED43" s="88"/>
      <c r="EE43" s="88"/>
      <c r="EF43" s="88"/>
      <c r="EG43" s="88"/>
      <c r="EH43" s="88"/>
      <c r="EI43" s="88"/>
      <c r="EJ43" s="88"/>
      <c r="EK43" s="88"/>
      <c r="EL43" s="88"/>
      <c r="EM43" s="88"/>
      <c r="EN43" s="88"/>
      <c r="EO43" s="88"/>
      <c r="EP43" s="88"/>
      <c r="EQ43" s="88"/>
      <c r="ER43" s="88"/>
      <c r="ES43" s="88">
        <v>1000000000</v>
      </c>
      <c r="ET43" s="87"/>
      <c r="EU43" s="87"/>
      <c r="EV43" s="87"/>
      <c r="EW43" s="85">
        <f t="shared" ref="EW43:EX48" si="80">DJ43+DN43+DS43+DX43+EB43+EF43+EJ43+EN43+ES43</f>
        <v>1000000000</v>
      </c>
      <c r="EX43" s="90">
        <f t="shared" si="80"/>
        <v>150000000</v>
      </c>
      <c r="EY43" s="90">
        <f t="shared" ref="EY43:EZ48" si="81">DL43+DP43+DU43+DZ43+ED43+EH43+EL43+EP43+EU43</f>
        <v>140413836</v>
      </c>
      <c r="EZ43" s="90">
        <f t="shared" si="81"/>
        <v>140413836</v>
      </c>
      <c r="FA43" s="192">
        <f>DW43</f>
        <v>19996934</v>
      </c>
      <c r="FB43" s="87"/>
      <c r="FC43" s="88"/>
      <c r="FD43" s="88"/>
      <c r="FE43" s="88"/>
      <c r="FF43" s="147"/>
      <c r="FG43" s="87"/>
      <c r="FH43" s="87"/>
      <c r="FI43" s="87"/>
      <c r="FJ43" s="87"/>
      <c r="FK43" s="87"/>
      <c r="FL43" s="87"/>
      <c r="FM43" s="87">
        <v>237560000</v>
      </c>
      <c r="FN43" s="87">
        <v>50166000</v>
      </c>
      <c r="FO43" s="87">
        <v>5150000</v>
      </c>
      <c r="FP43" s="87"/>
      <c r="FQ43" s="87"/>
      <c r="FR43" s="87"/>
      <c r="FS43" s="87"/>
      <c r="FT43" s="87"/>
      <c r="FU43" s="87"/>
      <c r="FV43" s="87"/>
      <c r="FW43" s="87"/>
      <c r="FX43" s="87"/>
      <c r="FY43" s="87"/>
      <c r="FZ43" s="87"/>
      <c r="GA43" s="87"/>
      <c r="GB43" s="87"/>
      <c r="GC43" s="87"/>
      <c r="GD43" s="87"/>
      <c r="GE43" s="87"/>
      <c r="GF43" s="87"/>
      <c r="GG43" s="87"/>
      <c r="GH43" s="87"/>
      <c r="GI43" s="87"/>
      <c r="GJ43" s="87"/>
      <c r="GK43" s="87"/>
      <c r="GL43" s="87"/>
      <c r="GM43" s="87"/>
      <c r="GN43" s="87"/>
      <c r="GO43" s="87"/>
      <c r="GP43" s="87"/>
      <c r="GQ43" s="87"/>
      <c r="GR43" s="87"/>
      <c r="GS43" s="87"/>
      <c r="GT43" s="87"/>
      <c r="GU43" s="85">
        <f t="shared" ref="GU43:GU48" si="82">FB43+FG43+FL43+FQ43+FV43+GA43+GF43+GK43+GP43</f>
        <v>0</v>
      </c>
      <c r="GV43" s="85">
        <f t="shared" ref="GV43:GY44" si="83">GQ43+GL43+GG43+GB43+FW43+FR43+FM43+FH43</f>
        <v>237560000</v>
      </c>
      <c r="GW43" s="85">
        <f t="shared" si="83"/>
        <v>50166000</v>
      </c>
      <c r="GX43" s="85">
        <f t="shared" si="83"/>
        <v>5150000</v>
      </c>
      <c r="GY43" s="85">
        <f t="shared" si="83"/>
        <v>0</v>
      </c>
      <c r="GZ43" s="772">
        <f t="shared" ref="GZ43:GZ48" si="84">BM43+DE43+EW43+GU43</f>
        <v>2000000000</v>
      </c>
      <c r="HA43" s="738"/>
      <c r="HB43" s="297" t="s">
        <v>1238</v>
      </c>
      <c r="HC43" s="303" t="s">
        <v>1632</v>
      </c>
    </row>
    <row r="44" spans="1:211" ht="93" customHeight="1" x14ac:dyDescent="0.2">
      <c r="A44" s="782"/>
      <c r="B44" s="357"/>
      <c r="C44" s="304">
        <v>5</v>
      </c>
      <c r="D44" s="730" t="s">
        <v>142</v>
      </c>
      <c r="E44" s="371" t="s">
        <v>121</v>
      </c>
      <c r="F44" s="371" t="s">
        <v>122</v>
      </c>
      <c r="G44" s="287">
        <v>26</v>
      </c>
      <c r="H44" s="283" t="s">
        <v>143</v>
      </c>
      <c r="I44" s="280" t="s">
        <v>144</v>
      </c>
      <c r="J44" s="284" t="s">
        <v>125</v>
      </c>
      <c r="K44" s="284">
        <v>13</v>
      </c>
      <c r="L44" s="285" t="s">
        <v>73</v>
      </c>
      <c r="M44" s="286" t="s">
        <v>53</v>
      </c>
      <c r="N44" s="286">
        <v>5</v>
      </c>
      <c r="O44" s="286">
        <v>0</v>
      </c>
      <c r="P44" s="291"/>
      <c r="Q44" s="286">
        <v>1</v>
      </c>
      <c r="R44" s="289"/>
      <c r="S44" s="311">
        <v>1</v>
      </c>
      <c r="T44" s="286">
        <v>2</v>
      </c>
      <c r="U44" s="286"/>
      <c r="V44" s="291">
        <v>4</v>
      </c>
      <c r="W44" s="286">
        <v>2</v>
      </c>
      <c r="X44" s="285"/>
      <c r="Y44" s="285">
        <v>0.25</v>
      </c>
      <c r="Z44" s="370"/>
      <c r="AA44" s="287">
        <v>2</v>
      </c>
      <c r="AB44" s="284" t="s">
        <v>141</v>
      </c>
      <c r="AC44" s="53"/>
      <c r="AD44" s="54"/>
      <c r="AE44" s="54"/>
      <c r="AF44" s="54"/>
      <c r="AG44" s="53"/>
      <c r="AH44" s="54"/>
      <c r="AI44" s="54"/>
      <c r="AJ44" s="54"/>
      <c r="AK44" s="53"/>
      <c r="AL44" s="54"/>
      <c r="AM44" s="54"/>
      <c r="AN44" s="54"/>
      <c r="AO44" s="53"/>
      <c r="AP44" s="54"/>
      <c r="AQ44" s="54"/>
      <c r="AR44" s="54"/>
      <c r="AS44" s="53"/>
      <c r="AT44" s="54"/>
      <c r="AU44" s="54"/>
      <c r="AV44" s="54"/>
      <c r="AW44" s="53"/>
      <c r="AX44" s="54"/>
      <c r="AY44" s="54"/>
      <c r="AZ44" s="54"/>
      <c r="BA44" s="53"/>
      <c r="BB44" s="54"/>
      <c r="BC44" s="54"/>
      <c r="BD44" s="54"/>
      <c r="BE44" s="53"/>
      <c r="BF44" s="54"/>
      <c r="BG44" s="54"/>
      <c r="BH44" s="54"/>
      <c r="BI44" s="53"/>
      <c r="BJ44" s="54"/>
      <c r="BK44" s="54"/>
      <c r="BL44" s="54"/>
      <c r="BM44" s="53">
        <f t="shared" si="75"/>
        <v>0</v>
      </c>
      <c r="BN44" s="54">
        <f t="shared" si="76"/>
        <v>0</v>
      </c>
      <c r="BO44" s="54">
        <f t="shared" si="76"/>
        <v>0</v>
      </c>
      <c r="BP44" s="54">
        <f t="shared" si="76"/>
        <v>0</v>
      </c>
      <c r="BQ44" s="87">
        <v>1000000000</v>
      </c>
      <c r="BR44" s="87"/>
      <c r="BS44" s="87"/>
      <c r="BT44" s="87"/>
      <c r="BU44" s="87"/>
      <c r="BV44" s="87"/>
      <c r="BW44" s="87"/>
      <c r="BX44" s="87"/>
      <c r="BY44" s="87"/>
      <c r="BZ44" s="87"/>
      <c r="CA44" s="87">
        <v>50000000</v>
      </c>
      <c r="CB44" s="87">
        <v>36090333</v>
      </c>
      <c r="CC44" s="87">
        <v>36090333</v>
      </c>
      <c r="CD44" s="87"/>
      <c r="CE44" s="87"/>
      <c r="CF44" s="87"/>
      <c r="CG44" s="87"/>
      <c r="CH44" s="87"/>
      <c r="CI44" s="87"/>
      <c r="CJ44" s="87"/>
      <c r="CK44" s="87"/>
      <c r="CL44" s="87"/>
      <c r="CM44" s="87"/>
      <c r="CN44" s="87"/>
      <c r="CO44" s="87"/>
      <c r="CP44" s="87"/>
      <c r="CQ44" s="87"/>
      <c r="CR44" s="87"/>
      <c r="CS44" s="87"/>
      <c r="CT44" s="87"/>
      <c r="CU44" s="87"/>
      <c r="CV44" s="87"/>
      <c r="CW44" s="87"/>
      <c r="CX44" s="87"/>
      <c r="CY44" s="87"/>
      <c r="CZ44" s="87"/>
      <c r="DA44" s="87"/>
      <c r="DB44" s="87"/>
      <c r="DC44" s="87"/>
      <c r="DD44" s="87"/>
      <c r="DE44" s="85">
        <f t="shared" si="66"/>
        <v>1000000000</v>
      </c>
      <c r="DF44" s="100">
        <f t="shared" si="77"/>
        <v>50000000</v>
      </c>
      <c r="DG44" s="100">
        <f t="shared" si="78"/>
        <v>36090333</v>
      </c>
      <c r="DH44" s="100">
        <f t="shared" si="79"/>
        <v>36090333</v>
      </c>
      <c r="DI44" s="100"/>
      <c r="DJ44" s="88"/>
      <c r="DK44" s="66"/>
      <c r="DL44" s="88"/>
      <c r="DM44" s="88"/>
      <c r="DN44" s="88"/>
      <c r="DO44" s="88"/>
      <c r="DP44" s="88"/>
      <c r="DQ44" s="88"/>
      <c r="DR44" s="88"/>
      <c r="DS44" s="88"/>
      <c r="DT44" s="88">
        <v>28000000</v>
      </c>
      <c r="DU44" s="88">
        <v>26235000</v>
      </c>
      <c r="DV44" s="88">
        <v>26235000</v>
      </c>
      <c r="DW44" s="88"/>
      <c r="DX44" s="88"/>
      <c r="DY44" s="88"/>
      <c r="DZ44" s="88"/>
      <c r="EA44" s="88"/>
      <c r="EB44" s="88"/>
      <c r="EC44" s="88"/>
      <c r="ED44" s="88"/>
      <c r="EE44" s="88"/>
      <c r="EF44" s="88"/>
      <c r="EG44" s="88"/>
      <c r="EH44" s="88"/>
      <c r="EI44" s="88"/>
      <c r="EJ44" s="88"/>
      <c r="EK44" s="88"/>
      <c r="EL44" s="88"/>
      <c r="EM44" s="88"/>
      <c r="EN44" s="88"/>
      <c r="EO44" s="88"/>
      <c r="EP44" s="88"/>
      <c r="EQ44" s="88"/>
      <c r="ER44" s="88"/>
      <c r="ES44" s="88">
        <v>1000000000</v>
      </c>
      <c r="ET44" s="87"/>
      <c r="EU44" s="87"/>
      <c r="EV44" s="87"/>
      <c r="EW44" s="85">
        <f t="shared" si="80"/>
        <v>1000000000</v>
      </c>
      <c r="EX44" s="90">
        <f t="shared" si="80"/>
        <v>28000000</v>
      </c>
      <c r="EY44" s="90">
        <f t="shared" si="81"/>
        <v>26235000</v>
      </c>
      <c r="EZ44" s="90">
        <f t="shared" si="81"/>
        <v>26235000</v>
      </c>
      <c r="FA44" s="192"/>
      <c r="FB44" s="87"/>
      <c r="FC44" s="88"/>
      <c r="FD44" s="88"/>
      <c r="FE44" s="88"/>
      <c r="FF44" s="147"/>
      <c r="FG44" s="87"/>
      <c r="FH44" s="87"/>
      <c r="FI44" s="87"/>
      <c r="FJ44" s="87"/>
      <c r="FK44" s="87"/>
      <c r="FL44" s="87"/>
      <c r="FM44" s="87">
        <v>44350000</v>
      </c>
      <c r="FN44" s="87">
        <v>5600000</v>
      </c>
      <c r="FO44" s="87">
        <v>3360000</v>
      </c>
      <c r="FP44" s="87"/>
      <c r="FQ44" s="87"/>
      <c r="FR44" s="87"/>
      <c r="FS44" s="87"/>
      <c r="FT44" s="87"/>
      <c r="FU44" s="87"/>
      <c r="FV44" s="87"/>
      <c r="FW44" s="87"/>
      <c r="FX44" s="87"/>
      <c r="FY44" s="87"/>
      <c r="FZ44" s="87"/>
      <c r="GA44" s="87"/>
      <c r="GB44" s="87"/>
      <c r="GC44" s="87"/>
      <c r="GD44" s="87"/>
      <c r="GE44" s="87"/>
      <c r="GF44" s="87"/>
      <c r="GG44" s="87"/>
      <c r="GH44" s="87"/>
      <c r="GI44" s="87"/>
      <c r="GJ44" s="87"/>
      <c r="GK44" s="87"/>
      <c r="GL44" s="87"/>
      <c r="GM44" s="87"/>
      <c r="GN44" s="87"/>
      <c r="GO44" s="87"/>
      <c r="GP44" s="87">
        <v>7000000000</v>
      </c>
      <c r="GQ44" s="87"/>
      <c r="GR44" s="87"/>
      <c r="GS44" s="87"/>
      <c r="GT44" s="87"/>
      <c r="GU44" s="85">
        <f t="shared" si="82"/>
        <v>7000000000</v>
      </c>
      <c r="GV44" s="85">
        <f t="shared" si="83"/>
        <v>44350000</v>
      </c>
      <c r="GW44" s="85">
        <f t="shared" si="83"/>
        <v>5600000</v>
      </c>
      <c r="GX44" s="85">
        <f t="shared" si="83"/>
        <v>3360000</v>
      </c>
      <c r="GY44" s="85">
        <f t="shared" si="83"/>
        <v>0</v>
      </c>
      <c r="GZ44" s="772">
        <f t="shared" si="84"/>
        <v>9000000000</v>
      </c>
      <c r="HA44" s="738"/>
      <c r="HB44" s="297" t="s">
        <v>1239</v>
      </c>
      <c r="HC44" s="299" t="s">
        <v>1633</v>
      </c>
    </row>
    <row r="45" spans="1:211" s="377" customFormat="1" ht="59.25" customHeight="1" x14ac:dyDescent="0.2">
      <c r="A45" s="786"/>
      <c r="B45" s="373"/>
      <c r="C45" s="374"/>
      <c r="D45" s="375"/>
      <c r="E45" s="376"/>
      <c r="F45" s="376"/>
      <c r="G45" s="287">
        <v>27</v>
      </c>
      <c r="H45" s="283" t="s">
        <v>145</v>
      </c>
      <c r="I45" s="283" t="s">
        <v>146</v>
      </c>
      <c r="J45" s="284" t="s">
        <v>125</v>
      </c>
      <c r="K45" s="284">
        <v>13</v>
      </c>
      <c r="L45" s="284" t="s">
        <v>73</v>
      </c>
      <c r="M45" s="287">
        <v>0</v>
      </c>
      <c r="N45" s="287">
        <v>6</v>
      </c>
      <c r="O45" s="287">
        <v>0</v>
      </c>
      <c r="P45" s="288"/>
      <c r="Q45" s="287">
        <v>2</v>
      </c>
      <c r="R45" s="289"/>
      <c r="S45" s="345">
        <v>1</v>
      </c>
      <c r="T45" s="287">
        <v>2</v>
      </c>
      <c r="U45" s="287"/>
      <c r="V45" s="288">
        <v>0.5</v>
      </c>
      <c r="W45" s="859">
        <v>2</v>
      </c>
      <c r="X45" s="721">
        <v>3</v>
      </c>
      <c r="Y45" s="721"/>
      <c r="Z45" s="370"/>
      <c r="AA45" s="287">
        <v>2</v>
      </c>
      <c r="AB45" s="284" t="s">
        <v>141</v>
      </c>
      <c r="AC45" s="53"/>
      <c r="AD45" s="54"/>
      <c r="AE45" s="54"/>
      <c r="AF45" s="54"/>
      <c r="AG45" s="53"/>
      <c r="AH45" s="54"/>
      <c r="AI45" s="54"/>
      <c r="AJ45" s="54"/>
      <c r="AK45" s="53"/>
      <c r="AL45" s="54"/>
      <c r="AM45" s="54"/>
      <c r="AN45" s="54"/>
      <c r="AO45" s="53"/>
      <c r="AP45" s="54"/>
      <c r="AQ45" s="54"/>
      <c r="AR45" s="54"/>
      <c r="AS45" s="53"/>
      <c r="AT45" s="54"/>
      <c r="AU45" s="54"/>
      <c r="AV45" s="54"/>
      <c r="AW45" s="53"/>
      <c r="AX45" s="54"/>
      <c r="AY45" s="54"/>
      <c r="AZ45" s="54"/>
      <c r="BA45" s="53"/>
      <c r="BB45" s="54"/>
      <c r="BC45" s="54"/>
      <c r="BD45" s="54"/>
      <c r="BE45" s="53"/>
      <c r="BF45" s="54"/>
      <c r="BG45" s="54"/>
      <c r="BH45" s="54"/>
      <c r="BI45" s="53">
        <v>6000000000</v>
      </c>
      <c r="BJ45" s="54"/>
      <c r="BK45" s="54"/>
      <c r="BL45" s="54"/>
      <c r="BM45" s="53">
        <f t="shared" si="75"/>
        <v>6000000000</v>
      </c>
      <c r="BN45" s="54">
        <f t="shared" si="76"/>
        <v>0</v>
      </c>
      <c r="BO45" s="54">
        <f t="shared" si="76"/>
        <v>0</v>
      </c>
      <c r="BP45" s="54">
        <f t="shared" si="76"/>
        <v>0</v>
      </c>
      <c r="BQ45" s="86">
        <v>1000000000</v>
      </c>
      <c r="BR45" s="86"/>
      <c r="BS45" s="86"/>
      <c r="BT45" s="86"/>
      <c r="BU45" s="86"/>
      <c r="BV45" s="86"/>
      <c r="BW45" s="86"/>
      <c r="BX45" s="86"/>
      <c r="BY45" s="86"/>
      <c r="BZ45" s="86"/>
      <c r="CA45" s="86"/>
      <c r="CB45" s="86"/>
      <c r="CC45" s="86"/>
      <c r="CD45" s="86"/>
      <c r="CE45" s="86"/>
      <c r="CF45" s="86"/>
      <c r="CG45" s="86"/>
      <c r="CH45" s="86"/>
      <c r="CI45" s="86"/>
      <c r="CJ45" s="86"/>
      <c r="CK45" s="86"/>
      <c r="CL45" s="86"/>
      <c r="CM45" s="86"/>
      <c r="CN45" s="86"/>
      <c r="CO45" s="86"/>
      <c r="CP45" s="86"/>
      <c r="CQ45" s="86"/>
      <c r="CR45" s="86"/>
      <c r="CS45" s="86"/>
      <c r="CT45" s="86"/>
      <c r="CU45" s="86"/>
      <c r="CV45" s="86"/>
      <c r="CW45" s="86"/>
      <c r="CX45" s="86"/>
      <c r="CY45" s="86"/>
      <c r="CZ45" s="86"/>
      <c r="DA45" s="86"/>
      <c r="DB45" s="86"/>
      <c r="DC45" s="86"/>
      <c r="DD45" s="86"/>
      <c r="DE45" s="100">
        <f t="shared" si="66"/>
        <v>1000000000</v>
      </c>
      <c r="DF45" s="100">
        <f t="shared" si="77"/>
        <v>0</v>
      </c>
      <c r="DG45" s="100">
        <f t="shared" si="78"/>
        <v>0</v>
      </c>
      <c r="DH45" s="100">
        <f t="shared" si="79"/>
        <v>0</v>
      </c>
      <c r="DI45" s="100"/>
      <c r="DJ45" s="66"/>
      <c r="DK45" s="66"/>
      <c r="DL45" s="66"/>
      <c r="DM45" s="66"/>
      <c r="DN45" s="66"/>
      <c r="DO45" s="66"/>
      <c r="DP45" s="66"/>
      <c r="DQ45" s="66"/>
      <c r="DR45" s="66"/>
      <c r="DS45" s="66"/>
      <c r="DT45" s="66">
        <v>300000000</v>
      </c>
      <c r="DU45" s="66">
        <v>0</v>
      </c>
      <c r="DV45" s="66">
        <v>0</v>
      </c>
      <c r="DW45" s="66"/>
      <c r="DX45" s="66"/>
      <c r="DY45" s="66"/>
      <c r="DZ45" s="66"/>
      <c r="EA45" s="66"/>
      <c r="EB45" s="66"/>
      <c r="EC45" s="66"/>
      <c r="ED45" s="66"/>
      <c r="EE45" s="66"/>
      <c r="EF45" s="66"/>
      <c r="EG45" s="66"/>
      <c r="EH45" s="66"/>
      <c r="EI45" s="66"/>
      <c r="EJ45" s="66"/>
      <c r="EK45" s="66"/>
      <c r="EL45" s="66"/>
      <c r="EM45" s="66"/>
      <c r="EN45" s="66"/>
      <c r="EO45" s="66"/>
      <c r="EP45" s="66"/>
      <c r="EQ45" s="66"/>
      <c r="ER45" s="66"/>
      <c r="ES45" s="66">
        <v>4000000000</v>
      </c>
      <c r="ET45" s="86"/>
      <c r="EU45" s="86"/>
      <c r="EV45" s="86"/>
      <c r="EW45" s="85">
        <f t="shared" si="80"/>
        <v>4000000000</v>
      </c>
      <c r="EX45" s="90">
        <f t="shared" si="80"/>
        <v>300000000</v>
      </c>
      <c r="EY45" s="90">
        <f t="shared" si="81"/>
        <v>0</v>
      </c>
      <c r="EZ45" s="90">
        <f t="shared" si="81"/>
        <v>0</v>
      </c>
      <c r="FA45" s="192"/>
      <c r="FB45" s="86"/>
      <c r="FC45" s="66">
        <v>1000000000</v>
      </c>
      <c r="FD45" s="66"/>
      <c r="FE45" s="66"/>
      <c r="FF45" s="148"/>
      <c r="FG45" s="86"/>
      <c r="FH45" s="86"/>
      <c r="FI45" s="86"/>
      <c r="FJ45" s="86"/>
      <c r="FK45" s="86"/>
      <c r="FL45" s="86"/>
      <c r="FM45" s="86"/>
      <c r="FN45" s="86"/>
      <c r="FO45" s="86"/>
      <c r="FP45" s="86"/>
      <c r="FQ45" s="86"/>
      <c r="FR45" s="86"/>
      <c r="FS45" s="86"/>
      <c r="FT45" s="86"/>
      <c r="FU45" s="86"/>
      <c r="FV45" s="86"/>
      <c r="FW45" s="86"/>
      <c r="FX45" s="86"/>
      <c r="FY45" s="86"/>
      <c r="FZ45" s="86"/>
      <c r="GA45" s="86"/>
      <c r="GB45" s="86"/>
      <c r="GC45" s="86"/>
      <c r="GD45" s="86"/>
      <c r="GE45" s="86"/>
      <c r="GF45" s="86"/>
      <c r="GG45" s="86"/>
      <c r="GH45" s="86"/>
      <c r="GI45" s="86"/>
      <c r="GJ45" s="86"/>
      <c r="GK45" s="86"/>
      <c r="GL45" s="86"/>
      <c r="GM45" s="86"/>
      <c r="GN45" s="86"/>
      <c r="GO45" s="86"/>
      <c r="GP45" s="86"/>
      <c r="GQ45" s="86"/>
      <c r="GR45" s="86"/>
      <c r="GS45" s="86"/>
      <c r="GT45" s="86"/>
      <c r="GU45" s="85">
        <f t="shared" si="82"/>
        <v>0</v>
      </c>
      <c r="GV45" s="85">
        <f>FC45+FH45+FM45+FR45+FW45+GB45+GG45+GL45+GQ45</f>
        <v>1000000000</v>
      </c>
      <c r="GW45" s="85">
        <f>FD45+FI45+FN45+FS45+FX45+GC45+GH45+GM45+GR45</f>
        <v>0</v>
      </c>
      <c r="GX45" s="85">
        <f>FE45+FJ45+FO45+FT45+FY45+GD45+GI45+GN45+GS45</f>
        <v>0</v>
      </c>
      <c r="GY45" s="85">
        <f>FF45+FK45+FP45+FU45+FZ45+GE45+GJ45+GO45+GT45</f>
        <v>0</v>
      </c>
      <c r="GZ45" s="772">
        <f t="shared" si="84"/>
        <v>11000000000</v>
      </c>
      <c r="HA45" s="526"/>
      <c r="HB45" s="297"/>
      <c r="HC45" s="331" t="s">
        <v>1634</v>
      </c>
    </row>
    <row r="46" spans="1:211" ht="59.25" customHeight="1" x14ac:dyDescent="0.2">
      <c r="A46" s="782"/>
      <c r="B46" s="357"/>
      <c r="C46" s="300">
        <v>6</v>
      </c>
      <c r="D46" s="731" t="s">
        <v>147</v>
      </c>
      <c r="E46" s="732" t="s">
        <v>127</v>
      </c>
      <c r="F46" s="732" t="s">
        <v>128</v>
      </c>
      <c r="G46" s="287">
        <v>28</v>
      </c>
      <c r="H46" s="283" t="s">
        <v>148</v>
      </c>
      <c r="I46" s="280" t="s">
        <v>149</v>
      </c>
      <c r="J46" s="284" t="s">
        <v>125</v>
      </c>
      <c r="K46" s="284">
        <v>13</v>
      </c>
      <c r="L46" s="285" t="s">
        <v>73</v>
      </c>
      <c r="M46" s="286" t="s">
        <v>53</v>
      </c>
      <c r="N46" s="286">
        <v>6</v>
      </c>
      <c r="O46" s="286">
        <v>0</v>
      </c>
      <c r="P46" s="291"/>
      <c r="Q46" s="286">
        <v>2</v>
      </c>
      <c r="R46" s="289"/>
      <c r="S46" s="311">
        <v>2</v>
      </c>
      <c r="T46" s="286">
        <v>2</v>
      </c>
      <c r="U46" s="286"/>
      <c r="V46" s="291">
        <v>2</v>
      </c>
      <c r="W46" s="286">
        <v>2</v>
      </c>
      <c r="X46" s="285"/>
      <c r="Y46" s="285"/>
      <c r="Z46" s="370"/>
      <c r="AA46" s="287">
        <v>2</v>
      </c>
      <c r="AB46" s="284" t="s">
        <v>141</v>
      </c>
      <c r="AC46" s="53"/>
      <c r="AD46" s="54"/>
      <c r="AE46" s="54"/>
      <c r="AF46" s="54"/>
      <c r="AG46" s="53"/>
      <c r="AH46" s="54"/>
      <c r="AI46" s="54"/>
      <c r="AJ46" s="54"/>
      <c r="AK46" s="53"/>
      <c r="AL46" s="54"/>
      <c r="AM46" s="54"/>
      <c r="AN46" s="54"/>
      <c r="AO46" s="53"/>
      <c r="AP46" s="54"/>
      <c r="AQ46" s="54"/>
      <c r="AR46" s="54"/>
      <c r="AS46" s="53"/>
      <c r="AT46" s="54"/>
      <c r="AU46" s="54"/>
      <c r="AV46" s="54"/>
      <c r="AW46" s="53"/>
      <c r="AX46" s="54"/>
      <c r="AY46" s="54"/>
      <c r="AZ46" s="54"/>
      <c r="BA46" s="53"/>
      <c r="BB46" s="54"/>
      <c r="BC46" s="54"/>
      <c r="BD46" s="54"/>
      <c r="BE46" s="53"/>
      <c r="BF46" s="54"/>
      <c r="BG46" s="54"/>
      <c r="BH46" s="54"/>
      <c r="BI46" s="53"/>
      <c r="BJ46" s="54"/>
      <c r="BK46" s="54"/>
      <c r="BL46" s="54"/>
      <c r="BM46" s="53">
        <f t="shared" si="75"/>
        <v>0</v>
      </c>
      <c r="BN46" s="54">
        <f t="shared" si="76"/>
        <v>0</v>
      </c>
      <c r="BO46" s="54">
        <f t="shared" si="76"/>
        <v>0</v>
      </c>
      <c r="BP46" s="54">
        <f t="shared" si="76"/>
        <v>0</v>
      </c>
      <c r="BQ46" s="87"/>
      <c r="BR46" s="87"/>
      <c r="BS46" s="87"/>
      <c r="BT46" s="87"/>
      <c r="BU46" s="87"/>
      <c r="BV46" s="87"/>
      <c r="BW46" s="87"/>
      <c r="BX46" s="87"/>
      <c r="BY46" s="87"/>
      <c r="BZ46" s="87"/>
      <c r="CA46" s="87"/>
      <c r="CB46" s="87"/>
      <c r="CC46" s="87"/>
      <c r="CD46" s="87"/>
      <c r="CE46" s="87"/>
      <c r="CF46" s="87"/>
      <c r="CG46" s="87"/>
      <c r="CH46" s="87"/>
      <c r="CI46" s="87"/>
      <c r="CJ46" s="87"/>
      <c r="CK46" s="87"/>
      <c r="CL46" s="87"/>
      <c r="CM46" s="87"/>
      <c r="CN46" s="87"/>
      <c r="CO46" s="87"/>
      <c r="CP46" s="87"/>
      <c r="CQ46" s="87"/>
      <c r="CR46" s="87"/>
      <c r="CS46" s="87"/>
      <c r="CT46" s="87"/>
      <c r="CU46" s="87"/>
      <c r="CV46" s="87"/>
      <c r="CW46" s="87"/>
      <c r="CX46" s="87"/>
      <c r="CY46" s="87"/>
      <c r="CZ46" s="87"/>
      <c r="DA46" s="88">
        <v>1000000000</v>
      </c>
      <c r="DB46" s="87"/>
      <c r="DC46" s="87"/>
      <c r="DD46" s="87"/>
      <c r="DE46" s="85">
        <f t="shared" si="66"/>
        <v>1000000000</v>
      </c>
      <c r="DF46" s="100">
        <f t="shared" si="77"/>
        <v>0</v>
      </c>
      <c r="DG46" s="100">
        <f t="shared" si="78"/>
        <v>0</v>
      </c>
      <c r="DH46" s="100">
        <f t="shared" si="79"/>
        <v>0</v>
      </c>
      <c r="DI46" s="100"/>
      <c r="DJ46" s="88">
        <v>1000000000</v>
      </c>
      <c r="DK46" s="66"/>
      <c r="DL46" s="88"/>
      <c r="DM46" s="88"/>
      <c r="DN46" s="88"/>
      <c r="DO46" s="88"/>
      <c r="DP46" s="88"/>
      <c r="DQ46" s="88"/>
      <c r="DR46" s="88"/>
      <c r="DS46" s="88"/>
      <c r="DT46" s="88">
        <v>21000000</v>
      </c>
      <c r="DU46" s="88">
        <v>4110000</v>
      </c>
      <c r="DV46" s="88">
        <v>4110000</v>
      </c>
      <c r="DW46" s="88"/>
      <c r="DX46" s="88"/>
      <c r="DY46" s="88"/>
      <c r="DZ46" s="88"/>
      <c r="EA46" s="88"/>
      <c r="EB46" s="88"/>
      <c r="EC46" s="88"/>
      <c r="ED46" s="88"/>
      <c r="EE46" s="88"/>
      <c r="EF46" s="88"/>
      <c r="EG46" s="88"/>
      <c r="EH46" s="88"/>
      <c r="EI46" s="88"/>
      <c r="EJ46" s="88"/>
      <c r="EK46" s="88"/>
      <c r="EL46" s="88"/>
      <c r="EM46" s="88"/>
      <c r="EN46" s="88">
        <v>0</v>
      </c>
      <c r="EO46" s="88"/>
      <c r="EP46" s="88"/>
      <c r="EQ46" s="88"/>
      <c r="ER46" s="88"/>
      <c r="ES46" s="88">
        <v>0</v>
      </c>
      <c r="ET46" s="87"/>
      <c r="EU46" s="87"/>
      <c r="EV46" s="87"/>
      <c r="EW46" s="85">
        <f t="shared" si="80"/>
        <v>1000000000</v>
      </c>
      <c r="EX46" s="90">
        <f t="shared" si="80"/>
        <v>21000000</v>
      </c>
      <c r="EY46" s="90">
        <f t="shared" si="81"/>
        <v>4110000</v>
      </c>
      <c r="EZ46" s="90">
        <f t="shared" si="81"/>
        <v>4110000</v>
      </c>
      <c r="FA46" s="192"/>
      <c r="FB46" s="87"/>
      <c r="FC46" s="88"/>
      <c r="FD46" s="88"/>
      <c r="FE46" s="88"/>
      <c r="FF46" s="147"/>
      <c r="FG46" s="87"/>
      <c r="FH46" s="87"/>
      <c r="FI46" s="87"/>
      <c r="FJ46" s="87"/>
      <c r="FK46" s="87"/>
      <c r="FL46" s="87"/>
      <c r="FM46" s="86">
        <v>33258000</v>
      </c>
      <c r="FN46" s="86">
        <v>5020000</v>
      </c>
      <c r="FO46" s="86">
        <v>0</v>
      </c>
      <c r="FP46" s="87"/>
      <c r="FQ46" s="87"/>
      <c r="FR46" s="87"/>
      <c r="FS46" s="87"/>
      <c r="FT46" s="87"/>
      <c r="FU46" s="87"/>
      <c r="FV46" s="87"/>
      <c r="FW46" s="87"/>
      <c r="FX46" s="87"/>
      <c r="FY46" s="87"/>
      <c r="FZ46" s="87"/>
      <c r="GA46" s="87"/>
      <c r="GB46" s="87"/>
      <c r="GC46" s="87"/>
      <c r="GD46" s="87"/>
      <c r="GE46" s="87"/>
      <c r="GF46" s="87"/>
      <c r="GG46" s="87"/>
      <c r="GH46" s="87"/>
      <c r="GI46" s="87"/>
      <c r="GJ46" s="87"/>
      <c r="GK46" s="87"/>
      <c r="GL46" s="87"/>
      <c r="GM46" s="87"/>
      <c r="GN46" s="87"/>
      <c r="GO46" s="87"/>
      <c r="GP46" s="87"/>
      <c r="GQ46" s="87"/>
      <c r="GR46" s="87"/>
      <c r="GS46" s="87"/>
      <c r="GT46" s="87"/>
      <c r="GU46" s="85">
        <f t="shared" si="82"/>
        <v>0</v>
      </c>
      <c r="GV46" s="85">
        <f t="shared" ref="GV46:GY48" si="85">GQ46+GL46+GG46+GB46+FW46+FR46+FM46+FH46</f>
        <v>33258000</v>
      </c>
      <c r="GW46" s="85">
        <f t="shared" si="85"/>
        <v>5020000</v>
      </c>
      <c r="GX46" s="85">
        <f t="shared" si="85"/>
        <v>0</v>
      </c>
      <c r="GY46" s="85">
        <f t="shared" si="85"/>
        <v>0</v>
      </c>
      <c r="GZ46" s="772">
        <f t="shared" si="84"/>
        <v>2000000000</v>
      </c>
      <c r="HA46" s="738"/>
      <c r="HB46" s="297"/>
      <c r="HC46" s="303" t="s">
        <v>1635</v>
      </c>
    </row>
    <row r="47" spans="1:211" ht="87.75" customHeight="1" x14ac:dyDescent="0.2">
      <c r="A47" s="782"/>
      <c r="B47" s="357"/>
      <c r="C47" s="304">
        <v>7</v>
      </c>
      <c r="D47" s="730" t="s">
        <v>150</v>
      </c>
      <c r="E47" s="335" t="s">
        <v>132</v>
      </c>
      <c r="F47" s="378">
        <v>0.27</v>
      </c>
      <c r="G47" s="287">
        <v>29</v>
      </c>
      <c r="H47" s="283" t="s">
        <v>151</v>
      </c>
      <c r="I47" s="280" t="s">
        <v>152</v>
      </c>
      <c r="J47" s="284" t="s">
        <v>125</v>
      </c>
      <c r="K47" s="284">
        <v>13</v>
      </c>
      <c r="L47" s="285" t="s">
        <v>58</v>
      </c>
      <c r="M47" s="286">
        <v>0</v>
      </c>
      <c r="N47" s="286">
        <v>1</v>
      </c>
      <c r="O47" s="286">
        <v>0</v>
      </c>
      <c r="P47" s="291"/>
      <c r="Q47" s="286">
        <v>1</v>
      </c>
      <c r="R47" s="289"/>
      <c r="S47" s="311">
        <v>1</v>
      </c>
      <c r="T47" s="286">
        <v>1</v>
      </c>
      <c r="U47" s="286"/>
      <c r="V47" s="291">
        <v>0.4</v>
      </c>
      <c r="W47" s="286">
        <v>1</v>
      </c>
      <c r="X47" s="285"/>
      <c r="Y47" s="285"/>
      <c r="Z47" s="370"/>
      <c r="AA47" s="287">
        <v>2</v>
      </c>
      <c r="AB47" s="284" t="s">
        <v>141</v>
      </c>
      <c r="AC47" s="53"/>
      <c r="AD47" s="54"/>
      <c r="AE47" s="54"/>
      <c r="AF47" s="54"/>
      <c r="AG47" s="53"/>
      <c r="AH47" s="54"/>
      <c r="AI47" s="54"/>
      <c r="AJ47" s="54"/>
      <c r="AK47" s="53"/>
      <c r="AL47" s="54"/>
      <c r="AM47" s="54"/>
      <c r="AN47" s="54"/>
      <c r="AO47" s="53"/>
      <c r="AP47" s="54"/>
      <c r="AQ47" s="54"/>
      <c r="AR47" s="54"/>
      <c r="AS47" s="53"/>
      <c r="AT47" s="54"/>
      <c r="AU47" s="54"/>
      <c r="AV47" s="54"/>
      <c r="AW47" s="53"/>
      <c r="AX47" s="54"/>
      <c r="AY47" s="54"/>
      <c r="AZ47" s="54"/>
      <c r="BA47" s="53"/>
      <c r="BB47" s="54"/>
      <c r="BC47" s="54"/>
      <c r="BD47" s="54"/>
      <c r="BE47" s="53"/>
      <c r="BF47" s="54"/>
      <c r="BG47" s="54"/>
      <c r="BH47" s="54"/>
      <c r="BI47" s="53"/>
      <c r="BJ47" s="54"/>
      <c r="BK47" s="54"/>
      <c r="BL47" s="54"/>
      <c r="BM47" s="53">
        <f t="shared" si="75"/>
        <v>0</v>
      </c>
      <c r="BN47" s="54">
        <f t="shared" si="76"/>
        <v>0</v>
      </c>
      <c r="BO47" s="54">
        <f t="shared" si="76"/>
        <v>0</v>
      </c>
      <c r="BP47" s="54">
        <f t="shared" si="76"/>
        <v>0</v>
      </c>
      <c r="BQ47" s="87"/>
      <c r="BR47" s="87"/>
      <c r="BS47" s="87"/>
      <c r="BT47" s="87"/>
      <c r="BU47" s="87"/>
      <c r="BV47" s="87"/>
      <c r="BW47" s="87"/>
      <c r="BX47" s="87"/>
      <c r="BY47" s="87"/>
      <c r="BZ47" s="87"/>
      <c r="CA47" s="87">
        <v>25000000</v>
      </c>
      <c r="CB47" s="87">
        <v>25000000</v>
      </c>
      <c r="CC47" s="87">
        <v>25000000</v>
      </c>
      <c r="CD47" s="87"/>
      <c r="CE47" s="87"/>
      <c r="CF47" s="87"/>
      <c r="CG47" s="87"/>
      <c r="CH47" s="87"/>
      <c r="CI47" s="87"/>
      <c r="CJ47" s="87"/>
      <c r="CK47" s="87"/>
      <c r="CL47" s="87"/>
      <c r="CM47" s="87"/>
      <c r="CN47" s="87"/>
      <c r="CO47" s="87"/>
      <c r="CP47" s="87"/>
      <c r="CQ47" s="87"/>
      <c r="CR47" s="87"/>
      <c r="CS47" s="87"/>
      <c r="CT47" s="87"/>
      <c r="CU47" s="87"/>
      <c r="CV47" s="87"/>
      <c r="CW47" s="87"/>
      <c r="CX47" s="87"/>
      <c r="CY47" s="87"/>
      <c r="CZ47" s="87"/>
      <c r="DA47" s="88">
        <v>1000000000</v>
      </c>
      <c r="DB47" s="87"/>
      <c r="DC47" s="87"/>
      <c r="DD47" s="87"/>
      <c r="DE47" s="85">
        <f t="shared" si="66"/>
        <v>1000000000</v>
      </c>
      <c r="DF47" s="100">
        <f t="shared" si="77"/>
        <v>25000000</v>
      </c>
      <c r="DG47" s="100">
        <f t="shared" si="78"/>
        <v>25000000</v>
      </c>
      <c r="DH47" s="100">
        <f t="shared" si="79"/>
        <v>25000000</v>
      </c>
      <c r="DI47" s="100"/>
      <c r="DJ47" s="88">
        <v>1000000000</v>
      </c>
      <c r="DK47" s="66"/>
      <c r="DL47" s="88"/>
      <c r="DM47" s="88"/>
      <c r="DN47" s="88"/>
      <c r="DO47" s="88"/>
      <c r="DP47" s="88"/>
      <c r="DQ47" s="88"/>
      <c r="DR47" s="88"/>
      <c r="DS47" s="88"/>
      <c r="DT47" s="88">
        <v>14000000</v>
      </c>
      <c r="DU47" s="88">
        <v>14000000</v>
      </c>
      <c r="DV47" s="88">
        <v>14000000</v>
      </c>
      <c r="DW47" s="88"/>
      <c r="DX47" s="88"/>
      <c r="DY47" s="88"/>
      <c r="DZ47" s="88"/>
      <c r="EA47" s="88"/>
      <c r="EB47" s="88"/>
      <c r="EC47" s="88"/>
      <c r="ED47" s="88"/>
      <c r="EE47" s="88"/>
      <c r="EF47" s="88"/>
      <c r="EG47" s="88"/>
      <c r="EH47" s="88"/>
      <c r="EI47" s="88"/>
      <c r="EJ47" s="88"/>
      <c r="EK47" s="88"/>
      <c r="EL47" s="88"/>
      <c r="EM47" s="88"/>
      <c r="EN47" s="88"/>
      <c r="EO47" s="88"/>
      <c r="EP47" s="88"/>
      <c r="EQ47" s="88"/>
      <c r="ER47" s="88"/>
      <c r="ES47" s="88"/>
      <c r="ET47" s="87"/>
      <c r="EU47" s="87"/>
      <c r="EV47" s="87"/>
      <c r="EW47" s="85">
        <f t="shared" si="80"/>
        <v>1000000000</v>
      </c>
      <c r="EX47" s="90">
        <f t="shared" si="80"/>
        <v>14000000</v>
      </c>
      <c r="EY47" s="90">
        <f t="shared" si="81"/>
        <v>14000000</v>
      </c>
      <c r="EZ47" s="90">
        <f t="shared" si="81"/>
        <v>14000000</v>
      </c>
      <c r="FA47" s="192"/>
      <c r="FB47" s="87"/>
      <c r="FC47" s="88"/>
      <c r="FD47" s="88"/>
      <c r="FE47" s="88"/>
      <c r="FF47" s="147"/>
      <c r="FG47" s="87"/>
      <c r="FH47" s="87"/>
      <c r="FI47" s="87"/>
      <c r="FJ47" s="87"/>
      <c r="FK47" s="87"/>
      <c r="FL47" s="87"/>
      <c r="FM47" s="87">
        <v>22170000</v>
      </c>
      <c r="FN47" s="87">
        <v>13800000</v>
      </c>
      <c r="FO47" s="87">
        <v>3360000</v>
      </c>
      <c r="FP47" s="87"/>
      <c r="FQ47" s="87"/>
      <c r="FR47" s="87"/>
      <c r="FS47" s="87"/>
      <c r="FT47" s="87"/>
      <c r="FU47" s="87"/>
      <c r="FV47" s="87"/>
      <c r="FW47" s="87"/>
      <c r="FX47" s="87"/>
      <c r="FY47" s="87"/>
      <c r="FZ47" s="87"/>
      <c r="GA47" s="87"/>
      <c r="GB47" s="87"/>
      <c r="GC47" s="87"/>
      <c r="GD47" s="87"/>
      <c r="GE47" s="87"/>
      <c r="GF47" s="87"/>
      <c r="GG47" s="87"/>
      <c r="GH47" s="87"/>
      <c r="GI47" s="87"/>
      <c r="GJ47" s="87"/>
      <c r="GK47" s="87"/>
      <c r="GL47" s="87"/>
      <c r="GM47" s="87"/>
      <c r="GN47" s="87"/>
      <c r="GO47" s="87"/>
      <c r="GP47" s="87"/>
      <c r="GQ47" s="87"/>
      <c r="GR47" s="87"/>
      <c r="GS47" s="87"/>
      <c r="GT47" s="87"/>
      <c r="GU47" s="85">
        <f t="shared" si="82"/>
        <v>0</v>
      </c>
      <c r="GV47" s="85">
        <f t="shared" si="85"/>
        <v>22170000</v>
      </c>
      <c r="GW47" s="85">
        <f t="shared" si="85"/>
        <v>13800000</v>
      </c>
      <c r="GX47" s="85">
        <f t="shared" si="85"/>
        <v>3360000</v>
      </c>
      <c r="GY47" s="85">
        <f t="shared" si="85"/>
        <v>0</v>
      </c>
      <c r="GZ47" s="772">
        <f t="shared" si="84"/>
        <v>2000000000</v>
      </c>
      <c r="HA47" s="738"/>
      <c r="HB47" s="280" t="s">
        <v>1240</v>
      </c>
      <c r="HC47" s="299" t="s">
        <v>1636</v>
      </c>
    </row>
    <row r="48" spans="1:211" s="377" customFormat="1" ht="74.25" customHeight="1" x14ac:dyDescent="0.2">
      <c r="A48" s="786"/>
      <c r="B48" s="372"/>
      <c r="C48" s="309"/>
      <c r="D48" s="379"/>
      <c r="E48" s="732"/>
      <c r="F48" s="380"/>
      <c r="G48" s="287">
        <v>30</v>
      </c>
      <c r="H48" s="283" t="s">
        <v>153</v>
      </c>
      <c r="I48" s="283" t="s">
        <v>154</v>
      </c>
      <c r="J48" s="284" t="s">
        <v>125</v>
      </c>
      <c r="K48" s="284">
        <v>13</v>
      </c>
      <c r="L48" s="284" t="s">
        <v>58</v>
      </c>
      <c r="M48" s="287">
        <v>1</v>
      </c>
      <c r="N48" s="287">
        <v>1</v>
      </c>
      <c r="O48" s="287">
        <v>1</v>
      </c>
      <c r="P48" s="288">
        <v>0</v>
      </c>
      <c r="Q48" s="287">
        <v>1</v>
      </c>
      <c r="R48" s="289"/>
      <c r="S48" s="345">
        <v>1</v>
      </c>
      <c r="T48" s="287">
        <v>1</v>
      </c>
      <c r="U48" s="287"/>
      <c r="V48" s="288">
        <v>1</v>
      </c>
      <c r="W48" s="287">
        <v>1</v>
      </c>
      <c r="X48" s="284"/>
      <c r="Y48" s="284">
        <v>0.15</v>
      </c>
      <c r="Z48" s="370"/>
      <c r="AA48" s="287">
        <v>13</v>
      </c>
      <c r="AB48" s="284" t="s">
        <v>155</v>
      </c>
      <c r="AC48" s="53"/>
      <c r="AD48" s="54"/>
      <c r="AE48" s="54"/>
      <c r="AF48" s="54"/>
      <c r="AG48" s="53"/>
      <c r="AH48" s="54"/>
      <c r="AI48" s="54"/>
      <c r="AJ48" s="54"/>
      <c r="AK48" s="53"/>
      <c r="AL48" s="54"/>
      <c r="AM48" s="54"/>
      <c r="AN48" s="54"/>
      <c r="AO48" s="53"/>
      <c r="AP48" s="54"/>
      <c r="AQ48" s="54"/>
      <c r="AR48" s="54"/>
      <c r="AS48" s="53"/>
      <c r="AT48" s="54"/>
      <c r="AU48" s="54"/>
      <c r="AV48" s="54"/>
      <c r="AW48" s="53"/>
      <c r="AX48" s="54"/>
      <c r="AY48" s="54"/>
      <c r="AZ48" s="54"/>
      <c r="BA48" s="53"/>
      <c r="BB48" s="54"/>
      <c r="BC48" s="54"/>
      <c r="BD48" s="54"/>
      <c r="BE48" s="53"/>
      <c r="BF48" s="54"/>
      <c r="BG48" s="54"/>
      <c r="BH48" s="54"/>
      <c r="BI48" s="53"/>
      <c r="BJ48" s="54"/>
      <c r="BK48" s="54"/>
      <c r="BL48" s="54"/>
      <c r="BM48" s="53">
        <f t="shared" si="75"/>
        <v>0</v>
      </c>
      <c r="BN48" s="54">
        <f t="shared" si="76"/>
        <v>0</v>
      </c>
      <c r="BO48" s="54">
        <f t="shared" si="76"/>
        <v>0</v>
      </c>
      <c r="BP48" s="54">
        <f t="shared" si="76"/>
        <v>0</v>
      </c>
      <c r="BQ48" s="86"/>
      <c r="BR48" s="86"/>
      <c r="BS48" s="86"/>
      <c r="BT48" s="86"/>
      <c r="BU48" s="86"/>
      <c r="BV48" s="86">
        <v>20000000</v>
      </c>
      <c r="BW48" s="86">
        <v>19580949</v>
      </c>
      <c r="BX48" s="86">
        <v>19580949</v>
      </c>
      <c r="BY48" s="86"/>
      <c r="BZ48" s="86"/>
      <c r="CA48" s="86">
        <v>25000000</v>
      </c>
      <c r="CB48" s="86">
        <v>1742216</v>
      </c>
      <c r="CC48" s="86">
        <v>1742216</v>
      </c>
      <c r="CD48" s="86"/>
      <c r="CE48" s="86"/>
      <c r="CF48" s="86"/>
      <c r="CG48" s="86"/>
      <c r="CH48" s="86"/>
      <c r="CI48" s="86"/>
      <c r="CJ48" s="86"/>
      <c r="CK48" s="86"/>
      <c r="CL48" s="86"/>
      <c r="CM48" s="86"/>
      <c r="CN48" s="86"/>
      <c r="CO48" s="86"/>
      <c r="CP48" s="86"/>
      <c r="CQ48" s="86"/>
      <c r="CR48" s="86"/>
      <c r="CS48" s="86"/>
      <c r="CT48" s="86"/>
      <c r="CU48" s="86"/>
      <c r="CV48" s="86"/>
      <c r="CW48" s="86"/>
      <c r="CX48" s="86"/>
      <c r="CY48" s="86"/>
      <c r="CZ48" s="86"/>
      <c r="DA48" s="66">
        <v>1000000000</v>
      </c>
      <c r="DB48" s="86"/>
      <c r="DC48" s="86"/>
      <c r="DD48" s="86"/>
      <c r="DE48" s="85">
        <f t="shared" si="66"/>
        <v>1000000000</v>
      </c>
      <c r="DF48" s="100">
        <f t="shared" si="77"/>
        <v>45000000</v>
      </c>
      <c r="DG48" s="100">
        <f t="shared" si="78"/>
        <v>21323165</v>
      </c>
      <c r="DH48" s="100">
        <f t="shared" si="79"/>
        <v>21323165</v>
      </c>
      <c r="DI48" s="100"/>
      <c r="DJ48" s="66">
        <v>1000000000</v>
      </c>
      <c r="DK48" s="66"/>
      <c r="DL48" s="66"/>
      <c r="DM48" s="66"/>
      <c r="DN48" s="66"/>
      <c r="DO48" s="88">
        <v>50000000</v>
      </c>
      <c r="DP48" s="66">
        <v>49192064</v>
      </c>
      <c r="DQ48" s="66">
        <v>49192064</v>
      </c>
      <c r="DR48" s="66"/>
      <c r="DS48" s="66"/>
      <c r="DT48" s="66">
        <v>14000000</v>
      </c>
      <c r="DU48" s="66">
        <v>14000000</v>
      </c>
      <c r="DV48" s="66">
        <v>14000000</v>
      </c>
      <c r="DW48" s="66"/>
      <c r="DX48" s="66"/>
      <c r="DY48" s="66"/>
      <c r="DZ48" s="66"/>
      <c r="EA48" s="66"/>
      <c r="EB48" s="66"/>
      <c r="EC48" s="66"/>
      <c r="ED48" s="66"/>
      <c r="EE48" s="66"/>
      <c r="EF48" s="66"/>
      <c r="EG48" s="66"/>
      <c r="EH48" s="66"/>
      <c r="EI48" s="66"/>
      <c r="EJ48" s="66"/>
      <c r="EK48" s="66"/>
      <c r="EL48" s="66"/>
      <c r="EM48" s="66"/>
      <c r="EN48" s="66"/>
      <c r="EO48" s="66"/>
      <c r="EP48" s="66"/>
      <c r="EQ48" s="66"/>
      <c r="ER48" s="66"/>
      <c r="ES48" s="66"/>
      <c r="ET48" s="86"/>
      <c r="EU48" s="86"/>
      <c r="EV48" s="86"/>
      <c r="EW48" s="85">
        <f t="shared" si="80"/>
        <v>1000000000</v>
      </c>
      <c r="EX48" s="90">
        <f t="shared" si="80"/>
        <v>64000000</v>
      </c>
      <c r="EY48" s="90">
        <f t="shared" si="81"/>
        <v>63192064</v>
      </c>
      <c r="EZ48" s="90">
        <f t="shared" si="81"/>
        <v>63192064</v>
      </c>
      <c r="FA48" s="192"/>
      <c r="FB48" s="87"/>
      <c r="FC48" s="88"/>
      <c r="FD48" s="88"/>
      <c r="FE48" s="88"/>
      <c r="FF48" s="147"/>
      <c r="FG48" s="87"/>
      <c r="FH48" s="87"/>
      <c r="FI48" s="87"/>
      <c r="FJ48" s="87"/>
      <c r="FK48" s="87"/>
      <c r="FL48" s="87"/>
      <c r="FM48" s="87">
        <v>22169913</v>
      </c>
      <c r="FN48" s="87">
        <v>21120553</v>
      </c>
      <c r="FO48" s="87">
        <v>3360200</v>
      </c>
      <c r="FP48" s="87"/>
      <c r="FQ48" s="87"/>
      <c r="FR48" s="87"/>
      <c r="FS48" s="87"/>
      <c r="FT48" s="87"/>
      <c r="FU48" s="87"/>
      <c r="FV48" s="87"/>
      <c r="FW48" s="87"/>
      <c r="FX48" s="87"/>
      <c r="FY48" s="87"/>
      <c r="FZ48" s="87"/>
      <c r="GA48" s="87"/>
      <c r="GB48" s="87"/>
      <c r="GC48" s="87"/>
      <c r="GD48" s="87"/>
      <c r="GE48" s="87"/>
      <c r="GF48" s="87"/>
      <c r="GG48" s="87"/>
      <c r="GH48" s="87"/>
      <c r="GI48" s="87"/>
      <c r="GJ48" s="87"/>
      <c r="GK48" s="87"/>
      <c r="GL48" s="87"/>
      <c r="GM48" s="87"/>
      <c r="GN48" s="87"/>
      <c r="GO48" s="87"/>
      <c r="GP48" s="87"/>
      <c r="GQ48" s="87"/>
      <c r="GR48" s="87"/>
      <c r="GS48" s="87"/>
      <c r="GT48" s="87"/>
      <c r="GU48" s="85">
        <f t="shared" si="82"/>
        <v>0</v>
      </c>
      <c r="GV48" s="85">
        <f t="shared" si="85"/>
        <v>22169913</v>
      </c>
      <c r="GW48" s="85">
        <f t="shared" si="85"/>
        <v>21120553</v>
      </c>
      <c r="GX48" s="85">
        <f t="shared" si="85"/>
        <v>3360200</v>
      </c>
      <c r="GY48" s="85">
        <f t="shared" si="85"/>
        <v>0</v>
      </c>
      <c r="GZ48" s="772">
        <f t="shared" si="84"/>
        <v>2000000000</v>
      </c>
      <c r="HA48" s="526"/>
      <c r="HB48" s="280" t="s">
        <v>1241</v>
      </c>
      <c r="HC48" s="341" t="s">
        <v>1637</v>
      </c>
    </row>
    <row r="49" spans="1:211" ht="24.75" customHeight="1" x14ac:dyDescent="0.2">
      <c r="A49" s="782"/>
      <c r="B49" s="357"/>
      <c r="C49" s="266">
        <v>6</v>
      </c>
      <c r="D49" s="267" t="s">
        <v>156</v>
      </c>
      <c r="E49" s="381"/>
      <c r="F49" s="319"/>
      <c r="G49" s="269"/>
      <c r="H49" s="269"/>
      <c r="I49" s="269"/>
      <c r="J49" s="269"/>
      <c r="K49" s="269"/>
      <c r="L49" s="269"/>
      <c r="M49" s="269"/>
      <c r="N49" s="269"/>
      <c r="O49" s="269"/>
      <c r="P49" s="269"/>
      <c r="Q49" s="269"/>
      <c r="R49" s="269"/>
      <c r="S49" s="269"/>
      <c r="T49" s="269"/>
      <c r="U49" s="269"/>
      <c r="V49" s="269"/>
      <c r="W49" s="269"/>
      <c r="X49" s="269"/>
      <c r="Y49" s="269"/>
      <c r="Z49" s="269"/>
      <c r="AA49" s="269"/>
      <c r="AB49" s="269"/>
      <c r="AC49" s="51">
        <f t="shared" ref="AC49:BL49" si="86">SUM(AC50:AC53)</f>
        <v>0</v>
      </c>
      <c r="AD49" s="51">
        <f t="shared" si="86"/>
        <v>0</v>
      </c>
      <c r="AE49" s="51">
        <f t="shared" si="86"/>
        <v>0</v>
      </c>
      <c r="AF49" s="51">
        <f t="shared" si="86"/>
        <v>0</v>
      </c>
      <c r="AG49" s="51">
        <f t="shared" si="86"/>
        <v>0</v>
      </c>
      <c r="AH49" s="51">
        <f t="shared" si="86"/>
        <v>0</v>
      </c>
      <c r="AI49" s="51">
        <f t="shared" si="86"/>
        <v>0</v>
      </c>
      <c r="AJ49" s="51">
        <f t="shared" si="86"/>
        <v>0</v>
      </c>
      <c r="AK49" s="51">
        <f t="shared" si="86"/>
        <v>230000000</v>
      </c>
      <c r="AL49" s="51">
        <f t="shared" si="86"/>
        <v>280000000</v>
      </c>
      <c r="AM49" s="51">
        <f t="shared" si="86"/>
        <v>241270386</v>
      </c>
      <c r="AN49" s="51">
        <f t="shared" si="86"/>
        <v>241270386</v>
      </c>
      <c r="AO49" s="51">
        <f t="shared" si="86"/>
        <v>0</v>
      </c>
      <c r="AP49" s="51">
        <f t="shared" si="86"/>
        <v>0</v>
      </c>
      <c r="AQ49" s="51">
        <f t="shared" si="86"/>
        <v>0</v>
      </c>
      <c r="AR49" s="51">
        <f t="shared" si="86"/>
        <v>0</v>
      </c>
      <c r="AS49" s="51">
        <f t="shared" si="86"/>
        <v>0</v>
      </c>
      <c r="AT49" s="51">
        <f t="shared" si="86"/>
        <v>0</v>
      </c>
      <c r="AU49" s="51">
        <f t="shared" si="86"/>
        <v>0</v>
      </c>
      <c r="AV49" s="51">
        <f t="shared" si="86"/>
        <v>0</v>
      </c>
      <c r="AW49" s="51">
        <f t="shared" si="86"/>
        <v>0</v>
      </c>
      <c r="AX49" s="51">
        <f t="shared" si="86"/>
        <v>0</v>
      </c>
      <c r="AY49" s="51">
        <f t="shared" si="86"/>
        <v>0</v>
      </c>
      <c r="AZ49" s="51">
        <f t="shared" si="86"/>
        <v>0</v>
      </c>
      <c r="BA49" s="51">
        <f t="shared" si="86"/>
        <v>0</v>
      </c>
      <c r="BB49" s="51">
        <f t="shared" si="86"/>
        <v>0</v>
      </c>
      <c r="BC49" s="51">
        <f t="shared" si="86"/>
        <v>0</v>
      </c>
      <c r="BD49" s="51">
        <f t="shared" si="86"/>
        <v>0</v>
      </c>
      <c r="BE49" s="51">
        <f t="shared" si="86"/>
        <v>0</v>
      </c>
      <c r="BF49" s="51">
        <f t="shared" si="86"/>
        <v>0</v>
      </c>
      <c r="BG49" s="51">
        <f t="shared" si="86"/>
        <v>0</v>
      </c>
      <c r="BH49" s="51">
        <f t="shared" si="86"/>
        <v>0</v>
      </c>
      <c r="BI49" s="51">
        <f t="shared" si="86"/>
        <v>0</v>
      </c>
      <c r="BJ49" s="51">
        <f t="shared" si="86"/>
        <v>0</v>
      </c>
      <c r="BK49" s="51">
        <f t="shared" si="86"/>
        <v>0</v>
      </c>
      <c r="BL49" s="51">
        <f t="shared" si="86"/>
        <v>0</v>
      </c>
      <c r="BM49" s="51">
        <f t="shared" ref="BM49:DX49" si="87">SUM(BM50:BM53)</f>
        <v>230000000</v>
      </c>
      <c r="BN49" s="51">
        <f t="shared" si="87"/>
        <v>280000000</v>
      </c>
      <c r="BO49" s="51">
        <f t="shared" si="87"/>
        <v>241270386</v>
      </c>
      <c r="BP49" s="51">
        <f t="shared" si="87"/>
        <v>241270386</v>
      </c>
      <c r="BQ49" s="51">
        <f t="shared" si="87"/>
        <v>0</v>
      </c>
      <c r="BR49" s="51">
        <f t="shared" si="87"/>
        <v>0</v>
      </c>
      <c r="BS49" s="51">
        <f t="shared" si="87"/>
        <v>0</v>
      </c>
      <c r="BT49" s="51">
        <f t="shared" si="87"/>
        <v>0</v>
      </c>
      <c r="BU49" s="51">
        <f t="shared" si="87"/>
        <v>0</v>
      </c>
      <c r="BV49" s="51">
        <f t="shared" si="87"/>
        <v>0</v>
      </c>
      <c r="BW49" s="51">
        <f t="shared" si="87"/>
        <v>0</v>
      </c>
      <c r="BX49" s="51">
        <f t="shared" si="87"/>
        <v>0</v>
      </c>
      <c r="BY49" s="51">
        <f t="shared" si="87"/>
        <v>0</v>
      </c>
      <c r="BZ49" s="51">
        <f t="shared" si="87"/>
        <v>200000000</v>
      </c>
      <c r="CA49" s="51">
        <f t="shared" si="87"/>
        <v>365000000</v>
      </c>
      <c r="CB49" s="51">
        <f t="shared" si="87"/>
        <v>340547923</v>
      </c>
      <c r="CC49" s="51">
        <f t="shared" si="87"/>
        <v>338567923</v>
      </c>
      <c r="CD49" s="51">
        <f t="shared" si="87"/>
        <v>0</v>
      </c>
      <c r="CE49" s="51">
        <f t="shared" si="87"/>
        <v>0</v>
      </c>
      <c r="CF49" s="51">
        <f t="shared" si="87"/>
        <v>0</v>
      </c>
      <c r="CG49" s="51">
        <f t="shared" si="87"/>
        <v>0</v>
      </c>
      <c r="CH49" s="51">
        <f t="shared" si="87"/>
        <v>0</v>
      </c>
      <c r="CI49" s="51">
        <f t="shared" si="87"/>
        <v>0</v>
      </c>
      <c r="CJ49" s="51">
        <f t="shared" si="87"/>
        <v>0</v>
      </c>
      <c r="CK49" s="51">
        <f t="shared" si="87"/>
        <v>0</v>
      </c>
      <c r="CL49" s="51">
        <f t="shared" si="87"/>
        <v>0</v>
      </c>
      <c r="CM49" s="51">
        <f t="shared" si="87"/>
        <v>0</v>
      </c>
      <c r="CN49" s="51">
        <f t="shared" si="87"/>
        <v>0</v>
      </c>
      <c r="CO49" s="51">
        <f t="shared" si="87"/>
        <v>0</v>
      </c>
      <c r="CP49" s="51">
        <f t="shared" si="87"/>
        <v>0</v>
      </c>
      <c r="CQ49" s="51">
        <f t="shared" si="87"/>
        <v>0</v>
      </c>
      <c r="CR49" s="51">
        <f t="shared" si="87"/>
        <v>0</v>
      </c>
      <c r="CS49" s="51">
        <f t="shared" si="87"/>
        <v>0</v>
      </c>
      <c r="CT49" s="51">
        <f t="shared" si="87"/>
        <v>0</v>
      </c>
      <c r="CU49" s="51">
        <f t="shared" si="87"/>
        <v>0</v>
      </c>
      <c r="CV49" s="51">
        <f t="shared" si="87"/>
        <v>0</v>
      </c>
      <c r="CW49" s="51">
        <f t="shared" si="87"/>
        <v>0</v>
      </c>
      <c r="CX49" s="51">
        <f t="shared" si="87"/>
        <v>0</v>
      </c>
      <c r="CY49" s="51">
        <f t="shared" si="87"/>
        <v>0</v>
      </c>
      <c r="CZ49" s="51">
        <f t="shared" si="87"/>
        <v>0</v>
      </c>
      <c r="DA49" s="51">
        <f t="shared" si="87"/>
        <v>0</v>
      </c>
      <c r="DB49" s="51">
        <f t="shared" si="87"/>
        <v>0</v>
      </c>
      <c r="DC49" s="51">
        <f t="shared" si="87"/>
        <v>0</v>
      </c>
      <c r="DD49" s="51">
        <f t="shared" si="87"/>
        <v>0</v>
      </c>
      <c r="DE49" s="51">
        <f t="shared" si="87"/>
        <v>200000000</v>
      </c>
      <c r="DF49" s="51">
        <f t="shared" si="87"/>
        <v>365000000</v>
      </c>
      <c r="DG49" s="51">
        <f t="shared" si="87"/>
        <v>340547923</v>
      </c>
      <c r="DH49" s="51">
        <f t="shared" si="87"/>
        <v>338567923</v>
      </c>
      <c r="DI49" s="51">
        <f t="shared" si="87"/>
        <v>0</v>
      </c>
      <c r="DJ49" s="51">
        <f t="shared" si="87"/>
        <v>0</v>
      </c>
      <c r="DK49" s="51">
        <f t="shared" si="87"/>
        <v>0</v>
      </c>
      <c r="DL49" s="51">
        <f t="shared" si="87"/>
        <v>0</v>
      </c>
      <c r="DM49" s="51">
        <f t="shared" si="87"/>
        <v>0</v>
      </c>
      <c r="DN49" s="51">
        <f t="shared" si="87"/>
        <v>0</v>
      </c>
      <c r="DO49" s="51">
        <f t="shared" si="87"/>
        <v>30000000</v>
      </c>
      <c r="DP49" s="51">
        <f t="shared" si="87"/>
        <v>23026667</v>
      </c>
      <c r="DQ49" s="51">
        <f t="shared" si="87"/>
        <v>15726667</v>
      </c>
      <c r="DR49" s="51">
        <f t="shared" si="87"/>
        <v>0</v>
      </c>
      <c r="DS49" s="51">
        <f t="shared" si="87"/>
        <v>50000000</v>
      </c>
      <c r="DT49" s="51">
        <f t="shared" si="87"/>
        <v>445000000</v>
      </c>
      <c r="DU49" s="51">
        <f t="shared" si="87"/>
        <v>345852860.64999998</v>
      </c>
      <c r="DV49" s="51">
        <f t="shared" si="87"/>
        <v>302435333</v>
      </c>
      <c r="DW49" s="51">
        <f t="shared" si="87"/>
        <v>0</v>
      </c>
      <c r="DX49" s="51">
        <f t="shared" si="87"/>
        <v>0</v>
      </c>
      <c r="DY49" s="51">
        <f t="shared" ref="DY49:EW49" si="88">SUM(DY50:DY53)</f>
        <v>0</v>
      </c>
      <c r="DZ49" s="51">
        <f t="shared" si="88"/>
        <v>0</v>
      </c>
      <c r="EA49" s="51">
        <f t="shared" si="88"/>
        <v>0</v>
      </c>
      <c r="EB49" s="51">
        <f t="shared" si="88"/>
        <v>0</v>
      </c>
      <c r="EC49" s="51">
        <f t="shared" si="88"/>
        <v>0</v>
      </c>
      <c r="ED49" s="51">
        <f t="shared" si="88"/>
        <v>0</v>
      </c>
      <c r="EE49" s="51">
        <f t="shared" si="88"/>
        <v>0</v>
      </c>
      <c r="EF49" s="51">
        <f t="shared" si="88"/>
        <v>0</v>
      </c>
      <c r="EG49" s="51">
        <f t="shared" si="88"/>
        <v>0</v>
      </c>
      <c r="EH49" s="51">
        <f t="shared" si="88"/>
        <v>0</v>
      </c>
      <c r="EI49" s="51">
        <f t="shared" si="88"/>
        <v>0</v>
      </c>
      <c r="EJ49" s="51">
        <f t="shared" si="88"/>
        <v>0</v>
      </c>
      <c r="EK49" s="51">
        <f t="shared" si="88"/>
        <v>0</v>
      </c>
      <c r="EL49" s="51">
        <f t="shared" si="88"/>
        <v>0</v>
      </c>
      <c r="EM49" s="51">
        <f t="shared" si="88"/>
        <v>0</v>
      </c>
      <c r="EN49" s="51">
        <f t="shared" si="88"/>
        <v>0</v>
      </c>
      <c r="EO49" s="51">
        <f t="shared" si="88"/>
        <v>0</v>
      </c>
      <c r="EP49" s="51">
        <f t="shared" si="88"/>
        <v>0</v>
      </c>
      <c r="EQ49" s="51">
        <f t="shared" si="88"/>
        <v>0</v>
      </c>
      <c r="ER49" s="51">
        <f t="shared" si="88"/>
        <v>0</v>
      </c>
      <c r="ES49" s="51">
        <f t="shared" si="88"/>
        <v>0</v>
      </c>
      <c r="ET49" s="51">
        <f t="shared" si="88"/>
        <v>0</v>
      </c>
      <c r="EU49" s="51">
        <f t="shared" si="88"/>
        <v>0</v>
      </c>
      <c r="EV49" s="51">
        <f t="shared" si="88"/>
        <v>0</v>
      </c>
      <c r="EW49" s="51">
        <f t="shared" si="88"/>
        <v>50000000</v>
      </c>
      <c r="EX49" s="51">
        <f t="shared" ref="EX49:GZ49" si="89">SUM(EX50:EX53)</f>
        <v>475000000</v>
      </c>
      <c r="EY49" s="51">
        <f t="shared" si="89"/>
        <v>368879527.64999998</v>
      </c>
      <c r="EZ49" s="51">
        <f t="shared" si="89"/>
        <v>318162000</v>
      </c>
      <c r="FA49" s="51">
        <f t="shared" si="89"/>
        <v>0</v>
      </c>
      <c r="FB49" s="690">
        <f t="shared" si="89"/>
        <v>0</v>
      </c>
      <c r="FC49" s="51">
        <f t="shared" si="89"/>
        <v>0</v>
      </c>
      <c r="FD49" s="51">
        <f t="shared" si="89"/>
        <v>0</v>
      </c>
      <c r="FE49" s="51">
        <f t="shared" si="89"/>
        <v>0</v>
      </c>
      <c r="FF49" s="51">
        <f t="shared" si="89"/>
        <v>0</v>
      </c>
      <c r="FG49" s="51">
        <f t="shared" si="89"/>
        <v>0</v>
      </c>
      <c r="FH49" s="51">
        <f t="shared" si="89"/>
        <v>0</v>
      </c>
      <c r="FI49" s="51">
        <f t="shared" si="89"/>
        <v>0</v>
      </c>
      <c r="FJ49" s="51">
        <f t="shared" si="89"/>
        <v>0</v>
      </c>
      <c r="FK49" s="51">
        <f t="shared" si="89"/>
        <v>0</v>
      </c>
      <c r="FL49" s="51">
        <f t="shared" si="89"/>
        <v>20000000</v>
      </c>
      <c r="FM49" s="51">
        <f t="shared" si="89"/>
        <v>475120588</v>
      </c>
      <c r="FN49" s="51">
        <f t="shared" si="89"/>
        <v>155662000</v>
      </c>
      <c r="FO49" s="51">
        <f t="shared" si="89"/>
        <v>40720000</v>
      </c>
      <c r="FP49" s="51">
        <f t="shared" si="89"/>
        <v>40617527.649999999</v>
      </c>
      <c r="FQ49" s="51">
        <f t="shared" si="89"/>
        <v>0</v>
      </c>
      <c r="FR49" s="51">
        <f t="shared" si="89"/>
        <v>0</v>
      </c>
      <c r="FS49" s="51">
        <f t="shared" si="89"/>
        <v>0</v>
      </c>
      <c r="FT49" s="51">
        <f t="shared" si="89"/>
        <v>0</v>
      </c>
      <c r="FU49" s="51">
        <f t="shared" si="89"/>
        <v>0</v>
      </c>
      <c r="FV49" s="51">
        <f t="shared" si="89"/>
        <v>0</v>
      </c>
      <c r="FW49" s="51">
        <f t="shared" si="89"/>
        <v>0</v>
      </c>
      <c r="FX49" s="51">
        <f t="shared" si="89"/>
        <v>0</v>
      </c>
      <c r="FY49" s="51">
        <f t="shared" si="89"/>
        <v>0</v>
      </c>
      <c r="FZ49" s="51">
        <f t="shared" si="89"/>
        <v>0</v>
      </c>
      <c r="GA49" s="51">
        <f t="shared" si="89"/>
        <v>0</v>
      </c>
      <c r="GB49" s="51">
        <f t="shared" si="89"/>
        <v>0</v>
      </c>
      <c r="GC49" s="51">
        <f t="shared" si="89"/>
        <v>0</v>
      </c>
      <c r="GD49" s="51">
        <f t="shared" si="89"/>
        <v>0</v>
      </c>
      <c r="GE49" s="51">
        <f t="shared" si="89"/>
        <v>0</v>
      </c>
      <c r="GF49" s="51">
        <f t="shared" si="89"/>
        <v>0</v>
      </c>
      <c r="GG49" s="51">
        <f t="shared" si="89"/>
        <v>0</v>
      </c>
      <c r="GH49" s="51">
        <f t="shared" si="89"/>
        <v>0</v>
      </c>
      <c r="GI49" s="51">
        <f t="shared" si="89"/>
        <v>0</v>
      </c>
      <c r="GJ49" s="51">
        <f t="shared" si="89"/>
        <v>0</v>
      </c>
      <c r="GK49" s="51">
        <f t="shared" si="89"/>
        <v>0</v>
      </c>
      <c r="GL49" s="51">
        <f t="shared" si="89"/>
        <v>0</v>
      </c>
      <c r="GM49" s="51">
        <f t="shared" si="89"/>
        <v>0</v>
      </c>
      <c r="GN49" s="51">
        <f t="shared" si="89"/>
        <v>0</v>
      </c>
      <c r="GO49" s="51">
        <f t="shared" si="89"/>
        <v>0</v>
      </c>
      <c r="GP49" s="51">
        <f t="shared" si="89"/>
        <v>0</v>
      </c>
      <c r="GQ49" s="51">
        <f t="shared" si="89"/>
        <v>0</v>
      </c>
      <c r="GR49" s="51">
        <f t="shared" si="89"/>
        <v>0</v>
      </c>
      <c r="GS49" s="51">
        <f t="shared" si="89"/>
        <v>0</v>
      </c>
      <c r="GT49" s="51">
        <f t="shared" si="89"/>
        <v>0</v>
      </c>
      <c r="GU49" s="51">
        <f t="shared" si="89"/>
        <v>20000000</v>
      </c>
      <c r="GV49" s="51">
        <f t="shared" si="89"/>
        <v>475120588</v>
      </c>
      <c r="GW49" s="51">
        <f t="shared" si="89"/>
        <v>155662000</v>
      </c>
      <c r="GX49" s="51">
        <f t="shared" si="89"/>
        <v>40720000</v>
      </c>
      <c r="GY49" s="51">
        <f t="shared" si="89"/>
        <v>40617527.649999999</v>
      </c>
      <c r="GZ49" s="771">
        <f t="shared" si="89"/>
        <v>500000000</v>
      </c>
      <c r="HA49" s="269"/>
      <c r="HB49" s="266"/>
      <c r="HC49" s="326"/>
    </row>
    <row r="50" spans="1:211" ht="98.25" customHeight="1" x14ac:dyDescent="0.2">
      <c r="A50" s="782"/>
      <c r="B50" s="357"/>
      <c r="C50" s="527"/>
      <c r="D50" s="777"/>
      <c r="E50" s="724"/>
      <c r="F50" s="724"/>
      <c r="G50" s="282">
        <v>31</v>
      </c>
      <c r="H50" s="283" t="s">
        <v>157</v>
      </c>
      <c r="I50" s="280" t="s">
        <v>158</v>
      </c>
      <c r="J50" s="284" t="s">
        <v>125</v>
      </c>
      <c r="K50" s="284">
        <v>13</v>
      </c>
      <c r="L50" s="382" t="s">
        <v>58</v>
      </c>
      <c r="M50" s="286" t="s">
        <v>53</v>
      </c>
      <c r="N50" s="286">
        <v>4</v>
      </c>
      <c r="O50" s="287">
        <v>4</v>
      </c>
      <c r="P50" s="288">
        <v>4</v>
      </c>
      <c r="Q50" s="286">
        <v>4</v>
      </c>
      <c r="R50" s="289"/>
      <c r="S50" s="383">
        <v>4</v>
      </c>
      <c r="T50" s="725">
        <v>4</v>
      </c>
      <c r="U50" s="725"/>
      <c r="V50" s="384">
        <v>4</v>
      </c>
      <c r="W50" s="725">
        <v>4</v>
      </c>
      <c r="X50" s="725"/>
      <c r="Y50" s="725">
        <v>1</v>
      </c>
      <c r="Z50" s="293">
        <f>BM50/$BM$49</f>
        <v>0.47826086956521741</v>
      </c>
      <c r="AA50" s="294">
        <v>8</v>
      </c>
      <c r="AB50" s="385" t="s">
        <v>135</v>
      </c>
      <c r="AC50" s="61"/>
      <c r="AD50" s="54"/>
      <c r="AE50" s="54"/>
      <c r="AF50" s="54"/>
      <c r="AG50" s="61"/>
      <c r="AH50" s="54"/>
      <c r="AI50" s="54"/>
      <c r="AJ50" s="54"/>
      <c r="AK50" s="57">
        <f>100000000+10000000</f>
        <v>110000000</v>
      </c>
      <c r="AL50" s="58">
        <v>110000000</v>
      </c>
      <c r="AM50" s="55">
        <v>110000000</v>
      </c>
      <c r="AN50" s="55">
        <v>110000000</v>
      </c>
      <c r="AO50" s="62"/>
      <c r="AP50" s="58"/>
      <c r="AQ50" s="58"/>
      <c r="AR50" s="58"/>
      <c r="AS50" s="62"/>
      <c r="AT50" s="58"/>
      <c r="AU50" s="59"/>
      <c r="AV50" s="54"/>
      <c r="AW50" s="61"/>
      <c r="AX50" s="54"/>
      <c r="AY50" s="54"/>
      <c r="AZ50" s="54"/>
      <c r="BA50" s="61"/>
      <c r="BB50" s="54"/>
      <c r="BC50" s="54"/>
      <c r="BD50" s="54"/>
      <c r="BE50" s="61"/>
      <c r="BF50" s="54"/>
      <c r="BG50" s="54"/>
      <c r="BH50" s="54"/>
      <c r="BI50" s="61"/>
      <c r="BJ50" s="54"/>
      <c r="BK50" s="54"/>
      <c r="BL50" s="54"/>
      <c r="BM50" s="53">
        <f>+AC50+AG50+AK50+AO50+AS50+AW50+BA50+BE50+BI50</f>
        <v>110000000</v>
      </c>
      <c r="BN50" s="54">
        <f t="shared" ref="BN50:BP53" si="90">AD50+AH50+AL50+AP50+AT50+AX50+BB50+BF50+BJ50</f>
        <v>110000000</v>
      </c>
      <c r="BO50" s="54">
        <f t="shared" si="90"/>
        <v>110000000</v>
      </c>
      <c r="BP50" s="54">
        <f t="shared" si="90"/>
        <v>110000000</v>
      </c>
      <c r="BQ50" s="87"/>
      <c r="BR50" s="87"/>
      <c r="BS50" s="87"/>
      <c r="BT50" s="87"/>
      <c r="BU50" s="87"/>
      <c r="BV50" s="87"/>
      <c r="BW50" s="87"/>
      <c r="BX50" s="87"/>
      <c r="BY50" s="87"/>
      <c r="BZ50" s="88">
        <v>95900000</v>
      </c>
      <c r="CA50" s="87">
        <v>105900000</v>
      </c>
      <c r="CB50" s="87">
        <v>104164332</v>
      </c>
      <c r="CC50" s="87">
        <v>104164332</v>
      </c>
      <c r="CD50" s="87"/>
      <c r="CE50" s="87"/>
      <c r="CF50" s="87"/>
      <c r="CG50" s="87"/>
      <c r="CH50" s="87"/>
      <c r="CI50" s="87"/>
      <c r="CJ50" s="87"/>
      <c r="CK50" s="87"/>
      <c r="CL50" s="87"/>
      <c r="CM50" s="87"/>
      <c r="CN50" s="87"/>
      <c r="CO50" s="87"/>
      <c r="CP50" s="87"/>
      <c r="CQ50" s="87"/>
      <c r="CR50" s="87"/>
      <c r="CS50" s="87"/>
      <c r="CT50" s="87"/>
      <c r="CU50" s="87"/>
      <c r="CV50" s="87"/>
      <c r="CW50" s="87"/>
      <c r="CX50" s="87"/>
      <c r="CY50" s="87"/>
      <c r="CZ50" s="87"/>
      <c r="DA50" s="87"/>
      <c r="DB50" s="87"/>
      <c r="DC50" s="87"/>
      <c r="DD50" s="87"/>
      <c r="DE50" s="85">
        <f t="shared" si="66"/>
        <v>95900000</v>
      </c>
      <c r="DF50" s="100">
        <f t="shared" ref="DF50:DH53" si="91">BR50+BV50+CA50+CF50+CJ50+CN50+CR50+CW50+DB50</f>
        <v>105900000</v>
      </c>
      <c r="DG50" s="100">
        <f t="shared" si="91"/>
        <v>104164332</v>
      </c>
      <c r="DH50" s="100">
        <f t="shared" si="91"/>
        <v>104164332</v>
      </c>
      <c r="DI50" s="100"/>
      <c r="DJ50" s="88"/>
      <c r="DK50" s="66"/>
      <c r="DL50" s="88"/>
      <c r="DM50" s="88"/>
      <c r="DN50" s="88"/>
      <c r="DO50" s="66"/>
      <c r="DP50" s="88"/>
      <c r="DQ50" s="88"/>
      <c r="DR50" s="88"/>
      <c r="DS50" s="88">
        <v>23900000</v>
      </c>
      <c r="DT50" s="66">
        <v>129000000</v>
      </c>
      <c r="DU50" s="88">
        <v>95220000</v>
      </c>
      <c r="DV50" s="88">
        <v>95220000</v>
      </c>
      <c r="DW50" s="88"/>
      <c r="DX50" s="88"/>
      <c r="DY50" s="88"/>
      <c r="DZ50" s="88"/>
      <c r="EA50" s="88"/>
      <c r="EB50" s="88"/>
      <c r="EC50" s="88"/>
      <c r="ED50" s="88"/>
      <c r="EE50" s="88"/>
      <c r="EF50" s="88"/>
      <c r="EG50" s="88"/>
      <c r="EH50" s="88"/>
      <c r="EI50" s="88"/>
      <c r="EJ50" s="88"/>
      <c r="EK50" s="88"/>
      <c r="EL50" s="88"/>
      <c r="EM50" s="88"/>
      <c r="EN50" s="88"/>
      <c r="EO50" s="88"/>
      <c r="EP50" s="88"/>
      <c r="EQ50" s="88"/>
      <c r="ER50" s="88"/>
      <c r="ES50" s="88"/>
      <c r="ET50" s="87"/>
      <c r="EU50" s="87"/>
      <c r="EV50" s="87"/>
      <c r="EW50" s="85">
        <f t="shared" ref="EW50:EX53" si="92">DJ50+DN50+DS50+DX50+EB50+EF50+EJ50+EN50+ES50</f>
        <v>23900000</v>
      </c>
      <c r="EX50" s="89">
        <f t="shared" si="92"/>
        <v>129000000</v>
      </c>
      <c r="EY50" s="90">
        <f t="shared" ref="EY50:EZ53" si="93">DL50+DP50+DU50+DZ50+ED50+EH50+EL50+EP50+EU50</f>
        <v>95220000</v>
      </c>
      <c r="EZ50" s="90">
        <f t="shared" si="93"/>
        <v>95220000</v>
      </c>
      <c r="FA50" s="192"/>
      <c r="FB50" s="87"/>
      <c r="FC50" s="88"/>
      <c r="FD50" s="88"/>
      <c r="FE50" s="88"/>
      <c r="FF50" s="147"/>
      <c r="FG50" s="87"/>
      <c r="FH50" s="87"/>
      <c r="FI50" s="87"/>
      <c r="FJ50" s="87"/>
      <c r="FK50" s="87"/>
      <c r="FL50" s="87">
        <v>9700000</v>
      </c>
      <c r="FM50" s="87">
        <v>164708000</v>
      </c>
      <c r="FN50" s="87">
        <v>33300000</v>
      </c>
      <c r="FO50" s="87">
        <v>13320000</v>
      </c>
      <c r="FP50" s="87"/>
      <c r="FQ50" s="87"/>
      <c r="FR50" s="87"/>
      <c r="FS50" s="87"/>
      <c r="FT50" s="87"/>
      <c r="FU50" s="87"/>
      <c r="FV50" s="87"/>
      <c r="FW50" s="87"/>
      <c r="FX50" s="87"/>
      <c r="FY50" s="87"/>
      <c r="FZ50" s="87"/>
      <c r="GA50" s="87"/>
      <c r="GB50" s="87"/>
      <c r="GC50" s="87"/>
      <c r="GD50" s="87"/>
      <c r="GE50" s="87"/>
      <c r="GF50" s="87"/>
      <c r="GG50" s="87"/>
      <c r="GH50" s="87"/>
      <c r="GI50" s="87"/>
      <c r="GJ50" s="87"/>
      <c r="GK50" s="87"/>
      <c r="GL50" s="87"/>
      <c r="GM50" s="87"/>
      <c r="GN50" s="87"/>
      <c r="GO50" s="87"/>
      <c r="GP50" s="87"/>
      <c r="GQ50" s="87"/>
      <c r="GR50" s="87"/>
      <c r="GS50" s="87"/>
      <c r="GT50" s="87"/>
      <c r="GU50" s="85">
        <f>FB50+FG50+FL50+FQ50+FV50+GA50+GF50+GK50+GP50</f>
        <v>9700000</v>
      </c>
      <c r="GV50" s="85">
        <f t="shared" ref="GV50:GY53" si="94">GQ50+GL50+GG50+GB50+FW50+FR50+FM50+FH50</f>
        <v>164708000</v>
      </c>
      <c r="GW50" s="85">
        <f t="shared" si="94"/>
        <v>33300000</v>
      </c>
      <c r="GX50" s="85">
        <f t="shared" si="94"/>
        <v>13320000</v>
      </c>
      <c r="GY50" s="85">
        <f t="shared" si="94"/>
        <v>0</v>
      </c>
      <c r="GZ50" s="772">
        <f>BM50+DE50+EW50+GU50</f>
        <v>239500000</v>
      </c>
      <c r="HA50" s="738" t="s">
        <v>976</v>
      </c>
      <c r="HB50" s="280" t="s">
        <v>1242</v>
      </c>
      <c r="HC50" s="299" t="s">
        <v>1638</v>
      </c>
    </row>
    <row r="51" spans="1:211" ht="278.25" customHeight="1" x14ac:dyDescent="0.2">
      <c r="A51" s="782"/>
      <c r="B51" s="357"/>
      <c r="C51" s="300">
        <v>5</v>
      </c>
      <c r="D51" s="731" t="s">
        <v>159</v>
      </c>
      <c r="E51" s="386" t="s">
        <v>121</v>
      </c>
      <c r="F51" s="386" t="s">
        <v>122</v>
      </c>
      <c r="G51" s="282">
        <v>32</v>
      </c>
      <c r="H51" s="283" t="s">
        <v>160</v>
      </c>
      <c r="I51" s="280" t="s">
        <v>161</v>
      </c>
      <c r="J51" s="284" t="s">
        <v>125</v>
      </c>
      <c r="K51" s="284">
        <v>13</v>
      </c>
      <c r="L51" s="382" t="s">
        <v>73</v>
      </c>
      <c r="M51" s="286" t="s">
        <v>53</v>
      </c>
      <c r="N51" s="286">
        <v>100</v>
      </c>
      <c r="O51" s="287">
        <v>15</v>
      </c>
      <c r="P51" s="288">
        <v>15</v>
      </c>
      <c r="Q51" s="286">
        <v>30</v>
      </c>
      <c r="R51" s="289"/>
      <c r="S51" s="311">
        <v>30</v>
      </c>
      <c r="T51" s="286">
        <v>30</v>
      </c>
      <c r="U51" s="286"/>
      <c r="V51" s="291">
        <v>34</v>
      </c>
      <c r="W51" s="286">
        <v>25</v>
      </c>
      <c r="X51" s="286"/>
      <c r="Y51" s="286">
        <v>5</v>
      </c>
      <c r="Z51" s="293">
        <f>BM51/$BM$49</f>
        <v>0.43478260869565216</v>
      </c>
      <c r="AA51" s="294">
        <v>8</v>
      </c>
      <c r="AB51" s="385" t="s">
        <v>135</v>
      </c>
      <c r="AC51" s="61"/>
      <c r="AD51" s="54"/>
      <c r="AE51" s="54"/>
      <c r="AF51" s="54"/>
      <c r="AG51" s="61"/>
      <c r="AH51" s="54"/>
      <c r="AI51" s="54"/>
      <c r="AJ51" s="54"/>
      <c r="AK51" s="57">
        <v>100000000</v>
      </c>
      <c r="AL51" s="55">
        <v>150000000</v>
      </c>
      <c r="AM51" s="55">
        <v>111270386</v>
      </c>
      <c r="AN51" s="58">
        <v>111270386</v>
      </c>
      <c r="AO51" s="62"/>
      <c r="AP51" s="58"/>
      <c r="AQ51" s="58"/>
      <c r="AR51" s="58"/>
      <c r="AS51" s="62"/>
      <c r="AT51" s="58"/>
      <c r="AU51" s="59"/>
      <c r="AV51" s="54"/>
      <c r="AW51" s="61"/>
      <c r="AX51" s="54"/>
      <c r="AY51" s="54"/>
      <c r="AZ51" s="54"/>
      <c r="BA51" s="61"/>
      <c r="BB51" s="54"/>
      <c r="BC51" s="54"/>
      <c r="BD51" s="54"/>
      <c r="BE51" s="61"/>
      <c r="BF51" s="54"/>
      <c r="BG51" s="54"/>
      <c r="BH51" s="54"/>
      <c r="BI51" s="61"/>
      <c r="BJ51" s="54"/>
      <c r="BK51" s="54"/>
      <c r="BL51" s="54"/>
      <c r="BM51" s="53">
        <f>+AC51+AG51+AK51+AO51+AS51+AW51+BA51+BE51+BI51</f>
        <v>100000000</v>
      </c>
      <c r="BN51" s="54">
        <f t="shared" si="90"/>
        <v>150000000</v>
      </c>
      <c r="BO51" s="54">
        <f t="shared" si="90"/>
        <v>111270386</v>
      </c>
      <c r="BP51" s="54">
        <f t="shared" si="90"/>
        <v>111270386</v>
      </c>
      <c r="BQ51" s="87"/>
      <c r="BR51" s="87"/>
      <c r="BS51" s="87"/>
      <c r="BT51" s="87"/>
      <c r="BU51" s="87"/>
      <c r="BV51" s="87"/>
      <c r="BW51" s="87"/>
      <c r="BX51" s="87"/>
      <c r="BY51" s="87"/>
      <c r="BZ51" s="88">
        <v>86900000</v>
      </c>
      <c r="CA51" s="87">
        <v>201900000</v>
      </c>
      <c r="CB51" s="87">
        <v>183693591</v>
      </c>
      <c r="CC51" s="87">
        <v>183693591</v>
      </c>
      <c r="CD51" s="87"/>
      <c r="CE51" s="87"/>
      <c r="CF51" s="87"/>
      <c r="CG51" s="87"/>
      <c r="CH51" s="87"/>
      <c r="CI51" s="87"/>
      <c r="CJ51" s="87"/>
      <c r="CK51" s="87"/>
      <c r="CL51" s="87"/>
      <c r="CM51" s="87"/>
      <c r="CN51" s="87"/>
      <c r="CO51" s="87"/>
      <c r="CP51" s="87"/>
      <c r="CQ51" s="87"/>
      <c r="CR51" s="87"/>
      <c r="CS51" s="87"/>
      <c r="CT51" s="87"/>
      <c r="CU51" s="87"/>
      <c r="CV51" s="87"/>
      <c r="CW51" s="87"/>
      <c r="CX51" s="87"/>
      <c r="CY51" s="87"/>
      <c r="CZ51" s="87"/>
      <c r="DA51" s="87"/>
      <c r="DB51" s="87"/>
      <c r="DC51" s="87"/>
      <c r="DD51" s="87"/>
      <c r="DE51" s="85">
        <f t="shared" si="66"/>
        <v>86900000</v>
      </c>
      <c r="DF51" s="100">
        <f t="shared" si="91"/>
        <v>201900000</v>
      </c>
      <c r="DG51" s="100">
        <f t="shared" si="91"/>
        <v>183693591</v>
      </c>
      <c r="DH51" s="100">
        <f t="shared" si="91"/>
        <v>183693591</v>
      </c>
      <c r="DI51" s="100"/>
      <c r="DJ51" s="88"/>
      <c r="DK51" s="66"/>
      <c r="DL51" s="88"/>
      <c r="DM51" s="88"/>
      <c r="DN51" s="88"/>
      <c r="DO51" s="66">
        <v>30000000</v>
      </c>
      <c r="DP51" s="88">
        <v>23026667</v>
      </c>
      <c r="DQ51" s="88">
        <v>15726667</v>
      </c>
      <c r="DR51" s="88"/>
      <c r="DS51" s="88">
        <v>21700000</v>
      </c>
      <c r="DT51" s="66">
        <v>260000000</v>
      </c>
      <c r="DU51" s="88">
        <v>195132860.65000001</v>
      </c>
      <c r="DV51" s="88">
        <v>151715333</v>
      </c>
      <c r="DW51" s="88"/>
      <c r="DX51" s="88"/>
      <c r="DY51" s="88"/>
      <c r="DZ51" s="88"/>
      <c r="EA51" s="88"/>
      <c r="EB51" s="88"/>
      <c r="EC51" s="88"/>
      <c r="ED51" s="88"/>
      <c r="EE51" s="88"/>
      <c r="EF51" s="88"/>
      <c r="EG51" s="88"/>
      <c r="EH51" s="88"/>
      <c r="EI51" s="88"/>
      <c r="EJ51" s="88"/>
      <c r="EK51" s="88"/>
      <c r="EL51" s="88"/>
      <c r="EM51" s="88"/>
      <c r="EN51" s="88"/>
      <c r="EO51" s="88"/>
      <c r="EP51" s="88"/>
      <c r="EQ51" s="88"/>
      <c r="ER51" s="88"/>
      <c r="ES51" s="88"/>
      <c r="ET51" s="87"/>
      <c r="EU51" s="87"/>
      <c r="EV51" s="87"/>
      <c r="EW51" s="85">
        <f t="shared" si="92"/>
        <v>21700000</v>
      </c>
      <c r="EX51" s="89">
        <f t="shared" si="92"/>
        <v>290000000</v>
      </c>
      <c r="EY51" s="90">
        <f t="shared" si="93"/>
        <v>218159527.65000001</v>
      </c>
      <c r="EZ51" s="90">
        <f t="shared" si="93"/>
        <v>167442000</v>
      </c>
      <c r="FA51" s="192"/>
      <c r="FB51" s="87"/>
      <c r="FC51" s="88"/>
      <c r="FD51" s="88"/>
      <c r="FE51" s="88"/>
      <c r="FF51" s="147"/>
      <c r="FG51" s="87"/>
      <c r="FH51" s="87"/>
      <c r="FI51" s="87"/>
      <c r="FJ51" s="87"/>
      <c r="FK51" s="87"/>
      <c r="FL51" s="87">
        <v>4800000</v>
      </c>
      <c r="FM51" s="87">
        <v>250412588</v>
      </c>
      <c r="FN51" s="87">
        <v>92512000</v>
      </c>
      <c r="FO51" s="87">
        <v>25400000</v>
      </c>
      <c r="FP51" s="87">
        <v>40617527.649999999</v>
      </c>
      <c r="FQ51" s="87"/>
      <c r="FR51" s="87"/>
      <c r="FS51" s="87"/>
      <c r="FT51" s="87"/>
      <c r="FU51" s="87"/>
      <c r="FV51" s="87"/>
      <c r="FW51" s="87"/>
      <c r="FX51" s="87"/>
      <c r="FY51" s="87"/>
      <c r="FZ51" s="87"/>
      <c r="GA51" s="87"/>
      <c r="GB51" s="87"/>
      <c r="GC51" s="87"/>
      <c r="GD51" s="87"/>
      <c r="GE51" s="87"/>
      <c r="GF51" s="87"/>
      <c r="GG51" s="87"/>
      <c r="GH51" s="87"/>
      <c r="GI51" s="87"/>
      <c r="GJ51" s="87"/>
      <c r="GK51" s="87"/>
      <c r="GL51" s="87"/>
      <c r="GM51" s="87"/>
      <c r="GN51" s="87"/>
      <c r="GO51" s="87"/>
      <c r="GP51" s="87"/>
      <c r="GQ51" s="87"/>
      <c r="GR51" s="87"/>
      <c r="GS51" s="87"/>
      <c r="GT51" s="87"/>
      <c r="GU51" s="85">
        <f>FB51+FG51+FL51+FQ51+FV51+GA51+GF51+GK51+GP51</f>
        <v>4800000</v>
      </c>
      <c r="GV51" s="85">
        <f t="shared" si="94"/>
        <v>250412588</v>
      </c>
      <c r="GW51" s="85">
        <f t="shared" si="94"/>
        <v>92512000</v>
      </c>
      <c r="GX51" s="85">
        <f t="shared" si="94"/>
        <v>25400000</v>
      </c>
      <c r="GY51" s="85">
        <f t="shared" si="94"/>
        <v>40617527.649999999</v>
      </c>
      <c r="GZ51" s="772">
        <f>BM51+DE51+EW51+GU51</f>
        <v>213400000</v>
      </c>
      <c r="HA51" s="738" t="s">
        <v>977</v>
      </c>
      <c r="HB51" s="280" t="s">
        <v>1243</v>
      </c>
      <c r="HC51" s="299" t="s">
        <v>1639</v>
      </c>
    </row>
    <row r="52" spans="1:211" ht="107.25" customHeight="1" x14ac:dyDescent="0.2">
      <c r="A52" s="782"/>
      <c r="B52" s="357"/>
      <c r="C52" s="313">
        <v>6</v>
      </c>
      <c r="D52" s="280" t="s">
        <v>162</v>
      </c>
      <c r="E52" s="287" t="s">
        <v>127</v>
      </c>
      <c r="F52" s="287" t="s">
        <v>128</v>
      </c>
      <c r="G52" s="282">
        <v>33</v>
      </c>
      <c r="H52" s="283" t="s">
        <v>163</v>
      </c>
      <c r="I52" s="280" t="s">
        <v>164</v>
      </c>
      <c r="J52" s="284" t="s">
        <v>125</v>
      </c>
      <c r="K52" s="284">
        <v>13</v>
      </c>
      <c r="L52" s="382" t="s">
        <v>73</v>
      </c>
      <c r="M52" s="286" t="s">
        <v>53</v>
      </c>
      <c r="N52" s="387">
        <v>1200</v>
      </c>
      <c r="O52" s="287">
        <v>200</v>
      </c>
      <c r="P52" s="288">
        <v>200</v>
      </c>
      <c r="Q52" s="286">
        <v>400</v>
      </c>
      <c r="R52" s="289"/>
      <c r="S52" s="311">
        <v>400</v>
      </c>
      <c r="T52" s="286">
        <v>400</v>
      </c>
      <c r="U52" s="286"/>
      <c r="V52" s="291">
        <v>437</v>
      </c>
      <c r="W52" s="286">
        <v>200</v>
      </c>
      <c r="X52" s="286"/>
      <c r="Y52" s="286">
        <v>3</v>
      </c>
      <c r="Z52" s="293">
        <f>BM52/$BM$49</f>
        <v>4.3478260869565216E-2</v>
      </c>
      <c r="AA52" s="294">
        <v>8</v>
      </c>
      <c r="AB52" s="385" t="s">
        <v>135</v>
      </c>
      <c r="AC52" s="61"/>
      <c r="AD52" s="54"/>
      <c r="AE52" s="54"/>
      <c r="AF52" s="54"/>
      <c r="AG52" s="61"/>
      <c r="AH52" s="54"/>
      <c r="AI52" s="54"/>
      <c r="AJ52" s="54"/>
      <c r="AK52" s="57">
        <v>10000000</v>
      </c>
      <c r="AL52" s="55">
        <v>10000000</v>
      </c>
      <c r="AM52" s="55">
        <v>10000000</v>
      </c>
      <c r="AN52" s="58">
        <v>10000000</v>
      </c>
      <c r="AO52" s="62"/>
      <c r="AP52" s="58"/>
      <c r="AQ52" s="58"/>
      <c r="AR52" s="58"/>
      <c r="AS52" s="62"/>
      <c r="AT52" s="58"/>
      <c r="AU52" s="59"/>
      <c r="AV52" s="54"/>
      <c r="AW52" s="61"/>
      <c r="AX52" s="54"/>
      <c r="AY52" s="54"/>
      <c r="AZ52" s="54"/>
      <c r="BA52" s="61"/>
      <c r="BB52" s="54"/>
      <c r="BC52" s="54"/>
      <c r="BD52" s="54"/>
      <c r="BE52" s="61"/>
      <c r="BF52" s="54"/>
      <c r="BG52" s="54"/>
      <c r="BH52" s="54"/>
      <c r="BI52" s="61"/>
      <c r="BJ52" s="54"/>
      <c r="BK52" s="54"/>
      <c r="BL52" s="54"/>
      <c r="BM52" s="53">
        <f>+AC52+AG52+AK52+AO52+AS52+AW52+BA52+BE52+BI52</f>
        <v>10000000</v>
      </c>
      <c r="BN52" s="54">
        <f t="shared" si="90"/>
        <v>10000000</v>
      </c>
      <c r="BO52" s="54">
        <f t="shared" si="90"/>
        <v>10000000</v>
      </c>
      <c r="BP52" s="54">
        <f t="shared" si="90"/>
        <v>10000000</v>
      </c>
      <c r="BQ52" s="87"/>
      <c r="BR52" s="87"/>
      <c r="BS52" s="87"/>
      <c r="BT52" s="87"/>
      <c r="BU52" s="87"/>
      <c r="BV52" s="87"/>
      <c r="BW52" s="87"/>
      <c r="BX52" s="87"/>
      <c r="BY52" s="87"/>
      <c r="BZ52" s="88">
        <v>8600000</v>
      </c>
      <c r="CA52" s="87">
        <v>28600000</v>
      </c>
      <c r="CB52" s="87">
        <v>27930000</v>
      </c>
      <c r="CC52" s="87">
        <v>26930000</v>
      </c>
      <c r="CD52" s="87"/>
      <c r="CE52" s="87"/>
      <c r="CF52" s="87"/>
      <c r="CG52" s="87"/>
      <c r="CH52" s="87"/>
      <c r="CI52" s="87"/>
      <c r="CJ52" s="87"/>
      <c r="CK52" s="87"/>
      <c r="CL52" s="87"/>
      <c r="CM52" s="87"/>
      <c r="CN52" s="87"/>
      <c r="CO52" s="87"/>
      <c r="CP52" s="87"/>
      <c r="CQ52" s="87"/>
      <c r="CR52" s="87"/>
      <c r="CS52" s="87"/>
      <c r="CT52" s="87"/>
      <c r="CU52" s="87"/>
      <c r="CV52" s="87"/>
      <c r="CW52" s="87"/>
      <c r="CX52" s="87"/>
      <c r="CY52" s="87"/>
      <c r="CZ52" s="87"/>
      <c r="DA52" s="87"/>
      <c r="DB52" s="87"/>
      <c r="DC52" s="87"/>
      <c r="DD52" s="87"/>
      <c r="DE52" s="85">
        <f t="shared" si="66"/>
        <v>8600000</v>
      </c>
      <c r="DF52" s="100">
        <f t="shared" si="91"/>
        <v>28600000</v>
      </c>
      <c r="DG52" s="100">
        <f t="shared" si="91"/>
        <v>27930000</v>
      </c>
      <c r="DH52" s="100">
        <f t="shared" si="91"/>
        <v>26930000</v>
      </c>
      <c r="DI52" s="100"/>
      <c r="DJ52" s="88"/>
      <c r="DK52" s="66"/>
      <c r="DL52" s="88"/>
      <c r="DM52" s="88"/>
      <c r="DN52" s="88"/>
      <c r="DO52" s="88"/>
      <c r="DP52" s="88"/>
      <c r="DQ52" s="88"/>
      <c r="DR52" s="88"/>
      <c r="DS52" s="88">
        <v>2100000</v>
      </c>
      <c r="DT52" s="88">
        <v>28000000</v>
      </c>
      <c r="DU52" s="88">
        <v>28000000</v>
      </c>
      <c r="DV52" s="88">
        <v>28000000</v>
      </c>
      <c r="DW52" s="88"/>
      <c r="DX52" s="88"/>
      <c r="DY52" s="88"/>
      <c r="DZ52" s="88"/>
      <c r="EA52" s="88"/>
      <c r="EB52" s="88"/>
      <c r="EC52" s="88"/>
      <c r="ED52" s="88"/>
      <c r="EE52" s="88"/>
      <c r="EF52" s="88"/>
      <c r="EG52" s="88"/>
      <c r="EH52" s="88"/>
      <c r="EI52" s="88"/>
      <c r="EJ52" s="88"/>
      <c r="EK52" s="88"/>
      <c r="EL52" s="88"/>
      <c r="EM52" s="88"/>
      <c r="EN52" s="88"/>
      <c r="EO52" s="88"/>
      <c r="EP52" s="88"/>
      <c r="EQ52" s="88"/>
      <c r="ER52" s="88"/>
      <c r="ES52" s="88"/>
      <c r="ET52" s="87"/>
      <c r="EU52" s="87"/>
      <c r="EV52" s="87"/>
      <c r="EW52" s="85">
        <f t="shared" si="92"/>
        <v>2100000</v>
      </c>
      <c r="EX52" s="90">
        <f t="shared" si="92"/>
        <v>28000000</v>
      </c>
      <c r="EY52" s="90">
        <f t="shared" si="93"/>
        <v>28000000</v>
      </c>
      <c r="EZ52" s="90">
        <f t="shared" si="93"/>
        <v>28000000</v>
      </c>
      <c r="FA52" s="192"/>
      <c r="FB52" s="87"/>
      <c r="FC52" s="88"/>
      <c r="FD52" s="88"/>
      <c r="FE52" s="88"/>
      <c r="FF52" s="147"/>
      <c r="FG52" s="87"/>
      <c r="FH52" s="87"/>
      <c r="FI52" s="87"/>
      <c r="FJ52" s="87"/>
      <c r="FK52" s="87"/>
      <c r="FL52" s="87">
        <v>2500000</v>
      </c>
      <c r="FM52" s="695">
        <v>30000000</v>
      </c>
      <c r="FN52" s="695">
        <v>13125000</v>
      </c>
      <c r="FO52" s="695">
        <v>2000000</v>
      </c>
      <c r="FP52" s="695"/>
      <c r="FQ52" s="87"/>
      <c r="FR52" s="87"/>
      <c r="FS52" s="87"/>
      <c r="FT52" s="87"/>
      <c r="FU52" s="87"/>
      <c r="FV52" s="87"/>
      <c r="FW52" s="87"/>
      <c r="FX52" s="87"/>
      <c r="FY52" s="87"/>
      <c r="FZ52" s="87"/>
      <c r="GA52" s="87"/>
      <c r="GB52" s="87"/>
      <c r="GC52" s="87"/>
      <c r="GD52" s="87"/>
      <c r="GE52" s="87"/>
      <c r="GF52" s="87"/>
      <c r="GG52" s="87"/>
      <c r="GH52" s="87"/>
      <c r="GI52" s="87"/>
      <c r="GJ52" s="87"/>
      <c r="GK52" s="87"/>
      <c r="GL52" s="87"/>
      <c r="GM52" s="87"/>
      <c r="GN52" s="87"/>
      <c r="GO52" s="87"/>
      <c r="GP52" s="87"/>
      <c r="GQ52" s="87"/>
      <c r="GR52" s="87"/>
      <c r="GS52" s="87"/>
      <c r="GT52" s="87"/>
      <c r="GU52" s="85">
        <f>FB52+FG52+FL52+FQ52+FV52+GA52+GF52+GK52+GP52</f>
        <v>2500000</v>
      </c>
      <c r="GV52" s="85">
        <f t="shared" si="94"/>
        <v>30000000</v>
      </c>
      <c r="GW52" s="85">
        <f t="shared" si="94"/>
        <v>13125000</v>
      </c>
      <c r="GX52" s="85">
        <f t="shared" si="94"/>
        <v>2000000</v>
      </c>
      <c r="GY52" s="85">
        <f t="shared" si="94"/>
        <v>0</v>
      </c>
      <c r="GZ52" s="772">
        <f>BM52+DE52+EW52+GU52</f>
        <v>23200000</v>
      </c>
      <c r="HA52" s="738" t="s">
        <v>978</v>
      </c>
      <c r="HB52" s="280" t="s">
        <v>1244</v>
      </c>
      <c r="HC52" s="299" t="s">
        <v>1640</v>
      </c>
    </row>
    <row r="53" spans="1:211" ht="107.25" customHeight="1" x14ac:dyDescent="0.2">
      <c r="A53" s="782"/>
      <c r="B53" s="357"/>
      <c r="C53" s="300">
        <v>7</v>
      </c>
      <c r="D53" s="730" t="s">
        <v>150</v>
      </c>
      <c r="E53" s="335" t="s">
        <v>132</v>
      </c>
      <c r="F53" s="388">
        <v>0.27</v>
      </c>
      <c r="G53" s="282">
        <v>34</v>
      </c>
      <c r="H53" s="283" t="s">
        <v>165</v>
      </c>
      <c r="I53" s="280" t="s">
        <v>166</v>
      </c>
      <c r="J53" s="284" t="s">
        <v>125</v>
      </c>
      <c r="K53" s="284">
        <v>13</v>
      </c>
      <c r="L53" s="365" t="s">
        <v>73</v>
      </c>
      <c r="M53" s="286" t="s">
        <v>53</v>
      </c>
      <c r="N53" s="387">
        <v>2400</v>
      </c>
      <c r="O53" s="287">
        <v>400</v>
      </c>
      <c r="P53" s="288">
        <v>400</v>
      </c>
      <c r="Q53" s="286">
        <v>800</v>
      </c>
      <c r="R53" s="389"/>
      <c r="S53" s="311">
        <v>800</v>
      </c>
      <c r="T53" s="286">
        <v>600</v>
      </c>
      <c r="U53" s="286"/>
      <c r="V53" s="291">
        <v>800</v>
      </c>
      <c r="W53" s="286">
        <v>600</v>
      </c>
      <c r="X53" s="286"/>
      <c r="Y53" s="286">
        <v>102</v>
      </c>
      <c r="Z53" s="293">
        <f>BM53/$BM$49</f>
        <v>4.3478260869565216E-2</v>
      </c>
      <c r="AA53" s="294">
        <v>8</v>
      </c>
      <c r="AB53" s="385" t="s">
        <v>135</v>
      </c>
      <c r="AC53" s="61"/>
      <c r="AD53" s="54"/>
      <c r="AE53" s="54"/>
      <c r="AF53" s="54"/>
      <c r="AG53" s="61"/>
      <c r="AH53" s="54"/>
      <c r="AI53" s="54"/>
      <c r="AJ53" s="54"/>
      <c r="AK53" s="57">
        <v>10000000</v>
      </c>
      <c r="AL53" s="55">
        <v>10000000</v>
      </c>
      <c r="AM53" s="55">
        <v>10000000</v>
      </c>
      <c r="AN53" s="58">
        <v>10000000</v>
      </c>
      <c r="AO53" s="62"/>
      <c r="AP53" s="58"/>
      <c r="AQ53" s="58"/>
      <c r="AR53" s="58"/>
      <c r="AS53" s="62"/>
      <c r="AT53" s="58"/>
      <c r="AU53" s="59"/>
      <c r="AV53" s="54"/>
      <c r="AW53" s="61"/>
      <c r="AX53" s="54"/>
      <c r="AY53" s="54"/>
      <c r="AZ53" s="54"/>
      <c r="BA53" s="61"/>
      <c r="BB53" s="54"/>
      <c r="BC53" s="54"/>
      <c r="BD53" s="54"/>
      <c r="BE53" s="61"/>
      <c r="BF53" s="54"/>
      <c r="BG53" s="54"/>
      <c r="BH53" s="54"/>
      <c r="BI53" s="61"/>
      <c r="BJ53" s="54"/>
      <c r="BK53" s="54"/>
      <c r="BL53" s="54"/>
      <c r="BM53" s="53">
        <f>+AC53+AG53+AK53+AO53+AS53+AW53+BA53+BE53+BI53</f>
        <v>10000000</v>
      </c>
      <c r="BN53" s="54">
        <f t="shared" si="90"/>
        <v>10000000</v>
      </c>
      <c r="BO53" s="54">
        <f t="shared" si="90"/>
        <v>10000000</v>
      </c>
      <c r="BP53" s="54">
        <f t="shared" si="90"/>
        <v>10000000</v>
      </c>
      <c r="BQ53" s="87"/>
      <c r="BR53" s="87"/>
      <c r="BS53" s="87"/>
      <c r="BT53" s="87"/>
      <c r="BU53" s="87"/>
      <c r="BV53" s="87"/>
      <c r="BW53" s="87"/>
      <c r="BX53" s="87"/>
      <c r="BY53" s="87"/>
      <c r="BZ53" s="88">
        <v>8600000</v>
      </c>
      <c r="CA53" s="87">
        <v>28600000</v>
      </c>
      <c r="CB53" s="87">
        <v>24760000</v>
      </c>
      <c r="CC53" s="87">
        <v>23780000</v>
      </c>
      <c r="CD53" s="87"/>
      <c r="CE53" s="87"/>
      <c r="CF53" s="87"/>
      <c r="CG53" s="87"/>
      <c r="CH53" s="87"/>
      <c r="CI53" s="87"/>
      <c r="CJ53" s="87"/>
      <c r="CK53" s="87"/>
      <c r="CL53" s="87"/>
      <c r="CM53" s="87"/>
      <c r="CN53" s="87"/>
      <c r="CO53" s="87"/>
      <c r="CP53" s="87"/>
      <c r="CQ53" s="87"/>
      <c r="CR53" s="87"/>
      <c r="CS53" s="87"/>
      <c r="CT53" s="87"/>
      <c r="CU53" s="87"/>
      <c r="CV53" s="87"/>
      <c r="CW53" s="87"/>
      <c r="CX53" s="87"/>
      <c r="CY53" s="87"/>
      <c r="CZ53" s="87"/>
      <c r="DA53" s="87"/>
      <c r="DB53" s="87"/>
      <c r="DC53" s="87"/>
      <c r="DD53" s="87"/>
      <c r="DE53" s="85">
        <f t="shared" si="66"/>
        <v>8600000</v>
      </c>
      <c r="DF53" s="100">
        <f t="shared" si="91"/>
        <v>28600000</v>
      </c>
      <c r="DG53" s="100">
        <f t="shared" si="91"/>
        <v>24760000</v>
      </c>
      <c r="DH53" s="100">
        <f t="shared" si="91"/>
        <v>23780000</v>
      </c>
      <c r="DI53" s="100"/>
      <c r="DJ53" s="88"/>
      <c r="DK53" s="66"/>
      <c r="DL53" s="88"/>
      <c r="DM53" s="88"/>
      <c r="DN53" s="88"/>
      <c r="DO53" s="88"/>
      <c r="DP53" s="88"/>
      <c r="DQ53" s="88"/>
      <c r="DR53" s="88"/>
      <c r="DS53" s="88">
        <v>2300000</v>
      </c>
      <c r="DT53" s="66">
        <v>28000000</v>
      </c>
      <c r="DU53" s="88">
        <v>27500000</v>
      </c>
      <c r="DV53" s="88">
        <v>27500000</v>
      </c>
      <c r="DW53" s="88"/>
      <c r="DX53" s="88"/>
      <c r="DY53" s="88"/>
      <c r="DZ53" s="88"/>
      <c r="EA53" s="88"/>
      <c r="EB53" s="88"/>
      <c r="EC53" s="88"/>
      <c r="ED53" s="88"/>
      <c r="EE53" s="88"/>
      <c r="EF53" s="88"/>
      <c r="EG53" s="88"/>
      <c r="EH53" s="88"/>
      <c r="EI53" s="88"/>
      <c r="EJ53" s="88"/>
      <c r="EK53" s="88"/>
      <c r="EL53" s="88"/>
      <c r="EM53" s="88"/>
      <c r="EN53" s="88"/>
      <c r="EO53" s="88"/>
      <c r="EP53" s="88"/>
      <c r="EQ53" s="88"/>
      <c r="ER53" s="88"/>
      <c r="ES53" s="88"/>
      <c r="ET53" s="87"/>
      <c r="EU53" s="87"/>
      <c r="EV53" s="87"/>
      <c r="EW53" s="85">
        <f t="shared" si="92"/>
        <v>2300000</v>
      </c>
      <c r="EX53" s="90">
        <f t="shared" si="92"/>
        <v>28000000</v>
      </c>
      <c r="EY53" s="90">
        <f t="shared" si="93"/>
        <v>27500000</v>
      </c>
      <c r="EZ53" s="90">
        <f t="shared" si="93"/>
        <v>27500000</v>
      </c>
      <c r="FA53" s="192"/>
      <c r="FB53" s="87"/>
      <c r="FC53" s="88"/>
      <c r="FD53" s="88"/>
      <c r="FE53" s="88"/>
      <c r="FF53" s="147"/>
      <c r="FG53" s="87"/>
      <c r="FH53" s="87"/>
      <c r="FI53" s="87"/>
      <c r="FJ53" s="87"/>
      <c r="FK53" s="87"/>
      <c r="FL53" s="87">
        <v>3000000</v>
      </c>
      <c r="FM53" s="87">
        <v>30000000</v>
      </c>
      <c r="FN53" s="87">
        <v>16725000</v>
      </c>
      <c r="FO53" s="87">
        <v>0</v>
      </c>
      <c r="FP53" s="87"/>
      <c r="FQ53" s="87"/>
      <c r="FR53" s="87"/>
      <c r="FS53" s="87"/>
      <c r="FT53" s="87"/>
      <c r="FU53" s="87"/>
      <c r="FV53" s="87"/>
      <c r="FW53" s="87"/>
      <c r="FX53" s="87"/>
      <c r="FY53" s="87"/>
      <c r="FZ53" s="87"/>
      <c r="GA53" s="87"/>
      <c r="GB53" s="87"/>
      <c r="GC53" s="87"/>
      <c r="GD53" s="87"/>
      <c r="GE53" s="87"/>
      <c r="GF53" s="87"/>
      <c r="GG53" s="87"/>
      <c r="GH53" s="87"/>
      <c r="GI53" s="87"/>
      <c r="GJ53" s="87"/>
      <c r="GK53" s="87"/>
      <c r="GL53" s="87"/>
      <c r="GM53" s="87"/>
      <c r="GN53" s="87"/>
      <c r="GO53" s="87"/>
      <c r="GP53" s="87"/>
      <c r="GQ53" s="87"/>
      <c r="GR53" s="87"/>
      <c r="GS53" s="87"/>
      <c r="GT53" s="87"/>
      <c r="GU53" s="85">
        <f>FB53+FG53+FL53+FQ53+FV53+GA53+GF53+GK53+GP53</f>
        <v>3000000</v>
      </c>
      <c r="GV53" s="85">
        <f t="shared" si="94"/>
        <v>30000000</v>
      </c>
      <c r="GW53" s="85">
        <f t="shared" si="94"/>
        <v>16725000</v>
      </c>
      <c r="GX53" s="85">
        <f t="shared" si="94"/>
        <v>0</v>
      </c>
      <c r="GY53" s="85">
        <f t="shared" si="94"/>
        <v>0</v>
      </c>
      <c r="GZ53" s="772">
        <f>BM53+DE53+EW53+GU53</f>
        <v>23900000</v>
      </c>
      <c r="HA53" s="738" t="s">
        <v>979</v>
      </c>
      <c r="HB53" s="280" t="s">
        <v>1245</v>
      </c>
      <c r="HC53" s="303" t="s">
        <v>1641</v>
      </c>
    </row>
    <row r="54" spans="1:211" ht="24.75" customHeight="1" x14ac:dyDescent="0.2">
      <c r="A54" s="782"/>
      <c r="B54" s="357"/>
      <c r="C54" s="266">
        <v>7</v>
      </c>
      <c r="D54" s="267" t="s">
        <v>167</v>
      </c>
      <c r="E54" s="269"/>
      <c r="F54" s="320"/>
      <c r="G54" s="269"/>
      <c r="H54" s="269"/>
      <c r="I54" s="269"/>
      <c r="J54" s="269"/>
      <c r="K54" s="269"/>
      <c r="L54" s="269"/>
      <c r="M54" s="269"/>
      <c r="N54" s="269"/>
      <c r="O54" s="269"/>
      <c r="P54" s="269"/>
      <c r="Q54" s="269"/>
      <c r="R54" s="269"/>
      <c r="S54" s="269"/>
      <c r="T54" s="269"/>
      <c r="U54" s="269"/>
      <c r="V54" s="269"/>
      <c r="W54" s="269"/>
      <c r="X54" s="269"/>
      <c r="Y54" s="269"/>
      <c r="Z54" s="269"/>
      <c r="AA54" s="269"/>
      <c r="AB54" s="269"/>
      <c r="AC54" s="204">
        <f t="shared" ref="AC54:BL54" si="95">SUM(AC55:AC57)</f>
        <v>0</v>
      </c>
      <c r="AD54" s="204">
        <f t="shared" si="95"/>
        <v>0</v>
      </c>
      <c r="AE54" s="204">
        <f t="shared" si="95"/>
        <v>0</v>
      </c>
      <c r="AF54" s="204">
        <f t="shared" si="95"/>
        <v>0</v>
      </c>
      <c r="AG54" s="204">
        <f t="shared" si="95"/>
        <v>0</v>
      </c>
      <c r="AH54" s="204">
        <f t="shared" si="95"/>
        <v>0</v>
      </c>
      <c r="AI54" s="204">
        <f t="shared" si="95"/>
        <v>0</v>
      </c>
      <c r="AJ54" s="204">
        <f t="shared" si="95"/>
        <v>0</v>
      </c>
      <c r="AK54" s="204">
        <f t="shared" si="95"/>
        <v>90000000</v>
      </c>
      <c r="AL54" s="204">
        <f t="shared" si="95"/>
        <v>140000000</v>
      </c>
      <c r="AM54" s="204">
        <f t="shared" si="95"/>
        <v>132888334</v>
      </c>
      <c r="AN54" s="204">
        <f t="shared" si="95"/>
        <v>132888334</v>
      </c>
      <c r="AO54" s="204">
        <f t="shared" si="95"/>
        <v>0</v>
      </c>
      <c r="AP54" s="204">
        <f t="shared" si="95"/>
        <v>0</v>
      </c>
      <c r="AQ54" s="204">
        <f t="shared" si="95"/>
        <v>0</v>
      </c>
      <c r="AR54" s="204">
        <f t="shared" si="95"/>
        <v>0</v>
      </c>
      <c r="AS54" s="204">
        <f t="shared" si="95"/>
        <v>0</v>
      </c>
      <c r="AT54" s="204">
        <f t="shared" si="95"/>
        <v>0</v>
      </c>
      <c r="AU54" s="204">
        <f t="shared" si="95"/>
        <v>0</v>
      </c>
      <c r="AV54" s="204">
        <f t="shared" si="95"/>
        <v>0</v>
      </c>
      <c r="AW54" s="204">
        <f t="shared" si="95"/>
        <v>0</v>
      </c>
      <c r="AX54" s="204">
        <f t="shared" si="95"/>
        <v>0</v>
      </c>
      <c r="AY54" s="204">
        <f t="shared" si="95"/>
        <v>0</v>
      </c>
      <c r="AZ54" s="204">
        <f t="shared" si="95"/>
        <v>0</v>
      </c>
      <c r="BA54" s="204">
        <f t="shared" si="95"/>
        <v>0</v>
      </c>
      <c r="BB54" s="204">
        <f t="shared" si="95"/>
        <v>0</v>
      </c>
      <c r="BC54" s="204">
        <f t="shared" si="95"/>
        <v>0</v>
      </c>
      <c r="BD54" s="204">
        <f t="shared" si="95"/>
        <v>0</v>
      </c>
      <c r="BE54" s="204">
        <f t="shared" si="95"/>
        <v>0</v>
      </c>
      <c r="BF54" s="204">
        <f t="shared" si="95"/>
        <v>0</v>
      </c>
      <c r="BG54" s="204">
        <f t="shared" si="95"/>
        <v>0</v>
      </c>
      <c r="BH54" s="204">
        <f t="shared" si="95"/>
        <v>0</v>
      </c>
      <c r="BI54" s="204">
        <f t="shared" si="95"/>
        <v>0</v>
      </c>
      <c r="BJ54" s="204">
        <f t="shared" si="95"/>
        <v>0</v>
      </c>
      <c r="BK54" s="204">
        <f t="shared" si="95"/>
        <v>0</v>
      </c>
      <c r="BL54" s="204">
        <f t="shared" si="95"/>
        <v>0</v>
      </c>
      <c r="BM54" s="204">
        <f t="shared" ref="BM54:DX54" si="96">SUM(BM55:BM57)</f>
        <v>90000000</v>
      </c>
      <c r="BN54" s="204">
        <f t="shared" si="96"/>
        <v>140000000</v>
      </c>
      <c r="BO54" s="204">
        <f t="shared" si="96"/>
        <v>132888334</v>
      </c>
      <c r="BP54" s="204">
        <f t="shared" si="96"/>
        <v>132888334</v>
      </c>
      <c r="BQ54" s="204">
        <f t="shared" si="96"/>
        <v>0</v>
      </c>
      <c r="BR54" s="204">
        <f t="shared" si="96"/>
        <v>0</v>
      </c>
      <c r="BS54" s="204">
        <f t="shared" si="96"/>
        <v>0</v>
      </c>
      <c r="BT54" s="204">
        <f t="shared" si="96"/>
        <v>0</v>
      </c>
      <c r="BU54" s="204">
        <f t="shared" si="96"/>
        <v>0</v>
      </c>
      <c r="BV54" s="204">
        <f t="shared" si="96"/>
        <v>30000000</v>
      </c>
      <c r="BW54" s="204">
        <f t="shared" si="96"/>
        <v>18932664</v>
      </c>
      <c r="BX54" s="204">
        <f t="shared" si="96"/>
        <v>18932664</v>
      </c>
      <c r="BY54" s="204">
        <f t="shared" si="96"/>
        <v>0</v>
      </c>
      <c r="BZ54" s="204">
        <f t="shared" si="96"/>
        <v>100000000</v>
      </c>
      <c r="CA54" s="204">
        <f t="shared" si="96"/>
        <v>120000000</v>
      </c>
      <c r="CB54" s="204">
        <f t="shared" si="96"/>
        <v>112460000</v>
      </c>
      <c r="CC54" s="204">
        <f t="shared" si="96"/>
        <v>112307650</v>
      </c>
      <c r="CD54" s="204">
        <f t="shared" si="96"/>
        <v>0</v>
      </c>
      <c r="CE54" s="204">
        <f t="shared" si="96"/>
        <v>0</v>
      </c>
      <c r="CF54" s="204">
        <f t="shared" si="96"/>
        <v>0</v>
      </c>
      <c r="CG54" s="204">
        <f t="shared" si="96"/>
        <v>0</v>
      </c>
      <c r="CH54" s="204">
        <f t="shared" si="96"/>
        <v>0</v>
      </c>
      <c r="CI54" s="204">
        <f t="shared" si="96"/>
        <v>0</v>
      </c>
      <c r="CJ54" s="204">
        <f t="shared" si="96"/>
        <v>0</v>
      </c>
      <c r="CK54" s="204">
        <f t="shared" si="96"/>
        <v>0</v>
      </c>
      <c r="CL54" s="204">
        <f t="shared" si="96"/>
        <v>0</v>
      </c>
      <c r="CM54" s="204">
        <f t="shared" si="96"/>
        <v>0</v>
      </c>
      <c r="CN54" s="204">
        <f t="shared" si="96"/>
        <v>0</v>
      </c>
      <c r="CO54" s="204">
        <f t="shared" si="96"/>
        <v>0</v>
      </c>
      <c r="CP54" s="204">
        <f t="shared" si="96"/>
        <v>0</v>
      </c>
      <c r="CQ54" s="204">
        <f t="shared" si="96"/>
        <v>0</v>
      </c>
      <c r="CR54" s="204">
        <f t="shared" si="96"/>
        <v>0</v>
      </c>
      <c r="CS54" s="204">
        <f t="shared" si="96"/>
        <v>0</v>
      </c>
      <c r="CT54" s="204">
        <f t="shared" si="96"/>
        <v>0</v>
      </c>
      <c r="CU54" s="204">
        <f t="shared" si="96"/>
        <v>0</v>
      </c>
      <c r="CV54" s="204">
        <f t="shared" si="96"/>
        <v>0</v>
      </c>
      <c r="CW54" s="204">
        <f t="shared" si="96"/>
        <v>0</v>
      </c>
      <c r="CX54" s="204">
        <f t="shared" si="96"/>
        <v>0</v>
      </c>
      <c r="CY54" s="204">
        <f t="shared" si="96"/>
        <v>0</v>
      </c>
      <c r="CZ54" s="204">
        <f t="shared" si="96"/>
        <v>0</v>
      </c>
      <c r="DA54" s="204">
        <f t="shared" si="96"/>
        <v>0</v>
      </c>
      <c r="DB54" s="204">
        <f t="shared" si="96"/>
        <v>0</v>
      </c>
      <c r="DC54" s="204">
        <f t="shared" si="96"/>
        <v>0</v>
      </c>
      <c r="DD54" s="204">
        <f t="shared" si="96"/>
        <v>0</v>
      </c>
      <c r="DE54" s="204">
        <f t="shared" si="96"/>
        <v>100000000</v>
      </c>
      <c r="DF54" s="204">
        <f t="shared" si="96"/>
        <v>150000000</v>
      </c>
      <c r="DG54" s="204">
        <f t="shared" si="96"/>
        <v>131392664</v>
      </c>
      <c r="DH54" s="204">
        <f t="shared" si="96"/>
        <v>131240314</v>
      </c>
      <c r="DI54" s="204">
        <f t="shared" si="96"/>
        <v>0</v>
      </c>
      <c r="DJ54" s="204">
        <f t="shared" si="96"/>
        <v>0</v>
      </c>
      <c r="DK54" s="204">
        <f t="shared" si="96"/>
        <v>0</v>
      </c>
      <c r="DL54" s="204">
        <f t="shared" si="96"/>
        <v>0</v>
      </c>
      <c r="DM54" s="204">
        <f t="shared" si="96"/>
        <v>0</v>
      </c>
      <c r="DN54" s="204">
        <f t="shared" si="96"/>
        <v>0</v>
      </c>
      <c r="DO54" s="204">
        <f t="shared" si="96"/>
        <v>0</v>
      </c>
      <c r="DP54" s="204">
        <f t="shared" si="96"/>
        <v>0</v>
      </c>
      <c r="DQ54" s="204">
        <f t="shared" si="96"/>
        <v>0</v>
      </c>
      <c r="DR54" s="204">
        <f t="shared" si="96"/>
        <v>0</v>
      </c>
      <c r="DS54" s="204">
        <f t="shared" si="96"/>
        <v>30000000</v>
      </c>
      <c r="DT54" s="204">
        <f t="shared" si="96"/>
        <v>135000000</v>
      </c>
      <c r="DU54" s="204">
        <f t="shared" si="96"/>
        <v>129359000</v>
      </c>
      <c r="DV54" s="204">
        <f t="shared" si="96"/>
        <v>129359000</v>
      </c>
      <c r="DW54" s="204">
        <f t="shared" si="96"/>
        <v>0</v>
      </c>
      <c r="DX54" s="204">
        <f t="shared" si="96"/>
        <v>0</v>
      </c>
      <c r="DY54" s="204">
        <f t="shared" ref="DY54:EW54" si="97">SUM(DY55:DY57)</f>
        <v>0</v>
      </c>
      <c r="DZ54" s="204">
        <f t="shared" si="97"/>
        <v>0</v>
      </c>
      <c r="EA54" s="204">
        <f t="shared" si="97"/>
        <v>0</v>
      </c>
      <c r="EB54" s="204">
        <f t="shared" si="97"/>
        <v>0</v>
      </c>
      <c r="EC54" s="204">
        <f t="shared" si="97"/>
        <v>0</v>
      </c>
      <c r="ED54" s="204">
        <f t="shared" si="97"/>
        <v>0</v>
      </c>
      <c r="EE54" s="204">
        <f t="shared" si="97"/>
        <v>0</v>
      </c>
      <c r="EF54" s="204">
        <f t="shared" si="97"/>
        <v>0</v>
      </c>
      <c r="EG54" s="204">
        <f t="shared" si="97"/>
        <v>0</v>
      </c>
      <c r="EH54" s="204">
        <f t="shared" si="97"/>
        <v>0</v>
      </c>
      <c r="EI54" s="204">
        <f t="shared" si="97"/>
        <v>0</v>
      </c>
      <c r="EJ54" s="204">
        <f t="shared" si="97"/>
        <v>0</v>
      </c>
      <c r="EK54" s="204">
        <f t="shared" si="97"/>
        <v>0</v>
      </c>
      <c r="EL54" s="204">
        <f t="shared" si="97"/>
        <v>0</v>
      </c>
      <c r="EM54" s="204">
        <f t="shared" si="97"/>
        <v>0</v>
      </c>
      <c r="EN54" s="204">
        <f t="shared" si="97"/>
        <v>0</v>
      </c>
      <c r="EO54" s="204">
        <f t="shared" si="97"/>
        <v>0</v>
      </c>
      <c r="EP54" s="204">
        <f t="shared" si="97"/>
        <v>0</v>
      </c>
      <c r="EQ54" s="204">
        <f t="shared" si="97"/>
        <v>0</v>
      </c>
      <c r="ER54" s="204">
        <f t="shared" si="97"/>
        <v>0</v>
      </c>
      <c r="ES54" s="204">
        <f t="shared" si="97"/>
        <v>0</v>
      </c>
      <c r="ET54" s="204">
        <f t="shared" si="97"/>
        <v>0</v>
      </c>
      <c r="EU54" s="204">
        <f t="shared" si="97"/>
        <v>0</v>
      </c>
      <c r="EV54" s="204">
        <f t="shared" si="97"/>
        <v>0</v>
      </c>
      <c r="EW54" s="204">
        <f t="shared" si="97"/>
        <v>30000000</v>
      </c>
      <c r="EX54" s="204">
        <f t="shared" ref="EX54:GZ54" si="98">SUM(EX55:EX57)</f>
        <v>135000000</v>
      </c>
      <c r="EY54" s="204">
        <f t="shared" si="98"/>
        <v>129359000</v>
      </c>
      <c r="EZ54" s="204">
        <f t="shared" si="98"/>
        <v>129359000</v>
      </c>
      <c r="FA54" s="204">
        <f t="shared" si="98"/>
        <v>0</v>
      </c>
      <c r="FB54" s="689">
        <f t="shared" si="98"/>
        <v>0</v>
      </c>
      <c r="FC54" s="204">
        <f t="shared" si="98"/>
        <v>0</v>
      </c>
      <c r="FD54" s="204">
        <f t="shared" si="98"/>
        <v>0</v>
      </c>
      <c r="FE54" s="204">
        <f t="shared" si="98"/>
        <v>0</v>
      </c>
      <c r="FF54" s="204">
        <f t="shared" si="98"/>
        <v>0</v>
      </c>
      <c r="FG54" s="204">
        <f t="shared" si="98"/>
        <v>0</v>
      </c>
      <c r="FH54" s="204">
        <f t="shared" si="98"/>
        <v>0</v>
      </c>
      <c r="FI54" s="204">
        <f t="shared" si="98"/>
        <v>0</v>
      </c>
      <c r="FJ54" s="204">
        <f t="shared" si="98"/>
        <v>0</v>
      </c>
      <c r="FK54" s="204">
        <f t="shared" si="98"/>
        <v>0</v>
      </c>
      <c r="FL54" s="204">
        <f t="shared" si="98"/>
        <v>20000000</v>
      </c>
      <c r="FM54" s="204">
        <f t="shared" si="98"/>
        <v>197966912</v>
      </c>
      <c r="FN54" s="204">
        <f t="shared" si="98"/>
        <v>80800000</v>
      </c>
      <c r="FO54" s="204">
        <f t="shared" si="98"/>
        <v>6720000</v>
      </c>
      <c r="FP54" s="204">
        <f t="shared" si="98"/>
        <v>0</v>
      </c>
      <c r="FQ54" s="204">
        <f t="shared" si="98"/>
        <v>0</v>
      </c>
      <c r="FR54" s="204">
        <f t="shared" si="98"/>
        <v>0</v>
      </c>
      <c r="FS54" s="204">
        <f t="shared" si="98"/>
        <v>0</v>
      </c>
      <c r="FT54" s="204">
        <f t="shared" si="98"/>
        <v>0</v>
      </c>
      <c r="FU54" s="204">
        <f t="shared" si="98"/>
        <v>0</v>
      </c>
      <c r="FV54" s="204">
        <f t="shared" si="98"/>
        <v>0</v>
      </c>
      <c r="FW54" s="204">
        <f t="shared" si="98"/>
        <v>0</v>
      </c>
      <c r="FX54" s="204">
        <f t="shared" si="98"/>
        <v>0</v>
      </c>
      <c r="FY54" s="204">
        <f t="shared" si="98"/>
        <v>0</v>
      </c>
      <c r="FZ54" s="204">
        <f t="shared" si="98"/>
        <v>0</v>
      </c>
      <c r="GA54" s="204">
        <f t="shared" si="98"/>
        <v>0</v>
      </c>
      <c r="GB54" s="204">
        <f t="shared" si="98"/>
        <v>0</v>
      </c>
      <c r="GC54" s="204">
        <f t="shared" si="98"/>
        <v>0</v>
      </c>
      <c r="GD54" s="204">
        <f t="shared" si="98"/>
        <v>0</v>
      </c>
      <c r="GE54" s="204">
        <f t="shared" si="98"/>
        <v>0</v>
      </c>
      <c r="GF54" s="204">
        <f t="shared" si="98"/>
        <v>0</v>
      </c>
      <c r="GG54" s="204">
        <f t="shared" si="98"/>
        <v>0</v>
      </c>
      <c r="GH54" s="204">
        <f t="shared" si="98"/>
        <v>0</v>
      </c>
      <c r="GI54" s="204">
        <f t="shared" si="98"/>
        <v>0</v>
      </c>
      <c r="GJ54" s="204">
        <f t="shared" si="98"/>
        <v>0</v>
      </c>
      <c r="GK54" s="204">
        <f t="shared" si="98"/>
        <v>0</v>
      </c>
      <c r="GL54" s="204">
        <f t="shared" si="98"/>
        <v>0</v>
      </c>
      <c r="GM54" s="204">
        <f t="shared" si="98"/>
        <v>0</v>
      </c>
      <c r="GN54" s="204">
        <f t="shared" si="98"/>
        <v>0</v>
      </c>
      <c r="GO54" s="204">
        <f t="shared" si="98"/>
        <v>0</v>
      </c>
      <c r="GP54" s="204">
        <f t="shared" si="98"/>
        <v>0</v>
      </c>
      <c r="GQ54" s="204">
        <f t="shared" si="98"/>
        <v>0</v>
      </c>
      <c r="GR54" s="204">
        <f t="shared" si="98"/>
        <v>0</v>
      </c>
      <c r="GS54" s="204">
        <f t="shared" si="98"/>
        <v>0</v>
      </c>
      <c r="GT54" s="204">
        <f t="shared" si="98"/>
        <v>0</v>
      </c>
      <c r="GU54" s="204">
        <f t="shared" si="98"/>
        <v>20000000</v>
      </c>
      <c r="GV54" s="204">
        <f t="shared" si="98"/>
        <v>197966912</v>
      </c>
      <c r="GW54" s="204">
        <f t="shared" si="98"/>
        <v>80800000</v>
      </c>
      <c r="GX54" s="204">
        <f t="shared" si="98"/>
        <v>6720000</v>
      </c>
      <c r="GY54" s="204">
        <f t="shared" si="98"/>
        <v>0</v>
      </c>
      <c r="GZ54" s="776">
        <f t="shared" si="98"/>
        <v>240000000</v>
      </c>
      <c r="HA54" s="269"/>
      <c r="HB54" s="266"/>
      <c r="HC54" s="326"/>
    </row>
    <row r="55" spans="1:211" ht="114.75" customHeight="1" x14ac:dyDescent="0.2">
      <c r="A55" s="782"/>
      <c r="B55" s="357"/>
      <c r="C55" s="313">
        <v>5</v>
      </c>
      <c r="D55" s="280" t="s">
        <v>120</v>
      </c>
      <c r="E55" s="390" t="s">
        <v>121</v>
      </c>
      <c r="F55" s="390" t="s">
        <v>122</v>
      </c>
      <c r="G55" s="282">
        <v>35</v>
      </c>
      <c r="H55" s="283" t="s">
        <v>168</v>
      </c>
      <c r="I55" s="280" t="s">
        <v>144</v>
      </c>
      <c r="J55" s="284" t="s">
        <v>125</v>
      </c>
      <c r="K55" s="284">
        <v>13</v>
      </c>
      <c r="L55" s="380" t="s">
        <v>58</v>
      </c>
      <c r="M55" s="287">
        <v>0</v>
      </c>
      <c r="N55" s="287">
        <v>5</v>
      </c>
      <c r="O55" s="732">
        <v>5</v>
      </c>
      <c r="P55" s="391">
        <v>5</v>
      </c>
      <c r="Q55" s="732">
        <v>5</v>
      </c>
      <c r="R55" s="289"/>
      <c r="S55" s="383">
        <v>5</v>
      </c>
      <c r="T55" s="732">
        <v>5</v>
      </c>
      <c r="U55" s="732"/>
      <c r="V55" s="391">
        <v>5</v>
      </c>
      <c r="W55" s="732">
        <v>5</v>
      </c>
      <c r="X55" s="380"/>
      <c r="Y55" s="380">
        <v>1</v>
      </c>
      <c r="Z55" s="392">
        <f>BM55/$BM$54</f>
        <v>0.96666666666666667</v>
      </c>
      <c r="AA55" s="287">
        <v>8</v>
      </c>
      <c r="AB55" s="380" t="s">
        <v>135</v>
      </c>
      <c r="AC55" s="61"/>
      <c r="AD55" s="54"/>
      <c r="AE55" s="54"/>
      <c r="AF55" s="54"/>
      <c r="AG55" s="61"/>
      <c r="AH55" s="54"/>
      <c r="AI55" s="54"/>
      <c r="AJ55" s="54"/>
      <c r="AK55" s="57">
        <v>87000000</v>
      </c>
      <c r="AL55" s="58">
        <v>112000000</v>
      </c>
      <c r="AM55" s="55">
        <v>106577500</v>
      </c>
      <c r="AN55" s="55">
        <v>106577500</v>
      </c>
      <c r="AO55" s="62"/>
      <c r="AP55" s="58"/>
      <c r="AQ55" s="58"/>
      <c r="AR55" s="58"/>
      <c r="AS55" s="62"/>
      <c r="AT55" s="58"/>
      <c r="AU55" s="59"/>
      <c r="AV55" s="54"/>
      <c r="AW55" s="61"/>
      <c r="AX55" s="54"/>
      <c r="AY55" s="54"/>
      <c r="AZ55" s="54"/>
      <c r="BA55" s="61"/>
      <c r="BB55" s="54"/>
      <c r="BC55" s="54"/>
      <c r="BD55" s="54"/>
      <c r="BE55" s="61"/>
      <c r="BF55" s="54"/>
      <c r="BG55" s="54"/>
      <c r="BH55" s="54"/>
      <c r="BI55" s="61"/>
      <c r="BJ55" s="54"/>
      <c r="BK55" s="54"/>
      <c r="BL55" s="54"/>
      <c r="BM55" s="53">
        <f>+AC55+AG55+AK55+AO55+AS55+AW55+BA55+BE55+BI55</f>
        <v>87000000</v>
      </c>
      <c r="BN55" s="54">
        <f t="shared" ref="BN55:BP57" si="99">AD55+AH55+AL55+AP55+AT55+AX55+BB55+BF55+BJ55</f>
        <v>112000000</v>
      </c>
      <c r="BO55" s="54">
        <f t="shared" si="99"/>
        <v>106577500</v>
      </c>
      <c r="BP55" s="54">
        <f t="shared" si="99"/>
        <v>106577500</v>
      </c>
      <c r="BQ55" s="87"/>
      <c r="BR55" s="87"/>
      <c r="BS55" s="87"/>
      <c r="BT55" s="87"/>
      <c r="BU55" s="87"/>
      <c r="BV55" s="87">
        <v>17340000</v>
      </c>
      <c r="BW55" s="87">
        <v>14600331</v>
      </c>
      <c r="BX55" s="87">
        <v>14600331</v>
      </c>
      <c r="BY55" s="87"/>
      <c r="BZ55" s="88">
        <v>90000000</v>
      </c>
      <c r="CA55" s="87">
        <v>42660000</v>
      </c>
      <c r="CB55" s="87">
        <v>35211667</v>
      </c>
      <c r="CC55" s="87">
        <v>35211667</v>
      </c>
      <c r="CD55" s="87"/>
      <c r="CE55" s="87"/>
      <c r="CF55" s="87"/>
      <c r="CG55" s="87"/>
      <c r="CH55" s="87"/>
      <c r="CI55" s="87"/>
      <c r="CJ55" s="87"/>
      <c r="CK55" s="87"/>
      <c r="CL55" s="87"/>
      <c r="CM55" s="87"/>
      <c r="CN55" s="87"/>
      <c r="CO55" s="87"/>
      <c r="CP55" s="87"/>
      <c r="CQ55" s="87"/>
      <c r="CR55" s="87"/>
      <c r="CS55" s="87"/>
      <c r="CT55" s="87"/>
      <c r="CU55" s="87"/>
      <c r="CV55" s="87"/>
      <c r="CW55" s="87"/>
      <c r="CX55" s="87"/>
      <c r="CY55" s="87"/>
      <c r="CZ55" s="87"/>
      <c r="DA55" s="87"/>
      <c r="DB55" s="87"/>
      <c r="DC55" s="87"/>
      <c r="DD55" s="87"/>
      <c r="DE55" s="85">
        <f t="shared" si="66"/>
        <v>90000000</v>
      </c>
      <c r="DF55" s="100">
        <f t="shared" ref="DF55:DH57" si="100">BR55+BV55+CA55+CF55+CJ55+CN55+CR55+CW55+DB55</f>
        <v>60000000</v>
      </c>
      <c r="DG55" s="100">
        <f t="shared" si="100"/>
        <v>49811998</v>
      </c>
      <c r="DH55" s="100">
        <f t="shared" si="100"/>
        <v>49811998</v>
      </c>
      <c r="DI55" s="100"/>
      <c r="DJ55" s="88"/>
      <c r="DK55" s="66"/>
      <c r="DL55" s="88"/>
      <c r="DM55" s="88"/>
      <c r="DN55" s="88"/>
      <c r="DO55" s="88"/>
      <c r="DP55" s="88"/>
      <c r="DQ55" s="88"/>
      <c r="DR55" s="88"/>
      <c r="DS55" s="88">
        <v>23000000</v>
      </c>
      <c r="DT55" s="88">
        <v>44000000</v>
      </c>
      <c r="DU55" s="88">
        <v>43025667</v>
      </c>
      <c r="DV55" s="88">
        <v>43025667</v>
      </c>
      <c r="DW55" s="88"/>
      <c r="DX55" s="88"/>
      <c r="DY55" s="88"/>
      <c r="DZ55" s="88"/>
      <c r="EA55" s="88"/>
      <c r="EB55" s="88"/>
      <c r="EC55" s="88"/>
      <c r="ED55" s="88"/>
      <c r="EE55" s="88"/>
      <c r="EF55" s="88"/>
      <c r="EG55" s="88"/>
      <c r="EH55" s="88"/>
      <c r="EI55" s="88"/>
      <c r="EJ55" s="88"/>
      <c r="EK55" s="88"/>
      <c r="EL55" s="88"/>
      <c r="EM55" s="88"/>
      <c r="EN55" s="88"/>
      <c r="EO55" s="88"/>
      <c r="EP55" s="88"/>
      <c r="EQ55" s="88"/>
      <c r="ER55" s="88"/>
      <c r="ES55" s="88"/>
      <c r="ET55" s="87"/>
      <c r="EU55" s="87"/>
      <c r="EV55" s="87"/>
      <c r="EW55" s="85">
        <f t="shared" ref="EW55:EX57" si="101">DJ55+DN55+DS55+DX55+EB55+EF55+EJ55+EN55+ES55</f>
        <v>23000000</v>
      </c>
      <c r="EX55" s="90">
        <f t="shared" si="101"/>
        <v>44000000</v>
      </c>
      <c r="EY55" s="90">
        <f t="shared" ref="EY55:EZ57" si="102">DL55+DP55+DU55+DZ55+ED55+EH55+EL55+EP55+EU55</f>
        <v>43025667</v>
      </c>
      <c r="EZ55" s="90">
        <f t="shared" si="102"/>
        <v>43025667</v>
      </c>
      <c r="FA55" s="192"/>
      <c r="FB55" s="87"/>
      <c r="FC55" s="88"/>
      <c r="FD55" s="88"/>
      <c r="FE55" s="88"/>
      <c r="FF55" s="147"/>
      <c r="FG55" s="87"/>
      <c r="FH55" s="87"/>
      <c r="FI55" s="87"/>
      <c r="FJ55" s="87"/>
      <c r="FK55" s="87"/>
      <c r="FL55" s="87">
        <v>17000000</v>
      </c>
      <c r="FM55" s="87">
        <v>69684000</v>
      </c>
      <c r="FN55" s="87">
        <v>4200000</v>
      </c>
      <c r="FO55" s="87">
        <v>0</v>
      </c>
      <c r="FP55" s="87"/>
      <c r="FQ55" s="87"/>
      <c r="FR55" s="87"/>
      <c r="FS55" s="87"/>
      <c r="FT55" s="87"/>
      <c r="FU55" s="87"/>
      <c r="FV55" s="87"/>
      <c r="FW55" s="87"/>
      <c r="FX55" s="87"/>
      <c r="FY55" s="87"/>
      <c r="FZ55" s="87"/>
      <c r="GA55" s="87"/>
      <c r="GB55" s="87"/>
      <c r="GC55" s="87"/>
      <c r="GD55" s="87"/>
      <c r="GE55" s="87"/>
      <c r="GF55" s="87"/>
      <c r="GG55" s="87"/>
      <c r="GH55" s="87"/>
      <c r="GI55" s="87"/>
      <c r="GJ55" s="87"/>
      <c r="GK55" s="87"/>
      <c r="GL55" s="87"/>
      <c r="GM55" s="87"/>
      <c r="GN55" s="87"/>
      <c r="GO55" s="87"/>
      <c r="GP55" s="87"/>
      <c r="GQ55" s="87"/>
      <c r="GR55" s="87"/>
      <c r="GS55" s="87"/>
      <c r="GT55" s="87"/>
      <c r="GU55" s="85">
        <f>FB55+FG55+FL55+FQ55+FV55+GA55+GF55+GK55+GP55</f>
        <v>17000000</v>
      </c>
      <c r="GV55" s="85">
        <f t="shared" ref="GV55:GY57" si="103">GQ55+GL55+GG55+GB55+FW55+FR55+FM55+FH55</f>
        <v>69684000</v>
      </c>
      <c r="GW55" s="85">
        <f t="shared" si="103"/>
        <v>4200000</v>
      </c>
      <c r="GX55" s="85">
        <f t="shared" si="103"/>
        <v>0</v>
      </c>
      <c r="GY55" s="85">
        <f t="shared" si="103"/>
        <v>0</v>
      </c>
      <c r="GZ55" s="772">
        <f>BM55+DE55+EW55+GU55</f>
        <v>217000000</v>
      </c>
      <c r="HA55" s="526" t="s">
        <v>980</v>
      </c>
      <c r="HB55" s="280" t="s">
        <v>1246</v>
      </c>
      <c r="HC55" s="299" t="s">
        <v>1642</v>
      </c>
    </row>
    <row r="56" spans="1:211" ht="93.75" customHeight="1" x14ac:dyDescent="0.2">
      <c r="A56" s="782"/>
      <c r="B56" s="357"/>
      <c r="C56" s="313">
        <v>6</v>
      </c>
      <c r="D56" s="280" t="s">
        <v>162</v>
      </c>
      <c r="E56" s="287" t="s">
        <v>127</v>
      </c>
      <c r="F56" s="287" t="s">
        <v>128</v>
      </c>
      <c r="G56" s="287">
        <v>36</v>
      </c>
      <c r="H56" s="283" t="s">
        <v>169</v>
      </c>
      <c r="I56" s="283" t="s">
        <v>170</v>
      </c>
      <c r="J56" s="284" t="s">
        <v>125</v>
      </c>
      <c r="K56" s="284">
        <v>13</v>
      </c>
      <c r="L56" s="380" t="s">
        <v>73</v>
      </c>
      <c r="M56" s="287">
        <v>0</v>
      </c>
      <c r="N56" s="287">
        <v>3</v>
      </c>
      <c r="O56" s="287">
        <v>1</v>
      </c>
      <c r="P56" s="288">
        <v>1</v>
      </c>
      <c r="Q56" s="286">
        <v>1</v>
      </c>
      <c r="R56" s="289"/>
      <c r="S56" s="311">
        <v>1</v>
      </c>
      <c r="T56" s="286">
        <v>1</v>
      </c>
      <c r="U56" s="286"/>
      <c r="V56" s="291">
        <v>2</v>
      </c>
      <c r="W56" s="286">
        <v>0</v>
      </c>
      <c r="X56" s="382"/>
      <c r="Y56" s="382"/>
      <c r="Z56" s="392">
        <f>BM56/$BM$54</f>
        <v>3.3333333333333333E-2</v>
      </c>
      <c r="AA56" s="287">
        <v>12</v>
      </c>
      <c r="AB56" s="380" t="s">
        <v>74</v>
      </c>
      <c r="AC56" s="61"/>
      <c r="AD56" s="54"/>
      <c r="AE56" s="54"/>
      <c r="AF56" s="54"/>
      <c r="AG56" s="61"/>
      <c r="AH56" s="54"/>
      <c r="AI56" s="54"/>
      <c r="AJ56" s="54"/>
      <c r="AK56" s="57">
        <v>3000000</v>
      </c>
      <c r="AL56" s="55">
        <v>28000000</v>
      </c>
      <c r="AM56" s="55">
        <v>26310834</v>
      </c>
      <c r="AN56" s="55">
        <v>26310834</v>
      </c>
      <c r="AO56" s="62"/>
      <c r="AP56" s="58"/>
      <c r="AQ56" s="58"/>
      <c r="AR56" s="58"/>
      <c r="AS56" s="62"/>
      <c r="AT56" s="58"/>
      <c r="AU56" s="59"/>
      <c r="AV56" s="54"/>
      <c r="AW56" s="61"/>
      <c r="AX56" s="54"/>
      <c r="AY56" s="54"/>
      <c r="AZ56" s="54"/>
      <c r="BA56" s="61"/>
      <c r="BB56" s="54"/>
      <c r="BC56" s="54"/>
      <c r="BD56" s="54"/>
      <c r="BE56" s="61"/>
      <c r="BF56" s="54"/>
      <c r="BG56" s="54"/>
      <c r="BH56" s="54"/>
      <c r="BI56" s="61"/>
      <c r="BJ56" s="54"/>
      <c r="BK56" s="54"/>
      <c r="BL56" s="54"/>
      <c r="BM56" s="53">
        <f>+AC56+AG56+AK56+AO56+AS56+AW56+BA56+BE56+BI56</f>
        <v>3000000</v>
      </c>
      <c r="BN56" s="54">
        <f t="shared" si="99"/>
        <v>28000000</v>
      </c>
      <c r="BO56" s="54">
        <f t="shared" si="99"/>
        <v>26310834</v>
      </c>
      <c r="BP56" s="54">
        <f t="shared" si="99"/>
        <v>26310834</v>
      </c>
      <c r="BQ56" s="87"/>
      <c r="BR56" s="87"/>
      <c r="BS56" s="87"/>
      <c r="BT56" s="87"/>
      <c r="BU56" s="87"/>
      <c r="BV56" s="87">
        <v>10990000</v>
      </c>
      <c r="BW56" s="87">
        <v>4332333</v>
      </c>
      <c r="BX56" s="87">
        <v>4332333</v>
      </c>
      <c r="BY56" s="87"/>
      <c r="BZ56" s="88">
        <v>3500000</v>
      </c>
      <c r="CA56" s="87">
        <v>22510000</v>
      </c>
      <c r="CB56" s="87">
        <v>22418333</v>
      </c>
      <c r="CC56" s="87">
        <v>22265983</v>
      </c>
      <c r="CD56" s="87"/>
      <c r="CE56" s="87"/>
      <c r="CF56" s="87"/>
      <c r="CG56" s="87"/>
      <c r="CH56" s="87"/>
      <c r="CI56" s="87"/>
      <c r="CJ56" s="87"/>
      <c r="CK56" s="87"/>
      <c r="CL56" s="87"/>
      <c r="CM56" s="87"/>
      <c r="CN56" s="87"/>
      <c r="CO56" s="87"/>
      <c r="CP56" s="87"/>
      <c r="CQ56" s="87"/>
      <c r="CR56" s="87"/>
      <c r="CS56" s="87"/>
      <c r="CT56" s="87"/>
      <c r="CU56" s="87"/>
      <c r="CV56" s="87"/>
      <c r="CW56" s="87"/>
      <c r="CX56" s="87"/>
      <c r="CY56" s="87"/>
      <c r="CZ56" s="87"/>
      <c r="DA56" s="87"/>
      <c r="DB56" s="87"/>
      <c r="DC56" s="87"/>
      <c r="DD56" s="87"/>
      <c r="DE56" s="85">
        <f t="shared" si="66"/>
        <v>3500000</v>
      </c>
      <c r="DF56" s="100">
        <f t="shared" si="100"/>
        <v>33500000</v>
      </c>
      <c r="DG56" s="100">
        <f t="shared" si="100"/>
        <v>26750666</v>
      </c>
      <c r="DH56" s="100">
        <f t="shared" si="100"/>
        <v>26598316</v>
      </c>
      <c r="DI56" s="100"/>
      <c r="DJ56" s="88"/>
      <c r="DK56" s="66"/>
      <c r="DL56" s="88"/>
      <c r="DM56" s="88"/>
      <c r="DN56" s="88"/>
      <c r="DO56" s="88"/>
      <c r="DP56" s="88"/>
      <c r="DQ56" s="88"/>
      <c r="DR56" s="88"/>
      <c r="DS56" s="88">
        <v>3000000</v>
      </c>
      <c r="DT56" s="88">
        <v>29000000</v>
      </c>
      <c r="DU56" s="88">
        <v>29000000</v>
      </c>
      <c r="DV56" s="88">
        <v>29000000</v>
      </c>
      <c r="DW56" s="88"/>
      <c r="DX56" s="88"/>
      <c r="DY56" s="88"/>
      <c r="DZ56" s="88"/>
      <c r="EA56" s="88"/>
      <c r="EB56" s="88"/>
      <c r="EC56" s="88"/>
      <c r="ED56" s="88"/>
      <c r="EE56" s="88"/>
      <c r="EF56" s="88"/>
      <c r="EG56" s="88"/>
      <c r="EH56" s="88"/>
      <c r="EI56" s="88"/>
      <c r="EJ56" s="88"/>
      <c r="EK56" s="88"/>
      <c r="EL56" s="88"/>
      <c r="EM56" s="88"/>
      <c r="EN56" s="88"/>
      <c r="EO56" s="88"/>
      <c r="EP56" s="88"/>
      <c r="EQ56" s="88"/>
      <c r="ER56" s="88"/>
      <c r="ES56" s="88"/>
      <c r="ET56" s="87"/>
      <c r="EU56" s="87"/>
      <c r="EV56" s="87"/>
      <c r="EW56" s="85">
        <f t="shared" si="101"/>
        <v>3000000</v>
      </c>
      <c r="EX56" s="90">
        <f t="shared" si="101"/>
        <v>29000000</v>
      </c>
      <c r="EY56" s="90">
        <f t="shared" si="102"/>
        <v>29000000</v>
      </c>
      <c r="EZ56" s="90">
        <f t="shared" si="102"/>
        <v>29000000</v>
      </c>
      <c r="FA56" s="192"/>
      <c r="FB56" s="87"/>
      <c r="FC56" s="88"/>
      <c r="FD56" s="88"/>
      <c r="FE56" s="88"/>
      <c r="FF56" s="147"/>
      <c r="FG56" s="87">
        <v>0</v>
      </c>
      <c r="FH56" s="87"/>
      <c r="FI56" s="87"/>
      <c r="FJ56" s="87"/>
      <c r="FK56" s="87"/>
      <c r="FL56" s="87">
        <v>0</v>
      </c>
      <c r="FM56" s="87"/>
      <c r="FN56" s="87"/>
      <c r="FO56" s="87"/>
      <c r="FP56" s="87"/>
      <c r="FQ56" s="87">
        <v>0</v>
      </c>
      <c r="FR56" s="87"/>
      <c r="FS56" s="87"/>
      <c r="FT56" s="87"/>
      <c r="FU56" s="87"/>
      <c r="FV56" s="87">
        <v>0</v>
      </c>
      <c r="FW56" s="87"/>
      <c r="FX56" s="87"/>
      <c r="FY56" s="87"/>
      <c r="FZ56" s="87"/>
      <c r="GA56" s="87">
        <v>0</v>
      </c>
      <c r="GB56" s="87"/>
      <c r="GC56" s="87"/>
      <c r="GD56" s="87"/>
      <c r="GE56" s="87"/>
      <c r="GF56" s="87">
        <v>0</v>
      </c>
      <c r="GG56" s="87"/>
      <c r="GH56" s="87"/>
      <c r="GI56" s="87"/>
      <c r="GJ56" s="87"/>
      <c r="GK56" s="87">
        <v>0</v>
      </c>
      <c r="GL56" s="87"/>
      <c r="GM56" s="87"/>
      <c r="GN56" s="87"/>
      <c r="GO56" s="87"/>
      <c r="GP56" s="87">
        <v>0</v>
      </c>
      <c r="GQ56" s="87"/>
      <c r="GR56" s="87"/>
      <c r="GS56" s="87"/>
      <c r="GT56" s="87"/>
      <c r="GU56" s="85">
        <f>FB56+FG56+FL56+FQ56+FV56+GA56+GF56+GK56+GP56</f>
        <v>0</v>
      </c>
      <c r="GV56" s="85">
        <f t="shared" si="103"/>
        <v>0</v>
      </c>
      <c r="GW56" s="85">
        <f t="shared" si="103"/>
        <v>0</v>
      </c>
      <c r="GX56" s="85">
        <f t="shared" si="103"/>
        <v>0</v>
      </c>
      <c r="GY56" s="85">
        <f t="shared" si="103"/>
        <v>0</v>
      </c>
      <c r="GZ56" s="772">
        <f>BM56+DE56+EW56+GU56</f>
        <v>9500000</v>
      </c>
      <c r="HA56" s="526" t="s">
        <v>981</v>
      </c>
      <c r="HB56" s="280" t="s">
        <v>1247</v>
      </c>
      <c r="HC56" s="299" t="s">
        <v>1643</v>
      </c>
    </row>
    <row r="57" spans="1:211" ht="93.75" customHeight="1" x14ac:dyDescent="0.2">
      <c r="A57" s="782"/>
      <c r="B57" s="357"/>
      <c r="C57" s="300">
        <v>7</v>
      </c>
      <c r="D57" s="730" t="s">
        <v>150</v>
      </c>
      <c r="E57" s="335" t="s">
        <v>132</v>
      </c>
      <c r="F57" s="388">
        <v>0.27</v>
      </c>
      <c r="G57" s="287">
        <v>37</v>
      </c>
      <c r="H57" s="283" t="s">
        <v>171</v>
      </c>
      <c r="I57" s="280" t="s">
        <v>172</v>
      </c>
      <c r="J57" s="284" t="s">
        <v>125</v>
      </c>
      <c r="K57" s="284">
        <v>13</v>
      </c>
      <c r="L57" s="382" t="s">
        <v>58</v>
      </c>
      <c r="M57" s="286">
        <v>0</v>
      </c>
      <c r="N57" s="286">
        <v>1</v>
      </c>
      <c r="O57" s="287">
        <v>0</v>
      </c>
      <c r="P57" s="288"/>
      <c r="Q57" s="286">
        <v>1</v>
      </c>
      <c r="R57" s="289"/>
      <c r="S57" s="311">
        <v>1</v>
      </c>
      <c r="T57" s="286">
        <v>1</v>
      </c>
      <c r="U57" s="286"/>
      <c r="V57" s="291">
        <v>1</v>
      </c>
      <c r="W57" s="286">
        <v>1</v>
      </c>
      <c r="X57" s="382"/>
      <c r="Y57" s="382">
        <v>0.15</v>
      </c>
      <c r="Z57" s="392">
        <f>BM57/$BM$54</f>
        <v>0</v>
      </c>
      <c r="AA57" s="287">
        <v>2</v>
      </c>
      <c r="AB57" s="380" t="s">
        <v>141</v>
      </c>
      <c r="AC57" s="61"/>
      <c r="AD57" s="54"/>
      <c r="AE57" s="54"/>
      <c r="AF57" s="54"/>
      <c r="AG57" s="61"/>
      <c r="AH57" s="54"/>
      <c r="AI57" s="54"/>
      <c r="AJ57" s="54"/>
      <c r="AK57" s="61"/>
      <c r="AL57" s="54"/>
      <c r="AM57" s="54"/>
      <c r="AN57" s="54"/>
      <c r="AO57" s="61"/>
      <c r="AP57" s="54"/>
      <c r="AQ57" s="54"/>
      <c r="AR57" s="54"/>
      <c r="AS57" s="61"/>
      <c r="AT57" s="54"/>
      <c r="AU57" s="54"/>
      <c r="AV57" s="54"/>
      <c r="AW57" s="61"/>
      <c r="AX57" s="54"/>
      <c r="AY57" s="54"/>
      <c r="AZ57" s="54"/>
      <c r="BA57" s="61"/>
      <c r="BB57" s="54"/>
      <c r="BC57" s="54"/>
      <c r="BD57" s="54"/>
      <c r="BE57" s="61"/>
      <c r="BF57" s="54"/>
      <c r="BG57" s="54"/>
      <c r="BH57" s="54"/>
      <c r="BI57" s="61"/>
      <c r="BJ57" s="54"/>
      <c r="BK57" s="54"/>
      <c r="BL57" s="54"/>
      <c r="BM57" s="53">
        <f>+AC57+AG57+AK57+AO57+AS57+AW57+BA57+BE57+BI57</f>
        <v>0</v>
      </c>
      <c r="BN57" s="54">
        <f t="shared" si="99"/>
        <v>0</v>
      </c>
      <c r="BO57" s="54">
        <f t="shared" si="99"/>
        <v>0</v>
      </c>
      <c r="BP57" s="54">
        <f t="shared" si="99"/>
        <v>0</v>
      </c>
      <c r="BQ57" s="87"/>
      <c r="BR57" s="87"/>
      <c r="BS57" s="87"/>
      <c r="BT57" s="87"/>
      <c r="BU57" s="87"/>
      <c r="BV57" s="87">
        <v>1670000</v>
      </c>
      <c r="BW57" s="87">
        <v>0</v>
      </c>
      <c r="BX57" s="87">
        <v>0</v>
      </c>
      <c r="BY57" s="87"/>
      <c r="BZ57" s="88">
        <v>6500000</v>
      </c>
      <c r="CA57" s="87">
        <v>54830000</v>
      </c>
      <c r="CB57" s="87">
        <v>54830000</v>
      </c>
      <c r="CC57" s="87">
        <v>54830000</v>
      </c>
      <c r="CD57" s="87"/>
      <c r="CE57" s="87"/>
      <c r="CF57" s="87"/>
      <c r="CG57" s="87"/>
      <c r="CH57" s="87"/>
      <c r="CI57" s="87"/>
      <c r="CJ57" s="87"/>
      <c r="CK57" s="87"/>
      <c r="CL57" s="87"/>
      <c r="CM57" s="87"/>
      <c r="CN57" s="87"/>
      <c r="CO57" s="87"/>
      <c r="CP57" s="87"/>
      <c r="CQ57" s="87"/>
      <c r="CR57" s="87"/>
      <c r="CS57" s="87"/>
      <c r="CT57" s="87"/>
      <c r="CU57" s="87"/>
      <c r="CV57" s="87"/>
      <c r="CW57" s="87"/>
      <c r="CX57" s="87"/>
      <c r="CY57" s="87"/>
      <c r="CZ57" s="87"/>
      <c r="DA57" s="87"/>
      <c r="DB57" s="87"/>
      <c r="DC57" s="87"/>
      <c r="DD57" s="87"/>
      <c r="DE57" s="85">
        <f t="shared" si="66"/>
        <v>6500000</v>
      </c>
      <c r="DF57" s="100">
        <f t="shared" si="100"/>
        <v>56500000</v>
      </c>
      <c r="DG57" s="100">
        <f t="shared" si="100"/>
        <v>54830000</v>
      </c>
      <c r="DH57" s="100">
        <f t="shared" si="100"/>
        <v>54830000</v>
      </c>
      <c r="DI57" s="100"/>
      <c r="DJ57" s="88"/>
      <c r="DK57" s="66"/>
      <c r="DL57" s="88"/>
      <c r="DM57" s="88"/>
      <c r="DN57" s="88"/>
      <c r="DO57" s="88"/>
      <c r="DP57" s="88"/>
      <c r="DQ57" s="88"/>
      <c r="DR57" s="88"/>
      <c r="DS57" s="88">
        <v>4000000</v>
      </c>
      <c r="DT57" s="88">
        <v>62000000</v>
      </c>
      <c r="DU57" s="88">
        <v>57333333</v>
      </c>
      <c r="DV57" s="88">
        <v>57333333</v>
      </c>
      <c r="DW57" s="88"/>
      <c r="DX57" s="88"/>
      <c r="DY57" s="88"/>
      <c r="DZ57" s="88"/>
      <c r="EA57" s="88"/>
      <c r="EB57" s="88"/>
      <c r="EC57" s="88"/>
      <c r="ED57" s="88"/>
      <c r="EE57" s="88"/>
      <c r="EF57" s="88"/>
      <c r="EG57" s="88"/>
      <c r="EH57" s="88"/>
      <c r="EI57" s="88"/>
      <c r="EJ57" s="88"/>
      <c r="EK57" s="88"/>
      <c r="EL57" s="88"/>
      <c r="EM57" s="88"/>
      <c r="EN57" s="88"/>
      <c r="EO57" s="88"/>
      <c r="EP57" s="88"/>
      <c r="EQ57" s="88"/>
      <c r="ER57" s="88"/>
      <c r="ES57" s="88"/>
      <c r="ET57" s="87"/>
      <c r="EU57" s="87"/>
      <c r="EV57" s="87"/>
      <c r="EW57" s="85">
        <f t="shared" si="101"/>
        <v>4000000</v>
      </c>
      <c r="EX57" s="90">
        <f t="shared" si="101"/>
        <v>62000000</v>
      </c>
      <c r="EY57" s="90">
        <f t="shared" si="102"/>
        <v>57333333</v>
      </c>
      <c r="EZ57" s="90">
        <f t="shared" si="102"/>
        <v>57333333</v>
      </c>
      <c r="FA57" s="192"/>
      <c r="FB57" s="87"/>
      <c r="FC57" s="88"/>
      <c r="FD57" s="88"/>
      <c r="FE57" s="88"/>
      <c r="FF57" s="147"/>
      <c r="FG57" s="87"/>
      <c r="FH57" s="87"/>
      <c r="FI57" s="87"/>
      <c r="FJ57" s="87"/>
      <c r="FK57" s="87"/>
      <c r="FL57" s="87">
        <v>3000000</v>
      </c>
      <c r="FM57" s="87">
        <v>128282912</v>
      </c>
      <c r="FN57" s="87">
        <v>76600000</v>
      </c>
      <c r="FO57" s="87">
        <v>6720000</v>
      </c>
      <c r="FP57" s="87"/>
      <c r="FQ57" s="87"/>
      <c r="FR57" s="87"/>
      <c r="FS57" s="87"/>
      <c r="FT57" s="87"/>
      <c r="FU57" s="87"/>
      <c r="FV57" s="87"/>
      <c r="FW57" s="87"/>
      <c r="FX57" s="87"/>
      <c r="FY57" s="87"/>
      <c r="FZ57" s="87"/>
      <c r="GA57" s="87"/>
      <c r="GB57" s="87"/>
      <c r="GC57" s="87"/>
      <c r="GD57" s="87"/>
      <c r="GE57" s="87"/>
      <c r="GF57" s="87"/>
      <c r="GG57" s="87"/>
      <c r="GH57" s="87"/>
      <c r="GI57" s="87"/>
      <c r="GJ57" s="87"/>
      <c r="GK57" s="87"/>
      <c r="GL57" s="87"/>
      <c r="GM57" s="87"/>
      <c r="GN57" s="87"/>
      <c r="GO57" s="87"/>
      <c r="GP57" s="87"/>
      <c r="GQ57" s="87"/>
      <c r="GR57" s="87"/>
      <c r="GS57" s="87"/>
      <c r="GT57" s="87"/>
      <c r="GU57" s="85">
        <f>FB57+FG57+FL57+FQ57+FV57+GA57+GF57+GK57+GP57</f>
        <v>3000000</v>
      </c>
      <c r="GV57" s="85">
        <f t="shared" si="103"/>
        <v>128282912</v>
      </c>
      <c r="GW57" s="85">
        <f t="shared" si="103"/>
        <v>76600000</v>
      </c>
      <c r="GX57" s="85">
        <f t="shared" si="103"/>
        <v>6720000</v>
      </c>
      <c r="GY57" s="85">
        <f t="shared" si="103"/>
        <v>0</v>
      </c>
      <c r="GZ57" s="772">
        <f>BM57+DE57+EW57+GU57</f>
        <v>13500000</v>
      </c>
      <c r="HA57" s="526"/>
      <c r="HB57" s="280" t="s">
        <v>1247</v>
      </c>
      <c r="HC57" s="299" t="s">
        <v>1644</v>
      </c>
    </row>
    <row r="58" spans="1:211" ht="24.75" customHeight="1" x14ac:dyDescent="0.2">
      <c r="A58" s="782"/>
      <c r="B58" s="357"/>
      <c r="C58" s="266">
        <v>8</v>
      </c>
      <c r="D58" s="267" t="s">
        <v>173</v>
      </c>
      <c r="E58" s="269"/>
      <c r="F58" s="320"/>
      <c r="G58" s="269"/>
      <c r="H58" s="269"/>
      <c r="I58" s="269"/>
      <c r="J58" s="269"/>
      <c r="K58" s="269"/>
      <c r="L58" s="269"/>
      <c r="M58" s="269"/>
      <c r="N58" s="269"/>
      <c r="O58" s="269"/>
      <c r="P58" s="269"/>
      <c r="Q58" s="269"/>
      <c r="R58" s="269"/>
      <c r="S58" s="269"/>
      <c r="T58" s="269"/>
      <c r="U58" s="269"/>
      <c r="V58" s="269"/>
      <c r="W58" s="269"/>
      <c r="X58" s="269"/>
      <c r="Y58" s="269"/>
      <c r="Z58" s="269"/>
      <c r="AA58" s="269"/>
      <c r="AB58" s="269"/>
      <c r="AC58" s="204">
        <f t="shared" ref="AC58:BL58" si="104">SUM(AC59:AC63)</f>
        <v>0</v>
      </c>
      <c r="AD58" s="204">
        <f t="shared" si="104"/>
        <v>0</v>
      </c>
      <c r="AE58" s="204">
        <f t="shared" si="104"/>
        <v>0</v>
      </c>
      <c r="AF58" s="204">
        <f t="shared" si="104"/>
        <v>0</v>
      </c>
      <c r="AG58" s="204">
        <f t="shared" si="104"/>
        <v>0</v>
      </c>
      <c r="AH58" s="204">
        <f t="shared" si="104"/>
        <v>0</v>
      </c>
      <c r="AI58" s="204">
        <f t="shared" si="104"/>
        <v>0</v>
      </c>
      <c r="AJ58" s="204">
        <f t="shared" si="104"/>
        <v>0</v>
      </c>
      <c r="AK58" s="204">
        <f t="shared" si="104"/>
        <v>50000000</v>
      </c>
      <c r="AL58" s="204">
        <f t="shared" si="104"/>
        <v>50000000</v>
      </c>
      <c r="AM58" s="204">
        <f t="shared" si="104"/>
        <v>27750000</v>
      </c>
      <c r="AN58" s="204">
        <f t="shared" si="104"/>
        <v>20250000</v>
      </c>
      <c r="AO58" s="204">
        <f t="shared" si="104"/>
        <v>0</v>
      </c>
      <c r="AP58" s="204">
        <f t="shared" si="104"/>
        <v>0</v>
      </c>
      <c r="AQ58" s="204">
        <f t="shared" si="104"/>
        <v>0</v>
      </c>
      <c r="AR58" s="204">
        <f t="shared" si="104"/>
        <v>0</v>
      </c>
      <c r="AS58" s="204">
        <f t="shared" si="104"/>
        <v>0</v>
      </c>
      <c r="AT58" s="204">
        <f t="shared" si="104"/>
        <v>0</v>
      </c>
      <c r="AU58" s="204">
        <f t="shared" si="104"/>
        <v>0</v>
      </c>
      <c r="AV58" s="204">
        <f t="shared" si="104"/>
        <v>0</v>
      </c>
      <c r="AW58" s="204">
        <f t="shared" si="104"/>
        <v>0</v>
      </c>
      <c r="AX58" s="204">
        <f t="shared" si="104"/>
        <v>0</v>
      </c>
      <c r="AY58" s="204">
        <f t="shared" si="104"/>
        <v>0</v>
      </c>
      <c r="AZ58" s="204">
        <f t="shared" si="104"/>
        <v>0</v>
      </c>
      <c r="BA58" s="204">
        <f t="shared" si="104"/>
        <v>0</v>
      </c>
      <c r="BB58" s="204">
        <f t="shared" si="104"/>
        <v>0</v>
      </c>
      <c r="BC58" s="204">
        <f t="shared" si="104"/>
        <v>0</v>
      </c>
      <c r="BD58" s="204">
        <f t="shared" si="104"/>
        <v>0</v>
      </c>
      <c r="BE58" s="204">
        <f t="shared" si="104"/>
        <v>0</v>
      </c>
      <c r="BF58" s="204">
        <f t="shared" si="104"/>
        <v>0</v>
      </c>
      <c r="BG58" s="204">
        <f t="shared" si="104"/>
        <v>0</v>
      </c>
      <c r="BH58" s="204">
        <f t="shared" si="104"/>
        <v>0</v>
      </c>
      <c r="BI58" s="204">
        <f t="shared" si="104"/>
        <v>1250000000</v>
      </c>
      <c r="BJ58" s="204">
        <f t="shared" si="104"/>
        <v>0</v>
      </c>
      <c r="BK58" s="204">
        <f t="shared" si="104"/>
        <v>0</v>
      </c>
      <c r="BL58" s="204">
        <f t="shared" si="104"/>
        <v>0</v>
      </c>
      <c r="BM58" s="204">
        <f t="shared" ref="BM58:DX58" si="105">SUM(BM59:BM63)</f>
        <v>1300000000</v>
      </c>
      <c r="BN58" s="204">
        <f t="shared" si="105"/>
        <v>50000000</v>
      </c>
      <c r="BO58" s="204">
        <f t="shared" si="105"/>
        <v>27750000</v>
      </c>
      <c r="BP58" s="204">
        <f t="shared" si="105"/>
        <v>20250000</v>
      </c>
      <c r="BQ58" s="204">
        <f t="shared" si="105"/>
        <v>0</v>
      </c>
      <c r="BR58" s="204">
        <f t="shared" si="105"/>
        <v>0</v>
      </c>
      <c r="BS58" s="204">
        <f t="shared" si="105"/>
        <v>0</v>
      </c>
      <c r="BT58" s="204">
        <f t="shared" si="105"/>
        <v>0</v>
      </c>
      <c r="BU58" s="204">
        <f t="shared" si="105"/>
        <v>0</v>
      </c>
      <c r="BV58" s="204">
        <f t="shared" si="105"/>
        <v>77460000</v>
      </c>
      <c r="BW58" s="204">
        <f t="shared" si="105"/>
        <v>32440000</v>
      </c>
      <c r="BX58" s="204">
        <f t="shared" si="105"/>
        <v>32440000</v>
      </c>
      <c r="BY58" s="204">
        <f t="shared" si="105"/>
        <v>0</v>
      </c>
      <c r="BZ58" s="204">
        <f t="shared" si="105"/>
        <v>50000000</v>
      </c>
      <c r="CA58" s="204">
        <f t="shared" si="105"/>
        <v>132000000</v>
      </c>
      <c r="CB58" s="204">
        <f t="shared" si="105"/>
        <v>51893570</v>
      </c>
      <c r="CC58" s="204">
        <f t="shared" si="105"/>
        <v>51862820</v>
      </c>
      <c r="CD58" s="204">
        <f t="shared" si="105"/>
        <v>0</v>
      </c>
      <c r="CE58" s="204">
        <f t="shared" si="105"/>
        <v>0</v>
      </c>
      <c r="CF58" s="204">
        <f t="shared" si="105"/>
        <v>0</v>
      </c>
      <c r="CG58" s="204">
        <f t="shared" si="105"/>
        <v>0</v>
      </c>
      <c r="CH58" s="204">
        <f t="shared" si="105"/>
        <v>0</v>
      </c>
      <c r="CI58" s="204">
        <f t="shared" si="105"/>
        <v>0</v>
      </c>
      <c r="CJ58" s="204">
        <f t="shared" si="105"/>
        <v>0</v>
      </c>
      <c r="CK58" s="204">
        <f t="shared" si="105"/>
        <v>0</v>
      </c>
      <c r="CL58" s="204">
        <f t="shared" si="105"/>
        <v>0</v>
      </c>
      <c r="CM58" s="204">
        <f t="shared" si="105"/>
        <v>0</v>
      </c>
      <c r="CN58" s="204">
        <f t="shared" si="105"/>
        <v>0</v>
      </c>
      <c r="CO58" s="204">
        <f t="shared" si="105"/>
        <v>0</v>
      </c>
      <c r="CP58" s="204">
        <f t="shared" si="105"/>
        <v>0</v>
      </c>
      <c r="CQ58" s="204">
        <f t="shared" si="105"/>
        <v>0</v>
      </c>
      <c r="CR58" s="204">
        <f t="shared" si="105"/>
        <v>0</v>
      </c>
      <c r="CS58" s="204">
        <f t="shared" si="105"/>
        <v>0</v>
      </c>
      <c r="CT58" s="204">
        <f t="shared" si="105"/>
        <v>0</v>
      </c>
      <c r="CU58" s="204">
        <f t="shared" si="105"/>
        <v>0</v>
      </c>
      <c r="CV58" s="204">
        <f t="shared" si="105"/>
        <v>0</v>
      </c>
      <c r="CW58" s="204">
        <f t="shared" si="105"/>
        <v>0</v>
      </c>
      <c r="CX58" s="204">
        <f t="shared" si="105"/>
        <v>0</v>
      </c>
      <c r="CY58" s="204">
        <f t="shared" si="105"/>
        <v>0</v>
      </c>
      <c r="CZ58" s="204">
        <f t="shared" si="105"/>
        <v>0</v>
      </c>
      <c r="DA58" s="204">
        <f t="shared" si="105"/>
        <v>0</v>
      </c>
      <c r="DB58" s="204">
        <f t="shared" si="105"/>
        <v>0</v>
      </c>
      <c r="DC58" s="204">
        <f t="shared" si="105"/>
        <v>0</v>
      </c>
      <c r="DD58" s="204">
        <f t="shared" si="105"/>
        <v>0</v>
      </c>
      <c r="DE58" s="204">
        <f t="shared" si="105"/>
        <v>50000000</v>
      </c>
      <c r="DF58" s="204">
        <f t="shared" si="105"/>
        <v>209460000</v>
      </c>
      <c r="DG58" s="204">
        <f t="shared" si="105"/>
        <v>84333570</v>
      </c>
      <c r="DH58" s="204">
        <f t="shared" si="105"/>
        <v>84302820</v>
      </c>
      <c r="DI58" s="204">
        <f t="shared" si="105"/>
        <v>0</v>
      </c>
      <c r="DJ58" s="204">
        <f t="shared" si="105"/>
        <v>0</v>
      </c>
      <c r="DK58" s="204">
        <f t="shared" si="105"/>
        <v>0</v>
      </c>
      <c r="DL58" s="204">
        <f t="shared" si="105"/>
        <v>0</v>
      </c>
      <c r="DM58" s="204">
        <f t="shared" si="105"/>
        <v>0</v>
      </c>
      <c r="DN58" s="204">
        <f t="shared" si="105"/>
        <v>0</v>
      </c>
      <c r="DO58" s="204">
        <f t="shared" si="105"/>
        <v>153000000</v>
      </c>
      <c r="DP58" s="204">
        <f t="shared" si="105"/>
        <v>61086700</v>
      </c>
      <c r="DQ58" s="204">
        <f t="shared" si="105"/>
        <v>61086700</v>
      </c>
      <c r="DR58" s="204">
        <f t="shared" si="105"/>
        <v>0</v>
      </c>
      <c r="DS58" s="204">
        <f t="shared" si="105"/>
        <v>20000000</v>
      </c>
      <c r="DT58" s="204">
        <f t="shared" si="105"/>
        <v>140000000</v>
      </c>
      <c r="DU58" s="204">
        <f t="shared" si="105"/>
        <v>102412667</v>
      </c>
      <c r="DV58" s="204">
        <f t="shared" si="105"/>
        <v>102412667</v>
      </c>
      <c r="DW58" s="204">
        <f t="shared" si="105"/>
        <v>0</v>
      </c>
      <c r="DX58" s="204">
        <f t="shared" si="105"/>
        <v>0</v>
      </c>
      <c r="DY58" s="204">
        <f t="shared" ref="DY58:EW58" si="106">SUM(DY59:DY63)</f>
        <v>0</v>
      </c>
      <c r="DZ58" s="204">
        <f t="shared" si="106"/>
        <v>0</v>
      </c>
      <c r="EA58" s="204">
        <f t="shared" si="106"/>
        <v>0</v>
      </c>
      <c r="EB58" s="204">
        <f t="shared" si="106"/>
        <v>0</v>
      </c>
      <c r="EC58" s="204">
        <f t="shared" si="106"/>
        <v>0</v>
      </c>
      <c r="ED58" s="204">
        <f t="shared" si="106"/>
        <v>0</v>
      </c>
      <c r="EE58" s="204">
        <f t="shared" si="106"/>
        <v>0</v>
      </c>
      <c r="EF58" s="204">
        <f t="shared" si="106"/>
        <v>0</v>
      </c>
      <c r="EG58" s="204">
        <f t="shared" si="106"/>
        <v>0</v>
      </c>
      <c r="EH58" s="204">
        <f t="shared" si="106"/>
        <v>0</v>
      </c>
      <c r="EI58" s="204">
        <f t="shared" si="106"/>
        <v>0</v>
      </c>
      <c r="EJ58" s="204">
        <f t="shared" si="106"/>
        <v>0</v>
      </c>
      <c r="EK58" s="204">
        <f t="shared" si="106"/>
        <v>0</v>
      </c>
      <c r="EL58" s="204">
        <f t="shared" si="106"/>
        <v>0</v>
      </c>
      <c r="EM58" s="204">
        <f t="shared" si="106"/>
        <v>0</v>
      </c>
      <c r="EN58" s="204">
        <f t="shared" si="106"/>
        <v>0</v>
      </c>
      <c r="EO58" s="204">
        <f t="shared" si="106"/>
        <v>0</v>
      </c>
      <c r="EP58" s="204">
        <f t="shared" si="106"/>
        <v>0</v>
      </c>
      <c r="EQ58" s="204">
        <f t="shared" si="106"/>
        <v>0</v>
      </c>
      <c r="ER58" s="204">
        <f t="shared" si="106"/>
        <v>0</v>
      </c>
      <c r="ES58" s="204">
        <f t="shared" si="106"/>
        <v>0</v>
      </c>
      <c r="ET58" s="204">
        <f t="shared" si="106"/>
        <v>0</v>
      </c>
      <c r="EU58" s="204">
        <f t="shared" si="106"/>
        <v>0</v>
      </c>
      <c r="EV58" s="204">
        <f t="shared" si="106"/>
        <v>0</v>
      </c>
      <c r="EW58" s="204">
        <f t="shared" si="106"/>
        <v>20000000</v>
      </c>
      <c r="EX58" s="204">
        <f t="shared" ref="EX58:GZ58" si="107">SUM(EX59:EX63)</f>
        <v>293000000</v>
      </c>
      <c r="EY58" s="204">
        <f t="shared" si="107"/>
        <v>163499367</v>
      </c>
      <c r="EZ58" s="204">
        <f t="shared" si="107"/>
        <v>163499367</v>
      </c>
      <c r="FA58" s="204">
        <f t="shared" si="107"/>
        <v>0</v>
      </c>
      <c r="FB58" s="689">
        <f t="shared" si="107"/>
        <v>0</v>
      </c>
      <c r="FC58" s="204">
        <f t="shared" si="107"/>
        <v>0</v>
      </c>
      <c r="FD58" s="204">
        <f t="shared" si="107"/>
        <v>0</v>
      </c>
      <c r="FE58" s="204">
        <f t="shared" si="107"/>
        <v>0</v>
      </c>
      <c r="FF58" s="204">
        <f t="shared" si="107"/>
        <v>0</v>
      </c>
      <c r="FG58" s="204">
        <f t="shared" si="107"/>
        <v>0</v>
      </c>
      <c r="FH58" s="204">
        <f t="shared" si="107"/>
        <v>110000000</v>
      </c>
      <c r="FI58" s="204">
        <f t="shared" si="107"/>
        <v>0</v>
      </c>
      <c r="FJ58" s="204">
        <f t="shared" si="107"/>
        <v>0</v>
      </c>
      <c r="FK58" s="204">
        <f t="shared" si="107"/>
        <v>0</v>
      </c>
      <c r="FL58" s="204">
        <f t="shared" si="107"/>
        <v>10000000</v>
      </c>
      <c r="FM58" s="204">
        <f t="shared" si="107"/>
        <v>139050000</v>
      </c>
      <c r="FN58" s="204">
        <f t="shared" si="107"/>
        <v>45895000</v>
      </c>
      <c r="FO58" s="204">
        <f t="shared" si="107"/>
        <v>9179000</v>
      </c>
      <c r="FP58" s="204">
        <f t="shared" si="107"/>
        <v>0</v>
      </c>
      <c r="FQ58" s="204">
        <f t="shared" si="107"/>
        <v>0</v>
      </c>
      <c r="FR58" s="204">
        <f t="shared" si="107"/>
        <v>0</v>
      </c>
      <c r="FS58" s="204">
        <f t="shared" si="107"/>
        <v>0</v>
      </c>
      <c r="FT58" s="204">
        <f t="shared" si="107"/>
        <v>0</v>
      </c>
      <c r="FU58" s="204">
        <f t="shared" si="107"/>
        <v>0</v>
      </c>
      <c r="FV58" s="204">
        <f t="shared" si="107"/>
        <v>0</v>
      </c>
      <c r="FW58" s="204">
        <f t="shared" si="107"/>
        <v>0</v>
      </c>
      <c r="FX58" s="204">
        <f t="shared" si="107"/>
        <v>0</v>
      </c>
      <c r="FY58" s="204">
        <f t="shared" si="107"/>
        <v>0</v>
      </c>
      <c r="FZ58" s="204">
        <f t="shared" si="107"/>
        <v>0</v>
      </c>
      <c r="GA58" s="204">
        <f t="shared" si="107"/>
        <v>0</v>
      </c>
      <c r="GB58" s="204">
        <f t="shared" si="107"/>
        <v>0</v>
      </c>
      <c r="GC58" s="204">
        <f t="shared" si="107"/>
        <v>0</v>
      </c>
      <c r="GD58" s="204">
        <f t="shared" si="107"/>
        <v>0</v>
      </c>
      <c r="GE58" s="204">
        <f t="shared" si="107"/>
        <v>0</v>
      </c>
      <c r="GF58" s="204">
        <f t="shared" si="107"/>
        <v>0</v>
      </c>
      <c r="GG58" s="204">
        <f t="shared" si="107"/>
        <v>0</v>
      </c>
      <c r="GH58" s="204">
        <f t="shared" si="107"/>
        <v>0</v>
      </c>
      <c r="GI58" s="204">
        <f t="shared" si="107"/>
        <v>0</v>
      </c>
      <c r="GJ58" s="204">
        <f t="shared" si="107"/>
        <v>0</v>
      </c>
      <c r="GK58" s="204">
        <f t="shared" si="107"/>
        <v>0</v>
      </c>
      <c r="GL58" s="204">
        <f t="shared" si="107"/>
        <v>0</v>
      </c>
      <c r="GM58" s="204">
        <f t="shared" si="107"/>
        <v>0</v>
      </c>
      <c r="GN58" s="204">
        <f t="shared" si="107"/>
        <v>0</v>
      </c>
      <c r="GO58" s="204">
        <f t="shared" si="107"/>
        <v>0</v>
      </c>
      <c r="GP58" s="204">
        <f t="shared" si="107"/>
        <v>0</v>
      </c>
      <c r="GQ58" s="204">
        <f t="shared" si="107"/>
        <v>0</v>
      </c>
      <c r="GR58" s="204">
        <f t="shared" si="107"/>
        <v>0</v>
      </c>
      <c r="GS58" s="204">
        <f t="shared" si="107"/>
        <v>0</v>
      </c>
      <c r="GT58" s="204">
        <f t="shared" si="107"/>
        <v>0</v>
      </c>
      <c r="GU58" s="204">
        <f t="shared" si="107"/>
        <v>10000000</v>
      </c>
      <c r="GV58" s="204">
        <f t="shared" si="107"/>
        <v>249050000</v>
      </c>
      <c r="GW58" s="204">
        <f t="shared" si="107"/>
        <v>45895000</v>
      </c>
      <c r="GX58" s="204">
        <f t="shared" si="107"/>
        <v>9179000</v>
      </c>
      <c r="GY58" s="204">
        <f t="shared" si="107"/>
        <v>0</v>
      </c>
      <c r="GZ58" s="776">
        <f t="shared" si="107"/>
        <v>1380000000</v>
      </c>
      <c r="HA58" s="269"/>
      <c r="HB58" s="266"/>
      <c r="HC58" s="326"/>
    </row>
    <row r="59" spans="1:211" ht="89.25" customHeight="1" x14ac:dyDescent="0.2">
      <c r="A59" s="782"/>
      <c r="B59" s="357"/>
      <c r="C59" s="527"/>
      <c r="D59" s="934" t="s">
        <v>120</v>
      </c>
      <c r="E59" s="724"/>
      <c r="F59" s="724"/>
      <c r="G59" s="282">
        <v>38</v>
      </c>
      <c r="H59" s="283" t="s">
        <v>174</v>
      </c>
      <c r="I59" s="280" t="s">
        <v>175</v>
      </c>
      <c r="J59" s="284" t="s">
        <v>125</v>
      </c>
      <c r="K59" s="284">
        <v>13</v>
      </c>
      <c r="L59" s="285" t="s">
        <v>58</v>
      </c>
      <c r="M59" s="286">
        <v>3</v>
      </c>
      <c r="N59" s="286">
        <v>4</v>
      </c>
      <c r="O59" s="287">
        <v>4</v>
      </c>
      <c r="P59" s="288">
        <v>3</v>
      </c>
      <c r="Q59" s="286">
        <v>4</v>
      </c>
      <c r="R59" s="289"/>
      <c r="S59" s="311">
        <v>4</v>
      </c>
      <c r="T59" s="286">
        <v>4</v>
      </c>
      <c r="U59" s="286"/>
      <c r="V59" s="291">
        <v>4</v>
      </c>
      <c r="W59" s="286">
        <v>4</v>
      </c>
      <c r="X59" s="285"/>
      <c r="Y59" s="285">
        <v>0</v>
      </c>
      <c r="Z59" s="346">
        <f>BM59/$BM$58</f>
        <v>5.7692307692307696E-3</v>
      </c>
      <c r="AA59" s="286">
        <v>12</v>
      </c>
      <c r="AB59" s="285" t="s">
        <v>74</v>
      </c>
      <c r="AC59" s="53"/>
      <c r="AD59" s="54"/>
      <c r="AE59" s="54"/>
      <c r="AF59" s="54"/>
      <c r="AG59" s="53"/>
      <c r="AH59" s="54"/>
      <c r="AI59" s="54"/>
      <c r="AJ59" s="54"/>
      <c r="AK59" s="57">
        <v>7500000</v>
      </c>
      <c r="AL59" s="55">
        <v>7500000</v>
      </c>
      <c r="AM59" s="55">
        <v>7500000</v>
      </c>
      <c r="AN59" s="58">
        <v>7500000</v>
      </c>
      <c r="AO59" s="57"/>
      <c r="AP59" s="58"/>
      <c r="AQ59" s="58"/>
      <c r="AR59" s="58"/>
      <c r="AS59" s="57"/>
      <c r="AT59" s="58"/>
      <c r="AU59" s="59"/>
      <c r="AV59" s="54"/>
      <c r="AW59" s="53"/>
      <c r="AX59" s="54"/>
      <c r="AY59" s="54"/>
      <c r="AZ59" s="54"/>
      <c r="BA59" s="53"/>
      <c r="BB59" s="54"/>
      <c r="BC59" s="54"/>
      <c r="BD59" s="54"/>
      <c r="BE59" s="53"/>
      <c r="BF59" s="54"/>
      <c r="BG59" s="54"/>
      <c r="BH59" s="54"/>
      <c r="BI59" s="53"/>
      <c r="BJ59" s="54"/>
      <c r="BK59" s="54"/>
      <c r="BL59" s="54"/>
      <c r="BM59" s="53">
        <f>+AC59+AG59+AK59+AO59+AS59+AW59+BA59+BE59+BI59</f>
        <v>7500000</v>
      </c>
      <c r="BN59" s="54">
        <f t="shared" ref="BN59:BP63" si="108">AD59+AH59+AL59+AP59+AT59+AX59+BB59+BF59+BJ59</f>
        <v>7500000</v>
      </c>
      <c r="BO59" s="54">
        <f t="shared" si="108"/>
        <v>7500000</v>
      </c>
      <c r="BP59" s="54">
        <f t="shared" si="108"/>
        <v>7500000</v>
      </c>
      <c r="BQ59" s="87"/>
      <c r="BR59" s="87"/>
      <c r="BS59" s="87"/>
      <c r="BT59" s="87"/>
      <c r="BU59" s="87"/>
      <c r="BV59" s="87">
        <v>9000000</v>
      </c>
      <c r="BW59" s="87"/>
      <c r="BX59" s="87"/>
      <c r="BY59" s="87"/>
      <c r="BZ59" s="87">
        <v>7500000</v>
      </c>
      <c r="CA59" s="87">
        <v>27500000</v>
      </c>
      <c r="CB59" s="87">
        <v>19467208</v>
      </c>
      <c r="CC59" s="87">
        <v>19436458</v>
      </c>
      <c r="CD59" s="87"/>
      <c r="CE59" s="87"/>
      <c r="CF59" s="87"/>
      <c r="CG59" s="87"/>
      <c r="CH59" s="87"/>
      <c r="CI59" s="87"/>
      <c r="CJ59" s="87"/>
      <c r="CK59" s="87"/>
      <c r="CL59" s="87"/>
      <c r="CM59" s="87"/>
      <c r="CN59" s="87"/>
      <c r="CO59" s="87"/>
      <c r="CP59" s="87"/>
      <c r="CQ59" s="87"/>
      <c r="CR59" s="87"/>
      <c r="CS59" s="87"/>
      <c r="CT59" s="87"/>
      <c r="CU59" s="87"/>
      <c r="CV59" s="87"/>
      <c r="CW59" s="87"/>
      <c r="CX59" s="87"/>
      <c r="CY59" s="87"/>
      <c r="CZ59" s="87"/>
      <c r="DA59" s="87"/>
      <c r="DB59" s="87"/>
      <c r="DC59" s="87"/>
      <c r="DD59" s="87"/>
      <c r="DE59" s="85">
        <f t="shared" si="66"/>
        <v>7500000</v>
      </c>
      <c r="DF59" s="100">
        <f t="shared" ref="DF59:DH63" si="109">BR59+BV59+CA59+CF59+CJ59+CN59+CR59+CW59+DB59</f>
        <v>36500000</v>
      </c>
      <c r="DG59" s="100">
        <f t="shared" si="109"/>
        <v>19467208</v>
      </c>
      <c r="DH59" s="100">
        <f t="shared" si="109"/>
        <v>19436458</v>
      </c>
      <c r="DI59" s="100"/>
      <c r="DJ59" s="88"/>
      <c r="DK59" s="66"/>
      <c r="DL59" s="88"/>
      <c r="DM59" s="88"/>
      <c r="DN59" s="88"/>
      <c r="DO59" s="88"/>
      <c r="DP59" s="88"/>
      <c r="DQ59" s="88"/>
      <c r="DR59" s="88"/>
      <c r="DS59" s="88">
        <v>3000000</v>
      </c>
      <c r="DT59" s="88">
        <v>20000000</v>
      </c>
      <c r="DU59" s="88">
        <v>16540000</v>
      </c>
      <c r="DV59" s="88">
        <v>16540000</v>
      </c>
      <c r="DW59" s="88"/>
      <c r="DX59" s="88"/>
      <c r="DY59" s="88"/>
      <c r="DZ59" s="88"/>
      <c r="EA59" s="88"/>
      <c r="EB59" s="88"/>
      <c r="EC59" s="88"/>
      <c r="ED59" s="88"/>
      <c r="EE59" s="88"/>
      <c r="EF59" s="88"/>
      <c r="EG59" s="88"/>
      <c r="EH59" s="88"/>
      <c r="EI59" s="88"/>
      <c r="EJ59" s="88"/>
      <c r="EK59" s="88"/>
      <c r="EL59" s="88"/>
      <c r="EM59" s="88"/>
      <c r="EN59" s="88"/>
      <c r="EO59" s="88"/>
      <c r="EP59" s="88"/>
      <c r="EQ59" s="88"/>
      <c r="ER59" s="88"/>
      <c r="ES59" s="88"/>
      <c r="ET59" s="87"/>
      <c r="EU59" s="87"/>
      <c r="EV59" s="87"/>
      <c r="EW59" s="85">
        <f t="shared" ref="EW59:EX63" si="110">DJ59+DN59+DS59+DX59+EB59+EF59+EJ59+EN59+ES59</f>
        <v>3000000</v>
      </c>
      <c r="EX59" s="90">
        <f t="shared" si="110"/>
        <v>20000000</v>
      </c>
      <c r="EY59" s="90">
        <f t="shared" ref="EY59:EZ63" si="111">DL59+DP59+DU59+DZ59+ED59+EH59+EL59+EP59+EU59</f>
        <v>16540000</v>
      </c>
      <c r="EZ59" s="90">
        <f t="shared" si="111"/>
        <v>16540000</v>
      </c>
      <c r="FA59" s="192"/>
      <c r="FB59" s="87"/>
      <c r="FC59" s="88"/>
      <c r="FD59" s="88"/>
      <c r="FE59" s="88"/>
      <c r="FF59" s="147"/>
      <c r="FG59" s="87"/>
      <c r="FH59" s="87">
        <v>60000000</v>
      </c>
      <c r="FI59" s="87"/>
      <c r="FJ59" s="87"/>
      <c r="FK59" s="87"/>
      <c r="FL59" s="87">
        <v>57692.307692307695</v>
      </c>
      <c r="FM59" s="87">
        <v>19850000</v>
      </c>
      <c r="FN59" s="87"/>
      <c r="FO59" s="87"/>
      <c r="FP59" s="87"/>
      <c r="FQ59" s="87"/>
      <c r="FR59" s="87"/>
      <c r="FS59" s="87"/>
      <c r="FT59" s="87"/>
      <c r="FU59" s="87"/>
      <c r="FV59" s="87"/>
      <c r="FW59" s="87"/>
      <c r="FX59" s="87"/>
      <c r="FY59" s="87"/>
      <c r="FZ59" s="87"/>
      <c r="GA59" s="87"/>
      <c r="GB59" s="87"/>
      <c r="GC59" s="87"/>
      <c r="GD59" s="87"/>
      <c r="GE59" s="87"/>
      <c r="GF59" s="87"/>
      <c r="GG59" s="87"/>
      <c r="GH59" s="87"/>
      <c r="GI59" s="87"/>
      <c r="GJ59" s="87"/>
      <c r="GK59" s="87"/>
      <c r="GL59" s="87"/>
      <c r="GM59" s="87"/>
      <c r="GN59" s="87"/>
      <c r="GO59" s="87"/>
      <c r="GP59" s="87"/>
      <c r="GQ59" s="87"/>
      <c r="GR59" s="87"/>
      <c r="GS59" s="87"/>
      <c r="GT59" s="87"/>
      <c r="GU59" s="85">
        <f>FB59+FG59+FL59+FQ59+FV59+GA59+GF59+GK59+GP59</f>
        <v>57692.307692307695</v>
      </c>
      <c r="GV59" s="85">
        <f t="shared" ref="GV59:GY63" si="112">GQ59+GL59+GG59+GB59+FW59+FR59+FM59+FH59+FC59</f>
        <v>79850000</v>
      </c>
      <c r="GW59" s="85">
        <f t="shared" si="112"/>
        <v>0</v>
      </c>
      <c r="GX59" s="85">
        <f t="shared" si="112"/>
        <v>0</v>
      </c>
      <c r="GY59" s="85">
        <f t="shared" si="112"/>
        <v>0</v>
      </c>
      <c r="GZ59" s="772">
        <f>BM59+DE59+EW59+GU59</f>
        <v>18057692.307692308</v>
      </c>
      <c r="HA59" s="526" t="s">
        <v>982</v>
      </c>
      <c r="HB59" s="280" t="s">
        <v>1248</v>
      </c>
      <c r="HC59" s="342" t="s">
        <v>1598</v>
      </c>
    </row>
    <row r="60" spans="1:211" ht="67.5" customHeight="1" x14ac:dyDescent="0.2">
      <c r="A60" s="782"/>
      <c r="B60" s="357"/>
      <c r="C60" s="300">
        <v>5</v>
      </c>
      <c r="D60" s="935"/>
      <c r="E60" s="386" t="s">
        <v>121</v>
      </c>
      <c r="F60" s="386" t="s">
        <v>122</v>
      </c>
      <c r="G60" s="282">
        <v>39</v>
      </c>
      <c r="H60" s="283" t="s">
        <v>176</v>
      </c>
      <c r="I60" s="280" t="s">
        <v>177</v>
      </c>
      <c r="J60" s="284" t="s">
        <v>125</v>
      </c>
      <c r="K60" s="284">
        <v>13</v>
      </c>
      <c r="L60" s="285" t="s">
        <v>58</v>
      </c>
      <c r="M60" s="286">
        <v>0</v>
      </c>
      <c r="N60" s="286">
        <v>3</v>
      </c>
      <c r="O60" s="287">
        <v>3</v>
      </c>
      <c r="P60" s="288">
        <v>3</v>
      </c>
      <c r="Q60" s="286">
        <v>3</v>
      </c>
      <c r="R60" s="289"/>
      <c r="S60" s="311">
        <v>3</v>
      </c>
      <c r="T60" s="286">
        <v>3</v>
      </c>
      <c r="U60" s="286"/>
      <c r="V60" s="291">
        <v>3</v>
      </c>
      <c r="W60" s="286">
        <v>3</v>
      </c>
      <c r="X60" s="285"/>
      <c r="Y60" s="285">
        <v>1.5</v>
      </c>
      <c r="Z60" s="346">
        <f>BM60/$BM$58</f>
        <v>5.7692307692307696E-3</v>
      </c>
      <c r="AA60" s="286">
        <v>12</v>
      </c>
      <c r="AB60" s="285" t="s">
        <v>74</v>
      </c>
      <c r="AC60" s="53"/>
      <c r="AD60" s="54"/>
      <c r="AE60" s="54"/>
      <c r="AF60" s="54"/>
      <c r="AG60" s="53"/>
      <c r="AH60" s="54"/>
      <c r="AI60" s="54"/>
      <c r="AJ60" s="54"/>
      <c r="AK60" s="57">
        <v>7500000</v>
      </c>
      <c r="AL60" s="55">
        <v>7500000</v>
      </c>
      <c r="AM60" s="55">
        <v>7500000</v>
      </c>
      <c r="AN60" s="58">
        <v>7500000</v>
      </c>
      <c r="AO60" s="57"/>
      <c r="AP60" s="58"/>
      <c r="AQ60" s="58"/>
      <c r="AR60" s="58"/>
      <c r="AS60" s="57"/>
      <c r="AT60" s="58"/>
      <c r="AU60" s="59"/>
      <c r="AV60" s="54"/>
      <c r="AW60" s="53"/>
      <c r="AX60" s="54"/>
      <c r="AY60" s="54"/>
      <c r="AZ60" s="54"/>
      <c r="BA60" s="53"/>
      <c r="BB60" s="54"/>
      <c r="BC60" s="54"/>
      <c r="BD60" s="54"/>
      <c r="BE60" s="53"/>
      <c r="BF60" s="54"/>
      <c r="BG60" s="54"/>
      <c r="BH60" s="54"/>
      <c r="BI60" s="53"/>
      <c r="BJ60" s="54"/>
      <c r="BK60" s="54"/>
      <c r="BL60" s="54"/>
      <c r="BM60" s="53">
        <f>+AC60+AG60+AK60+AO60+AS60+AW60+BA60+BE60+BI60</f>
        <v>7500000</v>
      </c>
      <c r="BN60" s="54">
        <f t="shared" si="108"/>
        <v>7500000</v>
      </c>
      <c r="BO60" s="54">
        <f t="shared" si="108"/>
        <v>7500000</v>
      </c>
      <c r="BP60" s="54">
        <f t="shared" si="108"/>
        <v>7500000</v>
      </c>
      <c r="BQ60" s="87"/>
      <c r="BR60" s="87"/>
      <c r="BS60" s="87"/>
      <c r="BT60" s="87"/>
      <c r="BU60" s="87"/>
      <c r="BV60" s="87">
        <v>10160000</v>
      </c>
      <c r="BW60" s="87">
        <v>6600000</v>
      </c>
      <c r="BX60" s="87">
        <v>6600000</v>
      </c>
      <c r="BY60" s="87"/>
      <c r="BZ60" s="87">
        <v>7500000</v>
      </c>
      <c r="CA60" s="87">
        <v>27500000</v>
      </c>
      <c r="CB60" s="87">
        <v>22964000</v>
      </c>
      <c r="CC60" s="87">
        <v>22964000</v>
      </c>
      <c r="CD60" s="87"/>
      <c r="CE60" s="87"/>
      <c r="CF60" s="87"/>
      <c r="CG60" s="87"/>
      <c r="CH60" s="87"/>
      <c r="CI60" s="87"/>
      <c r="CJ60" s="87"/>
      <c r="CK60" s="87"/>
      <c r="CL60" s="87"/>
      <c r="CM60" s="87"/>
      <c r="CN60" s="87"/>
      <c r="CO60" s="87"/>
      <c r="CP60" s="87"/>
      <c r="CQ60" s="87"/>
      <c r="CR60" s="87"/>
      <c r="CS60" s="87"/>
      <c r="CT60" s="87"/>
      <c r="CU60" s="87"/>
      <c r="CV60" s="87"/>
      <c r="CW60" s="87"/>
      <c r="CX60" s="87"/>
      <c r="CY60" s="87"/>
      <c r="CZ60" s="87"/>
      <c r="DA60" s="87"/>
      <c r="DB60" s="87"/>
      <c r="DC60" s="87"/>
      <c r="DD60" s="87"/>
      <c r="DE60" s="85">
        <f t="shared" si="66"/>
        <v>7500000</v>
      </c>
      <c r="DF60" s="100">
        <f t="shared" si="109"/>
        <v>37660000</v>
      </c>
      <c r="DG60" s="100">
        <f t="shared" si="109"/>
        <v>29564000</v>
      </c>
      <c r="DH60" s="100">
        <f t="shared" si="109"/>
        <v>29564000</v>
      </c>
      <c r="DI60" s="100"/>
      <c r="DJ60" s="88"/>
      <c r="DK60" s="66"/>
      <c r="DL60" s="88"/>
      <c r="DM60" s="88"/>
      <c r="DN60" s="88"/>
      <c r="DO60" s="88">
        <v>50000000</v>
      </c>
      <c r="DP60" s="88">
        <v>50000000</v>
      </c>
      <c r="DQ60" s="88">
        <v>50000000</v>
      </c>
      <c r="DR60" s="88"/>
      <c r="DS60" s="88">
        <v>3000000</v>
      </c>
      <c r="DT60" s="88">
        <v>40000000</v>
      </c>
      <c r="DU60" s="88">
        <v>36056667</v>
      </c>
      <c r="DV60" s="88">
        <v>36056667</v>
      </c>
      <c r="DW60" s="88"/>
      <c r="DX60" s="88"/>
      <c r="DY60" s="88"/>
      <c r="DZ60" s="88"/>
      <c r="EA60" s="88"/>
      <c r="EB60" s="88"/>
      <c r="EC60" s="88"/>
      <c r="ED60" s="88"/>
      <c r="EE60" s="88"/>
      <c r="EF60" s="88"/>
      <c r="EG60" s="88"/>
      <c r="EH60" s="88"/>
      <c r="EI60" s="88"/>
      <c r="EJ60" s="88"/>
      <c r="EK60" s="88"/>
      <c r="EL60" s="88"/>
      <c r="EM60" s="88"/>
      <c r="EN60" s="88"/>
      <c r="EO60" s="88"/>
      <c r="EP60" s="88"/>
      <c r="EQ60" s="88"/>
      <c r="ER60" s="88"/>
      <c r="ES60" s="88"/>
      <c r="ET60" s="87"/>
      <c r="EU60" s="87"/>
      <c r="EV60" s="87"/>
      <c r="EW60" s="85">
        <f t="shared" si="110"/>
        <v>3000000</v>
      </c>
      <c r="EX60" s="90">
        <f t="shared" si="110"/>
        <v>90000000</v>
      </c>
      <c r="EY60" s="90">
        <f t="shared" si="111"/>
        <v>86056667</v>
      </c>
      <c r="EZ60" s="90">
        <f t="shared" si="111"/>
        <v>86056667</v>
      </c>
      <c r="FA60" s="192"/>
      <c r="FB60" s="87"/>
      <c r="FC60" s="88"/>
      <c r="FD60" s="88"/>
      <c r="FE60" s="88"/>
      <c r="FF60" s="147"/>
      <c r="FG60" s="87"/>
      <c r="FH60" s="87"/>
      <c r="FI60" s="87"/>
      <c r="FJ60" s="87"/>
      <c r="FK60" s="87"/>
      <c r="FL60" s="87">
        <v>57692.307692307695</v>
      </c>
      <c r="FM60" s="87">
        <v>39750000</v>
      </c>
      <c r="FN60" s="87">
        <v>13990000</v>
      </c>
      <c r="FO60" s="87"/>
      <c r="FP60" s="87"/>
      <c r="FQ60" s="87"/>
      <c r="FR60" s="87"/>
      <c r="FS60" s="87"/>
      <c r="FT60" s="87"/>
      <c r="FU60" s="87"/>
      <c r="FV60" s="87"/>
      <c r="FW60" s="87"/>
      <c r="FX60" s="87"/>
      <c r="FY60" s="87"/>
      <c r="FZ60" s="87"/>
      <c r="GA60" s="87"/>
      <c r="GB60" s="87"/>
      <c r="GC60" s="87"/>
      <c r="GD60" s="87"/>
      <c r="GE60" s="87"/>
      <c r="GF60" s="87"/>
      <c r="GG60" s="87"/>
      <c r="GH60" s="87"/>
      <c r="GI60" s="87"/>
      <c r="GJ60" s="87"/>
      <c r="GK60" s="87"/>
      <c r="GL60" s="87"/>
      <c r="GM60" s="87"/>
      <c r="GN60" s="87"/>
      <c r="GO60" s="87"/>
      <c r="GP60" s="87"/>
      <c r="GQ60" s="87"/>
      <c r="GR60" s="87"/>
      <c r="GS60" s="87"/>
      <c r="GT60" s="87"/>
      <c r="GU60" s="85">
        <f>FB60+FG60+FL60+FQ60+FV60+GA60+GF60+GK60+GP60</f>
        <v>57692.307692307695</v>
      </c>
      <c r="GV60" s="85">
        <f t="shared" si="112"/>
        <v>39750000</v>
      </c>
      <c r="GW60" s="85">
        <f t="shared" si="112"/>
        <v>13990000</v>
      </c>
      <c r="GX60" s="85">
        <f t="shared" si="112"/>
        <v>0</v>
      </c>
      <c r="GY60" s="85">
        <f t="shared" si="112"/>
        <v>0</v>
      </c>
      <c r="GZ60" s="772">
        <f>BM60+DE60+EW60+GU60</f>
        <v>18057692.307692308</v>
      </c>
      <c r="HA60" s="526" t="s">
        <v>983</v>
      </c>
      <c r="HB60" s="280" t="s">
        <v>1249</v>
      </c>
      <c r="HC60" s="342" t="s">
        <v>1599</v>
      </c>
    </row>
    <row r="61" spans="1:211" ht="96" customHeight="1" x14ac:dyDescent="0.2">
      <c r="A61" s="782"/>
      <c r="B61" s="357"/>
      <c r="C61" s="313">
        <v>6</v>
      </c>
      <c r="D61" s="280" t="s">
        <v>162</v>
      </c>
      <c r="E61" s="287" t="s">
        <v>127</v>
      </c>
      <c r="F61" s="287" t="s">
        <v>128</v>
      </c>
      <c r="G61" s="282">
        <v>40</v>
      </c>
      <c r="H61" s="283" t="s">
        <v>178</v>
      </c>
      <c r="I61" s="280" t="s">
        <v>179</v>
      </c>
      <c r="J61" s="284" t="s">
        <v>125</v>
      </c>
      <c r="K61" s="284">
        <v>13</v>
      </c>
      <c r="L61" s="284" t="s">
        <v>73</v>
      </c>
      <c r="M61" s="286">
        <v>0</v>
      </c>
      <c r="N61" s="347">
        <v>1</v>
      </c>
      <c r="O61" s="719">
        <v>0.05</v>
      </c>
      <c r="P61" s="288">
        <v>0</v>
      </c>
      <c r="Q61" s="286">
        <v>0.35</v>
      </c>
      <c r="R61" s="289"/>
      <c r="S61" s="361">
        <v>0.04</v>
      </c>
      <c r="T61" s="286">
        <v>0.4</v>
      </c>
      <c r="U61" s="286"/>
      <c r="V61" s="288">
        <v>0.04</v>
      </c>
      <c r="W61" s="286">
        <v>0.2</v>
      </c>
      <c r="X61" s="721">
        <f>0.25+0.31</f>
        <v>0.56000000000000005</v>
      </c>
      <c r="Y61" s="721">
        <v>0</v>
      </c>
      <c r="Z61" s="346">
        <f>BM61/$BM$58</f>
        <v>1.5384615384615385E-2</v>
      </c>
      <c r="AA61" s="286">
        <v>9</v>
      </c>
      <c r="AB61" s="286" t="s">
        <v>180</v>
      </c>
      <c r="AC61" s="54"/>
      <c r="AD61" s="54"/>
      <c r="AE61" s="54"/>
      <c r="AF61" s="54"/>
      <c r="AG61" s="53"/>
      <c r="AH61" s="54"/>
      <c r="AI61" s="54"/>
      <c r="AJ61" s="54"/>
      <c r="AK61" s="57">
        <v>20000000</v>
      </c>
      <c r="AL61" s="55">
        <v>20000000</v>
      </c>
      <c r="AM61" s="58">
        <v>0</v>
      </c>
      <c r="AN61" s="58">
        <v>0</v>
      </c>
      <c r="AO61" s="57"/>
      <c r="AP61" s="58"/>
      <c r="AQ61" s="58"/>
      <c r="AR61" s="58"/>
      <c r="AS61" s="57"/>
      <c r="AT61" s="58"/>
      <c r="AU61" s="59"/>
      <c r="AV61" s="54"/>
      <c r="AW61" s="53"/>
      <c r="AX61" s="54"/>
      <c r="AY61" s="54"/>
      <c r="AZ61" s="54"/>
      <c r="BA61" s="53"/>
      <c r="BB61" s="54"/>
      <c r="BC61" s="54"/>
      <c r="BD61" s="54"/>
      <c r="BE61" s="53"/>
      <c r="BF61" s="54"/>
      <c r="BG61" s="54"/>
      <c r="BH61" s="54"/>
      <c r="BI61" s="53"/>
      <c r="BJ61" s="54"/>
      <c r="BK61" s="54"/>
      <c r="BL61" s="54"/>
      <c r="BM61" s="53">
        <f>+AC61+AG61+AK61+AO61+AS61+AW61+BA61+BE61+BI61</f>
        <v>20000000</v>
      </c>
      <c r="BN61" s="54">
        <f t="shared" si="108"/>
        <v>20000000</v>
      </c>
      <c r="BO61" s="54">
        <f t="shared" si="108"/>
        <v>0</v>
      </c>
      <c r="BP61" s="54">
        <f t="shared" si="108"/>
        <v>0</v>
      </c>
      <c r="BQ61" s="87"/>
      <c r="BR61" s="87"/>
      <c r="BS61" s="87"/>
      <c r="BT61" s="87"/>
      <c r="BU61" s="87"/>
      <c r="BV61" s="87"/>
      <c r="BW61" s="87"/>
      <c r="BX61" s="87"/>
      <c r="BY61" s="87"/>
      <c r="BZ61" s="87">
        <v>20000000</v>
      </c>
      <c r="CA61" s="395">
        <v>38000000</v>
      </c>
      <c r="CB61" s="87">
        <v>5000000</v>
      </c>
      <c r="CC61" s="87">
        <v>5000000</v>
      </c>
      <c r="CD61" s="87"/>
      <c r="CE61" s="87"/>
      <c r="CF61" s="87"/>
      <c r="CG61" s="87"/>
      <c r="CH61" s="87"/>
      <c r="CI61" s="87"/>
      <c r="CJ61" s="87"/>
      <c r="CK61" s="87"/>
      <c r="CL61" s="87"/>
      <c r="CM61" s="87"/>
      <c r="CN61" s="87"/>
      <c r="CO61" s="87"/>
      <c r="CP61" s="87"/>
      <c r="CQ61" s="87"/>
      <c r="CR61" s="87"/>
      <c r="CS61" s="87"/>
      <c r="CT61" s="87"/>
      <c r="CU61" s="87"/>
      <c r="CV61" s="87"/>
      <c r="CW61" s="87"/>
      <c r="CX61" s="87"/>
      <c r="CY61" s="87"/>
      <c r="CZ61" s="87"/>
      <c r="DA61" s="87"/>
      <c r="DB61" s="87"/>
      <c r="DC61" s="87"/>
      <c r="DD61" s="87"/>
      <c r="DE61" s="85">
        <f t="shared" si="66"/>
        <v>20000000</v>
      </c>
      <c r="DF61" s="100">
        <f t="shared" si="109"/>
        <v>38000000</v>
      </c>
      <c r="DG61" s="100">
        <f t="shared" si="109"/>
        <v>5000000</v>
      </c>
      <c r="DH61" s="100">
        <f t="shared" si="109"/>
        <v>5000000</v>
      </c>
      <c r="DI61" s="100"/>
      <c r="DJ61" s="88"/>
      <c r="DK61" s="66"/>
      <c r="DL61" s="88"/>
      <c r="DM61" s="88"/>
      <c r="DN61" s="88"/>
      <c r="DO61" s="88">
        <v>33000000</v>
      </c>
      <c r="DP61" s="88">
        <v>3200000</v>
      </c>
      <c r="DQ61" s="88">
        <v>3200000</v>
      </c>
      <c r="DR61" s="88"/>
      <c r="DS61" s="88">
        <v>8000000</v>
      </c>
      <c r="DT61" s="396">
        <v>20000000</v>
      </c>
      <c r="DU61" s="88"/>
      <c r="DV61" s="88"/>
      <c r="DW61" s="88"/>
      <c r="DX61" s="88"/>
      <c r="DY61" s="88"/>
      <c r="DZ61" s="88"/>
      <c r="EA61" s="88"/>
      <c r="EB61" s="88"/>
      <c r="EC61" s="88"/>
      <c r="ED61" s="88"/>
      <c r="EE61" s="88"/>
      <c r="EF61" s="88"/>
      <c r="EG61" s="88"/>
      <c r="EH61" s="88"/>
      <c r="EI61" s="88"/>
      <c r="EJ61" s="88"/>
      <c r="EK61" s="88"/>
      <c r="EL61" s="88"/>
      <c r="EM61" s="88"/>
      <c r="EN61" s="88"/>
      <c r="EO61" s="88"/>
      <c r="EP61" s="88"/>
      <c r="EQ61" s="88"/>
      <c r="ER61" s="88"/>
      <c r="ES61" s="88"/>
      <c r="ET61" s="87"/>
      <c r="EU61" s="87"/>
      <c r="EV61" s="87"/>
      <c r="EW61" s="85">
        <f t="shared" si="110"/>
        <v>8000000</v>
      </c>
      <c r="EX61" s="90">
        <f t="shared" si="110"/>
        <v>53000000</v>
      </c>
      <c r="EY61" s="90">
        <f t="shared" si="111"/>
        <v>3200000</v>
      </c>
      <c r="EZ61" s="90">
        <f t="shared" si="111"/>
        <v>3200000</v>
      </c>
      <c r="FA61" s="192"/>
      <c r="FB61" s="87"/>
      <c r="FC61" s="88"/>
      <c r="FD61" s="88"/>
      <c r="FE61" s="88"/>
      <c r="FF61" s="147"/>
      <c r="FG61" s="87"/>
      <c r="FH61" s="87">
        <v>50000000</v>
      </c>
      <c r="FI61" s="87"/>
      <c r="FJ61" s="87"/>
      <c r="FK61" s="87"/>
      <c r="FL61" s="87">
        <v>153846.15384615384</v>
      </c>
      <c r="FM61" s="87">
        <v>19850000</v>
      </c>
      <c r="FN61" s="87"/>
      <c r="FO61" s="87"/>
      <c r="FP61" s="87"/>
      <c r="FQ61" s="87"/>
      <c r="FR61" s="87"/>
      <c r="FS61" s="87"/>
      <c r="FT61" s="87"/>
      <c r="FU61" s="87"/>
      <c r="FV61" s="87"/>
      <c r="FW61" s="87"/>
      <c r="FX61" s="87"/>
      <c r="FY61" s="87"/>
      <c r="FZ61" s="87"/>
      <c r="GA61" s="87"/>
      <c r="GB61" s="87"/>
      <c r="GC61" s="87"/>
      <c r="GD61" s="87"/>
      <c r="GE61" s="87"/>
      <c r="GF61" s="87"/>
      <c r="GG61" s="87"/>
      <c r="GH61" s="87"/>
      <c r="GI61" s="87"/>
      <c r="GJ61" s="87"/>
      <c r="GK61" s="87"/>
      <c r="GL61" s="87"/>
      <c r="GM61" s="87"/>
      <c r="GN61" s="87"/>
      <c r="GO61" s="87"/>
      <c r="GP61" s="87"/>
      <c r="GQ61" s="87"/>
      <c r="GR61" s="87"/>
      <c r="GS61" s="87"/>
      <c r="GT61" s="87"/>
      <c r="GU61" s="85">
        <f>FB61+FG61+FL61+FQ61+FV61+GA61+GF61+GK61+GP61</f>
        <v>153846.15384615384</v>
      </c>
      <c r="GV61" s="85">
        <f t="shared" si="112"/>
        <v>69850000</v>
      </c>
      <c r="GW61" s="85">
        <f t="shared" si="112"/>
        <v>0</v>
      </c>
      <c r="GX61" s="85">
        <f t="shared" si="112"/>
        <v>0</v>
      </c>
      <c r="GY61" s="85">
        <f t="shared" si="112"/>
        <v>0</v>
      </c>
      <c r="GZ61" s="772">
        <f>BM61+DE61+EW61+GU61</f>
        <v>48153846.153846152</v>
      </c>
      <c r="HA61" s="526" t="s">
        <v>984</v>
      </c>
      <c r="HB61" s="280" t="s">
        <v>1250</v>
      </c>
      <c r="HC61" s="303" t="s">
        <v>1600</v>
      </c>
    </row>
    <row r="62" spans="1:211" ht="67.5" customHeight="1" x14ac:dyDescent="0.2">
      <c r="A62" s="782"/>
      <c r="B62" s="357"/>
      <c r="C62" s="304">
        <v>7</v>
      </c>
      <c r="D62" s="328" t="s">
        <v>150</v>
      </c>
      <c r="E62" s="397">
        <v>0.317</v>
      </c>
      <c r="F62" s="388">
        <v>0.27</v>
      </c>
      <c r="G62" s="282">
        <v>41</v>
      </c>
      <c r="H62" s="283" t="s">
        <v>181</v>
      </c>
      <c r="I62" s="280" t="s">
        <v>182</v>
      </c>
      <c r="J62" s="284" t="s">
        <v>125</v>
      </c>
      <c r="K62" s="284">
        <v>13</v>
      </c>
      <c r="L62" s="285" t="s">
        <v>58</v>
      </c>
      <c r="M62" s="286">
        <v>0</v>
      </c>
      <c r="N62" s="286">
        <v>1</v>
      </c>
      <c r="O62" s="287">
        <v>1</v>
      </c>
      <c r="P62" s="288">
        <v>1</v>
      </c>
      <c r="Q62" s="286">
        <v>1</v>
      </c>
      <c r="R62" s="289"/>
      <c r="S62" s="361">
        <v>0.85</v>
      </c>
      <c r="T62" s="286">
        <v>1</v>
      </c>
      <c r="U62" s="286"/>
      <c r="V62" s="291">
        <v>1</v>
      </c>
      <c r="W62" s="286">
        <v>1</v>
      </c>
      <c r="X62" s="285"/>
      <c r="Y62" s="285">
        <v>0.25</v>
      </c>
      <c r="Z62" s="346">
        <f>BM62/$BM$58</f>
        <v>5.7692307692307696E-3</v>
      </c>
      <c r="AA62" s="286">
        <v>9</v>
      </c>
      <c r="AB62" s="295" t="s">
        <v>180</v>
      </c>
      <c r="AC62" s="54"/>
      <c r="AD62" s="54"/>
      <c r="AE62" s="54"/>
      <c r="AF62" s="54"/>
      <c r="AG62" s="53"/>
      <c r="AH62" s="54"/>
      <c r="AI62" s="54"/>
      <c r="AJ62" s="54"/>
      <c r="AK62" s="57">
        <v>7500000</v>
      </c>
      <c r="AL62" s="55">
        <v>7500000</v>
      </c>
      <c r="AM62" s="58">
        <v>7500000</v>
      </c>
      <c r="AN62" s="58">
        <v>0</v>
      </c>
      <c r="AO62" s="57"/>
      <c r="AP62" s="58"/>
      <c r="AQ62" s="58"/>
      <c r="AR62" s="58"/>
      <c r="AS62" s="57"/>
      <c r="AT62" s="58"/>
      <c r="AU62" s="59"/>
      <c r="AV62" s="54"/>
      <c r="AW62" s="53"/>
      <c r="AX62" s="54"/>
      <c r="AY62" s="54"/>
      <c r="AZ62" s="54"/>
      <c r="BA62" s="53"/>
      <c r="BB62" s="54"/>
      <c r="BC62" s="54"/>
      <c r="BD62" s="54"/>
      <c r="BE62" s="53"/>
      <c r="BF62" s="54"/>
      <c r="BG62" s="54"/>
      <c r="BH62" s="54"/>
      <c r="BI62" s="53"/>
      <c r="BJ62" s="54"/>
      <c r="BK62" s="54"/>
      <c r="BL62" s="54"/>
      <c r="BM62" s="53">
        <f>+AC62+AG62+AK62+AO62+AS62+AW62+BA62+BE62+BI62</f>
        <v>7500000</v>
      </c>
      <c r="BN62" s="54">
        <f t="shared" si="108"/>
        <v>7500000</v>
      </c>
      <c r="BO62" s="54">
        <f t="shared" si="108"/>
        <v>7500000</v>
      </c>
      <c r="BP62" s="54">
        <f t="shared" si="108"/>
        <v>0</v>
      </c>
      <c r="BQ62" s="87"/>
      <c r="BR62" s="87"/>
      <c r="BS62" s="87"/>
      <c r="BT62" s="87"/>
      <c r="BU62" s="87"/>
      <c r="BV62" s="87">
        <v>10000000</v>
      </c>
      <c r="BW62" s="87">
        <v>10000000</v>
      </c>
      <c r="BX62" s="87">
        <v>10000000</v>
      </c>
      <c r="BY62" s="87"/>
      <c r="BZ62" s="87">
        <v>7500000</v>
      </c>
      <c r="CA62" s="87">
        <v>1880000</v>
      </c>
      <c r="CB62" s="87">
        <v>1880000</v>
      </c>
      <c r="CC62" s="87">
        <v>1880000</v>
      </c>
      <c r="CD62" s="87"/>
      <c r="CE62" s="87"/>
      <c r="CF62" s="87"/>
      <c r="CG62" s="87"/>
      <c r="CH62" s="87"/>
      <c r="CI62" s="87"/>
      <c r="CJ62" s="87"/>
      <c r="CK62" s="87"/>
      <c r="CL62" s="87"/>
      <c r="CM62" s="87"/>
      <c r="CN62" s="87"/>
      <c r="CO62" s="87"/>
      <c r="CP62" s="87"/>
      <c r="CQ62" s="87"/>
      <c r="CR62" s="87"/>
      <c r="CS62" s="87"/>
      <c r="CT62" s="87"/>
      <c r="CU62" s="87"/>
      <c r="CV62" s="87"/>
      <c r="CW62" s="87"/>
      <c r="CX62" s="87"/>
      <c r="CY62" s="87"/>
      <c r="CZ62" s="87"/>
      <c r="DA62" s="87"/>
      <c r="DB62" s="87"/>
      <c r="DC62" s="87"/>
      <c r="DD62" s="87"/>
      <c r="DE62" s="85">
        <f t="shared" si="66"/>
        <v>7500000</v>
      </c>
      <c r="DF62" s="100">
        <f t="shared" si="109"/>
        <v>11880000</v>
      </c>
      <c r="DG62" s="100">
        <f t="shared" si="109"/>
        <v>11880000</v>
      </c>
      <c r="DH62" s="100">
        <f t="shared" si="109"/>
        <v>11880000</v>
      </c>
      <c r="DI62" s="100"/>
      <c r="DJ62" s="88"/>
      <c r="DK62" s="66"/>
      <c r="DL62" s="88"/>
      <c r="DM62" s="88"/>
      <c r="DN62" s="88"/>
      <c r="DO62" s="88"/>
      <c r="DP62" s="88"/>
      <c r="DQ62" s="88"/>
      <c r="DR62" s="88"/>
      <c r="DS62" s="88">
        <v>3000000</v>
      </c>
      <c r="DT62" s="88">
        <v>25000000</v>
      </c>
      <c r="DU62" s="88">
        <v>25000000</v>
      </c>
      <c r="DV62" s="88">
        <v>25000000</v>
      </c>
      <c r="DW62" s="88"/>
      <c r="DX62" s="88"/>
      <c r="DY62" s="88"/>
      <c r="DZ62" s="88"/>
      <c r="EA62" s="88"/>
      <c r="EB62" s="88"/>
      <c r="EC62" s="88"/>
      <c r="ED62" s="88"/>
      <c r="EE62" s="88"/>
      <c r="EF62" s="88"/>
      <c r="EG62" s="88"/>
      <c r="EH62" s="88"/>
      <c r="EI62" s="88"/>
      <c r="EJ62" s="88"/>
      <c r="EK62" s="88"/>
      <c r="EL62" s="88"/>
      <c r="EM62" s="88"/>
      <c r="EN62" s="88"/>
      <c r="EO62" s="88"/>
      <c r="EP62" s="88"/>
      <c r="EQ62" s="88"/>
      <c r="ER62" s="88"/>
      <c r="ES62" s="88"/>
      <c r="ET62" s="87"/>
      <c r="EU62" s="87"/>
      <c r="EV62" s="87"/>
      <c r="EW62" s="85">
        <f t="shared" si="110"/>
        <v>3000000</v>
      </c>
      <c r="EX62" s="90">
        <f t="shared" si="110"/>
        <v>25000000</v>
      </c>
      <c r="EY62" s="90">
        <f t="shared" si="111"/>
        <v>25000000</v>
      </c>
      <c r="EZ62" s="90">
        <f t="shared" si="111"/>
        <v>25000000</v>
      </c>
      <c r="FA62" s="192"/>
      <c r="FB62" s="87"/>
      <c r="FC62" s="88"/>
      <c r="FD62" s="88"/>
      <c r="FE62" s="88"/>
      <c r="FF62" s="147"/>
      <c r="FG62" s="87"/>
      <c r="FH62" s="87"/>
      <c r="FI62" s="87"/>
      <c r="FJ62" s="87"/>
      <c r="FK62" s="87"/>
      <c r="FL62" s="87">
        <v>57692.307692307695</v>
      </c>
      <c r="FM62" s="87">
        <v>24850000</v>
      </c>
      <c r="FN62" s="87">
        <v>13990000</v>
      </c>
      <c r="FO62" s="87">
        <v>5596000</v>
      </c>
      <c r="FP62" s="87"/>
      <c r="FQ62" s="87"/>
      <c r="FR62" s="87"/>
      <c r="FS62" s="87"/>
      <c r="FT62" s="87"/>
      <c r="FU62" s="87"/>
      <c r="FV62" s="87"/>
      <c r="FW62" s="87"/>
      <c r="FX62" s="87"/>
      <c r="FY62" s="87"/>
      <c r="FZ62" s="87"/>
      <c r="GA62" s="87"/>
      <c r="GB62" s="87"/>
      <c r="GC62" s="87"/>
      <c r="GD62" s="87"/>
      <c r="GE62" s="87"/>
      <c r="GF62" s="87"/>
      <c r="GG62" s="87"/>
      <c r="GH62" s="87"/>
      <c r="GI62" s="87"/>
      <c r="GJ62" s="87"/>
      <c r="GK62" s="87"/>
      <c r="GL62" s="87"/>
      <c r="GM62" s="87"/>
      <c r="GN62" s="87"/>
      <c r="GO62" s="87"/>
      <c r="GP62" s="87"/>
      <c r="GQ62" s="87"/>
      <c r="GR62" s="87"/>
      <c r="GS62" s="87"/>
      <c r="GT62" s="87"/>
      <c r="GU62" s="85">
        <f>FB62+FG62+FL62+FQ62+FV62+GA62+GF62+GK62+GP62</f>
        <v>57692.307692307695</v>
      </c>
      <c r="GV62" s="85">
        <f t="shared" si="112"/>
        <v>24850000</v>
      </c>
      <c r="GW62" s="85">
        <f t="shared" si="112"/>
        <v>13990000</v>
      </c>
      <c r="GX62" s="85">
        <f t="shared" si="112"/>
        <v>5596000</v>
      </c>
      <c r="GY62" s="85">
        <f t="shared" si="112"/>
        <v>0</v>
      </c>
      <c r="GZ62" s="772">
        <f>BM62+DE62+EW62+GU62</f>
        <v>18057692.307692308</v>
      </c>
      <c r="HA62" s="526" t="s">
        <v>985</v>
      </c>
      <c r="HB62" s="280" t="s">
        <v>1251</v>
      </c>
      <c r="HC62" s="342" t="s">
        <v>1601</v>
      </c>
    </row>
    <row r="63" spans="1:211" ht="48.75" customHeight="1" x14ac:dyDescent="0.2">
      <c r="A63" s="782"/>
      <c r="B63" s="357"/>
      <c r="C63" s="300"/>
      <c r="D63" s="330"/>
      <c r="E63" s="398"/>
      <c r="F63" s="399"/>
      <c r="G63" s="282">
        <v>42</v>
      </c>
      <c r="H63" s="283" t="s">
        <v>183</v>
      </c>
      <c r="I63" s="280" t="s">
        <v>184</v>
      </c>
      <c r="J63" s="284" t="s">
        <v>125</v>
      </c>
      <c r="K63" s="284">
        <v>13</v>
      </c>
      <c r="L63" s="285" t="s">
        <v>58</v>
      </c>
      <c r="M63" s="286">
        <v>1</v>
      </c>
      <c r="N63" s="286">
        <v>1</v>
      </c>
      <c r="O63" s="287">
        <v>1</v>
      </c>
      <c r="P63" s="288">
        <v>1</v>
      </c>
      <c r="Q63" s="286">
        <v>1</v>
      </c>
      <c r="R63" s="289"/>
      <c r="S63" s="307">
        <v>0.5</v>
      </c>
      <c r="T63" s="286">
        <v>1</v>
      </c>
      <c r="U63" s="286"/>
      <c r="V63" s="291">
        <v>1</v>
      </c>
      <c r="W63" s="286">
        <v>1</v>
      </c>
      <c r="X63" s="285"/>
      <c r="Y63" s="285">
        <v>0.25</v>
      </c>
      <c r="Z63" s="346">
        <f>BM63/$BM$58</f>
        <v>0.96730769230769231</v>
      </c>
      <c r="AA63" s="286">
        <v>9</v>
      </c>
      <c r="AB63" s="295" t="s">
        <v>180</v>
      </c>
      <c r="AC63" s="54"/>
      <c r="AD63" s="54"/>
      <c r="AE63" s="54"/>
      <c r="AF63" s="54"/>
      <c r="AG63" s="53"/>
      <c r="AH63" s="54"/>
      <c r="AI63" s="54"/>
      <c r="AJ63" s="54"/>
      <c r="AK63" s="53">
        <v>7500000</v>
      </c>
      <c r="AL63" s="55">
        <v>7500000</v>
      </c>
      <c r="AM63" s="54">
        <v>5250000</v>
      </c>
      <c r="AN63" s="54">
        <v>5250000</v>
      </c>
      <c r="AO63" s="53"/>
      <c r="AP63" s="54"/>
      <c r="AQ63" s="54"/>
      <c r="AR63" s="54"/>
      <c r="AS63" s="53"/>
      <c r="AT63" s="54"/>
      <c r="AU63" s="54"/>
      <c r="AV63" s="54"/>
      <c r="AW63" s="53"/>
      <c r="AX63" s="54"/>
      <c r="AY63" s="54"/>
      <c r="AZ63" s="54"/>
      <c r="BA63" s="53"/>
      <c r="BB63" s="54"/>
      <c r="BC63" s="54"/>
      <c r="BD63" s="54"/>
      <c r="BE63" s="53"/>
      <c r="BF63" s="54"/>
      <c r="BG63" s="54"/>
      <c r="BH63" s="54"/>
      <c r="BI63" s="53">
        <v>1250000000</v>
      </c>
      <c r="BJ63" s="54"/>
      <c r="BK63" s="54"/>
      <c r="BL63" s="54"/>
      <c r="BM63" s="53">
        <f>+AC63+AG63+AK63+AO63+AS63+AW63+BA63+BE63+BI63</f>
        <v>1257500000</v>
      </c>
      <c r="BN63" s="54">
        <f t="shared" si="108"/>
        <v>7500000</v>
      </c>
      <c r="BO63" s="54">
        <f t="shared" si="108"/>
        <v>5250000</v>
      </c>
      <c r="BP63" s="54">
        <f t="shared" si="108"/>
        <v>5250000</v>
      </c>
      <c r="BQ63" s="87"/>
      <c r="BR63" s="87"/>
      <c r="BS63" s="87"/>
      <c r="BT63" s="87"/>
      <c r="BU63" s="87"/>
      <c r="BV63" s="400">
        <v>48300000</v>
      </c>
      <c r="BW63" s="87">
        <v>15840000</v>
      </c>
      <c r="BX63" s="401">
        <f>15840000</f>
        <v>15840000</v>
      </c>
      <c r="BY63" s="402"/>
      <c r="BZ63" s="87">
        <v>7500000</v>
      </c>
      <c r="CA63" s="87">
        <v>37120000</v>
      </c>
      <c r="CB63" s="87">
        <v>2582362</v>
      </c>
      <c r="CC63" s="87">
        <v>2582362</v>
      </c>
      <c r="CD63" s="87"/>
      <c r="CE63" s="87"/>
      <c r="CF63" s="87"/>
      <c r="CG63" s="87"/>
      <c r="CH63" s="87"/>
      <c r="CI63" s="87"/>
      <c r="CJ63" s="87"/>
      <c r="CK63" s="87"/>
      <c r="CL63" s="87"/>
      <c r="CM63" s="87"/>
      <c r="CN63" s="87"/>
      <c r="CO63" s="87"/>
      <c r="CP63" s="87"/>
      <c r="CQ63" s="87"/>
      <c r="CR63" s="87"/>
      <c r="CS63" s="87"/>
      <c r="CT63" s="87"/>
      <c r="CU63" s="87"/>
      <c r="CV63" s="87"/>
      <c r="CW63" s="87"/>
      <c r="CX63" s="87"/>
      <c r="CY63" s="87"/>
      <c r="CZ63" s="87"/>
      <c r="DA63" s="87"/>
      <c r="DB63" s="87"/>
      <c r="DC63" s="87"/>
      <c r="DD63" s="87"/>
      <c r="DE63" s="85">
        <f t="shared" si="66"/>
        <v>7500000</v>
      </c>
      <c r="DF63" s="100">
        <f t="shared" si="109"/>
        <v>85420000</v>
      </c>
      <c r="DG63" s="100">
        <f t="shared" si="109"/>
        <v>18422362</v>
      </c>
      <c r="DH63" s="100">
        <f t="shared" si="109"/>
        <v>18422362</v>
      </c>
      <c r="DI63" s="100"/>
      <c r="DJ63" s="88"/>
      <c r="DK63" s="66"/>
      <c r="DL63" s="88"/>
      <c r="DM63" s="88"/>
      <c r="DN63" s="88"/>
      <c r="DO63" s="88">
        <v>70000000</v>
      </c>
      <c r="DP63" s="88">
        <v>7886700</v>
      </c>
      <c r="DQ63" s="88">
        <v>7886700</v>
      </c>
      <c r="DR63" s="88"/>
      <c r="DS63" s="88">
        <v>3000000</v>
      </c>
      <c r="DT63" s="88">
        <v>35000000</v>
      </c>
      <c r="DU63" s="88">
        <v>24816000</v>
      </c>
      <c r="DV63" s="88">
        <v>24816000</v>
      </c>
      <c r="DW63" s="88"/>
      <c r="DX63" s="88"/>
      <c r="DY63" s="88"/>
      <c r="DZ63" s="88"/>
      <c r="EA63" s="88"/>
      <c r="EB63" s="88"/>
      <c r="EC63" s="88"/>
      <c r="ED63" s="88"/>
      <c r="EE63" s="88"/>
      <c r="EF63" s="88"/>
      <c r="EG63" s="88"/>
      <c r="EH63" s="88"/>
      <c r="EI63" s="88"/>
      <c r="EJ63" s="88"/>
      <c r="EK63" s="88"/>
      <c r="EL63" s="88"/>
      <c r="EM63" s="88"/>
      <c r="EN63" s="88"/>
      <c r="EO63" s="88"/>
      <c r="EP63" s="88"/>
      <c r="EQ63" s="88"/>
      <c r="ER63" s="88"/>
      <c r="ES63" s="88"/>
      <c r="ET63" s="87"/>
      <c r="EU63" s="87"/>
      <c r="EV63" s="87"/>
      <c r="EW63" s="85">
        <f t="shared" si="110"/>
        <v>3000000</v>
      </c>
      <c r="EX63" s="90">
        <f t="shared" si="110"/>
        <v>105000000</v>
      </c>
      <c r="EY63" s="90">
        <f t="shared" si="111"/>
        <v>32702700</v>
      </c>
      <c r="EZ63" s="90">
        <f t="shared" si="111"/>
        <v>32702700</v>
      </c>
      <c r="FA63" s="192"/>
      <c r="FB63" s="87"/>
      <c r="FC63" s="88"/>
      <c r="FD63" s="88"/>
      <c r="FE63" s="88"/>
      <c r="FF63" s="147"/>
      <c r="FG63" s="87"/>
      <c r="FH63" s="87"/>
      <c r="FI63" s="87"/>
      <c r="FJ63" s="87"/>
      <c r="FK63" s="87"/>
      <c r="FL63" s="87">
        <v>9673076.9230769239</v>
      </c>
      <c r="FM63" s="87">
        <v>34750000</v>
      </c>
      <c r="FN63" s="87">
        <v>17915000</v>
      </c>
      <c r="FO63" s="87">
        <v>3583000</v>
      </c>
      <c r="FP63" s="87"/>
      <c r="FQ63" s="87"/>
      <c r="FR63" s="87"/>
      <c r="FS63" s="87"/>
      <c r="FT63" s="87"/>
      <c r="FU63" s="87"/>
      <c r="FV63" s="87"/>
      <c r="FW63" s="87"/>
      <c r="FX63" s="87"/>
      <c r="FY63" s="87"/>
      <c r="FZ63" s="87"/>
      <c r="GA63" s="87"/>
      <c r="GB63" s="87"/>
      <c r="GC63" s="87"/>
      <c r="GD63" s="87"/>
      <c r="GE63" s="87"/>
      <c r="GF63" s="87"/>
      <c r="GG63" s="87"/>
      <c r="GH63" s="87"/>
      <c r="GI63" s="87"/>
      <c r="GJ63" s="87"/>
      <c r="GK63" s="87"/>
      <c r="GL63" s="87"/>
      <c r="GM63" s="87"/>
      <c r="GN63" s="87"/>
      <c r="GO63" s="87"/>
      <c r="GP63" s="87"/>
      <c r="GQ63" s="87"/>
      <c r="GR63" s="87"/>
      <c r="GS63" s="87"/>
      <c r="GT63" s="87"/>
      <c r="GU63" s="85">
        <f>FB63+FG63+FL63+FQ63+FV63+GA63+GF63+GK63+GP63</f>
        <v>9673076.9230769239</v>
      </c>
      <c r="GV63" s="85">
        <f t="shared" si="112"/>
        <v>34750000</v>
      </c>
      <c r="GW63" s="85">
        <f t="shared" si="112"/>
        <v>17915000</v>
      </c>
      <c r="GX63" s="85">
        <f t="shared" si="112"/>
        <v>3583000</v>
      </c>
      <c r="GY63" s="85">
        <f t="shared" si="112"/>
        <v>0</v>
      </c>
      <c r="GZ63" s="772">
        <f>BM63+DE63+EW63+GU63</f>
        <v>1277673076.9230769</v>
      </c>
      <c r="HA63" s="526" t="s">
        <v>986</v>
      </c>
      <c r="HB63" s="280" t="s">
        <v>1252</v>
      </c>
      <c r="HC63" s="342" t="s">
        <v>1602</v>
      </c>
    </row>
    <row r="64" spans="1:211" ht="24.75" customHeight="1" x14ac:dyDescent="0.2">
      <c r="A64" s="782"/>
      <c r="B64" s="357"/>
      <c r="C64" s="266">
        <v>9</v>
      </c>
      <c r="D64" s="267" t="s">
        <v>185</v>
      </c>
      <c r="E64" s="403"/>
      <c r="F64" s="403"/>
      <c r="G64" s="787"/>
      <c r="H64" s="787"/>
      <c r="I64" s="787"/>
      <c r="J64" s="787"/>
      <c r="K64" s="787"/>
      <c r="L64" s="787"/>
      <c r="M64" s="787"/>
      <c r="N64" s="787"/>
      <c r="O64" s="787"/>
      <c r="P64" s="787"/>
      <c r="Q64" s="787"/>
      <c r="R64" s="787"/>
      <c r="S64" s="787"/>
      <c r="T64" s="787"/>
      <c r="U64" s="787"/>
      <c r="V64" s="787"/>
      <c r="W64" s="787"/>
      <c r="X64" s="787"/>
      <c r="Y64" s="787"/>
      <c r="Z64" s="787"/>
      <c r="AA64" s="787"/>
      <c r="AB64" s="787"/>
      <c r="AC64" s="204">
        <f t="shared" ref="AC64:BL64" si="113">SUM(AC65:AC68)</f>
        <v>0</v>
      </c>
      <c r="AD64" s="204">
        <f t="shared" si="113"/>
        <v>0</v>
      </c>
      <c r="AE64" s="204">
        <f t="shared" si="113"/>
        <v>0</v>
      </c>
      <c r="AF64" s="204">
        <f t="shared" si="113"/>
        <v>0</v>
      </c>
      <c r="AG64" s="204">
        <f t="shared" si="113"/>
        <v>0</v>
      </c>
      <c r="AH64" s="204">
        <f t="shared" si="113"/>
        <v>0</v>
      </c>
      <c r="AI64" s="204">
        <f t="shared" si="113"/>
        <v>0</v>
      </c>
      <c r="AJ64" s="204">
        <f t="shared" si="113"/>
        <v>0</v>
      </c>
      <c r="AK64" s="204">
        <f t="shared" si="113"/>
        <v>80000000</v>
      </c>
      <c r="AL64" s="204">
        <f t="shared" si="113"/>
        <v>177000000</v>
      </c>
      <c r="AM64" s="204">
        <f t="shared" si="113"/>
        <v>172620000</v>
      </c>
      <c r="AN64" s="204">
        <f t="shared" si="113"/>
        <v>172620000</v>
      </c>
      <c r="AO64" s="204">
        <f t="shared" si="113"/>
        <v>0</v>
      </c>
      <c r="AP64" s="204">
        <f t="shared" si="113"/>
        <v>0</v>
      </c>
      <c r="AQ64" s="204">
        <f t="shared" si="113"/>
        <v>0</v>
      </c>
      <c r="AR64" s="204">
        <f t="shared" si="113"/>
        <v>0</v>
      </c>
      <c r="AS64" s="204">
        <f t="shared" si="113"/>
        <v>0</v>
      </c>
      <c r="AT64" s="204">
        <f t="shared" si="113"/>
        <v>0</v>
      </c>
      <c r="AU64" s="204">
        <f t="shared" si="113"/>
        <v>0</v>
      </c>
      <c r="AV64" s="204">
        <f t="shared" si="113"/>
        <v>0</v>
      </c>
      <c r="AW64" s="204">
        <f t="shared" si="113"/>
        <v>0</v>
      </c>
      <c r="AX64" s="204">
        <f t="shared" si="113"/>
        <v>0</v>
      </c>
      <c r="AY64" s="204">
        <f t="shared" si="113"/>
        <v>0</v>
      </c>
      <c r="AZ64" s="204">
        <f t="shared" si="113"/>
        <v>0</v>
      </c>
      <c r="BA64" s="204">
        <f t="shared" si="113"/>
        <v>0</v>
      </c>
      <c r="BB64" s="204">
        <f t="shared" si="113"/>
        <v>0</v>
      </c>
      <c r="BC64" s="204">
        <f t="shared" si="113"/>
        <v>0</v>
      </c>
      <c r="BD64" s="204">
        <f t="shared" si="113"/>
        <v>0</v>
      </c>
      <c r="BE64" s="204">
        <f t="shared" si="113"/>
        <v>0</v>
      </c>
      <c r="BF64" s="204">
        <f t="shared" si="113"/>
        <v>0</v>
      </c>
      <c r="BG64" s="204">
        <f t="shared" si="113"/>
        <v>0</v>
      </c>
      <c r="BH64" s="204">
        <f t="shared" si="113"/>
        <v>0</v>
      </c>
      <c r="BI64" s="204">
        <f t="shared" si="113"/>
        <v>0</v>
      </c>
      <c r="BJ64" s="204">
        <f t="shared" si="113"/>
        <v>0</v>
      </c>
      <c r="BK64" s="204">
        <f t="shared" si="113"/>
        <v>0</v>
      </c>
      <c r="BL64" s="204">
        <f t="shared" si="113"/>
        <v>0</v>
      </c>
      <c r="BM64" s="204">
        <f t="shared" ref="BM64:DX64" si="114">SUM(BM65:BM68)</f>
        <v>80000000</v>
      </c>
      <c r="BN64" s="204">
        <f t="shared" si="114"/>
        <v>177000000</v>
      </c>
      <c r="BO64" s="204">
        <f t="shared" si="114"/>
        <v>172620000</v>
      </c>
      <c r="BP64" s="204">
        <f t="shared" si="114"/>
        <v>172620000</v>
      </c>
      <c r="BQ64" s="204">
        <f t="shared" si="114"/>
        <v>0</v>
      </c>
      <c r="BR64" s="204">
        <f t="shared" si="114"/>
        <v>0</v>
      </c>
      <c r="BS64" s="204">
        <f t="shared" si="114"/>
        <v>0</v>
      </c>
      <c r="BT64" s="204">
        <f t="shared" si="114"/>
        <v>0</v>
      </c>
      <c r="BU64" s="204">
        <f t="shared" si="114"/>
        <v>0</v>
      </c>
      <c r="BV64" s="204">
        <f t="shared" si="114"/>
        <v>245200000</v>
      </c>
      <c r="BW64" s="204">
        <f t="shared" si="114"/>
        <v>214450000</v>
      </c>
      <c r="BX64" s="204">
        <f t="shared" si="114"/>
        <v>214450000</v>
      </c>
      <c r="BY64" s="204">
        <f t="shared" si="114"/>
        <v>0</v>
      </c>
      <c r="BZ64" s="204">
        <f t="shared" si="114"/>
        <v>70000000</v>
      </c>
      <c r="CA64" s="204">
        <f t="shared" si="114"/>
        <v>170000000</v>
      </c>
      <c r="CB64" s="204">
        <f t="shared" si="114"/>
        <v>169927410</v>
      </c>
      <c r="CC64" s="204">
        <f t="shared" si="114"/>
        <v>167210410</v>
      </c>
      <c r="CD64" s="204">
        <f t="shared" si="114"/>
        <v>0</v>
      </c>
      <c r="CE64" s="204">
        <f t="shared" si="114"/>
        <v>0</v>
      </c>
      <c r="CF64" s="204">
        <f t="shared" si="114"/>
        <v>0</v>
      </c>
      <c r="CG64" s="204">
        <f t="shared" si="114"/>
        <v>0</v>
      </c>
      <c r="CH64" s="204">
        <f t="shared" si="114"/>
        <v>0</v>
      </c>
      <c r="CI64" s="204">
        <f t="shared" si="114"/>
        <v>0</v>
      </c>
      <c r="CJ64" s="204">
        <f t="shared" si="114"/>
        <v>0</v>
      </c>
      <c r="CK64" s="204">
        <f t="shared" si="114"/>
        <v>0</v>
      </c>
      <c r="CL64" s="204">
        <f t="shared" si="114"/>
        <v>0</v>
      </c>
      <c r="CM64" s="204">
        <f t="shared" si="114"/>
        <v>0</v>
      </c>
      <c r="CN64" s="204">
        <f t="shared" si="114"/>
        <v>0</v>
      </c>
      <c r="CO64" s="204">
        <f t="shared" si="114"/>
        <v>0</v>
      </c>
      <c r="CP64" s="204">
        <f t="shared" si="114"/>
        <v>0</v>
      </c>
      <c r="CQ64" s="204">
        <f t="shared" si="114"/>
        <v>0</v>
      </c>
      <c r="CR64" s="204">
        <f t="shared" si="114"/>
        <v>0</v>
      </c>
      <c r="CS64" s="204">
        <f t="shared" si="114"/>
        <v>0</v>
      </c>
      <c r="CT64" s="204">
        <f t="shared" si="114"/>
        <v>0</v>
      </c>
      <c r="CU64" s="204">
        <f t="shared" si="114"/>
        <v>0</v>
      </c>
      <c r="CV64" s="204">
        <f t="shared" si="114"/>
        <v>0</v>
      </c>
      <c r="CW64" s="204">
        <f t="shared" si="114"/>
        <v>0</v>
      </c>
      <c r="CX64" s="204">
        <f t="shared" si="114"/>
        <v>0</v>
      </c>
      <c r="CY64" s="204">
        <f t="shared" si="114"/>
        <v>0</v>
      </c>
      <c r="CZ64" s="204">
        <f t="shared" si="114"/>
        <v>0</v>
      </c>
      <c r="DA64" s="204">
        <f t="shared" si="114"/>
        <v>0</v>
      </c>
      <c r="DB64" s="204">
        <f t="shared" si="114"/>
        <v>0</v>
      </c>
      <c r="DC64" s="204">
        <f t="shared" si="114"/>
        <v>0</v>
      </c>
      <c r="DD64" s="204">
        <f t="shared" si="114"/>
        <v>0</v>
      </c>
      <c r="DE64" s="204">
        <f t="shared" si="114"/>
        <v>70000000</v>
      </c>
      <c r="DF64" s="204">
        <f t="shared" si="114"/>
        <v>415200000</v>
      </c>
      <c r="DG64" s="204">
        <f t="shared" si="114"/>
        <v>384377410</v>
      </c>
      <c r="DH64" s="204">
        <f t="shared" si="114"/>
        <v>381660410</v>
      </c>
      <c r="DI64" s="204">
        <f t="shared" si="114"/>
        <v>0</v>
      </c>
      <c r="DJ64" s="204">
        <f t="shared" si="114"/>
        <v>0</v>
      </c>
      <c r="DK64" s="204">
        <f t="shared" si="114"/>
        <v>0</v>
      </c>
      <c r="DL64" s="204">
        <f t="shared" si="114"/>
        <v>0</v>
      </c>
      <c r="DM64" s="204">
        <f t="shared" si="114"/>
        <v>0</v>
      </c>
      <c r="DN64" s="204">
        <f t="shared" si="114"/>
        <v>0</v>
      </c>
      <c r="DO64" s="204">
        <f t="shared" si="114"/>
        <v>47520000</v>
      </c>
      <c r="DP64" s="204">
        <f t="shared" si="114"/>
        <v>47520000</v>
      </c>
      <c r="DQ64" s="204">
        <f t="shared" si="114"/>
        <v>47520000</v>
      </c>
      <c r="DR64" s="204">
        <f t="shared" si="114"/>
        <v>0</v>
      </c>
      <c r="DS64" s="204">
        <f t="shared" si="114"/>
        <v>20000000</v>
      </c>
      <c r="DT64" s="204">
        <f t="shared" si="114"/>
        <v>310000000</v>
      </c>
      <c r="DU64" s="204">
        <f t="shared" si="114"/>
        <v>275098000</v>
      </c>
      <c r="DV64" s="204">
        <f t="shared" si="114"/>
        <v>275098000</v>
      </c>
      <c r="DW64" s="204">
        <f t="shared" si="114"/>
        <v>0</v>
      </c>
      <c r="DX64" s="204">
        <f t="shared" si="114"/>
        <v>0</v>
      </c>
      <c r="DY64" s="204">
        <f t="shared" ref="DY64:EW64" si="115">SUM(DY65:DY68)</f>
        <v>0</v>
      </c>
      <c r="DZ64" s="204">
        <f t="shared" si="115"/>
        <v>0</v>
      </c>
      <c r="EA64" s="204">
        <f t="shared" si="115"/>
        <v>0</v>
      </c>
      <c r="EB64" s="204">
        <f t="shared" si="115"/>
        <v>0</v>
      </c>
      <c r="EC64" s="204">
        <f t="shared" si="115"/>
        <v>0</v>
      </c>
      <c r="ED64" s="204">
        <f t="shared" si="115"/>
        <v>0</v>
      </c>
      <c r="EE64" s="204">
        <f t="shared" si="115"/>
        <v>0</v>
      </c>
      <c r="EF64" s="204">
        <f t="shared" si="115"/>
        <v>0</v>
      </c>
      <c r="EG64" s="204">
        <f t="shared" si="115"/>
        <v>0</v>
      </c>
      <c r="EH64" s="204">
        <f t="shared" si="115"/>
        <v>0</v>
      </c>
      <c r="EI64" s="204">
        <f t="shared" si="115"/>
        <v>0</v>
      </c>
      <c r="EJ64" s="204">
        <f t="shared" si="115"/>
        <v>0</v>
      </c>
      <c r="EK64" s="204">
        <f t="shared" si="115"/>
        <v>0</v>
      </c>
      <c r="EL64" s="204">
        <f t="shared" si="115"/>
        <v>0</v>
      </c>
      <c r="EM64" s="204">
        <f t="shared" si="115"/>
        <v>0</v>
      </c>
      <c r="EN64" s="204">
        <f t="shared" si="115"/>
        <v>0</v>
      </c>
      <c r="EO64" s="204">
        <f t="shared" si="115"/>
        <v>0</v>
      </c>
      <c r="EP64" s="204">
        <f t="shared" si="115"/>
        <v>0</v>
      </c>
      <c r="EQ64" s="204">
        <f t="shared" si="115"/>
        <v>0</v>
      </c>
      <c r="ER64" s="204">
        <f t="shared" si="115"/>
        <v>0</v>
      </c>
      <c r="ES64" s="204">
        <f t="shared" si="115"/>
        <v>0</v>
      </c>
      <c r="ET64" s="204">
        <f t="shared" si="115"/>
        <v>0</v>
      </c>
      <c r="EU64" s="204">
        <f t="shared" si="115"/>
        <v>0</v>
      </c>
      <c r="EV64" s="204">
        <f t="shared" si="115"/>
        <v>0</v>
      </c>
      <c r="EW64" s="204">
        <f t="shared" si="115"/>
        <v>20000000</v>
      </c>
      <c r="EX64" s="204">
        <f t="shared" ref="EX64:GZ64" si="116">SUM(EX65:EX68)</f>
        <v>357520000</v>
      </c>
      <c r="EY64" s="204">
        <f t="shared" si="116"/>
        <v>322618000</v>
      </c>
      <c r="EZ64" s="204">
        <f t="shared" si="116"/>
        <v>322618000</v>
      </c>
      <c r="FA64" s="204">
        <f t="shared" si="116"/>
        <v>0</v>
      </c>
      <c r="FB64" s="689">
        <f t="shared" si="116"/>
        <v>0</v>
      </c>
      <c r="FC64" s="204">
        <f t="shared" si="116"/>
        <v>0</v>
      </c>
      <c r="FD64" s="204">
        <f t="shared" si="116"/>
        <v>0</v>
      </c>
      <c r="FE64" s="204">
        <f t="shared" si="116"/>
        <v>0</v>
      </c>
      <c r="FF64" s="204">
        <f t="shared" si="116"/>
        <v>0</v>
      </c>
      <c r="FG64" s="204">
        <f t="shared" si="116"/>
        <v>0</v>
      </c>
      <c r="FH64" s="204">
        <f t="shared" si="116"/>
        <v>90000000</v>
      </c>
      <c r="FI64" s="204">
        <f t="shared" si="116"/>
        <v>0</v>
      </c>
      <c r="FJ64" s="204">
        <f t="shared" si="116"/>
        <v>0</v>
      </c>
      <c r="FK64" s="204">
        <f t="shared" si="116"/>
        <v>0</v>
      </c>
      <c r="FL64" s="204">
        <f t="shared" si="116"/>
        <v>10000000</v>
      </c>
      <c r="FM64" s="204">
        <f t="shared" si="116"/>
        <v>258200000</v>
      </c>
      <c r="FN64" s="204">
        <f t="shared" si="116"/>
        <v>86755000</v>
      </c>
      <c r="FO64" s="204">
        <f t="shared" si="116"/>
        <v>22947000</v>
      </c>
      <c r="FP64" s="204">
        <f t="shared" si="116"/>
        <v>0</v>
      </c>
      <c r="FQ64" s="204">
        <f t="shared" si="116"/>
        <v>0</v>
      </c>
      <c r="FR64" s="204">
        <f t="shared" si="116"/>
        <v>0</v>
      </c>
      <c r="FS64" s="204">
        <f t="shared" si="116"/>
        <v>0</v>
      </c>
      <c r="FT64" s="204">
        <f t="shared" si="116"/>
        <v>0</v>
      </c>
      <c r="FU64" s="204">
        <f t="shared" si="116"/>
        <v>0</v>
      </c>
      <c r="FV64" s="204">
        <f t="shared" si="116"/>
        <v>0</v>
      </c>
      <c r="FW64" s="204">
        <f t="shared" si="116"/>
        <v>0</v>
      </c>
      <c r="FX64" s="204">
        <f t="shared" si="116"/>
        <v>0</v>
      </c>
      <c r="FY64" s="204">
        <f t="shared" si="116"/>
        <v>0</v>
      </c>
      <c r="FZ64" s="204">
        <f t="shared" si="116"/>
        <v>0</v>
      </c>
      <c r="GA64" s="204">
        <f t="shared" si="116"/>
        <v>0</v>
      </c>
      <c r="GB64" s="204">
        <f t="shared" si="116"/>
        <v>0</v>
      </c>
      <c r="GC64" s="204">
        <f t="shared" si="116"/>
        <v>0</v>
      </c>
      <c r="GD64" s="204">
        <f t="shared" si="116"/>
        <v>0</v>
      </c>
      <c r="GE64" s="204">
        <f t="shared" si="116"/>
        <v>0</v>
      </c>
      <c r="GF64" s="204">
        <f t="shared" si="116"/>
        <v>0</v>
      </c>
      <c r="GG64" s="204">
        <f t="shared" si="116"/>
        <v>0</v>
      </c>
      <c r="GH64" s="204">
        <f t="shared" si="116"/>
        <v>0</v>
      </c>
      <c r="GI64" s="204">
        <f t="shared" si="116"/>
        <v>0</v>
      </c>
      <c r="GJ64" s="204">
        <f t="shared" si="116"/>
        <v>0</v>
      </c>
      <c r="GK64" s="204">
        <f t="shared" si="116"/>
        <v>0</v>
      </c>
      <c r="GL64" s="204">
        <f t="shared" si="116"/>
        <v>0</v>
      </c>
      <c r="GM64" s="204">
        <f t="shared" si="116"/>
        <v>0</v>
      </c>
      <c r="GN64" s="204">
        <f t="shared" si="116"/>
        <v>0</v>
      </c>
      <c r="GO64" s="204">
        <f t="shared" si="116"/>
        <v>0</v>
      </c>
      <c r="GP64" s="204">
        <f t="shared" si="116"/>
        <v>0</v>
      </c>
      <c r="GQ64" s="204">
        <f t="shared" si="116"/>
        <v>0</v>
      </c>
      <c r="GR64" s="204">
        <f t="shared" si="116"/>
        <v>0</v>
      </c>
      <c r="GS64" s="204">
        <f t="shared" si="116"/>
        <v>0</v>
      </c>
      <c r="GT64" s="204">
        <f t="shared" si="116"/>
        <v>0</v>
      </c>
      <c r="GU64" s="204">
        <f t="shared" si="116"/>
        <v>10000000</v>
      </c>
      <c r="GV64" s="204">
        <f t="shared" si="116"/>
        <v>348200000</v>
      </c>
      <c r="GW64" s="204">
        <f t="shared" si="116"/>
        <v>86755000</v>
      </c>
      <c r="GX64" s="204">
        <f t="shared" si="116"/>
        <v>22947000</v>
      </c>
      <c r="GY64" s="204">
        <f t="shared" si="116"/>
        <v>0</v>
      </c>
      <c r="GZ64" s="776">
        <f t="shared" si="116"/>
        <v>180000000</v>
      </c>
      <c r="HA64" s="404"/>
      <c r="HB64" s="405"/>
      <c r="HC64" s="326"/>
    </row>
    <row r="65" spans="1:211" ht="63.75" customHeight="1" x14ac:dyDescent="0.2">
      <c r="A65" s="782"/>
      <c r="B65" s="357"/>
      <c r="C65" s="527"/>
      <c r="D65" s="934" t="s">
        <v>120</v>
      </c>
      <c r="E65" s="724"/>
      <c r="F65" s="724"/>
      <c r="G65" s="282">
        <v>43</v>
      </c>
      <c r="H65" s="283" t="s">
        <v>186</v>
      </c>
      <c r="I65" s="280" t="s">
        <v>187</v>
      </c>
      <c r="J65" s="284" t="s">
        <v>125</v>
      </c>
      <c r="K65" s="284">
        <v>13</v>
      </c>
      <c r="L65" s="285" t="s">
        <v>73</v>
      </c>
      <c r="M65" s="286" t="s">
        <v>53</v>
      </c>
      <c r="N65" s="286">
        <v>12</v>
      </c>
      <c r="O65" s="287">
        <v>3</v>
      </c>
      <c r="P65" s="288">
        <v>3</v>
      </c>
      <c r="Q65" s="287">
        <v>3</v>
      </c>
      <c r="R65" s="289"/>
      <c r="S65" s="345">
        <v>3</v>
      </c>
      <c r="T65" s="287">
        <v>3</v>
      </c>
      <c r="U65" s="287"/>
      <c r="V65" s="288">
        <v>3</v>
      </c>
      <c r="W65" s="287">
        <v>3</v>
      </c>
      <c r="X65" s="284"/>
      <c r="Y65" s="284">
        <v>1</v>
      </c>
      <c r="Z65" s="346">
        <f>BM65/$BM$64</f>
        <v>0.125</v>
      </c>
      <c r="AA65" s="286">
        <v>8</v>
      </c>
      <c r="AB65" s="295" t="s">
        <v>135</v>
      </c>
      <c r="AC65" s="54"/>
      <c r="AD65" s="54"/>
      <c r="AE65" s="54"/>
      <c r="AF65" s="54"/>
      <c r="AG65" s="53"/>
      <c r="AH65" s="54"/>
      <c r="AI65" s="54"/>
      <c r="AJ65" s="54"/>
      <c r="AK65" s="53">
        <v>10000000</v>
      </c>
      <c r="AL65" s="54">
        <v>42550000</v>
      </c>
      <c r="AM65" s="54">
        <v>38170000</v>
      </c>
      <c r="AN65" s="54">
        <v>38170000</v>
      </c>
      <c r="AO65" s="53"/>
      <c r="AP65" s="54"/>
      <c r="AQ65" s="54"/>
      <c r="AR65" s="54"/>
      <c r="AS65" s="53"/>
      <c r="AT65" s="54"/>
      <c r="AU65" s="54"/>
      <c r="AV65" s="54"/>
      <c r="AW65" s="53"/>
      <c r="AX65" s="54"/>
      <c r="AY65" s="54"/>
      <c r="AZ65" s="54"/>
      <c r="BA65" s="53"/>
      <c r="BB65" s="54"/>
      <c r="BC65" s="54"/>
      <c r="BD65" s="54"/>
      <c r="BE65" s="53"/>
      <c r="BF65" s="54"/>
      <c r="BG65" s="54"/>
      <c r="BH65" s="54"/>
      <c r="BI65" s="53"/>
      <c r="BJ65" s="54"/>
      <c r="BK65" s="54"/>
      <c r="BL65" s="54"/>
      <c r="BM65" s="53">
        <f>+AC65+AG65+AK65+AO65+AS65+AW65+BA65+BE65+BI65</f>
        <v>10000000</v>
      </c>
      <c r="BN65" s="54">
        <f t="shared" ref="BN65:BP68" si="117">AD65+AH65+AL65+AP65+AT65+AX65+BB65+BF65+BJ65</f>
        <v>42550000</v>
      </c>
      <c r="BO65" s="54">
        <f t="shared" si="117"/>
        <v>38170000</v>
      </c>
      <c r="BP65" s="54">
        <f t="shared" si="117"/>
        <v>38170000</v>
      </c>
      <c r="BQ65" s="87"/>
      <c r="BR65" s="87"/>
      <c r="BS65" s="87"/>
      <c r="BT65" s="87"/>
      <c r="BU65" s="87"/>
      <c r="BV65" s="87">
        <v>47140000</v>
      </c>
      <c r="BW65" s="87">
        <v>30000000</v>
      </c>
      <c r="BX65" s="87">
        <v>30000000</v>
      </c>
      <c r="BY65" s="87"/>
      <c r="BZ65" s="88">
        <v>15000000</v>
      </c>
      <c r="CA65" s="87">
        <v>30000000</v>
      </c>
      <c r="CB65" s="87">
        <v>30000000</v>
      </c>
      <c r="CC65" s="87">
        <v>28283000</v>
      </c>
      <c r="CD65" s="87"/>
      <c r="CE65" s="87"/>
      <c r="CF65" s="87"/>
      <c r="CG65" s="87"/>
      <c r="CH65" s="87"/>
      <c r="CI65" s="87"/>
      <c r="CJ65" s="87"/>
      <c r="CK65" s="87"/>
      <c r="CL65" s="87"/>
      <c r="CM65" s="87"/>
      <c r="CN65" s="87"/>
      <c r="CO65" s="87"/>
      <c r="CP65" s="87"/>
      <c r="CQ65" s="87"/>
      <c r="CR65" s="87"/>
      <c r="CS65" s="87"/>
      <c r="CT65" s="87"/>
      <c r="CU65" s="87"/>
      <c r="CV65" s="87"/>
      <c r="CW65" s="87"/>
      <c r="CX65" s="87"/>
      <c r="CY65" s="87"/>
      <c r="CZ65" s="87"/>
      <c r="DA65" s="87"/>
      <c r="DB65" s="87"/>
      <c r="DC65" s="87"/>
      <c r="DD65" s="87"/>
      <c r="DE65" s="85">
        <f t="shared" si="66"/>
        <v>15000000</v>
      </c>
      <c r="DF65" s="100">
        <f t="shared" ref="DF65:DH68" si="118">BR65+BV65+CA65+CF65+CJ65+CN65+CR65+CW65+DB65</f>
        <v>77140000</v>
      </c>
      <c r="DG65" s="100">
        <f t="shared" si="118"/>
        <v>60000000</v>
      </c>
      <c r="DH65" s="100">
        <f t="shared" si="118"/>
        <v>58283000</v>
      </c>
      <c r="DI65" s="100"/>
      <c r="DJ65" s="88"/>
      <c r="DK65" s="66"/>
      <c r="DL65" s="88"/>
      <c r="DM65" s="88"/>
      <c r="DN65" s="88"/>
      <c r="DO65" s="88"/>
      <c r="DP65" s="88"/>
      <c r="DQ65" s="88"/>
      <c r="DR65" s="88"/>
      <c r="DS65" s="88">
        <v>5000000</v>
      </c>
      <c r="DT65" s="66">
        <v>30696000</v>
      </c>
      <c r="DU65" s="88">
        <v>28576000</v>
      </c>
      <c r="DV65" s="88">
        <v>28576000</v>
      </c>
      <c r="DW65" s="88"/>
      <c r="DX65" s="88"/>
      <c r="DY65" s="88"/>
      <c r="DZ65" s="88"/>
      <c r="EA65" s="88"/>
      <c r="EB65" s="88"/>
      <c r="EC65" s="88"/>
      <c r="ED65" s="88"/>
      <c r="EE65" s="88"/>
      <c r="EF65" s="88"/>
      <c r="EG65" s="88"/>
      <c r="EH65" s="88"/>
      <c r="EI65" s="88"/>
      <c r="EJ65" s="88"/>
      <c r="EK65" s="88"/>
      <c r="EL65" s="88"/>
      <c r="EM65" s="88"/>
      <c r="EN65" s="88"/>
      <c r="EO65" s="88"/>
      <c r="EP65" s="88"/>
      <c r="EQ65" s="88"/>
      <c r="ER65" s="88"/>
      <c r="ES65" s="88"/>
      <c r="ET65" s="87"/>
      <c r="EU65" s="87"/>
      <c r="EV65" s="87"/>
      <c r="EW65" s="85">
        <f t="shared" ref="EW65:EX68" si="119">DJ65+DN65+DS65+DX65+EB65+EF65+EJ65+EN65+ES65</f>
        <v>5000000</v>
      </c>
      <c r="EX65" s="90">
        <f t="shared" si="119"/>
        <v>30696000</v>
      </c>
      <c r="EY65" s="90">
        <f t="shared" ref="EY65:EZ68" si="120">DL65+DP65+DU65+DZ65+ED65+EH65+EL65+EP65+EU65</f>
        <v>28576000</v>
      </c>
      <c r="EZ65" s="90">
        <f t="shared" si="120"/>
        <v>28576000</v>
      </c>
      <c r="FA65" s="192"/>
      <c r="FB65" s="87"/>
      <c r="FC65" s="88"/>
      <c r="FD65" s="88"/>
      <c r="FE65" s="88"/>
      <c r="FF65" s="147"/>
      <c r="FG65" s="87"/>
      <c r="FH65" s="87"/>
      <c r="FI65" s="87"/>
      <c r="FJ65" s="87"/>
      <c r="FK65" s="87"/>
      <c r="FL65" s="87">
        <v>2000000</v>
      </c>
      <c r="FM65" s="87">
        <v>28800000</v>
      </c>
      <c r="FN65" s="87">
        <v>17915000</v>
      </c>
      <c r="FO65" s="87">
        <v>3583000</v>
      </c>
      <c r="FP65" s="87"/>
      <c r="FQ65" s="87"/>
      <c r="FR65" s="87"/>
      <c r="FS65" s="87"/>
      <c r="FT65" s="87"/>
      <c r="FU65" s="87"/>
      <c r="FV65" s="87"/>
      <c r="FW65" s="87"/>
      <c r="FX65" s="87"/>
      <c r="FY65" s="87"/>
      <c r="FZ65" s="87"/>
      <c r="GA65" s="87"/>
      <c r="GB65" s="87"/>
      <c r="GC65" s="87"/>
      <c r="GD65" s="87"/>
      <c r="GE65" s="87"/>
      <c r="GF65" s="87"/>
      <c r="GG65" s="87"/>
      <c r="GH65" s="87"/>
      <c r="GI65" s="87"/>
      <c r="GJ65" s="87"/>
      <c r="GK65" s="87"/>
      <c r="GL65" s="87"/>
      <c r="GM65" s="87"/>
      <c r="GN65" s="87"/>
      <c r="GO65" s="87"/>
      <c r="GP65" s="87"/>
      <c r="GQ65" s="87"/>
      <c r="GR65" s="87"/>
      <c r="GS65" s="87"/>
      <c r="GT65" s="87"/>
      <c r="GU65" s="85">
        <f>FB65+FG65+FL65+FQ65+FV65+GA65+GF65+GK65+GP65</f>
        <v>2000000</v>
      </c>
      <c r="GV65" s="85">
        <f t="shared" ref="GV65:GY68" si="121">GQ65+GL65+GG65+GB65+FW65+FR65+FM65+FH65+FC65</f>
        <v>28800000</v>
      </c>
      <c r="GW65" s="85">
        <f t="shared" si="121"/>
        <v>17915000</v>
      </c>
      <c r="GX65" s="85">
        <f t="shared" si="121"/>
        <v>3583000</v>
      </c>
      <c r="GY65" s="85">
        <f t="shared" si="121"/>
        <v>0</v>
      </c>
      <c r="GZ65" s="772">
        <f>BM65+DE65+EW65+GU65</f>
        <v>32000000</v>
      </c>
      <c r="HA65" s="526" t="s">
        <v>987</v>
      </c>
      <c r="HB65" s="280" t="s">
        <v>1253</v>
      </c>
      <c r="HC65" s="342" t="s">
        <v>1603</v>
      </c>
    </row>
    <row r="66" spans="1:211" ht="120.75" customHeight="1" x14ac:dyDescent="0.2">
      <c r="A66" s="782"/>
      <c r="B66" s="357"/>
      <c r="C66" s="300">
        <v>5</v>
      </c>
      <c r="D66" s="935"/>
      <c r="E66" s="386" t="s">
        <v>121</v>
      </c>
      <c r="F66" s="386" t="s">
        <v>122</v>
      </c>
      <c r="G66" s="282">
        <v>44</v>
      </c>
      <c r="H66" s="283" t="s">
        <v>952</v>
      </c>
      <c r="I66" s="280" t="s">
        <v>188</v>
      </c>
      <c r="J66" s="284" t="s">
        <v>125</v>
      </c>
      <c r="K66" s="284">
        <v>13</v>
      </c>
      <c r="L66" s="285" t="s">
        <v>58</v>
      </c>
      <c r="M66" s="286">
        <v>0</v>
      </c>
      <c r="N66" s="286">
        <v>1</v>
      </c>
      <c r="O66" s="287">
        <v>1</v>
      </c>
      <c r="P66" s="288">
        <v>1</v>
      </c>
      <c r="Q66" s="287">
        <v>1</v>
      </c>
      <c r="R66" s="289"/>
      <c r="S66" s="345">
        <v>1</v>
      </c>
      <c r="T66" s="287">
        <v>1</v>
      </c>
      <c r="U66" s="287"/>
      <c r="V66" s="288">
        <v>1</v>
      </c>
      <c r="W66" s="287">
        <v>1</v>
      </c>
      <c r="X66" s="284"/>
      <c r="Y66" s="284">
        <v>0.57999999999999996</v>
      </c>
      <c r="Z66" s="346">
        <f>BM66/$BM$64</f>
        <v>0.125</v>
      </c>
      <c r="AA66" s="286">
        <v>8</v>
      </c>
      <c r="AB66" s="295" t="s">
        <v>135</v>
      </c>
      <c r="AC66" s="54"/>
      <c r="AD66" s="54"/>
      <c r="AE66" s="54"/>
      <c r="AF66" s="54"/>
      <c r="AG66" s="53"/>
      <c r="AH66" s="54"/>
      <c r="AI66" s="54"/>
      <c r="AJ66" s="54"/>
      <c r="AK66" s="160">
        <v>10000000</v>
      </c>
      <c r="AL66" s="54">
        <v>54450000</v>
      </c>
      <c r="AM66" s="55">
        <v>54450000</v>
      </c>
      <c r="AN66" s="55">
        <v>54450000</v>
      </c>
      <c r="AO66" s="56"/>
      <c r="AP66" s="55"/>
      <c r="AQ66" s="55"/>
      <c r="AR66" s="58"/>
      <c r="AS66" s="57"/>
      <c r="AT66" s="58"/>
      <c r="AU66" s="59"/>
      <c r="AV66" s="54"/>
      <c r="AW66" s="53"/>
      <c r="AX66" s="54"/>
      <c r="AY66" s="54"/>
      <c r="AZ66" s="54"/>
      <c r="BA66" s="53"/>
      <c r="BB66" s="54"/>
      <c r="BC66" s="54"/>
      <c r="BD66" s="54"/>
      <c r="BE66" s="53"/>
      <c r="BF66" s="54"/>
      <c r="BG66" s="54"/>
      <c r="BH66" s="54"/>
      <c r="BI66" s="53"/>
      <c r="BJ66" s="54"/>
      <c r="BK66" s="54"/>
      <c r="BL66" s="54"/>
      <c r="BM66" s="53">
        <f>+AC66+AG66+AK66+AO66+AS66+AW66+BA66+BE66+BI66</f>
        <v>10000000</v>
      </c>
      <c r="BN66" s="54">
        <f t="shared" si="117"/>
        <v>54450000</v>
      </c>
      <c r="BO66" s="54">
        <f t="shared" si="117"/>
        <v>54450000</v>
      </c>
      <c r="BP66" s="54">
        <f t="shared" si="117"/>
        <v>54450000</v>
      </c>
      <c r="BQ66" s="87"/>
      <c r="BR66" s="87"/>
      <c r="BS66" s="87"/>
      <c r="BT66" s="87"/>
      <c r="BU66" s="87"/>
      <c r="BV66" s="87">
        <v>20140000</v>
      </c>
      <c r="BW66" s="87">
        <v>10243000</v>
      </c>
      <c r="BX66" s="87">
        <v>10243000</v>
      </c>
      <c r="BY66" s="87"/>
      <c r="BZ66" s="88">
        <v>15000000</v>
      </c>
      <c r="CA66" s="87">
        <v>33000000</v>
      </c>
      <c r="CB66" s="87">
        <v>33000000</v>
      </c>
      <c r="CC66" s="87">
        <v>33000000</v>
      </c>
      <c r="CD66" s="87"/>
      <c r="CE66" s="87"/>
      <c r="CF66" s="87"/>
      <c r="CG66" s="87"/>
      <c r="CH66" s="87"/>
      <c r="CI66" s="87"/>
      <c r="CJ66" s="87"/>
      <c r="CK66" s="87"/>
      <c r="CL66" s="87"/>
      <c r="CM66" s="87"/>
      <c r="CN66" s="87"/>
      <c r="CO66" s="87"/>
      <c r="CP66" s="87"/>
      <c r="CQ66" s="87"/>
      <c r="CR66" s="87"/>
      <c r="CS66" s="87"/>
      <c r="CT66" s="87"/>
      <c r="CU66" s="87"/>
      <c r="CV66" s="87"/>
      <c r="CW66" s="87"/>
      <c r="CX66" s="87"/>
      <c r="CY66" s="87"/>
      <c r="CZ66" s="87"/>
      <c r="DA66" s="87"/>
      <c r="DB66" s="87"/>
      <c r="DC66" s="87"/>
      <c r="DD66" s="87"/>
      <c r="DE66" s="85">
        <f t="shared" si="66"/>
        <v>15000000</v>
      </c>
      <c r="DF66" s="100">
        <f t="shared" si="118"/>
        <v>53140000</v>
      </c>
      <c r="DG66" s="100">
        <f t="shared" si="118"/>
        <v>43243000</v>
      </c>
      <c r="DH66" s="100">
        <f t="shared" si="118"/>
        <v>43243000</v>
      </c>
      <c r="DI66" s="100"/>
      <c r="DJ66" s="88"/>
      <c r="DK66" s="66"/>
      <c r="DL66" s="88"/>
      <c r="DM66" s="88"/>
      <c r="DN66" s="88"/>
      <c r="DO66" s="88">
        <v>30840000</v>
      </c>
      <c r="DP66" s="88">
        <v>30840000</v>
      </c>
      <c r="DQ66" s="88">
        <v>30840000</v>
      </c>
      <c r="DR66" s="88"/>
      <c r="DS66" s="88">
        <v>5000000</v>
      </c>
      <c r="DT66" s="66">
        <v>39296000</v>
      </c>
      <c r="DU66" s="88">
        <v>38456000</v>
      </c>
      <c r="DV66" s="88">
        <v>38456000</v>
      </c>
      <c r="DW66" s="88"/>
      <c r="DX66" s="88"/>
      <c r="DY66" s="88"/>
      <c r="DZ66" s="88"/>
      <c r="EA66" s="88"/>
      <c r="EB66" s="88"/>
      <c r="EC66" s="88"/>
      <c r="ED66" s="88"/>
      <c r="EE66" s="88"/>
      <c r="EF66" s="88"/>
      <c r="EG66" s="88"/>
      <c r="EH66" s="88"/>
      <c r="EI66" s="88"/>
      <c r="EJ66" s="88"/>
      <c r="EK66" s="88"/>
      <c r="EL66" s="88"/>
      <c r="EM66" s="88"/>
      <c r="EN66" s="88"/>
      <c r="EO66" s="88"/>
      <c r="EP66" s="88"/>
      <c r="EQ66" s="88"/>
      <c r="ER66" s="88"/>
      <c r="ES66" s="88"/>
      <c r="ET66" s="87"/>
      <c r="EU66" s="87"/>
      <c r="EV66" s="87"/>
      <c r="EW66" s="85">
        <f t="shared" si="119"/>
        <v>5000000</v>
      </c>
      <c r="EX66" s="90">
        <f t="shared" si="119"/>
        <v>70136000</v>
      </c>
      <c r="EY66" s="90">
        <f t="shared" si="120"/>
        <v>69296000</v>
      </c>
      <c r="EZ66" s="90">
        <f t="shared" si="120"/>
        <v>69296000</v>
      </c>
      <c r="FA66" s="192"/>
      <c r="FB66" s="87"/>
      <c r="FC66" s="88"/>
      <c r="FD66" s="88"/>
      <c r="FE66" s="88"/>
      <c r="FF66" s="147"/>
      <c r="FG66" s="87"/>
      <c r="FH66" s="87">
        <v>39400000</v>
      </c>
      <c r="FI66" s="87"/>
      <c r="FJ66" s="87"/>
      <c r="FK66" s="87"/>
      <c r="FL66" s="87">
        <v>2000000</v>
      </c>
      <c r="FM66" s="87">
        <v>31500000</v>
      </c>
      <c r="FN66" s="87">
        <v>22384000</v>
      </c>
      <c r="FO66" s="87">
        <v>5596000</v>
      </c>
      <c r="FP66" s="87"/>
      <c r="FQ66" s="87"/>
      <c r="FR66" s="87"/>
      <c r="FS66" s="87"/>
      <c r="FT66" s="87"/>
      <c r="FU66" s="87"/>
      <c r="FV66" s="87"/>
      <c r="FW66" s="87"/>
      <c r="FX66" s="87"/>
      <c r="FY66" s="87"/>
      <c r="FZ66" s="87"/>
      <c r="GA66" s="87"/>
      <c r="GB66" s="87"/>
      <c r="GC66" s="87"/>
      <c r="GD66" s="87"/>
      <c r="GE66" s="87"/>
      <c r="GF66" s="87"/>
      <c r="GG66" s="87"/>
      <c r="GH66" s="87"/>
      <c r="GI66" s="87"/>
      <c r="GJ66" s="87"/>
      <c r="GK66" s="87"/>
      <c r="GL66" s="87"/>
      <c r="GM66" s="87"/>
      <c r="GN66" s="87"/>
      <c r="GO66" s="87"/>
      <c r="GP66" s="87"/>
      <c r="GQ66" s="87"/>
      <c r="GR66" s="87"/>
      <c r="GS66" s="87"/>
      <c r="GT66" s="87"/>
      <c r="GU66" s="85">
        <f>FB66+FG66+FL66+FQ66+FV66+GA66+GF66+GK66+GP66</f>
        <v>2000000</v>
      </c>
      <c r="GV66" s="85">
        <f t="shared" si="121"/>
        <v>70900000</v>
      </c>
      <c r="GW66" s="85">
        <f t="shared" si="121"/>
        <v>22384000</v>
      </c>
      <c r="GX66" s="85">
        <f t="shared" si="121"/>
        <v>5596000</v>
      </c>
      <c r="GY66" s="85">
        <f t="shared" si="121"/>
        <v>0</v>
      </c>
      <c r="GZ66" s="772">
        <f>BM66+DE66+EW66+GU66</f>
        <v>32000000</v>
      </c>
      <c r="HA66" s="526" t="s">
        <v>988</v>
      </c>
      <c r="HB66" s="280" t="s">
        <v>1254</v>
      </c>
      <c r="HC66" s="342" t="s">
        <v>1604</v>
      </c>
    </row>
    <row r="67" spans="1:211" ht="105.75" customHeight="1" x14ac:dyDescent="0.2">
      <c r="A67" s="782"/>
      <c r="B67" s="357"/>
      <c r="C67" s="313">
        <v>6</v>
      </c>
      <c r="D67" s="280" t="s">
        <v>162</v>
      </c>
      <c r="E67" s="287" t="s">
        <v>127</v>
      </c>
      <c r="F67" s="287" t="s">
        <v>128</v>
      </c>
      <c r="G67" s="282">
        <v>45</v>
      </c>
      <c r="H67" s="283" t="s">
        <v>189</v>
      </c>
      <c r="I67" s="280" t="s">
        <v>187</v>
      </c>
      <c r="J67" s="284" t="s">
        <v>125</v>
      </c>
      <c r="K67" s="284">
        <v>13</v>
      </c>
      <c r="L67" s="285" t="s">
        <v>73</v>
      </c>
      <c r="M67" s="286" t="s">
        <v>53</v>
      </c>
      <c r="N67" s="286">
        <v>12</v>
      </c>
      <c r="O67" s="287">
        <v>2</v>
      </c>
      <c r="P67" s="288">
        <v>2</v>
      </c>
      <c r="Q67" s="287">
        <v>3</v>
      </c>
      <c r="R67" s="289"/>
      <c r="S67" s="345">
        <v>3</v>
      </c>
      <c r="T67" s="287">
        <v>3</v>
      </c>
      <c r="U67" s="287"/>
      <c r="V67" s="288">
        <v>3</v>
      </c>
      <c r="W67" s="287">
        <v>4</v>
      </c>
      <c r="X67" s="284"/>
      <c r="Y67" s="284">
        <v>1</v>
      </c>
      <c r="Z67" s="346">
        <f>BM67/$BM$64</f>
        <v>0.25</v>
      </c>
      <c r="AA67" s="286">
        <v>8</v>
      </c>
      <c r="AB67" s="295" t="s">
        <v>135</v>
      </c>
      <c r="AC67" s="54"/>
      <c r="AD67" s="54"/>
      <c r="AE67" s="54"/>
      <c r="AF67" s="54"/>
      <c r="AG67" s="53"/>
      <c r="AH67" s="54"/>
      <c r="AI67" s="54"/>
      <c r="AJ67" s="54"/>
      <c r="AK67" s="56">
        <v>20000000</v>
      </c>
      <c r="AL67" s="54">
        <v>20000000</v>
      </c>
      <c r="AM67" s="55">
        <v>20000000</v>
      </c>
      <c r="AN67" s="55">
        <v>20000000</v>
      </c>
      <c r="AO67" s="56"/>
      <c r="AP67" s="55"/>
      <c r="AQ67" s="55"/>
      <c r="AR67" s="58"/>
      <c r="AS67" s="57"/>
      <c r="AT67" s="58"/>
      <c r="AU67" s="59"/>
      <c r="AV67" s="54"/>
      <c r="AW67" s="53"/>
      <c r="AX67" s="54"/>
      <c r="AY67" s="54"/>
      <c r="AZ67" s="54"/>
      <c r="BA67" s="53"/>
      <c r="BB67" s="54"/>
      <c r="BC67" s="54"/>
      <c r="BD67" s="54"/>
      <c r="BE67" s="53"/>
      <c r="BF67" s="54"/>
      <c r="BG67" s="54"/>
      <c r="BH67" s="54"/>
      <c r="BI67" s="53"/>
      <c r="BJ67" s="54"/>
      <c r="BK67" s="54"/>
      <c r="BL67" s="54"/>
      <c r="BM67" s="53">
        <f>+AC67+AG67+AK67+AO67+AS67+AW67+BA67+BE67+BI67</f>
        <v>20000000</v>
      </c>
      <c r="BN67" s="54">
        <f t="shared" si="117"/>
        <v>20000000</v>
      </c>
      <c r="BO67" s="54">
        <f t="shared" si="117"/>
        <v>20000000</v>
      </c>
      <c r="BP67" s="54">
        <f t="shared" si="117"/>
        <v>20000000</v>
      </c>
      <c r="BQ67" s="87"/>
      <c r="BR67" s="87"/>
      <c r="BS67" s="87"/>
      <c r="BT67" s="87"/>
      <c r="BU67" s="87"/>
      <c r="BV67" s="87">
        <v>12920000</v>
      </c>
      <c r="BW67" s="87">
        <v>9207000</v>
      </c>
      <c r="BX67" s="87">
        <v>9207000</v>
      </c>
      <c r="BY67" s="87"/>
      <c r="BZ67" s="88">
        <v>15000000</v>
      </c>
      <c r="CA67" s="87">
        <v>57000000</v>
      </c>
      <c r="CB67" s="87">
        <v>57000000</v>
      </c>
      <c r="CC67" s="87">
        <v>56000000</v>
      </c>
      <c r="CD67" s="87"/>
      <c r="CE67" s="87"/>
      <c r="CF67" s="87"/>
      <c r="CG67" s="87"/>
      <c r="CH67" s="87"/>
      <c r="CI67" s="87"/>
      <c r="CJ67" s="87"/>
      <c r="CK67" s="87"/>
      <c r="CL67" s="87"/>
      <c r="CM67" s="87"/>
      <c r="CN67" s="87"/>
      <c r="CO67" s="87"/>
      <c r="CP67" s="87"/>
      <c r="CQ67" s="87"/>
      <c r="CR67" s="87"/>
      <c r="CS67" s="87"/>
      <c r="CT67" s="87"/>
      <c r="CU67" s="87"/>
      <c r="CV67" s="87"/>
      <c r="CW67" s="87"/>
      <c r="CX67" s="87"/>
      <c r="CY67" s="87"/>
      <c r="CZ67" s="87"/>
      <c r="DA67" s="87"/>
      <c r="DB67" s="87"/>
      <c r="DC67" s="87"/>
      <c r="DD67" s="87"/>
      <c r="DE67" s="85">
        <f t="shared" si="66"/>
        <v>15000000</v>
      </c>
      <c r="DF67" s="100">
        <f t="shared" si="118"/>
        <v>69920000</v>
      </c>
      <c r="DG67" s="100">
        <f t="shared" si="118"/>
        <v>66207000</v>
      </c>
      <c r="DH67" s="100">
        <f t="shared" si="118"/>
        <v>65207000</v>
      </c>
      <c r="DI67" s="100"/>
      <c r="DJ67" s="88"/>
      <c r="DK67" s="66"/>
      <c r="DL67" s="88"/>
      <c r="DM67" s="88"/>
      <c r="DN67" s="88"/>
      <c r="DO67" s="88">
        <v>16680000</v>
      </c>
      <c r="DP67" s="88">
        <v>16680000</v>
      </c>
      <c r="DQ67" s="88">
        <v>16680000</v>
      </c>
      <c r="DR67" s="88"/>
      <c r="DS67" s="88">
        <v>5000000</v>
      </c>
      <c r="DT67" s="66">
        <v>109886000</v>
      </c>
      <c r="DU67" s="88">
        <v>108066000</v>
      </c>
      <c r="DV67" s="88">
        <v>108066000</v>
      </c>
      <c r="DW67" s="88"/>
      <c r="DX67" s="88"/>
      <c r="DY67" s="88"/>
      <c r="DZ67" s="88"/>
      <c r="EA67" s="88"/>
      <c r="EB67" s="88"/>
      <c r="EC67" s="88"/>
      <c r="ED67" s="88"/>
      <c r="EE67" s="88"/>
      <c r="EF67" s="88"/>
      <c r="EG67" s="88"/>
      <c r="EH67" s="88"/>
      <c r="EI67" s="88"/>
      <c r="EJ67" s="88"/>
      <c r="EK67" s="88"/>
      <c r="EL67" s="88"/>
      <c r="EM67" s="88"/>
      <c r="EN67" s="88"/>
      <c r="EO67" s="88"/>
      <c r="EP67" s="88"/>
      <c r="EQ67" s="88"/>
      <c r="ER67" s="88"/>
      <c r="ES67" s="88"/>
      <c r="ET67" s="87"/>
      <c r="EU67" s="87"/>
      <c r="EV67" s="87"/>
      <c r="EW67" s="85">
        <f t="shared" si="119"/>
        <v>5000000</v>
      </c>
      <c r="EX67" s="90">
        <f t="shared" si="119"/>
        <v>126566000</v>
      </c>
      <c r="EY67" s="90">
        <f t="shared" si="120"/>
        <v>124746000</v>
      </c>
      <c r="EZ67" s="90">
        <f t="shared" si="120"/>
        <v>124746000</v>
      </c>
      <c r="FA67" s="192"/>
      <c r="FB67" s="87"/>
      <c r="FC67" s="88"/>
      <c r="FD67" s="88"/>
      <c r="FE67" s="88"/>
      <c r="FF67" s="147"/>
      <c r="FG67" s="87"/>
      <c r="FH67" s="87"/>
      <c r="FI67" s="87"/>
      <c r="FJ67" s="87"/>
      <c r="FK67" s="87"/>
      <c r="FL67" s="87">
        <v>2000000</v>
      </c>
      <c r="FM67" s="87">
        <v>98500000</v>
      </c>
      <c r="FN67" s="87">
        <v>46456000</v>
      </c>
      <c r="FO67" s="87">
        <v>13768000</v>
      </c>
      <c r="FP67" s="87"/>
      <c r="FQ67" s="87"/>
      <c r="FR67" s="87"/>
      <c r="FS67" s="87"/>
      <c r="FT67" s="87"/>
      <c r="FU67" s="87"/>
      <c r="FV67" s="87"/>
      <c r="FW67" s="87"/>
      <c r="FX67" s="87"/>
      <c r="FY67" s="87"/>
      <c r="FZ67" s="87"/>
      <c r="GA67" s="87"/>
      <c r="GB67" s="87"/>
      <c r="GC67" s="87"/>
      <c r="GD67" s="87"/>
      <c r="GE67" s="87"/>
      <c r="GF67" s="87"/>
      <c r="GG67" s="87"/>
      <c r="GH67" s="87"/>
      <c r="GI67" s="87"/>
      <c r="GJ67" s="87"/>
      <c r="GK67" s="87"/>
      <c r="GL67" s="87"/>
      <c r="GM67" s="87"/>
      <c r="GN67" s="87"/>
      <c r="GO67" s="87"/>
      <c r="GP67" s="87"/>
      <c r="GQ67" s="87"/>
      <c r="GR67" s="87"/>
      <c r="GS67" s="87"/>
      <c r="GT67" s="87"/>
      <c r="GU67" s="85">
        <f>FB67+FG67+FL67+FQ67+FV67+GA67+GF67+GK67+GP67</f>
        <v>2000000</v>
      </c>
      <c r="GV67" s="85">
        <f t="shared" si="121"/>
        <v>98500000</v>
      </c>
      <c r="GW67" s="85">
        <f t="shared" si="121"/>
        <v>46456000</v>
      </c>
      <c r="GX67" s="85">
        <f t="shared" si="121"/>
        <v>13768000</v>
      </c>
      <c r="GY67" s="85">
        <f t="shared" si="121"/>
        <v>0</v>
      </c>
      <c r="GZ67" s="772">
        <f>BM67+DE67+EW67+GU67</f>
        <v>42000000</v>
      </c>
      <c r="HA67" s="526" t="s">
        <v>989</v>
      </c>
      <c r="HB67" s="280" t="s">
        <v>1255</v>
      </c>
      <c r="HC67" s="342" t="s">
        <v>1605</v>
      </c>
    </row>
    <row r="68" spans="1:211" ht="68.25" customHeight="1" x14ac:dyDescent="0.2">
      <c r="A68" s="782"/>
      <c r="B68" s="357"/>
      <c r="C68" s="300">
        <v>7</v>
      </c>
      <c r="D68" s="730" t="s">
        <v>150</v>
      </c>
      <c r="E68" s="335" t="s">
        <v>132</v>
      </c>
      <c r="F68" s="388">
        <v>0.27</v>
      </c>
      <c r="G68" s="282">
        <v>46</v>
      </c>
      <c r="H68" s="283" t="s">
        <v>190</v>
      </c>
      <c r="I68" s="280" t="s">
        <v>191</v>
      </c>
      <c r="J68" s="284" t="s">
        <v>125</v>
      </c>
      <c r="K68" s="284">
        <v>13</v>
      </c>
      <c r="L68" s="285" t="s">
        <v>58</v>
      </c>
      <c r="M68" s="286">
        <v>0</v>
      </c>
      <c r="N68" s="287">
        <v>1</v>
      </c>
      <c r="O68" s="287">
        <v>1</v>
      </c>
      <c r="P68" s="288">
        <v>1</v>
      </c>
      <c r="Q68" s="287">
        <v>1</v>
      </c>
      <c r="R68" s="289"/>
      <c r="S68" s="345">
        <v>1</v>
      </c>
      <c r="T68" s="287">
        <v>1</v>
      </c>
      <c r="U68" s="287"/>
      <c r="V68" s="288">
        <v>1</v>
      </c>
      <c r="W68" s="287">
        <v>1</v>
      </c>
      <c r="X68" s="284"/>
      <c r="Y68" s="284">
        <v>0.25</v>
      </c>
      <c r="Z68" s="346">
        <f>BM68/$BM$64</f>
        <v>0.5</v>
      </c>
      <c r="AA68" s="286">
        <v>1</v>
      </c>
      <c r="AB68" s="286" t="s">
        <v>192</v>
      </c>
      <c r="AC68" s="54"/>
      <c r="AD68" s="54"/>
      <c r="AE68" s="54"/>
      <c r="AF68" s="54"/>
      <c r="AG68" s="53"/>
      <c r="AH68" s="54"/>
      <c r="AI68" s="54"/>
      <c r="AJ68" s="54"/>
      <c r="AK68" s="56">
        <v>40000000</v>
      </c>
      <c r="AL68" s="54">
        <v>60000000</v>
      </c>
      <c r="AM68" s="55">
        <v>60000000</v>
      </c>
      <c r="AN68" s="55">
        <v>60000000</v>
      </c>
      <c r="AO68" s="56"/>
      <c r="AP68" s="55"/>
      <c r="AQ68" s="55"/>
      <c r="AR68" s="58"/>
      <c r="AS68" s="57"/>
      <c r="AT68" s="58"/>
      <c r="AU68" s="59"/>
      <c r="AV68" s="54"/>
      <c r="AW68" s="53"/>
      <c r="AX68" s="54"/>
      <c r="AY68" s="54"/>
      <c r="AZ68" s="54"/>
      <c r="BA68" s="53"/>
      <c r="BB68" s="54"/>
      <c r="BC68" s="54"/>
      <c r="BD68" s="54"/>
      <c r="BE68" s="53"/>
      <c r="BF68" s="54"/>
      <c r="BG68" s="54"/>
      <c r="BH68" s="54"/>
      <c r="BI68" s="53"/>
      <c r="BJ68" s="54"/>
      <c r="BK68" s="54"/>
      <c r="BL68" s="54"/>
      <c r="BM68" s="53">
        <f>+AC68+AG68+AK68+AO68+AS68+AW68+BA68+BE68+BI68</f>
        <v>40000000</v>
      </c>
      <c r="BN68" s="54">
        <f t="shared" si="117"/>
        <v>60000000</v>
      </c>
      <c r="BO68" s="54">
        <f t="shared" si="117"/>
        <v>60000000</v>
      </c>
      <c r="BP68" s="54">
        <f t="shared" si="117"/>
        <v>60000000</v>
      </c>
      <c r="BQ68" s="87"/>
      <c r="BR68" s="87"/>
      <c r="BS68" s="87"/>
      <c r="BT68" s="87"/>
      <c r="BU68" s="87"/>
      <c r="BV68" s="87">
        <v>165000000</v>
      </c>
      <c r="BW68" s="87">
        <v>165000000</v>
      </c>
      <c r="BX68" s="87">
        <v>165000000</v>
      </c>
      <c r="BY68" s="87"/>
      <c r="BZ68" s="88">
        <v>25000000</v>
      </c>
      <c r="CA68" s="87">
        <v>50000000</v>
      </c>
      <c r="CB68" s="87">
        <v>49927410</v>
      </c>
      <c r="CC68" s="87">
        <v>49927410</v>
      </c>
      <c r="CD68" s="87"/>
      <c r="CE68" s="87"/>
      <c r="CF68" s="87"/>
      <c r="CG68" s="87"/>
      <c r="CH68" s="87"/>
      <c r="CI68" s="87"/>
      <c r="CJ68" s="87"/>
      <c r="CK68" s="87"/>
      <c r="CL68" s="87"/>
      <c r="CM68" s="87"/>
      <c r="CN68" s="87"/>
      <c r="CO68" s="87"/>
      <c r="CP68" s="87"/>
      <c r="CQ68" s="87"/>
      <c r="CR68" s="87"/>
      <c r="CS68" s="87"/>
      <c r="CT68" s="87"/>
      <c r="CU68" s="87"/>
      <c r="CV68" s="87"/>
      <c r="CW68" s="87"/>
      <c r="CX68" s="87"/>
      <c r="CY68" s="87"/>
      <c r="CZ68" s="87"/>
      <c r="DA68" s="87"/>
      <c r="DB68" s="87"/>
      <c r="DC68" s="87"/>
      <c r="DD68" s="87"/>
      <c r="DE68" s="85">
        <f t="shared" si="66"/>
        <v>25000000</v>
      </c>
      <c r="DF68" s="100">
        <f t="shared" si="118"/>
        <v>215000000</v>
      </c>
      <c r="DG68" s="100">
        <f t="shared" si="118"/>
        <v>214927410</v>
      </c>
      <c r="DH68" s="100">
        <f t="shared" si="118"/>
        <v>214927410</v>
      </c>
      <c r="DI68" s="100"/>
      <c r="DJ68" s="88"/>
      <c r="DK68" s="66"/>
      <c r="DL68" s="88"/>
      <c r="DM68" s="88"/>
      <c r="DN68" s="88"/>
      <c r="DO68" s="88"/>
      <c r="DP68" s="88"/>
      <c r="DQ68" s="88"/>
      <c r="DR68" s="88"/>
      <c r="DS68" s="88">
        <v>5000000</v>
      </c>
      <c r="DT68" s="66">
        <v>130122000</v>
      </c>
      <c r="DU68" s="88">
        <v>100000000</v>
      </c>
      <c r="DV68" s="88">
        <v>100000000</v>
      </c>
      <c r="DW68" s="88"/>
      <c r="DX68" s="88"/>
      <c r="DY68" s="88"/>
      <c r="DZ68" s="88"/>
      <c r="EA68" s="88"/>
      <c r="EB68" s="88"/>
      <c r="EC68" s="88"/>
      <c r="ED68" s="88"/>
      <c r="EE68" s="88"/>
      <c r="EF68" s="88"/>
      <c r="EG68" s="88"/>
      <c r="EH68" s="88"/>
      <c r="EI68" s="88"/>
      <c r="EJ68" s="88"/>
      <c r="EK68" s="88"/>
      <c r="EL68" s="88"/>
      <c r="EM68" s="88"/>
      <c r="EN68" s="88"/>
      <c r="EO68" s="88"/>
      <c r="EP68" s="88"/>
      <c r="EQ68" s="88"/>
      <c r="ER68" s="88"/>
      <c r="ES68" s="88"/>
      <c r="ET68" s="87"/>
      <c r="EU68" s="87"/>
      <c r="EV68" s="87"/>
      <c r="EW68" s="85">
        <f t="shared" si="119"/>
        <v>5000000</v>
      </c>
      <c r="EX68" s="89">
        <f t="shared" si="119"/>
        <v>130122000</v>
      </c>
      <c r="EY68" s="90">
        <f t="shared" si="120"/>
        <v>100000000</v>
      </c>
      <c r="EZ68" s="90">
        <f t="shared" si="120"/>
        <v>100000000</v>
      </c>
      <c r="FA68" s="192"/>
      <c r="FB68" s="87"/>
      <c r="FC68" s="88"/>
      <c r="FD68" s="88"/>
      <c r="FE68" s="88"/>
      <c r="FF68" s="147"/>
      <c r="FG68" s="87"/>
      <c r="FH68" s="87">
        <v>50600000</v>
      </c>
      <c r="FI68" s="87"/>
      <c r="FJ68" s="87"/>
      <c r="FK68" s="87"/>
      <c r="FL68" s="87">
        <v>4000000</v>
      </c>
      <c r="FM68" s="87">
        <v>99400000</v>
      </c>
      <c r="FN68" s="87"/>
      <c r="FO68" s="87"/>
      <c r="FP68" s="87"/>
      <c r="FQ68" s="87"/>
      <c r="FR68" s="87"/>
      <c r="FS68" s="87"/>
      <c r="FT68" s="87"/>
      <c r="FU68" s="87"/>
      <c r="FV68" s="87"/>
      <c r="FW68" s="87"/>
      <c r="FX68" s="87"/>
      <c r="FY68" s="87"/>
      <c r="FZ68" s="87"/>
      <c r="GA68" s="87"/>
      <c r="GB68" s="87"/>
      <c r="GC68" s="87"/>
      <c r="GD68" s="87"/>
      <c r="GE68" s="87"/>
      <c r="GF68" s="87"/>
      <c r="GG68" s="87"/>
      <c r="GH68" s="87"/>
      <c r="GI68" s="87"/>
      <c r="GJ68" s="87"/>
      <c r="GK68" s="87"/>
      <c r="GL68" s="87"/>
      <c r="GM68" s="87"/>
      <c r="GN68" s="87"/>
      <c r="GO68" s="87"/>
      <c r="GP68" s="87"/>
      <c r="GQ68" s="87"/>
      <c r="GR68" s="87"/>
      <c r="GS68" s="87"/>
      <c r="GT68" s="87"/>
      <c r="GU68" s="85">
        <f>FB68+FG68+FL68+FQ68+FV68+GA68+GF68+GK68+GP68</f>
        <v>4000000</v>
      </c>
      <c r="GV68" s="85">
        <f t="shared" si="121"/>
        <v>150000000</v>
      </c>
      <c r="GW68" s="85">
        <f t="shared" si="121"/>
        <v>0</v>
      </c>
      <c r="GX68" s="85">
        <f t="shared" si="121"/>
        <v>0</v>
      </c>
      <c r="GY68" s="85">
        <f t="shared" si="121"/>
        <v>0</v>
      </c>
      <c r="GZ68" s="772">
        <f>BM68+DE68+EW68+GU68</f>
        <v>74000000</v>
      </c>
      <c r="HA68" s="526" t="s">
        <v>990</v>
      </c>
      <c r="HB68" s="297" t="s">
        <v>1256</v>
      </c>
      <c r="HC68" s="342" t="s">
        <v>1606</v>
      </c>
    </row>
    <row r="69" spans="1:211" ht="24.75" customHeight="1" x14ac:dyDescent="0.2">
      <c r="A69" s="782"/>
      <c r="B69" s="357"/>
      <c r="C69" s="266">
        <v>10</v>
      </c>
      <c r="D69" s="406" t="s">
        <v>193</v>
      </c>
      <c r="E69" s="269"/>
      <c r="F69" s="407"/>
      <c r="G69" s="269"/>
      <c r="H69" s="269"/>
      <c r="I69" s="269"/>
      <c r="J69" s="269"/>
      <c r="K69" s="269"/>
      <c r="L69" s="269"/>
      <c r="M69" s="269"/>
      <c r="N69" s="269"/>
      <c r="O69" s="269"/>
      <c r="P69" s="269"/>
      <c r="Q69" s="269"/>
      <c r="R69" s="269"/>
      <c r="S69" s="269"/>
      <c r="T69" s="269"/>
      <c r="U69" s="269"/>
      <c r="V69" s="269"/>
      <c r="W69" s="269"/>
      <c r="X69" s="269"/>
      <c r="Y69" s="269"/>
      <c r="Z69" s="269"/>
      <c r="AA69" s="269"/>
      <c r="AB69" s="269"/>
      <c r="AC69" s="204">
        <f t="shared" ref="AC69:BL69" si="122">SUM(AC70:AC72)</f>
        <v>0</v>
      </c>
      <c r="AD69" s="204">
        <f t="shared" si="122"/>
        <v>0</v>
      </c>
      <c r="AE69" s="204">
        <f t="shared" si="122"/>
        <v>0</v>
      </c>
      <c r="AF69" s="204">
        <f t="shared" si="122"/>
        <v>0</v>
      </c>
      <c r="AG69" s="204">
        <f t="shared" si="122"/>
        <v>0</v>
      </c>
      <c r="AH69" s="204">
        <f t="shared" si="122"/>
        <v>0</v>
      </c>
      <c r="AI69" s="204">
        <f t="shared" si="122"/>
        <v>0</v>
      </c>
      <c r="AJ69" s="204">
        <f t="shared" si="122"/>
        <v>0</v>
      </c>
      <c r="AK69" s="204">
        <f t="shared" si="122"/>
        <v>80000000</v>
      </c>
      <c r="AL69" s="204">
        <f t="shared" si="122"/>
        <v>190000000</v>
      </c>
      <c r="AM69" s="204">
        <f t="shared" si="122"/>
        <v>135060000</v>
      </c>
      <c r="AN69" s="204">
        <f t="shared" si="122"/>
        <v>135060000</v>
      </c>
      <c r="AO69" s="204">
        <f t="shared" si="122"/>
        <v>0</v>
      </c>
      <c r="AP69" s="204">
        <f t="shared" si="122"/>
        <v>0</v>
      </c>
      <c r="AQ69" s="204">
        <f t="shared" si="122"/>
        <v>0</v>
      </c>
      <c r="AR69" s="204">
        <f t="shared" si="122"/>
        <v>0</v>
      </c>
      <c r="AS69" s="204">
        <f t="shared" si="122"/>
        <v>0</v>
      </c>
      <c r="AT69" s="204">
        <f t="shared" si="122"/>
        <v>0</v>
      </c>
      <c r="AU69" s="204">
        <f t="shared" si="122"/>
        <v>0</v>
      </c>
      <c r="AV69" s="204">
        <f t="shared" si="122"/>
        <v>0</v>
      </c>
      <c r="AW69" s="204">
        <f t="shared" si="122"/>
        <v>0</v>
      </c>
      <c r="AX69" s="204">
        <f t="shared" si="122"/>
        <v>0</v>
      </c>
      <c r="AY69" s="204">
        <f t="shared" si="122"/>
        <v>0</v>
      </c>
      <c r="AZ69" s="204">
        <f t="shared" si="122"/>
        <v>0</v>
      </c>
      <c r="BA69" s="204">
        <f t="shared" si="122"/>
        <v>0</v>
      </c>
      <c r="BB69" s="204">
        <f t="shared" si="122"/>
        <v>0</v>
      </c>
      <c r="BC69" s="204">
        <f t="shared" si="122"/>
        <v>0</v>
      </c>
      <c r="BD69" s="204">
        <f t="shared" si="122"/>
        <v>0</v>
      </c>
      <c r="BE69" s="204">
        <f t="shared" si="122"/>
        <v>0</v>
      </c>
      <c r="BF69" s="204">
        <f t="shared" si="122"/>
        <v>0</v>
      </c>
      <c r="BG69" s="204">
        <f t="shared" si="122"/>
        <v>0</v>
      </c>
      <c r="BH69" s="204">
        <f t="shared" si="122"/>
        <v>0</v>
      </c>
      <c r="BI69" s="204">
        <f t="shared" si="122"/>
        <v>2000000000</v>
      </c>
      <c r="BJ69" s="204">
        <f t="shared" si="122"/>
        <v>0</v>
      </c>
      <c r="BK69" s="204">
        <f t="shared" si="122"/>
        <v>0</v>
      </c>
      <c r="BL69" s="204">
        <f t="shared" si="122"/>
        <v>0</v>
      </c>
      <c r="BM69" s="204">
        <f t="shared" ref="BM69:DX69" si="123">SUM(BM70:BM72)</f>
        <v>2080000000</v>
      </c>
      <c r="BN69" s="204">
        <f t="shared" si="123"/>
        <v>190000000</v>
      </c>
      <c r="BO69" s="204">
        <f t="shared" si="123"/>
        <v>135060000</v>
      </c>
      <c r="BP69" s="204">
        <f t="shared" si="123"/>
        <v>135060000</v>
      </c>
      <c r="BQ69" s="204">
        <f t="shared" si="123"/>
        <v>0</v>
      </c>
      <c r="BR69" s="204">
        <f t="shared" si="123"/>
        <v>0</v>
      </c>
      <c r="BS69" s="204">
        <f t="shared" si="123"/>
        <v>0</v>
      </c>
      <c r="BT69" s="204">
        <f t="shared" si="123"/>
        <v>0</v>
      </c>
      <c r="BU69" s="204">
        <f t="shared" si="123"/>
        <v>0</v>
      </c>
      <c r="BV69" s="204">
        <f t="shared" si="123"/>
        <v>113920000</v>
      </c>
      <c r="BW69" s="204">
        <f t="shared" si="123"/>
        <v>113920000</v>
      </c>
      <c r="BX69" s="204">
        <f t="shared" si="123"/>
        <v>113920000</v>
      </c>
      <c r="BY69" s="204">
        <f t="shared" si="123"/>
        <v>0</v>
      </c>
      <c r="BZ69" s="204">
        <f t="shared" si="123"/>
        <v>90000000</v>
      </c>
      <c r="CA69" s="204">
        <f t="shared" si="123"/>
        <v>466000000</v>
      </c>
      <c r="CB69" s="204">
        <f t="shared" si="123"/>
        <v>420320000</v>
      </c>
      <c r="CC69" s="204">
        <f t="shared" si="123"/>
        <v>420320000</v>
      </c>
      <c r="CD69" s="204">
        <f t="shared" si="123"/>
        <v>0</v>
      </c>
      <c r="CE69" s="204">
        <f t="shared" si="123"/>
        <v>0</v>
      </c>
      <c r="CF69" s="204">
        <f t="shared" si="123"/>
        <v>0</v>
      </c>
      <c r="CG69" s="204">
        <f t="shared" si="123"/>
        <v>0</v>
      </c>
      <c r="CH69" s="204">
        <f t="shared" si="123"/>
        <v>0</v>
      </c>
      <c r="CI69" s="204">
        <f t="shared" si="123"/>
        <v>0</v>
      </c>
      <c r="CJ69" s="204">
        <f t="shared" si="123"/>
        <v>0</v>
      </c>
      <c r="CK69" s="204">
        <f t="shared" si="123"/>
        <v>0</v>
      </c>
      <c r="CL69" s="204">
        <f t="shared" si="123"/>
        <v>0</v>
      </c>
      <c r="CM69" s="204">
        <f t="shared" si="123"/>
        <v>0</v>
      </c>
      <c r="CN69" s="204">
        <f t="shared" si="123"/>
        <v>0</v>
      </c>
      <c r="CO69" s="204">
        <f t="shared" si="123"/>
        <v>0</v>
      </c>
      <c r="CP69" s="204">
        <f t="shared" si="123"/>
        <v>0</v>
      </c>
      <c r="CQ69" s="204">
        <f t="shared" si="123"/>
        <v>0</v>
      </c>
      <c r="CR69" s="204">
        <f t="shared" si="123"/>
        <v>0</v>
      </c>
      <c r="CS69" s="204">
        <f t="shared" si="123"/>
        <v>0</v>
      </c>
      <c r="CT69" s="204">
        <f t="shared" si="123"/>
        <v>0</v>
      </c>
      <c r="CU69" s="204">
        <f t="shared" si="123"/>
        <v>0</v>
      </c>
      <c r="CV69" s="204">
        <f t="shared" si="123"/>
        <v>0</v>
      </c>
      <c r="CW69" s="204">
        <f t="shared" si="123"/>
        <v>0</v>
      </c>
      <c r="CX69" s="204">
        <f t="shared" si="123"/>
        <v>0</v>
      </c>
      <c r="CY69" s="204">
        <f t="shared" si="123"/>
        <v>0</v>
      </c>
      <c r="CZ69" s="204">
        <f t="shared" si="123"/>
        <v>0</v>
      </c>
      <c r="DA69" s="204">
        <f t="shared" si="123"/>
        <v>0</v>
      </c>
      <c r="DB69" s="204">
        <f t="shared" si="123"/>
        <v>0</v>
      </c>
      <c r="DC69" s="204">
        <f t="shared" si="123"/>
        <v>0</v>
      </c>
      <c r="DD69" s="204">
        <f t="shared" si="123"/>
        <v>0</v>
      </c>
      <c r="DE69" s="204">
        <f t="shared" si="123"/>
        <v>90000000</v>
      </c>
      <c r="DF69" s="204">
        <f t="shared" si="123"/>
        <v>579920000</v>
      </c>
      <c r="DG69" s="204">
        <f t="shared" si="123"/>
        <v>534240000</v>
      </c>
      <c r="DH69" s="204">
        <f t="shared" si="123"/>
        <v>534240000</v>
      </c>
      <c r="DI69" s="204">
        <f t="shared" si="123"/>
        <v>0</v>
      </c>
      <c r="DJ69" s="204">
        <f t="shared" si="123"/>
        <v>0</v>
      </c>
      <c r="DK69" s="204">
        <f t="shared" si="123"/>
        <v>0</v>
      </c>
      <c r="DL69" s="204">
        <f t="shared" si="123"/>
        <v>0</v>
      </c>
      <c r="DM69" s="204">
        <f t="shared" si="123"/>
        <v>0</v>
      </c>
      <c r="DN69" s="204">
        <f t="shared" si="123"/>
        <v>0</v>
      </c>
      <c r="DO69" s="204">
        <f t="shared" si="123"/>
        <v>75840000</v>
      </c>
      <c r="DP69" s="204">
        <f t="shared" si="123"/>
        <v>75840000</v>
      </c>
      <c r="DQ69" s="204">
        <f t="shared" si="123"/>
        <v>52032000</v>
      </c>
      <c r="DR69" s="204">
        <f t="shared" si="123"/>
        <v>0</v>
      </c>
      <c r="DS69" s="204">
        <f t="shared" si="123"/>
        <v>30000000</v>
      </c>
      <c r="DT69" s="204">
        <f t="shared" si="123"/>
        <v>260000000</v>
      </c>
      <c r="DU69" s="204">
        <f t="shared" si="123"/>
        <v>256648000</v>
      </c>
      <c r="DV69" s="204">
        <f t="shared" si="123"/>
        <v>256648000</v>
      </c>
      <c r="DW69" s="204">
        <f t="shared" si="123"/>
        <v>0</v>
      </c>
      <c r="DX69" s="204">
        <f t="shared" si="123"/>
        <v>0</v>
      </c>
      <c r="DY69" s="204">
        <f t="shared" ref="DY69:EW69" si="124">SUM(DY70:DY72)</f>
        <v>0</v>
      </c>
      <c r="DZ69" s="204">
        <f t="shared" si="124"/>
        <v>0</v>
      </c>
      <c r="EA69" s="204">
        <f t="shared" si="124"/>
        <v>0</v>
      </c>
      <c r="EB69" s="204">
        <f t="shared" si="124"/>
        <v>0</v>
      </c>
      <c r="EC69" s="204">
        <f t="shared" si="124"/>
        <v>0</v>
      </c>
      <c r="ED69" s="204">
        <f t="shared" si="124"/>
        <v>0</v>
      </c>
      <c r="EE69" s="204">
        <f t="shared" si="124"/>
        <v>0</v>
      </c>
      <c r="EF69" s="204">
        <f t="shared" si="124"/>
        <v>0</v>
      </c>
      <c r="EG69" s="204">
        <f t="shared" si="124"/>
        <v>0</v>
      </c>
      <c r="EH69" s="204">
        <f t="shared" si="124"/>
        <v>0</v>
      </c>
      <c r="EI69" s="204">
        <f t="shared" si="124"/>
        <v>0</v>
      </c>
      <c r="EJ69" s="204">
        <f t="shared" si="124"/>
        <v>0</v>
      </c>
      <c r="EK69" s="204">
        <f t="shared" si="124"/>
        <v>0</v>
      </c>
      <c r="EL69" s="204">
        <f t="shared" si="124"/>
        <v>0</v>
      </c>
      <c r="EM69" s="204">
        <f t="shared" si="124"/>
        <v>0</v>
      </c>
      <c r="EN69" s="204">
        <f t="shared" si="124"/>
        <v>0</v>
      </c>
      <c r="EO69" s="204">
        <f t="shared" si="124"/>
        <v>0</v>
      </c>
      <c r="EP69" s="204">
        <f t="shared" si="124"/>
        <v>0</v>
      </c>
      <c r="EQ69" s="204">
        <f t="shared" si="124"/>
        <v>0</v>
      </c>
      <c r="ER69" s="204">
        <f t="shared" si="124"/>
        <v>0</v>
      </c>
      <c r="ES69" s="204">
        <f t="shared" si="124"/>
        <v>0</v>
      </c>
      <c r="ET69" s="204">
        <f t="shared" si="124"/>
        <v>0</v>
      </c>
      <c r="EU69" s="204">
        <f t="shared" si="124"/>
        <v>0</v>
      </c>
      <c r="EV69" s="204">
        <f t="shared" si="124"/>
        <v>0</v>
      </c>
      <c r="EW69" s="204">
        <f t="shared" si="124"/>
        <v>30000000</v>
      </c>
      <c r="EX69" s="204">
        <f t="shared" ref="EX69:GZ69" si="125">SUM(EX70:EX72)</f>
        <v>335840000</v>
      </c>
      <c r="EY69" s="204">
        <f t="shared" si="125"/>
        <v>332488000</v>
      </c>
      <c r="EZ69" s="204">
        <f t="shared" si="125"/>
        <v>308680000</v>
      </c>
      <c r="FA69" s="204">
        <f t="shared" si="125"/>
        <v>0</v>
      </c>
      <c r="FB69" s="689">
        <f t="shared" si="125"/>
        <v>0</v>
      </c>
      <c r="FC69" s="204">
        <f t="shared" si="125"/>
        <v>0</v>
      </c>
      <c r="FD69" s="204">
        <f t="shared" si="125"/>
        <v>0</v>
      </c>
      <c r="FE69" s="204">
        <f t="shared" si="125"/>
        <v>0</v>
      </c>
      <c r="FF69" s="204">
        <f t="shared" si="125"/>
        <v>0</v>
      </c>
      <c r="FG69" s="204">
        <f t="shared" si="125"/>
        <v>0</v>
      </c>
      <c r="FH69" s="204">
        <f t="shared" si="125"/>
        <v>100000000</v>
      </c>
      <c r="FI69" s="204">
        <f t="shared" si="125"/>
        <v>0</v>
      </c>
      <c r="FJ69" s="204">
        <f t="shared" si="125"/>
        <v>0</v>
      </c>
      <c r="FK69" s="204">
        <f t="shared" si="125"/>
        <v>0</v>
      </c>
      <c r="FL69" s="204">
        <f t="shared" si="125"/>
        <v>15000000</v>
      </c>
      <c r="FM69" s="204">
        <f t="shared" si="125"/>
        <v>258450000</v>
      </c>
      <c r="FN69" s="204">
        <f t="shared" si="125"/>
        <v>203750000</v>
      </c>
      <c r="FO69" s="204">
        <f t="shared" si="125"/>
        <v>200000000</v>
      </c>
      <c r="FP69" s="204">
        <f t="shared" si="125"/>
        <v>0</v>
      </c>
      <c r="FQ69" s="204">
        <f t="shared" si="125"/>
        <v>0</v>
      </c>
      <c r="FR69" s="204">
        <f t="shared" si="125"/>
        <v>0</v>
      </c>
      <c r="FS69" s="204">
        <f t="shared" si="125"/>
        <v>0</v>
      </c>
      <c r="FT69" s="204">
        <f t="shared" si="125"/>
        <v>0</v>
      </c>
      <c r="FU69" s="204">
        <f t="shared" si="125"/>
        <v>0</v>
      </c>
      <c r="FV69" s="204">
        <f t="shared" si="125"/>
        <v>0</v>
      </c>
      <c r="FW69" s="204">
        <f t="shared" si="125"/>
        <v>0</v>
      </c>
      <c r="FX69" s="204">
        <f t="shared" si="125"/>
        <v>0</v>
      </c>
      <c r="FY69" s="204">
        <f t="shared" si="125"/>
        <v>0</v>
      </c>
      <c r="FZ69" s="204">
        <f t="shared" si="125"/>
        <v>0</v>
      </c>
      <c r="GA69" s="204">
        <f t="shared" si="125"/>
        <v>0</v>
      </c>
      <c r="GB69" s="204">
        <f t="shared" si="125"/>
        <v>0</v>
      </c>
      <c r="GC69" s="204">
        <f t="shared" si="125"/>
        <v>0</v>
      </c>
      <c r="GD69" s="204">
        <f t="shared" si="125"/>
        <v>0</v>
      </c>
      <c r="GE69" s="204">
        <f t="shared" si="125"/>
        <v>0</v>
      </c>
      <c r="GF69" s="204">
        <f t="shared" si="125"/>
        <v>0</v>
      </c>
      <c r="GG69" s="204">
        <f t="shared" si="125"/>
        <v>0</v>
      </c>
      <c r="GH69" s="204">
        <f t="shared" si="125"/>
        <v>0</v>
      </c>
      <c r="GI69" s="204">
        <f t="shared" si="125"/>
        <v>0</v>
      </c>
      <c r="GJ69" s="204">
        <f t="shared" si="125"/>
        <v>0</v>
      </c>
      <c r="GK69" s="204">
        <f t="shared" si="125"/>
        <v>0</v>
      </c>
      <c r="GL69" s="204">
        <f t="shared" si="125"/>
        <v>0</v>
      </c>
      <c r="GM69" s="204">
        <f t="shared" si="125"/>
        <v>0</v>
      </c>
      <c r="GN69" s="204">
        <f t="shared" si="125"/>
        <v>0</v>
      </c>
      <c r="GO69" s="204">
        <f t="shared" si="125"/>
        <v>0</v>
      </c>
      <c r="GP69" s="204">
        <f t="shared" si="125"/>
        <v>0</v>
      </c>
      <c r="GQ69" s="204">
        <f t="shared" si="125"/>
        <v>0</v>
      </c>
      <c r="GR69" s="204">
        <f t="shared" si="125"/>
        <v>0</v>
      </c>
      <c r="GS69" s="204">
        <f t="shared" si="125"/>
        <v>0</v>
      </c>
      <c r="GT69" s="204">
        <f t="shared" si="125"/>
        <v>0</v>
      </c>
      <c r="GU69" s="204">
        <f t="shared" si="125"/>
        <v>15000000</v>
      </c>
      <c r="GV69" s="204">
        <f t="shared" si="125"/>
        <v>358450000</v>
      </c>
      <c r="GW69" s="204">
        <f t="shared" si="125"/>
        <v>203750000</v>
      </c>
      <c r="GX69" s="204">
        <f t="shared" si="125"/>
        <v>200000000</v>
      </c>
      <c r="GY69" s="204">
        <f t="shared" si="125"/>
        <v>0</v>
      </c>
      <c r="GZ69" s="776">
        <f t="shared" si="125"/>
        <v>2215000000</v>
      </c>
      <c r="HA69" s="269"/>
      <c r="HB69" s="266"/>
      <c r="HC69" s="326"/>
    </row>
    <row r="70" spans="1:211" ht="177.75" customHeight="1" x14ac:dyDescent="0.2">
      <c r="A70" s="782"/>
      <c r="B70" s="357"/>
      <c r="C70" s="313">
        <v>5</v>
      </c>
      <c r="D70" s="280" t="s">
        <v>120</v>
      </c>
      <c r="E70" s="408" t="s">
        <v>121</v>
      </c>
      <c r="F70" s="408" t="s">
        <v>122</v>
      </c>
      <c r="G70" s="286">
        <v>47</v>
      </c>
      <c r="H70" s="280" t="s">
        <v>194</v>
      </c>
      <c r="I70" s="280" t="s">
        <v>195</v>
      </c>
      <c r="J70" s="285" t="s">
        <v>125</v>
      </c>
      <c r="K70" s="285">
        <v>13</v>
      </c>
      <c r="L70" s="409" t="s">
        <v>73</v>
      </c>
      <c r="M70" s="347">
        <v>0</v>
      </c>
      <c r="N70" s="287">
        <v>48</v>
      </c>
      <c r="O70" s="286">
        <v>12</v>
      </c>
      <c r="P70" s="291">
        <v>12</v>
      </c>
      <c r="Q70" s="286">
        <v>24</v>
      </c>
      <c r="R70" s="289"/>
      <c r="S70" s="327">
        <v>24</v>
      </c>
      <c r="T70" s="286">
        <v>36</v>
      </c>
      <c r="U70" s="286"/>
      <c r="V70" s="291">
        <v>36</v>
      </c>
      <c r="W70" s="286">
        <v>48</v>
      </c>
      <c r="X70" s="285"/>
      <c r="Y70" s="285">
        <v>36</v>
      </c>
      <c r="Z70" s="410">
        <f>BM70/$BM$69</f>
        <v>0.99519230769230771</v>
      </c>
      <c r="AA70" s="286">
        <v>12</v>
      </c>
      <c r="AB70" s="285" t="s">
        <v>74</v>
      </c>
      <c r="AC70" s="60"/>
      <c r="AD70" s="59"/>
      <c r="AE70" s="59"/>
      <c r="AF70" s="59"/>
      <c r="AG70" s="60"/>
      <c r="AH70" s="59"/>
      <c r="AI70" s="59"/>
      <c r="AJ70" s="59"/>
      <c r="AK70" s="60">
        <v>70000000</v>
      </c>
      <c r="AL70" s="59">
        <v>130000000</v>
      </c>
      <c r="AM70" s="59">
        <v>125110000</v>
      </c>
      <c r="AN70" s="59">
        <v>125110000</v>
      </c>
      <c r="AO70" s="60"/>
      <c r="AP70" s="59"/>
      <c r="AQ70" s="59"/>
      <c r="AR70" s="59"/>
      <c r="AS70" s="60"/>
      <c r="AT70" s="59"/>
      <c r="AU70" s="59"/>
      <c r="AV70" s="59"/>
      <c r="AW70" s="60"/>
      <c r="AX70" s="59"/>
      <c r="AY70" s="59"/>
      <c r="AZ70" s="59"/>
      <c r="BA70" s="60"/>
      <c r="BB70" s="59"/>
      <c r="BC70" s="59"/>
      <c r="BD70" s="59"/>
      <c r="BE70" s="60"/>
      <c r="BF70" s="59"/>
      <c r="BG70" s="59"/>
      <c r="BH70" s="59"/>
      <c r="BI70" s="60">
        <v>2000000000</v>
      </c>
      <c r="BJ70" s="59"/>
      <c r="BK70" s="59"/>
      <c r="BL70" s="59"/>
      <c r="BM70" s="60">
        <f>+AC70+AG70+AK70+AO70+AS70+AW70+BA70+BE70+BI70</f>
        <v>2070000000</v>
      </c>
      <c r="BN70" s="59">
        <f t="shared" ref="BN70:BP72" si="126">AD70+AH70+AL70+AP70+AT70+AX70+BB70+BF70+BJ70</f>
        <v>130000000</v>
      </c>
      <c r="BO70" s="59">
        <f t="shared" si="126"/>
        <v>125110000</v>
      </c>
      <c r="BP70" s="59">
        <f t="shared" si="126"/>
        <v>125110000</v>
      </c>
      <c r="BQ70" s="87"/>
      <c r="BR70" s="87"/>
      <c r="BS70" s="87"/>
      <c r="BT70" s="87"/>
      <c r="BU70" s="87"/>
      <c r="BV70" s="87">
        <v>100000000</v>
      </c>
      <c r="BW70" s="87">
        <v>100000000</v>
      </c>
      <c r="BX70" s="87">
        <v>100000000</v>
      </c>
      <c r="BY70" s="87"/>
      <c r="BZ70" s="88">
        <v>78750000</v>
      </c>
      <c r="CA70" s="87">
        <v>254045000</v>
      </c>
      <c r="CB70" s="87">
        <v>208365000</v>
      </c>
      <c r="CC70" s="87">
        <v>208365000</v>
      </c>
      <c r="CD70" s="87"/>
      <c r="CE70" s="87"/>
      <c r="CF70" s="87"/>
      <c r="CG70" s="87"/>
      <c r="CH70" s="87"/>
      <c r="CI70" s="87"/>
      <c r="CJ70" s="87"/>
      <c r="CK70" s="87"/>
      <c r="CL70" s="87"/>
      <c r="CM70" s="87"/>
      <c r="CN70" s="87"/>
      <c r="CO70" s="87"/>
      <c r="CP70" s="87"/>
      <c r="CQ70" s="87"/>
      <c r="CR70" s="87"/>
      <c r="CS70" s="87"/>
      <c r="CT70" s="87"/>
      <c r="CU70" s="87"/>
      <c r="CV70" s="87"/>
      <c r="CW70" s="87"/>
      <c r="CX70" s="87"/>
      <c r="CY70" s="87"/>
      <c r="CZ70" s="87"/>
      <c r="DA70" s="87"/>
      <c r="DB70" s="87"/>
      <c r="DC70" s="87"/>
      <c r="DD70" s="87"/>
      <c r="DE70" s="85">
        <f t="shared" si="66"/>
        <v>78750000</v>
      </c>
      <c r="DF70" s="85">
        <f t="shared" ref="DF70:DH72" si="127">BR70+BV70+CA70+CF70+CJ70+CN70+CR70+CW70+DB70</f>
        <v>354045000</v>
      </c>
      <c r="DG70" s="85">
        <f t="shared" si="127"/>
        <v>308365000</v>
      </c>
      <c r="DH70" s="85">
        <f t="shared" si="127"/>
        <v>308365000</v>
      </c>
      <c r="DI70" s="85"/>
      <c r="DJ70" s="88"/>
      <c r="DK70" s="66"/>
      <c r="DL70" s="88"/>
      <c r="DM70" s="88"/>
      <c r="DN70" s="88"/>
      <c r="DO70" s="88">
        <v>39680000</v>
      </c>
      <c r="DP70" s="88">
        <v>39680000</v>
      </c>
      <c r="DQ70" s="88">
        <v>15872000</v>
      </c>
      <c r="DR70" s="88"/>
      <c r="DS70" s="88">
        <v>25000000</v>
      </c>
      <c r="DT70" s="88">
        <v>91160000</v>
      </c>
      <c r="DU70" s="88">
        <v>87808000</v>
      </c>
      <c r="DV70" s="88">
        <v>87808000</v>
      </c>
      <c r="DW70" s="88"/>
      <c r="DX70" s="88"/>
      <c r="DY70" s="88"/>
      <c r="DZ70" s="88"/>
      <c r="EA70" s="88"/>
      <c r="EB70" s="88"/>
      <c r="EC70" s="88"/>
      <c r="ED70" s="88"/>
      <c r="EE70" s="88"/>
      <c r="EF70" s="88"/>
      <c r="EG70" s="88"/>
      <c r="EH70" s="88"/>
      <c r="EI70" s="88"/>
      <c r="EJ70" s="88"/>
      <c r="EK70" s="88"/>
      <c r="EL70" s="88"/>
      <c r="EM70" s="88"/>
      <c r="EN70" s="88"/>
      <c r="EO70" s="88"/>
      <c r="EP70" s="88"/>
      <c r="EQ70" s="88"/>
      <c r="ER70" s="88"/>
      <c r="ES70" s="88"/>
      <c r="ET70" s="87"/>
      <c r="EU70" s="87"/>
      <c r="EV70" s="87"/>
      <c r="EW70" s="85">
        <f t="shared" ref="EW70:EX72" si="128">DJ70+DN70+DS70+DX70+EB70+EF70+EJ70+EN70+ES70</f>
        <v>25000000</v>
      </c>
      <c r="EX70" s="90">
        <f t="shared" si="128"/>
        <v>130840000</v>
      </c>
      <c r="EY70" s="90">
        <f t="shared" ref="EY70:EZ72" si="129">DL70+DP70+DU70+DZ70+ED70+EH70+EL70+EP70+EU70</f>
        <v>127488000</v>
      </c>
      <c r="EZ70" s="90">
        <f t="shared" si="129"/>
        <v>103680000</v>
      </c>
      <c r="FA70" s="192"/>
      <c r="FB70" s="87"/>
      <c r="FC70" s="88"/>
      <c r="FD70" s="88"/>
      <c r="FE70" s="88"/>
      <c r="FF70" s="147"/>
      <c r="FG70" s="87"/>
      <c r="FH70" s="87">
        <v>100000000</v>
      </c>
      <c r="FI70" s="87"/>
      <c r="FJ70" s="87"/>
      <c r="FK70" s="87"/>
      <c r="FL70" s="87">
        <v>13000000</v>
      </c>
      <c r="FM70" s="87">
        <v>54700000</v>
      </c>
      <c r="FN70" s="87"/>
      <c r="FO70" s="87"/>
      <c r="FP70" s="87"/>
      <c r="FQ70" s="87"/>
      <c r="FR70" s="87"/>
      <c r="FS70" s="87"/>
      <c r="FT70" s="87"/>
      <c r="FU70" s="87"/>
      <c r="FV70" s="87"/>
      <c r="FW70" s="87"/>
      <c r="FX70" s="87"/>
      <c r="FY70" s="87"/>
      <c r="FZ70" s="87"/>
      <c r="GA70" s="87"/>
      <c r="GB70" s="87"/>
      <c r="GC70" s="87"/>
      <c r="GD70" s="87"/>
      <c r="GE70" s="87"/>
      <c r="GF70" s="87"/>
      <c r="GG70" s="87"/>
      <c r="GH70" s="87"/>
      <c r="GI70" s="87"/>
      <c r="GJ70" s="87"/>
      <c r="GK70" s="87"/>
      <c r="GL70" s="87"/>
      <c r="GM70" s="87"/>
      <c r="GN70" s="87"/>
      <c r="GO70" s="87"/>
      <c r="GP70" s="87"/>
      <c r="GQ70" s="87"/>
      <c r="GR70" s="87"/>
      <c r="GS70" s="87"/>
      <c r="GT70" s="87"/>
      <c r="GU70" s="85">
        <f>FB70+FG70+FL70+FQ70+FV70+GA70+GF70+GK70+GP70</f>
        <v>13000000</v>
      </c>
      <c r="GV70" s="85">
        <f t="shared" ref="GV70:GY72" si="130">GQ70+GL70+GG70+GB70+FW70+FR70+FM70+FH70+FC70</f>
        <v>154700000</v>
      </c>
      <c r="GW70" s="85">
        <f t="shared" si="130"/>
        <v>0</v>
      </c>
      <c r="GX70" s="85">
        <f t="shared" si="130"/>
        <v>0</v>
      </c>
      <c r="GY70" s="85">
        <f t="shared" si="130"/>
        <v>0</v>
      </c>
      <c r="GZ70" s="772">
        <f>BM70+DE70+EW70+GU70</f>
        <v>2186750000</v>
      </c>
      <c r="HA70" s="526" t="s">
        <v>991</v>
      </c>
      <c r="HB70" s="280" t="s">
        <v>1257</v>
      </c>
      <c r="HC70" s="342" t="s">
        <v>1607</v>
      </c>
    </row>
    <row r="71" spans="1:211" ht="146.25" customHeight="1" x14ac:dyDescent="0.2">
      <c r="A71" s="782"/>
      <c r="B71" s="357"/>
      <c r="C71" s="313">
        <v>6</v>
      </c>
      <c r="D71" s="280" t="s">
        <v>162</v>
      </c>
      <c r="E71" s="287" t="s">
        <v>127</v>
      </c>
      <c r="F71" s="287" t="s">
        <v>128</v>
      </c>
      <c r="G71" s="287">
        <v>48</v>
      </c>
      <c r="H71" s="283" t="s">
        <v>196</v>
      </c>
      <c r="I71" s="280" t="s">
        <v>197</v>
      </c>
      <c r="J71" s="284" t="s">
        <v>125</v>
      </c>
      <c r="K71" s="284">
        <v>13</v>
      </c>
      <c r="L71" s="285" t="s">
        <v>58</v>
      </c>
      <c r="M71" s="286">
        <v>0</v>
      </c>
      <c r="N71" s="286">
        <v>1</v>
      </c>
      <c r="O71" s="287">
        <v>1</v>
      </c>
      <c r="P71" s="288">
        <v>0.5</v>
      </c>
      <c r="Q71" s="286">
        <v>1</v>
      </c>
      <c r="R71" s="289"/>
      <c r="S71" s="311">
        <v>1</v>
      </c>
      <c r="T71" s="286">
        <v>1</v>
      </c>
      <c r="U71" s="286"/>
      <c r="V71" s="291">
        <v>1</v>
      </c>
      <c r="W71" s="286">
        <v>1</v>
      </c>
      <c r="X71" s="285"/>
      <c r="Y71" s="285">
        <v>0.625</v>
      </c>
      <c r="Z71" s="346">
        <f>BM71/$BM$69</f>
        <v>2.403846153846154E-3</v>
      </c>
      <c r="AA71" s="286">
        <v>8</v>
      </c>
      <c r="AB71" s="285" t="s">
        <v>135</v>
      </c>
      <c r="AC71" s="53"/>
      <c r="AD71" s="54"/>
      <c r="AE71" s="54"/>
      <c r="AF71" s="54"/>
      <c r="AG71" s="53"/>
      <c r="AH71" s="54"/>
      <c r="AI71" s="54"/>
      <c r="AJ71" s="54"/>
      <c r="AK71" s="53">
        <v>5000000</v>
      </c>
      <c r="AL71" s="55">
        <v>55000000</v>
      </c>
      <c r="AM71" s="54">
        <v>5000000</v>
      </c>
      <c r="AN71" s="54">
        <v>5000000</v>
      </c>
      <c r="AO71" s="53"/>
      <c r="AP71" s="54"/>
      <c r="AQ71" s="54"/>
      <c r="AR71" s="54"/>
      <c r="AS71" s="53"/>
      <c r="AT71" s="54"/>
      <c r="AU71" s="54"/>
      <c r="AV71" s="54"/>
      <c r="AW71" s="53"/>
      <c r="AX71" s="54"/>
      <c r="AY71" s="54"/>
      <c r="AZ71" s="54"/>
      <c r="BA71" s="53"/>
      <c r="BB71" s="54"/>
      <c r="BC71" s="54"/>
      <c r="BD71" s="54"/>
      <c r="BE71" s="53"/>
      <c r="BF71" s="54"/>
      <c r="BG71" s="54"/>
      <c r="BH71" s="54"/>
      <c r="BI71" s="53"/>
      <c r="BJ71" s="54"/>
      <c r="BK71" s="54"/>
      <c r="BL71" s="54"/>
      <c r="BM71" s="53">
        <f>+AC71+AG71+AK71+AO71+AS71+AW71+BA71+BE71+BI71</f>
        <v>5000000</v>
      </c>
      <c r="BN71" s="54">
        <f t="shared" si="126"/>
        <v>55000000</v>
      </c>
      <c r="BO71" s="54">
        <f t="shared" si="126"/>
        <v>5000000</v>
      </c>
      <c r="BP71" s="54">
        <f t="shared" si="126"/>
        <v>5000000</v>
      </c>
      <c r="BQ71" s="87"/>
      <c r="BR71" s="87"/>
      <c r="BS71" s="87"/>
      <c r="BT71" s="87"/>
      <c r="BU71" s="87"/>
      <c r="BV71" s="87"/>
      <c r="BW71" s="87"/>
      <c r="BX71" s="87"/>
      <c r="BY71" s="87"/>
      <c r="BZ71" s="88">
        <v>5625000</v>
      </c>
      <c r="CA71" s="87">
        <v>200000000</v>
      </c>
      <c r="CB71" s="87">
        <v>200000000</v>
      </c>
      <c r="CC71" s="87">
        <v>200000000</v>
      </c>
      <c r="CD71" s="87"/>
      <c r="CE71" s="87"/>
      <c r="CF71" s="87"/>
      <c r="CG71" s="87"/>
      <c r="CH71" s="87"/>
      <c r="CI71" s="87"/>
      <c r="CJ71" s="87"/>
      <c r="CK71" s="87"/>
      <c r="CL71" s="87"/>
      <c r="CM71" s="87"/>
      <c r="CN71" s="87"/>
      <c r="CO71" s="87"/>
      <c r="CP71" s="87"/>
      <c r="CQ71" s="87"/>
      <c r="CR71" s="87"/>
      <c r="CS71" s="87"/>
      <c r="CT71" s="87"/>
      <c r="CU71" s="87"/>
      <c r="CV71" s="87"/>
      <c r="CW71" s="87"/>
      <c r="CX71" s="87"/>
      <c r="CY71" s="87"/>
      <c r="CZ71" s="87"/>
      <c r="DA71" s="87"/>
      <c r="DB71" s="87"/>
      <c r="DC71" s="87"/>
      <c r="DD71" s="87"/>
      <c r="DE71" s="85">
        <f t="shared" si="66"/>
        <v>5625000</v>
      </c>
      <c r="DF71" s="100">
        <f t="shared" si="127"/>
        <v>200000000</v>
      </c>
      <c r="DG71" s="100">
        <f t="shared" si="127"/>
        <v>200000000</v>
      </c>
      <c r="DH71" s="100">
        <f t="shared" si="127"/>
        <v>200000000</v>
      </c>
      <c r="DI71" s="100"/>
      <c r="DJ71" s="88"/>
      <c r="DK71" s="66"/>
      <c r="DL71" s="88"/>
      <c r="DM71" s="88"/>
      <c r="DN71" s="88"/>
      <c r="DO71" s="88">
        <v>36160000</v>
      </c>
      <c r="DP71" s="88">
        <v>36160000</v>
      </c>
      <c r="DQ71" s="88">
        <v>36160000</v>
      </c>
      <c r="DR71" s="88"/>
      <c r="DS71" s="88">
        <v>2500000</v>
      </c>
      <c r="DT71" s="88">
        <v>163840000</v>
      </c>
      <c r="DU71" s="88">
        <v>163840000</v>
      </c>
      <c r="DV71" s="88">
        <v>163840000</v>
      </c>
      <c r="DW71" s="88"/>
      <c r="DX71" s="88"/>
      <c r="DY71" s="88"/>
      <c r="DZ71" s="88"/>
      <c r="EA71" s="88"/>
      <c r="EB71" s="88"/>
      <c r="EC71" s="88"/>
      <c r="ED71" s="88"/>
      <c r="EE71" s="88"/>
      <c r="EF71" s="88"/>
      <c r="EG71" s="88"/>
      <c r="EH71" s="88"/>
      <c r="EI71" s="88"/>
      <c r="EJ71" s="88"/>
      <c r="EK71" s="88"/>
      <c r="EL71" s="88"/>
      <c r="EM71" s="88"/>
      <c r="EN71" s="88"/>
      <c r="EO71" s="88"/>
      <c r="EP71" s="88"/>
      <c r="EQ71" s="88"/>
      <c r="ER71" s="88"/>
      <c r="ES71" s="88"/>
      <c r="ET71" s="87"/>
      <c r="EU71" s="87"/>
      <c r="EV71" s="87"/>
      <c r="EW71" s="85">
        <f t="shared" si="128"/>
        <v>2500000</v>
      </c>
      <c r="EX71" s="90">
        <f t="shared" si="128"/>
        <v>200000000</v>
      </c>
      <c r="EY71" s="90">
        <f t="shared" si="129"/>
        <v>200000000</v>
      </c>
      <c r="EZ71" s="90">
        <f t="shared" si="129"/>
        <v>200000000</v>
      </c>
      <c r="FA71" s="192"/>
      <c r="FB71" s="87"/>
      <c r="FC71" s="88"/>
      <c r="FD71" s="88"/>
      <c r="FE71" s="88"/>
      <c r="FF71" s="147"/>
      <c r="FG71" s="87"/>
      <c r="FH71" s="87"/>
      <c r="FI71" s="87"/>
      <c r="FJ71" s="87"/>
      <c r="FK71" s="87"/>
      <c r="FL71" s="87">
        <v>1000000</v>
      </c>
      <c r="FM71" s="87">
        <v>200000000</v>
      </c>
      <c r="FN71" s="87">
        <v>200000000</v>
      </c>
      <c r="FO71" s="87">
        <v>200000000</v>
      </c>
      <c r="FP71" s="87"/>
      <c r="FQ71" s="87"/>
      <c r="FR71" s="87"/>
      <c r="FS71" s="87"/>
      <c r="FT71" s="87"/>
      <c r="FU71" s="87"/>
      <c r="FV71" s="87"/>
      <c r="FW71" s="87"/>
      <c r="FX71" s="87"/>
      <c r="FY71" s="87"/>
      <c r="FZ71" s="87"/>
      <c r="GA71" s="87"/>
      <c r="GB71" s="87"/>
      <c r="GC71" s="87"/>
      <c r="GD71" s="87"/>
      <c r="GE71" s="87"/>
      <c r="GF71" s="87"/>
      <c r="GG71" s="87"/>
      <c r="GH71" s="87"/>
      <c r="GI71" s="87"/>
      <c r="GJ71" s="87"/>
      <c r="GK71" s="87"/>
      <c r="GL71" s="87"/>
      <c r="GM71" s="87"/>
      <c r="GN71" s="87"/>
      <c r="GO71" s="87"/>
      <c r="GP71" s="87"/>
      <c r="GQ71" s="87"/>
      <c r="GR71" s="87"/>
      <c r="GS71" s="87"/>
      <c r="GT71" s="87"/>
      <c r="GU71" s="85">
        <f>FB71+FG71+FL71+FQ71+FV71+GA71+GF71+GK71+GP71</f>
        <v>1000000</v>
      </c>
      <c r="GV71" s="85">
        <f t="shared" si="130"/>
        <v>200000000</v>
      </c>
      <c r="GW71" s="85">
        <f t="shared" si="130"/>
        <v>200000000</v>
      </c>
      <c r="GX71" s="85">
        <f t="shared" si="130"/>
        <v>200000000</v>
      </c>
      <c r="GY71" s="85">
        <f t="shared" si="130"/>
        <v>0</v>
      </c>
      <c r="GZ71" s="772">
        <f>BM71+DE71+EW71+GU71</f>
        <v>14125000</v>
      </c>
      <c r="HA71" s="526" t="s">
        <v>992</v>
      </c>
      <c r="HB71" s="280" t="s">
        <v>1258</v>
      </c>
      <c r="HC71" s="342" t="s">
        <v>1608</v>
      </c>
    </row>
    <row r="72" spans="1:211" ht="92.25" customHeight="1" x14ac:dyDescent="0.2">
      <c r="A72" s="782"/>
      <c r="B72" s="411"/>
      <c r="C72" s="300">
        <v>7</v>
      </c>
      <c r="D72" s="730" t="s">
        <v>150</v>
      </c>
      <c r="E72" s="335" t="s">
        <v>132</v>
      </c>
      <c r="F72" s="388">
        <v>0.27</v>
      </c>
      <c r="G72" s="287">
        <v>49</v>
      </c>
      <c r="H72" s="283" t="s">
        <v>198</v>
      </c>
      <c r="I72" s="280" t="s">
        <v>199</v>
      </c>
      <c r="J72" s="284" t="s">
        <v>125</v>
      </c>
      <c r="K72" s="284">
        <v>13</v>
      </c>
      <c r="L72" s="285" t="s">
        <v>58</v>
      </c>
      <c r="M72" s="286">
        <v>0</v>
      </c>
      <c r="N72" s="286">
        <v>1</v>
      </c>
      <c r="O72" s="287">
        <v>1</v>
      </c>
      <c r="P72" s="288">
        <v>0.5</v>
      </c>
      <c r="Q72" s="286">
        <v>1</v>
      </c>
      <c r="R72" s="289"/>
      <c r="S72" s="311">
        <v>1</v>
      </c>
      <c r="T72" s="286">
        <v>1</v>
      </c>
      <c r="U72" s="286"/>
      <c r="V72" s="291">
        <v>0.8</v>
      </c>
      <c r="W72" s="286">
        <v>1</v>
      </c>
      <c r="X72" s="285"/>
      <c r="Y72" s="285">
        <v>0.5</v>
      </c>
      <c r="Z72" s="346">
        <f>BM72/$BM$69</f>
        <v>2.403846153846154E-3</v>
      </c>
      <c r="AA72" s="286">
        <v>9</v>
      </c>
      <c r="AB72" s="285" t="s">
        <v>180</v>
      </c>
      <c r="AC72" s="53"/>
      <c r="AD72" s="54"/>
      <c r="AE72" s="54"/>
      <c r="AF72" s="54"/>
      <c r="AG72" s="53"/>
      <c r="AH72" s="54"/>
      <c r="AI72" s="54"/>
      <c r="AJ72" s="54"/>
      <c r="AK72" s="53">
        <v>5000000</v>
      </c>
      <c r="AL72" s="55">
        <v>5000000</v>
      </c>
      <c r="AM72" s="54">
        <v>4950000</v>
      </c>
      <c r="AN72" s="54">
        <v>4950000</v>
      </c>
      <c r="AO72" s="53"/>
      <c r="AP72" s="54"/>
      <c r="AQ72" s="54"/>
      <c r="AR72" s="54"/>
      <c r="AS72" s="53"/>
      <c r="AT72" s="54"/>
      <c r="AU72" s="54"/>
      <c r="AV72" s="54"/>
      <c r="AW72" s="53"/>
      <c r="AX72" s="54"/>
      <c r="AY72" s="54"/>
      <c r="AZ72" s="54"/>
      <c r="BA72" s="53"/>
      <c r="BB72" s="54"/>
      <c r="BC72" s="54"/>
      <c r="BD72" s="54"/>
      <c r="BE72" s="53"/>
      <c r="BF72" s="54"/>
      <c r="BG72" s="54"/>
      <c r="BH72" s="54"/>
      <c r="BI72" s="53"/>
      <c r="BJ72" s="54"/>
      <c r="BK72" s="54"/>
      <c r="BL72" s="54"/>
      <c r="BM72" s="53">
        <f>+AC72+AG72+AK72+AO72+AS72+AW72+BA72+BE72+BI72</f>
        <v>5000000</v>
      </c>
      <c r="BN72" s="54">
        <f t="shared" si="126"/>
        <v>5000000</v>
      </c>
      <c r="BO72" s="54">
        <f t="shared" si="126"/>
        <v>4950000</v>
      </c>
      <c r="BP72" s="54">
        <f t="shared" si="126"/>
        <v>4950000</v>
      </c>
      <c r="BQ72" s="87"/>
      <c r="BR72" s="87"/>
      <c r="BS72" s="87"/>
      <c r="BT72" s="87"/>
      <c r="BU72" s="87"/>
      <c r="BV72" s="87">
        <v>13920000</v>
      </c>
      <c r="BW72" s="87">
        <v>13920000</v>
      </c>
      <c r="BX72" s="87">
        <v>13920000</v>
      </c>
      <c r="BY72" s="87"/>
      <c r="BZ72" s="88">
        <v>5625000</v>
      </c>
      <c r="CA72" s="87">
        <v>11955000</v>
      </c>
      <c r="CB72" s="87">
        <v>11955000</v>
      </c>
      <c r="CC72" s="87">
        <v>11955000</v>
      </c>
      <c r="CD72" s="87"/>
      <c r="CE72" s="87"/>
      <c r="CF72" s="87"/>
      <c r="CG72" s="87"/>
      <c r="CH72" s="87"/>
      <c r="CI72" s="87"/>
      <c r="CJ72" s="87"/>
      <c r="CK72" s="87"/>
      <c r="CL72" s="87"/>
      <c r="CM72" s="87"/>
      <c r="CN72" s="87"/>
      <c r="CO72" s="87"/>
      <c r="CP72" s="87"/>
      <c r="CQ72" s="87"/>
      <c r="CR72" s="87"/>
      <c r="CS72" s="87"/>
      <c r="CT72" s="87"/>
      <c r="CU72" s="87"/>
      <c r="CV72" s="87"/>
      <c r="CW72" s="87"/>
      <c r="CX72" s="87"/>
      <c r="CY72" s="87"/>
      <c r="CZ72" s="87"/>
      <c r="DA72" s="87"/>
      <c r="DB72" s="87"/>
      <c r="DC72" s="87"/>
      <c r="DD72" s="87"/>
      <c r="DE72" s="85">
        <f t="shared" si="66"/>
        <v>5625000</v>
      </c>
      <c r="DF72" s="100">
        <f t="shared" si="127"/>
        <v>25875000</v>
      </c>
      <c r="DG72" s="100">
        <f t="shared" si="127"/>
        <v>25875000</v>
      </c>
      <c r="DH72" s="100">
        <f t="shared" si="127"/>
        <v>25875000</v>
      </c>
      <c r="DI72" s="100"/>
      <c r="DJ72" s="88"/>
      <c r="DK72" s="66"/>
      <c r="DL72" s="88"/>
      <c r="DM72" s="88"/>
      <c r="DN72" s="88"/>
      <c r="DO72" s="88"/>
      <c r="DP72" s="88"/>
      <c r="DQ72" s="88"/>
      <c r="DR72" s="88"/>
      <c r="DS72" s="88">
        <v>2500000</v>
      </c>
      <c r="DT72" s="88">
        <v>5000000</v>
      </c>
      <c r="DU72" s="88">
        <v>5000000</v>
      </c>
      <c r="DV72" s="88">
        <v>5000000</v>
      </c>
      <c r="DW72" s="88"/>
      <c r="DX72" s="88"/>
      <c r="DY72" s="88"/>
      <c r="DZ72" s="88"/>
      <c r="EA72" s="88"/>
      <c r="EB72" s="88"/>
      <c r="EC72" s="88"/>
      <c r="ED72" s="88"/>
      <c r="EE72" s="88"/>
      <c r="EF72" s="88"/>
      <c r="EG72" s="88"/>
      <c r="EH72" s="88"/>
      <c r="EI72" s="88"/>
      <c r="EJ72" s="88"/>
      <c r="EK72" s="88"/>
      <c r="EL72" s="88"/>
      <c r="EM72" s="88"/>
      <c r="EN72" s="88"/>
      <c r="EO72" s="88"/>
      <c r="EP72" s="88"/>
      <c r="EQ72" s="88"/>
      <c r="ER72" s="88"/>
      <c r="ES72" s="88"/>
      <c r="ET72" s="87"/>
      <c r="EU72" s="87"/>
      <c r="EV72" s="87"/>
      <c r="EW72" s="85">
        <f t="shared" si="128"/>
        <v>2500000</v>
      </c>
      <c r="EX72" s="90">
        <f t="shared" si="128"/>
        <v>5000000</v>
      </c>
      <c r="EY72" s="90">
        <f t="shared" si="129"/>
        <v>5000000</v>
      </c>
      <c r="EZ72" s="90">
        <f t="shared" si="129"/>
        <v>5000000</v>
      </c>
      <c r="FA72" s="192"/>
      <c r="FB72" s="87"/>
      <c r="FC72" s="88"/>
      <c r="FD72" s="88"/>
      <c r="FE72" s="88"/>
      <c r="FF72" s="147"/>
      <c r="FG72" s="87"/>
      <c r="FH72" s="87"/>
      <c r="FI72" s="87"/>
      <c r="FJ72" s="87"/>
      <c r="FK72" s="87"/>
      <c r="FL72" s="87">
        <v>1000000</v>
      </c>
      <c r="FM72" s="695">
        <v>3750000</v>
      </c>
      <c r="FN72" s="695">
        <v>3750000</v>
      </c>
      <c r="FO72" s="695">
        <v>0</v>
      </c>
      <c r="FP72" s="695"/>
      <c r="FQ72" s="87"/>
      <c r="FR72" s="87"/>
      <c r="FS72" s="87"/>
      <c r="FT72" s="87"/>
      <c r="FU72" s="87"/>
      <c r="FV72" s="87"/>
      <c r="FW72" s="87"/>
      <c r="FX72" s="87"/>
      <c r="FY72" s="87"/>
      <c r="FZ72" s="87"/>
      <c r="GA72" s="87"/>
      <c r="GB72" s="87"/>
      <c r="GC72" s="87"/>
      <c r="GD72" s="87"/>
      <c r="GE72" s="87"/>
      <c r="GF72" s="87"/>
      <c r="GG72" s="87"/>
      <c r="GH72" s="87"/>
      <c r="GI72" s="87"/>
      <c r="GJ72" s="87"/>
      <c r="GK72" s="87"/>
      <c r="GL72" s="87"/>
      <c r="GM72" s="87"/>
      <c r="GN72" s="87"/>
      <c r="GO72" s="87"/>
      <c r="GP72" s="87"/>
      <c r="GQ72" s="87"/>
      <c r="GR72" s="87"/>
      <c r="GS72" s="87"/>
      <c r="GT72" s="87"/>
      <c r="GU72" s="85">
        <f>FB72+FG72+FL72+FQ72+FV72+GA72+GF72+GK72+GP72</f>
        <v>1000000</v>
      </c>
      <c r="GV72" s="85">
        <f t="shared" si="130"/>
        <v>3750000</v>
      </c>
      <c r="GW72" s="85">
        <f t="shared" si="130"/>
        <v>3750000</v>
      </c>
      <c r="GX72" s="85">
        <f t="shared" si="130"/>
        <v>0</v>
      </c>
      <c r="GY72" s="85">
        <f t="shared" si="130"/>
        <v>0</v>
      </c>
      <c r="GZ72" s="772">
        <f>BM72+DE72+EW72+GU72</f>
        <v>14125000</v>
      </c>
      <c r="HA72" s="526" t="s">
        <v>993</v>
      </c>
      <c r="HB72" s="280" t="s">
        <v>1259</v>
      </c>
      <c r="HC72" s="342" t="s">
        <v>1609</v>
      </c>
    </row>
    <row r="73" spans="1:211" ht="24.75" customHeight="1" x14ac:dyDescent="0.2">
      <c r="A73" s="782"/>
      <c r="B73" s="252">
        <v>3</v>
      </c>
      <c r="C73" s="355" t="s">
        <v>200</v>
      </c>
      <c r="D73" s="254"/>
      <c r="E73" s="255"/>
      <c r="F73" s="255"/>
      <c r="G73" s="256"/>
      <c r="H73" s="256"/>
      <c r="I73" s="256"/>
      <c r="J73" s="256"/>
      <c r="K73" s="256"/>
      <c r="L73" s="256"/>
      <c r="M73" s="256"/>
      <c r="N73" s="256"/>
      <c r="O73" s="256"/>
      <c r="P73" s="256"/>
      <c r="Q73" s="256"/>
      <c r="R73" s="256"/>
      <c r="S73" s="256"/>
      <c r="T73" s="256"/>
      <c r="U73" s="256"/>
      <c r="V73" s="256"/>
      <c r="W73" s="256"/>
      <c r="X73" s="256"/>
      <c r="Y73" s="256"/>
      <c r="Z73" s="256"/>
      <c r="AA73" s="256"/>
      <c r="AB73" s="256"/>
      <c r="AC73" s="50">
        <f t="shared" ref="AC73:CN73" si="131">AC74+AC77+AC79</f>
        <v>0</v>
      </c>
      <c r="AD73" s="50">
        <f t="shared" si="131"/>
        <v>0</v>
      </c>
      <c r="AE73" s="50">
        <f t="shared" si="131"/>
        <v>0</v>
      </c>
      <c r="AF73" s="50">
        <f t="shared" si="131"/>
        <v>0</v>
      </c>
      <c r="AG73" s="50">
        <f t="shared" si="131"/>
        <v>292360000</v>
      </c>
      <c r="AH73" s="50">
        <f t="shared" si="131"/>
        <v>380765559</v>
      </c>
      <c r="AI73" s="50">
        <f t="shared" si="131"/>
        <v>368770000</v>
      </c>
      <c r="AJ73" s="50">
        <f t="shared" si="131"/>
        <v>368770000</v>
      </c>
      <c r="AK73" s="50">
        <f t="shared" si="131"/>
        <v>203000000</v>
      </c>
      <c r="AL73" s="50">
        <f t="shared" si="131"/>
        <v>345140678</v>
      </c>
      <c r="AM73" s="50">
        <f t="shared" si="131"/>
        <v>307290155</v>
      </c>
      <c r="AN73" s="50">
        <f t="shared" si="131"/>
        <v>307290155</v>
      </c>
      <c r="AO73" s="50">
        <f t="shared" si="131"/>
        <v>0</v>
      </c>
      <c r="AP73" s="50">
        <f t="shared" si="131"/>
        <v>0</v>
      </c>
      <c r="AQ73" s="50">
        <f t="shared" si="131"/>
        <v>0</v>
      </c>
      <c r="AR73" s="50">
        <f t="shared" si="131"/>
        <v>0</v>
      </c>
      <c r="AS73" s="50">
        <f t="shared" si="131"/>
        <v>0</v>
      </c>
      <c r="AT73" s="50">
        <f t="shared" si="131"/>
        <v>0</v>
      </c>
      <c r="AU73" s="50">
        <f t="shared" si="131"/>
        <v>0</v>
      </c>
      <c r="AV73" s="50">
        <f t="shared" si="131"/>
        <v>0</v>
      </c>
      <c r="AW73" s="50">
        <f t="shared" si="131"/>
        <v>0</v>
      </c>
      <c r="AX73" s="50">
        <f t="shared" si="131"/>
        <v>0</v>
      </c>
      <c r="AY73" s="50">
        <f t="shared" si="131"/>
        <v>0</v>
      </c>
      <c r="AZ73" s="50">
        <f t="shared" si="131"/>
        <v>0</v>
      </c>
      <c r="BA73" s="50">
        <f t="shared" si="131"/>
        <v>0</v>
      </c>
      <c r="BB73" s="50">
        <f t="shared" si="131"/>
        <v>0</v>
      </c>
      <c r="BC73" s="50">
        <f t="shared" si="131"/>
        <v>0</v>
      </c>
      <c r="BD73" s="50">
        <f t="shared" si="131"/>
        <v>0</v>
      </c>
      <c r="BE73" s="50">
        <f t="shared" si="131"/>
        <v>0</v>
      </c>
      <c r="BF73" s="50">
        <f t="shared" si="131"/>
        <v>0</v>
      </c>
      <c r="BG73" s="50">
        <f t="shared" si="131"/>
        <v>0</v>
      </c>
      <c r="BH73" s="50">
        <f t="shared" si="131"/>
        <v>0</v>
      </c>
      <c r="BI73" s="50">
        <f t="shared" si="131"/>
        <v>3000000000</v>
      </c>
      <c r="BJ73" s="50">
        <f t="shared" si="131"/>
        <v>0</v>
      </c>
      <c r="BK73" s="50">
        <f t="shared" si="131"/>
        <v>0</v>
      </c>
      <c r="BL73" s="50">
        <f t="shared" si="131"/>
        <v>0</v>
      </c>
      <c r="BM73" s="50">
        <f t="shared" si="131"/>
        <v>3495360000</v>
      </c>
      <c r="BN73" s="50">
        <f t="shared" si="131"/>
        <v>725906237</v>
      </c>
      <c r="BO73" s="50">
        <f t="shared" si="131"/>
        <v>676060155</v>
      </c>
      <c r="BP73" s="50">
        <f t="shared" si="131"/>
        <v>676060155</v>
      </c>
      <c r="BQ73" s="50">
        <f t="shared" si="131"/>
        <v>0</v>
      </c>
      <c r="BR73" s="50">
        <f t="shared" si="131"/>
        <v>0</v>
      </c>
      <c r="BS73" s="50">
        <f t="shared" si="131"/>
        <v>0</v>
      </c>
      <c r="BT73" s="50">
        <f t="shared" si="131"/>
        <v>0</v>
      </c>
      <c r="BU73" s="50">
        <f t="shared" si="131"/>
        <v>386620800</v>
      </c>
      <c r="BV73" s="50">
        <f t="shared" si="131"/>
        <v>442026963</v>
      </c>
      <c r="BW73" s="50">
        <f t="shared" si="131"/>
        <v>442026963</v>
      </c>
      <c r="BX73" s="50">
        <f t="shared" si="131"/>
        <v>442026963</v>
      </c>
      <c r="BY73" s="50">
        <f t="shared" si="131"/>
        <v>0</v>
      </c>
      <c r="BZ73" s="50">
        <f t="shared" si="131"/>
        <v>140000000</v>
      </c>
      <c r="CA73" s="50">
        <f t="shared" si="131"/>
        <v>1223502600</v>
      </c>
      <c r="CB73" s="50">
        <f t="shared" si="131"/>
        <v>1122886600</v>
      </c>
      <c r="CC73" s="50">
        <f t="shared" si="131"/>
        <v>1095519050</v>
      </c>
      <c r="CD73" s="50">
        <f t="shared" si="131"/>
        <v>0</v>
      </c>
      <c r="CE73" s="50">
        <f t="shared" si="131"/>
        <v>0</v>
      </c>
      <c r="CF73" s="50">
        <f t="shared" si="131"/>
        <v>0</v>
      </c>
      <c r="CG73" s="50">
        <f t="shared" si="131"/>
        <v>0</v>
      </c>
      <c r="CH73" s="50">
        <f t="shared" si="131"/>
        <v>0</v>
      </c>
      <c r="CI73" s="50">
        <f t="shared" si="131"/>
        <v>0</v>
      </c>
      <c r="CJ73" s="50">
        <f t="shared" si="131"/>
        <v>0</v>
      </c>
      <c r="CK73" s="50">
        <f t="shared" si="131"/>
        <v>0</v>
      </c>
      <c r="CL73" s="50">
        <f t="shared" si="131"/>
        <v>0</v>
      </c>
      <c r="CM73" s="50">
        <f t="shared" si="131"/>
        <v>0</v>
      </c>
      <c r="CN73" s="50">
        <f t="shared" si="131"/>
        <v>0</v>
      </c>
      <c r="CO73" s="50">
        <f t="shared" ref="CO73:EV73" si="132">CO74+CO77+CO79</f>
        <v>0</v>
      </c>
      <c r="CP73" s="50">
        <f t="shared" si="132"/>
        <v>0</v>
      </c>
      <c r="CQ73" s="50">
        <f t="shared" si="132"/>
        <v>0</v>
      </c>
      <c r="CR73" s="50">
        <f t="shared" si="132"/>
        <v>0</v>
      </c>
      <c r="CS73" s="50">
        <f t="shared" si="132"/>
        <v>0</v>
      </c>
      <c r="CT73" s="50">
        <f t="shared" si="132"/>
        <v>0</v>
      </c>
      <c r="CU73" s="50">
        <f t="shared" si="132"/>
        <v>0</v>
      </c>
      <c r="CV73" s="50">
        <f t="shared" si="132"/>
        <v>0</v>
      </c>
      <c r="CW73" s="50">
        <f t="shared" si="132"/>
        <v>0</v>
      </c>
      <c r="CX73" s="50">
        <f t="shared" si="132"/>
        <v>0</v>
      </c>
      <c r="CY73" s="50">
        <f t="shared" si="132"/>
        <v>0</v>
      </c>
      <c r="CZ73" s="50">
        <f t="shared" si="132"/>
        <v>0</v>
      </c>
      <c r="DA73" s="50">
        <f t="shared" si="132"/>
        <v>0</v>
      </c>
      <c r="DB73" s="50">
        <f t="shared" si="132"/>
        <v>0</v>
      </c>
      <c r="DC73" s="50">
        <f t="shared" si="132"/>
        <v>0</v>
      </c>
      <c r="DD73" s="50">
        <f t="shared" si="132"/>
        <v>0</v>
      </c>
      <c r="DE73" s="50">
        <f t="shared" si="132"/>
        <v>526620800</v>
      </c>
      <c r="DF73" s="50">
        <f t="shared" si="132"/>
        <v>1665529563</v>
      </c>
      <c r="DG73" s="50">
        <f t="shared" si="132"/>
        <v>1564913563</v>
      </c>
      <c r="DH73" s="50">
        <f t="shared" si="132"/>
        <v>1537546013</v>
      </c>
      <c r="DI73" s="50">
        <f t="shared" si="132"/>
        <v>0</v>
      </c>
      <c r="DJ73" s="50">
        <f t="shared" si="132"/>
        <v>0</v>
      </c>
      <c r="DK73" s="50">
        <f t="shared" si="132"/>
        <v>0</v>
      </c>
      <c r="DL73" s="50">
        <f t="shared" si="132"/>
        <v>0</v>
      </c>
      <c r="DM73" s="50">
        <f t="shared" si="132"/>
        <v>0</v>
      </c>
      <c r="DN73" s="50">
        <f t="shared" si="132"/>
        <v>0</v>
      </c>
      <c r="DO73" s="50">
        <f t="shared" si="132"/>
        <v>363353698</v>
      </c>
      <c r="DP73" s="50">
        <f t="shared" si="132"/>
        <v>327370550.65999997</v>
      </c>
      <c r="DQ73" s="50">
        <f t="shared" si="132"/>
        <v>312745194.65999997</v>
      </c>
      <c r="DR73" s="50">
        <f t="shared" si="132"/>
        <v>0</v>
      </c>
      <c r="DS73" s="50">
        <f t="shared" si="132"/>
        <v>448219424</v>
      </c>
      <c r="DT73" s="50">
        <f t="shared" si="132"/>
        <v>1132000000</v>
      </c>
      <c r="DU73" s="50">
        <f t="shared" si="132"/>
        <v>944705000</v>
      </c>
      <c r="DV73" s="50">
        <f t="shared" si="132"/>
        <v>944705000</v>
      </c>
      <c r="DW73" s="50">
        <f t="shared" si="132"/>
        <v>0</v>
      </c>
      <c r="DX73" s="50">
        <f t="shared" si="132"/>
        <v>0</v>
      </c>
      <c r="DY73" s="50">
        <f t="shared" si="132"/>
        <v>0</v>
      </c>
      <c r="DZ73" s="50">
        <f t="shared" si="132"/>
        <v>0</v>
      </c>
      <c r="EA73" s="50">
        <f t="shared" si="132"/>
        <v>0</v>
      </c>
      <c r="EB73" s="50">
        <f t="shared" si="132"/>
        <v>0</v>
      </c>
      <c r="EC73" s="50">
        <f t="shared" si="132"/>
        <v>0</v>
      </c>
      <c r="ED73" s="50">
        <f t="shared" si="132"/>
        <v>0</v>
      </c>
      <c r="EE73" s="50">
        <f t="shared" si="132"/>
        <v>0</v>
      </c>
      <c r="EF73" s="50">
        <f t="shared" si="132"/>
        <v>0</v>
      </c>
      <c r="EG73" s="50">
        <f t="shared" si="132"/>
        <v>0</v>
      </c>
      <c r="EH73" s="50">
        <f t="shared" si="132"/>
        <v>0</v>
      </c>
      <c r="EI73" s="50">
        <f t="shared" si="132"/>
        <v>0</v>
      </c>
      <c r="EJ73" s="50">
        <f t="shared" si="132"/>
        <v>0</v>
      </c>
      <c r="EK73" s="50">
        <f t="shared" si="132"/>
        <v>0</v>
      </c>
      <c r="EL73" s="50">
        <f t="shared" si="132"/>
        <v>0</v>
      </c>
      <c r="EM73" s="50">
        <f t="shared" si="132"/>
        <v>0</v>
      </c>
      <c r="EN73" s="50">
        <f t="shared" si="132"/>
        <v>0</v>
      </c>
      <c r="EO73" s="50">
        <f t="shared" si="132"/>
        <v>0</v>
      </c>
      <c r="EP73" s="50">
        <f t="shared" si="132"/>
        <v>0</v>
      </c>
      <c r="EQ73" s="50">
        <f t="shared" si="132"/>
        <v>0</v>
      </c>
      <c r="ER73" s="50">
        <f t="shared" si="132"/>
        <v>0</v>
      </c>
      <c r="ES73" s="50">
        <f t="shared" si="132"/>
        <v>0</v>
      </c>
      <c r="ET73" s="50">
        <f t="shared" si="132"/>
        <v>0</v>
      </c>
      <c r="EU73" s="50">
        <f t="shared" si="132"/>
        <v>0</v>
      </c>
      <c r="EV73" s="50">
        <f t="shared" si="132"/>
        <v>0</v>
      </c>
      <c r="EW73" s="50">
        <f t="shared" ref="EW73" si="133">EW74+EW77+EW79</f>
        <v>448219424</v>
      </c>
      <c r="EX73" s="50">
        <f>EX74+EX77+EX79</f>
        <v>1495353698</v>
      </c>
      <c r="EY73" s="50">
        <f t="shared" ref="EY73:GZ73" si="134">EY74+EY77+EY79</f>
        <v>1272075550.6599998</v>
      </c>
      <c r="EZ73" s="50">
        <f t="shared" si="134"/>
        <v>1257450194.6599998</v>
      </c>
      <c r="FA73" s="50">
        <f t="shared" si="134"/>
        <v>0</v>
      </c>
      <c r="FB73" s="50">
        <f t="shared" si="134"/>
        <v>0</v>
      </c>
      <c r="FC73" s="50">
        <f t="shared" si="134"/>
        <v>0</v>
      </c>
      <c r="FD73" s="50">
        <f t="shared" si="134"/>
        <v>0</v>
      </c>
      <c r="FE73" s="50">
        <f t="shared" si="134"/>
        <v>0</v>
      </c>
      <c r="FF73" s="50">
        <f t="shared" si="134"/>
        <v>0</v>
      </c>
      <c r="FG73" s="50">
        <f t="shared" si="134"/>
        <v>0</v>
      </c>
      <c r="FH73" s="50">
        <f t="shared" si="134"/>
        <v>601965511</v>
      </c>
      <c r="FI73" s="50">
        <f t="shared" si="134"/>
        <v>219000000</v>
      </c>
      <c r="FJ73" s="50">
        <f t="shared" si="134"/>
        <v>0</v>
      </c>
      <c r="FK73" s="50">
        <f t="shared" si="134"/>
        <v>14625356</v>
      </c>
      <c r="FL73" s="50">
        <f t="shared" si="134"/>
        <v>440166007</v>
      </c>
      <c r="FM73" s="50">
        <f t="shared" si="134"/>
        <v>1098214879</v>
      </c>
      <c r="FN73" s="50">
        <f t="shared" si="134"/>
        <v>688920000</v>
      </c>
      <c r="FO73" s="50">
        <f t="shared" si="134"/>
        <v>141582000</v>
      </c>
      <c r="FP73" s="50">
        <f t="shared" si="134"/>
        <v>0</v>
      </c>
      <c r="FQ73" s="50">
        <f t="shared" si="134"/>
        <v>0</v>
      </c>
      <c r="FR73" s="50">
        <f t="shared" si="134"/>
        <v>0</v>
      </c>
      <c r="FS73" s="50">
        <f t="shared" si="134"/>
        <v>0</v>
      </c>
      <c r="FT73" s="50">
        <f t="shared" si="134"/>
        <v>0</v>
      </c>
      <c r="FU73" s="50">
        <f t="shared" si="134"/>
        <v>0</v>
      </c>
      <c r="FV73" s="50">
        <f t="shared" si="134"/>
        <v>0</v>
      </c>
      <c r="FW73" s="50">
        <f t="shared" si="134"/>
        <v>0</v>
      </c>
      <c r="FX73" s="50">
        <f t="shared" si="134"/>
        <v>0</v>
      </c>
      <c r="FY73" s="50">
        <f t="shared" si="134"/>
        <v>0</v>
      </c>
      <c r="FZ73" s="50">
        <f t="shared" si="134"/>
        <v>0</v>
      </c>
      <c r="GA73" s="50">
        <f t="shared" si="134"/>
        <v>0</v>
      </c>
      <c r="GB73" s="50">
        <f t="shared" si="134"/>
        <v>0</v>
      </c>
      <c r="GC73" s="50">
        <f t="shared" si="134"/>
        <v>0</v>
      </c>
      <c r="GD73" s="50">
        <f t="shared" si="134"/>
        <v>0</v>
      </c>
      <c r="GE73" s="50">
        <f t="shared" si="134"/>
        <v>0</v>
      </c>
      <c r="GF73" s="50">
        <f t="shared" si="134"/>
        <v>0</v>
      </c>
      <c r="GG73" s="50">
        <f t="shared" si="134"/>
        <v>0</v>
      </c>
      <c r="GH73" s="50">
        <f t="shared" si="134"/>
        <v>0</v>
      </c>
      <c r="GI73" s="50">
        <f t="shared" si="134"/>
        <v>0</v>
      </c>
      <c r="GJ73" s="50">
        <f t="shared" si="134"/>
        <v>0</v>
      </c>
      <c r="GK73" s="50">
        <f t="shared" si="134"/>
        <v>0</v>
      </c>
      <c r="GL73" s="50">
        <f t="shared" si="134"/>
        <v>0</v>
      </c>
      <c r="GM73" s="50">
        <f t="shared" si="134"/>
        <v>0</v>
      </c>
      <c r="GN73" s="50">
        <f t="shared" si="134"/>
        <v>0</v>
      </c>
      <c r="GO73" s="50">
        <f t="shared" si="134"/>
        <v>0</v>
      </c>
      <c r="GP73" s="50">
        <f t="shared" si="134"/>
        <v>0</v>
      </c>
      <c r="GQ73" s="50">
        <f t="shared" si="134"/>
        <v>0</v>
      </c>
      <c r="GR73" s="50">
        <f t="shared" si="134"/>
        <v>0</v>
      </c>
      <c r="GS73" s="50">
        <f t="shared" si="134"/>
        <v>0</v>
      </c>
      <c r="GT73" s="50">
        <f t="shared" si="134"/>
        <v>0</v>
      </c>
      <c r="GU73" s="50">
        <f t="shared" si="134"/>
        <v>440166007</v>
      </c>
      <c r="GV73" s="50">
        <f t="shared" si="134"/>
        <v>1700180390</v>
      </c>
      <c r="GW73" s="50">
        <f t="shared" si="134"/>
        <v>907920000</v>
      </c>
      <c r="GX73" s="50">
        <f t="shared" si="134"/>
        <v>141582000</v>
      </c>
      <c r="GY73" s="50">
        <f t="shared" si="134"/>
        <v>14625356</v>
      </c>
      <c r="GZ73" s="768">
        <f t="shared" si="134"/>
        <v>4910366231</v>
      </c>
      <c r="HA73" s="256"/>
      <c r="HB73" s="263"/>
      <c r="HC73" s="326"/>
    </row>
    <row r="74" spans="1:211" ht="24.75" customHeight="1" x14ac:dyDescent="0.2">
      <c r="A74" s="782"/>
      <c r="B74" s="783"/>
      <c r="C74" s="266">
        <v>11</v>
      </c>
      <c r="D74" s="267" t="s">
        <v>201</v>
      </c>
      <c r="E74" s="319"/>
      <c r="F74" s="270"/>
      <c r="G74" s="269"/>
      <c r="H74" s="269"/>
      <c r="I74" s="269"/>
      <c r="J74" s="269"/>
      <c r="K74" s="269"/>
      <c r="L74" s="269"/>
      <c r="M74" s="269"/>
      <c r="N74" s="269"/>
      <c r="O74" s="269"/>
      <c r="P74" s="269"/>
      <c r="Q74" s="269"/>
      <c r="R74" s="269"/>
      <c r="S74" s="269"/>
      <c r="T74" s="269"/>
      <c r="U74" s="269"/>
      <c r="V74" s="269"/>
      <c r="W74" s="269"/>
      <c r="X74" s="269"/>
      <c r="Y74" s="269"/>
      <c r="Z74" s="269"/>
      <c r="AA74" s="269"/>
      <c r="AB74" s="269"/>
      <c r="AC74" s="51">
        <f t="shared" ref="AC74:BL74" si="135">SUM(AC75:AC76)</f>
        <v>0</v>
      </c>
      <c r="AD74" s="51">
        <f t="shared" si="135"/>
        <v>0</v>
      </c>
      <c r="AE74" s="51">
        <f t="shared" si="135"/>
        <v>0</v>
      </c>
      <c r="AF74" s="51">
        <f t="shared" si="135"/>
        <v>0</v>
      </c>
      <c r="AG74" s="51">
        <f t="shared" si="135"/>
        <v>0</v>
      </c>
      <c r="AH74" s="51">
        <f t="shared" si="135"/>
        <v>20000000</v>
      </c>
      <c r="AI74" s="51">
        <f t="shared" si="135"/>
        <v>13410000</v>
      </c>
      <c r="AJ74" s="51">
        <f t="shared" si="135"/>
        <v>13410000</v>
      </c>
      <c r="AK74" s="51">
        <f t="shared" si="135"/>
        <v>40000000</v>
      </c>
      <c r="AL74" s="51">
        <f t="shared" si="135"/>
        <v>40000000</v>
      </c>
      <c r="AM74" s="51">
        <f t="shared" si="135"/>
        <v>38916000</v>
      </c>
      <c r="AN74" s="51">
        <f t="shared" si="135"/>
        <v>38916000</v>
      </c>
      <c r="AO74" s="51">
        <f t="shared" si="135"/>
        <v>0</v>
      </c>
      <c r="AP74" s="51">
        <f t="shared" si="135"/>
        <v>0</v>
      </c>
      <c r="AQ74" s="51">
        <f t="shared" si="135"/>
        <v>0</v>
      </c>
      <c r="AR74" s="51">
        <f t="shared" si="135"/>
        <v>0</v>
      </c>
      <c r="AS74" s="51">
        <f t="shared" si="135"/>
        <v>0</v>
      </c>
      <c r="AT74" s="51">
        <f t="shared" si="135"/>
        <v>0</v>
      </c>
      <c r="AU74" s="51">
        <f t="shared" si="135"/>
        <v>0</v>
      </c>
      <c r="AV74" s="51">
        <f t="shared" si="135"/>
        <v>0</v>
      </c>
      <c r="AW74" s="51">
        <f t="shared" si="135"/>
        <v>0</v>
      </c>
      <c r="AX74" s="51">
        <f t="shared" si="135"/>
        <v>0</v>
      </c>
      <c r="AY74" s="51">
        <f t="shared" si="135"/>
        <v>0</v>
      </c>
      <c r="AZ74" s="51">
        <f t="shared" si="135"/>
        <v>0</v>
      </c>
      <c r="BA74" s="51">
        <f t="shared" si="135"/>
        <v>0</v>
      </c>
      <c r="BB74" s="51">
        <f t="shared" si="135"/>
        <v>0</v>
      </c>
      <c r="BC74" s="51">
        <f t="shared" si="135"/>
        <v>0</v>
      </c>
      <c r="BD74" s="51">
        <f t="shared" si="135"/>
        <v>0</v>
      </c>
      <c r="BE74" s="51">
        <f t="shared" si="135"/>
        <v>0</v>
      </c>
      <c r="BF74" s="51">
        <f t="shared" si="135"/>
        <v>0</v>
      </c>
      <c r="BG74" s="51">
        <f t="shared" si="135"/>
        <v>0</v>
      </c>
      <c r="BH74" s="51">
        <f t="shared" si="135"/>
        <v>0</v>
      </c>
      <c r="BI74" s="51">
        <f t="shared" si="135"/>
        <v>1000000000</v>
      </c>
      <c r="BJ74" s="51">
        <f t="shared" si="135"/>
        <v>0</v>
      </c>
      <c r="BK74" s="51">
        <f t="shared" si="135"/>
        <v>0</v>
      </c>
      <c r="BL74" s="51">
        <f t="shared" si="135"/>
        <v>0</v>
      </c>
      <c r="BM74" s="51">
        <f t="shared" ref="BM74:DX74" si="136">SUM(BM75:BM76)</f>
        <v>1040000000</v>
      </c>
      <c r="BN74" s="51">
        <f t="shared" si="136"/>
        <v>60000000</v>
      </c>
      <c r="BO74" s="51">
        <f t="shared" si="136"/>
        <v>52326000</v>
      </c>
      <c r="BP74" s="51">
        <f t="shared" si="136"/>
        <v>52326000</v>
      </c>
      <c r="BQ74" s="51">
        <f t="shared" si="136"/>
        <v>0</v>
      </c>
      <c r="BR74" s="51">
        <f t="shared" si="136"/>
        <v>0</v>
      </c>
      <c r="BS74" s="51">
        <f t="shared" si="136"/>
        <v>0</v>
      </c>
      <c r="BT74" s="51">
        <f t="shared" si="136"/>
        <v>0</v>
      </c>
      <c r="BU74" s="51">
        <f t="shared" si="136"/>
        <v>0</v>
      </c>
      <c r="BV74" s="51">
        <f t="shared" si="136"/>
        <v>148240000</v>
      </c>
      <c r="BW74" s="51">
        <f t="shared" si="136"/>
        <v>148240000</v>
      </c>
      <c r="BX74" s="51">
        <f t="shared" si="136"/>
        <v>148240000</v>
      </c>
      <c r="BY74" s="51">
        <f t="shared" si="136"/>
        <v>0</v>
      </c>
      <c r="BZ74" s="51">
        <f t="shared" si="136"/>
        <v>50000000</v>
      </c>
      <c r="CA74" s="51">
        <f t="shared" si="136"/>
        <v>181000000</v>
      </c>
      <c r="CB74" s="51">
        <f t="shared" si="136"/>
        <v>128384000</v>
      </c>
      <c r="CC74" s="51">
        <f t="shared" si="136"/>
        <v>125936450</v>
      </c>
      <c r="CD74" s="51">
        <f t="shared" si="136"/>
        <v>0</v>
      </c>
      <c r="CE74" s="51">
        <f t="shared" si="136"/>
        <v>0</v>
      </c>
      <c r="CF74" s="51">
        <f t="shared" si="136"/>
        <v>0</v>
      </c>
      <c r="CG74" s="51">
        <f t="shared" si="136"/>
        <v>0</v>
      </c>
      <c r="CH74" s="51">
        <f t="shared" si="136"/>
        <v>0</v>
      </c>
      <c r="CI74" s="51">
        <f t="shared" si="136"/>
        <v>0</v>
      </c>
      <c r="CJ74" s="51">
        <f t="shared" si="136"/>
        <v>0</v>
      </c>
      <c r="CK74" s="51">
        <f t="shared" si="136"/>
        <v>0</v>
      </c>
      <c r="CL74" s="51">
        <f t="shared" si="136"/>
        <v>0</v>
      </c>
      <c r="CM74" s="51">
        <f t="shared" si="136"/>
        <v>0</v>
      </c>
      <c r="CN74" s="51">
        <f t="shared" si="136"/>
        <v>0</v>
      </c>
      <c r="CO74" s="51">
        <f t="shared" si="136"/>
        <v>0</v>
      </c>
      <c r="CP74" s="51">
        <f t="shared" si="136"/>
        <v>0</v>
      </c>
      <c r="CQ74" s="51">
        <f t="shared" si="136"/>
        <v>0</v>
      </c>
      <c r="CR74" s="51">
        <f t="shared" si="136"/>
        <v>0</v>
      </c>
      <c r="CS74" s="51">
        <f t="shared" si="136"/>
        <v>0</v>
      </c>
      <c r="CT74" s="51">
        <f t="shared" si="136"/>
        <v>0</v>
      </c>
      <c r="CU74" s="51">
        <f t="shared" si="136"/>
        <v>0</v>
      </c>
      <c r="CV74" s="51">
        <f t="shared" si="136"/>
        <v>0</v>
      </c>
      <c r="CW74" s="51">
        <f t="shared" si="136"/>
        <v>0</v>
      </c>
      <c r="CX74" s="51">
        <f t="shared" si="136"/>
        <v>0</v>
      </c>
      <c r="CY74" s="51">
        <f t="shared" si="136"/>
        <v>0</v>
      </c>
      <c r="CZ74" s="51">
        <f t="shared" si="136"/>
        <v>0</v>
      </c>
      <c r="DA74" s="51">
        <f t="shared" si="136"/>
        <v>0</v>
      </c>
      <c r="DB74" s="51">
        <f t="shared" si="136"/>
        <v>0</v>
      </c>
      <c r="DC74" s="51">
        <f t="shared" si="136"/>
        <v>0</v>
      </c>
      <c r="DD74" s="51">
        <f t="shared" si="136"/>
        <v>0</v>
      </c>
      <c r="DE74" s="51">
        <f t="shared" si="136"/>
        <v>50000000</v>
      </c>
      <c r="DF74" s="51">
        <f t="shared" si="136"/>
        <v>329240000</v>
      </c>
      <c r="DG74" s="51">
        <f t="shared" si="136"/>
        <v>276624000</v>
      </c>
      <c r="DH74" s="51">
        <f t="shared" si="136"/>
        <v>274176450</v>
      </c>
      <c r="DI74" s="51">
        <f t="shared" si="136"/>
        <v>0</v>
      </c>
      <c r="DJ74" s="51">
        <f t="shared" si="136"/>
        <v>0</v>
      </c>
      <c r="DK74" s="51">
        <f t="shared" si="136"/>
        <v>0</v>
      </c>
      <c r="DL74" s="51">
        <f t="shared" si="136"/>
        <v>0</v>
      </c>
      <c r="DM74" s="51">
        <f t="shared" si="136"/>
        <v>0</v>
      </c>
      <c r="DN74" s="51">
        <f t="shared" si="136"/>
        <v>0</v>
      </c>
      <c r="DO74" s="51">
        <f t="shared" si="136"/>
        <v>0</v>
      </c>
      <c r="DP74" s="51">
        <f t="shared" si="136"/>
        <v>0</v>
      </c>
      <c r="DQ74" s="51">
        <f t="shared" si="136"/>
        <v>0</v>
      </c>
      <c r="DR74" s="51">
        <f t="shared" si="136"/>
        <v>0</v>
      </c>
      <c r="DS74" s="51">
        <f t="shared" si="136"/>
        <v>20000000</v>
      </c>
      <c r="DT74" s="51">
        <f t="shared" si="136"/>
        <v>150000000</v>
      </c>
      <c r="DU74" s="51">
        <f t="shared" si="136"/>
        <v>135656000</v>
      </c>
      <c r="DV74" s="51">
        <f t="shared" si="136"/>
        <v>135656000</v>
      </c>
      <c r="DW74" s="51">
        <f t="shared" si="136"/>
        <v>0</v>
      </c>
      <c r="DX74" s="51">
        <f t="shared" si="136"/>
        <v>0</v>
      </c>
      <c r="DY74" s="51">
        <f t="shared" ref="DY74:EW74" si="137">SUM(DY75:DY76)</f>
        <v>0</v>
      </c>
      <c r="DZ74" s="51">
        <f t="shared" si="137"/>
        <v>0</v>
      </c>
      <c r="EA74" s="51">
        <f t="shared" si="137"/>
        <v>0</v>
      </c>
      <c r="EB74" s="51">
        <f t="shared" si="137"/>
        <v>0</v>
      </c>
      <c r="EC74" s="51">
        <f t="shared" si="137"/>
        <v>0</v>
      </c>
      <c r="ED74" s="51">
        <f t="shared" si="137"/>
        <v>0</v>
      </c>
      <c r="EE74" s="51">
        <f t="shared" si="137"/>
        <v>0</v>
      </c>
      <c r="EF74" s="51">
        <f t="shared" si="137"/>
        <v>0</v>
      </c>
      <c r="EG74" s="51">
        <f t="shared" si="137"/>
        <v>0</v>
      </c>
      <c r="EH74" s="51">
        <f t="shared" si="137"/>
        <v>0</v>
      </c>
      <c r="EI74" s="51">
        <f t="shared" si="137"/>
        <v>0</v>
      </c>
      <c r="EJ74" s="51">
        <f t="shared" si="137"/>
        <v>0</v>
      </c>
      <c r="EK74" s="51">
        <f t="shared" si="137"/>
        <v>0</v>
      </c>
      <c r="EL74" s="51">
        <f t="shared" si="137"/>
        <v>0</v>
      </c>
      <c r="EM74" s="51">
        <f t="shared" si="137"/>
        <v>0</v>
      </c>
      <c r="EN74" s="51">
        <f t="shared" si="137"/>
        <v>0</v>
      </c>
      <c r="EO74" s="51">
        <f t="shared" si="137"/>
        <v>0</v>
      </c>
      <c r="EP74" s="51">
        <f t="shared" si="137"/>
        <v>0</v>
      </c>
      <c r="EQ74" s="51">
        <f t="shared" si="137"/>
        <v>0</v>
      </c>
      <c r="ER74" s="51">
        <f t="shared" si="137"/>
        <v>0</v>
      </c>
      <c r="ES74" s="51">
        <f t="shared" si="137"/>
        <v>0</v>
      </c>
      <c r="ET74" s="51">
        <f t="shared" si="137"/>
        <v>0</v>
      </c>
      <c r="EU74" s="51">
        <f t="shared" si="137"/>
        <v>0</v>
      </c>
      <c r="EV74" s="51">
        <f t="shared" si="137"/>
        <v>0</v>
      </c>
      <c r="EW74" s="51">
        <f t="shared" si="137"/>
        <v>20000000</v>
      </c>
      <c r="EX74" s="51">
        <f t="shared" ref="EX74:GZ74" si="138">SUM(EX75:EX76)</f>
        <v>150000000</v>
      </c>
      <c r="EY74" s="51">
        <f t="shared" si="138"/>
        <v>135656000</v>
      </c>
      <c r="EZ74" s="51">
        <f t="shared" si="138"/>
        <v>135656000</v>
      </c>
      <c r="FA74" s="51">
        <f t="shared" si="138"/>
        <v>0</v>
      </c>
      <c r="FB74" s="690">
        <f t="shared" si="138"/>
        <v>0</v>
      </c>
      <c r="FC74" s="51">
        <f t="shared" si="138"/>
        <v>0</v>
      </c>
      <c r="FD74" s="51">
        <f t="shared" si="138"/>
        <v>0</v>
      </c>
      <c r="FE74" s="51">
        <f t="shared" si="138"/>
        <v>0</v>
      </c>
      <c r="FF74" s="51">
        <f t="shared" si="138"/>
        <v>0</v>
      </c>
      <c r="FG74" s="51">
        <f t="shared" si="138"/>
        <v>0</v>
      </c>
      <c r="FH74" s="51">
        <f t="shared" si="138"/>
        <v>0</v>
      </c>
      <c r="FI74" s="51">
        <f t="shared" si="138"/>
        <v>0</v>
      </c>
      <c r="FJ74" s="51">
        <f t="shared" si="138"/>
        <v>0</v>
      </c>
      <c r="FK74" s="51">
        <f t="shared" si="138"/>
        <v>0</v>
      </c>
      <c r="FL74" s="51">
        <f t="shared" si="138"/>
        <v>10000000</v>
      </c>
      <c r="FM74" s="51">
        <f t="shared" si="138"/>
        <v>149050000</v>
      </c>
      <c r="FN74" s="51">
        <f t="shared" si="138"/>
        <v>116780000</v>
      </c>
      <c r="FO74" s="51">
        <f t="shared" si="138"/>
        <v>17807000</v>
      </c>
      <c r="FP74" s="51">
        <f t="shared" si="138"/>
        <v>0</v>
      </c>
      <c r="FQ74" s="51">
        <f t="shared" si="138"/>
        <v>0</v>
      </c>
      <c r="FR74" s="51">
        <f t="shared" si="138"/>
        <v>0</v>
      </c>
      <c r="FS74" s="51">
        <f t="shared" si="138"/>
        <v>0</v>
      </c>
      <c r="FT74" s="51">
        <f t="shared" si="138"/>
        <v>0</v>
      </c>
      <c r="FU74" s="51">
        <f t="shared" si="138"/>
        <v>0</v>
      </c>
      <c r="FV74" s="51">
        <f t="shared" si="138"/>
        <v>0</v>
      </c>
      <c r="FW74" s="51">
        <f t="shared" si="138"/>
        <v>0</v>
      </c>
      <c r="FX74" s="51">
        <f t="shared" si="138"/>
        <v>0</v>
      </c>
      <c r="FY74" s="51">
        <f t="shared" si="138"/>
        <v>0</v>
      </c>
      <c r="FZ74" s="51">
        <f t="shared" si="138"/>
        <v>0</v>
      </c>
      <c r="GA74" s="51">
        <f t="shared" si="138"/>
        <v>0</v>
      </c>
      <c r="GB74" s="51">
        <f t="shared" si="138"/>
        <v>0</v>
      </c>
      <c r="GC74" s="51">
        <f t="shared" si="138"/>
        <v>0</v>
      </c>
      <c r="GD74" s="51">
        <f t="shared" si="138"/>
        <v>0</v>
      </c>
      <c r="GE74" s="51">
        <f t="shared" si="138"/>
        <v>0</v>
      </c>
      <c r="GF74" s="51">
        <f t="shared" si="138"/>
        <v>0</v>
      </c>
      <c r="GG74" s="51">
        <f t="shared" si="138"/>
        <v>0</v>
      </c>
      <c r="GH74" s="51">
        <f t="shared" si="138"/>
        <v>0</v>
      </c>
      <c r="GI74" s="51">
        <f t="shared" si="138"/>
        <v>0</v>
      </c>
      <c r="GJ74" s="51">
        <f t="shared" si="138"/>
        <v>0</v>
      </c>
      <c r="GK74" s="51">
        <f t="shared" si="138"/>
        <v>0</v>
      </c>
      <c r="GL74" s="51">
        <f t="shared" si="138"/>
        <v>0</v>
      </c>
      <c r="GM74" s="51">
        <f t="shared" si="138"/>
        <v>0</v>
      </c>
      <c r="GN74" s="51">
        <f t="shared" si="138"/>
        <v>0</v>
      </c>
      <c r="GO74" s="51">
        <f t="shared" si="138"/>
        <v>0</v>
      </c>
      <c r="GP74" s="51">
        <f t="shared" si="138"/>
        <v>0</v>
      </c>
      <c r="GQ74" s="51">
        <f t="shared" si="138"/>
        <v>0</v>
      </c>
      <c r="GR74" s="51">
        <f t="shared" si="138"/>
        <v>0</v>
      </c>
      <c r="GS74" s="51">
        <f t="shared" si="138"/>
        <v>0</v>
      </c>
      <c r="GT74" s="51">
        <f t="shared" si="138"/>
        <v>0</v>
      </c>
      <c r="GU74" s="51">
        <f t="shared" si="138"/>
        <v>10000000</v>
      </c>
      <c r="GV74" s="51">
        <f t="shared" si="138"/>
        <v>149050000</v>
      </c>
      <c r="GW74" s="51">
        <f t="shared" si="138"/>
        <v>116780000</v>
      </c>
      <c r="GX74" s="51">
        <f t="shared" si="138"/>
        <v>17807000</v>
      </c>
      <c r="GY74" s="51">
        <f t="shared" si="138"/>
        <v>0</v>
      </c>
      <c r="GZ74" s="771">
        <f t="shared" si="138"/>
        <v>1120000000</v>
      </c>
      <c r="HA74" s="269"/>
      <c r="HB74" s="266"/>
      <c r="HC74" s="326"/>
    </row>
    <row r="75" spans="1:211" ht="104.25" customHeight="1" x14ac:dyDescent="0.2">
      <c r="A75" s="782"/>
      <c r="B75" s="357"/>
      <c r="C75" s="527">
        <v>8</v>
      </c>
      <c r="D75" s="929" t="s">
        <v>202</v>
      </c>
      <c r="E75" s="477">
        <v>665</v>
      </c>
      <c r="F75" s="477">
        <v>798</v>
      </c>
      <c r="G75" s="282">
        <v>50</v>
      </c>
      <c r="H75" s="283" t="s">
        <v>203</v>
      </c>
      <c r="I75" s="280" t="s">
        <v>204</v>
      </c>
      <c r="J75" s="284" t="s">
        <v>125</v>
      </c>
      <c r="K75" s="284">
        <v>13</v>
      </c>
      <c r="L75" s="315" t="s">
        <v>73</v>
      </c>
      <c r="M75" s="286" t="s">
        <v>53</v>
      </c>
      <c r="N75" s="286">
        <v>15</v>
      </c>
      <c r="O75" s="773">
        <v>2</v>
      </c>
      <c r="P75" s="774">
        <v>2</v>
      </c>
      <c r="Q75" s="724">
        <v>5</v>
      </c>
      <c r="R75" s="289"/>
      <c r="S75" s="788">
        <v>5</v>
      </c>
      <c r="T75" s="724">
        <v>5</v>
      </c>
      <c r="U75" s="724"/>
      <c r="V75" s="412">
        <v>5</v>
      </c>
      <c r="W75" s="724">
        <v>3</v>
      </c>
      <c r="X75" s="315"/>
      <c r="Y75" s="315">
        <v>1</v>
      </c>
      <c r="Z75" s="789">
        <f>BM75/BM74</f>
        <v>1</v>
      </c>
      <c r="AA75" s="287">
        <v>8</v>
      </c>
      <c r="AB75" s="790" t="s">
        <v>135</v>
      </c>
      <c r="AC75" s="161"/>
      <c r="AD75" s="54"/>
      <c r="AE75" s="54"/>
      <c r="AF75" s="54"/>
      <c r="AG75" s="161"/>
      <c r="AH75" s="58">
        <v>20000000</v>
      </c>
      <c r="AI75" s="54">
        <v>13410000</v>
      </c>
      <c r="AJ75" s="54">
        <v>13410000</v>
      </c>
      <c r="AK75" s="161">
        <v>40000000</v>
      </c>
      <c r="AL75" s="54">
        <v>40000000</v>
      </c>
      <c r="AM75" s="54">
        <v>38916000</v>
      </c>
      <c r="AN75" s="54">
        <v>38916000</v>
      </c>
      <c r="AO75" s="161"/>
      <c r="AP75" s="54"/>
      <c r="AQ75" s="54"/>
      <c r="AR75" s="54"/>
      <c r="AS75" s="161"/>
      <c r="AT75" s="54"/>
      <c r="AU75" s="54"/>
      <c r="AV75" s="54"/>
      <c r="AW75" s="161"/>
      <c r="AX75" s="54"/>
      <c r="AY75" s="54"/>
      <c r="AZ75" s="54"/>
      <c r="BA75" s="161"/>
      <c r="BB75" s="54"/>
      <c r="BC75" s="54"/>
      <c r="BD75" s="54"/>
      <c r="BE75" s="161"/>
      <c r="BF75" s="54"/>
      <c r="BG75" s="54"/>
      <c r="BH75" s="54"/>
      <c r="BI75" s="161">
        <v>1000000000</v>
      </c>
      <c r="BJ75" s="54"/>
      <c r="BK75" s="54"/>
      <c r="BL75" s="54"/>
      <c r="BM75" s="53">
        <f>+AC75+AG75+AK75+AO75+AS75+AW75+BA75+BE75+BI75</f>
        <v>1040000000</v>
      </c>
      <c r="BN75" s="54">
        <f t="shared" ref="BN75:BP76" si="139">AD75+AH75+AL75+AP75+AT75+AX75+BB75+BF75+BJ75</f>
        <v>60000000</v>
      </c>
      <c r="BO75" s="54">
        <f t="shared" si="139"/>
        <v>52326000</v>
      </c>
      <c r="BP75" s="54">
        <f t="shared" si="139"/>
        <v>52326000</v>
      </c>
      <c r="BQ75" s="87"/>
      <c r="BR75" s="87"/>
      <c r="BS75" s="87"/>
      <c r="BT75" s="87"/>
      <c r="BU75" s="87"/>
      <c r="BV75" s="87">
        <v>148240000</v>
      </c>
      <c r="BW75" s="87">
        <v>148240000</v>
      </c>
      <c r="BX75" s="87">
        <v>148240000</v>
      </c>
      <c r="BY75" s="87"/>
      <c r="BZ75" s="88">
        <v>40000000</v>
      </c>
      <c r="CA75" s="87">
        <v>131840000</v>
      </c>
      <c r="CB75" s="87">
        <v>79224000</v>
      </c>
      <c r="CC75" s="87">
        <v>76776450</v>
      </c>
      <c r="CD75" s="87"/>
      <c r="CE75" s="87"/>
      <c r="CF75" s="87"/>
      <c r="CG75" s="87"/>
      <c r="CH75" s="87"/>
      <c r="CI75" s="87"/>
      <c r="CJ75" s="87"/>
      <c r="CK75" s="87"/>
      <c r="CL75" s="87"/>
      <c r="CM75" s="87"/>
      <c r="CN75" s="87"/>
      <c r="CO75" s="87"/>
      <c r="CP75" s="87"/>
      <c r="CQ75" s="87"/>
      <c r="CR75" s="87"/>
      <c r="CS75" s="87"/>
      <c r="CT75" s="87"/>
      <c r="CU75" s="87"/>
      <c r="CV75" s="87"/>
      <c r="CW75" s="87"/>
      <c r="CX75" s="87"/>
      <c r="CY75" s="87"/>
      <c r="CZ75" s="87"/>
      <c r="DA75" s="87"/>
      <c r="DB75" s="87"/>
      <c r="DC75" s="87"/>
      <c r="DD75" s="87"/>
      <c r="DE75" s="85">
        <v>40000000</v>
      </c>
      <c r="DF75" s="100">
        <f t="shared" ref="DF75:DH76" si="140">BR75+BV75+CA75+CF75+CJ75+CN75+CR75+CW75+DB75</f>
        <v>280080000</v>
      </c>
      <c r="DG75" s="100">
        <f t="shared" si="140"/>
        <v>227464000</v>
      </c>
      <c r="DH75" s="100">
        <f t="shared" si="140"/>
        <v>225016450</v>
      </c>
      <c r="DI75" s="100"/>
      <c r="DJ75" s="88"/>
      <c r="DK75" s="66"/>
      <c r="DL75" s="88"/>
      <c r="DM75" s="88"/>
      <c r="DN75" s="88"/>
      <c r="DO75" s="88"/>
      <c r="DP75" s="88"/>
      <c r="DQ75" s="88"/>
      <c r="DR75" s="88"/>
      <c r="DS75" s="88">
        <v>10000000</v>
      </c>
      <c r="DT75" s="88">
        <v>120000000</v>
      </c>
      <c r="DU75" s="88">
        <v>109656000</v>
      </c>
      <c r="DV75" s="88">
        <v>109656000</v>
      </c>
      <c r="DW75" s="88"/>
      <c r="DX75" s="88"/>
      <c r="DY75" s="88"/>
      <c r="DZ75" s="88"/>
      <c r="EA75" s="88"/>
      <c r="EB75" s="88"/>
      <c r="EC75" s="88"/>
      <c r="ED75" s="88"/>
      <c r="EE75" s="88"/>
      <c r="EF75" s="88"/>
      <c r="EG75" s="88"/>
      <c r="EH75" s="88"/>
      <c r="EI75" s="88"/>
      <c r="EJ75" s="88"/>
      <c r="EK75" s="88"/>
      <c r="EL75" s="88"/>
      <c r="EM75" s="88"/>
      <c r="EN75" s="88"/>
      <c r="EO75" s="88"/>
      <c r="EP75" s="88"/>
      <c r="EQ75" s="88"/>
      <c r="ER75" s="88"/>
      <c r="ES75" s="88"/>
      <c r="ET75" s="87"/>
      <c r="EU75" s="87"/>
      <c r="EV75" s="87"/>
      <c r="EW75" s="85">
        <f t="shared" ref="EW75:EX76" si="141">DJ75+DN75+DS75+DX75+EB75+EF75+EJ75+EN75+ES75</f>
        <v>10000000</v>
      </c>
      <c r="EX75" s="90">
        <f t="shared" si="141"/>
        <v>120000000</v>
      </c>
      <c r="EY75" s="90">
        <f t="shared" ref="EY75:EZ76" si="142">DL75+DP75+DU75+DZ75+ED75+EH75+EL75+EP75+EU75</f>
        <v>109656000</v>
      </c>
      <c r="EZ75" s="90">
        <f t="shared" si="142"/>
        <v>109656000</v>
      </c>
      <c r="FA75" s="192"/>
      <c r="FB75" s="87"/>
      <c r="FC75" s="88"/>
      <c r="FD75" s="88"/>
      <c r="FE75" s="88"/>
      <c r="FF75" s="147"/>
      <c r="FG75" s="87"/>
      <c r="FH75" s="87"/>
      <c r="FI75" s="87"/>
      <c r="FJ75" s="87"/>
      <c r="FK75" s="87"/>
      <c r="FL75" s="87">
        <v>5000000</v>
      </c>
      <c r="FM75" s="87">
        <v>119250000</v>
      </c>
      <c r="FN75" s="87">
        <v>103530000</v>
      </c>
      <c r="FO75" s="87">
        <v>15157000</v>
      </c>
      <c r="FP75" s="87"/>
      <c r="FQ75" s="87"/>
      <c r="FR75" s="87"/>
      <c r="FS75" s="87"/>
      <c r="FT75" s="87"/>
      <c r="FU75" s="87"/>
      <c r="FV75" s="87"/>
      <c r="FW75" s="87"/>
      <c r="FX75" s="87"/>
      <c r="FY75" s="87"/>
      <c r="FZ75" s="87"/>
      <c r="GA75" s="87"/>
      <c r="GB75" s="87"/>
      <c r="GC75" s="87"/>
      <c r="GD75" s="87"/>
      <c r="GE75" s="87"/>
      <c r="GF75" s="87"/>
      <c r="GG75" s="87"/>
      <c r="GH75" s="87"/>
      <c r="GI75" s="87"/>
      <c r="GJ75" s="87"/>
      <c r="GK75" s="87"/>
      <c r="GL75" s="87"/>
      <c r="GM75" s="87"/>
      <c r="GN75" s="87"/>
      <c r="GO75" s="87"/>
      <c r="GP75" s="87"/>
      <c r="GQ75" s="87"/>
      <c r="GR75" s="87"/>
      <c r="GS75" s="87"/>
      <c r="GT75" s="87"/>
      <c r="GU75" s="85">
        <f>FB75+FG75+FL75+FQ75+FV75+GA75+GF75+GK75+GP75</f>
        <v>5000000</v>
      </c>
      <c r="GV75" s="85">
        <f t="shared" ref="GV75:GY76" si="143">GQ75+GL75+GG75+GB75+FW75+FR75+FM75+FH75+FC75</f>
        <v>119250000</v>
      </c>
      <c r="GW75" s="85">
        <f t="shared" si="143"/>
        <v>103530000</v>
      </c>
      <c r="GX75" s="85">
        <f t="shared" si="143"/>
        <v>15157000</v>
      </c>
      <c r="GY75" s="85">
        <f t="shared" si="143"/>
        <v>0</v>
      </c>
      <c r="GZ75" s="772">
        <f>BM75+DE75+EW75+GU75</f>
        <v>1095000000</v>
      </c>
      <c r="HA75" s="526" t="s">
        <v>994</v>
      </c>
      <c r="HB75" s="280" t="s">
        <v>1260</v>
      </c>
      <c r="HC75" s="342" t="s">
        <v>1610</v>
      </c>
    </row>
    <row r="76" spans="1:211" ht="81.75" customHeight="1" x14ac:dyDescent="0.2">
      <c r="A76" s="782"/>
      <c r="B76" s="357"/>
      <c r="C76" s="300"/>
      <c r="D76" s="931"/>
      <c r="E76" s="309"/>
      <c r="F76" s="309"/>
      <c r="G76" s="282">
        <v>51</v>
      </c>
      <c r="H76" s="283" t="s">
        <v>205</v>
      </c>
      <c r="I76" s="280" t="s">
        <v>206</v>
      </c>
      <c r="J76" s="284" t="s">
        <v>125</v>
      </c>
      <c r="K76" s="284">
        <v>13</v>
      </c>
      <c r="L76" s="284" t="s">
        <v>58</v>
      </c>
      <c r="M76" s="287">
        <v>0</v>
      </c>
      <c r="N76" s="287">
        <v>1</v>
      </c>
      <c r="O76" s="287">
        <v>0</v>
      </c>
      <c r="P76" s="288"/>
      <c r="Q76" s="287">
        <v>1</v>
      </c>
      <c r="R76" s="289"/>
      <c r="S76" s="345">
        <v>1</v>
      </c>
      <c r="T76" s="287">
        <v>1</v>
      </c>
      <c r="U76" s="287"/>
      <c r="V76" s="345">
        <v>1</v>
      </c>
      <c r="W76" s="287">
        <v>1</v>
      </c>
      <c r="X76" s="284"/>
      <c r="Y76" s="284">
        <v>0.35</v>
      </c>
      <c r="Z76" s="370"/>
      <c r="AA76" s="287">
        <v>12</v>
      </c>
      <c r="AB76" s="284" t="s">
        <v>74</v>
      </c>
      <c r="AC76" s="53"/>
      <c r="AD76" s="54"/>
      <c r="AE76" s="54"/>
      <c r="AF76" s="54"/>
      <c r="AG76" s="53"/>
      <c r="AH76" s="54"/>
      <c r="AI76" s="54"/>
      <c r="AJ76" s="54"/>
      <c r="AK76" s="53"/>
      <c r="AL76" s="54"/>
      <c r="AM76" s="54"/>
      <c r="AN76" s="54"/>
      <c r="AO76" s="53"/>
      <c r="AP76" s="54"/>
      <c r="AQ76" s="54"/>
      <c r="AR76" s="54"/>
      <c r="AS76" s="53"/>
      <c r="AT76" s="54"/>
      <c r="AU76" s="54"/>
      <c r="AV76" s="54"/>
      <c r="AW76" s="53"/>
      <c r="AX76" s="54"/>
      <c r="AY76" s="54"/>
      <c r="AZ76" s="54"/>
      <c r="BA76" s="53"/>
      <c r="BB76" s="54"/>
      <c r="BC76" s="54"/>
      <c r="BD76" s="54"/>
      <c r="BE76" s="53"/>
      <c r="BF76" s="54"/>
      <c r="BG76" s="54"/>
      <c r="BH76" s="54"/>
      <c r="BI76" s="53"/>
      <c r="BJ76" s="54"/>
      <c r="BK76" s="54"/>
      <c r="BL76" s="54"/>
      <c r="BM76" s="53">
        <f>+AC76+AG76+AK76+AO76+AS76+AW76+BA76+BE76+BI76</f>
        <v>0</v>
      </c>
      <c r="BN76" s="54">
        <f t="shared" si="139"/>
        <v>0</v>
      </c>
      <c r="BO76" s="54">
        <f t="shared" si="139"/>
        <v>0</v>
      </c>
      <c r="BP76" s="54">
        <f t="shared" si="139"/>
        <v>0</v>
      </c>
      <c r="BQ76" s="86"/>
      <c r="BR76" s="86"/>
      <c r="BS76" s="86"/>
      <c r="BT76" s="86"/>
      <c r="BU76" s="86"/>
      <c r="BV76" s="86"/>
      <c r="BW76" s="86"/>
      <c r="BX76" s="86"/>
      <c r="BY76" s="86"/>
      <c r="BZ76" s="88">
        <v>10000000</v>
      </c>
      <c r="CA76" s="87">
        <v>49160000</v>
      </c>
      <c r="CB76" s="87">
        <v>49160000</v>
      </c>
      <c r="CC76" s="87">
        <v>49160000</v>
      </c>
      <c r="CD76" s="87"/>
      <c r="CE76" s="87"/>
      <c r="CF76" s="87"/>
      <c r="CG76" s="87"/>
      <c r="CH76" s="87"/>
      <c r="CI76" s="86"/>
      <c r="CJ76" s="86"/>
      <c r="CK76" s="86"/>
      <c r="CL76" s="86"/>
      <c r="CM76" s="86"/>
      <c r="CN76" s="86"/>
      <c r="CO76" s="86"/>
      <c r="CP76" s="86"/>
      <c r="CQ76" s="86"/>
      <c r="CR76" s="86"/>
      <c r="CS76" s="86"/>
      <c r="CT76" s="86"/>
      <c r="CU76" s="86"/>
      <c r="CV76" s="86"/>
      <c r="CW76" s="86"/>
      <c r="CX76" s="86"/>
      <c r="CY76" s="86"/>
      <c r="CZ76" s="86"/>
      <c r="DA76" s="86"/>
      <c r="DB76" s="86"/>
      <c r="DC76" s="86"/>
      <c r="DD76" s="86"/>
      <c r="DE76" s="85">
        <v>10000000</v>
      </c>
      <c r="DF76" s="100">
        <f t="shared" si="140"/>
        <v>49160000</v>
      </c>
      <c r="DG76" s="100">
        <f t="shared" si="140"/>
        <v>49160000</v>
      </c>
      <c r="DH76" s="100">
        <f t="shared" si="140"/>
        <v>49160000</v>
      </c>
      <c r="DI76" s="100"/>
      <c r="DJ76" s="88"/>
      <c r="DK76" s="66"/>
      <c r="DL76" s="88"/>
      <c r="DM76" s="88"/>
      <c r="DN76" s="88"/>
      <c r="DO76" s="88"/>
      <c r="DP76" s="88"/>
      <c r="DQ76" s="88"/>
      <c r="DR76" s="88"/>
      <c r="DS76" s="88">
        <v>10000000</v>
      </c>
      <c r="DT76" s="88">
        <v>30000000</v>
      </c>
      <c r="DU76" s="88">
        <v>26000000</v>
      </c>
      <c r="DV76" s="88">
        <v>26000000</v>
      </c>
      <c r="DW76" s="88"/>
      <c r="DX76" s="88"/>
      <c r="DY76" s="88"/>
      <c r="DZ76" s="88"/>
      <c r="EA76" s="88"/>
      <c r="EB76" s="88"/>
      <c r="EC76" s="88"/>
      <c r="ED76" s="88"/>
      <c r="EE76" s="88"/>
      <c r="EF76" s="88"/>
      <c r="EG76" s="88"/>
      <c r="EH76" s="88"/>
      <c r="EI76" s="88"/>
      <c r="EJ76" s="88"/>
      <c r="EK76" s="88"/>
      <c r="EL76" s="88"/>
      <c r="EM76" s="88"/>
      <c r="EN76" s="88"/>
      <c r="EO76" s="88"/>
      <c r="EP76" s="88"/>
      <c r="EQ76" s="88"/>
      <c r="ER76" s="88"/>
      <c r="ES76" s="88"/>
      <c r="ET76" s="87"/>
      <c r="EU76" s="87"/>
      <c r="EV76" s="87"/>
      <c r="EW76" s="85">
        <f t="shared" si="141"/>
        <v>10000000</v>
      </c>
      <c r="EX76" s="90">
        <f t="shared" si="141"/>
        <v>30000000</v>
      </c>
      <c r="EY76" s="90">
        <f t="shared" si="142"/>
        <v>26000000</v>
      </c>
      <c r="EZ76" s="90">
        <f t="shared" si="142"/>
        <v>26000000</v>
      </c>
      <c r="FA76" s="192"/>
      <c r="FB76" s="87"/>
      <c r="FC76" s="88"/>
      <c r="FD76" s="88"/>
      <c r="FE76" s="88"/>
      <c r="FF76" s="147"/>
      <c r="FG76" s="87"/>
      <c r="FH76" s="87"/>
      <c r="FI76" s="87"/>
      <c r="FJ76" s="87"/>
      <c r="FK76" s="87"/>
      <c r="FL76" s="87">
        <v>5000000</v>
      </c>
      <c r="FM76" s="87">
        <v>29800000</v>
      </c>
      <c r="FN76" s="87">
        <v>13250000</v>
      </c>
      <c r="FO76" s="87">
        <v>2650000</v>
      </c>
      <c r="FP76" s="87"/>
      <c r="FQ76" s="87"/>
      <c r="FR76" s="87"/>
      <c r="FS76" s="87"/>
      <c r="FT76" s="87"/>
      <c r="FU76" s="87"/>
      <c r="FV76" s="87"/>
      <c r="FW76" s="87"/>
      <c r="FX76" s="87"/>
      <c r="FY76" s="87"/>
      <c r="FZ76" s="87"/>
      <c r="GA76" s="87"/>
      <c r="GB76" s="87"/>
      <c r="GC76" s="87"/>
      <c r="GD76" s="87"/>
      <c r="GE76" s="87"/>
      <c r="GF76" s="87"/>
      <c r="GG76" s="87"/>
      <c r="GH76" s="87"/>
      <c r="GI76" s="87"/>
      <c r="GJ76" s="87"/>
      <c r="GK76" s="87"/>
      <c r="GL76" s="87"/>
      <c r="GM76" s="87"/>
      <c r="GN76" s="87"/>
      <c r="GO76" s="87"/>
      <c r="GP76" s="87"/>
      <c r="GQ76" s="87"/>
      <c r="GR76" s="87"/>
      <c r="GS76" s="87"/>
      <c r="GT76" s="87"/>
      <c r="GU76" s="85">
        <f>FB76+FG76+FL76+FQ76+FV76+GA76+GF76+GK76+GP76</f>
        <v>5000000</v>
      </c>
      <c r="GV76" s="85">
        <f t="shared" si="143"/>
        <v>29800000</v>
      </c>
      <c r="GW76" s="85">
        <f t="shared" si="143"/>
        <v>13250000</v>
      </c>
      <c r="GX76" s="85">
        <f t="shared" si="143"/>
        <v>2650000</v>
      </c>
      <c r="GY76" s="85">
        <f t="shared" si="143"/>
        <v>0</v>
      </c>
      <c r="GZ76" s="772">
        <f>BM76+DE76+EW76+GU76</f>
        <v>25000000</v>
      </c>
      <c r="HA76" s="738"/>
      <c r="HB76" s="280" t="s">
        <v>1261</v>
      </c>
      <c r="HC76" s="342" t="s">
        <v>1611</v>
      </c>
    </row>
    <row r="77" spans="1:211" ht="24.75" customHeight="1" x14ac:dyDescent="0.2">
      <c r="A77" s="782"/>
      <c r="B77" s="357"/>
      <c r="C77" s="266">
        <v>12</v>
      </c>
      <c r="D77" s="267" t="s">
        <v>207</v>
      </c>
      <c r="E77" s="320"/>
      <c r="F77" s="320"/>
      <c r="G77" s="269"/>
      <c r="H77" s="269"/>
      <c r="I77" s="269"/>
      <c r="J77" s="269"/>
      <c r="K77" s="269"/>
      <c r="L77" s="269"/>
      <c r="M77" s="269"/>
      <c r="N77" s="269"/>
      <c r="O77" s="269"/>
      <c r="P77" s="269"/>
      <c r="Q77" s="269"/>
      <c r="R77" s="269"/>
      <c r="S77" s="269"/>
      <c r="T77" s="269"/>
      <c r="U77" s="269"/>
      <c r="V77" s="269"/>
      <c r="W77" s="269"/>
      <c r="X77" s="269"/>
      <c r="Y77" s="269"/>
      <c r="Z77" s="269"/>
      <c r="AA77" s="269"/>
      <c r="AB77" s="269"/>
      <c r="AC77" s="205">
        <f t="shared" ref="AC77:BL77" si="144">SUM(AC78)</f>
        <v>0</v>
      </c>
      <c r="AD77" s="205">
        <f t="shared" si="144"/>
        <v>0</v>
      </c>
      <c r="AE77" s="205">
        <f t="shared" si="144"/>
        <v>0</v>
      </c>
      <c r="AF77" s="205">
        <f t="shared" si="144"/>
        <v>0</v>
      </c>
      <c r="AG77" s="205">
        <f t="shared" si="144"/>
        <v>0</v>
      </c>
      <c r="AH77" s="205">
        <f t="shared" si="144"/>
        <v>63000000</v>
      </c>
      <c r="AI77" s="205">
        <f t="shared" si="144"/>
        <v>63000000</v>
      </c>
      <c r="AJ77" s="205">
        <f t="shared" si="144"/>
        <v>63000000</v>
      </c>
      <c r="AK77" s="205">
        <f t="shared" si="144"/>
        <v>80000000</v>
      </c>
      <c r="AL77" s="205">
        <f t="shared" si="144"/>
        <v>17000000</v>
      </c>
      <c r="AM77" s="205">
        <f t="shared" si="144"/>
        <v>15590000</v>
      </c>
      <c r="AN77" s="205">
        <f t="shared" si="144"/>
        <v>15590000</v>
      </c>
      <c r="AO77" s="205">
        <f t="shared" si="144"/>
        <v>0</v>
      </c>
      <c r="AP77" s="205">
        <f t="shared" si="144"/>
        <v>0</v>
      </c>
      <c r="AQ77" s="205">
        <f t="shared" si="144"/>
        <v>0</v>
      </c>
      <c r="AR77" s="205">
        <f t="shared" si="144"/>
        <v>0</v>
      </c>
      <c r="AS77" s="205">
        <f t="shared" si="144"/>
        <v>0</v>
      </c>
      <c r="AT77" s="205">
        <f t="shared" si="144"/>
        <v>0</v>
      </c>
      <c r="AU77" s="205">
        <f t="shared" si="144"/>
        <v>0</v>
      </c>
      <c r="AV77" s="205">
        <f t="shared" si="144"/>
        <v>0</v>
      </c>
      <c r="AW77" s="205">
        <f t="shared" si="144"/>
        <v>0</v>
      </c>
      <c r="AX77" s="205">
        <f t="shared" si="144"/>
        <v>0</v>
      </c>
      <c r="AY77" s="205">
        <f t="shared" si="144"/>
        <v>0</v>
      </c>
      <c r="AZ77" s="205">
        <f t="shared" si="144"/>
        <v>0</v>
      </c>
      <c r="BA77" s="205">
        <f t="shared" si="144"/>
        <v>0</v>
      </c>
      <c r="BB77" s="205">
        <f t="shared" si="144"/>
        <v>0</v>
      </c>
      <c r="BC77" s="205">
        <f t="shared" si="144"/>
        <v>0</v>
      </c>
      <c r="BD77" s="205">
        <f t="shared" si="144"/>
        <v>0</v>
      </c>
      <c r="BE77" s="205">
        <f t="shared" si="144"/>
        <v>0</v>
      </c>
      <c r="BF77" s="205">
        <f t="shared" si="144"/>
        <v>0</v>
      </c>
      <c r="BG77" s="205">
        <f t="shared" si="144"/>
        <v>0</v>
      </c>
      <c r="BH77" s="205">
        <f t="shared" si="144"/>
        <v>0</v>
      </c>
      <c r="BI77" s="205">
        <f t="shared" si="144"/>
        <v>2000000000</v>
      </c>
      <c r="BJ77" s="205">
        <f t="shared" si="144"/>
        <v>0</v>
      </c>
      <c r="BK77" s="205">
        <f t="shared" si="144"/>
        <v>0</v>
      </c>
      <c r="BL77" s="205">
        <f t="shared" si="144"/>
        <v>0</v>
      </c>
      <c r="BM77" s="205">
        <f t="shared" ref="BM77:DX77" si="145">SUM(BM78)</f>
        <v>2080000000</v>
      </c>
      <c r="BN77" s="205">
        <f t="shared" si="145"/>
        <v>80000000</v>
      </c>
      <c r="BO77" s="205">
        <f t="shared" si="145"/>
        <v>78590000</v>
      </c>
      <c r="BP77" s="205">
        <f t="shared" si="145"/>
        <v>78590000</v>
      </c>
      <c r="BQ77" s="205">
        <f t="shared" si="145"/>
        <v>0</v>
      </c>
      <c r="BR77" s="205">
        <f t="shared" si="145"/>
        <v>0</v>
      </c>
      <c r="BS77" s="205">
        <f t="shared" si="145"/>
        <v>0</v>
      </c>
      <c r="BT77" s="205">
        <f t="shared" si="145"/>
        <v>0</v>
      </c>
      <c r="BU77" s="205">
        <f t="shared" si="145"/>
        <v>0</v>
      </c>
      <c r="BV77" s="205">
        <f t="shared" si="145"/>
        <v>155080000</v>
      </c>
      <c r="BW77" s="205">
        <f t="shared" si="145"/>
        <v>155080000</v>
      </c>
      <c r="BX77" s="205">
        <f t="shared" si="145"/>
        <v>155080000</v>
      </c>
      <c r="BY77" s="205">
        <f t="shared" si="145"/>
        <v>0</v>
      </c>
      <c r="BZ77" s="205">
        <f t="shared" si="145"/>
        <v>90000000</v>
      </c>
      <c r="CA77" s="205">
        <f t="shared" si="145"/>
        <v>141300000</v>
      </c>
      <c r="CB77" s="205">
        <f t="shared" si="145"/>
        <v>93300000</v>
      </c>
      <c r="CC77" s="205">
        <f t="shared" si="145"/>
        <v>93300000</v>
      </c>
      <c r="CD77" s="205">
        <f t="shared" si="145"/>
        <v>0</v>
      </c>
      <c r="CE77" s="205">
        <f t="shared" si="145"/>
        <v>0</v>
      </c>
      <c r="CF77" s="205">
        <f t="shared" si="145"/>
        <v>0</v>
      </c>
      <c r="CG77" s="205">
        <f t="shared" si="145"/>
        <v>0</v>
      </c>
      <c r="CH77" s="205">
        <f t="shared" si="145"/>
        <v>0</v>
      </c>
      <c r="CI77" s="205">
        <f t="shared" si="145"/>
        <v>0</v>
      </c>
      <c r="CJ77" s="205">
        <f t="shared" si="145"/>
        <v>0</v>
      </c>
      <c r="CK77" s="205">
        <f t="shared" si="145"/>
        <v>0</v>
      </c>
      <c r="CL77" s="205">
        <f t="shared" si="145"/>
        <v>0</v>
      </c>
      <c r="CM77" s="205">
        <f t="shared" si="145"/>
        <v>0</v>
      </c>
      <c r="CN77" s="205">
        <f t="shared" si="145"/>
        <v>0</v>
      </c>
      <c r="CO77" s="205">
        <f t="shared" si="145"/>
        <v>0</v>
      </c>
      <c r="CP77" s="205">
        <f t="shared" si="145"/>
        <v>0</v>
      </c>
      <c r="CQ77" s="205">
        <f t="shared" si="145"/>
        <v>0</v>
      </c>
      <c r="CR77" s="205">
        <f t="shared" si="145"/>
        <v>0</v>
      </c>
      <c r="CS77" s="205">
        <f t="shared" si="145"/>
        <v>0</v>
      </c>
      <c r="CT77" s="205">
        <f t="shared" si="145"/>
        <v>0</v>
      </c>
      <c r="CU77" s="205">
        <f t="shared" si="145"/>
        <v>0</v>
      </c>
      <c r="CV77" s="205">
        <f t="shared" si="145"/>
        <v>0</v>
      </c>
      <c r="CW77" s="205">
        <f t="shared" si="145"/>
        <v>0</v>
      </c>
      <c r="CX77" s="205">
        <f t="shared" si="145"/>
        <v>0</v>
      </c>
      <c r="CY77" s="205">
        <f t="shared" si="145"/>
        <v>0</v>
      </c>
      <c r="CZ77" s="205">
        <f t="shared" si="145"/>
        <v>0</v>
      </c>
      <c r="DA77" s="205">
        <f t="shared" si="145"/>
        <v>0</v>
      </c>
      <c r="DB77" s="205">
        <f t="shared" si="145"/>
        <v>0</v>
      </c>
      <c r="DC77" s="205">
        <f t="shared" si="145"/>
        <v>0</v>
      </c>
      <c r="DD77" s="205">
        <f t="shared" si="145"/>
        <v>0</v>
      </c>
      <c r="DE77" s="205">
        <f t="shared" si="145"/>
        <v>90000000</v>
      </c>
      <c r="DF77" s="205">
        <f t="shared" si="145"/>
        <v>296380000</v>
      </c>
      <c r="DG77" s="205">
        <f t="shared" si="145"/>
        <v>248380000</v>
      </c>
      <c r="DH77" s="205">
        <f t="shared" si="145"/>
        <v>248380000</v>
      </c>
      <c r="DI77" s="205">
        <f t="shared" si="145"/>
        <v>0</v>
      </c>
      <c r="DJ77" s="205">
        <f t="shared" si="145"/>
        <v>0</v>
      </c>
      <c r="DK77" s="205">
        <f t="shared" si="145"/>
        <v>0</v>
      </c>
      <c r="DL77" s="205">
        <f t="shared" si="145"/>
        <v>0</v>
      </c>
      <c r="DM77" s="205">
        <f t="shared" si="145"/>
        <v>0</v>
      </c>
      <c r="DN77" s="205">
        <f t="shared" si="145"/>
        <v>0</v>
      </c>
      <c r="DO77" s="205">
        <f t="shared" si="145"/>
        <v>136640000</v>
      </c>
      <c r="DP77" s="205">
        <f t="shared" si="145"/>
        <v>124080666</v>
      </c>
      <c r="DQ77" s="205">
        <f t="shared" si="145"/>
        <v>124080666</v>
      </c>
      <c r="DR77" s="205">
        <f t="shared" si="145"/>
        <v>0</v>
      </c>
      <c r="DS77" s="205">
        <f t="shared" si="145"/>
        <v>30000000</v>
      </c>
      <c r="DT77" s="205">
        <f t="shared" si="145"/>
        <v>120000000</v>
      </c>
      <c r="DU77" s="205">
        <f t="shared" si="145"/>
        <v>119152000</v>
      </c>
      <c r="DV77" s="205">
        <f t="shared" si="145"/>
        <v>119152000</v>
      </c>
      <c r="DW77" s="205">
        <f t="shared" si="145"/>
        <v>0</v>
      </c>
      <c r="DX77" s="205">
        <f t="shared" si="145"/>
        <v>0</v>
      </c>
      <c r="DY77" s="205">
        <f t="shared" ref="DY77:EW77" si="146">SUM(DY78)</f>
        <v>0</v>
      </c>
      <c r="DZ77" s="205">
        <f t="shared" si="146"/>
        <v>0</v>
      </c>
      <c r="EA77" s="205">
        <f t="shared" si="146"/>
        <v>0</v>
      </c>
      <c r="EB77" s="205">
        <f t="shared" si="146"/>
        <v>0</v>
      </c>
      <c r="EC77" s="205">
        <f t="shared" si="146"/>
        <v>0</v>
      </c>
      <c r="ED77" s="205">
        <f t="shared" si="146"/>
        <v>0</v>
      </c>
      <c r="EE77" s="205">
        <f t="shared" si="146"/>
        <v>0</v>
      </c>
      <c r="EF77" s="205">
        <f t="shared" si="146"/>
        <v>0</v>
      </c>
      <c r="EG77" s="205">
        <f t="shared" si="146"/>
        <v>0</v>
      </c>
      <c r="EH77" s="205">
        <f t="shared" si="146"/>
        <v>0</v>
      </c>
      <c r="EI77" s="205">
        <f t="shared" si="146"/>
        <v>0</v>
      </c>
      <c r="EJ77" s="205">
        <f t="shared" si="146"/>
        <v>0</v>
      </c>
      <c r="EK77" s="205">
        <f t="shared" si="146"/>
        <v>0</v>
      </c>
      <c r="EL77" s="205">
        <f t="shared" si="146"/>
        <v>0</v>
      </c>
      <c r="EM77" s="205">
        <f t="shared" si="146"/>
        <v>0</v>
      </c>
      <c r="EN77" s="205">
        <f t="shared" si="146"/>
        <v>0</v>
      </c>
      <c r="EO77" s="205">
        <f t="shared" si="146"/>
        <v>0</v>
      </c>
      <c r="EP77" s="205">
        <f t="shared" si="146"/>
        <v>0</v>
      </c>
      <c r="EQ77" s="205">
        <f t="shared" si="146"/>
        <v>0</v>
      </c>
      <c r="ER77" s="205">
        <f t="shared" si="146"/>
        <v>0</v>
      </c>
      <c r="ES77" s="205">
        <f t="shared" si="146"/>
        <v>0</v>
      </c>
      <c r="ET77" s="205">
        <f t="shared" si="146"/>
        <v>0</v>
      </c>
      <c r="EU77" s="205">
        <f t="shared" si="146"/>
        <v>0</v>
      </c>
      <c r="EV77" s="205">
        <f t="shared" si="146"/>
        <v>0</v>
      </c>
      <c r="EW77" s="205">
        <f t="shared" si="146"/>
        <v>30000000</v>
      </c>
      <c r="EX77" s="205">
        <f t="shared" ref="EX77:GZ77" si="147">SUM(EX78)</f>
        <v>256640000</v>
      </c>
      <c r="EY77" s="205">
        <f t="shared" si="147"/>
        <v>243232666</v>
      </c>
      <c r="EZ77" s="205">
        <f t="shared" si="147"/>
        <v>243232666</v>
      </c>
      <c r="FA77" s="205">
        <f t="shared" si="147"/>
        <v>0</v>
      </c>
      <c r="FB77" s="214">
        <f t="shared" si="147"/>
        <v>0</v>
      </c>
      <c r="FC77" s="204">
        <f t="shared" si="147"/>
        <v>0</v>
      </c>
      <c r="FD77" s="204">
        <f t="shared" si="147"/>
        <v>0</v>
      </c>
      <c r="FE77" s="204">
        <f t="shared" si="147"/>
        <v>0</v>
      </c>
      <c r="FF77" s="204">
        <f t="shared" si="147"/>
        <v>0</v>
      </c>
      <c r="FG77" s="205">
        <f t="shared" si="147"/>
        <v>0</v>
      </c>
      <c r="FH77" s="204">
        <f t="shared" si="147"/>
        <v>0</v>
      </c>
      <c r="FI77" s="204">
        <f t="shared" si="147"/>
        <v>0</v>
      </c>
      <c r="FJ77" s="204">
        <f t="shared" si="147"/>
        <v>0</v>
      </c>
      <c r="FK77" s="204">
        <f t="shared" si="147"/>
        <v>0</v>
      </c>
      <c r="FL77" s="205">
        <f t="shared" si="147"/>
        <v>20000000</v>
      </c>
      <c r="FM77" s="204">
        <f t="shared" si="147"/>
        <v>119240000</v>
      </c>
      <c r="FN77" s="204">
        <f t="shared" si="147"/>
        <v>89510000</v>
      </c>
      <c r="FO77" s="204">
        <f t="shared" si="147"/>
        <v>6381000</v>
      </c>
      <c r="FP77" s="204">
        <f t="shared" si="147"/>
        <v>0</v>
      </c>
      <c r="FQ77" s="205">
        <f t="shared" si="147"/>
        <v>0</v>
      </c>
      <c r="FR77" s="204">
        <f t="shared" si="147"/>
        <v>0</v>
      </c>
      <c r="FS77" s="204">
        <f t="shared" si="147"/>
        <v>0</v>
      </c>
      <c r="FT77" s="204">
        <f t="shared" si="147"/>
        <v>0</v>
      </c>
      <c r="FU77" s="204">
        <f t="shared" si="147"/>
        <v>0</v>
      </c>
      <c r="FV77" s="205">
        <f t="shared" si="147"/>
        <v>0</v>
      </c>
      <c r="FW77" s="204">
        <f t="shared" si="147"/>
        <v>0</v>
      </c>
      <c r="FX77" s="204">
        <f t="shared" si="147"/>
        <v>0</v>
      </c>
      <c r="FY77" s="204">
        <f t="shared" si="147"/>
        <v>0</v>
      </c>
      <c r="FZ77" s="204">
        <f t="shared" si="147"/>
        <v>0</v>
      </c>
      <c r="GA77" s="205">
        <f t="shared" si="147"/>
        <v>0</v>
      </c>
      <c r="GB77" s="204">
        <f t="shared" si="147"/>
        <v>0</v>
      </c>
      <c r="GC77" s="204">
        <f t="shared" si="147"/>
        <v>0</v>
      </c>
      <c r="GD77" s="204">
        <f t="shared" si="147"/>
        <v>0</v>
      </c>
      <c r="GE77" s="204">
        <f t="shared" si="147"/>
        <v>0</v>
      </c>
      <c r="GF77" s="205">
        <f t="shared" si="147"/>
        <v>0</v>
      </c>
      <c r="GG77" s="204">
        <f t="shared" si="147"/>
        <v>0</v>
      </c>
      <c r="GH77" s="204">
        <f t="shared" si="147"/>
        <v>0</v>
      </c>
      <c r="GI77" s="204">
        <f t="shared" si="147"/>
        <v>0</v>
      </c>
      <c r="GJ77" s="204">
        <f t="shared" si="147"/>
        <v>0</v>
      </c>
      <c r="GK77" s="205">
        <f t="shared" si="147"/>
        <v>0</v>
      </c>
      <c r="GL77" s="204">
        <f t="shared" si="147"/>
        <v>0</v>
      </c>
      <c r="GM77" s="204">
        <f t="shared" si="147"/>
        <v>0</v>
      </c>
      <c r="GN77" s="204">
        <f t="shared" si="147"/>
        <v>0</v>
      </c>
      <c r="GO77" s="204">
        <f t="shared" si="147"/>
        <v>0</v>
      </c>
      <c r="GP77" s="205">
        <f t="shared" si="147"/>
        <v>0</v>
      </c>
      <c r="GQ77" s="204">
        <f t="shared" si="147"/>
        <v>0</v>
      </c>
      <c r="GR77" s="204">
        <f t="shared" si="147"/>
        <v>0</v>
      </c>
      <c r="GS77" s="204">
        <f t="shared" si="147"/>
        <v>0</v>
      </c>
      <c r="GT77" s="204">
        <f t="shared" si="147"/>
        <v>0</v>
      </c>
      <c r="GU77" s="205">
        <f t="shared" si="147"/>
        <v>20000000</v>
      </c>
      <c r="GV77" s="204">
        <f t="shared" si="147"/>
        <v>119240000</v>
      </c>
      <c r="GW77" s="204">
        <f t="shared" si="147"/>
        <v>89510000</v>
      </c>
      <c r="GX77" s="204">
        <f t="shared" si="147"/>
        <v>6381000</v>
      </c>
      <c r="GY77" s="204">
        <f t="shared" si="147"/>
        <v>0</v>
      </c>
      <c r="GZ77" s="776">
        <f t="shared" si="147"/>
        <v>2220000000</v>
      </c>
      <c r="HA77" s="269"/>
      <c r="HB77" s="266"/>
      <c r="HC77" s="326"/>
    </row>
    <row r="78" spans="1:211" ht="104.25" customHeight="1" x14ac:dyDescent="0.2">
      <c r="A78" s="782"/>
      <c r="B78" s="357"/>
      <c r="C78" s="304">
        <v>8</v>
      </c>
      <c r="D78" s="729" t="s">
        <v>202</v>
      </c>
      <c r="E78" s="335">
        <v>665</v>
      </c>
      <c r="F78" s="335">
        <v>798</v>
      </c>
      <c r="G78" s="282">
        <v>52</v>
      </c>
      <c r="H78" s="283" t="s">
        <v>208</v>
      </c>
      <c r="I78" s="280" t="s">
        <v>209</v>
      </c>
      <c r="J78" s="284" t="s">
        <v>125</v>
      </c>
      <c r="K78" s="284">
        <v>13</v>
      </c>
      <c r="L78" s="315" t="s">
        <v>58</v>
      </c>
      <c r="M78" s="286">
        <v>0</v>
      </c>
      <c r="N78" s="286">
        <v>3</v>
      </c>
      <c r="O78" s="773">
        <v>3</v>
      </c>
      <c r="P78" s="774">
        <v>3</v>
      </c>
      <c r="Q78" s="724">
        <v>3</v>
      </c>
      <c r="R78" s="289"/>
      <c r="S78" s="788">
        <v>3</v>
      </c>
      <c r="T78" s="724">
        <v>3</v>
      </c>
      <c r="U78" s="724"/>
      <c r="V78" s="412">
        <v>3</v>
      </c>
      <c r="W78" s="724">
        <v>3</v>
      </c>
      <c r="X78" s="315"/>
      <c r="Y78" s="315">
        <v>1</v>
      </c>
      <c r="Z78" s="789">
        <f>BM78/BM77</f>
        <v>1</v>
      </c>
      <c r="AA78" s="286">
        <v>8</v>
      </c>
      <c r="AB78" s="315" t="s">
        <v>135</v>
      </c>
      <c r="AC78" s="161"/>
      <c r="AD78" s="54"/>
      <c r="AE78" s="54"/>
      <c r="AF78" s="54"/>
      <c r="AG78" s="161"/>
      <c r="AH78" s="58">
        <v>63000000</v>
      </c>
      <c r="AI78" s="54">
        <v>63000000</v>
      </c>
      <c r="AJ78" s="54">
        <v>63000000</v>
      </c>
      <c r="AK78" s="161">
        <v>80000000</v>
      </c>
      <c r="AL78" s="54">
        <v>17000000</v>
      </c>
      <c r="AM78" s="54">
        <v>15590000</v>
      </c>
      <c r="AN78" s="54">
        <v>15590000</v>
      </c>
      <c r="AO78" s="161"/>
      <c r="AP78" s="54"/>
      <c r="AQ78" s="54"/>
      <c r="AR78" s="54"/>
      <c r="AS78" s="161"/>
      <c r="AT78" s="54"/>
      <c r="AU78" s="54"/>
      <c r="AV78" s="54"/>
      <c r="AW78" s="161"/>
      <c r="AX78" s="54"/>
      <c r="AY78" s="54"/>
      <c r="AZ78" s="54"/>
      <c r="BA78" s="161"/>
      <c r="BB78" s="54"/>
      <c r="BC78" s="54"/>
      <c r="BD78" s="54"/>
      <c r="BE78" s="161"/>
      <c r="BF78" s="54"/>
      <c r="BG78" s="54"/>
      <c r="BH78" s="54"/>
      <c r="BI78" s="161">
        <v>2000000000</v>
      </c>
      <c r="BJ78" s="54"/>
      <c r="BK78" s="54"/>
      <c r="BL78" s="54"/>
      <c r="BM78" s="53">
        <f>+AC78+AG78+AK78+AO78+AS78+AW78+BA78+BE78+BI78</f>
        <v>2080000000</v>
      </c>
      <c r="BN78" s="54">
        <f>AD78+AH78+AL78+AP78+AT78+AX78+BB78+BF78+BJ78</f>
        <v>80000000</v>
      </c>
      <c r="BO78" s="54">
        <f>AE78+AI78+AM78+AQ78+AU78+AY78+BC78+BG78+BK78</f>
        <v>78590000</v>
      </c>
      <c r="BP78" s="54">
        <f>AF78+AJ78+AN78+AR78+AV78+AZ78+BD78+BH78+BL78</f>
        <v>78590000</v>
      </c>
      <c r="BQ78" s="87"/>
      <c r="BR78" s="87"/>
      <c r="BS78" s="87"/>
      <c r="BT78" s="87"/>
      <c r="BU78" s="87"/>
      <c r="BV78" s="87">
        <v>155080000</v>
      </c>
      <c r="BW78" s="87">
        <v>155080000</v>
      </c>
      <c r="BX78" s="87">
        <v>155080000</v>
      </c>
      <c r="BY78" s="87"/>
      <c r="BZ78" s="87">
        <v>90000000</v>
      </c>
      <c r="CA78" s="87">
        <v>141300000</v>
      </c>
      <c r="CB78" s="87">
        <v>93300000</v>
      </c>
      <c r="CC78" s="87">
        <v>93300000</v>
      </c>
      <c r="CD78" s="87"/>
      <c r="CE78" s="87"/>
      <c r="CF78" s="87"/>
      <c r="CG78" s="87"/>
      <c r="CH78" s="87"/>
      <c r="CI78" s="87"/>
      <c r="CJ78" s="87"/>
      <c r="CK78" s="87"/>
      <c r="CL78" s="87"/>
      <c r="CM78" s="87"/>
      <c r="CN78" s="87"/>
      <c r="CO78" s="87"/>
      <c r="CP78" s="87"/>
      <c r="CQ78" s="87"/>
      <c r="CR78" s="87"/>
      <c r="CS78" s="87"/>
      <c r="CT78" s="87"/>
      <c r="CU78" s="87"/>
      <c r="CV78" s="87"/>
      <c r="CW78" s="87"/>
      <c r="CX78" s="87"/>
      <c r="CY78" s="87"/>
      <c r="CZ78" s="87"/>
      <c r="DA78" s="87"/>
      <c r="DB78" s="87"/>
      <c r="DC78" s="87"/>
      <c r="DD78" s="87"/>
      <c r="DE78" s="85">
        <v>90000000</v>
      </c>
      <c r="DF78" s="100">
        <f>BR78+BV78+CA78+CF78+CJ78+CN78+CR78+CW78+DB78</f>
        <v>296380000</v>
      </c>
      <c r="DG78" s="100">
        <f>BS78+BW78+CB78+CG78+CK78+CO78+CS78+CX78+DC78</f>
        <v>248380000</v>
      </c>
      <c r="DH78" s="100">
        <f>BT78+BX78+CC78+CH78+CL78+CP78+CT78+CY78+DD78</f>
        <v>248380000</v>
      </c>
      <c r="DI78" s="100"/>
      <c r="DJ78" s="66"/>
      <c r="DK78" s="66"/>
      <c r="DL78" s="66"/>
      <c r="DM78" s="66"/>
      <c r="DN78" s="88"/>
      <c r="DO78" s="88">
        <v>136640000</v>
      </c>
      <c r="DP78" s="88">
        <v>124080666</v>
      </c>
      <c r="DQ78" s="88">
        <v>124080666</v>
      </c>
      <c r="DR78" s="88"/>
      <c r="DS78" s="88">
        <v>30000000</v>
      </c>
      <c r="DT78" s="88">
        <v>120000000</v>
      </c>
      <c r="DU78" s="88">
        <v>119152000</v>
      </c>
      <c r="DV78" s="88">
        <v>119152000</v>
      </c>
      <c r="DW78" s="88"/>
      <c r="DX78" s="88"/>
      <c r="DY78" s="88"/>
      <c r="DZ78" s="88"/>
      <c r="EA78" s="88"/>
      <c r="EB78" s="88"/>
      <c r="EC78" s="88"/>
      <c r="ED78" s="88"/>
      <c r="EE78" s="88"/>
      <c r="EF78" s="88"/>
      <c r="EG78" s="88"/>
      <c r="EH78" s="88"/>
      <c r="EI78" s="88"/>
      <c r="EJ78" s="88"/>
      <c r="EK78" s="88"/>
      <c r="EL78" s="88"/>
      <c r="EM78" s="88"/>
      <c r="EN78" s="88"/>
      <c r="EO78" s="88"/>
      <c r="EP78" s="88"/>
      <c r="EQ78" s="88"/>
      <c r="ER78" s="88"/>
      <c r="ES78" s="88"/>
      <c r="ET78" s="87"/>
      <c r="EU78" s="87"/>
      <c r="EV78" s="87"/>
      <c r="EW78" s="85">
        <f>DJ78+DN78+DS78+DX78+EB78+EF78+EJ78+EN78+ES78</f>
        <v>30000000</v>
      </c>
      <c r="EX78" s="90">
        <f>DK78+DO78+DT78+DY78+EC78+EG78+EK78+EO78+ET78</f>
        <v>256640000</v>
      </c>
      <c r="EY78" s="90">
        <f>DL78+DP78+DU78+DZ78+ED78+EH78+EL78+EP78+EU78</f>
        <v>243232666</v>
      </c>
      <c r="EZ78" s="90">
        <f>DM78+DQ78+DV78+EA78+EE78+EI78+EM78+EQ78+EV78</f>
        <v>243232666</v>
      </c>
      <c r="FA78" s="192"/>
      <c r="FB78" s="87"/>
      <c r="FC78" s="88"/>
      <c r="FD78" s="88"/>
      <c r="FE78" s="88"/>
      <c r="FF78" s="147"/>
      <c r="FG78" s="87"/>
      <c r="FH78" s="87"/>
      <c r="FI78" s="87"/>
      <c r="FJ78" s="87"/>
      <c r="FK78" s="87"/>
      <c r="FL78" s="87">
        <v>20000000</v>
      </c>
      <c r="FM78" s="87">
        <v>119240000</v>
      </c>
      <c r="FN78" s="87">
        <v>89510000</v>
      </c>
      <c r="FO78" s="87">
        <v>6381000</v>
      </c>
      <c r="FP78" s="87"/>
      <c r="FQ78" s="87"/>
      <c r="FR78" s="87"/>
      <c r="FS78" s="87"/>
      <c r="FT78" s="87"/>
      <c r="FU78" s="87"/>
      <c r="FV78" s="87"/>
      <c r="FW78" s="87"/>
      <c r="FX78" s="87"/>
      <c r="FY78" s="87"/>
      <c r="FZ78" s="87"/>
      <c r="GA78" s="87"/>
      <c r="GB78" s="87"/>
      <c r="GC78" s="87"/>
      <c r="GD78" s="87"/>
      <c r="GE78" s="87"/>
      <c r="GF78" s="87"/>
      <c r="GG78" s="87"/>
      <c r="GH78" s="87"/>
      <c r="GI78" s="87"/>
      <c r="GJ78" s="87"/>
      <c r="GK78" s="87"/>
      <c r="GL78" s="87"/>
      <c r="GM78" s="87"/>
      <c r="GN78" s="87"/>
      <c r="GO78" s="87"/>
      <c r="GP78" s="87"/>
      <c r="GQ78" s="87"/>
      <c r="GR78" s="87"/>
      <c r="GS78" s="87"/>
      <c r="GT78" s="87"/>
      <c r="GU78" s="85">
        <f>FB78+FG78+FL78+FQ78+FV78+GA78+GF78+GK78+GP78</f>
        <v>20000000</v>
      </c>
      <c r="GV78" s="85">
        <f>GQ78+GL78+GG78+GB78+FW78+FR78+FM78+FH78+FC78</f>
        <v>119240000</v>
      </c>
      <c r="GW78" s="85">
        <f>GR78+GM78+GH78+GC78+FX78+FS78+FN78+FI78+FD78</f>
        <v>89510000</v>
      </c>
      <c r="GX78" s="85">
        <f>GS78+GN78+GI78+GD78+FY78+FT78+FO78+FJ78+FE78</f>
        <v>6381000</v>
      </c>
      <c r="GY78" s="85">
        <f>GT78+GO78+GJ78+GE78+FZ78+FU78+FP78+FK78+FF78</f>
        <v>0</v>
      </c>
      <c r="GZ78" s="772">
        <f>BM78+DE78+EW78+GU78</f>
        <v>2220000000</v>
      </c>
      <c r="HA78" s="526" t="s">
        <v>995</v>
      </c>
      <c r="HB78" s="280" t="s">
        <v>1262</v>
      </c>
      <c r="HC78" s="342" t="s">
        <v>1612</v>
      </c>
    </row>
    <row r="79" spans="1:211" ht="24.75" customHeight="1" x14ac:dyDescent="0.2">
      <c r="A79" s="782"/>
      <c r="B79" s="357"/>
      <c r="C79" s="266">
        <v>13</v>
      </c>
      <c r="D79" s="267" t="s">
        <v>210</v>
      </c>
      <c r="E79" s="269"/>
      <c r="F79" s="320"/>
      <c r="G79" s="269"/>
      <c r="H79" s="269"/>
      <c r="I79" s="269"/>
      <c r="J79" s="269"/>
      <c r="K79" s="269"/>
      <c r="L79" s="269"/>
      <c r="M79" s="269"/>
      <c r="N79" s="269"/>
      <c r="O79" s="269"/>
      <c r="P79" s="269"/>
      <c r="Q79" s="269"/>
      <c r="R79" s="269"/>
      <c r="S79" s="269"/>
      <c r="T79" s="269"/>
      <c r="U79" s="269"/>
      <c r="V79" s="269"/>
      <c r="W79" s="269"/>
      <c r="X79" s="269"/>
      <c r="Y79" s="269"/>
      <c r="Z79" s="269"/>
      <c r="AA79" s="269"/>
      <c r="AB79" s="269"/>
      <c r="AC79" s="204">
        <f t="shared" ref="AC79:BL79" si="148">SUM(AC80)</f>
        <v>0</v>
      </c>
      <c r="AD79" s="204">
        <f t="shared" si="148"/>
        <v>0</v>
      </c>
      <c r="AE79" s="204">
        <f t="shared" si="148"/>
        <v>0</v>
      </c>
      <c r="AF79" s="204">
        <f t="shared" si="148"/>
        <v>0</v>
      </c>
      <c r="AG79" s="204">
        <f t="shared" si="148"/>
        <v>292360000</v>
      </c>
      <c r="AH79" s="204">
        <f t="shared" si="148"/>
        <v>297765559</v>
      </c>
      <c r="AI79" s="204">
        <f t="shared" si="148"/>
        <v>292360000</v>
      </c>
      <c r="AJ79" s="204">
        <f t="shared" si="148"/>
        <v>292360000</v>
      </c>
      <c r="AK79" s="204">
        <f t="shared" si="148"/>
        <v>83000000</v>
      </c>
      <c r="AL79" s="204">
        <f t="shared" si="148"/>
        <v>288140678</v>
      </c>
      <c r="AM79" s="204">
        <f t="shared" si="148"/>
        <v>252784155</v>
      </c>
      <c r="AN79" s="204">
        <f t="shared" si="148"/>
        <v>252784155</v>
      </c>
      <c r="AO79" s="204">
        <f t="shared" si="148"/>
        <v>0</v>
      </c>
      <c r="AP79" s="204">
        <f t="shared" si="148"/>
        <v>0</v>
      </c>
      <c r="AQ79" s="204">
        <f t="shared" si="148"/>
        <v>0</v>
      </c>
      <c r="AR79" s="204">
        <f t="shared" si="148"/>
        <v>0</v>
      </c>
      <c r="AS79" s="204">
        <f t="shared" si="148"/>
        <v>0</v>
      </c>
      <c r="AT79" s="204">
        <f t="shared" si="148"/>
        <v>0</v>
      </c>
      <c r="AU79" s="204">
        <f t="shared" si="148"/>
        <v>0</v>
      </c>
      <c r="AV79" s="204">
        <f t="shared" si="148"/>
        <v>0</v>
      </c>
      <c r="AW79" s="204">
        <f t="shared" si="148"/>
        <v>0</v>
      </c>
      <c r="AX79" s="204">
        <f t="shared" si="148"/>
        <v>0</v>
      </c>
      <c r="AY79" s="204">
        <f t="shared" si="148"/>
        <v>0</v>
      </c>
      <c r="AZ79" s="204">
        <f t="shared" si="148"/>
        <v>0</v>
      </c>
      <c r="BA79" s="204">
        <f t="shared" si="148"/>
        <v>0</v>
      </c>
      <c r="BB79" s="204">
        <f t="shared" si="148"/>
        <v>0</v>
      </c>
      <c r="BC79" s="204">
        <f t="shared" si="148"/>
        <v>0</v>
      </c>
      <c r="BD79" s="204">
        <f t="shared" si="148"/>
        <v>0</v>
      </c>
      <c r="BE79" s="204">
        <f t="shared" si="148"/>
        <v>0</v>
      </c>
      <c r="BF79" s="204">
        <f t="shared" si="148"/>
        <v>0</v>
      </c>
      <c r="BG79" s="204">
        <f t="shared" si="148"/>
        <v>0</v>
      </c>
      <c r="BH79" s="204">
        <f t="shared" si="148"/>
        <v>0</v>
      </c>
      <c r="BI79" s="204">
        <f t="shared" si="148"/>
        <v>0</v>
      </c>
      <c r="BJ79" s="204">
        <f t="shared" si="148"/>
        <v>0</v>
      </c>
      <c r="BK79" s="204">
        <f t="shared" si="148"/>
        <v>0</v>
      </c>
      <c r="BL79" s="204">
        <f t="shared" si="148"/>
        <v>0</v>
      </c>
      <c r="BM79" s="204">
        <f t="shared" ref="BM79:DX79" si="149">SUM(BM80)</f>
        <v>375360000</v>
      </c>
      <c r="BN79" s="204">
        <f t="shared" si="149"/>
        <v>585906237</v>
      </c>
      <c r="BO79" s="204">
        <f t="shared" si="149"/>
        <v>545144155</v>
      </c>
      <c r="BP79" s="204">
        <f t="shared" si="149"/>
        <v>545144155</v>
      </c>
      <c r="BQ79" s="204">
        <f t="shared" si="149"/>
        <v>0</v>
      </c>
      <c r="BR79" s="204">
        <f t="shared" si="149"/>
        <v>0</v>
      </c>
      <c r="BS79" s="204">
        <f t="shared" si="149"/>
        <v>0</v>
      </c>
      <c r="BT79" s="204">
        <f t="shared" si="149"/>
        <v>0</v>
      </c>
      <c r="BU79" s="204">
        <f t="shared" si="149"/>
        <v>386620800</v>
      </c>
      <c r="BV79" s="204">
        <f t="shared" si="149"/>
        <v>138706963</v>
      </c>
      <c r="BW79" s="204">
        <f t="shared" si="149"/>
        <v>138706963</v>
      </c>
      <c r="BX79" s="204">
        <f t="shared" si="149"/>
        <v>138706963</v>
      </c>
      <c r="BY79" s="204">
        <f t="shared" si="149"/>
        <v>0</v>
      </c>
      <c r="BZ79" s="204">
        <f t="shared" si="149"/>
        <v>0</v>
      </c>
      <c r="CA79" s="204">
        <f t="shared" si="149"/>
        <v>901202600</v>
      </c>
      <c r="CB79" s="204">
        <f t="shared" si="149"/>
        <v>901202600</v>
      </c>
      <c r="CC79" s="204">
        <f t="shared" si="149"/>
        <v>876282600</v>
      </c>
      <c r="CD79" s="204">
        <f t="shared" si="149"/>
        <v>0</v>
      </c>
      <c r="CE79" s="204">
        <f t="shared" si="149"/>
        <v>0</v>
      </c>
      <c r="CF79" s="204">
        <f t="shared" si="149"/>
        <v>0</v>
      </c>
      <c r="CG79" s="204">
        <f t="shared" si="149"/>
        <v>0</v>
      </c>
      <c r="CH79" s="204">
        <f t="shared" si="149"/>
        <v>0</v>
      </c>
      <c r="CI79" s="204">
        <f t="shared" si="149"/>
        <v>0</v>
      </c>
      <c r="CJ79" s="204">
        <f t="shared" si="149"/>
        <v>0</v>
      </c>
      <c r="CK79" s="204">
        <f t="shared" si="149"/>
        <v>0</v>
      </c>
      <c r="CL79" s="204">
        <f t="shared" si="149"/>
        <v>0</v>
      </c>
      <c r="CM79" s="204">
        <f t="shared" si="149"/>
        <v>0</v>
      </c>
      <c r="CN79" s="204">
        <f t="shared" si="149"/>
        <v>0</v>
      </c>
      <c r="CO79" s="204">
        <f t="shared" si="149"/>
        <v>0</v>
      </c>
      <c r="CP79" s="204">
        <f t="shared" si="149"/>
        <v>0</v>
      </c>
      <c r="CQ79" s="204">
        <f t="shared" si="149"/>
        <v>0</v>
      </c>
      <c r="CR79" s="204">
        <f t="shared" si="149"/>
        <v>0</v>
      </c>
      <c r="CS79" s="204">
        <f t="shared" si="149"/>
        <v>0</v>
      </c>
      <c r="CT79" s="204">
        <f t="shared" si="149"/>
        <v>0</v>
      </c>
      <c r="CU79" s="204">
        <f t="shared" si="149"/>
        <v>0</v>
      </c>
      <c r="CV79" s="204">
        <f t="shared" si="149"/>
        <v>0</v>
      </c>
      <c r="CW79" s="204">
        <f t="shared" si="149"/>
        <v>0</v>
      </c>
      <c r="CX79" s="204">
        <f t="shared" si="149"/>
        <v>0</v>
      </c>
      <c r="CY79" s="204">
        <f t="shared" si="149"/>
        <v>0</v>
      </c>
      <c r="CZ79" s="204">
        <f t="shared" si="149"/>
        <v>0</v>
      </c>
      <c r="DA79" s="204">
        <f t="shared" si="149"/>
        <v>0</v>
      </c>
      <c r="DB79" s="204">
        <f t="shared" si="149"/>
        <v>0</v>
      </c>
      <c r="DC79" s="204">
        <f t="shared" si="149"/>
        <v>0</v>
      </c>
      <c r="DD79" s="204">
        <f t="shared" si="149"/>
        <v>0</v>
      </c>
      <c r="DE79" s="204">
        <f t="shared" si="149"/>
        <v>386620800</v>
      </c>
      <c r="DF79" s="204">
        <f t="shared" si="149"/>
        <v>1039909563</v>
      </c>
      <c r="DG79" s="204">
        <f t="shared" si="149"/>
        <v>1039909563</v>
      </c>
      <c r="DH79" s="204">
        <f t="shared" si="149"/>
        <v>1014989563</v>
      </c>
      <c r="DI79" s="204">
        <f t="shared" si="149"/>
        <v>0</v>
      </c>
      <c r="DJ79" s="204">
        <f t="shared" si="149"/>
        <v>0</v>
      </c>
      <c r="DK79" s="204">
        <f t="shared" si="149"/>
        <v>0</v>
      </c>
      <c r="DL79" s="204">
        <f t="shared" si="149"/>
        <v>0</v>
      </c>
      <c r="DM79" s="204">
        <f t="shared" si="149"/>
        <v>0</v>
      </c>
      <c r="DN79" s="204">
        <f t="shared" si="149"/>
        <v>0</v>
      </c>
      <c r="DO79" s="204">
        <f t="shared" si="149"/>
        <v>226713698</v>
      </c>
      <c r="DP79" s="204">
        <f t="shared" si="149"/>
        <v>203289884.66</v>
      </c>
      <c r="DQ79" s="204">
        <f t="shared" si="149"/>
        <v>188664528.66</v>
      </c>
      <c r="DR79" s="204">
        <f t="shared" si="149"/>
        <v>0</v>
      </c>
      <c r="DS79" s="204">
        <f t="shared" si="149"/>
        <v>398219424</v>
      </c>
      <c r="DT79" s="204">
        <f t="shared" si="149"/>
        <v>862000000</v>
      </c>
      <c r="DU79" s="204">
        <f t="shared" si="149"/>
        <v>689897000</v>
      </c>
      <c r="DV79" s="204">
        <f t="shared" si="149"/>
        <v>689897000</v>
      </c>
      <c r="DW79" s="204">
        <f t="shared" si="149"/>
        <v>0</v>
      </c>
      <c r="DX79" s="204">
        <f t="shared" si="149"/>
        <v>0</v>
      </c>
      <c r="DY79" s="204">
        <f t="shared" ref="DY79:EW79" si="150">SUM(DY80)</f>
        <v>0</v>
      </c>
      <c r="DZ79" s="204">
        <f t="shared" si="150"/>
        <v>0</v>
      </c>
      <c r="EA79" s="204">
        <f t="shared" si="150"/>
        <v>0</v>
      </c>
      <c r="EB79" s="204">
        <f t="shared" si="150"/>
        <v>0</v>
      </c>
      <c r="EC79" s="204">
        <f t="shared" si="150"/>
        <v>0</v>
      </c>
      <c r="ED79" s="204">
        <f t="shared" si="150"/>
        <v>0</v>
      </c>
      <c r="EE79" s="204">
        <f t="shared" si="150"/>
        <v>0</v>
      </c>
      <c r="EF79" s="204">
        <f t="shared" si="150"/>
        <v>0</v>
      </c>
      <c r="EG79" s="204">
        <f t="shared" si="150"/>
        <v>0</v>
      </c>
      <c r="EH79" s="204">
        <f t="shared" si="150"/>
        <v>0</v>
      </c>
      <c r="EI79" s="204">
        <f t="shared" si="150"/>
        <v>0</v>
      </c>
      <c r="EJ79" s="204">
        <f t="shared" si="150"/>
        <v>0</v>
      </c>
      <c r="EK79" s="204">
        <f t="shared" si="150"/>
        <v>0</v>
      </c>
      <c r="EL79" s="204">
        <f t="shared" si="150"/>
        <v>0</v>
      </c>
      <c r="EM79" s="204">
        <f t="shared" si="150"/>
        <v>0</v>
      </c>
      <c r="EN79" s="204">
        <f t="shared" si="150"/>
        <v>0</v>
      </c>
      <c r="EO79" s="204">
        <f t="shared" si="150"/>
        <v>0</v>
      </c>
      <c r="EP79" s="204">
        <f t="shared" si="150"/>
        <v>0</v>
      </c>
      <c r="EQ79" s="204">
        <f t="shared" si="150"/>
        <v>0</v>
      </c>
      <c r="ER79" s="204">
        <f t="shared" si="150"/>
        <v>0</v>
      </c>
      <c r="ES79" s="204">
        <f t="shared" si="150"/>
        <v>0</v>
      </c>
      <c r="ET79" s="204">
        <f t="shared" si="150"/>
        <v>0</v>
      </c>
      <c r="EU79" s="204">
        <f t="shared" si="150"/>
        <v>0</v>
      </c>
      <c r="EV79" s="204">
        <f t="shared" si="150"/>
        <v>0</v>
      </c>
      <c r="EW79" s="204">
        <f t="shared" si="150"/>
        <v>398219424</v>
      </c>
      <c r="EX79" s="204">
        <f t="shared" ref="EX79:GZ79" si="151">SUM(EX80)</f>
        <v>1088713698</v>
      </c>
      <c r="EY79" s="204">
        <f t="shared" si="151"/>
        <v>893186884.65999997</v>
      </c>
      <c r="EZ79" s="204">
        <f t="shared" si="151"/>
        <v>878561528.65999997</v>
      </c>
      <c r="FA79" s="204">
        <f t="shared" si="151"/>
        <v>0</v>
      </c>
      <c r="FB79" s="689">
        <f t="shared" si="151"/>
        <v>0</v>
      </c>
      <c r="FC79" s="204">
        <f t="shared" si="151"/>
        <v>0</v>
      </c>
      <c r="FD79" s="204">
        <f t="shared" si="151"/>
        <v>0</v>
      </c>
      <c r="FE79" s="204">
        <f t="shared" si="151"/>
        <v>0</v>
      </c>
      <c r="FF79" s="204">
        <f t="shared" si="151"/>
        <v>0</v>
      </c>
      <c r="FG79" s="204">
        <f t="shared" si="151"/>
        <v>0</v>
      </c>
      <c r="FH79" s="204">
        <f t="shared" si="151"/>
        <v>601965511</v>
      </c>
      <c r="FI79" s="204">
        <f t="shared" si="151"/>
        <v>219000000</v>
      </c>
      <c r="FJ79" s="204">
        <f t="shared" si="151"/>
        <v>0</v>
      </c>
      <c r="FK79" s="204">
        <f t="shared" si="151"/>
        <v>14625356</v>
      </c>
      <c r="FL79" s="204">
        <f t="shared" si="151"/>
        <v>410166007</v>
      </c>
      <c r="FM79" s="204">
        <f t="shared" si="151"/>
        <v>829924879</v>
      </c>
      <c r="FN79" s="204">
        <f t="shared" si="151"/>
        <v>482630000</v>
      </c>
      <c r="FO79" s="204">
        <f t="shared" si="151"/>
        <v>117394000</v>
      </c>
      <c r="FP79" s="204">
        <f t="shared" si="151"/>
        <v>0</v>
      </c>
      <c r="FQ79" s="204">
        <f t="shared" si="151"/>
        <v>0</v>
      </c>
      <c r="FR79" s="204">
        <f t="shared" si="151"/>
        <v>0</v>
      </c>
      <c r="FS79" s="204">
        <f t="shared" si="151"/>
        <v>0</v>
      </c>
      <c r="FT79" s="204">
        <f t="shared" si="151"/>
        <v>0</v>
      </c>
      <c r="FU79" s="204">
        <f t="shared" si="151"/>
        <v>0</v>
      </c>
      <c r="FV79" s="204">
        <f t="shared" si="151"/>
        <v>0</v>
      </c>
      <c r="FW79" s="204">
        <f t="shared" si="151"/>
        <v>0</v>
      </c>
      <c r="FX79" s="204">
        <f t="shared" si="151"/>
        <v>0</v>
      </c>
      <c r="FY79" s="204">
        <f t="shared" si="151"/>
        <v>0</v>
      </c>
      <c r="FZ79" s="204">
        <f t="shared" si="151"/>
        <v>0</v>
      </c>
      <c r="GA79" s="204">
        <f t="shared" si="151"/>
        <v>0</v>
      </c>
      <c r="GB79" s="204">
        <f t="shared" si="151"/>
        <v>0</v>
      </c>
      <c r="GC79" s="204">
        <f t="shared" si="151"/>
        <v>0</v>
      </c>
      <c r="GD79" s="204">
        <f t="shared" si="151"/>
        <v>0</v>
      </c>
      <c r="GE79" s="204">
        <f t="shared" si="151"/>
        <v>0</v>
      </c>
      <c r="GF79" s="204">
        <f t="shared" si="151"/>
        <v>0</v>
      </c>
      <c r="GG79" s="204">
        <f t="shared" si="151"/>
        <v>0</v>
      </c>
      <c r="GH79" s="204">
        <f t="shared" si="151"/>
        <v>0</v>
      </c>
      <c r="GI79" s="204">
        <f t="shared" si="151"/>
        <v>0</v>
      </c>
      <c r="GJ79" s="204">
        <f t="shared" si="151"/>
        <v>0</v>
      </c>
      <c r="GK79" s="204">
        <f t="shared" si="151"/>
        <v>0</v>
      </c>
      <c r="GL79" s="204">
        <f t="shared" si="151"/>
        <v>0</v>
      </c>
      <c r="GM79" s="204">
        <f t="shared" si="151"/>
        <v>0</v>
      </c>
      <c r="GN79" s="204">
        <f t="shared" si="151"/>
        <v>0</v>
      </c>
      <c r="GO79" s="204">
        <f t="shared" si="151"/>
        <v>0</v>
      </c>
      <c r="GP79" s="204">
        <f t="shared" si="151"/>
        <v>0</v>
      </c>
      <c r="GQ79" s="204">
        <f t="shared" si="151"/>
        <v>0</v>
      </c>
      <c r="GR79" s="204">
        <f t="shared" si="151"/>
        <v>0</v>
      </c>
      <c r="GS79" s="204">
        <f t="shared" si="151"/>
        <v>0</v>
      </c>
      <c r="GT79" s="204">
        <f t="shared" si="151"/>
        <v>0</v>
      </c>
      <c r="GU79" s="204">
        <f t="shared" si="151"/>
        <v>410166007</v>
      </c>
      <c r="GV79" s="204">
        <f t="shared" si="151"/>
        <v>1431890390</v>
      </c>
      <c r="GW79" s="204">
        <f t="shared" si="151"/>
        <v>701630000</v>
      </c>
      <c r="GX79" s="204">
        <f t="shared" si="151"/>
        <v>117394000</v>
      </c>
      <c r="GY79" s="204">
        <f t="shared" si="151"/>
        <v>14625356</v>
      </c>
      <c r="GZ79" s="776">
        <f t="shared" si="151"/>
        <v>1570366231</v>
      </c>
      <c r="HA79" s="269"/>
      <c r="HB79" s="266"/>
      <c r="HC79" s="326"/>
    </row>
    <row r="80" spans="1:211" ht="86.25" customHeight="1" x14ac:dyDescent="0.2">
      <c r="A80" s="782"/>
      <c r="B80" s="411"/>
      <c r="C80" s="300">
        <v>8</v>
      </c>
      <c r="D80" s="729" t="s">
        <v>202</v>
      </c>
      <c r="E80" s="335">
        <v>665</v>
      </c>
      <c r="F80" s="335">
        <v>798</v>
      </c>
      <c r="G80" s="282">
        <v>53</v>
      </c>
      <c r="H80" s="283" t="s">
        <v>211</v>
      </c>
      <c r="I80" s="280" t="s">
        <v>212</v>
      </c>
      <c r="J80" s="284" t="s">
        <v>125</v>
      </c>
      <c r="K80" s="284">
        <v>13</v>
      </c>
      <c r="L80" s="315" t="s">
        <v>58</v>
      </c>
      <c r="M80" s="286">
        <v>0</v>
      </c>
      <c r="N80" s="286">
        <v>1</v>
      </c>
      <c r="O80" s="773">
        <v>1</v>
      </c>
      <c r="P80" s="774">
        <v>1</v>
      </c>
      <c r="Q80" s="724">
        <v>1</v>
      </c>
      <c r="R80" s="289"/>
      <c r="S80" s="788">
        <v>1</v>
      </c>
      <c r="T80" s="724">
        <v>1</v>
      </c>
      <c r="U80" s="724"/>
      <c r="V80" s="412">
        <v>1</v>
      </c>
      <c r="W80" s="724">
        <v>1</v>
      </c>
      <c r="X80" s="315"/>
      <c r="Y80" s="315">
        <v>0.4</v>
      </c>
      <c r="Z80" s="789">
        <f>BM80/BM79</f>
        <v>1</v>
      </c>
      <c r="AA80" s="286">
        <v>8</v>
      </c>
      <c r="AB80" s="315" t="s">
        <v>135</v>
      </c>
      <c r="AC80" s="161"/>
      <c r="AD80" s="54"/>
      <c r="AE80" s="54"/>
      <c r="AF80" s="54"/>
      <c r="AG80" s="161">
        <v>292360000</v>
      </c>
      <c r="AH80" s="55">
        <v>297765559</v>
      </c>
      <c r="AI80" s="54">
        <v>292360000</v>
      </c>
      <c r="AJ80" s="54">
        <v>292360000</v>
      </c>
      <c r="AK80" s="161">
        <v>83000000</v>
      </c>
      <c r="AL80" s="54">
        <v>288140678</v>
      </c>
      <c r="AM80" s="55">
        <v>252784155</v>
      </c>
      <c r="AN80" s="791">
        <v>252784155</v>
      </c>
      <c r="AO80" s="161"/>
      <c r="AP80" s="54"/>
      <c r="AQ80" s="54"/>
      <c r="AR80" s="54"/>
      <c r="AS80" s="161"/>
      <c r="AT80" s="54"/>
      <c r="AU80" s="54"/>
      <c r="AV80" s="54"/>
      <c r="AW80" s="161"/>
      <c r="AX80" s="54"/>
      <c r="AY80" s="54"/>
      <c r="AZ80" s="54"/>
      <c r="BA80" s="161"/>
      <c r="BB80" s="54"/>
      <c r="BC80" s="54"/>
      <c r="BD80" s="54"/>
      <c r="BE80" s="161"/>
      <c r="BF80" s="54"/>
      <c r="BG80" s="54"/>
      <c r="BH80" s="54"/>
      <c r="BI80" s="161"/>
      <c r="BJ80" s="54"/>
      <c r="BK80" s="54"/>
      <c r="BL80" s="54"/>
      <c r="BM80" s="53">
        <f>+AC80+AG80+AK80+AO80+AS80+AW80+BA80+BE80+BI80</f>
        <v>375360000</v>
      </c>
      <c r="BN80" s="54">
        <f>AD80+AH80+AL80+AP80+AT80+AX80+BB80+BF80+BJ80</f>
        <v>585906237</v>
      </c>
      <c r="BO80" s="54">
        <f>AE80+AI80+AM80+AQ80+AU80+AY80+BC80+BG80+BK80</f>
        <v>545144155</v>
      </c>
      <c r="BP80" s="54">
        <f>AF80+AJ80+AN80+AR80+AV80+AZ80+BD80+BH80+BL80</f>
        <v>545144155</v>
      </c>
      <c r="BQ80" s="87"/>
      <c r="BR80" s="87"/>
      <c r="BS80" s="87"/>
      <c r="BT80" s="87"/>
      <c r="BU80" s="88">
        <v>386620800</v>
      </c>
      <c r="BV80" s="87">
        <f>50100000+88606963</f>
        <v>138706963</v>
      </c>
      <c r="BW80" s="87">
        <v>138706963</v>
      </c>
      <c r="BX80" s="87">
        <v>138706963</v>
      </c>
      <c r="BY80" s="87"/>
      <c r="BZ80" s="87"/>
      <c r="CA80" s="87">
        <v>901202600</v>
      </c>
      <c r="CB80" s="87">
        <v>901202600</v>
      </c>
      <c r="CC80" s="87">
        <v>876282600</v>
      </c>
      <c r="CD80" s="87"/>
      <c r="CE80" s="87"/>
      <c r="CF80" s="87"/>
      <c r="CG80" s="87"/>
      <c r="CH80" s="87"/>
      <c r="CI80" s="87"/>
      <c r="CJ80" s="87"/>
      <c r="CK80" s="87"/>
      <c r="CL80" s="87"/>
      <c r="CM80" s="87"/>
      <c r="CN80" s="87"/>
      <c r="CO80" s="87"/>
      <c r="CP80" s="87"/>
      <c r="CQ80" s="87"/>
      <c r="CR80" s="87"/>
      <c r="CS80" s="87"/>
      <c r="CT80" s="87"/>
      <c r="CU80" s="87"/>
      <c r="CV80" s="87"/>
      <c r="CW80" s="87"/>
      <c r="CX80" s="87"/>
      <c r="CY80" s="87"/>
      <c r="CZ80" s="87"/>
      <c r="DA80" s="87"/>
      <c r="DB80" s="87"/>
      <c r="DC80" s="87"/>
      <c r="DD80" s="87"/>
      <c r="DE80" s="85">
        <f>BQ80+BU80+BZ80+CE80+CI80+CM80+CQ80+CV80+DA80</f>
        <v>386620800</v>
      </c>
      <c r="DF80" s="100">
        <f>BR80+BV80+CA80+CF80+CJ80+CN80+CR80+CW80+DB80</f>
        <v>1039909563</v>
      </c>
      <c r="DG80" s="100">
        <f>BS80+BW80+CB80+CG80+CK80+CO80+CS80+CX80+DC80</f>
        <v>1039909563</v>
      </c>
      <c r="DH80" s="100">
        <f>BT80+BX80+CC80+CH80+CL80+CP80+CT80+CY80+DD80</f>
        <v>1014989563</v>
      </c>
      <c r="DI80" s="100"/>
      <c r="DJ80" s="88"/>
      <c r="DK80" s="66"/>
      <c r="DL80" s="88"/>
      <c r="DM80" s="88"/>
      <c r="DN80" s="88"/>
      <c r="DO80" s="66">
        <v>226713698</v>
      </c>
      <c r="DP80" s="88">
        <v>203289884.66</v>
      </c>
      <c r="DQ80" s="88">
        <v>188664528.66</v>
      </c>
      <c r="DR80" s="88"/>
      <c r="DS80" s="88">
        <v>398219424</v>
      </c>
      <c r="DT80" s="88">
        <v>862000000</v>
      </c>
      <c r="DU80" s="88">
        <v>689897000</v>
      </c>
      <c r="DV80" s="88">
        <v>689897000</v>
      </c>
      <c r="DW80" s="88"/>
      <c r="DX80" s="88"/>
      <c r="DY80" s="88"/>
      <c r="DZ80" s="88"/>
      <c r="EA80" s="88"/>
      <c r="EB80" s="88"/>
      <c r="EC80" s="88"/>
      <c r="ED80" s="88"/>
      <c r="EE80" s="88"/>
      <c r="EF80" s="88"/>
      <c r="EG80" s="88"/>
      <c r="EH80" s="88"/>
      <c r="EI80" s="88"/>
      <c r="EJ80" s="88"/>
      <c r="EK80" s="88"/>
      <c r="EL80" s="88"/>
      <c r="EM80" s="88"/>
      <c r="EN80" s="88"/>
      <c r="EO80" s="88"/>
      <c r="EP80" s="88"/>
      <c r="EQ80" s="88"/>
      <c r="ER80" s="88"/>
      <c r="ES80" s="88"/>
      <c r="ET80" s="87"/>
      <c r="EU80" s="87"/>
      <c r="EV80" s="87"/>
      <c r="EW80" s="85">
        <f>DJ80+DN80+DS80+DX80+EB80+EF80+EJ80+EN80+ES80</f>
        <v>398219424</v>
      </c>
      <c r="EX80" s="89">
        <f>DK80+DO80+DT80+DY80+EC80+EG80+EK80+EO80+ET80</f>
        <v>1088713698</v>
      </c>
      <c r="EY80" s="90">
        <f>DL80+DP80+DU80+DZ80+ED80+EH80+EL80+EP80+EU80</f>
        <v>893186884.65999997</v>
      </c>
      <c r="EZ80" s="90">
        <f>DM80+DQ80+DV80+EA80+EE80+EI80+EM80+EQ80+EV80</f>
        <v>878561528.65999997</v>
      </c>
      <c r="FA80" s="192"/>
      <c r="FB80" s="87"/>
      <c r="FC80" s="88"/>
      <c r="FD80" s="88"/>
      <c r="FE80" s="88"/>
      <c r="FF80" s="147"/>
      <c r="FG80" s="87"/>
      <c r="FH80" s="87">
        <v>601965511</v>
      </c>
      <c r="FI80" s="87">
        <f>'[1]Metas y Proyectos'!$P$38</f>
        <v>219000000</v>
      </c>
      <c r="FJ80" s="87"/>
      <c r="FK80" s="87">
        <v>14625356</v>
      </c>
      <c r="FL80" s="87">
        <v>410166007</v>
      </c>
      <c r="FM80" s="87">
        <f>'[1]Metas y Proyectos'!$O$36+'[1]Metas y Proyectos'!$O$37</f>
        <v>829924879</v>
      </c>
      <c r="FN80" s="87">
        <f>'[1]Metas y Proyectos'!$P$36+'[1]Metas y Proyectos'!$P$37</f>
        <v>482630000</v>
      </c>
      <c r="FO80" s="87">
        <v>117394000</v>
      </c>
      <c r="FP80" s="87"/>
      <c r="FQ80" s="87"/>
      <c r="FR80" s="87"/>
      <c r="FS80" s="87"/>
      <c r="FT80" s="87"/>
      <c r="FU80" s="87"/>
      <c r="FV80" s="87"/>
      <c r="FW80" s="87"/>
      <c r="FX80" s="87"/>
      <c r="FY80" s="87"/>
      <c r="FZ80" s="87"/>
      <c r="GA80" s="87"/>
      <c r="GB80" s="87"/>
      <c r="GC80" s="87"/>
      <c r="GD80" s="87"/>
      <c r="GE80" s="87"/>
      <c r="GF80" s="87"/>
      <c r="GG80" s="87"/>
      <c r="GH80" s="87"/>
      <c r="GI80" s="87"/>
      <c r="GJ80" s="87"/>
      <c r="GK80" s="87"/>
      <c r="GL80" s="87"/>
      <c r="GM80" s="87"/>
      <c r="GN80" s="87"/>
      <c r="GO80" s="87"/>
      <c r="GP80" s="87"/>
      <c r="GQ80" s="87"/>
      <c r="GR80" s="87"/>
      <c r="GS80" s="87"/>
      <c r="GT80" s="87"/>
      <c r="GU80" s="85">
        <f>FB80+FG80+FL80+FQ80+FV80+GA80+GF80+GK80+GP80</f>
        <v>410166007</v>
      </c>
      <c r="GV80" s="85">
        <f>GQ80+GL80+GG80+GB80+FW80+FR80+FM80+FH80+FC80</f>
        <v>1431890390</v>
      </c>
      <c r="GW80" s="85">
        <f>GR80+GM80+GH80+GC80+FX80+FS80+FN80+FI80+FD80</f>
        <v>701630000</v>
      </c>
      <c r="GX80" s="85">
        <f>GS80+GN80+GI80+GD80+FY80+FT80+FO80+FJ80+FE80</f>
        <v>117394000</v>
      </c>
      <c r="GY80" s="85">
        <f>GT80+GO80+GJ80+GE80+FZ80+FU80+FP80+FK80+FF80</f>
        <v>14625356</v>
      </c>
      <c r="GZ80" s="772">
        <f>BM80+DE80+EW80+GU80</f>
        <v>1570366231</v>
      </c>
      <c r="HA80" s="526" t="s">
        <v>996</v>
      </c>
      <c r="HB80" s="280" t="s">
        <v>1263</v>
      </c>
      <c r="HC80" s="342" t="s">
        <v>1613</v>
      </c>
    </row>
    <row r="81" spans="1:211" s="377" customFormat="1" ht="24.75" customHeight="1" x14ac:dyDescent="0.2">
      <c r="A81" s="782"/>
      <c r="B81" s="252">
        <v>4</v>
      </c>
      <c r="C81" s="355" t="s">
        <v>213</v>
      </c>
      <c r="D81" s="257"/>
      <c r="E81" s="257"/>
      <c r="F81" s="257"/>
      <c r="G81" s="256"/>
      <c r="H81" s="256"/>
      <c r="I81" s="256"/>
      <c r="J81" s="256"/>
      <c r="K81" s="256"/>
      <c r="L81" s="256"/>
      <c r="M81" s="256"/>
      <c r="N81" s="256"/>
      <c r="O81" s="256"/>
      <c r="P81" s="256"/>
      <c r="Q81" s="256"/>
      <c r="R81" s="256"/>
      <c r="S81" s="256"/>
      <c r="T81" s="256"/>
      <c r="U81" s="256"/>
      <c r="V81" s="256"/>
      <c r="W81" s="256"/>
      <c r="X81" s="256"/>
      <c r="Y81" s="256"/>
      <c r="Z81" s="256"/>
      <c r="AA81" s="256"/>
      <c r="AB81" s="256"/>
      <c r="AC81" s="50">
        <f t="shared" ref="AC81:CN81" si="152">AC82+AC86</f>
        <v>0</v>
      </c>
      <c r="AD81" s="50">
        <f t="shared" si="152"/>
        <v>0</v>
      </c>
      <c r="AE81" s="50">
        <f t="shared" si="152"/>
        <v>0</v>
      </c>
      <c r="AF81" s="50">
        <f t="shared" si="152"/>
        <v>0</v>
      </c>
      <c r="AG81" s="50">
        <f t="shared" si="152"/>
        <v>7625296341</v>
      </c>
      <c r="AH81" s="50">
        <f t="shared" si="152"/>
        <v>8236643711</v>
      </c>
      <c r="AI81" s="50">
        <f t="shared" si="152"/>
        <v>6262570752.6400003</v>
      </c>
      <c r="AJ81" s="50">
        <f t="shared" si="152"/>
        <v>4404794756</v>
      </c>
      <c r="AK81" s="50">
        <f t="shared" si="152"/>
        <v>563293889</v>
      </c>
      <c r="AL81" s="50">
        <f t="shared" si="152"/>
        <v>744891377</v>
      </c>
      <c r="AM81" s="50">
        <f t="shared" si="152"/>
        <v>259911290</v>
      </c>
      <c r="AN81" s="50">
        <f t="shared" si="152"/>
        <v>237631357</v>
      </c>
      <c r="AO81" s="50">
        <f t="shared" si="152"/>
        <v>20519904</v>
      </c>
      <c r="AP81" s="50">
        <f t="shared" si="152"/>
        <v>148519904</v>
      </c>
      <c r="AQ81" s="50">
        <f t="shared" si="152"/>
        <v>20519904</v>
      </c>
      <c r="AR81" s="50">
        <f t="shared" si="152"/>
        <v>0</v>
      </c>
      <c r="AS81" s="50">
        <f t="shared" si="152"/>
        <v>0</v>
      </c>
      <c r="AT81" s="50">
        <f t="shared" si="152"/>
        <v>0</v>
      </c>
      <c r="AU81" s="50">
        <f t="shared" si="152"/>
        <v>0</v>
      </c>
      <c r="AV81" s="50">
        <f t="shared" si="152"/>
        <v>0</v>
      </c>
      <c r="AW81" s="50">
        <f t="shared" si="152"/>
        <v>0</v>
      </c>
      <c r="AX81" s="50">
        <f t="shared" si="152"/>
        <v>0</v>
      </c>
      <c r="AY81" s="50">
        <f t="shared" si="152"/>
        <v>0</v>
      </c>
      <c r="AZ81" s="50">
        <f t="shared" si="152"/>
        <v>0</v>
      </c>
      <c r="BA81" s="50">
        <f t="shared" si="152"/>
        <v>0</v>
      </c>
      <c r="BB81" s="50">
        <f t="shared" si="152"/>
        <v>0</v>
      </c>
      <c r="BC81" s="50">
        <f t="shared" si="152"/>
        <v>0</v>
      </c>
      <c r="BD81" s="50">
        <f t="shared" si="152"/>
        <v>0</v>
      </c>
      <c r="BE81" s="50">
        <f t="shared" si="152"/>
        <v>0</v>
      </c>
      <c r="BF81" s="50">
        <f t="shared" si="152"/>
        <v>0</v>
      </c>
      <c r="BG81" s="50">
        <f t="shared" si="152"/>
        <v>0</v>
      </c>
      <c r="BH81" s="50">
        <f t="shared" si="152"/>
        <v>0</v>
      </c>
      <c r="BI81" s="50">
        <f t="shared" si="152"/>
        <v>2400000000</v>
      </c>
      <c r="BJ81" s="50">
        <f t="shared" si="152"/>
        <v>0</v>
      </c>
      <c r="BK81" s="50">
        <f t="shared" si="152"/>
        <v>0</v>
      </c>
      <c r="BL81" s="50">
        <f t="shared" si="152"/>
        <v>0</v>
      </c>
      <c r="BM81" s="50">
        <f t="shared" si="152"/>
        <v>10609110134</v>
      </c>
      <c r="BN81" s="50">
        <f t="shared" si="152"/>
        <v>9130054992</v>
      </c>
      <c r="BO81" s="50">
        <f t="shared" si="152"/>
        <v>6543001946.6400003</v>
      </c>
      <c r="BP81" s="50">
        <f t="shared" si="152"/>
        <v>4642426113</v>
      </c>
      <c r="BQ81" s="50">
        <f t="shared" si="152"/>
        <v>3000000000</v>
      </c>
      <c r="BR81" s="50">
        <f t="shared" si="152"/>
        <v>0</v>
      </c>
      <c r="BS81" s="50">
        <f t="shared" si="152"/>
        <v>0</v>
      </c>
      <c r="BT81" s="50">
        <f t="shared" si="152"/>
        <v>0</v>
      </c>
      <c r="BU81" s="50">
        <f t="shared" si="152"/>
        <v>7958719927</v>
      </c>
      <c r="BV81" s="50">
        <f t="shared" si="152"/>
        <v>6399036898</v>
      </c>
      <c r="BW81" s="50">
        <f t="shared" si="152"/>
        <v>4823347030.6599998</v>
      </c>
      <c r="BX81" s="50">
        <f t="shared" si="152"/>
        <v>4153752568.8600001</v>
      </c>
      <c r="BY81" s="50">
        <f t="shared" si="152"/>
        <v>0</v>
      </c>
      <c r="BZ81" s="50">
        <f t="shared" si="152"/>
        <v>100000000</v>
      </c>
      <c r="CA81" s="50">
        <f t="shared" si="152"/>
        <v>7801815878.2799997</v>
      </c>
      <c r="CB81" s="50">
        <f t="shared" si="152"/>
        <v>5266304084.9800005</v>
      </c>
      <c r="CC81" s="50">
        <f t="shared" si="152"/>
        <v>5047464084.9800005</v>
      </c>
      <c r="CD81" s="50">
        <f t="shared" si="152"/>
        <v>16474147</v>
      </c>
      <c r="CE81" s="50">
        <f t="shared" si="152"/>
        <v>0</v>
      </c>
      <c r="CF81" s="50">
        <f t="shared" si="152"/>
        <v>611890318</v>
      </c>
      <c r="CG81" s="50">
        <f t="shared" si="152"/>
        <v>0</v>
      </c>
      <c r="CH81" s="50">
        <f t="shared" si="152"/>
        <v>0</v>
      </c>
      <c r="CI81" s="50">
        <f t="shared" si="152"/>
        <v>0</v>
      </c>
      <c r="CJ81" s="50">
        <f t="shared" si="152"/>
        <v>0</v>
      </c>
      <c r="CK81" s="50">
        <f t="shared" si="152"/>
        <v>0</v>
      </c>
      <c r="CL81" s="50">
        <f t="shared" si="152"/>
        <v>0</v>
      </c>
      <c r="CM81" s="50">
        <f t="shared" si="152"/>
        <v>0</v>
      </c>
      <c r="CN81" s="50">
        <f t="shared" si="152"/>
        <v>0</v>
      </c>
      <c r="CO81" s="50">
        <f t="shared" ref="CO81:EV81" si="153">CO82+CO86</f>
        <v>0</v>
      </c>
      <c r="CP81" s="50">
        <f t="shared" si="153"/>
        <v>0</v>
      </c>
      <c r="CQ81" s="50">
        <f t="shared" si="153"/>
        <v>0</v>
      </c>
      <c r="CR81" s="50">
        <f t="shared" si="153"/>
        <v>0</v>
      </c>
      <c r="CS81" s="50">
        <f t="shared" si="153"/>
        <v>0</v>
      </c>
      <c r="CT81" s="50">
        <f t="shared" si="153"/>
        <v>0</v>
      </c>
      <c r="CU81" s="50">
        <f t="shared" si="153"/>
        <v>0</v>
      </c>
      <c r="CV81" s="50">
        <f t="shared" si="153"/>
        <v>0</v>
      </c>
      <c r="CW81" s="50">
        <f t="shared" si="153"/>
        <v>0</v>
      </c>
      <c r="CX81" s="50">
        <f t="shared" si="153"/>
        <v>0</v>
      </c>
      <c r="CY81" s="50">
        <f t="shared" si="153"/>
        <v>0</v>
      </c>
      <c r="CZ81" s="50">
        <f t="shared" si="153"/>
        <v>0</v>
      </c>
      <c r="DA81" s="50">
        <f t="shared" si="153"/>
        <v>12000000000</v>
      </c>
      <c r="DB81" s="50">
        <f t="shared" si="153"/>
        <v>0</v>
      </c>
      <c r="DC81" s="50">
        <f t="shared" si="153"/>
        <v>0</v>
      </c>
      <c r="DD81" s="50">
        <f t="shared" si="153"/>
        <v>0</v>
      </c>
      <c r="DE81" s="50">
        <f t="shared" si="153"/>
        <v>23058719927</v>
      </c>
      <c r="DF81" s="50">
        <f t="shared" si="153"/>
        <v>14812743094.279999</v>
      </c>
      <c r="DG81" s="50">
        <f t="shared" si="153"/>
        <v>10089651115.639999</v>
      </c>
      <c r="DH81" s="50">
        <f t="shared" si="153"/>
        <v>9201216653.8400002</v>
      </c>
      <c r="DI81" s="50">
        <f t="shared" si="153"/>
        <v>16474147</v>
      </c>
      <c r="DJ81" s="50">
        <f t="shared" si="153"/>
        <v>10000000000</v>
      </c>
      <c r="DK81" s="50">
        <f t="shared" si="153"/>
        <v>8642341966.5</v>
      </c>
      <c r="DL81" s="50">
        <f t="shared" si="153"/>
        <v>7076958184.5</v>
      </c>
      <c r="DM81" s="50">
        <f t="shared" si="153"/>
        <v>3907053634.8099999</v>
      </c>
      <c r="DN81" s="50">
        <f t="shared" si="153"/>
        <v>8364317496</v>
      </c>
      <c r="DO81" s="50">
        <f t="shared" si="153"/>
        <v>8436477409.8999996</v>
      </c>
      <c r="DP81" s="50">
        <f t="shared" si="153"/>
        <v>7852960317.1000004</v>
      </c>
      <c r="DQ81" s="50">
        <f t="shared" si="153"/>
        <v>4401515069.3200006</v>
      </c>
      <c r="DR81" s="50">
        <f t="shared" si="153"/>
        <v>31150699</v>
      </c>
      <c r="DS81" s="50">
        <f t="shared" si="153"/>
        <v>40000000</v>
      </c>
      <c r="DT81" s="50">
        <f t="shared" si="153"/>
        <v>6983191150</v>
      </c>
      <c r="DU81" s="50">
        <f t="shared" si="153"/>
        <v>4791380190.71</v>
      </c>
      <c r="DV81" s="50">
        <f t="shared" si="153"/>
        <v>3935288040.1100001</v>
      </c>
      <c r="DW81" s="50">
        <f t="shared" si="153"/>
        <v>0</v>
      </c>
      <c r="DX81" s="50">
        <f t="shared" si="153"/>
        <v>0</v>
      </c>
      <c r="DY81" s="50">
        <f t="shared" si="153"/>
        <v>0</v>
      </c>
      <c r="DZ81" s="50">
        <f t="shared" si="153"/>
        <v>0</v>
      </c>
      <c r="EA81" s="50">
        <f t="shared" si="153"/>
        <v>0</v>
      </c>
      <c r="EB81" s="50">
        <f t="shared" si="153"/>
        <v>0</v>
      </c>
      <c r="EC81" s="50">
        <f t="shared" si="153"/>
        <v>0</v>
      </c>
      <c r="ED81" s="50">
        <f t="shared" si="153"/>
        <v>0</v>
      </c>
      <c r="EE81" s="50">
        <f t="shared" si="153"/>
        <v>0</v>
      </c>
      <c r="EF81" s="50">
        <f t="shared" si="153"/>
        <v>0</v>
      </c>
      <c r="EG81" s="50">
        <f t="shared" si="153"/>
        <v>0</v>
      </c>
      <c r="EH81" s="50">
        <f t="shared" si="153"/>
        <v>0</v>
      </c>
      <c r="EI81" s="50">
        <f t="shared" si="153"/>
        <v>0</v>
      </c>
      <c r="EJ81" s="50">
        <f t="shared" si="153"/>
        <v>0</v>
      </c>
      <c r="EK81" s="50">
        <f t="shared" si="153"/>
        <v>0</v>
      </c>
      <c r="EL81" s="50">
        <f t="shared" si="153"/>
        <v>0</v>
      </c>
      <c r="EM81" s="50">
        <f t="shared" si="153"/>
        <v>0</v>
      </c>
      <c r="EN81" s="50">
        <f t="shared" si="153"/>
        <v>0</v>
      </c>
      <c r="EO81" s="50">
        <f t="shared" si="153"/>
        <v>0</v>
      </c>
      <c r="EP81" s="50">
        <f t="shared" si="153"/>
        <v>0</v>
      </c>
      <c r="EQ81" s="50">
        <f t="shared" si="153"/>
        <v>0</v>
      </c>
      <c r="ER81" s="50">
        <f t="shared" si="153"/>
        <v>0</v>
      </c>
      <c r="ES81" s="50">
        <f t="shared" si="153"/>
        <v>3000000000</v>
      </c>
      <c r="ET81" s="50">
        <f t="shared" si="153"/>
        <v>0</v>
      </c>
      <c r="EU81" s="50">
        <f t="shared" si="153"/>
        <v>0</v>
      </c>
      <c r="EV81" s="50">
        <f t="shared" si="153"/>
        <v>0</v>
      </c>
      <c r="EW81" s="50">
        <f t="shared" ref="EW81" si="154">EW82+EW86</f>
        <v>21404317496</v>
      </c>
      <c r="EX81" s="50">
        <f>EX82+EX86</f>
        <v>24062010526.400002</v>
      </c>
      <c r="EY81" s="50">
        <f t="shared" ref="EY81:GZ81" si="155">EY82+EY86</f>
        <v>19721298692.310001</v>
      </c>
      <c r="EZ81" s="50">
        <f t="shared" si="155"/>
        <v>12243856744.24</v>
      </c>
      <c r="FA81" s="50">
        <f t="shared" si="155"/>
        <v>31150699</v>
      </c>
      <c r="FB81" s="50">
        <f t="shared" si="155"/>
        <v>10000000000</v>
      </c>
      <c r="FC81" s="50">
        <f t="shared" si="155"/>
        <v>17936150863</v>
      </c>
      <c r="FD81" s="50">
        <f t="shared" si="155"/>
        <v>448830058</v>
      </c>
      <c r="FE81" s="50">
        <f t="shared" si="155"/>
        <v>0</v>
      </c>
      <c r="FF81" s="50">
        <f t="shared" si="155"/>
        <v>980479745.24000001</v>
      </c>
      <c r="FG81" s="50">
        <f t="shared" si="155"/>
        <v>8778801135</v>
      </c>
      <c r="FH81" s="50">
        <f t="shared" si="155"/>
        <v>5449004593</v>
      </c>
      <c r="FI81" s="50">
        <f t="shared" si="155"/>
        <v>1509597644.4000001</v>
      </c>
      <c r="FJ81" s="50">
        <f t="shared" si="155"/>
        <v>175779033.16</v>
      </c>
      <c r="FK81" s="50">
        <f t="shared" si="155"/>
        <v>160892284.90000001</v>
      </c>
      <c r="FL81" s="50">
        <f t="shared" si="155"/>
        <v>20000000</v>
      </c>
      <c r="FM81" s="50">
        <f t="shared" si="155"/>
        <v>6741370821</v>
      </c>
      <c r="FN81" s="50">
        <f t="shared" si="155"/>
        <v>1054748780</v>
      </c>
      <c r="FO81" s="50">
        <f t="shared" si="155"/>
        <v>292322346.65999997</v>
      </c>
      <c r="FP81" s="50">
        <f t="shared" si="155"/>
        <v>121855111</v>
      </c>
      <c r="FQ81" s="50">
        <f t="shared" si="155"/>
        <v>0</v>
      </c>
      <c r="FR81" s="50">
        <f t="shared" si="155"/>
        <v>0</v>
      </c>
      <c r="FS81" s="50">
        <f t="shared" si="155"/>
        <v>0</v>
      </c>
      <c r="FT81" s="50">
        <f t="shared" si="155"/>
        <v>0</v>
      </c>
      <c r="FU81" s="50">
        <f t="shared" si="155"/>
        <v>0</v>
      </c>
      <c r="FV81" s="50">
        <f t="shared" si="155"/>
        <v>0</v>
      </c>
      <c r="FW81" s="50">
        <f t="shared" si="155"/>
        <v>0</v>
      </c>
      <c r="FX81" s="50">
        <f t="shared" si="155"/>
        <v>0</v>
      </c>
      <c r="FY81" s="50">
        <f t="shared" si="155"/>
        <v>0</v>
      </c>
      <c r="FZ81" s="50">
        <f t="shared" si="155"/>
        <v>0</v>
      </c>
      <c r="GA81" s="50">
        <f t="shared" si="155"/>
        <v>0</v>
      </c>
      <c r="GB81" s="50">
        <f t="shared" si="155"/>
        <v>0</v>
      </c>
      <c r="GC81" s="50">
        <f t="shared" si="155"/>
        <v>0</v>
      </c>
      <c r="GD81" s="50">
        <f t="shared" si="155"/>
        <v>0</v>
      </c>
      <c r="GE81" s="50">
        <f t="shared" si="155"/>
        <v>0</v>
      </c>
      <c r="GF81" s="50">
        <f t="shared" si="155"/>
        <v>0</v>
      </c>
      <c r="GG81" s="50">
        <f t="shared" si="155"/>
        <v>0</v>
      </c>
      <c r="GH81" s="50">
        <f t="shared" si="155"/>
        <v>0</v>
      </c>
      <c r="GI81" s="50">
        <f t="shared" si="155"/>
        <v>0</v>
      </c>
      <c r="GJ81" s="50">
        <f t="shared" si="155"/>
        <v>0</v>
      </c>
      <c r="GK81" s="50">
        <f t="shared" si="155"/>
        <v>0</v>
      </c>
      <c r="GL81" s="50">
        <f t="shared" si="155"/>
        <v>0</v>
      </c>
      <c r="GM81" s="50">
        <f t="shared" si="155"/>
        <v>0</v>
      </c>
      <c r="GN81" s="50">
        <f t="shared" si="155"/>
        <v>0</v>
      </c>
      <c r="GO81" s="50">
        <f t="shared" si="155"/>
        <v>0</v>
      </c>
      <c r="GP81" s="50">
        <f t="shared" si="155"/>
        <v>6054879885</v>
      </c>
      <c r="GQ81" s="50">
        <f t="shared" si="155"/>
        <v>0</v>
      </c>
      <c r="GR81" s="50">
        <f t="shared" si="155"/>
        <v>0</v>
      </c>
      <c r="GS81" s="50">
        <f t="shared" si="155"/>
        <v>0</v>
      </c>
      <c r="GT81" s="50">
        <f t="shared" si="155"/>
        <v>0</v>
      </c>
      <c r="GU81" s="50">
        <f t="shared" si="155"/>
        <v>24853681020</v>
      </c>
      <c r="GV81" s="50">
        <f t="shared" si="155"/>
        <v>30126526277</v>
      </c>
      <c r="GW81" s="50">
        <f t="shared" si="155"/>
        <v>3013176482.4000001</v>
      </c>
      <c r="GX81" s="50">
        <f t="shared" si="155"/>
        <v>468101379.82000005</v>
      </c>
      <c r="GY81" s="50">
        <f t="shared" si="155"/>
        <v>1263227141.1399999</v>
      </c>
      <c r="GZ81" s="768">
        <f t="shared" si="155"/>
        <v>79925828577</v>
      </c>
      <c r="HA81" s="256"/>
      <c r="HB81" s="263"/>
      <c r="HC81" s="413"/>
    </row>
    <row r="82" spans="1:211" s="377" customFormat="1" ht="24.75" customHeight="1" x14ac:dyDescent="0.2">
      <c r="A82" s="782"/>
      <c r="B82" s="792"/>
      <c r="C82" s="266">
        <v>14</v>
      </c>
      <c r="D82" s="267" t="s">
        <v>214</v>
      </c>
      <c r="E82" s="268"/>
      <c r="F82" s="267"/>
      <c r="G82" s="344"/>
      <c r="H82" s="344"/>
      <c r="I82" s="344"/>
      <c r="J82" s="344"/>
      <c r="K82" s="344"/>
      <c r="L82" s="344"/>
      <c r="M82" s="344"/>
      <c r="N82" s="344"/>
      <c r="O82" s="344"/>
      <c r="P82" s="344"/>
      <c r="Q82" s="344"/>
      <c r="R82" s="344"/>
      <c r="S82" s="344"/>
      <c r="T82" s="344"/>
      <c r="U82" s="344"/>
      <c r="V82" s="344"/>
      <c r="W82" s="344"/>
      <c r="X82" s="344"/>
      <c r="Y82" s="344"/>
      <c r="Z82" s="344"/>
      <c r="AA82" s="344"/>
      <c r="AB82" s="344"/>
      <c r="AC82" s="52">
        <f t="shared" ref="AC82:BL82" si="156">SUM(AC83:AC85)</f>
        <v>0</v>
      </c>
      <c r="AD82" s="52">
        <f t="shared" si="156"/>
        <v>0</v>
      </c>
      <c r="AE82" s="52">
        <f t="shared" si="156"/>
        <v>0</v>
      </c>
      <c r="AF82" s="52">
        <f t="shared" si="156"/>
        <v>0</v>
      </c>
      <c r="AG82" s="52">
        <f t="shared" si="156"/>
        <v>502256341</v>
      </c>
      <c r="AH82" s="52">
        <f t="shared" si="156"/>
        <v>727867015.58000004</v>
      </c>
      <c r="AI82" s="52">
        <f t="shared" si="156"/>
        <v>402334883.62</v>
      </c>
      <c r="AJ82" s="52">
        <f t="shared" si="156"/>
        <v>402334883.62</v>
      </c>
      <c r="AK82" s="52">
        <f t="shared" si="156"/>
        <v>363293889</v>
      </c>
      <c r="AL82" s="52">
        <f t="shared" si="156"/>
        <v>404891377</v>
      </c>
      <c r="AM82" s="52">
        <f t="shared" si="156"/>
        <v>182485098</v>
      </c>
      <c r="AN82" s="52">
        <f t="shared" si="156"/>
        <v>182485098</v>
      </c>
      <c r="AO82" s="52">
        <f t="shared" si="156"/>
        <v>0</v>
      </c>
      <c r="AP82" s="52">
        <f t="shared" si="156"/>
        <v>0</v>
      </c>
      <c r="AQ82" s="52">
        <f t="shared" si="156"/>
        <v>0</v>
      </c>
      <c r="AR82" s="52">
        <f t="shared" si="156"/>
        <v>0</v>
      </c>
      <c r="AS82" s="52">
        <f t="shared" si="156"/>
        <v>0</v>
      </c>
      <c r="AT82" s="52">
        <f t="shared" si="156"/>
        <v>0</v>
      </c>
      <c r="AU82" s="52">
        <f t="shared" si="156"/>
        <v>0</v>
      </c>
      <c r="AV82" s="52">
        <f t="shared" si="156"/>
        <v>0</v>
      </c>
      <c r="AW82" s="52">
        <f t="shared" si="156"/>
        <v>0</v>
      </c>
      <c r="AX82" s="52">
        <f t="shared" si="156"/>
        <v>0</v>
      </c>
      <c r="AY82" s="52">
        <f t="shared" si="156"/>
        <v>0</v>
      </c>
      <c r="AZ82" s="52">
        <f t="shared" si="156"/>
        <v>0</v>
      </c>
      <c r="BA82" s="52">
        <f t="shared" si="156"/>
        <v>0</v>
      </c>
      <c r="BB82" s="52">
        <f t="shared" si="156"/>
        <v>0</v>
      </c>
      <c r="BC82" s="52">
        <f t="shared" si="156"/>
        <v>0</v>
      </c>
      <c r="BD82" s="52">
        <f t="shared" si="156"/>
        <v>0</v>
      </c>
      <c r="BE82" s="52">
        <f t="shared" si="156"/>
        <v>0</v>
      </c>
      <c r="BF82" s="52">
        <f t="shared" si="156"/>
        <v>0</v>
      </c>
      <c r="BG82" s="52">
        <f t="shared" si="156"/>
        <v>0</v>
      </c>
      <c r="BH82" s="52">
        <f t="shared" si="156"/>
        <v>0</v>
      </c>
      <c r="BI82" s="52">
        <f t="shared" si="156"/>
        <v>0</v>
      </c>
      <c r="BJ82" s="52">
        <f t="shared" si="156"/>
        <v>0</v>
      </c>
      <c r="BK82" s="52">
        <f t="shared" si="156"/>
        <v>0</v>
      </c>
      <c r="BL82" s="52">
        <f t="shared" si="156"/>
        <v>0</v>
      </c>
      <c r="BM82" s="52">
        <f t="shared" ref="BM82:DX82" si="157">SUM(BM83:BM85)</f>
        <v>865550230</v>
      </c>
      <c r="BN82" s="52">
        <f t="shared" si="157"/>
        <v>1132758392.5799999</v>
      </c>
      <c r="BO82" s="52">
        <f t="shared" si="157"/>
        <v>584819981.62</v>
      </c>
      <c r="BP82" s="52">
        <f t="shared" si="157"/>
        <v>584819981.62</v>
      </c>
      <c r="BQ82" s="52">
        <f t="shared" si="157"/>
        <v>0</v>
      </c>
      <c r="BR82" s="52">
        <f t="shared" si="157"/>
        <v>0</v>
      </c>
      <c r="BS82" s="52">
        <f t="shared" si="157"/>
        <v>0</v>
      </c>
      <c r="BT82" s="52">
        <f t="shared" si="157"/>
        <v>0</v>
      </c>
      <c r="BU82" s="52">
        <f t="shared" si="157"/>
        <v>621988727</v>
      </c>
      <c r="BV82" s="52">
        <f t="shared" si="157"/>
        <v>749266546</v>
      </c>
      <c r="BW82" s="52">
        <f t="shared" si="157"/>
        <v>659594390.64999998</v>
      </c>
      <c r="BX82" s="52">
        <f t="shared" si="157"/>
        <v>656794390.64999998</v>
      </c>
      <c r="BY82" s="52">
        <f t="shared" si="157"/>
        <v>0</v>
      </c>
      <c r="BZ82" s="52">
        <f t="shared" si="157"/>
        <v>0</v>
      </c>
      <c r="CA82" s="52">
        <f t="shared" si="157"/>
        <v>662622516.06999993</v>
      </c>
      <c r="CB82" s="52">
        <f t="shared" si="157"/>
        <v>520248265.06999999</v>
      </c>
      <c r="CC82" s="52">
        <f t="shared" si="157"/>
        <v>362788265.06999999</v>
      </c>
      <c r="CD82" s="52">
        <f t="shared" si="157"/>
        <v>0</v>
      </c>
      <c r="CE82" s="52">
        <f t="shared" si="157"/>
        <v>0</v>
      </c>
      <c r="CF82" s="52">
        <f t="shared" si="157"/>
        <v>0</v>
      </c>
      <c r="CG82" s="52">
        <f t="shared" si="157"/>
        <v>0</v>
      </c>
      <c r="CH82" s="52">
        <f t="shared" si="157"/>
        <v>0</v>
      </c>
      <c r="CI82" s="52">
        <f t="shared" si="157"/>
        <v>0</v>
      </c>
      <c r="CJ82" s="52">
        <f t="shared" si="157"/>
        <v>0</v>
      </c>
      <c r="CK82" s="52">
        <f t="shared" si="157"/>
        <v>0</v>
      </c>
      <c r="CL82" s="52">
        <f t="shared" si="157"/>
        <v>0</v>
      </c>
      <c r="CM82" s="52">
        <f t="shared" si="157"/>
        <v>0</v>
      </c>
      <c r="CN82" s="52">
        <f t="shared" si="157"/>
        <v>0</v>
      </c>
      <c r="CO82" s="52">
        <f t="shared" si="157"/>
        <v>0</v>
      </c>
      <c r="CP82" s="52">
        <f t="shared" si="157"/>
        <v>0</v>
      </c>
      <c r="CQ82" s="52">
        <f t="shared" si="157"/>
        <v>0</v>
      </c>
      <c r="CR82" s="52">
        <f t="shared" si="157"/>
        <v>0</v>
      </c>
      <c r="CS82" s="52">
        <f t="shared" si="157"/>
        <v>0</v>
      </c>
      <c r="CT82" s="52">
        <f t="shared" si="157"/>
        <v>0</v>
      </c>
      <c r="CU82" s="52">
        <f t="shared" si="157"/>
        <v>0</v>
      </c>
      <c r="CV82" s="52">
        <f t="shared" si="157"/>
        <v>0</v>
      </c>
      <c r="CW82" s="52">
        <f t="shared" si="157"/>
        <v>0</v>
      </c>
      <c r="CX82" s="52">
        <f t="shared" si="157"/>
        <v>0</v>
      </c>
      <c r="CY82" s="52">
        <f t="shared" si="157"/>
        <v>0</v>
      </c>
      <c r="CZ82" s="52">
        <f t="shared" si="157"/>
        <v>0</v>
      </c>
      <c r="DA82" s="52">
        <f t="shared" si="157"/>
        <v>0</v>
      </c>
      <c r="DB82" s="52">
        <f t="shared" si="157"/>
        <v>0</v>
      </c>
      <c r="DC82" s="52">
        <f t="shared" si="157"/>
        <v>0</v>
      </c>
      <c r="DD82" s="52">
        <f t="shared" si="157"/>
        <v>0</v>
      </c>
      <c r="DE82" s="52">
        <f t="shared" si="157"/>
        <v>621988727</v>
      </c>
      <c r="DF82" s="52">
        <f t="shared" si="157"/>
        <v>1411889062.0699999</v>
      </c>
      <c r="DG82" s="52">
        <f t="shared" si="157"/>
        <v>1179842655.72</v>
      </c>
      <c r="DH82" s="52">
        <f t="shared" si="157"/>
        <v>1019582655.72</v>
      </c>
      <c r="DI82" s="52">
        <f t="shared" si="157"/>
        <v>0</v>
      </c>
      <c r="DJ82" s="52">
        <f t="shared" si="157"/>
        <v>2000000000</v>
      </c>
      <c r="DK82" s="52">
        <f t="shared" si="157"/>
        <v>3880000000</v>
      </c>
      <c r="DL82" s="52">
        <f t="shared" si="157"/>
        <v>2870893712</v>
      </c>
      <c r="DM82" s="52">
        <f t="shared" si="157"/>
        <v>2604664453.4000001</v>
      </c>
      <c r="DN82" s="52">
        <f t="shared" si="157"/>
        <v>807484360</v>
      </c>
      <c r="DO82" s="52">
        <f t="shared" si="157"/>
        <v>1362046545.9000001</v>
      </c>
      <c r="DP82" s="52">
        <f t="shared" si="157"/>
        <v>1181634788.3</v>
      </c>
      <c r="DQ82" s="52">
        <f t="shared" si="157"/>
        <v>1149877088.3400002</v>
      </c>
      <c r="DR82" s="52">
        <f t="shared" si="157"/>
        <v>2800000</v>
      </c>
      <c r="DS82" s="52">
        <f t="shared" si="157"/>
        <v>0</v>
      </c>
      <c r="DT82" s="52">
        <f t="shared" si="157"/>
        <v>642191150</v>
      </c>
      <c r="DU82" s="52">
        <f t="shared" si="157"/>
        <v>642191150</v>
      </c>
      <c r="DV82" s="52">
        <f t="shared" si="157"/>
        <v>612191150</v>
      </c>
      <c r="DW82" s="52">
        <f t="shared" si="157"/>
        <v>0</v>
      </c>
      <c r="DX82" s="52">
        <f t="shared" si="157"/>
        <v>0</v>
      </c>
      <c r="DY82" s="52">
        <f t="shared" ref="DY82:EW82" si="158">SUM(DY83:DY85)</f>
        <v>0</v>
      </c>
      <c r="DZ82" s="52">
        <f t="shared" si="158"/>
        <v>0</v>
      </c>
      <c r="EA82" s="52">
        <f t="shared" si="158"/>
        <v>0</v>
      </c>
      <c r="EB82" s="52">
        <f t="shared" si="158"/>
        <v>0</v>
      </c>
      <c r="EC82" s="52">
        <f t="shared" si="158"/>
        <v>0</v>
      </c>
      <c r="ED82" s="52">
        <f t="shared" si="158"/>
        <v>0</v>
      </c>
      <c r="EE82" s="52">
        <f t="shared" si="158"/>
        <v>0</v>
      </c>
      <c r="EF82" s="52">
        <f t="shared" si="158"/>
        <v>0</v>
      </c>
      <c r="EG82" s="52">
        <f t="shared" si="158"/>
        <v>0</v>
      </c>
      <c r="EH82" s="52">
        <f t="shared" si="158"/>
        <v>0</v>
      </c>
      <c r="EI82" s="52">
        <f t="shared" si="158"/>
        <v>0</v>
      </c>
      <c r="EJ82" s="52">
        <f t="shared" si="158"/>
        <v>0</v>
      </c>
      <c r="EK82" s="52">
        <f t="shared" si="158"/>
        <v>0</v>
      </c>
      <c r="EL82" s="52">
        <f t="shared" si="158"/>
        <v>0</v>
      </c>
      <c r="EM82" s="52">
        <f t="shared" si="158"/>
        <v>0</v>
      </c>
      <c r="EN82" s="52">
        <f t="shared" si="158"/>
        <v>0</v>
      </c>
      <c r="EO82" s="52">
        <f t="shared" si="158"/>
        <v>0</v>
      </c>
      <c r="EP82" s="52">
        <f t="shared" si="158"/>
        <v>0</v>
      </c>
      <c r="EQ82" s="52">
        <f t="shared" si="158"/>
        <v>0</v>
      </c>
      <c r="ER82" s="52">
        <f t="shared" si="158"/>
        <v>0</v>
      </c>
      <c r="ES82" s="52">
        <f t="shared" si="158"/>
        <v>2000000000</v>
      </c>
      <c r="ET82" s="52">
        <f t="shared" si="158"/>
        <v>0</v>
      </c>
      <c r="EU82" s="52">
        <f t="shared" si="158"/>
        <v>0</v>
      </c>
      <c r="EV82" s="52">
        <f t="shared" si="158"/>
        <v>0</v>
      </c>
      <c r="EW82" s="52">
        <f t="shared" si="158"/>
        <v>4807484360</v>
      </c>
      <c r="EX82" s="52">
        <f t="shared" ref="EX82:GZ82" si="159">SUM(EX83:EX85)</f>
        <v>5884237695.8999996</v>
      </c>
      <c r="EY82" s="52">
        <f t="shared" si="159"/>
        <v>4694719650.3000002</v>
      </c>
      <c r="EZ82" s="52">
        <f t="shared" si="159"/>
        <v>4366732691.7399998</v>
      </c>
      <c r="FA82" s="52">
        <f t="shared" si="159"/>
        <v>2800000</v>
      </c>
      <c r="FB82" s="52">
        <f t="shared" si="159"/>
        <v>4000000000</v>
      </c>
      <c r="FC82" s="51">
        <f t="shared" si="159"/>
        <v>4685383782</v>
      </c>
      <c r="FD82" s="51">
        <f t="shared" si="159"/>
        <v>117012854</v>
      </c>
      <c r="FE82" s="51">
        <f t="shared" si="159"/>
        <v>0</v>
      </c>
      <c r="FF82" s="51">
        <f t="shared" si="159"/>
        <v>0</v>
      </c>
      <c r="FG82" s="52">
        <f t="shared" si="159"/>
        <v>995263005</v>
      </c>
      <c r="FH82" s="51">
        <f t="shared" si="159"/>
        <v>356510679</v>
      </c>
      <c r="FI82" s="51">
        <f t="shared" si="159"/>
        <v>129424200.02</v>
      </c>
      <c r="FJ82" s="51">
        <f t="shared" si="159"/>
        <v>14499000</v>
      </c>
      <c r="FK82" s="51">
        <f t="shared" si="159"/>
        <v>0</v>
      </c>
      <c r="FL82" s="52">
        <f t="shared" si="159"/>
        <v>0</v>
      </c>
      <c r="FM82" s="51">
        <f t="shared" si="159"/>
        <v>959573502</v>
      </c>
      <c r="FN82" s="51">
        <f t="shared" si="159"/>
        <v>458222230</v>
      </c>
      <c r="FO82" s="51">
        <f t="shared" si="159"/>
        <v>135404046.66</v>
      </c>
      <c r="FP82" s="51">
        <f t="shared" si="159"/>
        <v>30000000</v>
      </c>
      <c r="FQ82" s="52">
        <f t="shared" si="159"/>
        <v>0</v>
      </c>
      <c r="FR82" s="51">
        <f t="shared" si="159"/>
        <v>0</v>
      </c>
      <c r="FS82" s="51">
        <f t="shared" si="159"/>
        <v>0</v>
      </c>
      <c r="FT82" s="51">
        <f t="shared" si="159"/>
        <v>0</v>
      </c>
      <c r="FU82" s="51">
        <f t="shared" si="159"/>
        <v>0</v>
      </c>
      <c r="FV82" s="52">
        <f t="shared" si="159"/>
        <v>0</v>
      </c>
      <c r="FW82" s="51">
        <f t="shared" si="159"/>
        <v>0</v>
      </c>
      <c r="FX82" s="51">
        <f t="shared" si="159"/>
        <v>0</v>
      </c>
      <c r="FY82" s="51">
        <f t="shared" si="159"/>
        <v>0</v>
      </c>
      <c r="FZ82" s="51">
        <f t="shared" si="159"/>
        <v>0</v>
      </c>
      <c r="GA82" s="52">
        <f t="shared" si="159"/>
        <v>0</v>
      </c>
      <c r="GB82" s="51">
        <f t="shared" si="159"/>
        <v>0</v>
      </c>
      <c r="GC82" s="51">
        <f t="shared" si="159"/>
        <v>0</v>
      </c>
      <c r="GD82" s="51">
        <f t="shared" si="159"/>
        <v>0</v>
      </c>
      <c r="GE82" s="51">
        <f t="shared" si="159"/>
        <v>0</v>
      </c>
      <c r="GF82" s="52">
        <f t="shared" si="159"/>
        <v>0</v>
      </c>
      <c r="GG82" s="51">
        <f t="shared" si="159"/>
        <v>0</v>
      </c>
      <c r="GH82" s="51">
        <f t="shared" si="159"/>
        <v>0</v>
      </c>
      <c r="GI82" s="51">
        <f t="shared" si="159"/>
        <v>0</v>
      </c>
      <c r="GJ82" s="51">
        <f t="shared" si="159"/>
        <v>0</v>
      </c>
      <c r="GK82" s="52">
        <f t="shared" si="159"/>
        <v>0</v>
      </c>
      <c r="GL82" s="51">
        <f t="shared" si="159"/>
        <v>0</v>
      </c>
      <c r="GM82" s="51">
        <f t="shared" si="159"/>
        <v>0</v>
      </c>
      <c r="GN82" s="51">
        <f t="shared" si="159"/>
        <v>0</v>
      </c>
      <c r="GO82" s="51">
        <f t="shared" si="159"/>
        <v>0</v>
      </c>
      <c r="GP82" s="52">
        <f t="shared" si="159"/>
        <v>1000000000</v>
      </c>
      <c r="GQ82" s="51">
        <f t="shared" si="159"/>
        <v>0</v>
      </c>
      <c r="GR82" s="51">
        <f t="shared" si="159"/>
        <v>0</v>
      </c>
      <c r="GS82" s="51">
        <f t="shared" si="159"/>
        <v>0</v>
      </c>
      <c r="GT82" s="51">
        <f t="shared" si="159"/>
        <v>0</v>
      </c>
      <c r="GU82" s="52">
        <f t="shared" si="159"/>
        <v>5995263005</v>
      </c>
      <c r="GV82" s="51">
        <f t="shared" si="159"/>
        <v>6001467963</v>
      </c>
      <c r="GW82" s="51">
        <f t="shared" si="159"/>
        <v>704659284.01999998</v>
      </c>
      <c r="GX82" s="51">
        <f t="shared" si="159"/>
        <v>149903046.66</v>
      </c>
      <c r="GY82" s="51">
        <f t="shared" si="159"/>
        <v>30000000</v>
      </c>
      <c r="GZ82" s="771">
        <f t="shared" si="159"/>
        <v>12290286322</v>
      </c>
      <c r="HA82" s="269"/>
      <c r="HB82" s="266"/>
      <c r="HC82" s="413"/>
    </row>
    <row r="83" spans="1:211" ht="190.5" customHeight="1" x14ac:dyDescent="0.2">
      <c r="A83" s="782"/>
      <c r="B83" s="372"/>
      <c r="C83" s="527">
        <v>9</v>
      </c>
      <c r="D83" s="729" t="s">
        <v>215</v>
      </c>
      <c r="E83" s="784">
        <v>0.59</v>
      </c>
      <c r="F83" s="784">
        <v>0.87</v>
      </c>
      <c r="G83" s="414">
        <v>54</v>
      </c>
      <c r="H83" s="312" t="s">
        <v>216</v>
      </c>
      <c r="I83" s="280" t="s">
        <v>217</v>
      </c>
      <c r="J83" s="284" t="s">
        <v>218</v>
      </c>
      <c r="K83" s="284">
        <v>9</v>
      </c>
      <c r="L83" s="285" t="s">
        <v>58</v>
      </c>
      <c r="M83" s="286">
        <v>129.85</v>
      </c>
      <c r="N83" s="287">
        <v>130</v>
      </c>
      <c r="O83" s="287">
        <v>130</v>
      </c>
      <c r="P83" s="288">
        <v>132</v>
      </c>
      <c r="Q83" s="286">
        <v>130</v>
      </c>
      <c r="R83" s="289"/>
      <c r="S83" s="288">
        <f>0.5+130</f>
        <v>130.5</v>
      </c>
      <c r="T83" s="286">
        <v>130</v>
      </c>
      <c r="U83" s="286"/>
      <c r="V83" s="361">
        <f>211.23+5</f>
        <v>216.23</v>
      </c>
      <c r="W83" s="286">
        <v>130</v>
      </c>
      <c r="X83" s="285"/>
      <c r="Y83" s="700">
        <f>76.8+1</f>
        <v>77.8</v>
      </c>
      <c r="Z83" s="346">
        <f>BM83/$BM$82</f>
        <v>0.3723138528886995</v>
      </c>
      <c r="AA83" s="281">
        <v>9</v>
      </c>
      <c r="AB83" s="287" t="s">
        <v>180</v>
      </c>
      <c r="AC83" s="54"/>
      <c r="AD83" s="54"/>
      <c r="AE83" s="54"/>
      <c r="AF83" s="54"/>
      <c r="AG83" s="54">
        <f>292256341-49000000+30000000+49000000</f>
        <v>322256341</v>
      </c>
      <c r="AH83" s="54">
        <f>359404493+188462522.58</f>
        <v>547867015.58000004</v>
      </c>
      <c r="AI83" s="54">
        <v>402334883.62</v>
      </c>
      <c r="AJ83" s="54">
        <v>402334883.62</v>
      </c>
      <c r="AK83" s="54"/>
      <c r="AL83" s="63">
        <v>41597488</v>
      </c>
      <c r="AM83" s="54">
        <v>0</v>
      </c>
      <c r="AN83" s="54">
        <v>0</v>
      </c>
      <c r="AO83" s="53"/>
      <c r="AP83" s="54"/>
      <c r="AQ83" s="54"/>
      <c r="AR83" s="54"/>
      <c r="AS83" s="53"/>
      <c r="AT83" s="54"/>
      <c r="AU83" s="54"/>
      <c r="AV83" s="54"/>
      <c r="AW83" s="53"/>
      <c r="AX83" s="54"/>
      <c r="AY83" s="54"/>
      <c r="AZ83" s="54"/>
      <c r="BA83" s="53"/>
      <c r="BB83" s="54"/>
      <c r="BC83" s="54"/>
      <c r="BD83" s="54"/>
      <c r="BE83" s="53"/>
      <c r="BF83" s="54"/>
      <c r="BG83" s="54"/>
      <c r="BH83" s="54"/>
      <c r="BI83" s="53"/>
      <c r="BJ83" s="54"/>
      <c r="BK83" s="54"/>
      <c r="BL83" s="54"/>
      <c r="BM83" s="53">
        <f>+AC83+AG83+AK83+AO83+AS83+AW83+BA83+BE83+BI83</f>
        <v>322256341</v>
      </c>
      <c r="BN83" s="54">
        <f t="shared" ref="BN83:BP85" si="160">AD83+AH83+AL83+AP83+AT83+AX83+BB83+BF83+BJ83</f>
        <v>589464503.58000004</v>
      </c>
      <c r="BO83" s="54">
        <f t="shared" si="160"/>
        <v>402334883.62</v>
      </c>
      <c r="BP83" s="54">
        <f t="shared" si="160"/>
        <v>402334883.62</v>
      </c>
      <c r="BQ83" s="87"/>
      <c r="BR83" s="87"/>
      <c r="BS83" s="87"/>
      <c r="BT83" s="87"/>
      <c r="BU83" s="87">
        <v>231688727</v>
      </c>
      <c r="BV83" s="87">
        <f>289214704.07+214850780</f>
        <v>504065484.06999999</v>
      </c>
      <c r="BW83" s="86">
        <f>239817777.65+214850780</f>
        <v>454668557.64999998</v>
      </c>
      <c r="BX83" s="86">
        <f>239817777.65+214850780</f>
        <v>454668557.64999998</v>
      </c>
      <c r="BY83" s="86"/>
      <c r="BZ83" s="87"/>
      <c r="CA83" s="87">
        <v>435918366.93000001</v>
      </c>
      <c r="CB83" s="87">
        <v>344558999.06999999</v>
      </c>
      <c r="CC83" s="87">
        <v>187098999.06999999</v>
      </c>
      <c r="CD83" s="87"/>
      <c r="CE83" s="87"/>
      <c r="CF83" s="87"/>
      <c r="CG83" s="87"/>
      <c r="CH83" s="87"/>
      <c r="CI83" s="87"/>
      <c r="CJ83" s="87"/>
      <c r="CK83" s="87"/>
      <c r="CL83" s="87"/>
      <c r="CM83" s="87"/>
      <c r="CN83" s="87"/>
      <c r="CO83" s="87"/>
      <c r="CP83" s="87"/>
      <c r="CQ83" s="87"/>
      <c r="CR83" s="87"/>
      <c r="CS83" s="87"/>
      <c r="CT83" s="87"/>
      <c r="CU83" s="87"/>
      <c r="CV83" s="87"/>
      <c r="CW83" s="87"/>
      <c r="CX83" s="87"/>
      <c r="CY83" s="87"/>
      <c r="CZ83" s="87"/>
      <c r="DA83" s="87"/>
      <c r="DB83" s="87"/>
      <c r="DC83" s="87"/>
      <c r="DD83" s="87"/>
      <c r="DE83" s="85">
        <f t="shared" ref="DE83:DH85" si="161">BQ83+BU83+BZ83+CE83+CI83+CM83+CQ83+CV83+DA83</f>
        <v>231688727</v>
      </c>
      <c r="DF83" s="100">
        <f t="shared" si="161"/>
        <v>939983851</v>
      </c>
      <c r="DG83" s="100">
        <f t="shared" si="161"/>
        <v>799227556.72000003</v>
      </c>
      <c r="DH83" s="100">
        <f t="shared" si="161"/>
        <v>641767556.72000003</v>
      </c>
      <c r="DI83" s="100"/>
      <c r="DJ83" s="87"/>
      <c r="DK83" s="86">
        <v>2020000000</v>
      </c>
      <c r="DL83" s="87">
        <v>1678152048</v>
      </c>
      <c r="DM83" s="87">
        <v>1560395145.4000001</v>
      </c>
      <c r="DN83" s="87">
        <v>300000000</v>
      </c>
      <c r="DO83" s="86">
        <f>725140083.9+240000000</f>
        <v>965140083.89999998</v>
      </c>
      <c r="DP83" s="86">
        <f>566418007+239749344.3</f>
        <v>806167351.29999995</v>
      </c>
      <c r="DQ83" s="86">
        <f>547137418+236672233.34</f>
        <v>783809651.34000003</v>
      </c>
      <c r="DR83" s="86"/>
      <c r="DS83" s="87"/>
      <c r="DT83" s="86">
        <v>248486462</v>
      </c>
      <c r="DU83" s="86">
        <v>248486462</v>
      </c>
      <c r="DV83" s="86">
        <v>248403612</v>
      </c>
      <c r="DW83" s="86"/>
      <c r="DX83" s="87"/>
      <c r="DY83" s="87"/>
      <c r="DZ83" s="87"/>
      <c r="EA83" s="87"/>
      <c r="EB83" s="87"/>
      <c r="EC83" s="87"/>
      <c r="ED83" s="87"/>
      <c r="EE83" s="87"/>
      <c r="EF83" s="87"/>
      <c r="EG83" s="87"/>
      <c r="EH83" s="87"/>
      <c r="EI83" s="87"/>
      <c r="EJ83" s="87"/>
      <c r="EK83" s="87"/>
      <c r="EL83" s="87"/>
      <c r="EM83" s="87"/>
      <c r="EN83" s="87"/>
      <c r="EO83" s="87"/>
      <c r="EP83" s="87"/>
      <c r="EQ83" s="87"/>
      <c r="ER83" s="87"/>
      <c r="ES83" s="87">
        <v>2000000000</v>
      </c>
      <c r="ET83" s="87"/>
      <c r="EU83" s="87"/>
      <c r="EV83" s="87"/>
      <c r="EW83" s="85">
        <f t="shared" ref="EW83:EX85" si="162">DJ83+DN83+DS83+DX83+EB83+EF83+EJ83+EN83+ES83</f>
        <v>2300000000</v>
      </c>
      <c r="EX83" s="90">
        <f t="shared" si="162"/>
        <v>3233626545.9000001</v>
      </c>
      <c r="EY83" s="90">
        <f t="shared" ref="EY83:EZ85" si="163">DL83+DP83+DU83+DZ83+ED83+EH83+EL83+EP83+EU83</f>
        <v>2732805861.3000002</v>
      </c>
      <c r="EZ83" s="90">
        <f t="shared" si="163"/>
        <v>2592608408.7400002</v>
      </c>
      <c r="FA83" s="192"/>
      <c r="FB83" s="87">
        <v>4000000000</v>
      </c>
      <c r="FC83" s="88">
        <v>3885383782</v>
      </c>
      <c r="FD83" s="88">
        <v>117012854</v>
      </c>
      <c r="FE83" s="88"/>
      <c r="FF83" s="147"/>
      <c r="FG83" s="87">
        <v>473550204</v>
      </c>
      <c r="FH83" s="87">
        <v>313916293</v>
      </c>
      <c r="FI83" s="87">
        <v>129424200.02</v>
      </c>
      <c r="FJ83" s="87">
        <v>14499000</v>
      </c>
      <c r="FK83" s="87"/>
      <c r="FL83" s="87"/>
      <c r="FM83" s="87">
        <v>459573502</v>
      </c>
      <c r="FN83" s="87">
        <v>168412930</v>
      </c>
      <c r="FO83" s="87">
        <v>46060180</v>
      </c>
      <c r="FP83" s="87">
        <v>17115000</v>
      </c>
      <c r="FQ83" s="87"/>
      <c r="FR83" s="87"/>
      <c r="FS83" s="87"/>
      <c r="FT83" s="87"/>
      <c r="FU83" s="87"/>
      <c r="FV83" s="87"/>
      <c r="FW83" s="87"/>
      <c r="FX83" s="87"/>
      <c r="FY83" s="87"/>
      <c r="FZ83" s="87"/>
      <c r="GA83" s="87"/>
      <c r="GB83" s="87"/>
      <c r="GC83" s="87"/>
      <c r="GD83" s="87"/>
      <c r="GE83" s="87"/>
      <c r="GF83" s="87"/>
      <c r="GG83" s="87"/>
      <c r="GH83" s="87"/>
      <c r="GI83" s="87"/>
      <c r="GJ83" s="87"/>
      <c r="GK83" s="87"/>
      <c r="GL83" s="87"/>
      <c r="GM83" s="87"/>
      <c r="GN83" s="87"/>
      <c r="GO83" s="87"/>
      <c r="GP83" s="87"/>
      <c r="GQ83" s="87"/>
      <c r="GR83" s="87"/>
      <c r="GS83" s="87"/>
      <c r="GT83" s="87"/>
      <c r="GU83" s="85">
        <f t="shared" ref="GU83:GY85" si="164">FB83+FG83+FL83+FQ83+FV83+GA83+GF83+GK83+GP83</f>
        <v>4473550204</v>
      </c>
      <c r="GV83" s="85">
        <f t="shared" si="164"/>
        <v>4658873577</v>
      </c>
      <c r="GW83" s="85">
        <f t="shared" si="164"/>
        <v>414849984.01999998</v>
      </c>
      <c r="GX83" s="85">
        <f t="shared" si="164"/>
        <v>60559180</v>
      </c>
      <c r="GY83" s="85">
        <f t="shared" si="164"/>
        <v>17115000</v>
      </c>
      <c r="GZ83" s="772">
        <f>BM83+DE83+EW83+GU83</f>
        <v>7327495272</v>
      </c>
      <c r="HA83" s="738" t="s">
        <v>997</v>
      </c>
      <c r="HB83" s="299" t="s">
        <v>1264</v>
      </c>
      <c r="HC83" s="342" t="s">
        <v>1778</v>
      </c>
    </row>
    <row r="84" spans="1:211" ht="208.5" customHeight="1" x14ac:dyDescent="0.2">
      <c r="A84" s="782"/>
      <c r="B84" s="372"/>
      <c r="C84" s="304"/>
      <c r="D84" s="730"/>
      <c r="E84" s="388"/>
      <c r="F84" s="388"/>
      <c r="G84" s="414">
        <v>55</v>
      </c>
      <c r="H84" s="312" t="s">
        <v>219</v>
      </c>
      <c r="I84" s="280" t="s">
        <v>220</v>
      </c>
      <c r="J84" s="284" t="s">
        <v>218</v>
      </c>
      <c r="K84" s="284">
        <v>9</v>
      </c>
      <c r="L84" s="285" t="s">
        <v>58</v>
      </c>
      <c r="M84" s="286">
        <v>12</v>
      </c>
      <c r="N84" s="286">
        <v>12</v>
      </c>
      <c r="O84" s="287">
        <v>12</v>
      </c>
      <c r="P84" s="288">
        <v>12</v>
      </c>
      <c r="Q84" s="286">
        <v>12</v>
      </c>
      <c r="R84" s="289"/>
      <c r="S84" s="288">
        <v>11</v>
      </c>
      <c r="T84" s="286">
        <v>12</v>
      </c>
      <c r="U84" s="286"/>
      <c r="V84" s="291">
        <v>12</v>
      </c>
      <c r="W84" s="286">
        <v>12</v>
      </c>
      <c r="X84" s="285"/>
      <c r="Y84" s="285">
        <v>5</v>
      </c>
      <c r="Z84" s="346">
        <f>BM84/$BM$82</f>
        <v>0.41972594588762341</v>
      </c>
      <c r="AA84" s="281">
        <v>9</v>
      </c>
      <c r="AB84" s="287" t="s">
        <v>180</v>
      </c>
      <c r="AC84" s="54"/>
      <c r="AD84" s="54"/>
      <c r="AE84" s="54"/>
      <c r="AF84" s="54"/>
      <c r="AG84" s="54"/>
      <c r="AH84" s="54"/>
      <c r="AI84" s="54"/>
      <c r="AJ84" s="54"/>
      <c r="AK84" s="59">
        <v>363293889</v>
      </c>
      <c r="AL84" s="55">
        <v>363293889</v>
      </c>
      <c r="AM84" s="59">
        <v>182485098</v>
      </c>
      <c r="AN84" s="59">
        <v>182485098</v>
      </c>
      <c r="AO84" s="60"/>
      <c r="AP84" s="59"/>
      <c r="AQ84" s="59"/>
      <c r="AR84" s="59"/>
      <c r="AS84" s="60"/>
      <c r="AT84" s="59"/>
      <c r="AU84" s="59"/>
      <c r="AV84" s="54"/>
      <c r="AW84" s="53"/>
      <c r="AX84" s="54"/>
      <c r="AY84" s="54"/>
      <c r="AZ84" s="54"/>
      <c r="BA84" s="53"/>
      <c r="BB84" s="54"/>
      <c r="BC84" s="54"/>
      <c r="BD84" s="54"/>
      <c r="BE84" s="53"/>
      <c r="BF84" s="54"/>
      <c r="BG84" s="54"/>
      <c r="BH84" s="54"/>
      <c r="BI84" s="53"/>
      <c r="BJ84" s="54"/>
      <c r="BK84" s="54"/>
      <c r="BL84" s="54"/>
      <c r="BM84" s="53">
        <f>+AC84+AG84+AK84+AO84+AS84+AW84+BA84+BE84+BI84</f>
        <v>363293889</v>
      </c>
      <c r="BN84" s="54">
        <f t="shared" si="160"/>
        <v>363293889</v>
      </c>
      <c r="BO84" s="54">
        <f t="shared" si="160"/>
        <v>182485098</v>
      </c>
      <c r="BP84" s="54">
        <f t="shared" si="160"/>
        <v>182485098</v>
      </c>
      <c r="BQ84" s="85"/>
      <c r="BR84" s="85"/>
      <c r="BS84" s="85"/>
      <c r="BT84" s="85"/>
      <c r="BU84" s="87">
        <v>261000000</v>
      </c>
      <c r="BV84" s="87">
        <v>245201061.93000001</v>
      </c>
      <c r="BW84" s="87">
        <v>204925833</v>
      </c>
      <c r="BX84" s="87">
        <v>202125833</v>
      </c>
      <c r="BY84" s="87"/>
      <c r="BZ84" s="85"/>
      <c r="CA84" s="85">
        <v>211221438.06999999</v>
      </c>
      <c r="CB84" s="85">
        <v>171745933</v>
      </c>
      <c r="CC84" s="85">
        <v>171745933</v>
      </c>
      <c r="CD84" s="85"/>
      <c r="CE84" s="85"/>
      <c r="CF84" s="85"/>
      <c r="CG84" s="85"/>
      <c r="CH84" s="85"/>
      <c r="CI84" s="85"/>
      <c r="CJ84" s="85"/>
      <c r="CK84" s="85"/>
      <c r="CL84" s="85"/>
      <c r="CM84" s="85"/>
      <c r="CN84" s="85"/>
      <c r="CO84" s="85"/>
      <c r="CP84" s="85"/>
      <c r="CQ84" s="85"/>
      <c r="CR84" s="85"/>
      <c r="CS84" s="85"/>
      <c r="CT84" s="85"/>
      <c r="CU84" s="85"/>
      <c r="CV84" s="85"/>
      <c r="CW84" s="85"/>
      <c r="CX84" s="85"/>
      <c r="CY84" s="85"/>
      <c r="CZ84" s="85"/>
      <c r="DA84" s="85"/>
      <c r="DB84" s="85"/>
      <c r="DC84" s="85"/>
      <c r="DD84" s="85"/>
      <c r="DE84" s="85">
        <f t="shared" si="161"/>
        <v>261000000</v>
      </c>
      <c r="DF84" s="100">
        <f t="shared" si="161"/>
        <v>456422500</v>
      </c>
      <c r="DG84" s="100">
        <f t="shared" si="161"/>
        <v>376671766</v>
      </c>
      <c r="DH84" s="100">
        <f t="shared" si="161"/>
        <v>373871766</v>
      </c>
      <c r="DI84" s="100"/>
      <c r="DJ84" s="87">
        <v>2000000000</v>
      </c>
      <c r="DK84" s="186">
        <v>960000000</v>
      </c>
      <c r="DL84" s="86">
        <v>798596160</v>
      </c>
      <c r="DM84" s="86">
        <v>787896160</v>
      </c>
      <c r="DN84" s="86">
        <v>338000000</v>
      </c>
      <c r="DO84" s="86">
        <v>324906462</v>
      </c>
      <c r="DP84" s="86">
        <v>303647000</v>
      </c>
      <c r="DQ84" s="86">
        <v>294247000</v>
      </c>
      <c r="DR84" s="86">
        <f>'[2]Res. Pptales Dec 08'!$N$9</f>
        <v>2800000</v>
      </c>
      <c r="DS84" s="86"/>
      <c r="DT84" s="86">
        <v>393704688</v>
      </c>
      <c r="DU84" s="86">
        <v>393704688</v>
      </c>
      <c r="DV84" s="87">
        <v>363787538</v>
      </c>
      <c r="DW84" s="87"/>
      <c r="DX84" s="87"/>
      <c r="DY84" s="87"/>
      <c r="DZ84" s="87"/>
      <c r="EA84" s="87"/>
      <c r="EB84" s="87"/>
      <c r="EC84" s="87"/>
      <c r="ED84" s="87"/>
      <c r="EE84" s="87"/>
      <c r="EF84" s="87"/>
      <c r="EG84" s="87"/>
      <c r="EH84" s="87"/>
      <c r="EI84" s="87"/>
      <c r="EJ84" s="87"/>
      <c r="EK84" s="87"/>
      <c r="EL84" s="87"/>
      <c r="EM84" s="87"/>
      <c r="EN84" s="87"/>
      <c r="EO84" s="87"/>
      <c r="EP84" s="87"/>
      <c r="EQ84" s="87"/>
      <c r="ER84" s="87"/>
      <c r="ES84" s="87"/>
      <c r="ET84" s="87"/>
      <c r="EU84" s="87"/>
      <c r="EV84" s="87"/>
      <c r="EW84" s="85">
        <f t="shared" si="162"/>
        <v>2338000000</v>
      </c>
      <c r="EX84" s="89">
        <f t="shared" si="162"/>
        <v>1678611150</v>
      </c>
      <c r="EY84" s="90">
        <f t="shared" si="163"/>
        <v>1495947848</v>
      </c>
      <c r="EZ84" s="90">
        <f t="shared" si="163"/>
        <v>1445930698</v>
      </c>
      <c r="FA84" s="192">
        <f>DR84</f>
        <v>2800000</v>
      </c>
      <c r="FB84" s="87"/>
      <c r="FC84" s="88">
        <v>800000000</v>
      </c>
      <c r="FD84" s="88"/>
      <c r="FE84" s="88"/>
      <c r="FF84" s="147"/>
      <c r="FG84" s="87">
        <v>521712801</v>
      </c>
      <c r="FH84" s="87">
        <v>42594386</v>
      </c>
      <c r="FI84" s="87"/>
      <c r="FJ84" s="87"/>
      <c r="FK84" s="87"/>
      <c r="FL84" s="87"/>
      <c r="FM84" s="87">
        <v>500000000</v>
      </c>
      <c r="FN84" s="87">
        <v>289809300</v>
      </c>
      <c r="FO84" s="87">
        <v>89343866.659999996</v>
      </c>
      <c r="FP84" s="87">
        <v>12885000</v>
      </c>
      <c r="FQ84" s="87"/>
      <c r="FR84" s="87"/>
      <c r="FS84" s="87"/>
      <c r="FT84" s="87"/>
      <c r="FU84" s="87"/>
      <c r="FV84" s="87"/>
      <c r="FW84" s="87"/>
      <c r="FX84" s="87"/>
      <c r="FY84" s="87"/>
      <c r="FZ84" s="87"/>
      <c r="GA84" s="87"/>
      <c r="GB84" s="87"/>
      <c r="GC84" s="87"/>
      <c r="GD84" s="87"/>
      <c r="GE84" s="87"/>
      <c r="GF84" s="87"/>
      <c r="GG84" s="87"/>
      <c r="GH84" s="87"/>
      <c r="GI84" s="87"/>
      <c r="GJ84" s="87"/>
      <c r="GK84" s="87"/>
      <c r="GL84" s="87"/>
      <c r="GM84" s="87"/>
      <c r="GN84" s="87"/>
      <c r="GO84" s="87"/>
      <c r="GP84" s="87">
        <v>1000000000</v>
      </c>
      <c r="GQ84" s="87"/>
      <c r="GR84" s="87"/>
      <c r="GS84" s="87"/>
      <c r="GT84" s="87"/>
      <c r="GU84" s="85">
        <f t="shared" si="164"/>
        <v>1521712801</v>
      </c>
      <c r="GV84" s="85">
        <f t="shared" si="164"/>
        <v>1342594386</v>
      </c>
      <c r="GW84" s="85">
        <f t="shared" si="164"/>
        <v>289809300</v>
      </c>
      <c r="GX84" s="85">
        <f t="shared" si="164"/>
        <v>89343866.659999996</v>
      </c>
      <c r="GY84" s="85">
        <f t="shared" si="164"/>
        <v>12885000</v>
      </c>
      <c r="GZ84" s="772">
        <f>BM84+DE84+EW84+GU84</f>
        <v>4484006690</v>
      </c>
      <c r="HA84" s="738" t="s">
        <v>998</v>
      </c>
      <c r="HB84" s="303" t="s">
        <v>1265</v>
      </c>
      <c r="HC84" s="342" t="s">
        <v>1552</v>
      </c>
    </row>
    <row r="85" spans="1:211" ht="132.75" customHeight="1" x14ac:dyDescent="0.2">
      <c r="A85" s="782"/>
      <c r="B85" s="372"/>
      <c r="C85" s="300"/>
      <c r="D85" s="731"/>
      <c r="E85" s="415"/>
      <c r="F85" s="415"/>
      <c r="G85" s="416">
        <v>56</v>
      </c>
      <c r="H85" s="312" t="s">
        <v>221</v>
      </c>
      <c r="I85" s="280" t="s">
        <v>222</v>
      </c>
      <c r="J85" s="284" t="s">
        <v>218</v>
      </c>
      <c r="K85" s="284">
        <v>9</v>
      </c>
      <c r="L85" s="285" t="s">
        <v>73</v>
      </c>
      <c r="M85" s="286">
        <v>9</v>
      </c>
      <c r="N85" s="286">
        <v>8</v>
      </c>
      <c r="O85" s="287">
        <v>3</v>
      </c>
      <c r="P85" s="288">
        <v>0</v>
      </c>
      <c r="Q85" s="286">
        <v>3</v>
      </c>
      <c r="R85" s="876">
        <v>6</v>
      </c>
      <c r="S85" s="870">
        <v>5</v>
      </c>
      <c r="T85" s="859">
        <v>2</v>
      </c>
      <c r="U85" s="859">
        <v>3</v>
      </c>
      <c r="V85" s="870">
        <v>9</v>
      </c>
      <c r="W85" s="286">
        <v>0</v>
      </c>
      <c r="X85" s="285"/>
      <c r="Y85" s="285"/>
      <c r="Z85" s="346">
        <f>BM85/$BM$82</f>
        <v>0.20796020122367712</v>
      </c>
      <c r="AA85" s="281">
        <v>9</v>
      </c>
      <c r="AB85" s="287" t="s">
        <v>180</v>
      </c>
      <c r="AC85" s="54"/>
      <c r="AD85" s="54"/>
      <c r="AE85" s="54"/>
      <c r="AF85" s="54"/>
      <c r="AG85" s="54">
        <v>180000000</v>
      </c>
      <c r="AH85" s="54">
        <v>180000000</v>
      </c>
      <c r="AI85" s="54">
        <v>0</v>
      </c>
      <c r="AJ85" s="54">
        <v>0</v>
      </c>
      <c r="AK85" s="54"/>
      <c r="AL85" s="54"/>
      <c r="AM85" s="54"/>
      <c r="AN85" s="54"/>
      <c r="AO85" s="53"/>
      <c r="AP85" s="54"/>
      <c r="AQ85" s="54"/>
      <c r="AR85" s="54"/>
      <c r="AS85" s="53"/>
      <c r="AT85" s="54"/>
      <c r="AU85" s="54"/>
      <c r="AV85" s="54"/>
      <c r="AW85" s="53"/>
      <c r="AX85" s="54"/>
      <c r="AY85" s="54"/>
      <c r="AZ85" s="54"/>
      <c r="BA85" s="53"/>
      <c r="BB85" s="54"/>
      <c r="BC85" s="54"/>
      <c r="BD85" s="54"/>
      <c r="BE85" s="53"/>
      <c r="BF85" s="54"/>
      <c r="BG85" s="54"/>
      <c r="BH85" s="54"/>
      <c r="BI85" s="53"/>
      <c r="BJ85" s="54"/>
      <c r="BK85" s="54"/>
      <c r="BL85" s="54"/>
      <c r="BM85" s="53">
        <f>+AC85+AG85+AK85+AO85+AS85+AW85+BA85+BE85+BI85</f>
        <v>180000000</v>
      </c>
      <c r="BN85" s="54">
        <f t="shared" si="160"/>
        <v>180000000</v>
      </c>
      <c r="BO85" s="54">
        <f t="shared" si="160"/>
        <v>0</v>
      </c>
      <c r="BP85" s="54">
        <f t="shared" si="160"/>
        <v>0</v>
      </c>
      <c r="BQ85" s="87"/>
      <c r="BR85" s="87"/>
      <c r="BS85" s="87"/>
      <c r="BT85" s="87"/>
      <c r="BU85" s="87">
        <v>129300000</v>
      </c>
      <c r="BV85" s="87"/>
      <c r="BW85" s="87"/>
      <c r="BX85" s="87"/>
      <c r="BY85" s="87"/>
      <c r="BZ85" s="87"/>
      <c r="CA85" s="87">
        <v>15482711.069999993</v>
      </c>
      <c r="CB85" s="87">
        <v>3943333</v>
      </c>
      <c r="CC85" s="87">
        <v>3943333</v>
      </c>
      <c r="CD85" s="87"/>
      <c r="CE85" s="87"/>
      <c r="CF85" s="87"/>
      <c r="CG85" s="87"/>
      <c r="CH85" s="87"/>
      <c r="CI85" s="87"/>
      <c r="CJ85" s="87"/>
      <c r="CK85" s="87"/>
      <c r="CL85" s="87"/>
      <c r="CM85" s="87"/>
      <c r="CN85" s="87"/>
      <c r="CO85" s="87"/>
      <c r="CP85" s="87"/>
      <c r="CQ85" s="87"/>
      <c r="CR85" s="87"/>
      <c r="CS85" s="87"/>
      <c r="CT85" s="87"/>
      <c r="CU85" s="87"/>
      <c r="CV85" s="87"/>
      <c r="CW85" s="87"/>
      <c r="CX85" s="87"/>
      <c r="CY85" s="87"/>
      <c r="CZ85" s="87"/>
      <c r="DA85" s="87"/>
      <c r="DB85" s="87"/>
      <c r="DC85" s="87"/>
      <c r="DD85" s="87"/>
      <c r="DE85" s="85">
        <f t="shared" si="161"/>
        <v>129300000</v>
      </c>
      <c r="DF85" s="100">
        <f t="shared" si="161"/>
        <v>15482711.069999993</v>
      </c>
      <c r="DG85" s="100">
        <f t="shared" si="161"/>
        <v>3943333</v>
      </c>
      <c r="DH85" s="100">
        <f t="shared" si="161"/>
        <v>3943333</v>
      </c>
      <c r="DI85" s="100"/>
      <c r="DJ85" s="87"/>
      <c r="DK85" s="86">
        <v>900000000</v>
      </c>
      <c r="DL85" s="86">
        <v>394145504</v>
      </c>
      <c r="DM85" s="86">
        <v>256373148</v>
      </c>
      <c r="DN85" s="86">
        <v>169484360</v>
      </c>
      <c r="DO85" s="86">
        <v>72000000</v>
      </c>
      <c r="DP85" s="86">
        <v>71820437</v>
      </c>
      <c r="DQ85" s="86">
        <v>71820437</v>
      </c>
      <c r="DR85" s="86"/>
      <c r="DS85" s="86"/>
      <c r="DT85" s="86"/>
      <c r="DU85" s="87"/>
      <c r="DV85" s="87"/>
      <c r="DW85" s="87"/>
      <c r="DX85" s="87"/>
      <c r="DY85" s="87"/>
      <c r="DZ85" s="87"/>
      <c r="EA85" s="87"/>
      <c r="EB85" s="87"/>
      <c r="EC85" s="87"/>
      <c r="ED85" s="87"/>
      <c r="EE85" s="87"/>
      <c r="EF85" s="87"/>
      <c r="EG85" s="87"/>
      <c r="EH85" s="87"/>
      <c r="EI85" s="87"/>
      <c r="EJ85" s="87"/>
      <c r="EK85" s="87"/>
      <c r="EL85" s="87"/>
      <c r="EM85" s="87"/>
      <c r="EN85" s="87"/>
      <c r="EO85" s="87"/>
      <c r="EP85" s="87"/>
      <c r="EQ85" s="87"/>
      <c r="ER85" s="87"/>
      <c r="ES85" s="87"/>
      <c r="ET85" s="87"/>
      <c r="EU85" s="87"/>
      <c r="EV85" s="87"/>
      <c r="EW85" s="85">
        <f t="shared" si="162"/>
        <v>169484360</v>
      </c>
      <c r="EX85" s="89">
        <f t="shared" si="162"/>
        <v>972000000</v>
      </c>
      <c r="EY85" s="90">
        <f t="shared" si="163"/>
        <v>465965941</v>
      </c>
      <c r="EZ85" s="90">
        <f t="shared" si="163"/>
        <v>328193585</v>
      </c>
      <c r="FA85" s="192"/>
      <c r="FB85" s="87"/>
      <c r="FC85" s="88"/>
      <c r="FD85" s="88"/>
      <c r="FE85" s="88"/>
      <c r="FF85" s="147"/>
      <c r="FG85" s="87"/>
      <c r="FH85" s="87"/>
      <c r="FI85" s="87"/>
      <c r="FJ85" s="87"/>
      <c r="FK85" s="87"/>
      <c r="FL85" s="87"/>
      <c r="FM85" s="87"/>
      <c r="FN85" s="87"/>
      <c r="FO85" s="87"/>
      <c r="FP85" s="87"/>
      <c r="FQ85" s="87"/>
      <c r="FR85" s="87"/>
      <c r="FS85" s="87"/>
      <c r="FT85" s="87"/>
      <c r="FU85" s="87"/>
      <c r="FV85" s="87"/>
      <c r="FW85" s="87"/>
      <c r="FX85" s="87"/>
      <c r="FY85" s="87"/>
      <c r="FZ85" s="87"/>
      <c r="GA85" s="87"/>
      <c r="GB85" s="87"/>
      <c r="GC85" s="87"/>
      <c r="GD85" s="87"/>
      <c r="GE85" s="87"/>
      <c r="GF85" s="87"/>
      <c r="GG85" s="87"/>
      <c r="GH85" s="87"/>
      <c r="GI85" s="87"/>
      <c r="GJ85" s="87"/>
      <c r="GK85" s="87"/>
      <c r="GL85" s="87"/>
      <c r="GM85" s="87"/>
      <c r="GN85" s="87"/>
      <c r="GO85" s="87"/>
      <c r="GP85" s="87"/>
      <c r="GQ85" s="87"/>
      <c r="GR85" s="87"/>
      <c r="GS85" s="87"/>
      <c r="GT85" s="87"/>
      <c r="GU85" s="85">
        <f t="shared" si="164"/>
        <v>0</v>
      </c>
      <c r="GV85" s="85">
        <f t="shared" si="164"/>
        <v>0</v>
      </c>
      <c r="GW85" s="85">
        <f t="shared" si="164"/>
        <v>0</v>
      </c>
      <c r="GX85" s="85">
        <f t="shared" si="164"/>
        <v>0</v>
      </c>
      <c r="GY85" s="85">
        <f t="shared" si="164"/>
        <v>0</v>
      </c>
      <c r="GZ85" s="772">
        <f>BM85+DE85+EW85+GU85</f>
        <v>478784360</v>
      </c>
      <c r="HA85" s="738"/>
      <c r="HB85" s="303" t="s">
        <v>1266</v>
      </c>
      <c r="HC85" s="342" t="s">
        <v>1553</v>
      </c>
    </row>
    <row r="86" spans="1:211" ht="24.75" customHeight="1" x14ac:dyDescent="0.2">
      <c r="A86" s="782"/>
      <c r="B86" s="372"/>
      <c r="C86" s="266">
        <v>15</v>
      </c>
      <c r="D86" s="267" t="s">
        <v>223</v>
      </c>
      <c r="E86" s="270"/>
      <c r="F86" s="270"/>
      <c r="G86" s="271"/>
      <c r="H86" s="271"/>
      <c r="I86" s="271"/>
      <c r="J86" s="271"/>
      <c r="K86" s="271"/>
      <c r="L86" s="271"/>
      <c r="M86" s="271"/>
      <c r="N86" s="271"/>
      <c r="O86" s="271"/>
      <c r="P86" s="271"/>
      <c r="Q86" s="271"/>
      <c r="R86" s="271"/>
      <c r="S86" s="271"/>
      <c r="T86" s="271"/>
      <c r="U86" s="271"/>
      <c r="V86" s="271"/>
      <c r="W86" s="271"/>
      <c r="X86" s="271"/>
      <c r="Y86" s="271"/>
      <c r="Z86" s="271"/>
      <c r="AA86" s="271"/>
      <c r="AB86" s="271"/>
      <c r="AC86" s="204">
        <f t="shared" ref="AC86:BL86" si="165">SUM(AC87:AC94)</f>
        <v>0</v>
      </c>
      <c r="AD86" s="204">
        <f t="shared" si="165"/>
        <v>0</v>
      </c>
      <c r="AE86" s="204">
        <f t="shared" si="165"/>
        <v>0</v>
      </c>
      <c r="AF86" s="204">
        <f t="shared" si="165"/>
        <v>0</v>
      </c>
      <c r="AG86" s="204">
        <f t="shared" si="165"/>
        <v>7123040000</v>
      </c>
      <c r="AH86" s="204">
        <f t="shared" si="165"/>
        <v>7508776695.4200001</v>
      </c>
      <c r="AI86" s="204">
        <f t="shared" si="165"/>
        <v>5860235869.0200005</v>
      </c>
      <c r="AJ86" s="204">
        <f t="shared" si="165"/>
        <v>4002459872.3800001</v>
      </c>
      <c r="AK86" s="204">
        <f t="shared" si="165"/>
        <v>200000000</v>
      </c>
      <c r="AL86" s="204">
        <f t="shared" si="165"/>
        <v>340000000</v>
      </c>
      <c r="AM86" s="204">
        <f t="shared" si="165"/>
        <v>77426192</v>
      </c>
      <c r="AN86" s="204">
        <f t="shared" si="165"/>
        <v>55146259</v>
      </c>
      <c r="AO86" s="204">
        <f t="shared" si="165"/>
        <v>20519904</v>
      </c>
      <c r="AP86" s="204">
        <f t="shared" si="165"/>
        <v>148519904</v>
      </c>
      <c r="AQ86" s="204">
        <f t="shared" si="165"/>
        <v>20519904</v>
      </c>
      <c r="AR86" s="204">
        <f t="shared" si="165"/>
        <v>0</v>
      </c>
      <c r="AS86" s="204">
        <f t="shared" si="165"/>
        <v>0</v>
      </c>
      <c r="AT86" s="204">
        <f t="shared" si="165"/>
        <v>0</v>
      </c>
      <c r="AU86" s="204">
        <f t="shared" si="165"/>
        <v>0</v>
      </c>
      <c r="AV86" s="204">
        <f t="shared" si="165"/>
        <v>0</v>
      </c>
      <c r="AW86" s="204">
        <f t="shared" si="165"/>
        <v>0</v>
      </c>
      <c r="AX86" s="204">
        <f t="shared" si="165"/>
        <v>0</v>
      </c>
      <c r="AY86" s="204">
        <f t="shared" si="165"/>
        <v>0</v>
      </c>
      <c r="AZ86" s="204">
        <f t="shared" si="165"/>
        <v>0</v>
      </c>
      <c r="BA86" s="204">
        <f t="shared" si="165"/>
        <v>0</v>
      </c>
      <c r="BB86" s="204">
        <f t="shared" si="165"/>
        <v>0</v>
      </c>
      <c r="BC86" s="204">
        <f t="shared" si="165"/>
        <v>0</v>
      </c>
      <c r="BD86" s="204">
        <f t="shared" si="165"/>
        <v>0</v>
      </c>
      <c r="BE86" s="204">
        <f t="shared" si="165"/>
        <v>0</v>
      </c>
      <c r="BF86" s="204">
        <f t="shared" si="165"/>
        <v>0</v>
      </c>
      <c r="BG86" s="204">
        <f t="shared" si="165"/>
        <v>0</v>
      </c>
      <c r="BH86" s="204">
        <f t="shared" si="165"/>
        <v>0</v>
      </c>
      <c r="BI86" s="204">
        <f t="shared" si="165"/>
        <v>2400000000</v>
      </c>
      <c r="BJ86" s="204">
        <f t="shared" si="165"/>
        <v>0</v>
      </c>
      <c r="BK86" s="204">
        <f t="shared" si="165"/>
        <v>0</v>
      </c>
      <c r="BL86" s="204">
        <f t="shared" si="165"/>
        <v>0</v>
      </c>
      <c r="BM86" s="204">
        <f t="shared" ref="BM86:DX86" si="166">SUM(BM87:BM94)</f>
        <v>9743559904</v>
      </c>
      <c r="BN86" s="204">
        <f t="shared" si="166"/>
        <v>7997296599.4200001</v>
      </c>
      <c r="BO86" s="204">
        <f t="shared" si="166"/>
        <v>5958181965.0200005</v>
      </c>
      <c r="BP86" s="204">
        <f t="shared" si="166"/>
        <v>4057606131.3800001</v>
      </c>
      <c r="BQ86" s="204">
        <f t="shared" si="166"/>
        <v>3000000000</v>
      </c>
      <c r="BR86" s="204">
        <f t="shared" si="166"/>
        <v>0</v>
      </c>
      <c r="BS86" s="204">
        <f t="shared" si="166"/>
        <v>0</v>
      </c>
      <c r="BT86" s="204">
        <f t="shared" si="166"/>
        <v>0</v>
      </c>
      <c r="BU86" s="204">
        <f t="shared" si="166"/>
        <v>7336731200</v>
      </c>
      <c r="BV86" s="204">
        <f t="shared" si="166"/>
        <v>5649770352</v>
      </c>
      <c r="BW86" s="204">
        <f t="shared" si="166"/>
        <v>4163752640.0100002</v>
      </c>
      <c r="BX86" s="204">
        <f t="shared" si="166"/>
        <v>3496958178.21</v>
      </c>
      <c r="BY86" s="204">
        <f t="shared" si="166"/>
        <v>0</v>
      </c>
      <c r="BZ86" s="204">
        <f t="shared" si="166"/>
        <v>100000000</v>
      </c>
      <c r="CA86" s="204">
        <f t="shared" si="166"/>
        <v>7139193362.21</v>
      </c>
      <c r="CB86" s="204">
        <f t="shared" si="166"/>
        <v>4746055819.9100008</v>
      </c>
      <c r="CC86" s="204">
        <f t="shared" si="166"/>
        <v>4684675819.9100008</v>
      </c>
      <c r="CD86" s="204">
        <f t="shared" si="166"/>
        <v>16474147</v>
      </c>
      <c r="CE86" s="204">
        <f t="shared" si="166"/>
        <v>0</v>
      </c>
      <c r="CF86" s="204">
        <f t="shared" si="166"/>
        <v>611890318</v>
      </c>
      <c r="CG86" s="204">
        <f t="shared" si="166"/>
        <v>0</v>
      </c>
      <c r="CH86" s="204">
        <f t="shared" si="166"/>
        <v>0</v>
      </c>
      <c r="CI86" s="204">
        <f t="shared" si="166"/>
        <v>0</v>
      </c>
      <c r="CJ86" s="204">
        <f t="shared" si="166"/>
        <v>0</v>
      </c>
      <c r="CK86" s="204">
        <f t="shared" si="166"/>
        <v>0</v>
      </c>
      <c r="CL86" s="204">
        <f t="shared" si="166"/>
        <v>0</v>
      </c>
      <c r="CM86" s="204">
        <f t="shared" si="166"/>
        <v>0</v>
      </c>
      <c r="CN86" s="204">
        <f t="shared" si="166"/>
        <v>0</v>
      </c>
      <c r="CO86" s="204">
        <f t="shared" si="166"/>
        <v>0</v>
      </c>
      <c r="CP86" s="204">
        <f t="shared" si="166"/>
        <v>0</v>
      </c>
      <c r="CQ86" s="204">
        <f t="shared" si="166"/>
        <v>0</v>
      </c>
      <c r="CR86" s="204">
        <f t="shared" si="166"/>
        <v>0</v>
      </c>
      <c r="CS86" s="204">
        <f t="shared" si="166"/>
        <v>0</v>
      </c>
      <c r="CT86" s="204">
        <f t="shared" si="166"/>
        <v>0</v>
      </c>
      <c r="CU86" s="204">
        <f t="shared" si="166"/>
        <v>0</v>
      </c>
      <c r="CV86" s="204">
        <f t="shared" si="166"/>
        <v>0</v>
      </c>
      <c r="CW86" s="204">
        <f t="shared" si="166"/>
        <v>0</v>
      </c>
      <c r="CX86" s="204">
        <f t="shared" si="166"/>
        <v>0</v>
      </c>
      <c r="CY86" s="204">
        <f t="shared" si="166"/>
        <v>0</v>
      </c>
      <c r="CZ86" s="204">
        <f t="shared" si="166"/>
        <v>0</v>
      </c>
      <c r="DA86" s="204">
        <f t="shared" si="166"/>
        <v>12000000000</v>
      </c>
      <c r="DB86" s="204">
        <f t="shared" si="166"/>
        <v>0</v>
      </c>
      <c r="DC86" s="204">
        <f t="shared" si="166"/>
        <v>0</v>
      </c>
      <c r="DD86" s="204">
        <f t="shared" si="166"/>
        <v>0</v>
      </c>
      <c r="DE86" s="204">
        <f t="shared" si="166"/>
        <v>22436731200</v>
      </c>
      <c r="DF86" s="204">
        <f t="shared" si="166"/>
        <v>13400854032.209999</v>
      </c>
      <c r="DG86" s="204">
        <f t="shared" si="166"/>
        <v>8909808459.9200001</v>
      </c>
      <c r="DH86" s="204">
        <f t="shared" si="166"/>
        <v>8181633998.1199999</v>
      </c>
      <c r="DI86" s="204">
        <f t="shared" si="166"/>
        <v>16474147</v>
      </c>
      <c r="DJ86" s="204">
        <f t="shared" si="166"/>
        <v>8000000000</v>
      </c>
      <c r="DK86" s="204">
        <f t="shared" si="166"/>
        <v>4762341966.5</v>
      </c>
      <c r="DL86" s="204">
        <f t="shared" si="166"/>
        <v>4206064472.5</v>
      </c>
      <c r="DM86" s="204">
        <f t="shared" si="166"/>
        <v>1302389181.4099998</v>
      </c>
      <c r="DN86" s="204">
        <f t="shared" si="166"/>
        <v>7556833136</v>
      </c>
      <c r="DO86" s="204">
        <f t="shared" si="166"/>
        <v>7074430864</v>
      </c>
      <c r="DP86" s="204">
        <f t="shared" si="166"/>
        <v>6671325528.8000002</v>
      </c>
      <c r="DQ86" s="204">
        <f t="shared" si="166"/>
        <v>3251637980.9800005</v>
      </c>
      <c r="DR86" s="204">
        <f t="shared" si="166"/>
        <v>28350699</v>
      </c>
      <c r="DS86" s="204">
        <f t="shared" si="166"/>
        <v>40000000</v>
      </c>
      <c r="DT86" s="204">
        <f t="shared" si="166"/>
        <v>6341000000</v>
      </c>
      <c r="DU86" s="204">
        <f t="shared" si="166"/>
        <v>4149189040.71</v>
      </c>
      <c r="DV86" s="204">
        <f t="shared" si="166"/>
        <v>3323096890.1100001</v>
      </c>
      <c r="DW86" s="204">
        <f t="shared" si="166"/>
        <v>0</v>
      </c>
      <c r="DX86" s="204">
        <f t="shared" si="166"/>
        <v>0</v>
      </c>
      <c r="DY86" s="204">
        <f t="shared" ref="DY86:EW86" si="167">SUM(DY87:DY94)</f>
        <v>0</v>
      </c>
      <c r="DZ86" s="204">
        <f t="shared" si="167"/>
        <v>0</v>
      </c>
      <c r="EA86" s="204">
        <f t="shared" si="167"/>
        <v>0</v>
      </c>
      <c r="EB86" s="204">
        <f t="shared" si="167"/>
        <v>0</v>
      </c>
      <c r="EC86" s="204">
        <f t="shared" si="167"/>
        <v>0</v>
      </c>
      <c r="ED86" s="204">
        <f t="shared" si="167"/>
        <v>0</v>
      </c>
      <c r="EE86" s="204">
        <f t="shared" si="167"/>
        <v>0</v>
      </c>
      <c r="EF86" s="204">
        <f t="shared" si="167"/>
        <v>0</v>
      </c>
      <c r="EG86" s="204">
        <f t="shared" si="167"/>
        <v>0</v>
      </c>
      <c r="EH86" s="204">
        <f t="shared" si="167"/>
        <v>0</v>
      </c>
      <c r="EI86" s="204">
        <f t="shared" si="167"/>
        <v>0</v>
      </c>
      <c r="EJ86" s="204">
        <f t="shared" si="167"/>
        <v>0</v>
      </c>
      <c r="EK86" s="204">
        <f t="shared" si="167"/>
        <v>0</v>
      </c>
      <c r="EL86" s="204">
        <f t="shared" si="167"/>
        <v>0</v>
      </c>
      <c r="EM86" s="204">
        <f t="shared" si="167"/>
        <v>0</v>
      </c>
      <c r="EN86" s="204">
        <f t="shared" si="167"/>
        <v>0</v>
      </c>
      <c r="EO86" s="204">
        <f t="shared" si="167"/>
        <v>0</v>
      </c>
      <c r="EP86" s="204">
        <f t="shared" si="167"/>
        <v>0</v>
      </c>
      <c r="EQ86" s="204">
        <f t="shared" si="167"/>
        <v>0</v>
      </c>
      <c r="ER86" s="204">
        <f t="shared" si="167"/>
        <v>0</v>
      </c>
      <c r="ES86" s="204">
        <f t="shared" si="167"/>
        <v>1000000000</v>
      </c>
      <c r="ET86" s="204">
        <f t="shared" si="167"/>
        <v>0</v>
      </c>
      <c r="EU86" s="204">
        <f t="shared" si="167"/>
        <v>0</v>
      </c>
      <c r="EV86" s="204">
        <f t="shared" si="167"/>
        <v>0</v>
      </c>
      <c r="EW86" s="204">
        <f t="shared" si="167"/>
        <v>16596833136</v>
      </c>
      <c r="EX86" s="204">
        <f t="shared" ref="EX86:GZ86" si="168">SUM(EX87:EX94)</f>
        <v>18177772830.5</v>
      </c>
      <c r="EY86" s="204">
        <f t="shared" si="168"/>
        <v>15026579042.01</v>
      </c>
      <c r="EZ86" s="204">
        <f t="shared" si="168"/>
        <v>7877124052.5</v>
      </c>
      <c r="FA86" s="204">
        <f t="shared" si="168"/>
        <v>28350699</v>
      </c>
      <c r="FB86" s="689">
        <f t="shared" si="168"/>
        <v>6000000000</v>
      </c>
      <c r="FC86" s="204">
        <f t="shared" si="168"/>
        <v>13250767081</v>
      </c>
      <c r="FD86" s="204">
        <f t="shared" si="168"/>
        <v>331817204</v>
      </c>
      <c r="FE86" s="204">
        <f t="shared" si="168"/>
        <v>0</v>
      </c>
      <c r="FF86" s="204">
        <f t="shared" si="168"/>
        <v>980479745.24000001</v>
      </c>
      <c r="FG86" s="204">
        <f t="shared" si="168"/>
        <v>7783538130</v>
      </c>
      <c r="FH86" s="204">
        <f t="shared" si="168"/>
        <v>5092493914</v>
      </c>
      <c r="FI86" s="204">
        <f t="shared" si="168"/>
        <v>1380173444.3800001</v>
      </c>
      <c r="FJ86" s="204">
        <f t="shared" si="168"/>
        <v>161280033.16</v>
      </c>
      <c r="FK86" s="204">
        <f t="shared" si="168"/>
        <v>160892284.90000001</v>
      </c>
      <c r="FL86" s="204">
        <f t="shared" si="168"/>
        <v>20000000</v>
      </c>
      <c r="FM86" s="204">
        <f t="shared" si="168"/>
        <v>5781797319</v>
      </c>
      <c r="FN86" s="204">
        <f t="shared" si="168"/>
        <v>596526550</v>
      </c>
      <c r="FO86" s="204">
        <f t="shared" si="168"/>
        <v>156918300</v>
      </c>
      <c r="FP86" s="204">
        <f t="shared" si="168"/>
        <v>91855111</v>
      </c>
      <c r="FQ86" s="204">
        <f t="shared" si="168"/>
        <v>0</v>
      </c>
      <c r="FR86" s="204">
        <f t="shared" si="168"/>
        <v>0</v>
      </c>
      <c r="FS86" s="204">
        <f t="shared" si="168"/>
        <v>0</v>
      </c>
      <c r="FT86" s="204">
        <f t="shared" si="168"/>
        <v>0</v>
      </c>
      <c r="FU86" s="204">
        <f t="shared" si="168"/>
        <v>0</v>
      </c>
      <c r="FV86" s="204">
        <f t="shared" si="168"/>
        <v>0</v>
      </c>
      <c r="FW86" s="204">
        <f t="shared" si="168"/>
        <v>0</v>
      </c>
      <c r="FX86" s="204">
        <f t="shared" si="168"/>
        <v>0</v>
      </c>
      <c r="FY86" s="204">
        <f t="shared" si="168"/>
        <v>0</v>
      </c>
      <c r="FZ86" s="204">
        <f t="shared" si="168"/>
        <v>0</v>
      </c>
      <c r="GA86" s="204">
        <f t="shared" si="168"/>
        <v>0</v>
      </c>
      <c r="GB86" s="204">
        <f t="shared" si="168"/>
        <v>0</v>
      </c>
      <c r="GC86" s="204">
        <f t="shared" si="168"/>
        <v>0</v>
      </c>
      <c r="GD86" s="204">
        <f t="shared" si="168"/>
        <v>0</v>
      </c>
      <c r="GE86" s="204">
        <f t="shared" si="168"/>
        <v>0</v>
      </c>
      <c r="GF86" s="204">
        <f t="shared" si="168"/>
        <v>0</v>
      </c>
      <c r="GG86" s="204">
        <f t="shared" si="168"/>
        <v>0</v>
      </c>
      <c r="GH86" s="204">
        <f t="shared" si="168"/>
        <v>0</v>
      </c>
      <c r="GI86" s="204">
        <f t="shared" si="168"/>
        <v>0</v>
      </c>
      <c r="GJ86" s="204">
        <f t="shared" si="168"/>
        <v>0</v>
      </c>
      <c r="GK86" s="204">
        <f t="shared" si="168"/>
        <v>0</v>
      </c>
      <c r="GL86" s="204">
        <f t="shared" si="168"/>
        <v>0</v>
      </c>
      <c r="GM86" s="204">
        <f t="shared" si="168"/>
        <v>0</v>
      </c>
      <c r="GN86" s="204">
        <f t="shared" si="168"/>
        <v>0</v>
      </c>
      <c r="GO86" s="204">
        <f t="shared" si="168"/>
        <v>0</v>
      </c>
      <c r="GP86" s="204">
        <f t="shared" si="168"/>
        <v>5054879885</v>
      </c>
      <c r="GQ86" s="204">
        <f t="shared" si="168"/>
        <v>0</v>
      </c>
      <c r="GR86" s="204">
        <f t="shared" si="168"/>
        <v>0</v>
      </c>
      <c r="GS86" s="204">
        <f t="shared" si="168"/>
        <v>0</v>
      </c>
      <c r="GT86" s="204">
        <f t="shared" si="168"/>
        <v>0</v>
      </c>
      <c r="GU86" s="204">
        <f t="shared" si="168"/>
        <v>18858418015</v>
      </c>
      <c r="GV86" s="204">
        <f t="shared" si="168"/>
        <v>24125058314</v>
      </c>
      <c r="GW86" s="204">
        <f t="shared" si="168"/>
        <v>2308517198.3800001</v>
      </c>
      <c r="GX86" s="204">
        <f t="shared" si="168"/>
        <v>318198333.16000003</v>
      </c>
      <c r="GY86" s="204">
        <f t="shared" si="168"/>
        <v>1233227141.1399999</v>
      </c>
      <c r="GZ86" s="776">
        <f t="shared" si="168"/>
        <v>67635542255</v>
      </c>
      <c r="HA86" s="271"/>
      <c r="HB86" s="277"/>
      <c r="HC86" s="326"/>
    </row>
    <row r="87" spans="1:211" ht="279" customHeight="1" x14ac:dyDescent="0.2">
      <c r="A87" s="782"/>
      <c r="B87" s="372"/>
      <c r="C87" s="313">
        <v>14</v>
      </c>
      <c r="D87" s="280" t="s">
        <v>224</v>
      </c>
      <c r="E87" s="417" t="s">
        <v>225</v>
      </c>
      <c r="F87" s="417">
        <v>0.03</v>
      </c>
      <c r="G87" s="895">
        <v>57</v>
      </c>
      <c r="H87" s="283" t="s">
        <v>226</v>
      </c>
      <c r="I87" s="280" t="s">
        <v>227</v>
      </c>
      <c r="J87" s="284" t="s">
        <v>228</v>
      </c>
      <c r="K87" s="284">
        <v>1</v>
      </c>
      <c r="L87" s="409" t="s">
        <v>73</v>
      </c>
      <c r="M87" s="286">
        <v>103</v>
      </c>
      <c r="N87" s="347">
        <v>48</v>
      </c>
      <c r="O87" s="287">
        <v>12</v>
      </c>
      <c r="P87" s="288">
        <v>12</v>
      </c>
      <c r="Q87" s="287">
        <v>12</v>
      </c>
      <c r="R87" s="289"/>
      <c r="S87" s="288">
        <f>18+11</f>
        <v>29</v>
      </c>
      <c r="T87" s="286">
        <v>12</v>
      </c>
      <c r="U87" s="286"/>
      <c r="V87" s="291">
        <v>28</v>
      </c>
      <c r="W87" s="286">
        <v>12</v>
      </c>
      <c r="X87" s="285"/>
      <c r="Y87" s="721">
        <f>20+3</f>
        <v>23</v>
      </c>
      <c r="Z87" s="346">
        <f t="shared" ref="Z87:Z94" si="169">BM87/$BM$86</f>
        <v>0.36439657979035095</v>
      </c>
      <c r="AA87" s="287">
        <v>11</v>
      </c>
      <c r="AB87" s="284" t="s">
        <v>229</v>
      </c>
      <c r="AC87" s="53"/>
      <c r="AD87" s="54"/>
      <c r="AE87" s="54"/>
      <c r="AF87" s="54"/>
      <c r="AG87" s="53">
        <v>3530000000</v>
      </c>
      <c r="AH87" s="54">
        <v>4388984888</v>
      </c>
      <c r="AI87" s="54">
        <v>3625709742.02</v>
      </c>
      <c r="AJ87" s="54">
        <v>2579433745.3800001</v>
      </c>
      <c r="AK87" s="55"/>
      <c r="AL87" s="55"/>
      <c r="AM87" s="55"/>
      <c r="AN87" s="55"/>
      <c r="AO87" s="64">
        <v>20519904</v>
      </c>
      <c r="AP87" s="63">
        <v>20519904</v>
      </c>
      <c r="AQ87" s="63">
        <v>20519904</v>
      </c>
      <c r="AR87" s="63"/>
      <c r="AS87" s="64"/>
      <c r="AT87" s="63"/>
      <c r="AU87" s="65"/>
      <c r="AV87" s="54"/>
      <c r="AW87" s="53"/>
      <c r="AX87" s="54"/>
      <c r="AY87" s="54"/>
      <c r="AZ87" s="54"/>
      <c r="BA87" s="53"/>
      <c r="BB87" s="54"/>
      <c r="BC87" s="54"/>
      <c r="BD87" s="54"/>
      <c r="BE87" s="53"/>
      <c r="BF87" s="54"/>
      <c r="BG87" s="54"/>
      <c r="BH87" s="54"/>
      <c r="BI87" s="53"/>
      <c r="BJ87" s="54"/>
      <c r="BK87" s="54"/>
      <c r="BL87" s="54"/>
      <c r="BM87" s="53">
        <f t="shared" ref="BM87:BM94" si="170">+AC87+AG87+AK87+AO87+AS87+AW87+BA87+BE87+BI87</f>
        <v>3550519904</v>
      </c>
      <c r="BN87" s="54">
        <f t="shared" ref="BN87:BP94" si="171">AD87+AH87+AL87+AP87+AT87+AX87+BB87+BF87+BJ87</f>
        <v>4409504792</v>
      </c>
      <c r="BO87" s="54">
        <f t="shared" si="171"/>
        <v>3646229646.02</v>
      </c>
      <c r="BP87" s="54">
        <f t="shared" si="171"/>
        <v>2579433745.3800001</v>
      </c>
      <c r="BQ87" s="87"/>
      <c r="BR87" s="87"/>
      <c r="BS87" s="87"/>
      <c r="BT87" s="87"/>
      <c r="BU87" s="87">
        <v>4489900000</v>
      </c>
      <c r="BV87" s="86">
        <v>2685878637</v>
      </c>
      <c r="BW87" s="86">
        <v>1538971054.5</v>
      </c>
      <c r="BX87" s="86">
        <v>1175890669.7</v>
      </c>
      <c r="BY87" s="86"/>
      <c r="BZ87" s="87"/>
      <c r="CA87" s="86">
        <v>5786250862.21</v>
      </c>
      <c r="CB87" s="87">
        <v>3966146401.5</v>
      </c>
      <c r="CC87" s="87">
        <v>3904766401.5</v>
      </c>
      <c r="CD87" s="87">
        <v>16474147</v>
      </c>
      <c r="CE87" s="87"/>
      <c r="CF87" s="87"/>
      <c r="CG87" s="87"/>
      <c r="CH87" s="87"/>
      <c r="CI87" s="87"/>
      <c r="CJ87" s="87"/>
      <c r="CK87" s="87"/>
      <c r="CL87" s="87"/>
      <c r="CM87" s="87"/>
      <c r="CN87" s="87"/>
      <c r="CO87" s="87"/>
      <c r="CP87" s="87"/>
      <c r="CQ87" s="87"/>
      <c r="CR87" s="87"/>
      <c r="CS87" s="87"/>
      <c r="CT87" s="87"/>
      <c r="CU87" s="87"/>
      <c r="CV87" s="87"/>
      <c r="CW87" s="87"/>
      <c r="CX87" s="87"/>
      <c r="CY87" s="87"/>
      <c r="CZ87" s="87"/>
      <c r="DA87" s="87"/>
      <c r="DB87" s="87"/>
      <c r="DC87" s="87"/>
      <c r="DD87" s="87"/>
      <c r="DE87" s="85">
        <f t="shared" ref="DE87:DE94" si="172">BQ87+BU87+BZ87+CE87+CI87+CM87+CQ87+CV87+DA87</f>
        <v>4489900000</v>
      </c>
      <c r="DF87" s="100">
        <f t="shared" ref="DF87:DF94" si="173">BR87+BV87+CA87+CF87+CJ87+CN87+CR87+CW87+DB87</f>
        <v>8472129499.21</v>
      </c>
      <c r="DG87" s="100">
        <f t="shared" ref="DG87:DG94" si="174">BS87+BW87+CB87+CG87+CK87+CO87+CS87+CX87+DC87</f>
        <v>5505117456</v>
      </c>
      <c r="DH87" s="100">
        <f t="shared" ref="DH87:DH94" si="175">BT87+BX87+CC87+CH87+CL87+CP87+CT87+CY87+DD87</f>
        <v>5080657071.1999998</v>
      </c>
      <c r="DI87" s="100">
        <f>CD87</f>
        <v>16474147</v>
      </c>
      <c r="DJ87" s="87"/>
      <c r="DK87" s="86"/>
      <c r="DL87" s="87"/>
      <c r="DM87" s="87"/>
      <c r="DN87" s="87">
        <v>3654597000</v>
      </c>
      <c r="DO87" s="87">
        <f>2390695347+300000000</f>
        <v>2690695347</v>
      </c>
      <c r="DP87" s="87">
        <f>2390374594.5+195038666.67</f>
        <v>2585413261.1700001</v>
      </c>
      <c r="DQ87" s="87">
        <f>1510405005.93+149601518.14</f>
        <v>1660006524.0700002</v>
      </c>
      <c r="DR87" s="87">
        <v>11858210</v>
      </c>
      <c r="DS87" s="87"/>
      <c r="DT87" s="87">
        <v>4085000000</v>
      </c>
      <c r="DU87" s="87">
        <v>3702448167.71</v>
      </c>
      <c r="DV87" s="87">
        <v>2876356017.1100001</v>
      </c>
      <c r="DW87" s="87"/>
      <c r="DX87" s="87"/>
      <c r="DY87" s="87"/>
      <c r="DZ87" s="87"/>
      <c r="EA87" s="87"/>
      <c r="EB87" s="87"/>
      <c r="EC87" s="87"/>
      <c r="ED87" s="87"/>
      <c r="EE87" s="87"/>
      <c r="EF87" s="87"/>
      <c r="EG87" s="87"/>
      <c r="EH87" s="87"/>
      <c r="EI87" s="87"/>
      <c r="EJ87" s="87"/>
      <c r="EK87" s="87"/>
      <c r="EL87" s="87"/>
      <c r="EM87" s="87"/>
      <c r="EN87" s="87"/>
      <c r="EO87" s="87"/>
      <c r="EP87" s="87"/>
      <c r="EQ87" s="87"/>
      <c r="ER87" s="87"/>
      <c r="ES87" s="87"/>
      <c r="ET87" s="87"/>
      <c r="EU87" s="87"/>
      <c r="EV87" s="87"/>
      <c r="EW87" s="85">
        <f>DJ87+DN87+DS87+DX87+EB87+EF87+EJ87+EN87+ES87</f>
        <v>3654597000</v>
      </c>
      <c r="EX87" s="90">
        <f>DK87+DO87+DT87+DY87+EC87+EG87+EK87+EO87+ET87</f>
        <v>6775695347</v>
      </c>
      <c r="EY87" s="90">
        <f>DL87+DP87+DU87+DZ87+ED87+EH87+EL87+EP87+EU87</f>
        <v>6287861428.8800001</v>
      </c>
      <c r="EZ87" s="90">
        <f>DM87+DQ87+DV87+EA87+EE87+EI87+EM87+EQ87+EV87</f>
        <v>4536362541.1800003</v>
      </c>
      <c r="FA87" s="192">
        <f>DR87</f>
        <v>11858210</v>
      </c>
      <c r="FB87" s="87"/>
      <c r="FC87" s="88"/>
      <c r="FD87" s="88"/>
      <c r="FE87" s="88"/>
      <c r="FF87" s="147"/>
      <c r="FG87" s="87">
        <v>3824234910</v>
      </c>
      <c r="FH87" s="87">
        <f>1706255081+573181075</f>
        <v>2279436156</v>
      </c>
      <c r="FI87" s="87">
        <v>93412000</v>
      </c>
      <c r="FJ87" s="87">
        <v>35009333.333333336</v>
      </c>
      <c r="FK87" s="87"/>
      <c r="FL87" s="87"/>
      <c r="FM87" s="87">
        <v>2800000000</v>
      </c>
      <c r="FN87" s="87">
        <v>411824200</v>
      </c>
      <c r="FO87" s="87">
        <v>113103200</v>
      </c>
      <c r="FP87" s="87">
        <v>72619993</v>
      </c>
      <c r="FQ87" s="87"/>
      <c r="FR87" s="87"/>
      <c r="FS87" s="87"/>
      <c r="FT87" s="87"/>
      <c r="FU87" s="87"/>
      <c r="FV87" s="87"/>
      <c r="FW87" s="87"/>
      <c r="FX87" s="87"/>
      <c r="FY87" s="87"/>
      <c r="FZ87" s="87"/>
      <c r="GA87" s="87"/>
      <c r="GB87" s="87"/>
      <c r="GC87" s="87"/>
      <c r="GD87" s="87"/>
      <c r="GE87" s="87"/>
      <c r="GF87" s="87"/>
      <c r="GG87" s="87"/>
      <c r="GH87" s="87"/>
      <c r="GI87" s="87"/>
      <c r="GJ87" s="87"/>
      <c r="GK87" s="87"/>
      <c r="GL87" s="87"/>
      <c r="GM87" s="87"/>
      <c r="GN87" s="87"/>
      <c r="GO87" s="87"/>
      <c r="GP87" s="87"/>
      <c r="GQ87" s="87"/>
      <c r="GR87" s="87"/>
      <c r="GS87" s="87"/>
      <c r="GT87" s="87"/>
      <c r="GU87" s="85">
        <f t="shared" ref="GU87:GY94" si="176">FB87+FG87+FL87+FQ87+FV87+GA87+GF87+GK87+GP87</f>
        <v>3824234910</v>
      </c>
      <c r="GV87" s="85">
        <f t="shared" si="176"/>
        <v>5079436156</v>
      </c>
      <c r="GW87" s="85">
        <f t="shared" si="176"/>
        <v>505236200</v>
      </c>
      <c r="GX87" s="85">
        <f t="shared" si="176"/>
        <v>148112533.33333334</v>
      </c>
      <c r="GY87" s="85">
        <f t="shared" si="176"/>
        <v>72619993</v>
      </c>
      <c r="GZ87" s="772">
        <f t="shared" ref="GZ87:GZ94" si="177">BM87+DE87+EW87+GU87</f>
        <v>15519251814</v>
      </c>
      <c r="HA87" s="738" t="s">
        <v>999</v>
      </c>
      <c r="HB87" s="299" t="s">
        <v>1267</v>
      </c>
      <c r="HC87" s="342" t="s">
        <v>1785</v>
      </c>
    </row>
    <row r="88" spans="1:211" ht="151.5" customHeight="1" x14ac:dyDescent="0.2">
      <c r="A88" s="782"/>
      <c r="B88" s="372"/>
      <c r="C88" s="300">
        <v>6</v>
      </c>
      <c r="D88" s="731" t="s">
        <v>230</v>
      </c>
      <c r="E88" s="732" t="s">
        <v>127</v>
      </c>
      <c r="F88" s="418" t="s">
        <v>127</v>
      </c>
      <c r="G88" s="419">
        <v>58</v>
      </c>
      <c r="H88" s="481" t="s">
        <v>231</v>
      </c>
      <c r="I88" s="729" t="s">
        <v>232</v>
      </c>
      <c r="J88" s="790" t="s">
        <v>233</v>
      </c>
      <c r="K88" s="790">
        <v>15</v>
      </c>
      <c r="L88" s="285" t="s">
        <v>73</v>
      </c>
      <c r="M88" s="724">
        <v>6</v>
      </c>
      <c r="N88" s="724">
        <v>4</v>
      </c>
      <c r="O88" s="286">
        <v>0</v>
      </c>
      <c r="P88" s="291"/>
      <c r="Q88" s="286">
        <v>1</v>
      </c>
      <c r="R88" s="289"/>
      <c r="S88" s="288">
        <v>1</v>
      </c>
      <c r="T88" s="286">
        <v>2</v>
      </c>
      <c r="U88" s="286"/>
      <c r="V88" s="291">
        <v>4</v>
      </c>
      <c r="W88" s="286">
        <v>1</v>
      </c>
      <c r="X88" s="285"/>
      <c r="Y88" s="285">
        <v>0</v>
      </c>
      <c r="Z88" s="346">
        <f t="shared" si="169"/>
        <v>0</v>
      </c>
      <c r="AA88" s="287">
        <v>11</v>
      </c>
      <c r="AB88" s="284" t="s">
        <v>229</v>
      </c>
      <c r="AC88" s="53"/>
      <c r="AD88" s="54"/>
      <c r="AE88" s="54"/>
      <c r="AF88" s="54"/>
      <c r="AG88" s="56">
        <v>0</v>
      </c>
      <c r="AH88" s="55"/>
      <c r="AI88" s="55"/>
      <c r="AJ88" s="55"/>
      <c r="AK88" s="55"/>
      <c r="AL88" s="55"/>
      <c r="AM88" s="55"/>
      <c r="AN88" s="55"/>
      <c r="AO88" s="56"/>
      <c r="AP88" s="55"/>
      <c r="AQ88" s="55"/>
      <c r="AR88" s="55"/>
      <c r="AS88" s="56"/>
      <c r="AT88" s="55"/>
      <c r="AU88" s="54"/>
      <c r="AV88" s="54"/>
      <c r="AW88" s="53"/>
      <c r="AX88" s="54"/>
      <c r="AY88" s="54"/>
      <c r="AZ88" s="54"/>
      <c r="BA88" s="53"/>
      <c r="BB88" s="54"/>
      <c r="BC88" s="54"/>
      <c r="BD88" s="54"/>
      <c r="BE88" s="53"/>
      <c r="BF88" s="54"/>
      <c r="BG88" s="54"/>
      <c r="BH88" s="54"/>
      <c r="BI88" s="53"/>
      <c r="BJ88" s="54"/>
      <c r="BK88" s="54"/>
      <c r="BL88" s="54"/>
      <c r="BM88" s="53">
        <f t="shared" si="170"/>
        <v>0</v>
      </c>
      <c r="BN88" s="54">
        <f t="shared" si="171"/>
        <v>0</v>
      </c>
      <c r="BO88" s="54">
        <f t="shared" si="171"/>
        <v>0</v>
      </c>
      <c r="BP88" s="54">
        <f t="shared" si="171"/>
        <v>0</v>
      </c>
      <c r="BQ88" s="88"/>
      <c r="BR88" s="87"/>
      <c r="BS88" s="87"/>
      <c r="BT88" s="87"/>
      <c r="BU88" s="87"/>
      <c r="BV88" s="87">
        <v>50000000</v>
      </c>
      <c r="BW88" s="87">
        <v>49998704</v>
      </c>
      <c r="BX88" s="87">
        <v>49998704</v>
      </c>
      <c r="BY88" s="87"/>
      <c r="BZ88" s="87"/>
      <c r="CA88" s="87"/>
      <c r="CB88" s="87"/>
      <c r="CC88" s="87"/>
      <c r="CD88" s="87"/>
      <c r="CE88" s="87"/>
      <c r="CF88" s="87"/>
      <c r="CG88" s="87"/>
      <c r="CH88" s="87"/>
      <c r="CI88" s="87"/>
      <c r="CJ88" s="87"/>
      <c r="CK88" s="87"/>
      <c r="CL88" s="87"/>
      <c r="CM88" s="87"/>
      <c r="CN88" s="87"/>
      <c r="CO88" s="87"/>
      <c r="CP88" s="87"/>
      <c r="CQ88" s="87"/>
      <c r="CR88" s="87"/>
      <c r="CS88" s="87"/>
      <c r="CT88" s="87"/>
      <c r="CU88" s="87"/>
      <c r="CV88" s="87"/>
      <c r="CW88" s="87"/>
      <c r="CX88" s="87"/>
      <c r="CY88" s="87"/>
      <c r="CZ88" s="87"/>
      <c r="DA88" s="87">
        <v>1000000000</v>
      </c>
      <c r="DB88" s="87"/>
      <c r="DC88" s="87"/>
      <c r="DD88" s="87"/>
      <c r="DE88" s="85">
        <f t="shared" si="172"/>
        <v>1000000000</v>
      </c>
      <c r="DF88" s="100">
        <f t="shared" si="173"/>
        <v>50000000</v>
      </c>
      <c r="DG88" s="100">
        <f t="shared" si="174"/>
        <v>49998704</v>
      </c>
      <c r="DH88" s="100">
        <f t="shared" si="175"/>
        <v>49998704</v>
      </c>
      <c r="DI88" s="100"/>
      <c r="DJ88" s="87"/>
      <c r="DK88" s="186">
        <v>798174636</v>
      </c>
      <c r="DL88" s="87">
        <v>689621717</v>
      </c>
      <c r="DM88" s="86">
        <v>110550410</v>
      </c>
      <c r="DN88" s="87"/>
      <c r="DO88" s="87"/>
      <c r="DP88" s="87"/>
      <c r="DQ88" s="87"/>
      <c r="DR88" s="87"/>
      <c r="DS88" s="87"/>
      <c r="DT88" s="87"/>
      <c r="DU88" s="87"/>
      <c r="DV88" s="87"/>
      <c r="DW88" s="87"/>
      <c r="DX88" s="87"/>
      <c r="DY88" s="87"/>
      <c r="DZ88" s="87"/>
      <c r="EA88" s="87"/>
      <c r="EB88" s="87"/>
      <c r="EC88" s="87"/>
      <c r="ED88" s="87"/>
      <c r="EE88" s="87"/>
      <c r="EF88" s="87"/>
      <c r="EG88" s="87"/>
      <c r="EH88" s="87"/>
      <c r="EI88" s="87"/>
      <c r="EJ88" s="87"/>
      <c r="EK88" s="87"/>
      <c r="EL88" s="87"/>
      <c r="EM88" s="87"/>
      <c r="EN88" s="87"/>
      <c r="EO88" s="87"/>
      <c r="EP88" s="87"/>
      <c r="EQ88" s="87"/>
      <c r="ER88" s="87"/>
      <c r="ES88" s="87">
        <v>1000000000</v>
      </c>
      <c r="ET88" s="87"/>
      <c r="EU88" s="87"/>
      <c r="EV88" s="87"/>
      <c r="EW88" s="85">
        <f t="shared" ref="EW88:EX94" si="178">DJ88+DN88+DS88+DX88+EB88+EF88+EJ88+EN88+ES88</f>
        <v>1000000000</v>
      </c>
      <c r="EX88" s="90">
        <f t="shared" si="178"/>
        <v>798174636</v>
      </c>
      <c r="EY88" s="90">
        <f t="shared" ref="EY88:EZ94" si="179">DL88+DP88+DU88+DZ88+ED88+EH88+EL88+EP88+EU88</f>
        <v>689621717</v>
      </c>
      <c r="EZ88" s="90">
        <f t="shared" si="179"/>
        <v>110550410</v>
      </c>
      <c r="FA88" s="192"/>
      <c r="FB88" s="87"/>
      <c r="FC88" s="88">
        <v>4981825364</v>
      </c>
      <c r="FD88" s="88"/>
      <c r="FE88" s="88"/>
      <c r="FF88" s="147">
        <v>321120350</v>
      </c>
      <c r="FG88" s="87"/>
      <c r="FH88" s="87"/>
      <c r="FI88" s="87"/>
      <c r="FJ88" s="87"/>
      <c r="FK88" s="87"/>
      <c r="FL88" s="87"/>
      <c r="FM88" s="87"/>
      <c r="FN88" s="87"/>
      <c r="FO88" s="87"/>
      <c r="FP88" s="87"/>
      <c r="FQ88" s="87"/>
      <c r="FR88" s="87"/>
      <c r="FS88" s="87"/>
      <c r="FT88" s="87"/>
      <c r="FU88" s="87"/>
      <c r="FV88" s="87"/>
      <c r="FW88" s="87"/>
      <c r="FX88" s="87"/>
      <c r="FY88" s="87"/>
      <c r="FZ88" s="87"/>
      <c r="GA88" s="87"/>
      <c r="GB88" s="87"/>
      <c r="GC88" s="87"/>
      <c r="GD88" s="87"/>
      <c r="GE88" s="87"/>
      <c r="GF88" s="87"/>
      <c r="GG88" s="87"/>
      <c r="GH88" s="87"/>
      <c r="GI88" s="87"/>
      <c r="GJ88" s="87"/>
      <c r="GK88" s="87"/>
      <c r="GL88" s="87"/>
      <c r="GM88" s="87"/>
      <c r="GN88" s="87"/>
      <c r="GO88" s="87"/>
      <c r="GP88" s="87">
        <v>1000000000</v>
      </c>
      <c r="GQ88" s="87"/>
      <c r="GR88" s="87"/>
      <c r="GS88" s="87"/>
      <c r="GT88" s="87"/>
      <c r="GU88" s="85">
        <f t="shared" si="176"/>
        <v>1000000000</v>
      </c>
      <c r="GV88" s="85">
        <f t="shared" si="176"/>
        <v>4981825364</v>
      </c>
      <c r="GW88" s="85">
        <f t="shared" si="176"/>
        <v>0</v>
      </c>
      <c r="GX88" s="85">
        <f t="shared" si="176"/>
        <v>0</v>
      </c>
      <c r="GY88" s="85">
        <f t="shared" si="176"/>
        <v>321120350</v>
      </c>
      <c r="GZ88" s="772">
        <f t="shared" si="177"/>
        <v>3000000000</v>
      </c>
      <c r="HA88" s="738"/>
      <c r="HB88" s="297" t="s">
        <v>1268</v>
      </c>
      <c r="HC88" s="342" t="s">
        <v>1554</v>
      </c>
    </row>
    <row r="89" spans="1:211" ht="300.75" customHeight="1" x14ac:dyDescent="0.2">
      <c r="A89" s="782"/>
      <c r="B89" s="357"/>
      <c r="C89" s="313">
        <v>36</v>
      </c>
      <c r="D89" s="731" t="s">
        <v>234</v>
      </c>
      <c r="E89" s="793">
        <v>0.4</v>
      </c>
      <c r="F89" s="420">
        <v>0.6</v>
      </c>
      <c r="G89" s="282">
        <v>59</v>
      </c>
      <c r="H89" s="280" t="s">
        <v>235</v>
      </c>
      <c r="I89" s="280" t="s">
        <v>236</v>
      </c>
      <c r="J89" s="315" t="s">
        <v>233</v>
      </c>
      <c r="K89" s="315">
        <v>15</v>
      </c>
      <c r="L89" s="409" t="s">
        <v>73</v>
      </c>
      <c r="M89" s="286">
        <v>82</v>
      </c>
      <c r="N89" s="347">
        <v>48</v>
      </c>
      <c r="O89" s="286">
        <v>12</v>
      </c>
      <c r="P89" s="291">
        <v>24</v>
      </c>
      <c r="Q89" s="286">
        <v>12</v>
      </c>
      <c r="R89" s="289"/>
      <c r="S89" s="288">
        <f>23+12</f>
        <v>35</v>
      </c>
      <c r="T89" s="286">
        <v>12</v>
      </c>
      <c r="U89" s="286"/>
      <c r="V89" s="288">
        <f>19+8</f>
        <v>27</v>
      </c>
      <c r="W89" s="286">
        <v>12</v>
      </c>
      <c r="X89" s="285"/>
      <c r="Y89" s="285">
        <f>3+1</f>
        <v>4</v>
      </c>
      <c r="Z89" s="410">
        <f t="shared" si="169"/>
        <v>0.18473740786065782</v>
      </c>
      <c r="AA89" s="286">
        <v>11</v>
      </c>
      <c r="AB89" s="285" t="s">
        <v>229</v>
      </c>
      <c r="AC89" s="60"/>
      <c r="AD89" s="59"/>
      <c r="AE89" s="59"/>
      <c r="AF89" s="59"/>
      <c r="AG89" s="57">
        <v>1800000000</v>
      </c>
      <c r="AH89" s="58">
        <v>2582791807.4200001</v>
      </c>
      <c r="AI89" s="58">
        <v>1855791807.4200001</v>
      </c>
      <c r="AJ89" s="58">
        <v>1044291807.4200001</v>
      </c>
      <c r="AK89" s="58"/>
      <c r="AL89" s="58"/>
      <c r="AM89" s="58"/>
      <c r="AN89" s="58"/>
      <c r="AO89" s="57"/>
      <c r="AP89" s="58"/>
      <c r="AQ89" s="58"/>
      <c r="AR89" s="58"/>
      <c r="AS89" s="57"/>
      <c r="AT89" s="58"/>
      <c r="AU89" s="59"/>
      <c r="AV89" s="59"/>
      <c r="AW89" s="60"/>
      <c r="AX89" s="59"/>
      <c r="AY89" s="59"/>
      <c r="AZ89" s="59"/>
      <c r="BA89" s="60"/>
      <c r="BB89" s="59"/>
      <c r="BC89" s="59"/>
      <c r="BD89" s="59"/>
      <c r="BE89" s="60"/>
      <c r="BF89" s="59"/>
      <c r="BG89" s="59"/>
      <c r="BH89" s="59"/>
      <c r="BI89" s="60"/>
      <c r="BJ89" s="59"/>
      <c r="BK89" s="59"/>
      <c r="BL89" s="59"/>
      <c r="BM89" s="60">
        <f t="shared" si="170"/>
        <v>1800000000</v>
      </c>
      <c r="BN89" s="59">
        <f t="shared" si="171"/>
        <v>2582791807.4200001</v>
      </c>
      <c r="BO89" s="59">
        <f t="shared" si="171"/>
        <v>1855791807.4200001</v>
      </c>
      <c r="BP89" s="59">
        <f t="shared" si="171"/>
        <v>1044291807.4200001</v>
      </c>
      <c r="BQ89" s="87"/>
      <c r="BR89" s="87"/>
      <c r="BS89" s="87"/>
      <c r="BT89" s="87"/>
      <c r="BU89" s="87">
        <v>1000000000</v>
      </c>
      <c r="BV89" s="87">
        <v>1316303428</v>
      </c>
      <c r="BW89" s="87">
        <v>1135827475</v>
      </c>
      <c r="BX89" s="87">
        <v>848605887</v>
      </c>
      <c r="BY89" s="87"/>
      <c r="BZ89" s="87"/>
      <c r="CA89" s="87">
        <v>682942500</v>
      </c>
      <c r="CB89" s="87">
        <v>310580859.61000001</v>
      </c>
      <c r="CC89" s="87">
        <v>310580859.61000001</v>
      </c>
      <c r="CD89" s="87"/>
      <c r="CE89" s="87"/>
      <c r="CF89" s="87">
        <v>611890318</v>
      </c>
      <c r="CG89" s="87"/>
      <c r="CH89" s="87"/>
      <c r="CI89" s="87"/>
      <c r="CJ89" s="87"/>
      <c r="CK89" s="87"/>
      <c r="CL89" s="87"/>
      <c r="CM89" s="87"/>
      <c r="CN89" s="87"/>
      <c r="CO89" s="87"/>
      <c r="CP89" s="87"/>
      <c r="CQ89" s="87"/>
      <c r="CR89" s="87"/>
      <c r="CS89" s="87"/>
      <c r="CT89" s="87"/>
      <c r="CU89" s="87"/>
      <c r="CV89" s="88"/>
      <c r="CW89" s="87"/>
      <c r="CX89" s="87"/>
      <c r="CY89" s="87"/>
      <c r="CZ89" s="87"/>
      <c r="DA89" s="87">
        <v>2000000000</v>
      </c>
      <c r="DB89" s="87"/>
      <c r="DC89" s="87"/>
      <c r="DD89" s="87"/>
      <c r="DE89" s="85">
        <f t="shared" si="172"/>
        <v>3000000000</v>
      </c>
      <c r="DF89" s="85">
        <f t="shared" si="173"/>
        <v>2611136246</v>
      </c>
      <c r="DG89" s="85">
        <f t="shared" si="174"/>
        <v>1446408334.6100001</v>
      </c>
      <c r="DH89" s="85">
        <f t="shared" si="175"/>
        <v>1159186746.6100001</v>
      </c>
      <c r="DI89" s="85"/>
      <c r="DJ89" s="87"/>
      <c r="DK89" s="86">
        <v>400000000</v>
      </c>
      <c r="DL89" s="87">
        <v>400000000</v>
      </c>
      <c r="DM89" s="86">
        <v>136461070</v>
      </c>
      <c r="DN89" s="87">
        <f>2357158989-357158989</f>
        <v>2000000000</v>
      </c>
      <c r="DO89" s="86">
        <f>2333843149+1200000000</f>
        <v>3533843149</v>
      </c>
      <c r="DP89" s="87">
        <f>2146763039.49+1198900459.13</f>
        <v>3345663498.6199999</v>
      </c>
      <c r="DQ89" s="87">
        <f>437412332.1+546205628.49</f>
        <v>983617960.59000003</v>
      </c>
      <c r="DR89" s="87"/>
      <c r="DS89" s="87"/>
      <c r="DT89" s="87">
        <v>2000000000</v>
      </c>
      <c r="DU89" s="87">
        <v>346879943</v>
      </c>
      <c r="DV89" s="87">
        <v>346879943</v>
      </c>
      <c r="DW89" s="87"/>
      <c r="DX89" s="87"/>
      <c r="DY89" s="87"/>
      <c r="DZ89" s="87"/>
      <c r="EA89" s="87"/>
      <c r="EB89" s="87"/>
      <c r="EC89" s="87"/>
      <c r="ED89" s="87"/>
      <c r="EE89" s="87"/>
      <c r="EF89" s="87"/>
      <c r="EG89" s="87"/>
      <c r="EH89" s="87"/>
      <c r="EI89" s="87"/>
      <c r="EJ89" s="87"/>
      <c r="EK89" s="87"/>
      <c r="EL89" s="87"/>
      <c r="EM89" s="87"/>
      <c r="EN89" s="87"/>
      <c r="EO89" s="87"/>
      <c r="EP89" s="87"/>
      <c r="EQ89" s="87"/>
      <c r="ER89" s="87"/>
      <c r="ES89" s="87"/>
      <c r="ET89" s="87"/>
      <c r="EU89" s="87"/>
      <c r="EV89" s="87"/>
      <c r="EW89" s="85">
        <f t="shared" si="178"/>
        <v>2000000000</v>
      </c>
      <c r="EX89" s="89">
        <f t="shared" si="178"/>
        <v>5933843149</v>
      </c>
      <c r="EY89" s="90">
        <f t="shared" si="179"/>
        <v>4092543441.6199999</v>
      </c>
      <c r="EZ89" s="90">
        <f t="shared" si="179"/>
        <v>1466958973.5900002</v>
      </c>
      <c r="FA89" s="192"/>
      <c r="FB89" s="87"/>
      <c r="FC89" s="88">
        <v>600000000</v>
      </c>
      <c r="FD89" s="88"/>
      <c r="FE89" s="88"/>
      <c r="FF89" s="147">
        <v>178912302</v>
      </c>
      <c r="FG89" s="87">
        <v>2000000000</v>
      </c>
      <c r="FH89" s="87">
        <f>1062375056+573181075</f>
        <v>1635556131</v>
      </c>
      <c r="FI89" s="87">
        <f>803071603+93412000</f>
        <v>896483603</v>
      </c>
      <c r="FJ89" s="87">
        <v>35009333.333333336</v>
      </c>
      <c r="FK89" s="87">
        <v>160892284.90000001</v>
      </c>
      <c r="FL89" s="87"/>
      <c r="FM89" s="87">
        <v>2727403974</v>
      </c>
      <c r="FN89" s="87">
        <v>184702349.99999997</v>
      </c>
      <c r="FO89" s="87">
        <v>43815100</v>
      </c>
      <c r="FP89" s="87">
        <v>19235118</v>
      </c>
      <c r="FQ89" s="87"/>
      <c r="FR89" s="87"/>
      <c r="FS89" s="87"/>
      <c r="FT89" s="87"/>
      <c r="FU89" s="87"/>
      <c r="FV89" s="87"/>
      <c r="FW89" s="87"/>
      <c r="FX89" s="87"/>
      <c r="FY89" s="87"/>
      <c r="FZ89" s="87"/>
      <c r="GA89" s="87"/>
      <c r="GB89" s="87"/>
      <c r="GC89" s="87"/>
      <c r="GD89" s="87"/>
      <c r="GE89" s="87"/>
      <c r="GF89" s="87"/>
      <c r="GG89" s="87"/>
      <c r="GH89" s="87"/>
      <c r="GI89" s="87"/>
      <c r="GJ89" s="87"/>
      <c r="GK89" s="87"/>
      <c r="GL89" s="87"/>
      <c r="GM89" s="87"/>
      <c r="GN89" s="87"/>
      <c r="GO89" s="87"/>
      <c r="GP89" s="87"/>
      <c r="GQ89" s="87"/>
      <c r="GR89" s="87"/>
      <c r="GS89" s="87"/>
      <c r="GT89" s="87"/>
      <c r="GU89" s="85">
        <f t="shared" si="176"/>
        <v>2000000000</v>
      </c>
      <c r="GV89" s="85">
        <f t="shared" si="176"/>
        <v>4962960105</v>
      </c>
      <c r="GW89" s="85">
        <f t="shared" si="176"/>
        <v>1081185953</v>
      </c>
      <c r="GX89" s="85">
        <f t="shared" si="176"/>
        <v>78824433.333333343</v>
      </c>
      <c r="GY89" s="85">
        <f t="shared" si="176"/>
        <v>359039704.89999998</v>
      </c>
      <c r="GZ89" s="772">
        <f t="shared" si="177"/>
        <v>8800000000</v>
      </c>
      <c r="HA89" s="738" t="s">
        <v>1000</v>
      </c>
      <c r="HB89" s="299" t="s">
        <v>1269</v>
      </c>
      <c r="HC89" s="421" t="s">
        <v>1779</v>
      </c>
    </row>
    <row r="90" spans="1:211" ht="303" customHeight="1" x14ac:dyDescent="0.2">
      <c r="A90" s="782"/>
      <c r="B90" s="357"/>
      <c r="C90" s="313">
        <v>10</v>
      </c>
      <c r="D90" s="280" t="s">
        <v>237</v>
      </c>
      <c r="E90" s="313" t="s">
        <v>238</v>
      </c>
      <c r="F90" s="416" t="s">
        <v>239</v>
      </c>
      <c r="G90" s="282">
        <v>60</v>
      </c>
      <c r="H90" s="280" t="s">
        <v>240</v>
      </c>
      <c r="I90" s="280" t="s">
        <v>241</v>
      </c>
      <c r="J90" s="315" t="s">
        <v>233</v>
      </c>
      <c r="K90" s="315">
        <v>15</v>
      </c>
      <c r="L90" s="409" t="s">
        <v>73</v>
      </c>
      <c r="M90" s="286">
        <v>9</v>
      </c>
      <c r="N90" s="347">
        <v>48</v>
      </c>
      <c r="O90" s="286">
        <v>12</v>
      </c>
      <c r="P90" s="291">
        <v>18</v>
      </c>
      <c r="Q90" s="286">
        <v>12</v>
      </c>
      <c r="R90" s="289"/>
      <c r="S90" s="288">
        <f>41+2</f>
        <v>43</v>
      </c>
      <c r="T90" s="286">
        <v>12</v>
      </c>
      <c r="U90" s="286"/>
      <c r="V90" s="291">
        <f>4+3</f>
        <v>7</v>
      </c>
      <c r="W90" s="286">
        <v>12</v>
      </c>
      <c r="X90" s="285"/>
      <c r="Y90" s="285">
        <f>3+2</f>
        <v>5</v>
      </c>
      <c r="Z90" s="410">
        <f t="shared" si="169"/>
        <v>0</v>
      </c>
      <c r="AA90" s="286">
        <v>11</v>
      </c>
      <c r="AB90" s="285" t="s">
        <v>229</v>
      </c>
      <c r="AC90" s="60"/>
      <c r="AD90" s="59"/>
      <c r="AE90" s="59"/>
      <c r="AF90" s="59"/>
      <c r="AG90" s="57">
        <v>0</v>
      </c>
      <c r="AH90" s="58">
        <v>171365859.79000002</v>
      </c>
      <c r="AI90" s="58">
        <v>161525412.42000002</v>
      </c>
      <c r="AJ90" s="58">
        <v>161525412.42000002</v>
      </c>
      <c r="AK90" s="58"/>
      <c r="AL90" s="58"/>
      <c r="AM90" s="58"/>
      <c r="AN90" s="58"/>
      <c r="AO90" s="57"/>
      <c r="AP90" s="58"/>
      <c r="AQ90" s="58"/>
      <c r="AR90" s="58"/>
      <c r="AS90" s="57"/>
      <c r="AT90" s="58"/>
      <c r="AU90" s="59"/>
      <c r="AV90" s="59"/>
      <c r="AW90" s="60"/>
      <c r="AX90" s="59"/>
      <c r="AY90" s="59"/>
      <c r="AZ90" s="59"/>
      <c r="BA90" s="60"/>
      <c r="BB90" s="59"/>
      <c r="BC90" s="59"/>
      <c r="BD90" s="59"/>
      <c r="BE90" s="60"/>
      <c r="BF90" s="59"/>
      <c r="BG90" s="59"/>
      <c r="BH90" s="59"/>
      <c r="BI90" s="60"/>
      <c r="BJ90" s="59"/>
      <c r="BK90" s="59"/>
      <c r="BL90" s="59"/>
      <c r="BM90" s="60">
        <f t="shared" si="170"/>
        <v>0</v>
      </c>
      <c r="BN90" s="59">
        <f t="shared" si="171"/>
        <v>171365859.79000002</v>
      </c>
      <c r="BO90" s="59">
        <f t="shared" si="171"/>
        <v>161525412.42000002</v>
      </c>
      <c r="BP90" s="59">
        <f t="shared" si="171"/>
        <v>161525412.42000002</v>
      </c>
      <c r="BQ90" s="87"/>
      <c r="BR90" s="87"/>
      <c r="BS90" s="87"/>
      <c r="BT90" s="87"/>
      <c r="BU90" s="87"/>
      <c r="BV90" s="87">
        <v>493767887</v>
      </c>
      <c r="BW90" s="87">
        <v>343203923</v>
      </c>
      <c r="BX90" s="87">
        <v>326711434</v>
      </c>
      <c r="BY90" s="87"/>
      <c r="BZ90" s="87"/>
      <c r="CA90" s="87">
        <v>321000000</v>
      </c>
      <c r="CB90" s="87">
        <v>314000000</v>
      </c>
      <c r="CC90" s="87">
        <v>314000000</v>
      </c>
      <c r="CD90" s="87"/>
      <c r="CE90" s="87"/>
      <c r="CF90" s="87"/>
      <c r="CG90" s="87"/>
      <c r="CH90" s="87"/>
      <c r="CI90" s="87"/>
      <c r="CJ90" s="87"/>
      <c r="CK90" s="87"/>
      <c r="CL90" s="87"/>
      <c r="CM90" s="87"/>
      <c r="CN90" s="87"/>
      <c r="CO90" s="87"/>
      <c r="CP90" s="87"/>
      <c r="CQ90" s="87"/>
      <c r="CR90" s="87"/>
      <c r="CS90" s="87"/>
      <c r="CT90" s="87"/>
      <c r="CU90" s="87"/>
      <c r="CV90" s="88"/>
      <c r="CW90" s="87"/>
      <c r="CX90" s="87"/>
      <c r="CY90" s="87"/>
      <c r="CZ90" s="87"/>
      <c r="DA90" s="87">
        <v>4000000000</v>
      </c>
      <c r="DB90" s="87"/>
      <c r="DC90" s="87"/>
      <c r="DD90" s="87"/>
      <c r="DE90" s="85">
        <f t="shared" si="172"/>
        <v>4000000000</v>
      </c>
      <c r="DF90" s="85">
        <f t="shared" si="173"/>
        <v>814767887</v>
      </c>
      <c r="DG90" s="85">
        <f t="shared" si="174"/>
        <v>657203923</v>
      </c>
      <c r="DH90" s="85">
        <f t="shared" si="175"/>
        <v>640711434</v>
      </c>
      <c r="DI90" s="85"/>
      <c r="DJ90" s="87">
        <v>2500000000</v>
      </c>
      <c r="DK90" s="186">
        <v>685572746.5</v>
      </c>
      <c r="DL90" s="87">
        <v>340928935.5</v>
      </c>
      <c r="DM90" s="86">
        <v>108746585.5</v>
      </c>
      <c r="DN90" s="87"/>
      <c r="DO90" s="87">
        <v>437642368</v>
      </c>
      <c r="DP90" s="87">
        <v>350756252.33999997</v>
      </c>
      <c r="DQ90" s="87">
        <v>227078979.99000001</v>
      </c>
      <c r="DR90" s="87">
        <v>16492489</v>
      </c>
      <c r="DS90" s="87"/>
      <c r="DT90" s="87">
        <v>166000000</v>
      </c>
      <c r="DU90" s="87">
        <v>40292000</v>
      </c>
      <c r="DV90" s="87">
        <v>40292000</v>
      </c>
      <c r="DW90" s="87"/>
      <c r="DX90" s="87"/>
      <c r="DY90" s="87"/>
      <c r="DZ90" s="87"/>
      <c r="EA90" s="87"/>
      <c r="EB90" s="87"/>
      <c r="EC90" s="87"/>
      <c r="ED90" s="87"/>
      <c r="EE90" s="87"/>
      <c r="EF90" s="87"/>
      <c r="EG90" s="87"/>
      <c r="EH90" s="87"/>
      <c r="EI90" s="87"/>
      <c r="EJ90" s="87"/>
      <c r="EK90" s="87"/>
      <c r="EL90" s="87"/>
      <c r="EM90" s="87"/>
      <c r="EN90" s="87"/>
      <c r="EO90" s="87"/>
      <c r="EP90" s="87"/>
      <c r="EQ90" s="87"/>
      <c r="ER90" s="87"/>
      <c r="ES90" s="87"/>
      <c r="ET90" s="87"/>
      <c r="EU90" s="87"/>
      <c r="EV90" s="87"/>
      <c r="EW90" s="85">
        <f t="shared" si="178"/>
        <v>2500000000</v>
      </c>
      <c r="EX90" s="90">
        <f t="shared" si="178"/>
        <v>1289215114.5</v>
      </c>
      <c r="EY90" s="90">
        <f t="shared" si="179"/>
        <v>731977187.83999991</v>
      </c>
      <c r="EZ90" s="89">
        <f t="shared" si="179"/>
        <v>376117565.49000001</v>
      </c>
      <c r="FA90" s="192">
        <f>DR90</f>
        <v>16492489</v>
      </c>
      <c r="FB90" s="87">
        <f>4000000000-2054879885</f>
        <v>1945120115</v>
      </c>
      <c r="FC90" s="88">
        <v>3668941717</v>
      </c>
      <c r="FD90" s="88">
        <v>141664723</v>
      </c>
      <c r="FE90" s="88"/>
      <c r="FF90" s="147"/>
      <c r="FG90" s="87"/>
      <c r="FH90" s="87">
        <v>313660276</v>
      </c>
      <c r="FI90" s="87">
        <v>240777841.38</v>
      </c>
      <c r="FJ90" s="87">
        <v>42383033.159999996</v>
      </c>
      <c r="FK90" s="87"/>
      <c r="FL90" s="87"/>
      <c r="FM90" s="87">
        <v>224581000</v>
      </c>
      <c r="FN90" s="87"/>
      <c r="FO90" s="87"/>
      <c r="FP90" s="87"/>
      <c r="FQ90" s="87"/>
      <c r="FR90" s="87"/>
      <c r="FS90" s="87"/>
      <c r="FT90" s="87"/>
      <c r="FU90" s="87"/>
      <c r="FV90" s="87"/>
      <c r="FW90" s="87"/>
      <c r="FX90" s="87"/>
      <c r="FY90" s="87"/>
      <c r="FZ90" s="87"/>
      <c r="GA90" s="87"/>
      <c r="GB90" s="87"/>
      <c r="GC90" s="87"/>
      <c r="GD90" s="87"/>
      <c r="GE90" s="87"/>
      <c r="GF90" s="87"/>
      <c r="GG90" s="87"/>
      <c r="GH90" s="87"/>
      <c r="GI90" s="87"/>
      <c r="GJ90" s="87"/>
      <c r="GK90" s="87"/>
      <c r="GL90" s="87"/>
      <c r="GM90" s="87"/>
      <c r="GN90" s="87"/>
      <c r="GO90" s="87"/>
      <c r="GP90" s="87">
        <v>2054879885</v>
      </c>
      <c r="GQ90" s="87"/>
      <c r="GR90" s="87"/>
      <c r="GS90" s="87"/>
      <c r="GT90" s="87"/>
      <c r="GU90" s="85">
        <f t="shared" si="176"/>
        <v>4000000000</v>
      </c>
      <c r="GV90" s="85">
        <f t="shared" si="176"/>
        <v>4207182993</v>
      </c>
      <c r="GW90" s="85">
        <f t="shared" si="176"/>
        <v>382442564.38</v>
      </c>
      <c r="GX90" s="85">
        <f t="shared" si="176"/>
        <v>42383033.159999996</v>
      </c>
      <c r="GY90" s="85">
        <f t="shared" si="176"/>
        <v>0</v>
      </c>
      <c r="GZ90" s="772">
        <f t="shared" si="177"/>
        <v>10500000000</v>
      </c>
      <c r="HA90" s="738" t="s">
        <v>1001</v>
      </c>
      <c r="HB90" s="299" t="s">
        <v>1270</v>
      </c>
      <c r="HC90" s="342" t="s">
        <v>1780</v>
      </c>
    </row>
    <row r="91" spans="1:211" ht="185.25" customHeight="1" x14ac:dyDescent="0.2">
      <c r="A91" s="782"/>
      <c r="B91" s="372"/>
      <c r="C91" s="300">
        <v>22</v>
      </c>
      <c r="D91" s="731" t="s">
        <v>242</v>
      </c>
      <c r="E91" s="305" t="s">
        <v>243</v>
      </c>
      <c r="F91" s="733" t="s">
        <v>244</v>
      </c>
      <c r="G91" s="895">
        <v>61</v>
      </c>
      <c r="H91" s="896" t="s">
        <v>245</v>
      </c>
      <c r="I91" s="896" t="s">
        <v>246</v>
      </c>
      <c r="J91" s="900" t="s">
        <v>233</v>
      </c>
      <c r="K91" s="900">
        <v>15</v>
      </c>
      <c r="L91" s="721" t="s">
        <v>73</v>
      </c>
      <c r="M91" s="859">
        <v>2</v>
      </c>
      <c r="N91" s="859">
        <v>4</v>
      </c>
      <c r="O91" s="859">
        <v>1</v>
      </c>
      <c r="P91" s="870">
        <v>2</v>
      </c>
      <c r="Q91" s="859">
        <v>2</v>
      </c>
      <c r="R91" s="869"/>
      <c r="S91" s="870">
        <v>2</v>
      </c>
      <c r="T91" s="859">
        <v>1</v>
      </c>
      <c r="U91" s="859"/>
      <c r="V91" s="870">
        <v>6</v>
      </c>
      <c r="W91" s="287">
        <v>0</v>
      </c>
      <c r="X91" s="284"/>
      <c r="Y91" s="284"/>
      <c r="Z91" s="346">
        <f t="shared" si="169"/>
        <v>1.7447421853506572E-2</v>
      </c>
      <c r="AA91" s="287">
        <v>11</v>
      </c>
      <c r="AB91" s="284" t="s">
        <v>229</v>
      </c>
      <c r="AC91" s="53"/>
      <c r="AD91" s="54"/>
      <c r="AE91" s="54"/>
      <c r="AF91" s="54"/>
      <c r="AG91" s="56">
        <v>0</v>
      </c>
      <c r="AH91" s="55"/>
      <c r="AI91" s="55"/>
      <c r="AJ91" s="55"/>
      <c r="AK91" s="63">
        <v>170000000</v>
      </c>
      <c r="AL91" s="63">
        <v>310000000</v>
      </c>
      <c r="AM91" s="63">
        <v>77426192</v>
      </c>
      <c r="AN91" s="63">
        <v>55146259</v>
      </c>
      <c r="AO91" s="64"/>
      <c r="AP91" s="63">
        <v>128000000</v>
      </c>
      <c r="AQ91" s="63"/>
      <c r="AR91" s="63"/>
      <c r="AS91" s="64"/>
      <c r="AT91" s="63"/>
      <c r="AU91" s="65"/>
      <c r="AV91" s="54"/>
      <c r="AW91" s="53"/>
      <c r="AX91" s="54"/>
      <c r="AY91" s="54"/>
      <c r="AZ91" s="54"/>
      <c r="BA91" s="53"/>
      <c r="BB91" s="54"/>
      <c r="BC91" s="54"/>
      <c r="BD91" s="54"/>
      <c r="BE91" s="53"/>
      <c r="BF91" s="54"/>
      <c r="BG91" s="54"/>
      <c r="BH91" s="54"/>
      <c r="BI91" s="53"/>
      <c r="BJ91" s="54"/>
      <c r="BK91" s="54"/>
      <c r="BL91" s="54"/>
      <c r="BM91" s="53">
        <f t="shared" si="170"/>
        <v>170000000</v>
      </c>
      <c r="BN91" s="54">
        <f t="shared" si="171"/>
        <v>438000000</v>
      </c>
      <c r="BO91" s="54">
        <f t="shared" si="171"/>
        <v>77426192</v>
      </c>
      <c r="BP91" s="54">
        <f t="shared" si="171"/>
        <v>55146259</v>
      </c>
      <c r="BQ91" s="87"/>
      <c r="BR91" s="87"/>
      <c r="BS91" s="87"/>
      <c r="BT91" s="87"/>
      <c r="BU91" s="87"/>
      <c r="BV91" s="87">
        <v>304911566</v>
      </c>
      <c r="BW91" s="87">
        <v>300731230</v>
      </c>
      <c r="BX91" s="87">
        <v>300731230</v>
      </c>
      <c r="BY91" s="87"/>
      <c r="BZ91" s="87"/>
      <c r="CA91" s="86">
        <v>213450000</v>
      </c>
      <c r="CB91" s="86">
        <v>89147631</v>
      </c>
      <c r="CC91" s="86">
        <v>89147631</v>
      </c>
      <c r="CD91" s="86"/>
      <c r="CE91" s="87"/>
      <c r="CF91" s="86"/>
      <c r="CG91" s="87"/>
      <c r="CH91" s="87"/>
      <c r="CI91" s="87"/>
      <c r="CJ91" s="87"/>
      <c r="CK91" s="87"/>
      <c r="CL91" s="87"/>
      <c r="CM91" s="87"/>
      <c r="CN91" s="87"/>
      <c r="CO91" s="87"/>
      <c r="CP91" s="87"/>
      <c r="CQ91" s="87"/>
      <c r="CR91" s="87"/>
      <c r="CS91" s="87"/>
      <c r="CT91" s="87"/>
      <c r="CU91" s="87"/>
      <c r="CV91" s="88"/>
      <c r="CW91" s="87"/>
      <c r="CX91" s="87"/>
      <c r="CY91" s="87"/>
      <c r="CZ91" s="87"/>
      <c r="DA91" s="87">
        <v>2000000000</v>
      </c>
      <c r="DB91" s="87"/>
      <c r="DC91" s="87"/>
      <c r="DD91" s="87"/>
      <c r="DE91" s="85">
        <f t="shared" si="172"/>
        <v>2000000000</v>
      </c>
      <c r="DF91" s="100">
        <f t="shared" si="173"/>
        <v>518361566</v>
      </c>
      <c r="DG91" s="100">
        <f t="shared" si="174"/>
        <v>389878861</v>
      </c>
      <c r="DH91" s="100">
        <f t="shared" si="175"/>
        <v>389878861</v>
      </c>
      <c r="DI91" s="100"/>
      <c r="DJ91" s="87">
        <v>1000000000</v>
      </c>
      <c r="DK91" s="87">
        <v>1378594584</v>
      </c>
      <c r="DL91" s="87">
        <v>1364434634</v>
      </c>
      <c r="DM91" s="86">
        <v>582463364.90999997</v>
      </c>
      <c r="DN91" s="87"/>
      <c r="DO91" s="87">
        <v>120000000</v>
      </c>
      <c r="DP91" s="87">
        <v>119415183</v>
      </c>
      <c r="DQ91" s="87">
        <v>119415183</v>
      </c>
      <c r="DR91" s="87"/>
      <c r="DS91" s="87"/>
      <c r="DT91" s="87">
        <v>60000000</v>
      </c>
      <c r="DU91" s="87">
        <v>59568930</v>
      </c>
      <c r="DV91" s="87">
        <v>59568930</v>
      </c>
      <c r="DW91" s="87"/>
      <c r="DX91" s="87"/>
      <c r="DY91" s="87"/>
      <c r="DZ91" s="87"/>
      <c r="EA91" s="87"/>
      <c r="EB91" s="87"/>
      <c r="EC91" s="87"/>
      <c r="ED91" s="87"/>
      <c r="EE91" s="87"/>
      <c r="EF91" s="87"/>
      <c r="EG91" s="87"/>
      <c r="EH91" s="87"/>
      <c r="EI91" s="87"/>
      <c r="EJ91" s="87"/>
      <c r="EK91" s="87"/>
      <c r="EL91" s="87"/>
      <c r="EM91" s="87"/>
      <c r="EN91" s="87"/>
      <c r="EO91" s="87"/>
      <c r="EP91" s="87"/>
      <c r="EQ91" s="87"/>
      <c r="ER91" s="87"/>
      <c r="ES91" s="87"/>
      <c r="ET91" s="87"/>
      <c r="EU91" s="87"/>
      <c r="EV91" s="87"/>
      <c r="EW91" s="85">
        <f t="shared" si="178"/>
        <v>1000000000</v>
      </c>
      <c r="EX91" s="90">
        <f t="shared" si="178"/>
        <v>1558594584</v>
      </c>
      <c r="EY91" s="90">
        <f t="shared" si="179"/>
        <v>1543418747</v>
      </c>
      <c r="EZ91" s="89">
        <f t="shared" si="179"/>
        <v>761447477.90999997</v>
      </c>
      <c r="FA91" s="192"/>
      <c r="FB91" s="87"/>
      <c r="FC91" s="88"/>
      <c r="FD91" s="88"/>
      <c r="FE91" s="88"/>
      <c r="FF91" s="147"/>
      <c r="FG91" s="87"/>
      <c r="FH91" s="87"/>
      <c r="FI91" s="87"/>
      <c r="FJ91" s="87"/>
      <c r="FK91" s="87"/>
      <c r="FL91" s="87"/>
      <c r="FM91" s="87"/>
      <c r="FN91" s="87"/>
      <c r="FO91" s="87"/>
      <c r="FP91" s="87"/>
      <c r="FQ91" s="87"/>
      <c r="FR91" s="87"/>
      <c r="FS91" s="87"/>
      <c r="FT91" s="87"/>
      <c r="FU91" s="87"/>
      <c r="FV91" s="87"/>
      <c r="FW91" s="87"/>
      <c r="FX91" s="87"/>
      <c r="FY91" s="87"/>
      <c r="FZ91" s="87"/>
      <c r="GA91" s="87"/>
      <c r="GB91" s="87"/>
      <c r="GC91" s="87"/>
      <c r="GD91" s="87"/>
      <c r="GE91" s="87"/>
      <c r="GF91" s="87"/>
      <c r="GG91" s="87"/>
      <c r="GH91" s="87"/>
      <c r="GI91" s="87"/>
      <c r="GJ91" s="87"/>
      <c r="GK91" s="87"/>
      <c r="GL91" s="87"/>
      <c r="GM91" s="87"/>
      <c r="GN91" s="87"/>
      <c r="GO91" s="87"/>
      <c r="GP91" s="87"/>
      <c r="GQ91" s="87"/>
      <c r="GR91" s="87"/>
      <c r="GS91" s="87"/>
      <c r="GT91" s="87"/>
      <c r="GU91" s="85">
        <f t="shared" si="176"/>
        <v>0</v>
      </c>
      <c r="GV91" s="85">
        <f t="shared" si="176"/>
        <v>0</v>
      </c>
      <c r="GW91" s="85">
        <f t="shared" si="176"/>
        <v>0</v>
      </c>
      <c r="GX91" s="85">
        <f t="shared" si="176"/>
        <v>0</v>
      </c>
      <c r="GY91" s="85">
        <f t="shared" si="176"/>
        <v>0</v>
      </c>
      <c r="GZ91" s="772">
        <f t="shared" si="177"/>
        <v>3170000000</v>
      </c>
      <c r="HA91" s="738" t="s">
        <v>1002</v>
      </c>
      <c r="HB91" s="297" t="s">
        <v>1271</v>
      </c>
      <c r="HC91" s="342" t="s">
        <v>1555</v>
      </c>
    </row>
    <row r="92" spans="1:211" ht="119.25" customHeight="1" x14ac:dyDescent="0.2">
      <c r="A92" s="782"/>
      <c r="B92" s="372"/>
      <c r="C92" s="313">
        <v>22</v>
      </c>
      <c r="D92" s="280" t="s">
        <v>242</v>
      </c>
      <c r="E92" s="287" t="s">
        <v>243</v>
      </c>
      <c r="F92" s="287" t="s">
        <v>247</v>
      </c>
      <c r="G92" s="895">
        <v>62</v>
      </c>
      <c r="H92" s="896" t="s">
        <v>248</v>
      </c>
      <c r="I92" s="896" t="s">
        <v>249</v>
      </c>
      <c r="J92" s="900" t="s">
        <v>233</v>
      </c>
      <c r="K92" s="900">
        <v>15</v>
      </c>
      <c r="L92" s="721" t="s">
        <v>58</v>
      </c>
      <c r="M92" s="859">
        <v>1</v>
      </c>
      <c r="N92" s="859">
        <v>2</v>
      </c>
      <c r="O92" s="859">
        <v>2</v>
      </c>
      <c r="P92" s="870">
        <v>2</v>
      </c>
      <c r="Q92" s="859">
        <v>2</v>
      </c>
      <c r="R92" s="869"/>
      <c r="S92" s="870">
        <v>2</v>
      </c>
      <c r="T92" s="859">
        <v>2</v>
      </c>
      <c r="U92" s="859"/>
      <c r="V92" s="870">
        <v>2</v>
      </c>
      <c r="W92" s="286">
        <v>2</v>
      </c>
      <c r="X92" s="285"/>
      <c r="Y92" s="285">
        <v>3</v>
      </c>
      <c r="Z92" s="346">
        <f t="shared" si="169"/>
        <v>3.0789567976776304E-3</v>
      </c>
      <c r="AA92" s="287">
        <v>11</v>
      </c>
      <c r="AB92" s="284" t="s">
        <v>229</v>
      </c>
      <c r="AC92" s="53"/>
      <c r="AD92" s="54"/>
      <c r="AE92" s="54"/>
      <c r="AF92" s="54"/>
      <c r="AG92" s="56">
        <v>0</v>
      </c>
      <c r="AH92" s="55"/>
      <c r="AI92" s="55"/>
      <c r="AJ92" s="55"/>
      <c r="AK92" s="63">
        <v>30000000</v>
      </c>
      <c r="AL92" s="63">
        <v>30000000</v>
      </c>
      <c r="AM92" s="63"/>
      <c r="AN92" s="63"/>
      <c r="AO92" s="64"/>
      <c r="AP92" s="63"/>
      <c r="AQ92" s="63"/>
      <c r="AR92" s="63"/>
      <c r="AS92" s="64"/>
      <c r="AT92" s="63"/>
      <c r="AU92" s="65"/>
      <c r="AV92" s="54"/>
      <c r="AW92" s="53"/>
      <c r="AX92" s="54"/>
      <c r="AY92" s="54"/>
      <c r="AZ92" s="54"/>
      <c r="BA92" s="53"/>
      <c r="BB92" s="54"/>
      <c r="BC92" s="54"/>
      <c r="BD92" s="54"/>
      <c r="BE92" s="53"/>
      <c r="BF92" s="54"/>
      <c r="BG92" s="54"/>
      <c r="BH92" s="54"/>
      <c r="BI92" s="53"/>
      <c r="BJ92" s="54"/>
      <c r="BK92" s="54"/>
      <c r="BL92" s="54"/>
      <c r="BM92" s="53">
        <f t="shared" si="170"/>
        <v>30000000</v>
      </c>
      <c r="BN92" s="54">
        <f t="shared" si="171"/>
        <v>30000000</v>
      </c>
      <c r="BO92" s="54">
        <f t="shared" si="171"/>
        <v>0</v>
      </c>
      <c r="BP92" s="54">
        <f t="shared" si="171"/>
        <v>0</v>
      </c>
      <c r="BQ92" s="87">
        <v>3000000000</v>
      </c>
      <c r="BR92" s="87"/>
      <c r="BS92" s="87"/>
      <c r="BT92" s="87"/>
      <c r="BU92" s="87"/>
      <c r="BV92" s="87">
        <v>100000000</v>
      </c>
      <c r="BW92" s="87">
        <v>100000000</v>
      </c>
      <c r="BX92" s="87">
        <v>100000000</v>
      </c>
      <c r="BY92" s="87"/>
      <c r="BZ92" s="87">
        <v>70000000</v>
      </c>
      <c r="CA92" s="87">
        <v>105550000</v>
      </c>
      <c r="CB92" s="87">
        <v>66180927.799999997</v>
      </c>
      <c r="CC92" s="87">
        <v>66180927.799999997</v>
      </c>
      <c r="CD92" s="87"/>
      <c r="CE92" s="87"/>
      <c r="CF92" s="87"/>
      <c r="CG92" s="87"/>
      <c r="CH92" s="87"/>
      <c r="CI92" s="87"/>
      <c r="CJ92" s="87"/>
      <c r="CK92" s="87"/>
      <c r="CL92" s="87"/>
      <c r="CM92" s="87"/>
      <c r="CN92" s="87"/>
      <c r="CO92" s="87"/>
      <c r="CP92" s="87"/>
      <c r="CQ92" s="87"/>
      <c r="CR92" s="87"/>
      <c r="CS92" s="87"/>
      <c r="CT92" s="87"/>
      <c r="CU92" s="87"/>
      <c r="CV92" s="88"/>
      <c r="CW92" s="87"/>
      <c r="CX92" s="87"/>
      <c r="CY92" s="87"/>
      <c r="CZ92" s="87"/>
      <c r="DA92" s="87"/>
      <c r="DB92" s="87"/>
      <c r="DC92" s="87"/>
      <c r="DD92" s="87"/>
      <c r="DE92" s="85">
        <f t="shared" si="172"/>
        <v>3070000000</v>
      </c>
      <c r="DF92" s="100">
        <f t="shared" si="173"/>
        <v>205550000</v>
      </c>
      <c r="DG92" s="100">
        <f t="shared" si="174"/>
        <v>166180927.80000001</v>
      </c>
      <c r="DH92" s="100">
        <f t="shared" si="175"/>
        <v>166180927.80000001</v>
      </c>
      <c r="DI92" s="100"/>
      <c r="DJ92" s="87">
        <v>2500000000</v>
      </c>
      <c r="DK92" s="86">
        <v>1500000000</v>
      </c>
      <c r="DL92" s="87">
        <v>1411079186</v>
      </c>
      <c r="DM92" s="86">
        <v>364167751</v>
      </c>
      <c r="DN92" s="87"/>
      <c r="DO92" s="87"/>
      <c r="DP92" s="87"/>
      <c r="DQ92" s="87"/>
      <c r="DR92" s="87"/>
      <c r="DS92" s="87">
        <v>40000000</v>
      </c>
      <c r="DT92" s="87"/>
      <c r="DU92" s="87"/>
      <c r="DV92" s="87"/>
      <c r="DW92" s="87"/>
      <c r="DX92" s="87"/>
      <c r="DY92" s="87"/>
      <c r="DZ92" s="87"/>
      <c r="EA92" s="87"/>
      <c r="EB92" s="87"/>
      <c r="EC92" s="87"/>
      <c r="ED92" s="87"/>
      <c r="EE92" s="87"/>
      <c r="EF92" s="87"/>
      <c r="EG92" s="87"/>
      <c r="EH92" s="87"/>
      <c r="EI92" s="87"/>
      <c r="EJ92" s="87"/>
      <c r="EK92" s="87"/>
      <c r="EL92" s="87"/>
      <c r="EM92" s="87"/>
      <c r="EN92" s="87"/>
      <c r="EO92" s="87"/>
      <c r="EP92" s="87"/>
      <c r="EQ92" s="87"/>
      <c r="ER92" s="87"/>
      <c r="ES92" s="87"/>
      <c r="ET92" s="87"/>
      <c r="EU92" s="87"/>
      <c r="EV92" s="87"/>
      <c r="EW92" s="85">
        <f t="shared" si="178"/>
        <v>2540000000</v>
      </c>
      <c r="EX92" s="90">
        <f t="shared" si="178"/>
        <v>1500000000</v>
      </c>
      <c r="EY92" s="90">
        <f t="shared" si="179"/>
        <v>1411079186</v>
      </c>
      <c r="EZ92" s="90">
        <f t="shared" si="179"/>
        <v>364167751</v>
      </c>
      <c r="FA92" s="192"/>
      <c r="FB92" s="87">
        <v>2000000000</v>
      </c>
      <c r="FC92" s="88">
        <v>1000000000</v>
      </c>
      <c r="FD92" s="88">
        <v>190152481</v>
      </c>
      <c r="FE92" s="88"/>
      <c r="FF92" s="147">
        <v>480447093.23999995</v>
      </c>
      <c r="FG92" s="87"/>
      <c r="FH92" s="87"/>
      <c r="FI92" s="87"/>
      <c r="FJ92" s="87"/>
      <c r="FK92" s="87"/>
      <c r="FL92" s="87">
        <v>20000000</v>
      </c>
      <c r="FM92" s="87"/>
      <c r="FN92" s="87"/>
      <c r="FO92" s="87"/>
      <c r="FP92" s="87"/>
      <c r="FQ92" s="87"/>
      <c r="FR92" s="87"/>
      <c r="FS92" s="87"/>
      <c r="FT92" s="87"/>
      <c r="FU92" s="87"/>
      <c r="FV92" s="87"/>
      <c r="FW92" s="87"/>
      <c r="FX92" s="87"/>
      <c r="FY92" s="87"/>
      <c r="FZ92" s="87"/>
      <c r="GA92" s="87"/>
      <c r="GB92" s="87"/>
      <c r="GC92" s="87"/>
      <c r="GD92" s="87"/>
      <c r="GE92" s="87"/>
      <c r="GF92" s="87"/>
      <c r="GG92" s="87"/>
      <c r="GH92" s="87"/>
      <c r="GI92" s="87"/>
      <c r="GJ92" s="87"/>
      <c r="GK92" s="87"/>
      <c r="GL92" s="87"/>
      <c r="GM92" s="87"/>
      <c r="GN92" s="87"/>
      <c r="GO92" s="87"/>
      <c r="GP92" s="87"/>
      <c r="GQ92" s="87"/>
      <c r="GR92" s="87"/>
      <c r="GS92" s="87"/>
      <c r="GT92" s="87"/>
      <c r="GU92" s="85">
        <f t="shared" si="176"/>
        <v>2020000000</v>
      </c>
      <c r="GV92" s="85">
        <f t="shared" si="176"/>
        <v>1000000000</v>
      </c>
      <c r="GW92" s="85">
        <f t="shared" si="176"/>
        <v>190152481</v>
      </c>
      <c r="GX92" s="85">
        <f t="shared" si="176"/>
        <v>0</v>
      </c>
      <c r="GY92" s="85">
        <f t="shared" si="176"/>
        <v>480447093.23999995</v>
      </c>
      <c r="GZ92" s="772">
        <f t="shared" si="177"/>
        <v>7660000000</v>
      </c>
      <c r="HA92" s="738" t="s">
        <v>1003</v>
      </c>
      <c r="HB92" s="297" t="s">
        <v>1272</v>
      </c>
      <c r="HC92" s="342" t="s">
        <v>1556</v>
      </c>
    </row>
    <row r="93" spans="1:211" ht="119.25" customHeight="1" x14ac:dyDescent="0.2">
      <c r="A93" s="782"/>
      <c r="B93" s="372"/>
      <c r="C93" s="313">
        <v>32</v>
      </c>
      <c r="D93" s="280" t="s">
        <v>250</v>
      </c>
      <c r="E93" s="281" t="s">
        <v>251</v>
      </c>
      <c r="F93" s="281" t="s">
        <v>252</v>
      </c>
      <c r="G93" s="895">
        <v>63</v>
      </c>
      <c r="H93" s="896" t="s">
        <v>253</v>
      </c>
      <c r="I93" s="896" t="s">
        <v>254</v>
      </c>
      <c r="J93" s="721" t="s">
        <v>255</v>
      </c>
      <c r="K93" s="721">
        <v>7</v>
      </c>
      <c r="L93" s="721" t="s">
        <v>73</v>
      </c>
      <c r="M93" s="859" t="s">
        <v>53</v>
      </c>
      <c r="N93" s="859">
        <v>1000</v>
      </c>
      <c r="O93" s="859">
        <v>250</v>
      </c>
      <c r="P93" s="870">
        <v>350</v>
      </c>
      <c r="Q93" s="859">
        <v>250</v>
      </c>
      <c r="R93" s="869"/>
      <c r="S93" s="870">
        <v>363</v>
      </c>
      <c r="T93" s="859">
        <v>250</v>
      </c>
      <c r="U93" s="859"/>
      <c r="V93" s="870">
        <v>74</v>
      </c>
      <c r="W93" s="286">
        <v>250</v>
      </c>
      <c r="X93" s="285"/>
      <c r="Y93" s="285">
        <v>20</v>
      </c>
      <c r="Z93" s="346">
        <f t="shared" si="169"/>
        <v>0.43033963369780703</v>
      </c>
      <c r="AA93" s="287">
        <v>1</v>
      </c>
      <c r="AB93" s="284" t="s">
        <v>192</v>
      </c>
      <c r="AC93" s="53"/>
      <c r="AD93" s="54"/>
      <c r="AE93" s="54"/>
      <c r="AF93" s="54"/>
      <c r="AG93" s="56">
        <f>1230000000+563040000</f>
        <v>1793040000</v>
      </c>
      <c r="AH93" s="58">
        <v>365634140.21000004</v>
      </c>
      <c r="AI93" s="55">
        <v>217208907.16</v>
      </c>
      <c r="AJ93" s="55">
        <v>217208907.16</v>
      </c>
      <c r="AK93" s="55"/>
      <c r="AL93" s="55"/>
      <c r="AM93" s="55"/>
      <c r="AN93" s="55"/>
      <c r="AO93" s="56"/>
      <c r="AP93" s="55"/>
      <c r="AQ93" s="55"/>
      <c r="AR93" s="55"/>
      <c r="AS93" s="56"/>
      <c r="AT93" s="55"/>
      <c r="AU93" s="54"/>
      <c r="AV93" s="54"/>
      <c r="AW93" s="53"/>
      <c r="AX93" s="54"/>
      <c r="AY93" s="54"/>
      <c r="AZ93" s="54"/>
      <c r="BA93" s="53"/>
      <c r="BB93" s="54"/>
      <c r="BC93" s="54"/>
      <c r="BD93" s="54"/>
      <c r="BE93" s="53"/>
      <c r="BF93" s="54"/>
      <c r="BG93" s="54"/>
      <c r="BH93" s="54"/>
      <c r="BI93" s="53">
        <v>2400000000</v>
      </c>
      <c r="BJ93" s="54"/>
      <c r="BK93" s="54"/>
      <c r="BL93" s="54"/>
      <c r="BM93" s="53">
        <f t="shared" si="170"/>
        <v>4193040000</v>
      </c>
      <c r="BN93" s="54">
        <f t="shared" si="171"/>
        <v>365634140.21000004</v>
      </c>
      <c r="BO93" s="54">
        <f t="shared" si="171"/>
        <v>217208907.16</v>
      </c>
      <c r="BP93" s="54">
        <f t="shared" si="171"/>
        <v>217208907.16</v>
      </c>
      <c r="BQ93" s="87"/>
      <c r="BR93" s="87"/>
      <c r="BS93" s="87"/>
      <c r="BT93" s="87"/>
      <c r="BU93" s="87">
        <f>1266900000+579931200</f>
        <v>1846831200</v>
      </c>
      <c r="BV93" s="87">
        <v>698908834</v>
      </c>
      <c r="BW93" s="87">
        <v>695020253.50999999</v>
      </c>
      <c r="BX93" s="87">
        <v>695020253.50999999</v>
      </c>
      <c r="BY93" s="87"/>
      <c r="BZ93" s="87"/>
      <c r="CA93" s="87"/>
      <c r="CB93" s="87"/>
      <c r="CC93" s="87"/>
      <c r="CD93" s="87"/>
      <c r="CE93" s="87"/>
      <c r="CF93" s="87"/>
      <c r="CG93" s="87"/>
      <c r="CH93" s="87"/>
      <c r="CI93" s="87"/>
      <c r="CJ93" s="87"/>
      <c r="CK93" s="87"/>
      <c r="CL93" s="87"/>
      <c r="CM93" s="87"/>
      <c r="CN93" s="87"/>
      <c r="CO93" s="87"/>
      <c r="CP93" s="87"/>
      <c r="CQ93" s="87"/>
      <c r="CR93" s="87"/>
      <c r="CS93" s="87"/>
      <c r="CT93" s="87"/>
      <c r="CU93" s="87"/>
      <c r="CV93" s="88"/>
      <c r="CW93" s="87"/>
      <c r="CX93" s="87"/>
      <c r="CY93" s="87"/>
      <c r="CZ93" s="87"/>
      <c r="DA93" s="87">
        <v>2000000000</v>
      </c>
      <c r="DB93" s="87"/>
      <c r="DC93" s="87"/>
      <c r="DD93" s="87"/>
      <c r="DE93" s="85">
        <f t="shared" si="172"/>
        <v>3846831200</v>
      </c>
      <c r="DF93" s="100">
        <f t="shared" si="173"/>
        <v>698908834</v>
      </c>
      <c r="DG93" s="100">
        <f t="shared" si="174"/>
        <v>695020253.50999999</v>
      </c>
      <c r="DH93" s="100">
        <f t="shared" si="175"/>
        <v>695020253.50999999</v>
      </c>
      <c r="DI93" s="100"/>
      <c r="DJ93" s="87">
        <v>1000000000</v>
      </c>
      <c r="DK93" s="86">
        <v>0</v>
      </c>
      <c r="DL93" s="87"/>
      <c r="DM93" s="87"/>
      <c r="DN93" s="66">
        <v>1902236136</v>
      </c>
      <c r="DO93" s="86">
        <v>292250000</v>
      </c>
      <c r="DP93" s="86">
        <v>270077333.67000002</v>
      </c>
      <c r="DQ93" s="86">
        <v>261519333.32999998</v>
      </c>
      <c r="DR93" s="86"/>
      <c r="DS93" s="87"/>
      <c r="DT93" s="87"/>
      <c r="DU93" s="87"/>
      <c r="DV93" s="87"/>
      <c r="DW93" s="87"/>
      <c r="DX93" s="87"/>
      <c r="DY93" s="87"/>
      <c r="DZ93" s="87"/>
      <c r="EA93" s="87"/>
      <c r="EB93" s="87"/>
      <c r="EC93" s="87"/>
      <c r="ED93" s="87"/>
      <c r="EE93" s="87"/>
      <c r="EF93" s="87"/>
      <c r="EG93" s="87"/>
      <c r="EH93" s="87"/>
      <c r="EI93" s="87"/>
      <c r="EJ93" s="87"/>
      <c r="EK93" s="87"/>
      <c r="EL93" s="87"/>
      <c r="EM93" s="87"/>
      <c r="EN93" s="87"/>
      <c r="EO93" s="87"/>
      <c r="EP93" s="87"/>
      <c r="EQ93" s="87"/>
      <c r="ER93" s="87"/>
      <c r="ES93" s="87"/>
      <c r="ET93" s="87"/>
      <c r="EU93" s="87"/>
      <c r="EV93" s="87"/>
      <c r="EW93" s="85">
        <f t="shared" si="178"/>
        <v>2902236136</v>
      </c>
      <c r="EX93" s="90">
        <f t="shared" si="178"/>
        <v>292250000</v>
      </c>
      <c r="EY93" s="90">
        <f t="shared" si="179"/>
        <v>270077333.67000002</v>
      </c>
      <c r="EZ93" s="90">
        <f t="shared" si="179"/>
        <v>261519333.32999998</v>
      </c>
      <c r="FA93" s="192"/>
      <c r="FB93" s="87">
        <f>5014183105-2959303220</f>
        <v>2054879885</v>
      </c>
      <c r="FC93" s="88">
        <v>3000000000</v>
      </c>
      <c r="FD93" s="88"/>
      <c r="FE93" s="88"/>
      <c r="FF93" s="147"/>
      <c r="FG93" s="87">
        <f>1344054210+615249010</f>
        <v>1959303220</v>
      </c>
      <c r="FH93" s="87">
        <v>863841351</v>
      </c>
      <c r="FI93" s="87">
        <v>149500000</v>
      </c>
      <c r="FJ93" s="87">
        <v>48878333.333333336</v>
      </c>
      <c r="FK93" s="87"/>
      <c r="FL93" s="87"/>
      <c r="FM93" s="87"/>
      <c r="FN93" s="87"/>
      <c r="FO93" s="87"/>
      <c r="FP93" s="87"/>
      <c r="FQ93" s="87"/>
      <c r="FR93" s="87"/>
      <c r="FS93" s="87"/>
      <c r="FT93" s="87"/>
      <c r="FU93" s="87"/>
      <c r="FV93" s="87"/>
      <c r="FW93" s="87"/>
      <c r="FX93" s="87"/>
      <c r="FY93" s="87"/>
      <c r="FZ93" s="87"/>
      <c r="GA93" s="87"/>
      <c r="GB93" s="87"/>
      <c r="GC93" s="87"/>
      <c r="GD93" s="87"/>
      <c r="GE93" s="87"/>
      <c r="GF93" s="87"/>
      <c r="GG93" s="87"/>
      <c r="GH93" s="87"/>
      <c r="GI93" s="87"/>
      <c r="GJ93" s="87"/>
      <c r="GK93" s="87"/>
      <c r="GL93" s="87"/>
      <c r="GM93" s="87"/>
      <c r="GN93" s="87"/>
      <c r="GO93" s="87"/>
      <c r="GP93" s="87">
        <v>1000000000</v>
      </c>
      <c r="GQ93" s="87"/>
      <c r="GR93" s="87"/>
      <c r="GS93" s="87"/>
      <c r="GT93" s="87"/>
      <c r="GU93" s="85">
        <f t="shared" si="176"/>
        <v>5014183105</v>
      </c>
      <c r="GV93" s="85">
        <f t="shared" si="176"/>
        <v>3863841351</v>
      </c>
      <c r="GW93" s="85">
        <f t="shared" si="176"/>
        <v>149500000</v>
      </c>
      <c r="GX93" s="85">
        <f t="shared" si="176"/>
        <v>48878333.333333336</v>
      </c>
      <c r="GY93" s="85">
        <f t="shared" si="176"/>
        <v>0</v>
      </c>
      <c r="GZ93" s="772">
        <f t="shared" si="177"/>
        <v>15956290441</v>
      </c>
      <c r="HA93" s="738" t="s">
        <v>1004</v>
      </c>
      <c r="HB93" s="299" t="s">
        <v>1273</v>
      </c>
      <c r="HC93" s="303" t="s">
        <v>1781</v>
      </c>
    </row>
    <row r="94" spans="1:211" ht="86.25" customHeight="1" x14ac:dyDescent="0.2">
      <c r="A94" s="794"/>
      <c r="B94" s="398"/>
      <c r="C94" s="300">
        <v>6</v>
      </c>
      <c r="D94" s="330" t="s">
        <v>230</v>
      </c>
      <c r="E94" s="795" t="s">
        <v>127</v>
      </c>
      <c r="F94" s="732" t="s">
        <v>127</v>
      </c>
      <c r="G94" s="895">
        <v>64</v>
      </c>
      <c r="H94" s="896" t="s">
        <v>256</v>
      </c>
      <c r="I94" s="896" t="s">
        <v>257</v>
      </c>
      <c r="J94" s="900" t="s">
        <v>233</v>
      </c>
      <c r="K94" s="900">
        <v>15</v>
      </c>
      <c r="L94" s="721" t="s">
        <v>73</v>
      </c>
      <c r="M94" s="859">
        <v>0</v>
      </c>
      <c r="N94" s="859">
        <v>3</v>
      </c>
      <c r="O94" s="859">
        <v>0</v>
      </c>
      <c r="P94" s="870"/>
      <c r="Q94" s="859">
        <v>1</v>
      </c>
      <c r="R94" s="869"/>
      <c r="S94" s="870">
        <v>0</v>
      </c>
      <c r="T94" s="859">
        <v>1</v>
      </c>
      <c r="U94" s="859">
        <v>2</v>
      </c>
      <c r="V94" s="870">
        <v>0</v>
      </c>
      <c r="W94" s="286">
        <v>1</v>
      </c>
      <c r="X94" s="285"/>
      <c r="Y94" s="285">
        <v>0</v>
      </c>
      <c r="Z94" s="346">
        <f t="shared" si="169"/>
        <v>0</v>
      </c>
      <c r="AA94" s="287">
        <v>11</v>
      </c>
      <c r="AB94" s="284" t="s">
        <v>229</v>
      </c>
      <c r="AC94" s="53"/>
      <c r="AD94" s="54"/>
      <c r="AE94" s="54"/>
      <c r="AF94" s="54"/>
      <c r="AG94" s="53"/>
      <c r="AH94" s="54"/>
      <c r="AI94" s="54"/>
      <c r="AJ94" s="54"/>
      <c r="AK94" s="55"/>
      <c r="AL94" s="55"/>
      <c r="AM94" s="55"/>
      <c r="AN94" s="55"/>
      <c r="AO94" s="56"/>
      <c r="AP94" s="55"/>
      <c r="AQ94" s="55"/>
      <c r="AR94" s="55"/>
      <c r="AS94" s="56"/>
      <c r="AT94" s="55"/>
      <c r="AU94" s="54"/>
      <c r="AV94" s="54"/>
      <c r="AW94" s="53"/>
      <c r="AX94" s="54"/>
      <c r="AY94" s="54"/>
      <c r="AZ94" s="54"/>
      <c r="BA94" s="53"/>
      <c r="BB94" s="54"/>
      <c r="BC94" s="54"/>
      <c r="BD94" s="54"/>
      <c r="BE94" s="53"/>
      <c r="BF94" s="54"/>
      <c r="BG94" s="54"/>
      <c r="BH94" s="54"/>
      <c r="BI94" s="53"/>
      <c r="BJ94" s="54"/>
      <c r="BK94" s="54"/>
      <c r="BL94" s="54"/>
      <c r="BM94" s="53">
        <f t="shared" si="170"/>
        <v>0</v>
      </c>
      <c r="BN94" s="54">
        <f t="shared" si="171"/>
        <v>0</v>
      </c>
      <c r="BO94" s="54">
        <f t="shared" si="171"/>
        <v>0</v>
      </c>
      <c r="BP94" s="54">
        <f t="shared" si="171"/>
        <v>0</v>
      </c>
      <c r="BQ94" s="87"/>
      <c r="BR94" s="87"/>
      <c r="BS94" s="87"/>
      <c r="BT94" s="87"/>
      <c r="BU94" s="87"/>
      <c r="BV94" s="87"/>
      <c r="BW94" s="87"/>
      <c r="BX94" s="87"/>
      <c r="BY94" s="87"/>
      <c r="BZ94" s="87">
        <v>30000000</v>
      </c>
      <c r="CA94" s="87">
        <v>30000000</v>
      </c>
      <c r="CB94" s="87"/>
      <c r="CC94" s="87"/>
      <c r="CD94" s="87"/>
      <c r="CE94" s="87"/>
      <c r="CF94" s="87"/>
      <c r="CG94" s="87"/>
      <c r="CH94" s="87"/>
      <c r="CI94" s="87"/>
      <c r="CJ94" s="87"/>
      <c r="CK94" s="87"/>
      <c r="CL94" s="87"/>
      <c r="CM94" s="87"/>
      <c r="CN94" s="87"/>
      <c r="CO94" s="87"/>
      <c r="CP94" s="87"/>
      <c r="CQ94" s="87"/>
      <c r="CR94" s="87"/>
      <c r="CS94" s="87"/>
      <c r="CT94" s="87"/>
      <c r="CU94" s="87"/>
      <c r="CV94" s="87"/>
      <c r="CW94" s="87"/>
      <c r="CX94" s="87"/>
      <c r="CY94" s="87"/>
      <c r="CZ94" s="87"/>
      <c r="DA94" s="87">
        <v>1000000000</v>
      </c>
      <c r="DB94" s="87"/>
      <c r="DC94" s="87"/>
      <c r="DD94" s="87"/>
      <c r="DE94" s="85">
        <f t="shared" si="172"/>
        <v>1030000000</v>
      </c>
      <c r="DF94" s="100">
        <f t="shared" si="173"/>
        <v>30000000</v>
      </c>
      <c r="DG94" s="100">
        <f t="shared" si="174"/>
        <v>0</v>
      </c>
      <c r="DH94" s="100">
        <f t="shared" si="175"/>
        <v>0</v>
      </c>
      <c r="DI94" s="100"/>
      <c r="DJ94" s="87">
        <v>1000000000</v>
      </c>
      <c r="DK94" s="86"/>
      <c r="DL94" s="87"/>
      <c r="DM94" s="87"/>
      <c r="DN94" s="88"/>
      <c r="DO94" s="88"/>
      <c r="DP94" s="88"/>
      <c r="DQ94" s="88"/>
      <c r="DR94" s="88"/>
      <c r="DS94" s="88"/>
      <c r="DT94" s="87">
        <v>30000000</v>
      </c>
      <c r="DU94" s="87"/>
      <c r="DV94" s="87"/>
      <c r="DW94" s="87"/>
      <c r="DX94" s="87"/>
      <c r="DY94" s="87"/>
      <c r="DZ94" s="87"/>
      <c r="EA94" s="87"/>
      <c r="EB94" s="87"/>
      <c r="EC94" s="87"/>
      <c r="ED94" s="87"/>
      <c r="EE94" s="87"/>
      <c r="EF94" s="87"/>
      <c r="EG94" s="87"/>
      <c r="EH94" s="87"/>
      <c r="EI94" s="87"/>
      <c r="EJ94" s="87"/>
      <c r="EK94" s="87"/>
      <c r="EL94" s="87"/>
      <c r="EM94" s="87"/>
      <c r="EN94" s="87"/>
      <c r="EO94" s="87"/>
      <c r="EP94" s="87"/>
      <c r="EQ94" s="87"/>
      <c r="ER94" s="87"/>
      <c r="ES94" s="87"/>
      <c r="ET94" s="87"/>
      <c r="EU94" s="87"/>
      <c r="EV94" s="87"/>
      <c r="EW94" s="85">
        <f t="shared" si="178"/>
        <v>1000000000</v>
      </c>
      <c r="EX94" s="90">
        <f t="shared" si="178"/>
        <v>30000000</v>
      </c>
      <c r="EY94" s="90">
        <f t="shared" si="179"/>
        <v>0</v>
      </c>
      <c r="EZ94" s="90">
        <f t="shared" si="179"/>
        <v>0</v>
      </c>
      <c r="FA94" s="192"/>
      <c r="FB94" s="87"/>
      <c r="FC94" s="88"/>
      <c r="FD94" s="88"/>
      <c r="FE94" s="88"/>
      <c r="FF94" s="147"/>
      <c r="FG94" s="87"/>
      <c r="FH94" s="87"/>
      <c r="FI94" s="87"/>
      <c r="FJ94" s="87"/>
      <c r="FK94" s="87"/>
      <c r="FL94" s="87"/>
      <c r="FM94" s="87">
        <v>29812345</v>
      </c>
      <c r="FN94" s="87"/>
      <c r="FO94" s="87"/>
      <c r="FP94" s="87"/>
      <c r="FQ94" s="87"/>
      <c r="FR94" s="87"/>
      <c r="FS94" s="87"/>
      <c r="FT94" s="87"/>
      <c r="FU94" s="87"/>
      <c r="FV94" s="87"/>
      <c r="FW94" s="87"/>
      <c r="FX94" s="87"/>
      <c r="FY94" s="87"/>
      <c r="FZ94" s="87"/>
      <c r="GA94" s="87"/>
      <c r="GB94" s="87"/>
      <c r="GC94" s="87"/>
      <c r="GD94" s="87"/>
      <c r="GE94" s="87"/>
      <c r="GF94" s="87"/>
      <c r="GG94" s="87"/>
      <c r="GH94" s="87"/>
      <c r="GI94" s="87"/>
      <c r="GJ94" s="87"/>
      <c r="GK94" s="87"/>
      <c r="GL94" s="87"/>
      <c r="GM94" s="87"/>
      <c r="GN94" s="87"/>
      <c r="GO94" s="87"/>
      <c r="GP94" s="87">
        <v>1000000000</v>
      </c>
      <c r="GQ94" s="87"/>
      <c r="GR94" s="87"/>
      <c r="GS94" s="87"/>
      <c r="GT94" s="87"/>
      <c r="GU94" s="85">
        <f t="shared" si="176"/>
        <v>1000000000</v>
      </c>
      <c r="GV94" s="85">
        <f t="shared" si="176"/>
        <v>29812345</v>
      </c>
      <c r="GW94" s="85">
        <f t="shared" si="176"/>
        <v>0</v>
      </c>
      <c r="GX94" s="85">
        <f t="shared" si="176"/>
        <v>0</v>
      </c>
      <c r="GY94" s="85">
        <f t="shared" si="176"/>
        <v>0</v>
      </c>
      <c r="GZ94" s="772">
        <f t="shared" si="177"/>
        <v>3030000000</v>
      </c>
      <c r="HA94" s="738"/>
      <c r="HB94" s="422" t="s">
        <v>1274</v>
      </c>
      <c r="HC94" s="326"/>
    </row>
    <row r="95" spans="1:211" ht="24.75" customHeight="1" x14ac:dyDescent="0.2">
      <c r="A95" s="780">
        <v>3</v>
      </c>
      <c r="B95" s="423" t="s">
        <v>258</v>
      </c>
      <c r="C95" s="424"/>
      <c r="D95" s="424"/>
      <c r="E95" s="425"/>
      <c r="F95" s="425"/>
      <c r="G95" s="426"/>
      <c r="H95" s="426"/>
      <c r="I95" s="426"/>
      <c r="J95" s="426"/>
      <c r="K95" s="426"/>
      <c r="L95" s="426"/>
      <c r="M95" s="426"/>
      <c r="N95" s="426"/>
      <c r="O95" s="426"/>
      <c r="P95" s="426"/>
      <c r="Q95" s="426"/>
      <c r="R95" s="426"/>
      <c r="S95" s="426"/>
      <c r="T95" s="426"/>
      <c r="U95" s="426"/>
      <c r="V95" s="426"/>
      <c r="W95" s="426"/>
      <c r="X95" s="426"/>
      <c r="Y95" s="426"/>
      <c r="Z95" s="426"/>
      <c r="AA95" s="426"/>
      <c r="AB95" s="426"/>
      <c r="AC95" s="206">
        <f t="shared" ref="AC95:BL95" si="180">AC96+AC110+AC138+AC151+AC162+AC171+AC177+AC188+AC233+AC240+AC257+AC262+AC268+AC281+AC294+AC300+AC312+AC319</f>
        <v>0</v>
      </c>
      <c r="AD95" s="206">
        <f t="shared" si="180"/>
        <v>0</v>
      </c>
      <c r="AE95" s="206">
        <f t="shared" si="180"/>
        <v>0</v>
      </c>
      <c r="AF95" s="206">
        <f t="shared" si="180"/>
        <v>0</v>
      </c>
      <c r="AG95" s="206">
        <f t="shared" si="180"/>
        <v>33921269166</v>
      </c>
      <c r="AH95" s="206">
        <f t="shared" si="180"/>
        <v>37653815543</v>
      </c>
      <c r="AI95" s="206">
        <f t="shared" si="180"/>
        <v>24923443575</v>
      </c>
      <c r="AJ95" s="206">
        <f t="shared" si="180"/>
        <v>24017402458</v>
      </c>
      <c r="AK95" s="206">
        <f t="shared" si="180"/>
        <v>5674664564.6400003</v>
      </c>
      <c r="AL95" s="206">
        <f t="shared" si="180"/>
        <v>7209909756.6400003</v>
      </c>
      <c r="AM95" s="206">
        <f t="shared" si="180"/>
        <v>6200685681</v>
      </c>
      <c r="AN95" s="206">
        <f t="shared" si="180"/>
        <v>5893328025</v>
      </c>
      <c r="AO95" s="206">
        <f t="shared" si="180"/>
        <v>1159954239</v>
      </c>
      <c r="AP95" s="206">
        <f t="shared" si="180"/>
        <v>1875171512</v>
      </c>
      <c r="AQ95" s="206">
        <f t="shared" si="180"/>
        <v>1241955936</v>
      </c>
      <c r="AR95" s="206">
        <f t="shared" si="180"/>
        <v>877692925</v>
      </c>
      <c r="AS95" s="206">
        <f t="shared" si="180"/>
        <v>4987433131</v>
      </c>
      <c r="AT95" s="206">
        <f t="shared" si="180"/>
        <v>5817514937.4499998</v>
      </c>
      <c r="AU95" s="206">
        <f t="shared" si="180"/>
        <v>5268549692</v>
      </c>
      <c r="AV95" s="206">
        <f t="shared" si="180"/>
        <v>5257850617</v>
      </c>
      <c r="AW95" s="206">
        <f t="shared" si="180"/>
        <v>0</v>
      </c>
      <c r="AX95" s="206">
        <f t="shared" si="180"/>
        <v>0</v>
      </c>
      <c r="AY95" s="206">
        <f t="shared" si="180"/>
        <v>0</v>
      </c>
      <c r="AZ95" s="206">
        <f t="shared" si="180"/>
        <v>0</v>
      </c>
      <c r="BA95" s="206">
        <f t="shared" si="180"/>
        <v>112952913595</v>
      </c>
      <c r="BB95" s="206">
        <f t="shared" si="180"/>
        <v>115872342405.84</v>
      </c>
      <c r="BC95" s="206">
        <f t="shared" si="180"/>
        <v>113283855070.28</v>
      </c>
      <c r="BD95" s="206">
        <f t="shared" si="180"/>
        <v>112814161930.28</v>
      </c>
      <c r="BE95" s="206">
        <f t="shared" si="180"/>
        <v>11365979119</v>
      </c>
      <c r="BF95" s="206">
        <f t="shared" si="180"/>
        <v>14109434246</v>
      </c>
      <c r="BG95" s="206">
        <f t="shared" si="180"/>
        <v>12271439621.66</v>
      </c>
      <c r="BH95" s="206">
        <f t="shared" si="180"/>
        <v>10529805240.66</v>
      </c>
      <c r="BI95" s="206">
        <f t="shared" si="180"/>
        <v>9950000000</v>
      </c>
      <c r="BJ95" s="206">
        <f t="shared" si="180"/>
        <v>0</v>
      </c>
      <c r="BK95" s="206">
        <f t="shared" si="180"/>
        <v>0</v>
      </c>
      <c r="BL95" s="206">
        <f t="shared" si="180"/>
        <v>0</v>
      </c>
      <c r="BM95" s="206">
        <f t="shared" ref="BM95:DX95" si="181">BM96+BM110+BM138+BM151+BM162+BM171+BM177+BM188+BM233+BM240+BM257+BM262+BM268+BM281+BM294+BM300+BM312+BM319</f>
        <v>180012213814.64001</v>
      </c>
      <c r="BN95" s="206">
        <f t="shared" si="181"/>
        <v>182538188400.92999</v>
      </c>
      <c r="BO95" s="206">
        <f t="shared" si="181"/>
        <v>163189929575.94</v>
      </c>
      <c r="BP95" s="206">
        <f t="shared" si="181"/>
        <v>159390241195.94</v>
      </c>
      <c r="BQ95" s="206">
        <f t="shared" si="181"/>
        <v>0</v>
      </c>
      <c r="BR95" s="206">
        <f t="shared" si="181"/>
        <v>0</v>
      </c>
      <c r="BS95" s="206">
        <f t="shared" si="181"/>
        <v>0</v>
      </c>
      <c r="BT95" s="206">
        <f t="shared" si="181"/>
        <v>0</v>
      </c>
      <c r="BU95" s="206">
        <f t="shared" si="181"/>
        <v>28265270630.439999</v>
      </c>
      <c r="BV95" s="206">
        <f t="shared" si="181"/>
        <v>20524927188.810001</v>
      </c>
      <c r="BW95" s="206">
        <f t="shared" si="181"/>
        <v>17997477989.439999</v>
      </c>
      <c r="BX95" s="206">
        <f t="shared" si="181"/>
        <v>17754820083.25</v>
      </c>
      <c r="BY95" s="206">
        <f t="shared" si="181"/>
        <v>96122616</v>
      </c>
      <c r="BZ95" s="206">
        <f t="shared" si="181"/>
        <v>5601591884.6692009</v>
      </c>
      <c r="CA95" s="206">
        <f t="shared" si="181"/>
        <v>37355916892.550003</v>
      </c>
      <c r="CB95" s="206">
        <f t="shared" si="181"/>
        <v>33236600285.209999</v>
      </c>
      <c r="CC95" s="206">
        <f t="shared" si="181"/>
        <v>32696058403.540001</v>
      </c>
      <c r="CD95" s="206">
        <f t="shared" si="181"/>
        <v>590665022.85000002</v>
      </c>
      <c r="CE95" s="206">
        <f t="shared" si="181"/>
        <v>0</v>
      </c>
      <c r="CF95" s="206">
        <f t="shared" si="181"/>
        <v>9717738616.1300011</v>
      </c>
      <c r="CG95" s="206">
        <f t="shared" si="181"/>
        <v>7800273554</v>
      </c>
      <c r="CH95" s="206">
        <f t="shared" si="181"/>
        <v>7683230554</v>
      </c>
      <c r="CI95" s="206">
        <f t="shared" si="181"/>
        <v>233587702.31</v>
      </c>
      <c r="CJ95" s="206">
        <f t="shared" si="181"/>
        <v>0</v>
      </c>
      <c r="CK95" s="206">
        <f t="shared" si="181"/>
        <v>0</v>
      </c>
      <c r="CL95" s="206">
        <f t="shared" si="181"/>
        <v>0</v>
      </c>
      <c r="CM95" s="206">
        <f t="shared" si="181"/>
        <v>0</v>
      </c>
      <c r="CN95" s="206">
        <f t="shared" si="181"/>
        <v>0</v>
      </c>
      <c r="CO95" s="206">
        <f t="shared" si="181"/>
        <v>0</v>
      </c>
      <c r="CP95" s="206">
        <f t="shared" si="181"/>
        <v>0</v>
      </c>
      <c r="CQ95" s="206">
        <f t="shared" si="181"/>
        <v>116291155143.60001</v>
      </c>
      <c r="CR95" s="206">
        <f t="shared" si="181"/>
        <v>129482155897</v>
      </c>
      <c r="CS95" s="206">
        <f t="shared" si="181"/>
        <v>126291698200.14</v>
      </c>
      <c r="CT95" s="206">
        <f t="shared" si="181"/>
        <v>126286393950.14</v>
      </c>
      <c r="CU95" s="206">
        <f t="shared" si="181"/>
        <v>20000000</v>
      </c>
      <c r="CV95" s="206">
        <f t="shared" si="181"/>
        <v>10799941036.780186</v>
      </c>
      <c r="CW95" s="206">
        <f t="shared" si="181"/>
        <v>14770969867.99691</v>
      </c>
      <c r="CX95" s="206">
        <f t="shared" si="181"/>
        <v>13797961475.66</v>
      </c>
      <c r="CY95" s="206">
        <f t="shared" si="181"/>
        <v>12820316607.33</v>
      </c>
      <c r="CZ95" s="206">
        <f t="shared" si="181"/>
        <v>278333357</v>
      </c>
      <c r="DA95" s="206">
        <f t="shared" si="181"/>
        <v>11045276423</v>
      </c>
      <c r="DB95" s="206">
        <f t="shared" si="181"/>
        <v>0</v>
      </c>
      <c r="DC95" s="206">
        <f t="shared" si="181"/>
        <v>0</v>
      </c>
      <c r="DD95" s="206">
        <f t="shared" si="181"/>
        <v>0</v>
      </c>
      <c r="DE95" s="206">
        <f t="shared" si="181"/>
        <v>172236822820.43924</v>
      </c>
      <c r="DF95" s="206">
        <f t="shared" si="181"/>
        <v>211851708462.48694</v>
      </c>
      <c r="DG95" s="206">
        <f t="shared" si="181"/>
        <v>199124011504.44998</v>
      </c>
      <c r="DH95" s="206">
        <f t="shared" si="181"/>
        <v>197240819598.25998</v>
      </c>
      <c r="DI95" s="206">
        <f t="shared" si="181"/>
        <v>985120995.85000002</v>
      </c>
      <c r="DJ95" s="206">
        <f t="shared" si="181"/>
        <v>0</v>
      </c>
      <c r="DK95" s="206">
        <f t="shared" si="181"/>
        <v>0</v>
      </c>
      <c r="DL95" s="206">
        <f t="shared" si="181"/>
        <v>0</v>
      </c>
      <c r="DM95" s="206">
        <f t="shared" si="181"/>
        <v>0</v>
      </c>
      <c r="DN95" s="206">
        <f t="shared" si="181"/>
        <v>29113228748.364998</v>
      </c>
      <c r="DO95" s="206">
        <f t="shared" si="181"/>
        <v>26165401841.489998</v>
      </c>
      <c r="DP95" s="206">
        <f t="shared" si="181"/>
        <v>22100370245</v>
      </c>
      <c r="DQ95" s="206">
        <f t="shared" si="181"/>
        <v>21305576948</v>
      </c>
      <c r="DR95" s="206">
        <f t="shared" si="181"/>
        <v>0</v>
      </c>
      <c r="DS95" s="206">
        <f t="shared" si="181"/>
        <v>3941979641.2092762</v>
      </c>
      <c r="DT95" s="206">
        <f t="shared" si="181"/>
        <v>39903275549</v>
      </c>
      <c r="DU95" s="206">
        <f t="shared" si="181"/>
        <v>32935470873.409996</v>
      </c>
      <c r="DV95" s="206">
        <f t="shared" si="181"/>
        <v>32299692758.059998</v>
      </c>
      <c r="DW95" s="206">
        <f t="shared" si="181"/>
        <v>15000000</v>
      </c>
      <c r="DX95" s="206">
        <f t="shared" si="181"/>
        <v>0</v>
      </c>
      <c r="DY95" s="206">
        <f t="shared" ref="DY95:EW95" si="182">DY96+DY110+DY138+DY151+DY162+DY171+DY177+DY188+DY233+DY240+DY257+DY262+DY268+DY281+DY294+DY300+DY312+DY319</f>
        <v>9089130725.2399998</v>
      </c>
      <c r="DZ95" s="206">
        <f t="shared" si="182"/>
        <v>6909431198</v>
      </c>
      <c r="EA95" s="206">
        <f t="shared" si="182"/>
        <v>6691839777</v>
      </c>
      <c r="EB95" s="206">
        <f t="shared" si="182"/>
        <v>240595333.3793</v>
      </c>
      <c r="EC95" s="206">
        <f t="shared" si="182"/>
        <v>0</v>
      </c>
      <c r="ED95" s="206">
        <f t="shared" si="182"/>
        <v>0</v>
      </c>
      <c r="EE95" s="206">
        <f t="shared" si="182"/>
        <v>0</v>
      </c>
      <c r="EF95" s="206">
        <f t="shared" si="182"/>
        <v>0</v>
      </c>
      <c r="EG95" s="206">
        <f t="shared" si="182"/>
        <v>0</v>
      </c>
      <c r="EH95" s="206">
        <f t="shared" si="182"/>
        <v>0</v>
      </c>
      <c r="EI95" s="206">
        <f t="shared" si="182"/>
        <v>0</v>
      </c>
      <c r="EJ95" s="206">
        <f t="shared" si="182"/>
        <v>119779889797.90849</v>
      </c>
      <c r="EK95" s="206">
        <f t="shared" si="182"/>
        <v>135123325409.86</v>
      </c>
      <c r="EL95" s="206">
        <f t="shared" si="182"/>
        <v>134442565703.71001</v>
      </c>
      <c r="EM95" s="206">
        <f t="shared" si="182"/>
        <v>134371544331.71001</v>
      </c>
      <c r="EN95" s="206">
        <f t="shared" si="182"/>
        <v>11123939268.595118</v>
      </c>
      <c r="EO95" s="206">
        <f t="shared" si="182"/>
        <v>12647156022.07</v>
      </c>
      <c r="EP95" s="206">
        <f t="shared" si="182"/>
        <v>11812632091</v>
      </c>
      <c r="EQ95" s="206">
        <f t="shared" si="182"/>
        <v>11155632091</v>
      </c>
      <c r="ER95" s="206">
        <f t="shared" si="182"/>
        <v>42000000</v>
      </c>
      <c r="ES95" s="206">
        <f t="shared" si="182"/>
        <v>11750000000</v>
      </c>
      <c r="ET95" s="206">
        <f t="shared" si="182"/>
        <v>0</v>
      </c>
      <c r="EU95" s="206">
        <f t="shared" si="182"/>
        <v>0</v>
      </c>
      <c r="EV95" s="206">
        <f t="shared" si="182"/>
        <v>0</v>
      </c>
      <c r="EW95" s="206">
        <f t="shared" si="182"/>
        <v>175949632789.45718</v>
      </c>
      <c r="EX95" s="206">
        <f>EX96+EX110+EX138+EX151+EX162+EX171+EX177+EX188+EX233+EX240+EX257+EX262+EX268+EX281+EX294+EX300+EX312+EX319</f>
        <v>222928289547.65997</v>
      </c>
      <c r="EY95" s="206">
        <f t="shared" ref="EY95:GZ95" si="183">EY96+EY110+EY138+EY151+EY162+EY171+EY177+EY188+EY233+EY240+EY257+EY262+EY268+EY281+EY294+EY300+EY312+EY319</f>
        <v>208200470111.12</v>
      </c>
      <c r="EZ95" s="206">
        <f t="shared" si="183"/>
        <v>205824285905.76999</v>
      </c>
      <c r="FA95" s="206">
        <f t="shared" si="183"/>
        <v>57000000</v>
      </c>
      <c r="FB95" s="206">
        <f t="shared" si="183"/>
        <v>0</v>
      </c>
      <c r="FC95" s="206">
        <f t="shared" si="183"/>
        <v>0</v>
      </c>
      <c r="FD95" s="206">
        <f t="shared" si="183"/>
        <v>0</v>
      </c>
      <c r="FE95" s="206">
        <f t="shared" si="183"/>
        <v>0</v>
      </c>
      <c r="FF95" s="206">
        <f t="shared" si="183"/>
        <v>0</v>
      </c>
      <c r="FG95" s="206">
        <f t="shared" si="183"/>
        <v>29986625610.224964</v>
      </c>
      <c r="FH95" s="206">
        <f t="shared" si="183"/>
        <v>14869821267.24</v>
      </c>
      <c r="FI95" s="206">
        <f t="shared" si="183"/>
        <v>4855251398.8999996</v>
      </c>
      <c r="FJ95" s="206">
        <f t="shared" si="183"/>
        <v>4106930846</v>
      </c>
      <c r="FK95" s="206">
        <f t="shared" si="183"/>
        <v>628580661</v>
      </c>
      <c r="FL95" s="206">
        <f t="shared" si="183"/>
        <v>3194389030.4455543</v>
      </c>
      <c r="FM95" s="206">
        <f t="shared" si="183"/>
        <v>40201740884</v>
      </c>
      <c r="FN95" s="206">
        <f t="shared" si="183"/>
        <v>7623126366</v>
      </c>
      <c r="FO95" s="206">
        <f t="shared" si="183"/>
        <v>3121145777</v>
      </c>
      <c r="FP95" s="206">
        <f t="shared" si="183"/>
        <v>93488755.349999994</v>
      </c>
      <c r="FQ95" s="206">
        <f t="shared" si="183"/>
        <v>0</v>
      </c>
      <c r="FR95" s="206">
        <f t="shared" si="183"/>
        <v>10520000000</v>
      </c>
      <c r="FS95" s="206">
        <f t="shared" si="183"/>
        <v>7907563313</v>
      </c>
      <c r="FT95" s="206">
        <f t="shared" si="183"/>
        <v>36398716</v>
      </c>
      <c r="FU95" s="206">
        <f t="shared" si="183"/>
        <v>217591421</v>
      </c>
      <c r="FV95" s="206">
        <f t="shared" si="183"/>
        <v>247813193.38067901</v>
      </c>
      <c r="FW95" s="206">
        <f t="shared" si="183"/>
        <v>0</v>
      </c>
      <c r="FX95" s="206">
        <f t="shared" si="183"/>
        <v>0</v>
      </c>
      <c r="FY95" s="206">
        <f t="shared" si="183"/>
        <v>0</v>
      </c>
      <c r="FZ95" s="206">
        <f t="shared" si="183"/>
        <v>0</v>
      </c>
      <c r="GA95" s="206">
        <f t="shared" si="183"/>
        <v>0</v>
      </c>
      <c r="GB95" s="206">
        <f t="shared" si="183"/>
        <v>0</v>
      </c>
      <c r="GC95" s="206">
        <f t="shared" si="183"/>
        <v>0</v>
      </c>
      <c r="GD95" s="206">
        <f t="shared" si="183"/>
        <v>0</v>
      </c>
      <c r="GE95" s="206">
        <f t="shared" si="183"/>
        <v>0</v>
      </c>
      <c r="GF95" s="206">
        <f t="shared" si="183"/>
        <v>123373286491.84402</v>
      </c>
      <c r="GG95" s="206">
        <f t="shared" si="183"/>
        <v>150074447781.14996</v>
      </c>
      <c r="GH95" s="206">
        <f t="shared" si="183"/>
        <v>28681006950</v>
      </c>
      <c r="GI95" s="206">
        <f t="shared" si="183"/>
        <v>28077771315</v>
      </c>
      <c r="GJ95" s="206">
        <f t="shared" si="183"/>
        <v>54883289</v>
      </c>
      <c r="GK95" s="206">
        <f t="shared" si="183"/>
        <v>11457657446.024429</v>
      </c>
      <c r="GL95" s="206">
        <f t="shared" si="183"/>
        <v>11841526704</v>
      </c>
      <c r="GM95" s="206">
        <f t="shared" si="183"/>
        <v>4927219491</v>
      </c>
      <c r="GN95" s="206">
        <f t="shared" si="183"/>
        <v>314854000</v>
      </c>
      <c r="GO95" s="206">
        <f t="shared" si="183"/>
        <v>0</v>
      </c>
      <c r="GP95" s="206">
        <f t="shared" si="183"/>
        <v>14747500000</v>
      </c>
      <c r="GQ95" s="206">
        <f t="shared" si="183"/>
        <v>0</v>
      </c>
      <c r="GR95" s="206">
        <f t="shared" si="183"/>
        <v>0</v>
      </c>
      <c r="GS95" s="206">
        <f t="shared" si="183"/>
        <v>0</v>
      </c>
      <c r="GT95" s="206">
        <f t="shared" si="183"/>
        <v>0</v>
      </c>
      <c r="GU95" s="206">
        <f t="shared" si="183"/>
        <v>183007271771.91962</v>
      </c>
      <c r="GV95" s="206">
        <f t="shared" si="183"/>
        <v>227507536636.38995</v>
      </c>
      <c r="GW95" s="206">
        <f t="shared" si="183"/>
        <v>53994167518.900002</v>
      </c>
      <c r="GX95" s="206">
        <f t="shared" si="183"/>
        <v>35657100654</v>
      </c>
      <c r="GY95" s="206">
        <f t="shared" si="183"/>
        <v>994544126.35000002</v>
      </c>
      <c r="GZ95" s="796">
        <f t="shared" si="183"/>
        <v>711205941196.45593</v>
      </c>
      <c r="HA95" s="426"/>
      <c r="HB95" s="427"/>
      <c r="HC95" s="326"/>
    </row>
    <row r="96" spans="1:211" ht="24.75" customHeight="1" x14ac:dyDescent="0.2">
      <c r="A96" s="781"/>
      <c r="B96" s="252">
        <v>5</v>
      </c>
      <c r="C96" s="355" t="s">
        <v>259</v>
      </c>
      <c r="D96" s="255"/>
      <c r="E96" s="255"/>
      <c r="F96" s="255"/>
      <c r="G96" s="256"/>
      <c r="H96" s="256"/>
      <c r="I96" s="256"/>
      <c r="J96" s="256"/>
      <c r="K96" s="256"/>
      <c r="L96" s="256"/>
      <c r="M96" s="256"/>
      <c r="N96" s="256"/>
      <c r="O96" s="256"/>
      <c r="P96" s="256"/>
      <c r="Q96" s="256"/>
      <c r="R96" s="256"/>
      <c r="S96" s="256"/>
      <c r="T96" s="256"/>
      <c r="U96" s="256"/>
      <c r="V96" s="256"/>
      <c r="W96" s="256"/>
      <c r="X96" s="256"/>
      <c r="Y96" s="256"/>
      <c r="Z96" s="256"/>
      <c r="AA96" s="256"/>
      <c r="AB96" s="256"/>
      <c r="AC96" s="50">
        <f t="shared" ref="AC96:CN96" si="184">AC97+AC101+AC108</f>
        <v>0</v>
      </c>
      <c r="AD96" s="50">
        <f t="shared" si="184"/>
        <v>0</v>
      </c>
      <c r="AE96" s="50">
        <f t="shared" si="184"/>
        <v>0</v>
      </c>
      <c r="AF96" s="50">
        <f t="shared" si="184"/>
        <v>0</v>
      </c>
      <c r="AG96" s="50">
        <f t="shared" si="184"/>
        <v>3582459532</v>
      </c>
      <c r="AH96" s="50">
        <f t="shared" si="184"/>
        <v>3582541949</v>
      </c>
      <c r="AI96" s="50">
        <f t="shared" si="184"/>
        <v>1809542199</v>
      </c>
      <c r="AJ96" s="50">
        <f t="shared" si="184"/>
        <v>1809542199</v>
      </c>
      <c r="AK96" s="50">
        <f t="shared" si="184"/>
        <v>3216953997</v>
      </c>
      <c r="AL96" s="50">
        <f t="shared" si="184"/>
        <v>3216953997</v>
      </c>
      <c r="AM96" s="50">
        <f t="shared" si="184"/>
        <v>3046888415</v>
      </c>
      <c r="AN96" s="50">
        <f t="shared" si="184"/>
        <v>2953888415</v>
      </c>
      <c r="AO96" s="50">
        <f t="shared" si="184"/>
        <v>0</v>
      </c>
      <c r="AP96" s="50">
        <f t="shared" si="184"/>
        <v>0</v>
      </c>
      <c r="AQ96" s="50">
        <f t="shared" si="184"/>
        <v>0</v>
      </c>
      <c r="AR96" s="50">
        <f t="shared" si="184"/>
        <v>0</v>
      </c>
      <c r="AS96" s="50">
        <f t="shared" si="184"/>
        <v>4987433131</v>
      </c>
      <c r="AT96" s="50">
        <f t="shared" si="184"/>
        <v>5768635462</v>
      </c>
      <c r="AU96" s="50">
        <f t="shared" si="184"/>
        <v>5222850617</v>
      </c>
      <c r="AV96" s="50">
        <f t="shared" si="184"/>
        <v>5222850617</v>
      </c>
      <c r="AW96" s="50">
        <f t="shared" si="184"/>
        <v>0</v>
      </c>
      <c r="AX96" s="50">
        <f t="shared" si="184"/>
        <v>0</v>
      </c>
      <c r="AY96" s="50">
        <f t="shared" si="184"/>
        <v>0</v>
      </c>
      <c r="AZ96" s="50">
        <f t="shared" si="184"/>
        <v>0</v>
      </c>
      <c r="BA96" s="50">
        <f t="shared" si="184"/>
        <v>99034613825</v>
      </c>
      <c r="BB96" s="50">
        <f t="shared" si="184"/>
        <v>99583861125.839996</v>
      </c>
      <c r="BC96" s="50">
        <f t="shared" si="184"/>
        <v>98297393067.130005</v>
      </c>
      <c r="BD96" s="50">
        <f t="shared" si="184"/>
        <v>97854593067.130005</v>
      </c>
      <c r="BE96" s="50">
        <f t="shared" si="184"/>
        <v>0</v>
      </c>
      <c r="BF96" s="50">
        <f t="shared" si="184"/>
        <v>0</v>
      </c>
      <c r="BG96" s="50">
        <f t="shared" si="184"/>
        <v>0</v>
      </c>
      <c r="BH96" s="50">
        <f t="shared" si="184"/>
        <v>0</v>
      </c>
      <c r="BI96" s="50">
        <f t="shared" si="184"/>
        <v>0</v>
      </c>
      <c r="BJ96" s="50">
        <f t="shared" si="184"/>
        <v>0</v>
      </c>
      <c r="BK96" s="50">
        <f t="shared" si="184"/>
        <v>0</v>
      </c>
      <c r="BL96" s="50">
        <f t="shared" si="184"/>
        <v>0</v>
      </c>
      <c r="BM96" s="50">
        <f t="shared" si="184"/>
        <v>110821460485</v>
      </c>
      <c r="BN96" s="50">
        <f t="shared" si="184"/>
        <v>112151992533.84</v>
      </c>
      <c r="BO96" s="50">
        <f t="shared" si="184"/>
        <v>108376674298.13</v>
      </c>
      <c r="BP96" s="50">
        <f t="shared" si="184"/>
        <v>107840874298.13</v>
      </c>
      <c r="BQ96" s="50">
        <f t="shared" si="184"/>
        <v>0</v>
      </c>
      <c r="BR96" s="50">
        <f t="shared" si="184"/>
        <v>0</v>
      </c>
      <c r="BS96" s="50">
        <f t="shared" si="184"/>
        <v>0</v>
      </c>
      <c r="BT96" s="50">
        <f t="shared" si="184"/>
        <v>0</v>
      </c>
      <c r="BU96" s="50">
        <f t="shared" si="184"/>
        <v>3683852490.1000004</v>
      </c>
      <c r="BV96" s="50">
        <f t="shared" si="184"/>
        <v>3901505459</v>
      </c>
      <c r="BW96" s="50">
        <f t="shared" si="184"/>
        <v>3078809789</v>
      </c>
      <c r="BX96" s="50">
        <f t="shared" si="184"/>
        <v>2859136388</v>
      </c>
      <c r="BY96" s="50">
        <f t="shared" si="184"/>
        <v>0</v>
      </c>
      <c r="BZ96" s="50">
        <f t="shared" si="184"/>
        <v>3050000000</v>
      </c>
      <c r="CA96" s="50">
        <f t="shared" si="184"/>
        <v>7182663541</v>
      </c>
      <c r="CB96" s="50">
        <f t="shared" si="184"/>
        <v>6371020473</v>
      </c>
      <c r="CC96" s="50">
        <f t="shared" si="184"/>
        <v>6262536323</v>
      </c>
      <c r="CD96" s="50">
        <f t="shared" si="184"/>
        <v>40000000</v>
      </c>
      <c r="CE96" s="50">
        <f t="shared" si="184"/>
        <v>0</v>
      </c>
      <c r="CF96" s="50">
        <f t="shared" si="184"/>
        <v>7520231341</v>
      </c>
      <c r="CG96" s="50">
        <f t="shared" si="184"/>
        <v>6621047614</v>
      </c>
      <c r="CH96" s="50">
        <f t="shared" si="184"/>
        <v>6621047614</v>
      </c>
      <c r="CI96" s="50">
        <f t="shared" si="184"/>
        <v>233587702.31</v>
      </c>
      <c r="CJ96" s="50">
        <f t="shared" si="184"/>
        <v>0</v>
      </c>
      <c r="CK96" s="50">
        <f t="shared" si="184"/>
        <v>0</v>
      </c>
      <c r="CL96" s="50">
        <f t="shared" si="184"/>
        <v>0</v>
      </c>
      <c r="CM96" s="50">
        <f t="shared" si="184"/>
        <v>0</v>
      </c>
      <c r="CN96" s="50">
        <f t="shared" si="184"/>
        <v>0</v>
      </c>
      <c r="CO96" s="50">
        <f t="shared" ref="CO96:EV96" si="185">CO97+CO101+CO108</f>
        <v>0</v>
      </c>
      <c r="CP96" s="50">
        <f t="shared" si="185"/>
        <v>0</v>
      </c>
      <c r="CQ96" s="50">
        <f t="shared" si="185"/>
        <v>102005652239.75</v>
      </c>
      <c r="CR96" s="50">
        <f t="shared" si="185"/>
        <v>109866068353</v>
      </c>
      <c r="CS96" s="50">
        <f t="shared" si="185"/>
        <v>107013919855.14</v>
      </c>
      <c r="CT96" s="50">
        <f t="shared" si="185"/>
        <v>107008615605.14</v>
      </c>
      <c r="CU96" s="50">
        <f t="shared" si="185"/>
        <v>0</v>
      </c>
      <c r="CV96" s="50">
        <f t="shared" si="185"/>
        <v>0</v>
      </c>
      <c r="CW96" s="50">
        <f t="shared" si="185"/>
        <v>0</v>
      </c>
      <c r="CX96" s="50">
        <f t="shared" si="185"/>
        <v>0</v>
      </c>
      <c r="CY96" s="50">
        <f t="shared" si="185"/>
        <v>0</v>
      </c>
      <c r="CZ96" s="50">
        <f t="shared" si="185"/>
        <v>0</v>
      </c>
      <c r="DA96" s="50">
        <f t="shared" si="185"/>
        <v>0</v>
      </c>
      <c r="DB96" s="50">
        <f t="shared" si="185"/>
        <v>0</v>
      </c>
      <c r="DC96" s="50">
        <f t="shared" si="185"/>
        <v>0</v>
      </c>
      <c r="DD96" s="50">
        <f t="shared" si="185"/>
        <v>0</v>
      </c>
      <c r="DE96" s="50">
        <f t="shared" si="185"/>
        <v>108973092432.16</v>
      </c>
      <c r="DF96" s="50">
        <f t="shared" si="185"/>
        <v>128470468694</v>
      </c>
      <c r="DG96" s="50">
        <f t="shared" si="185"/>
        <v>123084797731.14</v>
      </c>
      <c r="DH96" s="50">
        <f t="shared" si="185"/>
        <v>122751335930.14</v>
      </c>
      <c r="DI96" s="50">
        <f t="shared" si="185"/>
        <v>40000000</v>
      </c>
      <c r="DJ96" s="50">
        <f t="shared" si="185"/>
        <v>0</v>
      </c>
      <c r="DK96" s="50">
        <f t="shared" si="185"/>
        <v>0</v>
      </c>
      <c r="DL96" s="50">
        <f t="shared" si="185"/>
        <v>0</v>
      </c>
      <c r="DM96" s="50">
        <f t="shared" si="185"/>
        <v>0</v>
      </c>
      <c r="DN96" s="50">
        <f t="shared" si="185"/>
        <v>3794368064.803</v>
      </c>
      <c r="DO96" s="50">
        <f t="shared" si="185"/>
        <v>2740258055</v>
      </c>
      <c r="DP96" s="50">
        <f t="shared" si="185"/>
        <v>2351331214</v>
      </c>
      <c r="DQ96" s="50">
        <f t="shared" si="185"/>
        <v>1884152898</v>
      </c>
      <c r="DR96" s="50">
        <f t="shared" si="185"/>
        <v>0</v>
      </c>
      <c r="DS96" s="50">
        <f t="shared" si="185"/>
        <v>2015000000</v>
      </c>
      <c r="DT96" s="50">
        <f t="shared" si="185"/>
        <v>6699538450</v>
      </c>
      <c r="DU96" s="50">
        <f t="shared" si="185"/>
        <v>5510248195</v>
      </c>
      <c r="DV96" s="50">
        <f t="shared" si="185"/>
        <v>4986493924</v>
      </c>
      <c r="DW96" s="50">
        <f t="shared" si="185"/>
        <v>0</v>
      </c>
      <c r="DX96" s="50">
        <f t="shared" si="185"/>
        <v>0</v>
      </c>
      <c r="DY96" s="50">
        <f t="shared" si="185"/>
        <v>6915478713.2399998</v>
      </c>
      <c r="DZ96" s="50">
        <f t="shared" si="185"/>
        <v>5337621293</v>
      </c>
      <c r="EA96" s="50">
        <f t="shared" si="185"/>
        <v>5120029872</v>
      </c>
      <c r="EB96" s="50">
        <f t="shared" si="185"/>
        <v>240595333.3793</v>
      </c>
      <c r="EC96" s="50">
        <f t="shared" si="185"/>
        <v>0</v>
      </c>
      <c r="ED96" s="50">
        <f t="shared" si="185"/>
        <v>0</v>
      </c>
      <c r="EE96" s="50">
        <f t="shared" si="185"/>
        <v>0</v>
      </c>
      <c r="EF96" s="50">
        <f t="shared" si="185"/>
        <v>0</v>
      </c>
      <c r="EG96" s="50">
        <f t="shared" si="185"/>
        <v>0</v>
      </c>
      <c r="EH96" s="50">
        <f t="shared" si="185"/>
        <v>0</v>
      </c>
      <c r="EI96" s="50">
        <f t="shared" si="185"/>
        <v>0</v>
      </c>
      <c r="EJ96" s="50">
        <f t="shared" si="185"/>
        <v>105065821806.94299</v>
      </c>
      <c r="EK96" s="50">
        <f t="shared" si="185"/>
        <v>118445996442</v>
      </c>
      <c r="EL96" s="50">
        <f t="shared" si="185"/>
        <v>117932590625.24001</v>
      </c>
      <c r="EM96" s="50">
        <f t="shared" si="185"/>
        <v>117927642370.24001</v>
      </c>
      <c r="EN96" s="50">
        <f t="shared" si="185"/>
        <v>0</v>
      </c>
      <c r="EO96" s="50">
        <f t="shared" si="185"/>
        <v>0</v>
      </c>
      <c r="EP96" s="50">
        <f t="shared" si="185"/>
        <v>0</v>
      </c>
      <c r="EQ96" s="50">
        <f t="shared" si="185"/>
        <v>0</v>
      </c>
      <c r="ER96" s="50">
        <f t="shared" si="185"/>
        <v>0</v>
      </c>
      <c r="ES96" s="50">
        <f t="shared" si="185"/>
        <v>0</v>
      </c>
      <c r="ET96" s="50">
        <f t="shared" si="185"/>
        <v>0</v>
      </c>
      <c r="EU96" s="50">
        <f t="shared" si="185"/>
        <v>0</v>
      </c>
      <c r="EV96" s="50">
        <f t="shared" si="185"/>
        <v>0</v>
      </c>
      <c r="EW96" s="50">
        <f t="shared" ref="EW96" si="186">EW97+EW101+EW108</f>
        <v>111115785205.12529</v>
      </c>
      <c r="EX96" s="50">
        <f>EX97+EX101+EX108</f>
        <v>134801271660.23999</v>
      </c>
      <c r="EY96" s="50">
        <f t="shared" ref="EY96:GZ96" si="187">EY97+EY101+EY108</f>
        <v>131131791327.24001</v>
      </c>
      <c r="EZ96" s="50">
        <f t="shared" si="187"/>
        <v>129918319064.24001</v>
      </c>
      <c r="FA96" s="50">
        <f t="shared" si="187"/>
        <v>0</v>
      </c>
      <c r="FB96" s="50">
        <f t="shared" si="187"/>
        <v>0</v>
      </c>
      <c r="FC96" s="50">
        <f t="shared" si="187"/>
        <v>0</v>
      </c>
      <c r="FD96" s="50">
        <f t="shared" si="187"/>
        <v>0</v>
      </c>
      <c r="FE96" s="50">
        <f t="shared" si="187"/>
        <v>0</v>
      </c>
      <c r="FF96" s="50">
        <f t="shared" si="187"/>
        <v>0</v>
      </c>
      <c r="FG96" s="50">
        <f t="shared" si="187"/>
        <v>3911381806.7470903</v>
      </c>
      <c r="FH96" s="50">
        <f t="shared" si="187"/>
        <v>9117132738.2399998</v>
      </c>
      <c r="FI96" s="50">
        <f t="shared" si="187"/>
        <v>3971634643</v>
      </c>
      <c r="FJ96" s="50">
        <f t="shared" si="187"/>
        <v>3971634643</v>
      </c>
      <c r="FK96" s="50">
        <f t="shared" si="187"/>
        <v>439573290</v>
      </c>
      <c r="FL96" s="50">
        <f t="shared" si="187"/>
        <v>1515000000</v>
      </c>
      <c r="FM96" s="50">
        <f t="shared" si="187"/>
        <v>4678852774</v>
      </c>
      <c r="FN96" s="50">
        <f t="shared" si="187"/>
        <v>2837189482</v>
      </c>
      <c r="FO96" s="50">
        <f t="shared" si="187"/>
        <v>262415939</v>
      </c>
      <c r="FP96" s="50">
        <f t="shared" si="187"/>
        <v>82656646</v>
      </c>
      <c r="FQ96" s="50">
        <f t="shared" si="187"/>
        <v>0</v>
      </c>
      <c r="FR96" s="50">
        <f t="shared" si="187"/>
        <v>9000000000</v>
      </c>
      <c r="FS96" s="50">
        <f t="shared" si="187"/>
        <v>7836582313</v>
      </c>
      <c r="FT96" s="50">
        <f t="shared" si="187"/>
        <v>31809716</v>
      </c>
      <c r="FU96" s="50">
        <f t="shared" si="187"/>
        <v>217591421</v>
      </c>
      <c r="FV96" s="50">
        <f t="shared" si="187"/>
        <v>247813193.38067901</v>
      </c>
      <c r="FW96" s="50">
        <f t="shared" si="187"/>
        <v>0</v>
      </c>
      <c r="FX96" s="50">
        <f t="shared" si="187"/>
        <v>0</v>
      </c>
      <c r="FY96" s="50">
        <f t="shared" si="187"/>
        <v>0</v>
      </c>
      <c r="FZ96" s="50">
        <f t="shared" si="187"/>
        <v>0</v>
      </c>
      <c r="GA96" s="50">
        <f t="shared" si="187"/>
        <v>0</v>
      </c>
      <c r="GB96" s="50">
        <f t="shared" si="187"/>
        <v>0</v>
      </c>
      <c r="GC96" s="50">
        <f t="shared" si="187"/>
        <v>0</v>
      </c>
      <c r="GD96" s="50">
        <f t="shared" si="187"/>
        <v>0</v>
      </c>
      <c r="GE96" s="50">
        <f t="shared" si="187"/>
        <v>0</v>
      </c>
      <c r="GF96" s="50">
        <f t="shared" si="187"/>
        <v>108217796461.14622</v>
      </c>
      <c r="GG96" s="50">
        <f t="shared" si="187"/>
        <v>145739459176.28998</v>
      </c>
      <c r="GH96" s="50">
        <f t="shared" si="187"/>
        <v>28234427789</v>
      </c>
      <c r="GI96" s="50">
        <f t="shared" si="187"/>
        <v>27638836154</v>
      </c>
      <c r="GJ96" s="50">
        <f t="shared" si="187"/>
        <v>0</v>
      </c>
      <c r="GK96" s="50">
        <f t="shared" si="187"/>
        <v>0</v>
      </c>
      <c r="GL96" s="50">
        <f t="shared" si="187"/>
        <v>0</v>
      </c>
      <c r="GM96" s="50">
        <f t="shared" si="187"/>
        <v>0</v>
      </c>
      <c r="GN96" s="50">
        <f t="shared" si="187"/>
        <v>0</v>
      </c>
      <c r="GO96" s="50">
        <f t="shared" si="187"/>
        <v>0</v>
      </c>
      <c r="GP96" s="50">
        <f t="shared" si="187"/>
        <v>2000000000</v>
      </c>
      <c r="GQ96" s="50">
        <f t="shared" si="187"/>
        <v>0</v>
      </c>
      <c r="GR96" s="50">
        <f t="shared" si="187"/>
        <v>0</v>
      </c>
      <c r="GS96" s="50">
        <f t="shared" si="187"/>
        <v>0</v>
      </c>
      <c r="GT96" s="50">
        <f t="shared" si="187"/>
        <v>0</v>
      </c>
      <c r="GU96" s="50">
        <f t="shared" si="187"/>
        <v>115891991461.27399</v>
      </c>
      <c r="GV96" s="50">
        <f t="shared" si="187"/>
        <v>168535444688.52997</v>
      </c>
      <c r="GW96" s="50">
        <f t="shared" si="187"/>
        <v>42879834227</v>
      </c>
      <c r="GX96" s="50">
        <f t="shared" si="187"/>
        <v>31904696452</v>
      </c>
      <c r="GY96" s="50">
        <f t="shared" si="187"/>
        <v>739821357</v>
      </c>
      <c r="GZ96" s="768">
        <f t="shared" si="187"/>
        <v>446802329583.55927</v>
      </c>
      <c r="HA96" s="256"/>
      <c r="HB96" s="263"/>
      <c r="HC96" s="326"/>
    </row>
    <row r="97" spans="1:211" ht="24.75" customHeight="1" x14ac:dyDescent="0.2">
      <c r="A97" s="782"/>
      <c r="B97" s="783"/>
      <c r="C97" s="266">
        <v>16</v>
      </c>
      <c r="D97" s="267" t="s">
        <v>260</v>
      </c>
      <c r="E97" s="270"/>
      <c r="F97" s="270"/>
      <c r="G97" s="269"/>
      <c r="H97" s="269"/>
      <c r="I97" s="269"/>
      <c r="J97" s="269"/>
      <c r="K97" s="269"/>
      <c r="L97" s="269"/>
      <c r="M97" s="269"/>
      <c r="N97" s="269"/>
      <c r="O97" s="269"/>
      <c r="P97" s="269"/>
      <c r="Q97" s="269"/>
      <c r="R97" s="269"/>
      <c r="S97" s="269"/>
      <c r="T97" s="269"/>
      <c r="U97" s="269"/>
      <c r="V97" s="269"/>
      <c r="W97" s="269"/>
      <c r="X97" s="269"/>
      <c r="Y97" s="269"/>
      <c r="Z97" s="269"/>
      <c r="AA97" s="269"/>
      <c r="AB97" s="269"/>
      <c r="AC97" s="51">
        <f t="shared" ref="AC97:BL97" si="188">SUM(AC98:AC100)</f>
        <v>0</v>
      </c>
      <c r="AD97" s="51">
        <f t="shared" si="188"/>
        <v>0</v>
      </c>
      <c r="AE97" s="51">
        <f t="shared" si="188"/>
        <v>0</v>
      </c>
      <c r="AF97" s="51">
        <f t="shared" si="188"/>
        <v>0</v>
      </c>
      <c r="AG97" s="51">
        <f t="shared" si="188"/>
        <v>3582459532</v>
      </c>
      <c r="AH97" s="51">
        <f t="shared" si="188"/>
        <v>3582541949</v>
      </c>
      <c r="AI97" s="51">
        <f t="shared" si="188"/>
        <v>1809542199</v>
      </c>
      <c r="AJ97" s="51">
        <f t="shared" si="188"/>
        <v>1809542199</v>
      </c>
      <c r="AK97" s="51">
        <f t="shared" si="188"/>
        <v>3166953997</v>
      </c>
      <c r="AL97" s="51">
        <f t="shared" si="188"/>
        <v>3166953997</v>
      </c>
      <c r="AM97" s="51">
        <f t="shared" si="188"/>
        <v>2998902415</v>
      </c>
      <c r="AN97" s="51">
        <f t="shared" si="188"/>
        <v>2945902415</v>
      </c>
      <c r="AO97" s="51">
        <f t="shared" si="188"/>
        <v>0</v>
      </c>
      <c r="AP97" s="51">
        <f t="shared" si="188"/>
        <v>0</v>
      </c>
      <c r="AQ97" s="51">
        <f t="shared" si="188"/>
        <v>0</v>
      </c>
      <c r="AR97" s="51">
        <f t="shared" si="188"/>
        <v>0</v>
      </c>
      <c r="AS97" s="51">
        <f t="shared" si="188"/>
        <v>4987433131</v>
      </c>
      <c r="AT97" s="51">
        <f t="shared" si="188"/>
        <v>5768635462</v>
      </c>
      <c r="AU97" s="51">
        <f t="shared" si="188"/>
        <v>5222850617</v>
      </c>
      <c r="AV97" s="51">
        <f t="shared" si="188"/>
        <v>5222850617</v>
      </c>
      <c r="AW97" s="51">
        <f t="shared" si="188"/>
        <v>0</v>
      </c>
      <c r="AX97" s="51">
        <f t="shared" si="188"/>
        <v>0</v>
      </c>
      <c r="AY97" s="51">
        <f t="shared" si="188"/>
        <v>0</v>
      </c>
      <c r="AZ97" s="51">
        <f t="shared" si="188"/>
        <v>0</v>
      </c>
      <c r="BA97" s="51">
        <f t="shared" si="188"/>
        <v>0</v>
      </c>
      <c r="BB97" s="51">
        <f t="shared" si="188"/>
        <v>934549247</v>
      </c>
      <c r="BC97" s="51">
        <f t="shared" si="188"/>
        <v>703809200</v>
      </c>
      <c r="BD97" s="51">
        <f t="shared" si="188"/>
        <v>703809200</v>
      </c>
      <c r="BE97" s="51">
        <f t="shared" si="188"/>
        <v>0</v>
      </c>
      <c r="BF97" s="51">
        <f t="shared" si="188"/>
        <v>0</v>
      </c>
      <c r="BG97" s="51">
        <f t="shared" si="188"/>
        <v>0</v>
      </c>
      <c r="BH97" s="51">
        <f t="shared" si="188"/>
        <v>0</v>
      </c>
      <c r="BI97" s="51">
        <f t="shared" si="188"/>
        <v>0</v>
      </c>
      <c r="BJ97" s="51">
        <f t="shared" si="188"/>
        <v>0</v>
      </c>
      <c r="BK97" s="51">
        <f t="shared" si="188"/>
        <v>0</v>
      </c>
      <c r="BL97" s="51">
        <f t="shared" si="188"/>
        <v>0</v>
      </c>
      <c r="BM97" s="51">
        <f t="shared" ref="BM97:DX97" si="189">SUM(BM98:BM100)</f>
        <v>11736846660</v>
      </c>
      <c r="BN97" s="51">
        <f t="shared" si="189"/>
        <v>13452680655</v>
      </c>
      <c r="BO97" s="51">
        <f t="shared" si="189"/>
        <v>10735104431</v>
      </c>
      <c r="BP97" s="51">
        <f t="shared" si="189"/>
        <v>10682104431</v>
      </c>
      <c r="BQ97" s="51">
        <f t="shared" si="189"/>
        <v>0</v>
      </c>
      <c r="BR97" s="51">
        <f t="shared" si="189"/>
        <v>0</v>
      </c>
      <c r="BS97" s="51">
        <f t="shared" si="189"/>
        <v>0</v>
      </c>
      <c r="BT97" s="51">
        <f t="shared" si="189"/>
        <v>0</v>
      </c>
      <c r="BU97" s="51">
        <f t="shared" si="189"/>
        <v>3683852490.1000004</v>
      </c>
      <c r="BV97" s="51">
        <f t="shared" si="189"/>
        <v>3901505459</v>
      </c>
      <c r="BW97" s="51">
        <f t="shared" si="189"/>
        <v>3078809789</v>
      </c>
      <c r="BX97" s="51">
        <f t="shared" si="189"/>
        <v>2859136388</v>
      </c>
      <c r="BY97" s="51">
        <f t="shared" si="189"/>
        <v>0</v>
      </c>
      <c r="BZ97" s="51">
        <f t="shared" si="189"/>
        <v>3000000000</v>
      </c>
      <c r="CA97" s="51">
        <f t="shared" si="189"/>
        <v>7142663541</v>
      </c>
      <c r="CB97" s="51">
        <f t="shared" si="189"/>
        <v>6371020473</v>
      </c>
      <c r="CC97" s="51">
        <f t="shared" si="189"/>
        <v>6262536323</v>
      </c>
      <c r="CD97" s="51">
        <f t="shared" si="189"/>
        <v>0</v>
      </c>
      <c r="CE97" s="51">
        <f t="shared" si="189"/>
        <v>0</v>
      </c>
      <c r="CF97" s="51">
        <f t="shared" si="189"/>
        <v>7520231341</v>
      </c>
      <c r="CG97" s="51">
        <f t="shared" si="189"/>
        <v>6621047614</v>
      </c>
      <c r="CH97" s="51">
        <f t="shared" si="189"/>
        <v>6621047614</v>
      </c>
      <c r="CI97" s="51">
        <f t="shared" si="189"/>
        <v>233587702.31</v>
      </c>
      <c r="CJ97" s="51">
        <f t="shared" si="189"/>
        <v>0</v>
      </c>
      <c r="CK97" s="51">
        <f t="shared" si="189"/>
        <v>0</v>
      </c>
      <c r="CL97" s="51">
        <f t="shared" si="189"/>
        <v>0</v>
      </c>
      <c r="CM97" s="51">
        <f t="shared" si="189"/>
        <v>0</v>
      </c>
      <c r="CN97" s="51">
        <f t="shared" si="189"/>
        <v>0</v>
      </c>
      <c r="CO97" s="51">
        <f t="shared" si="189"/>
        <v>0</v>
      </c>
      <c r="CP97" s="51">
        <f t="shared" si="189"/>
        <v>0</v>
      </c>
      <c r="CQ97" s="51">
        <f t="shared" si="189"/>
        <v>0</v>
      </c>
      <c r="CR97" s="51">
        <f t="shared" si="189"/>
        <v>0</v>
      </c>
      <c r="CS97" s="51">
        <f t="shared" si="189"/>
        <v>0</v>
      </c>
      <c r="CT97" s="51">
        <f t="shared" si="189"/>
        <v>0</v>
      </c>
      <c r="CU97" s="51">
        <f t="shared" si="189"/>
        <v>0</v>
      </c>
      <c r="CV97" s="51">
        <f t="shared" si="189"/>
        <v>0</v>
      </c>
      <c r="CW97" s="51">
        <f t="shared" si="189"/>
        <v>0</v>
      </c>
      <c r="CX97" s="51">
        <f t="shared" si="189"/>
        <v>0</v>
      </c>
      <c r="CY97" s="51">
        <f t="shared" si="189"/>
        <v>0</v>
      </c>
      <c r="CZ97" s="51">
        <f t="shared" si="189"/>
        <v>0</v>
      </c>
      <c r="DA97" s="51">
        <f t="shared" si="189"/>
        <v>0</v>
      </c>
      <c r="DB97" s="51">
        <f t="shared" si="189"/>
        <v>0</v>
      </c>
      <c r="DC97" s="51">
        <f t="shared" si="189"/>
        <v>0</v>
      </c>
      <c r="DD97" s="51">
        <f t="shared" si="189"/>
        <v>0</v>
      </c>
      <c r="DE97" s="51">
        <f t="shared" si="189"/>
        <v>6917440192.4099998</v>
      </c>
      <c r="DF97" s="51">
        <f t="shared" si="189"/>
        <v>18564400341</v>
      </c>
      <c r="DG97" s="51">
        <f t="shared" si="189"/>
        <v>16070877876</v>
      </c>
      <c r="DH97" s="51">
        <f t="shared" si="189"/>
        <v>15742720325</v>
      </c>
      <c r="DI97" s="51">
        <f t="shared" si="189"/>
        <v>0</v>
      </c>
      <c r="DJ97" s="51">
        <f t="shared" si="189"/>
        <v>0</v>
      </c>
      <c r="DK97" s="51">
        <f t="shared" si="189"/>
        <v>0</v>
      </c>
      <c r="DL97" s="51">
        <f t="shared" si="189"/>
        <v>0</v>
      </c>
      <c r="DM97" s="51">
        <f t="shared" si="189"/>
        <v>0</v>
      </c>
      <c r="DN97" s="51">
        <f t="shared" si="189"/>
        <v>3794368064.803</v>
      </c>
      <c r="DO97" s="51">
        <f t="shared" si="189"/>
        <v>2725258055</v>
      </c>
      <c r="DP97" s="51">
        <f t="shared" si="189"/>
        <v>2336331214</v>
      </c>
      <c r="DQ97" s="51">
        <f t="shared" si="189"/>
        <v>1869152898</v>
      </c>
      <c r="DR97" s="51">
        <f t="shared" si="189"/>
        <v>0</v>
      </c>
      <c r="DS97" s="51">
        <f t="shared" si="189"/>
        <v>2000000000</v>
      </c>
      <c r="DT97" s="51">
        <f t="shared" si="189"/>
        <v>6663538450</v>
      </c>
      <c r="DU97" s="51">
        <f t="shared" si="189"/>
        <v>5507573195</v>
      </c>
      <c r="DV97" s="51">
        <f t="shared" si="189"/>
        <v>4983818924</v>
      </c>
      <c r="DW97" s="51">
        <f t="shared" si="189"/>
        <v>0</v>
      </c>
      <c r="DX97" s="51">
        <f t="shared" si="189"/>
        <v>0</v>
      </c>
      <c r="DY97" s="51">
        <f t="shared" ref="DY97:EW97" si="190">SUM(DY98:DY100)</f>
        <v>6915478713.2399998</v>
      </c>
      <c r="DZ97" s="51">
        <f t="shared" si="190"/>
        <v>5337621293</v>
      </c>
      <c r="EA97" s="51">
        <f t="shared" si="190"/>
        <v>5120029872</v>
      </c>
      <c r="EB97" s="51">
        <f t="shared" si="190"/>
        <v>240595333.3793</v>
      </c>
      <c r="EC97" s="51">
        <f t="shared" si="190"/>
        <v>0</v>
      </c>
      <c r="ED97" s="51">
        <f t="shared" si="190"/>
        <v>0</v>
      </c>
      <c r="EE97" s="51">
        <f t="shared" si="190"/>
        <v>0</v>
      </c>
      <c r="EF97" s="51">
        <f t="shared" si="190"/>
        <v>0</v>
      </c>
      <c r="EG97" s="51">
        <f t="shared" si="190"/>
        <v>0</v>
      </c>
      <c r="EH97" s="51">
        <f t="shared" si="190"/>
        <v>0</v>
      </c>
      <c r="EI97" s="51">
        <f t="shared" si="190"/>
        <v>0</v>
      </c>
      <c r="EJ97" s="51">
        <f t="shared" si="190"/>
        <v>0</v>
      </c>
      <c r="EK97" s="51">
        <f t="shared" si="190"/>
        <v>0</v>
      </c>
      <c r="EL97" s="51">
        <f t="shared" si="190"/>
        <v>0</v>
      </c>
      <c r="EM97" s="51">
        <f t="shared" si="190"/>
        <v>0</v>
      </c>
      <c r="EN97" s="51">
        <f t="shared" si="190"/>
        <v>0</v>
      </c>
      <c r="EO97" s="51">
        <f t="shared" si="190"/>
        <v>0</v>
      </c>
      <c r="EP97" s="51">
        <f t="shared" si="190"/>
        <v>0</v>
      </c>
      <c r="EQ97" s="51">
        <f t="shared" si="190"/>
        <v>0</v>
      </c>
      <c r="ER97" s="51">
        <f t="shared" si="190"/>
        <v>0</v>
      </c>
      <c r="ES97" s="51">
        <f t="shared" si="190"/>
        <v>0</v>
      </c>
      <c r="ET97" s="51">
        <f t="shared" si="190"/>
        <v>0</v>
      </c>
      <c r="EU97" s="51">
        <f t="shared" si="190"/>
        <v>0</v>
      </c>
      <c r="EV97" s="51">
        <f t="shared" si="190"/>
        <v>0</v>
      </c>
      <c r="EW97" s="51">
        <f t="shared" si="190"/>
        <v>6034963398.1823006</v>
      </c>
      <c r="EX97" s="51">
        <f t="shared" ref="EX97:GZ97" si="191">SUM(EX98:EX100)</f>
        <v>16304275218.24</v>
      </c>
      <c r="EY97" s="51">
        <f t="shared" si="191"/>
        <v>13181525702</v>
      </c>
      <c r="EZ97" s="51">
        <f t="shared" si="191"/>
        <v>11973001694</v>
      </c>
      <c r="FA97" s="51">
        <f t="shared" si="191"/>
        <v>0</v>
      </c>
      <c r="FB97" s="690">
        <f t="shared" si="191"/>
        <v>0</v>
      </c>
      <c r="FC97" s="51">
        <f t="shared" si="191"/>
        <v>0</v>
      </c>
      <c r="FD97" s="51">
        <f t="shared" si="191"/>
        <v>0</v>
      </c>
      <c r="FE97" s="51">
        <f t="shared" si="191"/>
        <v>0</v>
      </c>
      <c r="FF97" s="51">
        <f t="shared" si="191"/>
        <v>0</v>
      </c>
      <c r="FG97" s="51">
        <f t="shared" si="191"/>
        <v>3911381806.7470903</v>
      </c>
      <c r="FH97" s="51">
        <f t="shared" si="191"/>
        <v>5097132738.2399998</v>
      </c>
      <c r="FI97" s="51">
        <f t="shared" si="191"/>
        <v>0</v>
      </c>
      <c r="FJ97" s="51">
        <f t="shared" si="191"/>
        <v>0</v>
      </c>
      <c r="FK97" s="51">
        <f t="shared" si="191"/>
        <v>439573290</v>
      </c>
      <c r="FL97" s="51">
        <f t="shared" si="191"/>
        <v>1500000000</v>
      </c>
      <c r="FM97" s="51">
        <f t="shared" si="191"/>
        <v>4653852774</v>
      </c>
      <c r="FN97" s="51">
        <f t="shared" si="191"/>
        <v>2828384482</v>
      </c>
      <c r="FO97" s="51">
        <f t="shared" si="191"/>
        <v>259480939</v>
      </c>
      <c r="FP97" s="51">
        <f t="shared" si="191"/>
        <v>82656646</v>
      </c>
      <c r="FQ97" s="51">
        <f t="shared" si="191"/>
        <v>0</v>
      </c>
      <c r="FR97" s="51">
        <f t="shared" si="191"/>
        <v>9000000000</v>
      </c>
      <c r="FS97" s="51">
        <f t="shared" si="191"/>
        <v>7836582313</v>
      </c>
      <c r="FT97" s="51">
        <f t="shared" si="191"/>
        <v>31809716</v>
      </c>
      <c r="FU97" s="51">
        <f t="shared" si="191"/>
        <v>217591421</v>
      </c>
      <c r="FV97" s="51">
        <f t="shared" si="191"/>
        <v>247813193.38067901</v>
      </c>
      <c r="FW97" s="51">
        <f t="shared" si="191"/>
        <v>0</v>
      </c>
      <c r="FX97" s="51">
        <f t="shared" si="191"/>
        <v>0</v>
      </c>
      <c r="FY97" s="51">
        <f t="shared" si="191"/>
        <v>0</v>
      </c>
      <c r="FZ97" s="51">
        <f t="shared" si="191"/>
        <v>0</v>
      </c>
      <c r="GA97" s="51">
        <f t="shared" si="191"/>
        <v>0</v>
      </c>
      <c r="GB97" s="51">
        <f t="shared" si="191"/>
        <v>0</v>
      </c>
      <c r="GC97" s="51">
        <f t="shared" si="191"/>
        <v>0</v>
      </c>
      <c r="GD97" s="51">
        <f t="shared" si="191"/>
        <v>0</v>
      </c>
      <c r="GE97" s="51">
        <f t="shared" si="191"/>
        <v>0</v>
      </c>
      <c r="GF97" s="51">
        <f t="shared" si="191"/>
        <v>0</v>
      </c>
      <c r="GG97" s="51">
        <f t="shared" si="191"/>
        <v>0</v>
      </c>
      <c r="GH97" s="51">
        <f t="shared" si="191"/>
        <v>0</v>
      </c>
      <c r="GI97" s="51">
        <f t="shared" si="191"/>
        <v>0</v>
      </c>
      <c r="GJ97" s="51">
        <f t="shared" si="191"/>
        <v>0</v>
      </c>
      <c r="GK97" s="51">
        <f t="shared" si="191"/>
        <v>0</v>
      </c>
      <c r="GL97" s="51">
        <f t="shared" si="191"/>
        <v>0</v>
      </c>
      <c r="GM97" s="51">
        <f t="shared" si="191"/>
        <v>0</v>
      </c>
      <c r="GN97" s="51">
        <f t="shared" si="191"/>
        <v>0</v>
      </c>
      <c r="GO97" s="51">
        <f t="shared" si="191"/>
        <v>0</v>
      </c>
      <c r="GP97" s="51">
        <f t="shared" si="191"/>
        <v>2000000000</v>
      </c>
      <c r="GQ97" s="51">
        <f t="shared" si="191"/>
        <v>0</v>
      </c>
      <c r="GR97" s="51">
        <f t="shared" si="191"/>
        <v>0</v>
      </c>
      <c r="GS97" s="51">
        <f t="shared" si="191"/>
        <v>0</v>
      </c>
      <c r="GT97" s="51">
        <f t="shared" si="191"/>
        <v>0</v>
      </c>
      <c r="GU97" s="51">
        <f t="shared" si="191"/>
        <v>7659195000.1277695</v>
      </c>
      <c r="GV97" s="51">
        <f t="shared" si="191"/>
        <v>18750985512.239998</v>
      </c>
      <c r="GW97" s="51">
        <f t="shared" si="191"/>
        <v>10664966795</v>
      </c>
      <c r="GX97" s="51">
        <f t="shared" si="191"/>
        <v>291290655</v>
      </c>
      <c r="GY97" s="51">
        <f t="shared" si="191"/>
        <v>739821357</v>
      </c>
      <c r="GZ97" s="771">
        <f t="shared" si="191"/>
        <v>32348445250.72007</v>
      </c>
      <c r="HA97" s="269"/>
      <c r="HB97" s="266"/>
      <c r="HC97" s="326"/>
    </row>
    <row r="98" spans="1:211" ht="87.75" customHeight="1" x14ac:dyDescent="0.2">
      <c r="A98" s="782"/>
      <c r="B98" s="357"/>
      <c r="C98" s="527">
        <v>15</v>
      </c>
      <c r="D98" s="729" t="s">
        <v>261</v>
      </c>
      <c r="E98" s="477" t="s">
        <v>262</v>
      </c>
      <c r="F98" s="477" t="s">
        <v>263</v>
      </c>
      <c r="G98" s="282">
        <v>65</v>
      </c>
      <c r="H98" s="283" t="s">
        <v>264</v>
      </c>
      <c r="I98" s="428" t="s">
        <v>265</v>
      </c>
      <c r="J98" s="429" t="s">
        <v>266</v>
      </c>
      <c r="K98" s="429">
        <v>1</v>
      </c>
      <c r="L98" s="333" t="s">
        <v>58</v>
      </c>
      <c r="M98" s="387">
        <v>1</v>
      </c>
      <c r="N98" s="387">
        <v>1</v>
      </c>
      <c r="O98" s="281">
        <v>1</v>
      </c>
      <c r="P98" s="430">
        <v>1</v>
      </c>
      <c r="Q98" s="313">
        <v>1</v>
      </c>
      <c r="R98" s="289"/>
      <c r="S98" s="431">
        <v>1</v>
      </c>
      <c r="T98" s="313">
        <v>1</v>
      </c>
      <c r="U98" s="313"/>
      <c r="V98" s="432">
        <v>1</v>
      </c>
      <c r="W98" s="313">
        <v>1</v>
      </c>
      <c r="X98" s="333"/>
      <c r="Y98" s="333">
        <v>0.3</v>
      </c>
      <c r="Z98" s="433">
        <f>BM98/$BM$97</f>
        <v>0.37367306449925114</v>
      </c>
      <c r="AA98" s="287">
        <v>4</v>
      </c>
      <c r="AB98" s="358" t="s">
        <v>114</v>
      </c>
      <c r="AC98" s="56"/>
      <c r="AD98" s="55"/>
      <c r="AE98" s="54"/>
      <c r="AF98" s="54"/>
      <c r="AG98" s="55">
        <f>1212885746+5903716</f>
        <v>1218789462</v>
      </c>
      <c r="AH98" s="55">
        <v>508871879</v>
      </c>
      <c r="AI98" s="55"/>
      <c r="AJ98" s="55"/>
      <c r="AK98" s="56">
        <f>1459029622+1707924375</f>
        <v>3166953997</v>
      </c>
      <c r="AL98" s="54">
        <v>3166953997</v>
      </c>
      <c r="AM98" s="55">
        <v>2998902415</v>
      </c>
      <c r="AN98" s="55">
        <v>2945902415</v>
      </c>
      <c r="AO98" s="56"/>
      <c r="AP98" s="55"/>
      <c r="AQ98" s="55"/>
      <c r="AR98" s="55"/>
      <c r="AS98" s="56"/>
      <c r="AT98" s="55"/>
      <c r="AU98" s="54"/>
      <c r="AV98" s="54"/>
      <c r="AW98" s="56"/>
      <c r="AX98" s="55"/>
      <c r="AY98" s="55"/>
      <c r="AZ98" s="55"/>
      <c r="BA98" s="56"/>
      <c r="BB98" s="55"/>
      <c r="BC98" s="55"/>
      <c r="BD98" s="55"/>
      <c r="BE98" s="56"/>
      <c r="BF98" s="55"/>
      <c r="BG98" s="54"/>
      <c r="BH98" s="54"/>
      <c r="BI98" s="56"/>
      <c r="BJ98" s="55"/>
      <c r="BK98" s="55"/>
      <c r="BL98" s="55"/>
      <c r="BM98" s="53">
        <f>+AC98+AG98+AK98+AO98+AS98+AW98+BA98+BE98+BI98</f>
        <v>4385743459</v>
      </c>
      <c r="BN98" s="54">
        <f t="shared" ref="BN98:BP100" si="192">AD98+AH98+AL98+AP98+AT98+AX98+BB98+BF98+BJ98</f>
        <v>3675825876</v>
      </c>
      <c r="BO98" s="54">
        <f t="shared" si="192"/>
        <v>2998902415</v>
      </c>
      <c r="BP98" s="54">
        <f t="shared" si="192"/>
        <v>2945902415</v>
      </c>
      <c r="BQ98" s="87"/>
      <c r="BR98" s="87"/>
      <c r="BS98" s="87"/>
      <c r="BT98" s="87"/>
      <c r="BU98" s="87">
        <v>1250000000</v>
      </c>
      <c r="BV98" s="86">
        <f>2055700205+6431354</f>
        <v>2062131559</v>
      </c>
      <c r="BW98" s="86">
        <f>1741436117+6336943</f>
        <v>1747773060</v>
      </c>
      <c r="BX98" s="86">
        <v>1574823060</v>
      </c>
      <c r="BY98" s="86"/>
      <c r="BZ98" s="86">
        <v>1600000000</v>
      </c>
      <c r="CA98" s="86">
        <f>4012445157-6431354</f>
        <v>4006013803</v>
      </c>
      <c r="CB98" s="86">
        <f>3983959955-6336943</f>
        <v>3977623012</v>
      </c>
      <c r="CC98" s="86">
        <v>3936550078</v>
      </c>
      <c r="CD98" s="86"/>
      <c r="CE98" s="86"/>
      <c r="CF98" s="86"/>
      <c r="CG98" s="86"/>
      <c r="CH98" s="86"/>
      <c r="CI98" s="86"/>
      <c r="CJ98" s="86"/>
      <c r="CK98" s="86"/>
      <c r="CL98" s="86"/>
      <c r="CM98" s="86"/>
      <c r="CN98" s="87"/>
      <c r="CO98" s="87"/>
      <c r="CP98" s="87"/>
      <c r="CQ98" s="87"/>
      <c r="CR98" s="86"/>
      <c r="CS98" s="87"/>
      <c r="CT98" s="87"/>
      <c r="CU98" s="87"/>
      <c r="CV98" s="87"/>
      <c r="CW98" s="87"/>
      <c r="CX98" s="87"/>
      <c r="CY98" s="87"/>
      <c r="CZ98" s="87"/>
      <c r="DA98" s="86"/>
      <c r="DB98" s="87"/>
      <c r="DC98" s="87"/>
      <c r="DD98" s="87"/>
      <c r="DE98" s="85">
        <f t="shared" ref="DE98:DH100" si="193">BQ98+BU98+BZ98+CE98+CI98+CM98+CQ98+CV98+DA98</f>
        <v>2850000000</v>
      </c>
      <c r="DF98" s="100">
        <f t="shared" si="193"/>
        <v>6068145362</v>
      </c>
      <c r="DG98" s="100">
        <f t="shared" si="193"/>
        <v>5725396072</v>
      </c>
      <c r="DH98" s="100">
        <f t="shared" si="193"/>
        <v>5511373138</v>
      </c>
      <c r="DI98" s="100"/>
      <c r="DJ98" s="87"/>
      <c r="DK98" s="86"/>
      <c r="DL98" s="87"/>
      <c r="DM98" s="87"/>
      <c r="DN98" s="87">
        <f>1250000000*1.03</f>
        <v>1287500000</v>
      </c>
      <c r="DO98" s="87">
        <v>513871661</v>
      </c>
      <c r="DP98" s="87">
        <v>513792104</v>
      </c>
      <c r="DQ98" s="87">
        <v>513792104</v>
      </c>
      <c r="DR98" s="87"/>
      <c r="DS98" s="87">
        <v>1000000000</v>
      </c>
      <c r="DT98" s="87">
        <v>5290000000</v>
      </c>
      <c r="DU98" s="87">
        <v>4260693539</v>
      </c>
      <c r="DV98" s="87">
        <v>3736939268</v>
      </c>
      <c r="DW98" s="87"/>
      <c r="DX98" s="87"/>
      <c r="DY98" s="87"/>
      <c r="DZ98" s="87"/>
      <c r="EA98" s="87"/>
      <c r="EB98" s="87"/>
      <c r="EC98" s="87"/>
      <c r="ED98" s="87"/>
      <c r="EE98" s="87"/>
      <c r="EF98" s="87"/>
      <c r="EG98" s="87"/>
      <c r="EH98" s="87"/>
      <c r="EI98" s="87"/>
      <c r="EJ98" s="87"/>
      <c r="EK98" s="87"/>
      <c r="EL98" s="87"/>
      <c r="EM98" s="87"/>
      <c r="EN98" s="87"/>
      <c r="EO98" s="87"/>
      <c r="EP98" s="87"/>
      <c r="EQ98" s="87"/>
      <c r="ER98" s="87"/>
      <c r="ES98" s="87"/>
      <c r="ET98" s="87"/>
      <c r="EU98" s="87"/>
      <c r="EV98" s="87"/>
      <c r="EW98" s="85">
        <f t="shared" ref="EW98:EX100" si="194">DJ98+DN98+DS98+DX98+EB98+EF98+EJ98+EN98+ES98</f>
        <v>2287500000</v>
      </c>
      <c r="EX98" s="90">
        <f t="shared" si="194"/>
        <v>5803871661</v>
      </c>
      <c r="EY98" s="90">
        <f t="shared" ref="EY98:EZ100" si="195">DL98+DP98+DU98+DZ98+ED98+EH98+EL98+EP98+EU98</f>
        <v>4774485643</v>
      </c>
      <c r="EZ98" s="90">
        <f t="shared" si="195"/>
        <v>4250731372</v>
      </c>
      <c r="FA98" s="192"/>
      <c r="FB98" s="87"/>
      <c r="FC98" s="88"/>
      <c r="FD98" s="88"/>
      <c r="FE98" s="88"/>
      <c r="FF98" s="147"/>
      <c r="FG98" s="87">
        <f>1287500000*1.03+3182700</f>
        <v>1329307700</v>
      </c>
      <c r="FH98" s="87">
        <v>2887920014</v>
      </c>
      <c r="FI98" s="87"/>
      <c r="FJ98" s="87"/>
      <c r="FK98" s="87"/>
      <c r="FL98" s="87">
        <v>750000000</v>
      </c>
      <c r="FM98" s="87">
        <v>3550010078</v>
      </c>
      <c r="FN98" s="87">
        <v>2690516005</v>
      </c>
      <c r="FO98" s="87">
        <v>199742308</v>
      </c>
      <c r="FP98" s="87">
        <v>82656646</v>
      </c>
      <c r="FQ98" s="87"/>
      <c r="FR98" s="87"/>
      <c r="FS98" s="87"/>
      <c r="FT98" s="87"/>
      <c r="FU98" s="87"/>
      <c r="FV98" s="87"/>
      <c r="FW98" s="87"/>
      <c r="FX98" s="87"/>
      <c r="FY98" s="87"/>
      <c r="FZ98" s="87"/>
      <c r="GA98" s="87"/>
      <c r="GB98" s="87"/>
      <c r="GC98" s="87"/>
      <c r="GD98" s="87"/>
      <c r="GE98" s="87"/>
      <c r="GF98" s="87"/>
      <c r="GG98" s="87"/>
      <c r="GH98" s="87"/>
      <c r="GI98" s="87"/>
      <c r="GJ98" s="87"/>
      <c r="GK98" s="87"/>
      <c r="GL98" s="87"/>
      <c r="GM98" s="87"/>
      <c r="GN98" s="87"/>
      <c r="GO98" s="87"/>
      <c r="GP98" s="87"/>
      <c r="GQ98" s="87"/>
      <c r="GR98" s="87"/>
      <c r="GS98" s="87"/>
      <c r="GT98" s="87"/>
      <c r="GU98" s="85">
        <f>FB98+FG98+FL98+FQ98+FV98+GA98+GF98+GK98+GP98</f>
        <v>2079307700</v>
      </c>
      <c r="GV98" s="85">
        <f t="shared" ref="GV98:GY100" si="196">GQ98+GL98+GG98+GB98+FW98+FR98+FM98+FH98+FC98</f>
        <v>6437930092</v>
      </c>
      <c r="GW98" s="85">
        <f t="shared" si="196"/>
        <v>2690516005</v>
      </c>
      <c r="GX98" s="85">
        <f t="shared" si="196"/>
        <v>199742308</v>
      </c>
      <c r="GY98" s="85">
        <f t="shared" si="196"/>
        <v>82656646</v>
      </c>
      <c r="GZ98" s="772">
        <f>BM98+DE98+EW98+GU98</f>
        <v>11602551159</v>
      </c>
      <c r="HA98" s="741" t="s">
        <v>1005</v>
      </c>
      <c r="HB98" s="280" t="s">
        <v>1275</v>
      </c>
      <c r="HC98" s="421" t="s">
        <v>1653</v>
      </c>
    </row>
    <row r="99" spans="1:211" ht="59.25" customHeight="1" x14ac:dyDescent="0.2">
      <c r="A99" s="782"/>
      <c r="B99" s="357"/>
      <c r="C99" s="304"/>
      <c r="D99" s="730"/>
      <c r="E99" s="335"/>
      <c r="F99" s="335"/>
      <c r="G99" s="282">
        <v>66</v>
      </c>
      <c r="H99" s="283" t="s">
        <v>267</v>
      </c>
      <c r="I99" s="428" t="s">
        <v>268</v>
      </c>
      <c r="J99" s="429" t="s">
        <v>266</v>
      </c>
      <c r="K99" s="429">
        <v>1</v>
      </c>
      <c r="L99" s="333" t="s">
        <v>58</v>
      </c>
      <c r="M99" s="387">
        <v>1</v>
      </c>
      <c r="N99" s="387">
        <v>1</v>
      </c>
      <c r="O99" s="281">
        <v>1</v>
      </c>
      <c r="P99" s="430">
        <v>1</v>
      </c>
      <c r="Q99" s="313">
        <v>1</v>
      </c>
      <c r="R99" s="289"/>
      <c r="S99" s="431">
        <v>1</v>
      </c>
      <c r="T99" s="313">
        <v>1</v>
      </c>
      <c r="U99" s="313"/>
      <c r="V99" s="432">
        <v>1</v>
      </c>
      <c r="W99" s="313">
        <v>1</v>
      </c>
      <c r="X99" s="333"/>
      <c r="Y99" s="333">
        <v>0.25</v>
      </c>
      <c r="Z99" s="433">
        <f>BM99/$BM$97</f>
        <v>0.53942113963002047</v>
      </c>
      <c r="AA99" s="286">
        <v>2</v>
      </c>
      <c r="AB99" s="295" t="s">
        <v>141</v>
      </c>
      <c r="AC99" s="56"/>
      <c r="AD99" s="55"/>
      <c r="AE99" s="54"/>
      <c r="AF99" s="54"/>
      <c r="AG99" s="55">
        <v>1343670070</v>
      </c>
      <c r="AH99" s="55">
        <v>2053670070</v>
      </c>
      <c r="AI99" s="55">
        <v>814622000</v>
      </c>
      <c r="AJ99" s="55">
        <v>814622000</v>
      </c>
      <c r="AK99" s="791"/>
      <c r="AL99" s="55"/>
      <c r="AM99" s="55"/>
      <c r="AN99" s="55"/>
      <c r="AO99" s="791"/>
      <c r="AP99" s="55"/>
      <c r="AQ99" s="55"/>
      <c r="AR99" s="55"/>
      <c r="AS99" s="56">
        <v>4987433131</v>
      </c>
      <c r="AT99" s="55">
        <v>5768635462</v>
      </c>
      <c r="AU99" s="54">
        <v>5222850617</v>
      </c>
      <c r="AV99" s="54">
        <v>5222850617</v>
      </c>
      <c r="AW99" s="56"/>
      <c r="AX99" s="55"/>
      <c r="AY99" s="55"/>
      <c r="AZ99" s="55"/>
      <c r="BA99" s="55"/>
      <c r="BB99" s="55">
        <v>934549247</v>
      </c>
      <c r="BC99" s="55">
        <v>703809200</v>
      </c>
      <c r="BD99" s="55">
        <v>703809200</v>
      </c>
      <c r="BE99" s="56"/>
      <c r="BF99" s="55"/>
      <c r="BG99" s="54"/>
      <c r="BH99" s="54"/>
      <c r="BI99" s="56"/>
      <c r="BJ99" s="55"/>
      <c r="BK99" s="55"/>
      <c r="BL99" s="55"/>
      <c r="BM99" s="53">
        <f>+AC99+AG99+AK99+AO99+AS99+AW99+BA99+BE99+BI99</f>
        <v>6331103201</v>
      </c>
      <c r="BN99" s="54">
        <f t="shared" si="192"/>
        <v>8756854779</v>
      </c>
      <c r="BO99" s="54">
        <f t="shared" si="192"/>
        <v>6741281817</v>
      </c>
      <c r="BP99" s="54">
        <f t="shared" si="192"/>
        <v>6741281817</v>
      </c>
      <c r="BQ99" s="87"/>
      <c r="BR99" s="87"/>
      <c r="BS99" s="87"/>
      <c r="BT99" s="87"/>
      <c r="BU99" s="87">
        <v>1383252490.1000001</v>
      </c>
      <c r="BV99" s="86">
        <f>1839373900</f>
        <v>1839373900</v>
      </c>
      <c r="BW99" s="86">
        <v>1331036729</v>
      </c>
      <c r="BX99" s="86">
        <v>1284313328</v>
      </c>
      <c r="BY99" s="86"/>
      <c r="BZ99" s="86">
        <v>1400000000</v>
      </c>
      <c r="CA99" s="86">
        <f>1593371259+144291779</f>
        <v>1737663038</v>
      </c>
      <c r="CB99" s="86">
        <f>1207461782+144291779</f>
        <v>1351753561</v>
      </c>
      <c r="CC99" s="86">
        <f>1186774267+144291779</f>
        <v>1331066046</v>
      </c>
      <c r="CD99" s="86"/>
      <c r="CE99" s="86"/>
      <c r="CF99" s="434">
        <v>7520231341</v>
      </c>
      <c r="CG99" s="86">
        <v>6621047614</v>
      </c>
      <c r="CH99" s="86">
        <v>6621047614</v>
      </c>
      <c r="CI99" s="86">
        <v>233587702.31</v>
      </c>
      <c r="CJ99" s="86"/>
      <c r="CK99" s="86"/>
      <c r="CL99" s="86"/>
      <c r="CM99" s="86"/>
      <c r="CN99" s="87"/>
      <c r="CO99" s="87"/>
      <c r="CP99" s="87"/>
      <c r="CQ99" s="86"/>
      <c r="CR99" s="86">
        <f>171253920-171253920</f>
        <v>0</v>
      </c>
      <c r="CS99" s="86">
        <f>171253920-171253920</f>
        <v>0</v>
      </c>
      <c r="CT99" s="86">
        <f>171253920-171253920</f>
        <v>0</v>
      </c>
      <c r="CU99" s="86"/>
      <c r="CV99" s="87"/>
      <c r="CW99" s="87"/>
      <c r="CX99" s="87"/>
      <c r="CY99" s="87"/>
      <c r="CZ99" s="87"/>
      <c r="DA99" s="87"/>
      <c r="DB99" s="87"/>
      <c r="DC99" s="87"/>
      <c r="DD99" s="87"/>
      <c r="DE99" s="85">
        <f t="shared" si="193"/>
        <v>3016840192.4100003</v>
      </c>
      <c r="DF99" s="100">
        <f t="shared" si="193"/>
        <v>11097268279</v>
      </c>
      <c r="DG99" s="100">
        <f t="shared" si="193"/>
        <v>9303837904</v>
      </c>
      <c r="DH99" s="100">
        <f t="shared" si="193"/>
        <v>9236426988</v>
      </c>
      <c r="DI99" s="100"/>
      <c r="DJ99" s="87"/>
      <c r="DK99" s="86"/>
      <c r="DL99" s="87"/>
      <c r="DM99" s="87"/>
      <c r="DN99" s="87">
        <v>1424750064.803</v>
      </c>
      <c r="DO99" s="86">
        <v>2211386394</v>
      </c>
      <c r="DP99" s="87">
        <v>1822539110</v>
      </c>
      <c r="DQ99" s="87">
        <v>1355360794</v>
      </c>
      <c r="DR99" s="87"/>
      <c r="DS99" s="87">
        <v>1000000000</v>
      </c>
      <c r="DT99" s="87">
        <v>282738450</v>
      </c>
      <c r="DU99" s="87">
        <v>265370200</v>
      </c>
      <c r="DV99" s="87">
        <v>265370200</v>
      </c>
      <c r="DW99" s="87"/>
      <c r="DX99" s="87"/>
      <c r="DY99" s="87">
        <v>6915478713.2399998</v>
      </c>
      <c r="DZ99" s="87">
        <v>5337621293</v>
      </c>
      <c r="EA99" s="87">
        <v>5120029872</v>
      </c>
      <c r="EB99" s="87">
        <v>240595333.3793</v>
      </c>
      <c r="EC99" s="87"/>
      <c r="ED99" s="87"/>
      <c r="EE99" s="87"/>
      <c r="EF99" s="87"/>
      <c r="EG99" s="87"/>
      <c r="EH99" s="87"/>
      <c r="EI99" s="87"/>
      <c r="EJ99" s="87"/>
      <c r="EK99" s="86"/>
      <c r="EL99" s="87"/>
      <c r="EM99" s="87"/>
      <c r="EN99" s="87"/>
      <c r="EO99" s="87"/>
      <c r="EP99" s="87"/>
      <c r="EQ99" s="87"/>
      <c r="ER99" s="87"/>
      <c r="ES99" s="87"/>
      <c r="ET99" s="87"/>
      <c r="EU99" s="87"/>
      <c r="EV99" s="87"/>
      <c r="EW99" s="85">
        <f t="shared" si="194"/>
        <v>2665345398.1823001</v>
      </c>
      <c r="EX99" s="89">
        <f t="shared" si="194"/>
        <v>9409603557.2399998</v>
      </c>
      <c r="EY99" s="90">
        <f t="shared" si="195"/>
        <v>7425530603</v>
      </c>
      <c r="EZ99" s="90">
        <f t="shared" si="195"/>
        <v>6740760866</v>
      </c>
      <c r="FA99" s="192"/>
      <c r="FB99" s="87"/>
      <c r="FC99" s="88"/>
      <c r="FD99" s="88"/>
      <c r="FE99" s="88"/>
      <c r="FF99" s="147"/>
      <c r="FG99" s="87">
        <f>1424750064.803*1.03</f>
        <v>1467492566.7470901</v>
      </c>
      <c r="FH99" s="87">
        <f>1577857420.24+150000000</f>
        <v>1727857420.24</v>
      </c>
      <c r="FI99" s="87"/>
      <c r="FJ99" s="87"/>
      <c r="FK99" s="87">
        <v>439573290</v>
      </c>
      <c r="FL99" s="87">
        <v>750000000</v>
      </c>
      <c r="FM99" s="87">
        <v>285198000</v>
      </c>
      <c r="FN99" s="87">
        <v>137868477</v>
      </c>
      <c r="FO99" s="87">
        <v>59738631</v>
      </c>
      <c r="FP99" s="87"/>
      <c r="FQ99" s="87"/>
      <c r="FR99" s="87">
        <v>9000000000</v>
      </c>
      <c r="FS99" s="87">
        <v>7836582313</v>
      </c>
      <c r="FT99" s="87">
        <v>31809716</v>
      </c>
      <c r="FU99" s="87">
        <v>217591421</v>
      </c>
      <c r="FV99" s="87">
        <v>247813193.38067901</v>
      </c>
      <c r="FW99" s="87"/>
      <c r="FX99" s="87"/>
      <c r="FY99" s="87"/>
      <c r="FZ99" s="87"/>
      <c r="GA99" s="87"/>
      <c r="GB99" s="87"/>
      <c r="GC99" s="87"/>
      <c r="GD99" s="87"/>
      <c r="GE99" s="87"/>
      <c r="GF99" s="87"/>
      <c r="GG99" s="87"/>
      <c r="GH99" s="87"/>
      <c r="GI99" s="87"/>
      <c r="GJ99" s="87"/>
      <c r="GK99" s="87"/>
      <c r="GL99" s="87"/>
      <c r="GM99" s="87"/>
      <c r="GN99" s="87"/>
      <c r="GO99" s="87"/>
      <c r="GP99" s="87">
        <v>2000000000</v>
      </c>
      <c r="GQ99" s="87"/>
      <c r="GR99" s="87"/>
      <c r="GS99" s="87"/>
      <c r="GT99" s="87"/>
      <c r="GU99" s="85">
        <f>FB99+FG99+FL99+FQ99+FV99+GA99+GF99+GK99+GP99</f>
        <v>4465305760.1277695</v>
      </c>
      <c r="GV99" s="85">
        <f t="shared" si="196"/>
        <v>11013055420.24</v>
      </c>
      <c r="GW99" s="85">
        <f t="shared" si="196"/>
        <v>7974450790</v>
      </c>
      <c r="GX99" s="85">
        <f t="shared" si="196"/>
        <v>91548347</v>
      </c>
      <c r="GY99" s="85">
        <f t="shared" si="196"/>
        <v>657164711</v>
      </c>
      <c r="GZ99" s="772">
        <f>BM99+DE99+EW99+GU99</f>
        <v>16478594551.72007</v>
      </c>
      <c r="HA99" s="741" t="s">
        <v>1006</v>
      </c>
      <c r="HB99" s="297" t="s">
        <v>1276</v>
      </c>
      <c r="HC99" s="299" t="s">
        <v>1654</v>
      </c>
    </row>
    <row r="100" spans="1:211" ht="59.25" customHeight="1" x14ac:dyDescent="0.2">
      <c r="A100" s="782"/>
      <c r="B100" s="357"/>
      <c r="C100" s="300"/>
      <c r="D100" s="731"/>
      <c r="E100" s="309"/>
      <c r="F100" s="309"/>
      <c r="G100" s="282">
        <v>67</v>
      </c>
      <c r="H100" s="283" t="s">
        <v>269</v>
      </c>
      <c r="I100" s="428" t="s">
        <v>270</v>
      </c>
      <c r="J100" s="429" t="s">
        <v>266</v>
      </c>
      <c r="K100" s="429">
        <v>1</v>
      </c>
      <c r="L100" s="333" t="s">
        <v>58</v>
      </c>
      <c r="M100" s="387">
        <v>1</v>
      </c>
      <c r="N100" s="387">
        <v>1</v>
      </c>
      <c r="O100" s="281">
        <v>1</v>
      </c>
      <c r="P100" s="430">
        <v>1</v>
      </c>
      <c r="Q100" s="313">
        <v>1</v>
      </c>
      <c r="R100" s="289"/>
      <c r="S100" s="431">
        <v>1</v>
      </c>
      <c r="T100" s="313">
        <v>1</v>
      </c>
      <c r="U100" s="313"/>
      <c r="V100" s="432">
        <v>1</v>
      </c>
      <c r="W100" s="313">
        <v>1</v>
      </c>
      <c r="X100" s="333"/>
      <c r="Y100" s="333">
        <v>0</v>
      </c>
      <c r="Z100" s="433">
        <f>BM100/$BM$97</f>
        <v>8.6905795870728358E-2</v>
      </c>
      <c r="AA100" s="286">
        <v>4</v>
      </c>
      <c r="AB100" s="295" t="s">
        <v>114</v>
      </c>
      <c r="AC100" s="56"/>
      <c r="AD100" s="55"/>
      <c r="AE100" s="54"/>
      <c r="AF100" s="54"/>
      <c r="AG100" s="58">
        <v>1020000000</v>
      </c>
      <c r="AH100" s="55">
        <v>1020000000</v>
      </c>
      <c r="AI100" s="55">
        <v>994920199</v>
      </c>
      <c r="AJ100" s="55">
        <v>994920199</v>
      </c>
      <c r="AK100" s="56"/>
      <c r="AL100" s="55"/>
      <c r="AM100" s="55"/>
      <c r="AN100" s="55"/>
      <c r="AO100" s="56"/>
      <c r="AP100" s="55"/>
      <c r="AQ100" s="55"/>
      <c r="AR100" s="55"/>
      <c r="AS100" s="56"/>
      <c r="AT100" s="55"/>
      <c r="AU100" s="54"/>
      <c r="AV100" s="54"/>
      <c r="AW100" s="56"/>
      <c r="AX100" s="55"/>
      <c r="AY100" s="55"/>
      <c r="AZ100" s="55"/>
      <c r="BA100" s="56"/>
      <c r="BB100" s="55"/>
      <c r="BC100" s="55"/>
      <c r="BD100" s="55"/>
      <c r="BE100" s="56"/>
      <c r="BF100" s="55"/>
      <c r="BG100" s="54"/>
      <c r="BH100" s="54"/>
      <c r="BI100" s="56"/>
      <c r="BJ100" s="55"/>
      <c r="BK100" s="55"/>
      <c r="BL100" s="55"/>
      <c r="BM100" s="53">
        <f>+AC100+AG100+AK100+AO100+AS100+AW100+BA100+BE100+BI100</f>
        <v>1020000000</v>
      </c>
      <c r="BN100" s="54">
        <f t="shared" si="192"/>
        <v>1020000000</v>
      </c>
      <c r="BO100" s="54">
        <f t="shared" si="192"/>
        <v>994920199</v>
      </c>
      <c r="BP100" s="54">
        <f t="shared" si="192"/>
        <v>994920199</v>
      </c>
      <c r="BQ100" s="87"/>
      <c r="BR100" s="87"/>
      <c r="BS100" s="87"/>
      <c r="BT100" s="87"/>
      <c r="BU100" s="87">
        <v>1050600000</v>
      </c>
      <c r="BV100" s="87"/>
      <c r="BW100" s="87"/>
      <c r="BX100" s="87"/>
      <c r="BY100" s="87"/>
      <c r="BZ100" s="87"/>
      <c r="CA100" s="87">
        <v>1398986700</v>
      </c>
      <c r="CB100" s="87">
        <v>1041643900</v>
      </c>
      <c r="CC100" s="87">
        <v>994920199</v>
      </c>
      <c r="CD100" s="87"/>
      <c r="CE100" s="87"/>
      <c r="CF100" s="86"/>
      <c r="CG100" s="87"/>
      <c r="CH100" s="87"/>
      <c r="CI100" s="87"/>
      <c r="CJ100" s="87"/>
      <c r="CK100" s="87"/>
      <c r="CL100" s="87"/>
      <c r="CM100" s="87"/>
      <c r="CN100" s="87"/>
      <c r="CO100" s="87"/>
      <c r="CP100" s="87"/>
      <c r="CQ100" s="87"/>
      <c r="CR100" s="87"/>
      <c r="CS100" s="87"/>
      <c r="CT100" s="87"/>
      <c r="CU100" s="87"/>
      <c r="CV100" s="87"/>
      <c r="CW100" s="87"/>
      <c r="CX100" s="87"/>
      <c r="CY100" s="87"/>
      <c r="CZ100" s="87"/>
      <c r="DA100" s="87"/>
      <c r="DB100" s="87"/>
      <c r="DC100" s="87"/>
      <c r="DD100" s="87"/>
      <c r="DE100" s="85">
        <f t="shared" si="193"/>
        <v>1050600000</v>
      </c>
      <c r="DF100" s="100">
        <f t="shared" si="193"/>
        <v>1398986700</v>
      </c>
      <c r="DG100" s="100">
        <f t="shared" si="193"/>
        <v>1041643900</v>
      </c>
      <c r="DH100" s="100">
        <f t="shared" si="193"/>
        <v>994920199</v>
      </c>
      <c r="DI100" s="100"/>
      <c r="DJ100" s="87"/>
      <c r="DK100" s="86"/>
      <c r="DL100" s="87"/>
      <c r="DM100" s="87"/>
      <c r="DN100" s="87">
        <f>1050600000*1.03</f>
        <v>1082118000</v>
      </c>
      <c r="DO100" s="87"/>
      <c r="DP100" s="87"/>
      <c r="DQ100" s="87"/>
      <c r="DR100" s="87"/>
      <c r="DS100" s="87"/>
      <c r="DT100" s="87">
        <v>1090800000</v>
      </c>
      <c r="DU100" s="87">
        <v>981509456</v>
      </c>
      <c r="DV100" s="87">
        <v>981509456</v>
      </c>
      <c r="DW100" s="87"/>
      <c r="DX100" s="87"/>
      <c r="DY100" s="87"/>
      <c r="DZ100" s="87"/>
      <c r="EA100" s="87"/>
      <c r="EB100" s="87"/>
      <c r="EC100" s="87"/>
      <c r="ED100" s="87"/>
      <c r="EE100" s="87"/>
      <c r="EF100" s="87"/>
      <c r="EG100" s="87"/>
      <c r="EH100" s="87"/>
      <c r="EI100" s="87"/>
      <c r="EJ100" s="87"/>
      <c r="EK100" s="87"/>
      <c r="EL100" s="87"/>
      <c r="EM100" s="87"/>
      <c r="EN100" s="87"/>
      <c r="EO100" s="87"/>
      <c r="EP100" s="87"/>
      <c r="EQ100" s="87"/>
      <c r="ER100" s="87"/>
      <c r="ES100" s="87"/>
      <c r="ET100" s="87"/>
      <c r="EU100" s="87"/>
      <c r="EV100" s="87"/>
      <c r="EW100" s="85">
        <f t="shared" si="194"/>
        <v>1082118000</v>
      </c>
      <c r="EX100" s="90">
        <f t="shared" si="194"/>
        <v>1090800000</v>
      </c>
      <c r="EY100" s="90">
        <f t="shared" si="195"/>
        <v>981509456</v>
      </c>
      <c r="EZ100" s="90">
        <f t="shared" si="195"/>
        <v>981509456</v>
      </c>
      <c r="FA100" s="192"/>
      <c r="FB100" s="87"/>
      <c r="FC100" s="88"/>
      <c r="FD100" s="88"/>
      <c r="FE100" s="88"/>
      <c r="FF100" s="147"/>
      <c r="FG100" s="87">
        <f>1082118000*1.03</f>
        <v>1114581540</v>
      </c>
      <c r="FH100" s="87">
        <v>481355304</v>
      </c>
      <c r="FI100" s="87"/>
      <c r="FJ100" s="87"/>
      <c r="FK100" s="87"/>
      <c r="FL100" s="87"/>
      <c r="FM100" s="87">
        <v>818644696</v>
      </c>
      <c r="FN100" s="87"/>
      <c r="FO100" s="87"/>
      <c r="FP100" s="87"/>
      <c r="FQ100" s="87"/>
      <c r="FR100" s="87"/>
      <c r="FS100" s="87"/>
      <c r="FT100" s="87"/>
      <c r="FU100" s="87"/>
      <c r="FV100" s="87"/>
      <c r="FW100" s="87"/>
      <c r="FX100" s="87"/>
      <c r="FY100" s="87"/>
      <c r="FZ100" s="87"/>
      <c r="GA100" s="87"/>
      <c r="GB100" s="87"/>
      <c r="GC100" s="87"/>
      <c r="GD100" s="87"/>
      <c r="GE100" s="87"/>
      <c r="GF100" s="87"/>
      <c r="GG100" s="87"/>
      <c r="GH100" s="87"/>
      <c r="GI100" s="87"/>
      <c r="GJ100" s="87"/>
      <c r="GK100" s="87"/>
      <c r="GL100" s="87"/>
      <c r="GM100" s="87"/>
      <c r="GN100" s="87"/>
      <c r="GO100" s="87"/>
      <c r="GP100" s="87"/>
      <c r="GQ100" s="87"/>
      <c r="GR100" s="87"/>
      <c r="GS100" s="87"/>
      <c r="GT100" s="87"/>
      <c r="GU100" s="85">
        <f>FB100+FG100+FL100+FQ100+FV100+GA100+GF100+GK100+GP100</f>
        <v>1114581540</v>
      </c>
      <c r="GV100" s="85">
        <f t="shared" si="196"/>
        <v>1300000000</v>
      </c>
      <c r="GW100" s="85">
        <f t="shared" si="196"/>
        <v>0</v>
      </c>
      <c r="GX100" s="85">
        <f t="shared" si="196"/>
        <v>0</v>
      </c>
      <c r="GY100" s="85">
        <f t="shared" si="196"/>
        <v>0</v>
      </c>
      <c r="GZ100" s="772">
        <f>BM100+DE100+EW100+GU100</f>
        <v>4267299540</v>
      </c>
      <c r="HA100" s="741" t="s">
        <v>1007</v>
      </c>
      <c r="HB100" s="297" t="s">
        <v>1277</v>
      </c>
      <c r="HC100" s="299" t="s">
        <v>1655</v>
      </c>
    </row>
    <row r="101" spans="1:211" ht="24.75" customHeight="1" x14ac:dyDescent="0.2">
      <c r="A101" s="782"/>
      <c r="B101" s="357"/>
      <c r="C101" s="266">
        <v>17</v>
      </c>
      <c r="D101" s="267" t="s">
        <v>271</v>
      </c>
      <c r="E101" s="268"/>
      <c r="F101" s="267"/>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51">
        <f t="shared" ref="AC101:BL101" si="197">SUM(AC102:AC107)</f>
        <v>0</v>
      </c>
      <c r="AD101" s="51">
        <f t="shared" si="197"/>
        <v>0</v>
      </c>
      <c r="AE101" s="51">
        <f t="shared" si="197"/>
        <v>0</v>
      </c>
      <c r="AF101" s="51">
        <f t="shared" si="197"/>
        <v>0</v>
      </c>
      <c r="AG101" s="51">
        <f t="shared" si="197"/>
        <v>0</v>
      </c>
      <c r="AH101" s="51">
        <f t="shared" si="197"/>
        <v>0</v>
      </c>
      <c r="AI101" s="51">
        <f t="shared" si="197"/>
        <v>0</v>
      </c>
      <c r="AJ101" s="51">
        <f t="shared" si="197"/>
        <v>0</v>
      </c>
      <c r="AK101" s="51">
        <f t="shared" si="197"/>
        <v>50000000</v>
      </c>
      <c r="AL101" s="51">
        <f t="shared" si="197"/>
        <v>50000000</v>
      </c>
      <c r="AM101" s="51">
        <f t="shared" si="197"/>
        <v>47986000</v>
      </c>
      <c r="AN101" s="51">
        <f t="shared" si="197"/>
        <v>7986000</v>
      </c>
      <c r="AO101" s="51">
        <f t="shared" si="197"/>
        <v>0</v>
      </c>
      <c r="AP101" s="51">
        <f t="shared" si="197"/>
        <v>0</v>
      </c>
      <c r="AQ101" s="51">
        <f t="shared" si="197"/>
        <v>0</v>
      </c>
      <c r="AR101" s="51">
        <f t="shared" si="197"/>
        <v>0</v>
      </c>
      <c r="AS101" s="51">
        <f t="shared" si="197"/>
        <v>0</v>
      </c>
      <c r="AT101" s="51">
        <f t="shared" si="197"/>
        <v>0</v>
      </c>
      <c r="AU101" s="51">
        <f t="shared" si="197"/>
        <v>0</v>
      </c>
      <c r="AV101" s="51">
        <f t="shared" si="197"/>
        <v>0</v>
      </c>
      <c r="AW101" s="51">
        <f t="shared" si="197"/>
        <v>0</v>
      </c>
      <c r="AX101" s="51">
        <f t="shared" si="197"/>
        <v>0</v>
      </c>
      <c r="AY101" s="51">
        <f t="shared" si="197"/>
        <v>0</v>
      </c>
      <c r="AZ101" s="51">
        <f t="shared" si="197"/>
        <v>0</v>
      </c>
      <c r="BA101" s="51">
        <f t="shared" si="197"/>
        <v>1100000000</v>
      </c>
      <c r="BB101" s="51">
        <f t="shared" si="197"/>
        <v>1097002022</v>
      </c>
      <c r="BC101" s="51">
        <f t="shared" si="197"/>
        <v>974131283</v>
      </c>
      <c r="BD101" s="51">
        <f t="shared" si="197"/>
        <v>531331283</v>
      </c>
      <c r="BE101" s="51">
        <f t="shared" si="197"/>
        <v>0</v>
      </c>
      <c r="BF101" s="51">
        <f t="shared" si="197"/>
        <v>0</v>
      </c>
      <c r="BG101" s="51">
        <f t="shared" si="197"/>
        <v>0</v>
      </c>
      <c r="BH101" s="51">
        <f t="shared" si="197"/>
        <v>0</v>
      </c>
      <c r="BI101" s="51">
        <f t="shared" si="197"/>
        <v>0</v>
      </c>
      <c r="BJ101" s="51">
        <f t="shared" si="197"/>
        <v>0</v>
      </c>
      <c r="BK101" s="51">
        <f t="shared" si="197"/>
        <v>0</v>
      </c>
      <c r="BL101" s="51">
        <f t="shared" si="197"/>
        <v>0</v>
      </c>
      <c r="BM101" s="51">
        <f t="shared" ref="BM101:DX101" si="198">SUM(BM102:BM107)</f>
        <v>1150000000</v>
      </c>
      <c r="BN101" s="51">
        <f t="shared" si="198"/>
        <v>1147002022</v>
      </c>
      <c r="BO101" s="51">
        <f t="shared" si="198"/>
        <v>1022117283</v>
      </c>
      <c r="BP101" s="51">
        <f t="shared" si="198"/>
        <v>539317283</v>
      </c>
      <c r="BQ101" s="51">
        <f t="shared" si="198"/>
        <v>0</v>
      </c>
      <c r="BR101" s="51">
        <f t="shared" si="198"/>
        <v>0</v>
      </c>
      <c r="BS101" s="51">
        <f t="shared" si="198"/>
        <v>0</v>
      </c>
      <c r="BT101" s="51">
        <f t="shared" si="198"/>
        <v>0</v>
      </c>
      <c r="BU101" s="51">
        <f t="shared" si="198"/>
        <v>0</v>
      </c>
      <c r="BV101" s="51">
        <f t="shared" si="198"/>
        <v>0</v>
      </c>
      <c r="BW101" s="51">
        <f t="shared" si="198"/>
        <v>0</v>
      </c>
      <c r="BX101" s="51">
        <f t="shared" si="198"/>
        <v>0</v>
      </c>
      <c r="BY101" s="51">
        <f t="shared" si="198"/>
        <v>0</v>
      </c>
      <c r="BZ101" s="51">
        <f t="shared" si="198"/>
        <v>50000000</v>
      </c>
      <c r="CA101" s="51">
        <f t="shared" si="198"/>
        <v>40000000</v>
      </c>
      <c r="CB101" s="51">
        <f t="shared" si="198"/>
        <v>0</v>
      </c>
      <c r="CC101" s="51">
        <f t="shared" si="198"/>
        <v>0</v>
      </c>
      <c r="CD101" s="51">
        <f t="shared" si="198"/>
        <v>40000000</v>
      </c>
      <c r="CE101" s="51">
        <f t="shared" si="198"/>
        <v>0</v>
      </c>
      <c r="CF101" s="51">
        <f t="shared" si="198"/>
        <v>0</v>
      </c>
      <c r="CG101" s="51">
        <f t="shared" si="198"/>
        <v>0</v>
      </c>
      <c r="CH101" s="51">
        <f t="shared" si="198"/>
        <v>0</v>
      </c>
      <c r="CI101" s="51">
        <f t="shared" si="198"/>
        <v>0</v>
      </c>
      <c r="CJ101" s="51">
        <f t="shared" si="198"/>
        <v>0</v>
      </c>
      <c r="CK101" s="51">
        <f t="shared" si="198"/>
        <v>0</v>
      </c>
      <c r="CL101" s="51">
        <f t="shared" si="198"/>
        <v>0</v>
      </c>
      <c r="CM101" s="51">
        <f t="shared" si="198"/>
        <v>0</v>
      </c>
      <c r="CN101" s="51">
        <f t="shared" si="198"/>
        <v>0</v>
      </c>
      <c r="CO101" s="51">
        <f t="shared" si="198"/>
        <v>0</v>
      </c>
      <c r="CP101" s="51">
        <f t="shared" si="198"/>
        <v>0</v>
      </c>
      <c r="CQ101" s="51">
        <f t="shared" si="198"/>
        <v>1133000000</v>
      </c>
      <c r="CR101" s="51">
        <f t="shared" si="198"/>
        <v>1341180171</v>
      </c>
      <c r="CS101" s="51">
        <f t="shared" si="198"/>
        <v>976986480</v>
      </c>
      <c r="CT101" s="51">
        <f t="shared" si="198"/>
        <v>976986480</v>
      </c>
      <c r="CU101" s="51">
        <f t="shared" si="198"/>
        <v>0</v>
      </c>
      <c r="CV101" s="51">
        <f t="shared" si="198"/>
        <v>0</v>
      </c>
      <c r="CW101" s="51">
        <f t="shared" si="198"/>
        <v>0</v>
      </c>
      <c r="CX101" s="51">
        <f t="shared" si="198"/>
        <v>0</v>
      </c>
      <c r="CY101" s="51">
        <f t="shared" si="198"/>
        <v>0</v>
      </c>
      <c r="CZ101" s="51">
        <f t="shared" si="198"/>
        <v>0</v>
      </c>
      <c r="DA101" s="51">
        <f t="shared" si="198"/>
        <v>0</v>
      </c>
      <c r="DB101" s="51">
        <f t="shared" si="198"/>
        <v>0</v>
      </c>
      <c r="DC101" s="51">
        <f t="shared" si="198"/>
        <v>0</v>
      </c>
      <c r="DD101" s="51">
        <f t="shared" si="198"/>
        <v>0</v>
      </c>
      <c r="DE101" s="51">
        <f t="shared" si="198"/>
        <v>1183000000</v>
      </c>
      <c r="DF101" s="51">
        <f t="shared" si="198"/>
        <v>1381180171</v>
      </c>
      <c r="DG101" s="51">
        <f t="shared" si="198"/>
        <v>976986480</v>
      </c>
      <c r="DH101" s="51">
        <f t="shared" si="198"/>
        <v>976986480</v>
      </c>
      <c r="DI101" s="51">
        <f t="shared" si="198"/>
        <v>40000000</v>
      </c>
      <c r="DJ101" s="51">
        <f t="shared" si="198"/>
        <v>0</v>
      </c>
      <c r="DK101" s="51">
        <f t="shared" si="198"/>
        <v>0</v>
      </c>
      <c r="DL101" s="51">
        <f t="shared" si="198"/>
        <v>0</v>
      </c>
      <c r="DM101" s="51">
        <f t="shared" si="198"/>
        <v>0</v>
      </c>
      <c r="DN101" s="51">
        <f t="shared" si="198"/>
        <v>0</v>
      </c>
      <c r="DO101" s="51">
        <f t="shared" si="198"/>
        <v>0</v>
      </c>
      <c r="DP101" s="51">
        <f t="shared" si="198"/>
        <v>0</v>
      </c>
      <c r="DQ101" s="51">
        <f t="shared" si="198"/>
        <v>0</v>
      </c>
      <c r="DR101" s="51">
        <f t="shared" si="198"/>
        <v>0</v>
      </c>
      <c r="DS101" s="51">
        <f t="shared" si="198"/>
        <v>15000000</v>
      </c>
      <c r="DT101" s="51">
        <f t="shared" si="198"/>
        <v>36000000</v>
      </c>
      <c r="DU101" s="51">
        <f t="shared" si="198"/>
        <v>2675000</v>
      </c>
      <c r="DV101" s="51">
        <f t="shared" si="198"/>
        <v>2675000</v>
      </c>
      <c r="DW101" s="51">
        <f t="shared" si="198"/>
        <v>0</v>
      </c>
      <c r="DX101" s="51">
        <f t="shared" si="198"/>
        <v>0</v>
      </c>
      <c r="DY101" s="51">
        <f t="shared" ref="DY101:EW101" si="199">SUM(DY102:DY107)</f>
        <v>0</v>
      </c>
      <c r="DZ101" s="51">
        <f t="shared" si="199"/>
        <v>0</v>
      </c>
      <c r="EA101" s="51">
        <f t="shared" si="199"/>
        <v>0</v>
      </c>
      <c r="EB101" s="51">
        <f t="shared" si="199"/>
        <v>0</v>
      </c>
      <c r="EC101" s="51">
        <f t="shared" si="199"/>
        <v>0</v>
      </c>
      <c r="ED101" s="51">
        <f t="shared" si="199"/>
        <v>0</v>
      </c>
      <c r="EE101" s="51">
        <f t="shared" si="199"/>
        <v>0</v>
      </c>
      <c r="EF101" s="51">
        <f t="shared" si="199"/>
        <v>0</v>
      </c>
      <c r="EG101" s="51">
        <f t="shared" si="199"/>
        <v>0</v>
      </c>
      <c r="EH101" s="51">
        <f t="shared" si="199"/>
        <v>0</v>
      </c>
      <c r="EI101" s="51">
        <f t="shared" si="199"/>
        <v>0</v>
      </c>
      <c r="EJ101" s="51">
        <f t="shared" si="199"/>
        <v>1166990000</v>
      </c>
      <c r="EK101" s="51">
        <f t="shared" si="199"/>
        <v>1396631487</v>
      </c>
      <c r="EL101" s="51">
        <f t="shared" si="199"/>
        <v>945212500</v>
      </c>
      <c r="EM101" s="51">
        <f t="shared" si="199"/>
        <v>945212500</v>
      </c>
      <c r="EN101" s="51">
        <f t="shared" si="199"/>
        <v>0</v>
      </c>
      <c r="EO101" s="51">
        <f t="shared" si="199"/>
        <v>0</v>
      </c>
      <c r="EP101" s="51">
        <f t="shared" si="199"/>
        <v>0</v>
      </c>
      <c r="EQ101" s="51">
        <f t="shared" si="199"/>
        <v>0</v>
      </c>
      <c r="ER101" s="51">
        <f t="shared" si="199"/>
        <v>0</v>
      </c>
      <c r="ES101" s="51">
        <f t="shared" si="199"/>
        <v>0</v>
      </c>
      <c r="ET101" s="51">
        <f t="shared" si="199"/>
        <v>0</v>
      </c>
      <c r="EU101" s="51">
        <f t="shared" si="199"/>
        <v>0</v>
      </c>
      <c r="EV101" s="51">
        <f t="shared" si="199"/>
        <v>0</v>
      </c>
      <c r="EW101" s="51">
        <f t="shared" si="199"/>
        <v>1181990000</v>
      </c>
      <c r="EX101" s="51">
        <f t="shared" ref="EX101:GZ101" si="200">SUM(EX102:EX107)</f>
        <v>1432631487</v>
      </c>
      <c r="EY101" s="51">
        <f t="shared" si="200"/>
        <v>947887500</v>
      </c>
      <c r="EZ101" s="51">
        <f t="shared" si="200"/>
        <v>947887500</v>
      </c>
      <c r="FA101" s="51">
        <f t="shared" si="200"/>
        <v>0</v>
      </c>
      <c r="FB101" s="690">
        <f t="shared" si="200"/>
        <v>0</v>
      </c>
      <c r="FC101" s="51">
        <f t="shared" si="200"/>
        <v>0</v>
      </c>
      <c r="FD101" s="51">
        <f t="shared" si="200"/>
        <v>0</v>
      </c>
      <c r="FE101" s="51">
        <f t="shared" si="200"/>
        <v>0</v>
      </c>
      <c r="FF101" s="51">
        <f t="shared" si="200"/>
        <v>0</v>
      </c>
      <c r="FG101" s="51">
        <f t="shared" si="200"/>
        <v>0</v>
      </c>
      <c r="FH101" s="51">
        <f t="shared" si="200"/>
        <v>20000000</v>
      </c>
      <c r="FI101" s="51">
        <f t="shared" si="200"/>
        <v>0</v>
      </c>
      <c r="FJ101" s="51">
        <f t="shared" si="200"/>
        <v>0</v>
      </c>
      <c r="FK101" s="51">
        <f t="shared" si="200"/>
        <v>0</v>
      </c>
      <c r="FL101" s="51">
        <f t="shared" si="200"/>
        <v>15000000</v>
      </c>
      <c r="FM101" s="51">
        <f t="shared" si="200"/>
        <v>25000000</v>
      </c>
      <c r="FN101" s="51">
        <f t="shared" si="200"/>
        <v>8805000</v>
      </c>
      <c r="FO101" s="51">
        <f t="shared" si="200"/>
        <v>2935000</v>
      </c>
      <c r="FP101" s="51">
        <f t="shared" si="200"/>
        <v>0</v>
      </c>
      <c r="FQ101" s="51">
        <f t="shared" si="200"/>
        <v>0</v>
      </c>
      <c r="FR101" s="51">
        <f t="shared" si="200"/>
        <v>0</v>
      </c>
      <c r="FS101" s="51">
        <f t="shared" si="200"/>
        <v>0</v>
      </c>
      <c r="FT101" s="51">
        <f t="shared" si="200"/>
        <v>0</v>
      </c>
      <c r="FU101" s="51">
        <f t="shared" si="200"/>
        <v>0</v>
      </c>
      <c r="FV101" s="51">
        <f t="shared" si="200"/>
        <v>0</v>
      </c>
      <c r="FW101" s="51">
        <f t="shared" si="200"/>
        <v>0</v>
      </c>
      <c r="FX101" s="51">
        <f t="shared" si="200"/>
        <v>0</v>
      </c>
      <c r="FY101" s="51">
        <f t="shared" si="200"/>
        <v>0</v>
      </c>
      <c r="FZ101" s="51">
        <f t="shared" si="200"/>
        <v>0</v>
      </c>
      <c r="GA101" s="51">
        <f t="shared" si="200"/>
        <v>0</v>
      </c>
      <c r="GB101" s="51">
        <f t="shared" si="200"/>
        <v>0</v>
      </c>
      <c r="GC101" s="51">
        <f t="shared" si="200"/>
        <v>0</v>
      </c>
      <c r="GD101" s="51">
        <f t="shared" si="200"/>
        <v>0</v>
      </c>
      <c r="GE101" s="51">
        <f t="shared" si="200"/>
        <v>0</v>
      </c>
      <c r="GF101" s="51">
        <f t="shared" si="200"/>
        <v>1201999699.9952176</v>
      </c>
      <c r="GG101" s="51">
        <f t="shared" si="200"/>
        <v>1508000000</v>
      </c>
      <c r="GH101" s="51">
        <f t="shared" si="200"/>
        <v>15900000</v>
      </c>
      <c r="GI101" s="51">
        <f t="shared" si="200"/>
        <v>6360000</v>
      </c>
      <c r="GJ101" s="51">
        <f t="shared" si="200"/>
        <v>0</v>
      </c>
      <c r="GK101" s="51">
        <f t="shared" si="200"/>
        <v>0</v>
      </c>
      <c r="GL101" s="51">
        <f t="shared" si="200"/>
        <v>0</v>
      </c>
      <c r="GM101" s="51">
        <f t="shared" si="200"/>
        <v>0</v>
      </c>
      <c r="GN101" s="51">
        <f t="shared" si="200"/>
        <v>0</v>
      </c>
      <c r="GO101" s="51">
        <f t="shared" si="200"/>
        <v>0</v>
      </c>
      <c r="GP101" s="51">
        <f t="shared" si="200"/>
        <v>0</v>
      </c>
      <c r="GQ101" s="51">
        <f t="shared" si="200"/>
        <v>0</v>
      </c>
      <c r="GR101" s="51">
        <f t="shared" si="200"/>
        <v>0</v>
      </c>
      <c r="GS101" s="51">
        <f t="shared" si="200"/>
        <v>0</v>
      </c>
      <c r="GT101" s="51">
        <f t="shared" si="200"/>
        <v>0</v>
      </c>
      <c r="GU101" s="51">
        <f t="shared" si="200"/>
        <v>1216999699.9952176</v>
      </c>
      <c r="GV101" s="51">
        <f t="shared" si="200"/>
        <v>1553000000</v>
      </c>
      <c r="GW101" s="51">
        <f t="shared" si="200"/>
        <v>24705000</v>
      </c>
      <c r="GX101" s="51">
        <f t="shared" si="200"/>
        <v>9295000</v>
      </c>
      <c r="GY101" s="51">
        <f t="shared" si="200"/>
        <v>0</v>
      </c>
      <c r="GZ101" s="771">
        <f t="shared" si="200"/>
        <v>4731989699.9952173</v>
      </c>
      <c r="HA101" s="269"/>
      <c r="HB101" s="266"/>
      <c r="HC101" s="326"/>
    </row>
    <row r="102" spans="1:211" ht="96.75" customHeight="1" x14ac:dyDescent="0.2">
      <c r="A102" s="782"/>
      <c r="B102" s="357"/>
      <c r="C102" s="313">
        <v>15</v>
      </c>
      <c r="D102" s="280" t="s">
        <v>261</v>
      </c>
      <c r="E102" s="281" t="s">
        <v>262</v>
      </c>
      <c r="F102" s="414" t="s">
        <v>263</v>
      </c>
      <c r="G102" s="282">
        <v>68</v>
      </c>
      <c r="H102" s="394" t="s">
        <v>272</v>
      </c>
      <c r="I102" s="394" t="s">
        <v>273</v>
      </c>
      <c r="J102" s="429" t="s">
        <v>266</v>
      </c>
      <c r="K102" s="429">
        <v>1</v>
      </c>
      <c r="L102" s="435" t="s">
        <v>58</v>
      </c>
      <c r="M102" s="287">
        <v>4357</v>
      </c>
      <c r="N102" s="287">
        <v>4500</v>
      </c>
      <c r="O102" s="436">
        <v>4500</v>
      </c>
      <c r="P102" s="437">
        <v>4453</v>
      </c>
      <c r="Q102" s="436">
        <v>4500</v>
      </c>
      <c r="R102" s="289"/>
      <c r="S102" s="438">
        <v>3732</v>
      </c>
      <c r="T102" s="436">
        <v>4500</v>
      </c>
      <c r="U102" s="436"/>
      <c r="V102" s="437">
        <v>3816</v>
      </c>
      <c r="W102" s="436">
        <v>4500</v>
      </c>
      <c r="X102" s="435"/>
      <c r="Y102" s="435">
        <v>2539</v>
      </c>
      <c r="Z102" s="433">
        <f t="shared" ref="Z102:Z107" si="201">BM102/$BM$101</f>
        <v>8.6956521739130436E-3</v>
      </c>
      <c r="AA102" s="287">
        <v>4</v>
      </c>
      <c r="AB102" s="358" t="s">
        <v>114</v>
      </c>
      <c r="AC102" s="56"/>
      <c r="AD102" s="55"/>
      <c r="AE102" s="54"/>
      <c r="AF102" s="54"/>
      <c r="AG102" s="56"/>
      <c r="AH102" s="55"/>
      <c r="AI102" s="55"/>
      <c r="AJ102" s="55"/>
      <c r="AK102" s="57">
        <v>10000000</v>
      </c>
      <c r="AL102" s="58">
        <v>0</v>
      </c>
      <c r="AM102" s="58"/>
      <c r="AN102" s="58"/>
      <c r="AO102" s="57"/>
      <c r="AP102" s="58"/>
      <c r="AQ102" s="58"/>
      <c r="AR102" s="55"/>
      <c r="AS102" s="56"/>
      <c r="AT102" s="55"/>
      <c r="AU102" s="54"/>
      <c r="AV102" s="54"/>
      <c r="AW102" s="56"/>
      <c r="AX102" s="55"/>
      <c r="AY102" s="55"/>
      <c r="AZ102" s="55"/>
      <c r="BA102" s="56"/>
      <c r="BB102" s="55"/>
      <c r="BC102" s="55"/>
      <c r="BD102" s="55"/>
      <c r="BE102" s="56"/>
      <c r="BF102" s="55"/>
      <c r="BG102" s="54"/>
      <c r="BH102" s="54"/>
      <c r="BI102" s="56"/>
      <c r="BJ102" s="55"/>
      <c r="BK102" s="55"/>
      <c r="BL102" s="55"/>
      <c r="BM102" s="53">
        <f t="shared" ref="BM102:BM107" si="202">+AC102+AG102+AK102+AO102+AS102+AW102+BA102+BE102+BI102</f>
        <v>10000000</v>
      </c>
      <c r="BN102" s="54">
        <f t="shared" ref="BN102:BP107" si="203">AD102+AH102+AL102+AP102+AT102+AX102+BB102+BF102+BJ102</f>
        <v>0</v>
      </c>
      <c r="BO102" s="54">
        <f t="shared" si="203"/>
        <v>0</v>
      </c>
      <c r="BP102" s="54">
        <f t="shared" si="203"/>
        <v>0</v>
      </c>
      <c r="BQ102" s="87"/>
      <c r="BR102" s="87"/>
      <c r="BS102" s="87"/>
      <c r="BT102" s="87"/>
      <c r="BU102" s="87"/>
      <c r="BV102" s="87"/>
      <c r="BW102" s="87"/>
      <c r="BX102" s="87"/>
      <c r="BY102" s="87"/>
      <c r="BZ102" s="87">
        <v>10000000</v>
      </c>
      <c r="CA102" s="87">
        <v>10000000</v>
      </c>
      <c r="CB102" s="87"/>
      <c r="CC102" s="87"/>
      <c r="CD102" s="87"/>
      <c r="CE102" s="87"/>
      <c r="CF102" s="87"/>
      <c r="CG102" s="87"/>
      <c r="CH102" s="87"/>
      <c r="CI102" s="87"/>
      <c r="CJ102" s="87"/>
      <c r="CK102" s="87"/>
      <c r="CL102" s="87"/>
      <c r="CM102" s="87"/>
      <c r="CN102" s="87"/>
      <c r="CO102" s="87"/>
      <c r="CP102" s="87"/>
      <c r="CQ102" s="87"/>
      <c r="CR102" s="87"/>
      <c r="CS102" s="87"/>
      <c r="CT102" s="87"/>
      <c r="CU102" s="87"/>
      <c r="CV102" s="87"/>
      <c r="CW102" s="87"/>
      <c r="CX102" s="87"/>
      <c r="CY102" s="87"/>
      <c r="CZ102" s="87"/>
      <c r="DA102" s="87"/>
      <c r="DB102" s="87"/>
      <c r="DC102" s="87"/>
      <c r="DD102" s="87"/>
      <c r="DE102" s="85">
        <f t="shared" ref="DE102:DE107" si="204">BQ102+BU102+BZ102+CE102+CI102+CM102+CQ102+CV102+DA102</f>
        <v>10000000</v>
      </c>
      <c r="DF102" s="85">
        <f t="shared" ref="DF102:DH107" si="205">BR102+BV102+CA102+CF102+CJ102+CN102+CR102+CW102+DB102</f>
        <v>10000000</v>
      </c>
      <c r="DG102" s="85">
        <f t="shared" si="205"/>
        <v>0</v>
      </c>
      <c r="DH102" s="85">
        <f t="shared" si="205"/>
        <v>0</v>
      </c>
      <c r="DI102" s="85"/>
      <c r="DJ102" s="87"/>
      <c r="DK102" s="86"/>
      <c r="DL102" s="87"/>
      <c r="DM102" s="87"/>
      <c r="DN102" s="87"/>
      <c r="DO102" s="87"/>
      <c r="DP102" s="87"/>
      <c r="DQ102" s="87"/>
      <c r="DR102" s="87"/>
      <c r="DS102" s="87">
        <v>4000000</v>
      </c>
      <c r="DT102" s="87">
        <v>7200000</v>
      </c>
      <c r="DU102" s="87"/>
      <c r="DV102" s="87"/>
      <c r="DW102" s="87"/>
      <c r="DX102" s="87"/>
      <c r="DY102" s="87"/>
      <c r="DZ102" s="87"/>
      <c r="EA102" s="87"/>
      <c r="EB102" s="87"/>
      <c r="EC102" s="87"/>
      <c r="ED102" s="87"/>
      <c r="EE102" s="87"/>
      <c r="EF102" s="87"/>
      <c r="EG102" s="87"/>
      <c r="EH102" s="87"/>
      <c r="EI102" s="87"/>
      <c r="EJ102" s="87"/>
      <c r="EK102" s="87"/>
      <c r="EL102" s="87"/>
      <c r="EM102" s="87"/>
      <c r="EN102" s="87"/>
      <c r="EO102" s="87"/>
      <c r="EP102" s="87"/>
      <c r="EQ102" s="87"/>
      <c r="ER102" s="87"/>
      <c r="ES102" s="87"/>
      <c r="ET102" s="87"/>
      <c r="EU102" s="87"/>
      <c r="EV102" s="87"/>
      <c r="EW102" s="85">
        <f t="shared" ref="EW102:EX107" si="206">DJ102+DN102+DS102+DX102+EB102+EF102+EJ102+EN102+ES102</f>
        <v>4000000</v>
      </c>
      <c r="EX102" s="90">
        <f t="shared" si="206"/>
        <v>7200000</v>
      </c>
      <c r="EY102" s="90">
        <f t="shared" ref="EY102:EZ107" si="207">DL102+DP102+DU102+DZ102+ED102+EH102+EL102+EP102+EU102</f>
        <v>0</v>
      </c>
      <c r="EZ102" s="90">
        <f t="shared" si="207"/>
        <v>0</v>
      </c>
      <c r="FA102" s="192"/>
      <c r="FB102" s="87"/>
      <c r="FC102" s="88"/>
      <c r="FD102" s="88"/>
      <c r="FE102" s="88"/>
      <c r="FF102" s="147"/>
      <c r="FG102" s="87"/>
      <c r="FH102" s="87">
        <v>20000000</v>
      </c>
      <c r="FI102" s="87"/>
      <c r="FJ102" s="87"/>
      <c r="FK102" s="87"/>
      <c r="FL102" s="87">
        <v>10550000</v>
      </c>
      <c r="FM102" s="87">
        <v>5000000</v>
      </c>
      <c r="FN102" s="87">
        <v>4405000</v>
      </c>
      <c r="FO102" s="87">
        <v>2935000</v>
      </c>
      <c r="FP102" s="87"/>
      <c r="FQ102" s="87"/>
      <c r="FR102" s="87"/>
      <c r="FS102" s="87"/>
      <c r="FT102" s="87"/>
      <c r="FU102" s="87"/>
      <c r="FV102" s="87"/>
      <c r="FW102" s="87"/>
      <c r="FX102" s="87"/>
      <c r="FY102" s="87"/>
      <c r="FZ102" s="87"/>
      <c r="GA102" s="87"/>
      <c r="GB102" s="87"/>
      <c r="GC102" s="87"/>
      <c r="GD102" s="87"/>
      <c r="GE102" s="87"/>
      <c r="GF102" s="87"/>
      <c r="GG102" s="87"/>
      <c r="GH102" s="87"/>
      <c r="GI102" s="87"/>
      <c r="GJ102" s="87"/>
      <c r="GK102" s="87"/>
      <c r="GL102" s="87"/>
      <c r="GM102" s="87"/>
      <c r="GN102" s="87"/>
      <c r="GO102" s="87"/>
      <c r="GP102" s="87"/>
      <c r="GQ102" s="87"/>
      <c r="GR102" s="87"/>
      <c r="GS102" s="87"/>
      <c r="GT102" s="87"/>
      <c r="GU102" s="85">
        <f t="shared" ref="GU102:GU107" si="208">FB102+FG102+FL102+FQ102+FV102+GA102+GF102+GK102+GP102</f>
        <v>10550000</v>
      </c>
      <c r="GV102" s="85">
        <f t="shared" ref="GV102:GY107" si="209">GQ102+GL102+GG102+GB102+FW102+FR102+FM102+FH102+FC102</f>
        <v>25000000</v>
      </c>
      <c r="GW102" s="85">
        <f t="shared" si="209"/>
        <v>4405000</v>
      </c>
      <c r="GX102" s="85">
        <f t="shared" si="209"/>
        <v>2935000</v>
      </c>
      <c r="GY102" s="85">
        <f t="shared" si="209"/>
        <v>0</v>
      </c>
      <c r="GZ102" s="772">
        <f t="shared" ref="GZ102:GZ107" si="210">BM102+DE102+EW102+GU102</f>
        <v>34550000</v>
      </c>
      <c r="HA102" s="526" t="s">
        <v>1008</v>
      </c>
      <c r="HB102" s="280" t="s">
        <v>1278</v>
      </c>
      <c r="HC102" s="299" t="s">
        <v>1656</v>
      </c>
    </row>
    <row r="103" spans="1:211" ht="96.75" customHeight="1" x14ac:dyDescent="0.2">
      <c r="A103" s="782"/>
      <c r="B103" s="357"/>
      <c r="C103" s="313">
        <v>14</v>
      </c>
      <c r="D103" s="280" t="s">
        <v>274</v>
      </c>
      <c r="E103" s="309" t="s">
        <v>275</v>
      </c>
      <c r="F103" s="440">
        <v>0.03</v>
      </c>
      <c r="G103" s="282">
        <v>69</v>
      </c>
      <c r="H103" s="283" t="s">
        <v>276</v>
      </c>
      <c r="I103" s="394" t="s">
        <v>277</v>
      </c>
      <c r="J103" s="429" t="s">
        <v>266</v>
      </c>
      <c r="K103" s="429">
        <v>1</v>
      </c>
      <c r="L103" s="435" t="s">
        <v>58</v>
      </c>
      <c r="M103" s="287" t="s">
        <v>53</v>
      </c>
      <c r="N103" s="287">
        <v>1</v>
      </c>
      <c r="O103" s="436">
        <v>1</v>
      </c>
      <c r="P103" s="437">
        <v>1</v>
      </c>
      <c r="Q103" s="436">
        <v>1</v>
      </c>
      <c r="R103" s="289"/>
      <c r="S103" s="441">
        <v>1</v>
      </c>
      <c r="T103" s="436">
        <v>1</v>
      </c>
      <c r="U103" s="436"/>
      <c r="V103" s="437">
        <v>1</v>
      </c>
      <c r="W103" s="436">
        <v>1</v>
      </c>
      <c r="X103" s="435"/>
      <c r="Y103" s="715">
        <v>0.25</v>
      </c>
      <c r="Z103" s="433">
        <f t="shared" si="201"/>
        <v>8.6956521739130436E-3</v>
      </c>
      <c r="AA103" s="287">
        <v>4</v>
      </c>
      <c r="AB103" s="358" t="s">
        <v>114</v>
      </c>
      <c r="AC103" s="56"/>
      <c r="AD103" s="55"/>
      <c r="AE103" s="54"/>
      <c r="AF103" s="54"/>
      <c r="AG103" s="56"/>
      <c r="AH103" s="55"/>
      <c r="AI103" s="55"/>
      <c r="AJ103" s="55"/>
      <c r="AK103" s="57">
        <v>10000000</v>
      </c>
      <c r="AL103" s="58">
        <v>0</v>
      </c>
      <c r="AM103" s="58"/>
      <c r="AN103" s="58"/>
      <c r="AO103" s="57"/>
      <c r="AP103" s="58"/>
      <c r="AQ103" s="58"/>
      <c r="AR103" s="55"/>
      <c r="AS103" s="56"/>
      <c r="AT103" s="55"/>
      <c r="AU103" s="54"/>
      <c r="AV103" s="54"/>
      <c r="AW103" s="56"/>
      <c r="AX103" s="55"/>
      <c r="AY103" s="55"/>
      <c r="AZ103" s="55"/>
      <c r="BA103" s="56"/>
      <c r="BB103" s="55"/>
      <c r="BC103" s="55"/>
      <c r="BD103" s="55"/>
      <c r="BE103" s="56"/>
      <c r="BF103" s="55"/>
      <c r="BG103" s="54"/>
      <c r="BH103" s="54"/>
      <c r="BI103" s="56"/>
      <c r="BJ103" s="55"/>
      <c r="BK103" s="55"/>
      <c r="BL103" s="55"/>
      <c r="BM103" s="53">
        <f t="shared" si="202"/>
        <v>10000000</v>
      </c>
      <c r="BN103" s="54">
        <f t="shared" si="203"/>
        <v>0</v>
      </c>
      <c r="BO103" s="54">
        <f t="shared" si="203"/>
        <v>0</v>
      </c>
      <c r="BP103" s="54">
        <f t="shared" si="203"/>
        <v>0</v>
      </c>
      <c r="BQ103" s="87"/>
      <c r="BR103" s="87"/>
      <c r="BS103" s="87"/>
      <c r="BT103" s="87"/>
      <c r="BU103" s="87"/>
      <c r="BV103" s="87"/>
      <c r="BW103" s="87"/>
      <c r="BX103" s="87"/>
      <c r="BY103" s="87"/>
      <c r="BZ103" s="87">
        <v>10000000</v>
      </c>
      <c r="CA103" s="87">
        <v>10000000</v>
      </c>
      <c r="CB103" s="87"/>
      <c r="CC103" s="87"/>
      <c r="CD103" s="87"/>
      <c r="CE103" s="87"/>
      <c r="CF103" s="87"/>
      <c r="CG103" s="87"/>
      <c r="CH103" s="87"/>
      <c r="CI103" s="87"/>
      <c r="CJ103" s="87"/>
      <c r="CK103" s="87"/>
      <c r="CL103" s="87"/>
      <c r="CM103" s="87"/>
      <c r="CN103" s="87"/>
      <c r="CO103" s="87"/>
      <c r="CP103" s="87"/>
      <c r="CQ103" s="87"/>
      <c r="CR103" s="87"/>
      <c r="CS103" s="87"/>
      <c r="CT103" s="87"/>
      <c r="CU103" s="87"/>
      <c r="CV103" s="87"/>
      <c r="CW103" s="87"/>
      <c r="CX103" s="87"/>
      <c r="CY103" s="87"/>
      <c r="CZ103" s="87"/>
      <c r="DA103" s="87"/>
      <c r="DB103" s="87"/>
      <c r="DC103" s="87"/>
      <c r="DD103" s="87"/>
      <c r="DE103" s="85">
        <f t="shared" si="204"/>
        <v>10000000</v>
      </c>
      <c r="DF103" s="85">
        <f t="shared" si="205"/>
        <v>10000000</v>
      </c>
      <c r="DG103" s="85">
        <f t="shared" si="205"/>
        <v>0</v>
      </c>
      <c r="DH103" s="85">
        <f t="shared" si="205"/>
        <v>0</v>
      </c>
      <c r="DI103" s="85"/>
      <c r="DJ103" s="87"/>
      <c r="DK103" s="86"/>
      <c r="DL103" s="87"/>
      <c r="DM103" s="87"/>
      <c r="DN103" s="87"/>
      <c r="DO103" s="87"/>
      <c r="DP103" s="87"/>
      <c r="DQ103" s="87"/>
      <c r="DR103" s="87"/>
      <c r="DS103" s="87">
        <v>4000000</v>
      </c>
      <c r="DT103" s="87">
        <v>7200000</v>
      </c>
      <c r="DU103" s="87">
        <v>2675000</v>
      </c>
      <c r="DV103" s="87">
        <v>2675000</v>
      </c>
      <c r="DW103" s="87"/>
      <c r="DX103" s="87"/>
      <c r="DY103" s="87"/>
      <c r="DZ103" s="87"/>
      <c r="EA103" s="87"/>
      <c r="EB103" s="87"/>
      <c r="EC103" s="87"/>
      <c r="ED103" s="87"/>
      <c r="EE103" s="87"/>
      <c r="EF103" s="87"/>
      <c r="EG103" s="87"/>
      <c r="EH103" s="87"/>
      <c r="EI103" s="87"/>
      <c r="EJ103" s="87"/>
      <c r="EK103" s="87"/>
      <c r="EL103" s="87"/>
      <c r="EM103" s="87"/>
      <c r="EN103" s="87"/>
      <c r="EO103" s="87"/>
      <c r="EP103" s="87"/>
      <c r="EQ103" s="87"/>
      <c r="ER103" s="87"/>
      <c r="ES103" s="87"/>
      <c r="ET103" s="87"/>
      <c r="EU103" s="87"/>
      <c r="EV103" s="87"/>
      <c r="EW103" s="85">
        <f t="shared" si="206"/>
        <v>4000000</v>
      </c>
      <c r="EX103" s="90">
        <f t="shared" si="206"/>
        <v>7200000</v>
      </c>
      <c r="EY103" s="90">
        <f t="shared" si="207"/>
        <v>2675000</v>
      </c>
      <c r="EZ103" s="90">
        <f t="shared" si="207"/>
        <v>2675000</v>
      </c>
      <c r="FA103" s="192"/>
      <c r="FB103" s="87"/>
      <c r="FC103" s="88"/>
      <c r="FD103" s="88"/>
      <c r="FE103" s="88"/>
      <c r="FF103" s="147"/>
      <c r="FG103" s="87"/>
      <c r="FH103" s="87"/>
      <c r="FI103" s="87"/>
      <c r="FJ103" s="87"/>
      <c r="FK103" s="87"/>
      <c r="FL103" s="87">
        <f>15000000-10550000</f>
        <v>4450000</v>
      </c>
      <c r="FM103" s="87">
        <v>5000000</v>
      </c>
      <c r="FN103" s="87">
        <v>4400000</v>
      </c>
      <c r="FO103" s="87"/>
      <c r="FP103" s="87"/>
      <c r="FQ103" s="87"/>
      <c r="FR103" s="87"/>
      <c r="FS103" s="87"/>
      <c r="FT103" s="87"/>
      <c r="FU103" s="87"/>
      <c r="FV103" s="87"/>
      <c r="FW103" s="87"/>
      <c r="FX103" s="87"/>
      <c r="FY103" s="87"/>
      <c r="FZ103" s="87"/>
      <c r="GA103" s="87"/>
      <c r="GB103" s="87"/>
      <c r="GC103" s="87"/>
      <c r="GD103" s="87"/>
      <c r="GE103" s="87"/>
      <c r="GF103" s="87">
        <f>10550000-4450000</f>
        <v>6100000</v>
      </c>
      <c r="GG103" s="87"/>
      <c r="GH103" s="87"/>
      <c r="GI103" s="87"/>
      <c r="GJ103" s="87"/>
      <c r="GK103" s="87"/>
      <c r="GL103" s="87"/>
      <c r="GM103" s="87"/>
      <c r="GN103" s="87"/>
      <c r="GO103" s="87"/>
      <c r="GP103" s="87"/>
      <c r="GQ103" s="87"/>
      <c r="GR103" s="87"/>
      <c r="GS103" s="87"/>
      <c r="GT103" s="87"/>
      <c r="GU103" s="85">
        <f t="shared" si="208"/>
        <v>10550000</v>
      </c>
      <c r="GV103" s="85">
        <f t="shared" si="209"/>
        <v>5000000</v>
      </c>
      <c r="GW103" s="85">
        <f t="shared" si="209"/>
        <v>4400000</v>
      </c>
      <c r="GX103" s="85">
        <f t="shared" si="209"/>
        <v>0</v>
      </c>
      <c r="GY103" s="85">
        <f t="shared" si="209"/>
        <v>0</v>
      </c>
      <c r="GZ103" s="772">
        <f t="shared" si="210"/>
        <v>34550000</v>
      </c>
      <c r="HA103" s="526" t="s">
        <v>1009</v>
      </c>
      <c r="HB103" s="280" t="s">
        <v>1279</v>
      </c>
      <c r="HC103" s="299" t="s">
        <v>1657</v>
      </c>
    </row>
    <row r="104" spans="1:211" ht="96.75" customHeight="1" x14ac:dyDescent="0.2">
      <c r="A104" s="782"/>
      <c r="B104" s="357"/>
      <c r="C104" s="304">
        <v>15</v>
      </c>
      <c r="D104" s="729" t="s">
        <v>261</v>
      </c>
      <c r="E104" s="477" t="s">
        <v>262</v>
      </c>
      <c r="F104" s="477" t="s">
        <v>263</v>
      </c>
      <c r="G104" s="294">
        <v>70</v>
      </c>
      <c r="H104" s="283" t="s">
        <v>278</v>
      </c>
      <c r="I104" s="428" t="s">
        <v>279</v>
      </c>
      <c r="J104" s="429" t="s">
        <v>266</v>
      </c>
      <c r="K104" s="429">
        <v>1</v>
      </c>
      <c r="L104" s="442" t="s">
        <v>73</v>
      </c>
      <c r="M104" s="443">
        <v>322</v>
      </c>
      <c r="N104" s="444">
        <v>490</v>
      </c>
      <c r="O104" s="436">
        <v>343</v>
      </c>
      <c r="P104" s="437">
        <v>464</v>
      </c>
      <c r="Q104" s="436">
        <v>406</v>
      </c>
      <c r="R104" s="289"/>
      <c r="S104" s="438">
        <v>524</v>
      </c>
      <c r="T104" s="436">
        <v>469</v>
      </c>
      <c r="U104" s="436"/>
      <c r="V104" s="437">
        <v>584</v>
      </c>
      <c r="W104" s="436">
        <v>490</v>
      </c>
      <c r="X104" s="435"/>
      <c r="Y104" s="435">
        <v>550</v>
      </c>
      <c r="Z104" s="433">
        <f t="shared" si="201"/>
        <v>1.7391304347826087E-2</v>
      </c>
      <c r="AA104" s="287">
        <v>4</v>
      </c>
      <c r="AB104" s="358" t="s">
        <v>114</v>
      </c>
      <c r="AC104" s="56"/>
      <c r="AD104" s="55"/>
      <c r="AE104" s="54"/>
      <c r="AF104" s="54"/>
      <c r="AG104" s="56"/>
      <c r="AH104" s="55"/>
      <c r="AI104" s="55"/>
      <c r="AJ104" s="55"/>
      <c r="AK104" s="57">
        <v>20000000</v>
      </c>
      <c r="AL104" s="58">
        <v>0</v>
      </c>
      <c r="AM104" s="58"/>
      <c r="AN104" s="58"/>
      <c r="AO104" s="57"/>
      <c r="AP104" s="58"/>
      <c r="AQ104" s="58"/>
      <c r="AR104" s="55"/>
      <c r="AS104" s="56"/>
      <c r="AT104" s="55"/>
      <c r="AU104" s="54"/>
      <c r="AV104" s="54"/>
      <c r="AW104" s="56"/>
      <c r="AX104" s="55"/>
      <c r="AY104" s="55"/>
      <c r="AZ104" s="55"/>
      <c r="BA104" s="56"/>
      <c r="BB104" s="55"/>
      <c r="BC104" s="55"/>
      <c r="BD104" s="55"/>
      <c r="BE104" s="56"/>
      <c r="BF104" s="55"/>
      <c r="BG104" s="54"/>
      <c r="BH104" s="54"/>
      <c r="BI104" s="56"/>
      <c r="BJ104" s="55"/>
      <c r="BK104" s="55"/>
      <c r="BL104" s="55"/>
      <c r="BM104" s="53">
        <f t="shared" si="202"/>
        <v>20000000</v>
      </c>
      <c r="BN104" s="54">
        <f t="shared" si="203"/>
        <v>0</v>
      </c>
      <c r="BO104" s="54">
        <f t="shared" si="203"/>
        <v>0</v>
      </c>
      <c r="BP104" s="54">
        <f t="shared" si="203"/>
        <v>0</v>
      </c>
      <c r="BQ104" s="87"/>
      <c r="BR104" s="87"/>
      <c r="BS104" s="87"/>
      <c r="BT104" s="87"/>
      <c r="BU104" s="87"/>
      <c r="BV104" s="87"/>
      <c r="BW104" s="87"/>
      <c r="BX104" s="87"/>
      <c r="BY104" s="87"/>
      <c r="BZ104" s="87">
        <v>20000000</v>
      </c>
      <c r="CA104" s="87">
        <v>20000000</v>
      </c>
      <c r="CB104" s="87"/>
      <c r="CC104" s="87"/>
      <c r="CD104" s="87"/>
      <c r="CE104" s="87"/>
      <c r="CF104" s="87"/>
      <c r="CG104" s="87"/>
      <c r="CH104" s="87"/>
      <c r="CI104" s="87"/>
      <c r="CJ104" s="87"/>
      <c r="CK104" s="87"/>
      <c r="CL104" s="87"/>
      <c r="CM104" s="87"/>
      <c r="CN104" s="87"/>
      <c r="CO104" s="87"/>
      <c r="CP104" s="87"/>
      <c r="CQ104" s="87"/>
      <c r="CR104" s="87"/>
      <c r="CS104" s="87"/>
      <c r="CT104" s="87"/>
      <c r="CU104" s="87"/>
      <c r="CV104" s="87"/>
      <c r="CW104" s="87"/>
      <c r="CX104" s="87"/>
      <c r="CY104" s="87"/>
      <c r="CZ104" s="87"/>
      <c r="DA104" s="87"/>
      <c r="DB104" s="87"/>
      <c r="DC104" s="87"/>
      <c r="DD104" s="87"/>
      <c r="DE104" s="85">
        <f t="shared" si="204"/>
        <v>20000000</v>
      </c>
      <c r="DF104" s="85">
        <f t="shared" si="205"/>
        <v>20000000</v>
      </c>
      <c r="DG104" s="85">
        <f t="shared" si="205"/>
        <v>0</v>
      </c>
      <c r="DH104" s="85">
        <f t="shared" si="205"/>
        <v>0</v>
      </c>
      <c r="DI104" s="85"/>
      <c r="DJ104" s="87"/>
      <c r="DK104" s="86"/>
      <c r="DL104" s="87"/>
      <c r="DM104" s="87"/>
      <c r="DN104" s="87"/>
      <c r="DO104" s="87"/>
      <c r="DP104" s="87"/>
      <c r="DQ104" s="87"/>
      <c r="DR104" s="87"/>
      <c r="DS104" s="87">
        <v>4000000</v>
      </c>
      <c r="DT104" s="87">
        <v>14400000</v>
      </c>
      <c r="DU104" s="87"/>
      <c r="DV104" s="87"/>
      <c r="DW104" s="87"/>
      <c r="DX104" s="87"/>
      <c r="DY104" s="87"/>
      <c r="DZ104" s="87"/>
      <c r="EA104" s="87"/>
      <c r="EB104" s="87"/>
      <c r="EC104" s="87"/>
      <c r="ED104" s="87"/>
      <c r="EE104" s="87"/>
      <c r="EF104" s="87"/>
      <c r="EG104" s="87"/>
      <c r="EH104" s="87"/>
      <c r="EI104" s="87"/>
      <c r="EJ104" s="87"/>
      <c r="EK104" s="87"/>
      <c r="EL104" s="87"/>
      <c r="EM104" s="87"/>
      <c r="EN104" s="87"/>
      <c r="EO104" s="87"/>
      <c r="EP104" s="87"/>
      <c r="EQ104" s="87"/>
      <c r="ER104" s="87"/>
      <c r="ES104" s="87"/>
      <c r="ET104" s="87"/>
      <c r="EU104" s="87"/>
      <c r="EV104" s="87"/>
      <c r="EW104" s="85">
        <f t="shared" si="206"/>
        <v>4000000</v>
      </c>
      <c r="EX104" s="90">
        <f t="shared" si="206"/>
        <v>14400000</v>
      </c>
      <c r="EY104" s="90">
        <f t="shared" si="207"/>
        <v>0</v>
      </c>
      <c r="EZ104" s="90">
        <f t="shared" si="207"/>
        <v>0</v>
      </c>
      <c r="FA104" s="192"/>
      <c r="FB104" s="87"/>
      <c r="FC104" s="88"/>
      <c r="FD104" s="88"/>
      <c r="FE104" s="88"/>
      <c r="FF104" s="147"/>
      <c r="FG104" s="87"/>
      <c r="FH104" s="87"/>
      <c r="FI104" s="87"/>
      <c r="FJ104" s="87"/>
      <c r="FK104" s="87"/>
      <c r="FL104" s="87"/>
      <c r="FM104" s="87">
        <v>10000000</v>
      </c>
      <c r="FN104" s="87"/>
      <c r="FO104" s="87"/>
      <c r="FP104" s="87"/>
      <c r="FQ104" s="87"/>
      <c r="FR104" s="87"/>
      <c r="FS104" s="87"/>
      <c r="FT104" s="87"/>
      <c r="FU104" s="87"/>
      <c r="FV104" s="87"/>
      <c r="FW104" s="87"/>
      <c r="FX104" s="87"/>
      <c r="FY104" s="87"/>
      <c r="FZ104" s="87"/>
      <c r="GA104" s="87"/>
      <c r="GB104" s="87"/>
      <c r="GC104" s="87"/>
      <c r="GD104" s="87"/>
      <c r="GE104" s="87"/>
      <c r="GF104" s="87">
        <v>21165000</v>
      </c>
      <c r="GG104" s="87"/>
      <c r="GH104" s="87"/>
      <c r="GI104" s="87"/>
      <c r="GJ104" s="87"/>
      <c r="GK104" s="87"/>
      <c r="GL104" s="87"/>
      <c r="GM104" s="87"/>
      <c r="GN104" s="87"/>
      <c r="GO104" s="87"/>
      <c r="GP104" s="87"/>
      <c r="GQ104" s="87"/>
      <c r="GR104" s="87"/>
      <c r="GS104" s="87"/>
      <c r="GT104" s="87"/>
      <c r="GU104" s="85">
        <f t="shared" si="208"/>
        <v>21165000</v>
      </c>
      <c r="GV104" s="85">
        <f t="shared" si="209"/>
        <v>10000000</v>
      </c>
      <c r="GW104" s="85">
        <f t="shared" si="209"/>
        <v>0</v>
      </c>
      <c r="GX104" s="85">
        <f t="shared" si="209"/>
        <v>0</v>
      </c>
      <c r="GY104" s="85">
        <f t="shared" si="209"/>
        <v>0</v>
      </c>
      <c r="GZ104" s="772">
        <f t="shared" si="210"/>
        <v>65165000</v>
      </c>
      <c r="HA104" s="741" t="s">
        <v>1010</v>
      </c>
      <c r="HB104" s="280" t="s">
        <v>1280</v>
      </c>
      <c r="HC104" s="299" t="s">
        <v>1658</v>
      </c>
    </row>
    <row r="105" spans="1:211" ht="96.75" customHeight="1" x14ac:dyDescent="0.2">
      <c r="A105" s="782"/>
      <c r="B105" s="357"/>
      <c r="C105" s="304"/>
      <c r="D105" s="730"/>
      <c r="E105" s="335"/>
      <c r="F105" s="335"/>
      <c r="G105" s="294">
        <v>71</v>
      </c>
      <c r="H105" s="283" t="s">
        <v>280</v>
      </c>
      <c r="I105" s="428" t="s">
        <v>281</v>
      </c>
      <c r="J105" s="429" t="s">
        <v>266</v>
      </c>
      <c r="K105" s="429">
        <v>1</v>
      </c>
      <c r="L105" s="442" t="s">
        <v>73</v>
      </c>
      <c r="M105" s="443">
        <v>1762</v>
      </c>
      <c r="N105" s="444">
        <v>2570</v>
      </c>
      <c r="O105" s="436">
        <v>1863</v>
      </c>
      <c r="P105" s="437">
        <v>2551</v>
      </c>
      <c r="Q105" s="436">
        <v>2166</v>
      </c>
      <c r="R105" s="289"/>
      <c r="S105" s="438">
        <v>2706</v>
      </c>
      <c r="T105" s="436">
        <v>2469</v>
      </c>
      <c r="U105" s="436"/>
      <c r="V105" s="437">
        <v>2957</v>
      </c>
      <c r="W105" s="436">
        <v>2570</v>
      </c>
      <c r="X105" s="435"/>
      <c r="Y105" s="435">
        <v>3024</v>
      </c>
      <c r="Z105" s="433">
        <f t="shared" si="201"/>
        <v>0</v>
      </c>
      <c r="AA105" s="287">
        <v>4</v>
      </c>
      <c r="AB105" s="358" t="s">
        <v>114</v>
      </c>
      <c r="AC105" s="56"/>
      <c r="AD105" s="55"/>
      <c r="AE105" s="54"/>
      <c r="AF105" s="54"/>
      <c r="AG105" s="56"/>
      <c r="AH105" s="55"/>
      <c r="AI105" s="55"/>
      <c r="AJ105" s="55"/>
      <c r="AK105" s="57"/>
      <c r="AL105" s="58"/>
      <c r="AM105" s="58"/>
      <c r="AN105" s="58"/>
      <c r="AO105" s="57"/>
      <c r="AP105" s="58"/>
      <c r="AQ105" s="58"/>
      <c r="AR105" s="55"/>
      <c r="AS105" s="56"/>
      <c r="AT105" s="55"/>
      <c r="AU105" s="54"/>
      <c r="AV105" s="54"/>
      <c r="AW105" s="56"/>
      <c r="AX105" s="55"/>
      <c r="AY105" s="55"/>
      <c r="AZ105" s="55"/>
      <c r="BA105" s="56"/>
      <c r="BB105" s="55"/>
      <c r="BC105" s="55"/>
      <c r="BD105" s="55"/>
      <c r="BE105" s="56"/>
      <c r="BF105" s="55"/>
      <c r="BG105" s="54"/>
      <c r="BH105" s="54"/>
      <c r="BI105" s="56"/>
      <c r="BJ105" s="55"/>
      <c r="BK105" s="55"/>
      <c r="BL105" s="55"/>
      <c r="BM105" s="53">
        <f t="shared" si="202"/>
        <v>0</v>
      </c>
      <c r="BN105" s="54">
        <f t="shared" si="203"/>
        <v>0</v>
      </c>
      <c r="BO105" s="54">
        <f t="shared" si="203"/>
        <v>0</v>
      </c>
      <c r="BP105" s="54">
        <f t="shared" si="203"/>
        <v>0</v>
      </c>
      <c r="BQ105" s="87"/>
      <c r="BR105" s="87"/>
      <c r="BS105" s="87"/>
      <c r="BT105" s="87"/>
      <c r="BU105" s="87"/>
      <c r="BV105" s="87"/>
      <c r="BW105" s="87"/>
      <c r="BX105" s="87"/>
      <c r="BY105" s="87"/>
      <c r="BZ105" s="87"/>
      <c r="CA105" s="87"/>
      <c r="CB105" s="87"/>
      <c r="CC105" s="87"/>
      <c r="CD105" s="87"/>
      <c r="CE105" s="87"/>
      <c r="CF105" s="87"/>
      <c r="CG105" s="87"/>
      <c r="CH105" s="87"/>
      <c r="CI105" s="87"/>
      <c r="CJ105" s="87"/>
      <c r="CK105" s="87"/>
      <c r="CL105" s="87"/>
      <c r="CM105" s="87"/>
      <c r="CN105" s="87"/>
      <c r="CO105" s="87"/>
      <c r="CP105" s="87"/>
      <c r="CQ105" s="87"/>
      <c r="CR105" s="87"/>
      <c r="CS105" s="87"/>
      <c r="CT105" s="87"/>
      <c r="CU105" s="87"/>
      <c r="CV105" s="87"/>
      <c r="CW105" s="87"/>
      <c r="CX105" s="87"/>
      <c r="CY105" s="87"/>
      <c r="CZ105" s="87"/>
      <c r="DA105" s="87"/>
      <c r="DB105" s="87"/>
      <c r="DC105" s="87"/>
      <c r="DD105" s="87"/>
      <c r="DE105" s="85">
        <f t="shared" si="204"/>
        <v>0</v>
      </c>
      <c r="DF105" s="85">
        <f t="shared" si="205"/>
        <v>0</v>
      </c>
      <c r="DG105" s="85">
        <f t="shared" si="205"/>
        <v>0</v>
      </c>
      <c r="DH105" s="85">
        <f t="shared" si="205"/>
        <v>0</v>
      </c>
      <c r="DI105" s="85"/>
      <c r="DJ105" s="87"/>
      <c r="DK105" s="86"/>
      <c r="DL105" s="87"/>
      <c r="DM105" s="87"/>
      <c r="DN105" s="87"/>
      <c r="DO105" s="87"/>
      <c r="DP105" s="87"/>
      <c r="DQ105" s="87"/>
      <c r="DR105" s="87"/>
      <c r="DS105" s="87">
        <v>0</v>
      </c>
      <c r="DT105" s="87"/>
      <c r="DU105" s="87"/>
      <c r="DV105" s="87"/>
      <c r="DW105" s="87"/>
      <c r="DX105" s="87"/>
      <c r="DY105" s="87"/>
      <c r="DZ105" s="87"/>
      <c r="EA105" s="87"/>
      <c r="EB105" s="87"/>
      <c r="EC105" s="87"/>
      <c r="ED105" s="87"/>
      <c r="EE105" s="87"/>
      <c r="EF105" s="87"/>
      <c r="EG105" s="87"/>
      <c r="EH105" s="87"/>
      <c r="EI105" s="87"/>
      <c r="EJ105" s="87"/>
      <c r="EK105" s="87"/>
      <c r="EL105" s="87"/>
      <c r="EM105" s="87"/>
      <c r="EN105" s="87"/>
      <c r="EO105" s="87"/>
      <c r="EP105" s="87"/>
      <c r="EQ105" s="87"/>
      <c r="ER105" s="87"/>
      <c r="ES105" s="87"/>
      <c r="ET105" s="87"/>
      <c r="EU105" s="87"/>
      <c r="EV105" s="87"/>
      <c r="EW105" s="85">
        <f t="shared" si="206"/>
        <v>0</v>
      </c>
      <c r="EX105" s="90">
        <f t="shared" si="206"/>
        <v>0</v>
      </c>
      <c r="EY105" s="90">
        <f t="shared" si="207"/>
        <v>0</v>
      </c>
      <c r="EZ105" s="90">
        <f t="shared" si="207"/>
        <v>0</v>
      </c>
      <c r="FA105" s="192"/>
      <c r="FB105" s="87"/>
      <c r="FC105" s="88"/>
      <c r="FD105" s="88"/>
      <c r="FE105" s="88"/>
      <c r="FF105" s="147"/>
      <c r="FG105" s="87"/>
      <c r="FH105" s="87"/>
      <c r="FI105" s="87"/>
      <c r="FJ105" s="87"/>
      <c r="FK105" s="87"/>
      <c r="FL105" s="87"/>
      <c r="FM105" s="87"/>
      <c r="FN105" s="87"/>
      <c r="FO105" s="87"/>
      <c r="FP105" s="87"/>
      <c r="FQ105" s="87"/>
      <c r="FR105" s="87"/>
      <c r="FS105" s="87"/>
      <c r="FT105" s="87"/>
      <c r="FU105" s="87"/>
      <c r="FV105" s="87"/>
      <c r="FW105" s="87"/>
      <c r="FX105" s="87"/>
      <c r="FY105" s="87"/>
      <c r="FZ105" s="87"/>
      <c r="GA105" s="87"/>
      <c r="GB105" s="87"/>
      <c r="GC105" s="87"/>
      <c r="GD105" s="87"/>
      <c r="GE105" s="87"/>
      <c r="GF105" s="87">
        <v>0</v>
      </c>
      <c r="GG105" s="87"/>
      <c r="GH105" s="87"/>
      <c r="GI105" s="87"/>
      <c r="GJ105" s="87"/>
      <c r="GK105" s="87"/>
      <c r="GL105" s="87"/>
      <c r="GM105" s="87"/>
      <c r="GN105" s="87"/>
      <c r="GO105" s="87"/>
      <c r="GP105" s="87"/>
      <c r="GQ105" s="87"/>
      <c r="GR105" s="87"/>
      <c r="GS105" s="87"/>
      <c r="GT105" s="87"/>
      <c r="GU105" s="85">
        <f t="shared" si="208"/>
        <v>0</v>
      </c>
      <c r="GV105" s="85">
        <f t="shared" si="209"/>
        <v>0</v>
      </c>
      <c r="GW105" s="85">
        <f t="shared" si="209"/>
        <v>0</v>
      </c>
      <c r="GX105" s="85">
        <f t="shared" si="209"/>
        <v>0</v>
      </c>
      <c r="GY105" s="85">
        <f t="shared" si="209"/>
        <v>0</v>
      </c>
      <c r="GZ105" s="772">
        <f t="shared" si="210"/>
        <v>0</v>
      </c>
      <c r="HA105" s="741" t="s">
        <v>1011</v>
      </c>
      <c r="HB105" s="280" t="s">
        <v>1281</v>
      </c>
      <c r="HC105" s="299" t="s">
        <v>1659</v>
      </c>
    </row>
    <row r="106" spans="1:211" ht="96.75" customHeight="1" x14ac:dyDescent="0.2">
      <c r="A106" s="782"/>
      <c r="B106" s="357"/>
      <c r="C106" s="304"/>
      <c r="D106" s="730"/>
      <c r="E106" s="335"/>
      <c r="F106" s="335"/>
      <c r="G106" s="282">
        <v>72</v>
      </c>
      <c r="H106" s="283" t="s">
        <v>282</v>
      </c>
      <c r="I106" s="428" t="s">
        <v>283</v>
      </c>
      <c r="J106" s="429" t="s">
        <v>266</v>
      </c>
      <c r="K106" s="429">
        <v>1</v>
      </c>
      <c r="L106" s="445" t="s">
        <v>58</v>
      </c>
      <c r="M106" s="387">
        <v>455</v>
      </c>
      <c r="N106" s="387">
        <v>455</v>
      </c>
      <c r="O106" s="436">
        <v>455</v>
      </c>
      <c r="P106" s="437">
        <v>445</v>
      </c>
      <c r="Q106" s="446">
        <v>455</v>
      </c>
      <c r="R106" s="289"/>
      <c r="S106" s="431">
        <v>889</v>
      </c>
      <c r="T106" s="446">
        <v>455</v>
      </c>
      <c r="U106" s="446"/>
      <c r="V106" s="447">
        <v>645</v>
      </c>
      <c r="W106" s="446">
        <v>455</v>
      </c>
      <c r="X106" s="445"/>
      <c r="Y106" s="445">
        <v>199</v>
      </c>
      <c r="Z106" s="433">
        <f t="shared" si="201"/>
        <v>8.6956521739130436E-3</v>
      </c>
      <c r="AA106" s="287">
        <v>4</v>
      </c>
      <c r="AB106" s="358" t="s">
        <v>114</v>
      </c>
      <c r="AC106" s="57"/>
      <c r="AD106" s="58"/>
      <c r="AE106" s="59"/>
      <c r="AF106" s="59"/>
      <c r="AG106" s="57"/>
      <c r="AH106" s="58"/>
      <c r="AI106" s="58"/>
      <c r="AJ106" s="58"/>
      <c r="AK106" s="57">
        <v>10000000</v>
      </c>
      <c r="AL106" s="58">
        <v>50000000</v>
      </c>
      <c r="AM106" s="58">
        <v>47986000</v>
      </c>
      <c r="AN106" s="58">
        <v>7986000</v>
      </c>
      <c r="AO106" s="57"/>
      <c r="AP106" s="58"/>
      <c r="AQ106" s="58"/>
      <c r="AR106" s="58"/>
      <c r="AS106" s="57"/>
      <c r="AT106" s="58"/>
      <c r="AU106" s="59"/>
      <c r="AV106" s="59"/>
      <c r="AW106" s="57"/>
      <c r="AX106" s="58"/>
      <c r="AY106" s="58"/>
      <c r="AZ106" s="58"/>
      <c r="BA106" s="57"/>
      <c r="BB106" s="58"/>
      <c r="BC106" s="58"/>
      <c r="BD106" s="58"/>
      <c r="BE106" s="57"/>
      <c r="BF106" s="58"/>
      <c r="BG106" s="59"/>
      <c r="BH106" s="59"/>
      <c r="BI106" s="57"/>
      <c r="BJ106" s="58"/>
      <c r="BK106" s="58"/>
      <c r="BL106" s="58"/>
      <c r="BM106" s="53">
        <f t="shared" si="202"/>
        <v>10000000</v>
      </c>
      <c r="BN106" s="54">
        <f t="shared" si="203"/>
        <v>50000000</v>
      </c>
      <c r="BO106" s="54">
        <f t="shared" si="203"/>
        <v>47986000</v>
      </c>
      <c r="BP106" s="54">
        <f t="shared" si="203"/>
        <v>7986000</v>
      </c>
      <c r="BQ106" s="87"/>
      <c r="BR106" s="87"/>
      <c r="BS106" s="87"/>
      <c r="BT106" s="87"/>
      <c r="BU106" s="87"/>
      <c r="BV106" s="87"/>
      <c r="BW106" s="87"/>
      <c r="BX106" s="87"/>
      <c r="BY106" s="87"/>
      <c r="BZ106" s="87">
        <v>10000000</v>
      </c>
      <c r="CA106" s="87"/>
      <c r="CB106" s="87"/>
      <c r="CC106" s="87"/>
      <c r="CD106" s="87">
        <v>40000000</v>
      </c>
      <c r="CE106" s="87"/>
      <c r="CF106" s="87"/>
      <c r="CG106" s="87"/>
      <c r="CH106" s="87"/>
      <c r="CI106" s="87"/>
      <c r="CJ106" s="87"/>
      <c r="CK106" s="87"/>
      <c r="CL106" s="87"/>
      <c r="CM106" s="87"/>
      <c r="CN106" s="87"/>
      <c r="CO106" s="87"/>
      <c r="CP106" s="87"/>
      <c r="CQ106" s="87"/>
      <c r="CR106" s="87"/>
      <c r="CS106" s="87"/>
      <c r="CT106" s="87"/>
      <c r="CU106" s="87"/>
      <c r="CV106" s="87"/>
      <c r="CW106" s="87"/>
      <c r="CX106" s="87"/>
      <c r="CY106" s="87"/>
      <c r="CZ106" s="87"/>
      <c r="DA106" s="87"/>
      <c r="DB106" s="87"/>
      <c r="DC106" s="87"/>
      <c r="DD106" s="87"/>
      <c r="DE106" s="85">
        <f t="shared" si="204"/>
        <v>10000000</v>
      </c>
      <c r="DF106" s="85">
        <f t="shared" si="205"/>
        <v>0</v>
      </c>
      <c r="DG106" s="85">
        <f t="shared" si="205"/>
        <v>0</v>
      </c>
      <c r="DH106" s="85">
        <f t="shared" si="205"/>
        <v>0</v>
      </c>
      <c r="DI106" s="85">
        <f>CD106</f>
        <v>40000000</v>
      </c>
      <c r="DJ106" s="87"/>
      <c r="DK106" s="86"/>
      <c r="DL106" s="87"/>
      <c r="DM106" s="87"/>
      <c r="DN106" s="87"/>
      <c r="DO106" s="87"/>
      <c r="DP106" s="87"/>
      <c r="DQ106" s="87"/>
      <c r="DR106" s="87"/>
      <c r="DS106" s="87">
        <v>3000000</v>
      </c>
      <c r="DT106" s="87">
        <v>7200000</v>
      </c>
      <c r="DU106" s="87"/>
      <c r="DV106" s="87"/>
      <c r="DW106" s="87"/>
      <c r="DX106" s="87"/>
      <c r="DY106" s="87"/>
      <c r="DZ106" s="87"/>
      <c r="EA106" s="87"/>
      <c r="EB106" s="87"/>
      <c r="EC106" s="87"/>
      <c r="ED106" s="87"/>
      <c r="EE106" s="87"/>
      <c r="EF106" s="87"/>
      <c r="EG106" s="87"/>
      <c r="EH106" s="87"/>
      <c r="EI106" s="87"/>
      <c r="EJ106" s="87"/>
      <c r="EK106" s="87"/>
      <c r="EL106" s="87"/>
      <c r="EM106" s="87"/>
      <c r="EN106" s="87"/>
      <c r="EO106" s="87"/>
      <c r="EP106" s="87"/>
      <c r="EQ106" s="87"/>
      <c r="ER106" s="87"/>
      <c r="ES106" s="87"/>
      <c r="ET106" s="87"/>
      <c r="EU106" s="87"/>
      <c r="EV106" s="87"/>
      <c r="EW106" s="85">
        <f t="shared" si="206"/>
        <v>3000000</v>
      </c>
      <c r="EX106" s="90">
        <f t="shared" si="206"/>
        <v>7200000</v>
      </c>
      <c r="EY106" s="90">
        <f t="shared" si="207"/>
        <v>0</v>
      </c>
      <c r="EZ106" s="90">
        <f t="shared" si="207"/>
        <v>0</v>
      </c>
      <c r="FA106" s="192"/>
      <c r="FB106" s="87"/>
      <c r="FC106" s="88"/>
      <c r="FD106" s="88"/>
      <c r="FE106" s="88"/>
      <c r="FF106" s="147"/>
      <c r="FG106" s="87"/>
      <c r="FH106" s="87"/>
      <c r="FI106" s="87"/>
      <c r="FJ106" s="87"/>
      <c r="FK106" s="87"/>
      <c r="FL106" s="87"/>
      <c r="FM106" s="87">
        <v>5000000</v>
      </c>
      <c r="FN106" s="87"/>
      <c r="FO106" s="87"/>
      <c r="FP106" s="87"/>
      <c r="FQ106" s="87"/>
      <c r="FR106" s="87"/>
      <c r="FS106" s="87"/>
      <c r="FT106" s="87"/>
      <c r="FU106" s="87"/>
      <c r="FV106" s="87"/>
      <c r="FW106" s="87"/>
      <c r="FX106" s="87"/>
      <c r="FY106" s="87"/>
      <c r="FZ106" s="87"/>
      <c r="GA106" s="87"/>
      <c r="GB106" s="87"/>
      <c r="GC106" s="87"/>
      <c r="GD106" s="87"/>
      <c r="GE106" s="87"/>
      <c r="GF106" s="87">
        <v>10580000</v>
      </c>
      <c r="GG106" s="87"/>
      <c r="GH106" s="87"/>
      <c r="GI106" s="87"/>
      <c r="GJ106" s="87"/>
      <c r="GK106" s="87"/>
      <c r="GL106" s="87"/>
      <c r="GM106" s="87"/>
      <c r="GN106" s="87"/>
      <c r="GO106" s="87"/>
      <c r="GP106" s="87"/>
      <c r="GQ106" s="87"/>
      <c r="GR106" s="87"/>
      <c r="GS106" s="87"/>
      <c r="GT106" s="87"/>
      <c r="GU106" s="85">
        <f t="shared" si="208"/>
        <v>10580000</v>
      </c>
      <c r="GV106" s="85">
        <f t="shared" si="209"/>
        <v>5000000</v>
      </c>
      <c r="GW106" s="85">
        <f t="shared" si="209"/>
        <v>0</v>
      </c>
      <c r="GX106" s="85">
        <f t="shared" si="209"/>
        <v>0</v>
      </c>
      <c r="GY106" s="85">
        <f t="shared" si="209"/>
        <v>0</v>
      </c>
      <c r="GZ106" s="772">
        <f t="shared" si="210"/>
        <v>33580000</v>
      </c>
      <c r="HA106" s="741" t="s">
        <v>1012</v>
      </c>
      <c r="HB106" s="280" t="s">
        <v>1282</v>
      </c>
      <c r="HC106" s="299" t="s">
        <v>1660</v>
      </c>
    </row>
    <row r="107" spans="1:211" ht="150.75" customHeight="1" x14ac:dyDescent="0.2">
      <c r="A107" s="782"/>
      <c r="B107" s="357"/>
      <c r="C107" s="300"/>
      <c r="D107" s="731"/>
      <c r="E107" s="309"/>
      <c r="F107" s="309"/>
      <c r="G107" s="282">
        <v>73</v>
      </c>
      <c r="H107" s="283" t="s">
        <v>284</v>
      </c>
      <c r="I107" s="428" t="s">
        <v>285</v>
      </c>
      <c r="J107" s="429" t="s">
        <v>266</v>
      </c>
      <c r="K107" s="429">
        <v>1</v>
      </c>
      <c r="L107" s="333" t="s">
        <v>58</v>
      </c>
      <c r="M107" s="387" t="s">
        <v>53</v>
      </c>
      <c r="N107" s="387">
        <v>1</v>
      </c>
      <c r="O107" s="281">
        <v>1</v>
      </c>
      <c r="P107" s="430">
        <v>1</v>
      </c>
      <c r="Q107" s="313">
        <v>1</v>
      </c>
      <c r="R107" s="289"/>
      <c r="S107" s="431">
        <v>1</v>
      </c>
      <c r="T107" s="313">
        <v>1</v>
      </c>
      <c r="U107" s="313"/>
      <c r="V107" s="432">
        <v>1</v>
      </c>
      <c r="W107" s="313">
        <v>1</v>
      </c>
      <c r="X107" s="333"/>
      <c r="Y107" s="333">
        <v>0.25</v>
      </c>
      <c r="Z107" s="433">
        <f t="shared" si="201"/>
        <v>0.95652173913043481</v>
      </c>
      <c r="AA107" s="287">
        <v>4</v>
      </c>
      <c r="AB107" s="358" t="s">
        <v>114</v>
      </c>
      <c r="AC107" s="57"/>
      <c r="AD107" s="58"/>
      <c r="AE107" s="59"/>
      <c r="AF107" s="59"/>
      <c r="AG107" s="57"/>
      <c r="AH107" s="58"/>
      <c r="AI107" s="58"/>
      <c r="AJ107" s="58"/>
      <c r="AK107" s="57"/>
      <c r="AL107" s="58"/>
      <c r="AM107" s="58"/>
      <c r="AN107" s="58"/>
      <c r="AO107" s="57"/>
      <c r="AP107" s="58"/>
      <c r="AQ107" s="58"/>
      <c r="AR107" s="58"/>
      <c r="AS107" s="57"/>
      <c r="AT107" s="58"/>
      <c r="AU107" s="59"/>
      <c r="AV107" s="59"/>
      <c r="AW107" s="57"/>
      <c r="AX107" s="58"/>
      <c r="AY107" s="58"/>
      <c r="AZ107" s="58"/>
      <c r="BA107" s="57">
        <v>1100000000</v>
      </c>
      <c r="BB107" s="55">
        <v>1097002022</v>
      </c>
      <c r="BC107" s="55">
        <v>974131283</v>
      </c>
      <c r="BD107" s="55">
        <v>531331283</v>
      </c>
      <c r="BE107" s="57"/>
      <c r="BF107" s="58"/>
      <c r="BG107" s="59"/>
      <c r="BH107" s="59"/>
      <c r="BI107" s="57"/>
      <c r="BJ107" s="58"/>
      <c r="BK107" s="58"/>
      <c r="BL107" s="58"/>
      <c r="BM107" s="53">
        <f t="shared" si="202"/>
        <v>1100000000</v>
      </c>
      <c r="BN107" s="54">
        <f t="shared" si="203"/>
        <v>1097002022</v>
      </c>
      <c r="BO107" s="54">
        <f t="shared" si="203"/>
        <v>974131283</v>
      </c>
      <c r="BP107" s="54">
        <f t="shared" si="203"/>
        <v>531331283</v>
      </c>
      <c r="BQ107" s="87"/>
      <c r="BR107" s="87"/>
      <c r="BS107" s="87"/>
      <c r="BT107" s="87"/>
      <c r="BU107" s="87"/>
      <c r="BV107" s="87"/>
      <c r="BW107" s="87"/>
      <c r="BX107" s="87"/>
      <c r="BY107" s="87"/>
      <c r="BZ107" s="87"/>
      <c r="CA107" s="87"/>
      <c r="CB107" s="87"/>
      <c r="CC107" s="87"/>
      <c r="CD107" s="87"/>
      <c r="CE107" s="87"/>
      <c r="CF107" s="87"/>
      <c r="CG107" s="87"/>
      <c r="CH107" s="87"/>
      <c r="CI107" s="87"/>
      <c r="CJ107" s="87"/>
      <c r="CK107" s="87"/>
      <c r="CL107" s="87"/>
      <c r="CM107" s="87"/>
      <c r="CN107" s="87"/>
      <c r="CO107" s="87"/>
      <c r="CP107" s="87"/>
      <c r="CQ107" s="87">
        <v>1133000000</v>
      </c>
      <c r="CR107" s="87">
        <v>1341180171</v>
      </c>
      <c r="CS107" s="87">
        <v>976986480</v>
      </c>
      <c r="CT107" s="87">
        <v>976986480</v>
      </c>
      <c r="CU107" s="87"/>
      <c r="CV107" s="87"/>
      <c r="CW107" s="87"/>
      <c r="CX107" s="87"/>
      <c r="CY107" s="87"/>
      <c r="CZ107" s="87"/>
      <c r="DA107" s="87"/>
      <c r="DB107" s="87"/>
      <c r="DC107" s="87"/>
      <c r="DD107" s="87"/>
      <c r="DE107" s="85">
        <f t="shared" si="204"/>
        <v>1133000000</v>
      </c>
      <c r="DF107" s="85">
        <f t="shared" si="205"/>
        <v>1341180171</v>
      </c>
      <c r="DG107" s="85">
        <f t="shared" si="205"/>
        <v>976986480</v>
      </c>
      <c r="DH107" s="85">
        <f t="shared" si="205"/>
        <v>976986480</v>
      </c>
      <c r="DI107" s="85"/>
      <c r="DJ107" s="87"/>
      <c r="DK107" s="86"/>
      <c r="DL107" s="87"/>
      <c r="DM107" s="87"/>
      <c r="DN107" s="87"/>
      <c r="DO107" s="87"/>
      <c r="DP107" s="87"/>
      <c r="DQ107" s="87"/>
      <c r="DR107" s="87"/>
      <c r="DS107" s="87"/>
      <c r="DT107" s="87"/>
      <c r="DU107" s="87"/>
      <c r="DV107" s="87"/>
      <c r="DW107" s="87"/>
      <c r="DX107" s="87"/>
      <c r="DY107" s="87"/>
      <c r="DZ107" s="87"/>
      <c r="EA107" s="87"/>
      <c r="EB107" s="87"/>
      <c r="EC107" s="87"/>
      <c r="ED107" s="87"/>
      <c r="EE107" s="87"/>
      <c r="EF107" s="87"/>
      <c r="EG107" s="87"/>
      <c r="EH107" s="87"/>
      <c r="EI107" s="87"/>
      <c r="EJ107" s="87">
        <v>1166990000</v>
      </c>
      <c r="EK107" s="87">
        <v>1396631487</v>
      </c>
      <c r="EL107" s="87">
        <v>945212500</v>
      </c>
      <c r="EM107" s="87">
        <v>945212500</v>
      </c>
      <c r="EN107" s="87"/>
      <c r="EO107" s="87"/>
      <c r="EP107" s="87"/>
      <c r="EQ107" s="87"/>
      <c r="ER107" s="87"/>
      <c r="ES107" s="87"/>
      <c r="ET107" s="87"/>
      <c r="EU107" s="87"/>
      <c r="EV107" s="87"/>
      <c r="EW107" s="85">
        <f t="shared" si="206"/>
        <v>1166990000</v>
      </c>
      <c r="EX107" s="90">
        <f t="shared" si="206"/>
        <v>1396631487</v>
      </c>
      <c r="EY107" s="90">
        <f t="shared" si="207"/>
        <v>945212500</v>
      </c>
      <c r="EZ107" s="90">
        <f t="shared" si="207"/>
        <v>945212500</v>
      </c>
      <c r="FA107" s="192"/>
      <c r="FB107" s="87"/>
      <c r="FC107" s="88"/>
      <c r="FD107" s="88"/>
      <c r="FE107" s="88"/>
      <c r="FF107" s="147"/>
      <c r="FG107" s="87"/>
      <c r="FH107" s="87"/>
      <c r="FI107" s="87"/>
      <c r="FJ107" s="87"/>
      <c r="FK107" s="87"/>
      <c r="FL107" s="87"/>
      <c r="FM107" s="87"/>
      <c r="FN107" s="87"/>
      <c r="FO107" s="87"/>
      <c r="FP107" s="87"/>
      <c r="FQ107" s="87"/>
      <c r="FR107" s="87"/>
      <c r="FS107" s="87"/>
      <c r="FT107" s="87"/>
      <c r="FU107" s="87"/>
      <c r="FV107" s="87"/>
      <c r="FW107" s="87"/>
      <c r="FX107" s="87"/>
      <c r="FY107" s="87"/>
      <c r="FZ107" s="87"/>
      <c r="GA107" s="87"/>
      <c r="GB107" s="87"/>
      <c r="GC107" s="87"/>
      <c r="GD107" s="87"/>
      <c r="GE107" s="87"/>
      <c r="GF107" s="87">
        <v>1164154699.9952176</v>
      </c>
      <c r="GG107" s="87">
        <v>1508000000</v>
      </c>
      <c r="GH107" s="87">
        <v>15900000</v>
      </c>
      <c r="GI107" s="87">
        <v>6360000</v>
      </c>
      <c r="GJ107" s="87"/>
      <c r="GK107" s="87"/>
      <c r="GL107" s="87"/>
      <c r="GM107" s="87"/>
      <c r="GN107" s="87"/>
      <c r="GO107" s="87"/>
      <c r="GP107" s="87"/>
      <c r="GQ107" s="87"/>
      <c r="GR107" s="87"/>
      <c r="GS107" s="87"/>
      <c r="GT107" s="87"/>
      <c r="GU107" s="85">
        <f t="shared" si="208"/>
        <v>1164154699.9952176</v>
      </c>
      <c r="GV107" s="85">
        <f t="shared" si="209"/>
        <v>1508000000</v>
      </c>
      <c r="GW107" s="85">
        <f t="shared" si="209"/>
        <v>15900000</v>
      </c>
      <c r="GX107" s="85">
        <f t="shared" si="209"/>
        <v>6360000</v>
      </c>
      <c r="GY107" s="85">
        <f t="shared" si="209"/>
        <v>0</v>
      </c>
      <c r="GZ107" s="772">
        <f t="shared" si="210"/>
        <v>4564144699.9952173</v>
      </c>
      <c r="HA107" s="741" t="s">
        <v>1013</v>
      </c>
      <c r="HB107" s="297" t="s">
        <v>1283</v>
      </c>
      <c r="HC107" s="299" t="s">
        <v>1661</v>
      </c>
    </row>
    <row r="108" spans="1:211" ht="24.75" customHeight="1" x14ac:dyDescent="0.2">
      <c r="A108" s="782"/>
      <c r="B108" s="357"/>
      <c r="C108" s="266">
        <v>18</v>
      </c>
      <c r="D108" s="267" t="s">
        <v>286</v>
      </c>
      <c r="E108" s="270"/>
      <c r="F108" s="270"/>
      <c r="G108" s="271"/>
      <c r="H108" s="271"/>
      <c r="I108" s="271"/>
      <c r="J108" s="271"/>
      <c r="K108" s="271"/>
      <c r="L108" s="271"/>
      <c r="M108" s="271"/>
      <c r="N108" s="271"/>
      <c r="O108" s="271"/>
      <c r="P108" s="271"/>
      <c r="Q108" s="271"/>
      <c r="R108" s="271"/>
      <c r="S108" s="271"/>
      <c r="T108" s="271"/>
      <c r="U108" s="271"/>
      <c r="V108" s="271"/>
      <c r="W108" s="271"/>
      <c r="X108" s="271"/>
      <c r="Y108" s="271"/>
      <c r="Z108" s="271"/>
      <c r="AA108" s="271"/>
      <c r="AB108" s="271"/>
      <c r="AC108" s="51">
        <f t="shared" ref="AC108:BL108" si="211">SUM(AC109)</f>
        <v>0</v>
      </c>
      <c r="AD108" s="51">
        <f t="shared" si="211"/>
        <v>0</v>
      </c>
      <c r="AE108" s="51">
        <f t="shared" si="211"/>
        <v>0</v>
      </c>
      <c r="AF108" s="51">
        <f t="shared" si="211"/>
        <v>0</v>
      </c>
      <c r="AG108" s="51">
        <f t="shared" si="211"/>
        <v>0</v>
      </c>
      <c r="AH108" s="51">
        <f t="shared" si="211"/>
        <v>0</v>
      </c>
      <c r="AI108" s="51">
        <f t="shared" si="211"/>
        <v>0</v>
      </c>
      <c r="AJ108" s="51">
        <f t="shared" si="211"/>
        <v>0</v>
      </c>
      <c r="AK108" s="51">
        <f t="shared" si="211"/>
        <v>0</v>
      </c>
      <c r="AL108" s="51">
        <f t="shared" si="211"/>
        <v>0</v>
      </c>
      <c r="AM108" s="51">
        <f t="shared" si="211"/>
        <v>0</v>
      </c>
      <c r="AN108" s="51">
        <f t="shared" si="211"/>
        <v>0</v>
      </c>
      <c r="AO108" s="51">
        <f t="shared" si="211"/>
        <v>0</v>
      </c>
      <c r="AP108" s="51">
        <f t="shared" si="211"/>
        <v>0</v>
      </c>
      <c r="AQ108" s="51">
        <f t="shared" si="211"/>
        <v>0</v>
      </c>
      <c r="AR108" s="51">
        <f t="shared" si="211"/>
        <v>0</v>
      </c>
      <c r="AS108" s="51">
        <f t="shared" si="211"/>
        <v>0</v>
      </c>
      <c r="AT108" s="51">
        <f t="shared" si="211"/>
        <v>0</v>
      </c>
      <c r="AU108" s="51">
        <f t="shared" si="211"/>
        <v>0</v>
      </c>
      <c r="AV108" s="51">
        <f t="shared" si="211"/>
        <v>0</v>
      </c>
      <c r="AW108" s="51">
        <f t="shared" si="211"/>
        <v>0</v>
      </c>
      <c r="AX108" s="51">
        <f t="shared" si="211"/>
        <v>0</v>
      </c>
      <c r="AY108" s="51">
        <f t="shared" si="211"/>
        <v>0</v>
      </c>
      <c r="AZ108" s="51">
        <f t="shared" si="211"/>
        <v>0</v>
      </c>
      <c r="BA108" s="51">
        <f t="shared" si="211"/>
        <v>97934613825</v>
      </c>
      <c r="BB108" s="51">
        <f t="shared" si="211"/>
        <v>97552309856.839996</v>
      </c>
      <c r="BC108" s="51">
        <f t="shared" si="211"/>
        <v>96619452584.130005</v>
      </c>
      <c r="BD108" s="51">
        <f t="shared" si="211"/>
        <v>96619452584.130005</v>
      </c>
      <c r="BE108" s="51">
        <f t="shared" si="211"/>
        <v>0</v>
      </c>
      <c r="BF108" s="51">
        <f t="shared" si="211"/>
        <v>0</v>
      </c>
      <c r="BG108" s="51">
        <f t="shared" si="211"/>
        <v>0</v>
      </c>
      <c r="BH108" s="51">
        <f t="shared" si="211"/>
        <v>0</v>
      </c>
      <c r="BI108" s="51">
        <f t="shared" si="211"/>
        <v>0</v>
      </c>
      <c r="BJ108" s="51">
        <f t="shared" si="211"/>
        <v>0</v>
      </c>
      <c r="BK108" s="51">
        <f t="shared" si="211"/>
        <v>0</v>
      </c>
      <c r="BL108" s="51">
        <f t="shared" si="211"/>
        <v>0</v>
      </c>
      <c r="BM108" s="51">
        <f t="shared" ref="BM108:DX108" si="212">SUM(BM109)</f>
        <v>97934613825</v>
      </c>
      <c r="BN108" s="51">
        <f t="shared" si="212"/>
        <v>97552309856.839996</v>
      </c>
      <c r="BO108" s="51">
        <f t="shared" si="212"/>
        <v>96619452584.130005</v>
      </c>
      <c r="BP108" s="51">
        <f t="shared" si="212"/>
        <v>96619452584.130005</v>
      </c>
      <c r="BQ108" s="51">
        <f t="shared" si="212"/>
        <v>0</v>
      </c>
      <c r="BR108" s="51">
        <f t="shared" si="212"/>
        <v>0</v>
      </c>
      <c r="BS108" s="51">
        <f t="shared" si="212"/>
        <v>0</v>
      </c>
      <c r="BT108" s="51">
        <f t="shared" si="212"/>
        <v>0</v>
      </c>
      <c r="BU108" s="51">
        <f t="shared" si="212"/>
        <v>0</v>
      </c>
      <c r="BV108" s="51">
        <f t="shared" si="212"/>
        <v>0</v>
      </c>
      <c r="BW108" s="51">
        <f t="shared" si="212"/>
        <v>0</v>
      </c>
      <c r="BX108" s="51">
        <f t="shared" si="212"/>
        <v>0</v>
      </c>
      <c r="BY108" s="51">
        <f t="shared" si="212"/>
        <v>0</v>
      </c>
      <c r="BZ108" s="51">
        <f t="shared" si="212"/>
        <v>0</v>
      </c>
      <c r="CA108" s="51">
        <f t="shared" si="212"/>
        <v>0</v>
      </c>
      <c r="CB108" s="51">
        <f t="shared" si="212"/>
        <v>0</v>
      </c>
      <c r="CC108" s="51">
        <f t="shared" si="212"/>
        <v>0</v>
      </c>
      <c r="CD108" s="51">
        <f t="shared" si="212"/>
        <v>0</v>
      </c>
      <c r="CE108" s="51">
        <f t="shared" si="212"/>
        <v>0</v>
      </c>
      <c r="CF108" s="51">
        <f t="shared" si="212"/>
        <v>0</v>
      </c>
      <c r="CG108" s="51">
        <f t="shared" si="212"/>
        <v>0</v>
      </c>
      <c r="CH108" s="51">
        <f t="shared" si="212"/>
        <v>0</v>
      </c>
      <c r="CI108" s="51">
        <f t="shared" si="212"/>
        <v>0</v>
      </c>
      <c r="CJ108" s="51">
        <f t="shared" si="212"/>
        <v>0</v>
      </c>
      <c r="CK108" s="51">
        <f t="shared" si="212"/>
        <v>0</v>
      </c>
      <c r="CL108" s="51">
        <f t="shared" si="212"/>
        <v>0</v>
      </c>
      <c r="CM108" s="51">
        <f t="shared" si="212"/>
        <v>0</v>
      </c>
      <c r="CN108" s="51">
        <f t="shared" si="212"/>
        <v>0</v>
      </c>
      <c r="CO108" s="51">
        <f t="shared" si="212"/>
        <v>0</v>
      </c>
      <c r="CP108" s="51">
        <f t="shared" si="212"/>
        <v>0</v>
      </c>
      <c r="CQ108" s="51">
        <f t="shared" si="212"/>
        <v>100872652239.75</v>
      </c>
      <c r="CR108" s="51">
        <f t="shared" si="212"/>
        <v>108524888182</v>
      </c>
      <c r="CS108" s="51">
        <f t="shared" si="212"/>
        <v>106036933375.14</v>
      </c>
      <c r="CT108" s="51">
        <f t="shared" si="212"/>
        <v>106031629125.14</v>
      </c>
      <c r="CU108" s="51">
        <f t="shared" si="212"/>
        <v>0</v>
      </c>
      <c r="CV108" s="51">
        <f t="shared" si="212"/>
        <v>0</v>
      </c>
      <c r="CW108" s="51">
        <f t="shared" si="212"/>
        <v>0</v>
      </c>
      <c r="CX108" s="51">
        <f t="shared" si="212"/>
        <v>0</v>
      </c>
      <c r="CY108" s="51">
        <f t="shared" si="212"/>
        <v>0</v>
      </c>
      <c r="CZ108" s="51">
        <f t="shared" si="212"/>
        <v>0</v>
      </c>
      <c r="DA108" s="51">
        <f t="shared" si="212"/>
        <v>0</v>
      </c>
      <c r="DB108" s="51">
        <f t="shared" si="212"/>
        <v>0</v>
      </c>
      <c r="DC108" s="51">
        <f t="shared" si="212"/>
        <v>0</v>
      </c>
      <c r="DD108" s="51">
        <f t="shared" si="212"/>
        <v>0</v>
      </c>
      <c r="DE108" s="51">
        <f t="shared" si="212"/>
        <v>100872652239.75</v>
      </c>
      <c r="DF108" s="51">
        <f t="shared" si="212"/>
        <v>108524888182</v>
      </c>
      <c r="DG108" s="51">
        <f t="shared" si="212"/>
        <v>106036933375.14</v>
      </c>
      <c r="DH108" s="51">
        <f t="shared" si="212"/>
        <v>106031629125.14</v>
      </c>
      <c r="DI108" s="51">
        <f t="shared" si="212"/>
        <v>0</v>
      </c>
      <c r="DJ108" s="51">
        <f t="shared" si="212"/>
        <v>0</v>
      </c>
      <c r="DK108" s="51">
        <f t="shared" si="212"/>
        <v>0</v>
      </c>
      <c r="DL108" s="51">
        <f t="shared" si="212"/>
        <v>0</v>
      </c>
      <c r="DM108" s="51">
        <f t="shared" si="212"/>
        <v>0</v>
      </c>
      <c r="DN108" s="51">
        <f t="shared" si="212"/>
        <v>0</v>
      </c>
      <c r="DO108" s="51">
        <f t="shared" si="212"/>
        <v>15000000</v>
      </c>
      <c r="DP108" s="51">
        <f t="shared" si="212"/>
        <v>15000000</v>
      </c>
      <c r="DQ108" s="51">
        <f t="shared" si="212"/>
        <v>15000000</v>
      </c>
      <c r="DR108" s="51">
        <f t="shared" si="212"/>
        <v>0</v>
      </c>
      <c r="DS108" s="51">
        <f t="shared" si="212"/>
        <v>0</v>
      </c>
      <c r="DT108" s="51">
        <f t="shared" si="212"/>
        <v>0</v>
      </c>
      <c r="DU108" s="51">
        <f t="shared" si="212"/>
        <v>0</v>
      </c>
      <c r="DV108" s="51">
        <f t="shared" si="212"/>
        <v>0</v>
      </c>
      <c r="DW108" s="51">
        <f t="shared" si="212"/>
        <v>0</v>
      </c>
      <c r="DX108" s="51">
        <f t="shared" si="212"/>
        <v>0</v>
      </c>
      <c r="DY108" s="51">
        <f t="shared" ref="DY108:EW108" si="213">SUM(DY109)</f>
        <v>0</v>
      </c>
      <c r="DZ108" s="51">
        <f t="shared" si="213"/>
        <v>0</v>
      </c>
      <c r="EA108" s="51">
        <f t="shared" si="213"/>
        <v>0</v>
      </c>
      <c r="EB108" s="51">
        <f t="shared" si="213"/>
        <v>0</v>
      </c>
      <c r="EC108" s="51">
        <f t="shared" si="213"/>
        <v>0</v>
      </c>
      <c r="ED108" s="51">
        <f t="shared" si="213"/>
        <v>0</v>
      </c>
      <c r="EE108" s="51">
        <f t="shared" si="213"/>
        <v>0</v>
      </c>
      <c r="EF108" s="51">
        <f t="shared" si="213"/>
        <v>0</v>
      </c>
      <c r="EG108" s="51">
        <f t="shared" si="213"/>
        <v>0</v>
      </c>
      <c r="EH108" s="51">
        <f t="shared" si="213"/>
        <v>0</v>
      </c>
      <c r="EI108" s="51">
        <f t="shared" si="213"/>
        <v>0</v>
      </c>
      <c r="EJ108" s="51">
        <f t="shared" si="213"/>
        <v>103898831806.94299</v>
      </c>
      <c r="EK108" s="51">
        <f t="shared" si="213"/>
        <v>117049364955</v>
      </c>
      <c r="EL108" s="51">
        <f t="shared" si="213"/>
        <v>116987378125.24001</v>
      </c>
      <c r="EM108" s="51">
        <f t="shared" si="213"/>
        <v>116982429870.24001</v>
      </c>
      <c r="EN108" s="51">
        <f t="shared" si="213"/>
        <v>0</v>
      </c>
      <c r="EO108" s="51">
        <f t="shared" si="213"/>
        <v>0</v>
      </c>
      <c r="EP108" s="51">
        <f t="shared" si="213"/>
        <v>0</v>
      </c>
      <c r="EQ108" s="51">
        <f t="shared" si="213"/>
        <v>0</v>
      </c>
      <c r="ER108" s="51">
        <f t="shared" si="213"/>
        <v>0</v>
      </c>
      <c r="ES108" s="51">
        <f t="shared" si="213"/>
        <v>0</v>
      </c>
      <c r="ET108" s="51">
        <f t="shared" si="213"/>
        <v>0</v>
      </c>
      <c r="EU108" s="51">
        <f t="shared" si="213"/>
        <v>0</v>
      </c>
      <c r="EV108" s="51">
        <f t="shared" si="213"/>
        <v>0</v>
      </c>
      <c r="EW108" s="51">
        <f t="shared" si="213"/>
        <v>103898831806.94299</v>
      </c>
      <c r="EX108" s="51">
        <f t="shared" ref="EX108:GZ108" si="214">SUM(EX109)</f>
        <v>117064364955</v>
      </c>
      <c r="EY108" s="51">
        <f t="shared" si="214"/>
        <v>117002378125.24001</v>
      </c>
      <c r="EZ108" s="51">
        <f t="shared" si="214"/>
        <v>116997429870.24001</v>
      </c>
      <c r="FA108" s="51">
        <f t="shared" si="214"/>
        <v>0</v>
      </c>
      <c r="FB108" s="690">
        <f t="shared" si="214"/>
        <v>0</v>
      </c>
      <c r="FC108" s="51">
        <f t="shared" si="214"/>
        <v>0</v>
      </c>
      <c r="FD108" s="51">
        <f t="shared" si="214"/>
        <v>0</v>
      </c>
      <c r="FE108" s="51">
        <f t="shared" si="214"/>
        <v>0</v>
      </c>
      <c r="FF108" s="51">
        <f t="shared" si="214"/>
        <v>0</v>
      </c>
      <c r="FG108" s="51">
        <f t="shared" si="214"/>
        <v>0</v>
      </c>
      <c r="FH108" s="51">
        <f t="shared" si="214"/>
        <v>4000000000</v>
      </c>
      <c r="FI108" s="51">
        <f t="shared" si="214"/>
        <v>3971634643</v>
      </c>
      <c r="FJ108" s="51">
        <f t="shared" si="214"/>
        <v>3971634643</v>
      </c>
      <c r="FK108" s="51">
        <f t="shared" si="214"/>
        <v>0</v>
      </c>
      <c r="FL108" s="51">
        <f t="shared" si="214"/>
        <v>0</v>
      </c>
      <c r="FM108" s="51">
        <f t="shared" si="214"/>
        <v>0</v>
      </c>
      <c r="FN108" s="51">
        <f t="shared" si="214"/>
        <v>0</v>
      </c>
      <c r="FO108" s="51">
        <f t="shared" si="214"/>
        <v>0</v>
      </c>
      <c r="FP108" s="51">
        <f t="shared" si="214"/>
        <v>0</v>
      </c>
      <c r="FQ108" s="51">
        <f t="shared" si="214"/>
        <v>0</v>
      </c>
      <c r="FR108" s="51">
        <f t="shared" si="214"/>
        <v>0</v>
      </c>
      <c r="FS108" s="51">
        <f t="shared" si="214"/>
        <v>0</v>
      </c>
      <c r="FT108" s="51">
        <f t="shared" si="214"/>
        <v>0</v>
      </c>
      <c r="FU108" s="51">
        <f t="shared" si="214"/>
        <v>0</v>
      </c>
      <c r="FV108" s="51">
        <f t="shared" si="214"/>
        <v>0</v>
      </c>
      <c r="FW108" s="51">
        <f t="shared" si="214"/>
        <v>0</v>
      </c>
      <c r="FX108" s="51">
        <f t="shared" si="214"/>
        <v>0</v>
      </c>
      <c r="FY108" s="51">
        <f t="shared" si="214"/>
        <v>0</v>
      </c>
      <c r="FZ108" s="51">
        <f t="shared" si="214"/>
        <v>0</v>
      </c>
      <c r="GA108" s="51">
        <f t="shared" si="214"/>
        <v>0</v>
      </c>
      <c r="GB108" s="51">
        <f t="shared" si="214"/>
        <v>0</v>
      </c>
      <c r="GC108" s="51">
        <f t="shared" si="214"/>
        <v>0</v>
      </c>
      <c r="GD108" s="51">
        <f t="shared" si="214"/>
        <v>0</v>
      </c>
      <c r="GE108" s="51">
        <f t="shared" si="214"/>
        <v>0</v>
      </c>
      <c r="GF108" s="51">
        <f t="shared" si="214"/>
        <v>107015796761.151</v>
      </c>
      <c r="GG108" s="51">
        <f t="shared" si="214"/>
        <v>144231459176.28998</v>
      </c>
      <c r="GH108" s="51">
        <f t="shared" si="214"/>
        <v>28218527789</v>
      </c>
      <c r="GI108" s="51">
        <f t="shared" si="214"/>
        <v>27632476154</v>
      </c>
      <c r="GJ108" s="51">
        <f t="shared" si="214"/>
        <v>0</v>
      </c>
      <c r="GK108" s="51">
        <f t="shared" si="214"/>
        <v>0</v>
      </c>
      <c r="GL108" s="51">
        <f t="shared" si="214"/>
        <v>0</v>
      </c>
      <c r="GM108" s="51">
        <f t="shared" si="214"/>
        <v>0</v>
      </c>
      <c r="GN108" s="51">
        <f t="shared" si="214"/>
        <v>0</v>
      </c>
      <c r="GO108" s="51">
        <f t="shared" si="214"/>
        <v>0</v>
      </c>
      <c r="GP108" s="51">
        <f t="shared" si="214"/>
        <v>0</v>
      </c>
      <c r="GQ108" s="51">
        <f t="shared" si="214"/>
        <v>0</v>
      </c>
      <c r="GR108" s="51">
        <f t="shared" si="214"/>
        <v>0</v>
      </c>
      <c r="GS108" s="51">
        <f t="shared" si="214"/>
        <v>0</v>
      </c>
      <c r="GT108" s="51">
        <f t="shared" si="214"/>
        <v>0</v>
      </c>
      <c r="GU108" s="51">
        <f t="shared" si="214"/>
        <v>107015796761.151</v>
      </c>
      <c r="GV108" s="51">
        <f t="shared" si="214"/>
        <v>148231459176.28998</v>
      </c>
      <c r="GW108" s="51">
        <f t="shared" si="214"/>
        <v>32190162432</v>
      </c>
      <c r="GX108" s="51">
        <f t="shared" si="214"/>
        <v>31604110797</v>
      </c>
      <c r="GY108" s="51">
        <f t="shared" si="214"/>
        <v>0</v>
      </c>
      <c r="GZ108" s="771">
        <f t="shared" si="214"/>
        <v>409721894632.84399</v>
      </c>
      <c r="HA108" s="271"/>
      <c r="HB108" s="277"/>
      <c r="HC108" s="326"/>
    </row>
    <row r="109" spans="1:211" ht="102.75" customHeight="1" x14ac:dyDescent="0.2">
      <c r="A109" s="782"/>
      <c r="B109" s="411"/>
      <c r="C109" s="313">
        <v>15</v>
      </c>
      <c r="D109" s="280" t="s">
        <v>287</v>
      </c>
      <c r="E109" s="281" t="s">
        <v>262</v>
      </c>
      <c r="F109" s="414" t="s">
        <v>263</v>
      </c>
      <c r="G109" s="895">
        <v>74</v>
      </c>
      <c r="H109" s="283" t="s">
        <v>288</v>
      </c>
      <c r="I109" s="428" t="s">
        <v>289</v>
      </c>
      <c r="J109" s="429" t="s">
        <v>266</v>
      </c>
      <c r="K109" s="429">
        <v>1</v>
      </c>
      <c r="L109" s="448" t="s">
        <v>58</v>
      </c>
      <c r="M109" s="387">
        <v>2232</v>
      </c>
      <c r="N109" s="387">
        <v>2232</v>
      </c>
      <c r="O109" s="443">
        <v>2232</v>
      </c>
      <c r="P109" s="449">
        <v>2232</v>
      </c>
      <c r="Q109" s="387">
        <v>2232</v>
      </c>
      <c r="R109" s="289"/>
      <c r="S109" s="311">
        <v>2232</v>
      </c>
      <c r="T109" s="387">
        <v>2232</v>
      </c>
      <c r="U109" s="387"/>
      <c r="V109" s="439">
        <v>2232</v>
      </c>
      <c r="W109" s="387">
        <v>2232</v>
      </c>
      <c r="X109" s="448"/>
      <c r="Y109" s="448">
        <v>2232</v>
      </c>
      <c r="Z109" s="346">
        <f>BM109/BM108</f>
        <v>1</v>
      </c>
      <c r="AA109" s="286">
        <v>4</v>
      </c>
      <c r="AB109" s="295" t="s">
        <v>114</v>
      </c>
      <c r="AC109" s="53">
        <v>0</v>
      </c>
      <c r="AD109" s="54">
        <v>0</v>
      </c>
      <c r="AE109" s="54">
        <v>0</v>
      </c>
      <c r="AF109" s="54">
        <v>0</v>
      </c>
      <c r="AG109" s="53">
        <v>0</v>
      </c>
      <c r="AH109" s="54">
        <v>0</v>
      </c>
      <c r="AI109" s="54">
        <v>0</v>
      </c>
      <c r="AJ109" s="54">
        <v>0</v>
      </c>
      <c r="AK109" s="53">
        <v>0</v>
      </c>
      <c r="AL109" s="54">
        <v>0</v>
      </c>
      <c r="AM109" s="54">
        <v>0</v>
      </c>
      <c r="AN109" s="54">
        <v>0</v>
      </c>
      <c r="AO109" s="53">
        <v>0</v>
      </c>
      <c r="AP109" s="54">
        <v>0</v>
      </c>
      <c r="AQ109" s="54">
        <v>0</v>
      </c>
      <c r="AR109" s="54">
        <v>0</v>
      </c>
      <c r="AS109" s="53">
        <v>0</v>
      </c>
      <c r="AT109" s="54">
        <v>0</v>
      </c>
      <c r="AU109" s="54">
        <v>0</v>
      </c>
      <c r="AV109" s="54">
        <v>0</v>
      </c>
      <c r="AW109" s="53">
        <v>0</v>
      </c>
      <c r="AX109" s="54">
        <v>0</v>
      </c>
      <c r="AY109" s="54">
        <v>0</v>
      </c>
      <c r="AZ109" s="54">
        <v>0</v>
      </c>
      <c r="BA109" s="57">
        <v>97934613825</v>
      </c>
      <c r="BB109" s="57">
        <v>97552309856.839996</v>
      </c>
      <c r="BC109" s="55">
        <v>96619452584.130005</v>
      </c>
      <c r="BD109" s="55">
        <v>96619452584.130005</v>
      </c>
      <c r="BE109" s="53">
        <v>0</v>
      </c>
      <c r="BF109" s="54">
        <v>0</v>
      </c>
      <c r="BG109" s="54">
        <v>0</v>
      </c>
      <c r="BH109" s="54">
        <v>0</v>
      </c>
      <c r="BI109" s="53">
        <v>0</v>
      </c>
      <c r="BJ109" s="54">
        <v>0</v>
      </c>
      <c r="BK109" s="54">
        <v>0</v>
      </c>
      <c r="BL109" s="54">
        <v>0</v>
      </c>
      <c r="BM109" s="53">
        <f>+AC109+AG109+AK109+AO109+AS109+AW109+BA109+BE109+BI109</f>
        <v>97934613825</v>
      </c>
      <c r="BN109" s="54">
        <f>AD109+AH109+AL109+AP109+AT109+AX109+BB109+BF109+BJ109</f>
        <v>97552309856.839996</v>
      </c>
      <c r="BO109" s="54">
        <f>AE109+AI109+AM109+AQ109+AU109+AY109+BC109+BG109+BK109</f>
        <v>96619452584.130005</v>
      </c>
      <c r="BP109" s="54">
        <f>AF109+AJ109+AN109+AR109+AV109+AZ109+BD109+BH109+BL109</f>
        <v>96619452584.130005</v>
      </c>
      <c r="BQ109" s="87"/>
      <c r="BR109" s="87"/>
      <c r="BS109" s="87"/>
      <c r="BT109" s="87"/>
      <c r="BU109" s="87"/>
      <c r="BV109" s="87"/>
      <c r="BW109" s="87"/>
      <c r="BX109" s="87"/>
      <c r="BY109" s="87"/>
      <c r="BZ109" s="87"/>
      <c r="CA109" s="87"/>
      <c r="CB109" s="87"/>
      <c r="CC109" s="87"/>
      <c r="CD109" s="87"/>
      <c r="CE109" s="87"/>
      <c r="CF109" s="87"/>
      <c r="CG109" s="87"/>
      <c r="CH109" s="87"/>
      <c r="CI109" s="87"/>
      <c r="CJ109" s="87"/>
      <c r="CK109" s="87"/>
      <c r="CL109" s="87"/>
      <c r="CM109" s="87"/>
      <c r="CN109" s="87"/>
      <c r="CO109" s="87"/>
      <c r="CP109" s="87"/>
      <c r="CQ109" s="86">
        <f>100872652239.75</f>
        <v>100872652239.75</v>
      </c>
      <c r="CR109" s="86">
        <v>108524888182</v>
      </c>
      <c r="CS109" s="86">
        <f>106036933375.14</f>
        <v>106036933375.14</v>
      </c>
      <c r="CT109" s="86">
        <f>106031629125.14</f>
        <v>106031629125.14</v>
      </c>
      <c r="CU109" s="86"/>
      <c r="CV109" s="87"/>
      <c r="CW109" s="87"/>
      <c r="CX109" s="87"/>
      <c r="CY109" s="87"/>
      <c r="CZ109" s="87"/>
      <c r="DA109" s="87"/>
      <c r="DB109" s="87"/>
      <c r="DC109" s="87"/>
      <c r="DD109" s="87"/>
      <c r="DE109" s="85">
        <f>BQ109+BU109+BZ109+CE109+CI109+CM109+CQ109+CV109+DA109</f>
        <v>100872652239.75</v>
      </c>
      <c r="DF109" s="100">
        <f>BR109+BV109+CA109+CF109+CJ109+CN109+CR109+CW109+DB109</f>
        <v>108524888182</v>
      </c>
      <c r="DG109" s="100">
        <f>BS109+BW109+CB109+CG109+CK109+CO109+CS109+CX109+DC109</f>
        <v>106036933375.14</v>
      </c>
      <c r="DH109" s="100">
        <f>BT109+BX109+CC109+CH109+CL109+CP109+CT109+CY109+DD109</f>
        <v>106031629125.14</v>
      </c>
      <c r="DI109" s="100"/>
      <c r="DJ109" s="89"/>
      <c r="DK109" s="89"/>
      <c r="DL109" s="89"/>
      <c r="DM109" s="89"/>
      <c r="DN109" s="89"/>
      <c r="DO109" s="89">
        <v>15000000</v>
      </c>
      <c r="DP109" s="89">
        <v>15000000</v>
      </c>
      <c r="DQ109" s="89">
        <v>15000000</v>
      </c>
      <c r="DR109" s="89"/>
      <c r="DS109" s="89"/>
      <c r="DT109" s="89"/>
      <c r="DU109" s="89"/>
      <c r="DV109" s="89"/>
      <c r="DW109" s="89"/>
      <c r="DX109" s="89"/>
      <c r="DY109" s="89"/>
      <c r="DZ109" s="89"/>
      <c r="EA109" s="89"/>
      <c r="EB109" s="89"/>
      <c r="EC109" s="89"/>
      <c r="ED109" s="89"/>
      <c r="EE109" s="89"/>
      <c r="EF109" s="89"/>
      <c r="EG109" s="89"/>
      <c r="EH109" s="89"/>
      <c r="EI109" s="89"/>
      <c r="EJ109" s="88">
        <v>103898831806.94299</v>
      </c>
      <c r="EK109" s="66">
        <v>117049364955</v>
      </c>
      <c r="EL109" s="88">
        <v>116987378125.24001</v>
      </c>
      <c r="EM109" s="88">
        <v>116982429870.24001</v>
      </c>
      <c r="EN109" s="89"/>
      <c r="EO109" s="89"/>
      <c r="EP109" s="89"/>
      <c r="EQ109" s="89"/>
      <c r="ER109" s="89"/>
      <c r="ES109" s="89"/>
      <c r="ET109" s="100"/>
      <c r="EU109" s="100"/>
      <c r="EV109" s="100"/>
      <c r="EW109" s="85">
        <f>DJ109+DN109+DS109+DX109+EB109+EF109+EJ109+EN109+ES109</f>
        <v>103898831806.94299</v>
      </c>
      <c r="EX109" s="89">
        <f>DK109+DO109+DT109+DY109+EC109+EG109+EK109+EO109+ET109</f>
        <v>117064364955</v>
      </c>
      <c r="EY109" s="90">
        <f>DL109+DP109+DU109+DZ109+ED109+EH109+EL109+EP109+EU109</f>
        <v>117002378125.24001</v>
      </c>
      <c r="EZ109" s="90">
        <f>DM109+DQ109+DV109+EA109+EE109+EI109+EM109+EQ109+EV109</f>
        <v>116997429870.24001</v>
      </c>
      <c r="FA109" s="192"/>
      <c r="FB109" s="87"/>
      <c r="FC109" s="88"/>
      <c r="FD109" s="88"/>
      <c r="FE109" s="88"/>
      <c r="FF109" s="147"/>
      <c r="FG109" s="87"/>
      <c r="FH109" s="87">
        <v>4000000000</v>
      </c>
      <c r="FI109" s="87">
        <v>3971634643</v>
      </c>
      <c r="FJ109" s="87">
        <v>3971634643</v>
      </c>
      <c r="FK109" s="87"/>
      <c r="FL109" s="87"/>
      <c r="FM109" s="87"/>
      <c r="FN109" s="87"/>
      <c r="FO109" s="87"/>
      <c r="FP109" s="87"/>
      <c r="FQ109" s="87"/>
      <c r="FR109" s="87"/>
      <c r="FS109" s="87"/>
      <c r="FT109" s="87"/>
      <c r="FU109" s="87"/>
      <c r="FV109" s="87"/>
      <c r="FW109" s="87"/>
      <c r="FX109" s="87"/>
      <c r="FY109" s="87"/>
      <c r="FZ109" s="87"/>
      <c r="GA109" s="87"/>
      <c r="GB109" s="87"/>
      <c r="GC109" s="87"/>
      <c r="GD109" s="87"/>
      <c r="GE109" s="87"/>
      <c r="GF109" s="87">
        <v>107015796761.151</v>
      </c>
      <c r="GG109" s="87">
        <v>144231459176.28998</v>
      </c>
      <c r="GH109" s="87">
        <v>28218527789</v>
      </c>
      <c r="GI109" s="87">
        <v>27632476154</v>
      </c>
      <c r="GJ109" s="87"/>
      <c r="GK109" s="87"/>
      <c r="GL109" s="87"/>
      <c r="GM109" s="87"/>
      <c r="GN109" s="87"/>
      <c r="GO109" s="87"/>
      <c r="GP109" s="87"/>
      <c r="GQ109" s="87"/>
      <c r="GR109" s="87"/>
      <c r="GS109" s="87"/>
      <c r="GT109" s="87"/>
      <c r="GU109" s="85">
        <f>FB109+FG109+FL109+FQ109+FV109+GA109+GF109+GK109+GP109</f>
        <v>107015796761.151</v>
      </c>
      <c r="GV109" s="85">
        <f>GQ109+GL109+GG109+GB109+FW109+FR109+FM109+FH109+FC109</f>
        <v>148231459176.28998</v>
      </c>
      <c r="GW109" s="85">
        <f>GR109+GM109+GH109+GC109+FX109+FS109+FN109+FI109+FD109</f>
        <v>32190162432</v>
      </c>
      <c r="GX109" s="85">
        <f>GS109+GN109+GI109+GD109+FY109+FT109+FO109+FJ109+FE109</f>
        <v>31604110797</v>
      </c>
      <c r="GY109" s="85">
        <f>GT109+GO109+GJ109+GE109+FZ109+FU109+FP109+FK109+FF109</f>
        <v>0</v>
      </c>
      <c r="GZ109" s="772">
        <f>BM109+DE109+EW109+GU109</f>
        <v>409721894632.84399</v>
      </c>
      <c r="HA109" s="741" t="s">
        <v>1014</v>
      </c>
      <c r="HB109" s="297" t="s">
        <v>1284</v>
      </c>
      <c r="HC109" s="303" t="s">
        <v>1662</v>
      </c>
    </row>
    <row r="110" spans="1:211" ht="24.75" customHeight="1" x14ac:dyDescent="0.2">
      <c r="A110" s="782"/>
      <c r="B110" s="252">
        <v>6</v>
      </c>
      <c r="C110" s="355" t="s">
        <v>290</v>
      </c>
      <c r="D110" s="257"/>
      <c r="E110" s="257"/>
      <c r="F110" s="257"/>
      <c r="G110" s="256"/>
      <c r="H110" s="256"/>
      <c r="I110" s="256"/>
      <c r="J110" s="256"/>
      <c r="K110" s="256"/>
      <c r="L110" s="256"/>
      <c r="M110" s="256"/>
      <c r="N110" s="256"/>
      <c r="O110" s="256"/>
      <c r="P110" s="256"/>
      <c r="Q110" s="256"/>
      <c r="R110" s="256"/>
      <c r="S110" s="256"/>
      <c r="T110" s="256"/>
      <c r="U110" s="256"/>
      <c r="V110" s="256"/>
      <c r="W110" s="256"/>
      <c r="X110" s="256"/>
      <c r="Y110" s="256"/>
      <c r="Z110" s="256"/>
      <c r="AA110" s="256"/>
      <c r="AB110" s="256"/>
      <c r="AC110" s="50">
        <f t="shared" ref="AC110:CN110" si="215">AC111+AC120+AC131+AC136</f>
        <v>0</v>
      </c>
      <c r="AD110" s="50">
        <f t="shared" si="215"/>
        <v>0</v>
      </c>
      <c r="AE110" s="50">
        <f t="shared" si="215"/>
        <v>0</v>
      </c>
      <c r="AF110" s="50">
        <f t="shared" si="215"/>
        <v>0</v>
      </c>
      <c r="AG110" s="50">
        <f t="shared" si="215"/>
        <v>100000000</v>
      </c>
      <c r="AH110" s="50">
        <f t="shared" si="215"/>
        <v>651120524.54999995</v>
      </c>
      <c r="AI110" s="50">
        <f t="shared" si="215"/>
        <v>405569514</v>
      </c>
      <c r="AJ110" s="50">
        <f t="shared" si="215"/>
        <v>383198989</v>
      </c>
      <c r="AK110" s="50">
        <f t="shared" si="215"/>
        <v>105000000</v>
      </c>
      <c r="AL110" s="50">
        <f t="shared" si="215"/>
        <v>105000000</v>
      </c>
      <c r="AM110" s="50">
        <f t="shared" si="215"/>
        <v>62480000</v>
      </c>
      <c r="AN110" s="50">
        <f t="shared" si="215"/>
        <v>62480000</v>
      </c>
      <c r="AO110" s="50">
        <f t="shared" si="215"/>
        <v>0</v>
      </c>
      <c r="AP110" s="50">
        <f t="shared" si="215"/>
        <v>0</v>
      </c>
      <c r="AQ110" s="50">
        <f t="shared" si="215"/>
        <v>0</v>
      </c>
      <c r="AR110" s="50">
        <f t="shared" si="215"/>
        <v>0</v>
      </c>
      <c r="AS110" s="50">
        <f t="shared" si="215"/>
        <v>0</v>
      </c>
      <c r="AT110" s="50">
        <f t="shared" si="215"/>
        <v>48879475.450000003</v>
      </c>
      <c r="AU110" s="50">
        <f t="shared" si="215"/>
        <v>45699075</v>
      </c>
      <c r="AV110" s="50">
        <f t="shared" si="215"/>
        <v>35000000</v>
      </c>
      <c r="AW110" s="50">
        <f t="shared" si="215"/>
        <v>0</v>
      </c>
      <c r="AX110" s="50">
        <f t="shared" si="215"/>
        <v>0</v>
      </c>
      <c r="AY110" s="50">
        <f t="shared" si="215"/>
        <v>0</v>
      </c>
      <c r="AZ110" s="50">
        <f t="shared" si="215"/>
        <v>0</v>
      </c>
      <c r="BA110" s="50">
        <f t="shared" si="215"/>
        <v>360000000</v>
      </c>
      <c r="BB110" s="50">
        <f t="shared" si="215"/>
        <v>360000000</v>
      </c>
      <c r="BC110" s="50">
        <f t="shared" si="215"/>
        <v>7500000</v>
      </c>
      <c r="BD110" s="50">
        <f t="shared" si="215"/>
        <v>7500000</v>
      </c>
      <c r="BE110" s="50">
        <f t="shared" si="215"/>
        <v>0</v>
      </c>
      <c r="BF110" s="50">
        <f t="shared" si="215"/>
        <v>0</v>
      </c>
      <c r="BG110" s="50">
        <f t="shared" si="215"/>
        <v>0</v>
      </c>
      <c r="BH110" s="50">
        <f t="shared" si="215"/>
        <v>0</v>
      </c>
      <c r="BI110" s="50">
        <f t="shared" si="215"/>
        <v>4200000000</v>
      </c>
      <c r="BJ110" s="50">
        <f t="shared" si="215"/>
        <v>0</v>
      </c>
      <c r="BK110" s="50">
        <f t="shared" si="215"/>
        <v>0</v>
      </c>
      <c r="BL110" s="50">
        <f t="shared" si="215"/>
        <v>0</v>
      </c>
      <c r="BM110" s="50">
        <f t="shared" si="215"/>
        <v>4765000000</v>
      </c>
      <c r="BN110" s="50">
        <f t="shared" si="215"/>
        <v>1165000000</v>
      </c>
      <c r="BO110" s="50">
        <f t="shared" si="215"/>
        <v>521248589</v>
      </c>
      <c r="BP110" s="50">
        <f t="shared" si="215"/>
        <v>488178989</v>
      </c>
      <c r="BQ110" s="50">
        <f t="shared" si="215"/>
        <v>0</v>
      </c>
      <c r="BR110" s="50">
        <f t="shared" si="215"/>
        <v>0</v>
      </c>
      <c r="BS110" s="50">
        <f t="shared" si="215"/>
        <v>0</v>
      </c>
      <c r="BT110" s="50">
        <f t="shared" si="215"/>
        <v>0</v>
      </c>
      <c r="BU110" s="50">
        <f t="shared" si="215"/>
        <v>103000000</v>
      </c>
      <c r="BV110" s="50">
        <f t="shared" si="215"/>
        <v>349950000</v>
      </c>
      <c r="BW110" s="50">
        <f t="shared" si="215"/>
        <v>299731040</v>
      </c>
      <c r="BX110" s="50">
        <f t="shared" si="215"/>
        <v>299731040</v>
      </c>
      <c r="BY110" s="50">
        <f t="shared" si="215"/>
        <v>10699075</v>
      </c>
      <c r="BZ110" s="50">
        <f t="shared" si="215"/>
        <v>80000000</v>
      </c>
      <c r="CA110" s="50">
        <f t="shared" si="215"/>
        <v>452254816</v>
      </c>
      <c r="CB110" s="50">
        <f t="shared" si="215"/>
        <v>155754816</v>
      </c>
      <c r="CC110" s="50">
        <f t="shared" si="215"/>
        <v>155754816</v>
      </c>
      <c r="CD110" s="50">
        <f t="shared" si="215"/>
        <v>7370525</v>
      </c>
      <c r="CE110" s="50">
        <f t="shared" si="215"/>
        <v>0</v>
      </c>
      <c r="CF110" s="50">
        <f t="shared" si="215"/>
        <v>0</v>
      </c>
      <c r="CG110" s="50">
        <f t="shared" si="215"/>
        <v>0</v>
      </c>
      <c r="CH110" s="50">
        <f t="shared" si="215"/>
        <v>0</v>
      </c>
      <c r="CI110" s="50">
        <f t="shared" si="215"/>
        <v>0</v>
      </c>
      <c r="CJ110" s="50">
        <f t="shared" si="215"/>
        <v>0</v>
      </c>
      <c r="CK110" s="50">
        <f t="shared" si="215"/>
        <v>0</v>
      </c>
      <c r="CL110" s="50">
        <f t="shared" si="215"/>
        <v>0</v>
      </c>
      <c r="CM110" s="50">
        <f t="shared" si="215"/>
        <v>0</v>
      </c>
      <c r="CN110" s="50">
        <f t="shared" si="215"/>
        <v>0</v>
      </c>
      <c r="CO110" s="50">
        <f t="shared" ref="CO110:EV110" si="216">CO111+CO120+CO131+CO136</f>
        <v>0</v>
      </c>
      <c r="CP110" s="50">
        <f t="shared" si="216"/>
        <v>0</v>
      </c>
      <c r="CQ110" s="50">
        <f t="shared" si="216"/>
        <v>370800000</v>
      </c>
      <c r="CR110" s="50">
        <f t="shared" si="216"/>
        <v>286276023</v>
      </c>
      <c r="CS110" s="50">
        <f t="shared" si="216"/>
        <v>231068152</v>
      </c>
      <c r="CT110" s="50">
        <f t="shared" si="216"/>
        <v>231068152</v>
      </c>
      <c r="CU110" s="50">
        <f t="shared" si="216"/>
        <v>0</v>
      </c>
      <c r="CV110" s="50">
        <f t="shared" si="216"/>
        <v>0</v>
      </c>
      <c r="CW110" s="50">
        <f t="shared" si="216"/>
        <v>0</v>
      </c>
      <c r="CX110" s="50">
        <f t="shared" si="216"/>
        <v>0</v>
      </c>
      <c r="CY110" s="50">
        <f t="shared" si="216"/>
        <v>0</v>
      </c>
      <c r="CZ110" s="50">
        <f t="shared" si="216"/>
        <v>0</v>
      </c>
      <c r="DA110" s="50">
        <f t="shared" si="216"/>
        <v>5295276423</v>
      </c>
      <c r="DB110" s="50">
        <f t="shared" si="216"/>
        <v>0</v>
      </c>
      <c r="DC110" s="50">
        <f t="shared" si="216"/>
        <v>0</v>
      </c>
      <c r="DD110" s="50">
        <f t="shared" si="216"/>
        <v>0</v>
      </c>
      <c r="DE110" s="50">
        <f t="shared" si="216"/>
        <v>5849076423</v>
      </c>
      <c r="DF110" s="50">
        <f t="shared" si="216"/>
        <v>1088480839</v>
      </c>
      <c r="DG110" s="50">
        <f t="shared" si="216"/>
        <v>686554008</v>
      </c>
      <c r="DH110" s="50">
        <f t="shared" si="216"/>
        <v>686554008</v>
      </c>
      <c r="DI110" s="50">
        <f t="shared" si="216"/>
        <v>18069600</v>
      </c>
      <c r="DJ110" s="50">
        <f t="shared" si="216"/>
        <v>0</v>
      </c>
      <c r="DK110" s="50">
        <f t="shared" si="216"/>
        <v>0</v>
      </c>
      <c r="DL110" s="50">
        <f t="shared" si="216"/>
        <v>0</v>
      </c>
      <c r="DM110" s="50">
        <f t="shared" si="216"/>
        <v>0</v>
      </c>
      <c r="DN110" s="50">
        <f t="shared" si="216"/>
        <v>106090000</v>
      </c>
      <c r="DO110" s="50">
        <f t="shared" si="216"/>
        <v>603465345</v>
      </c>
      <c r="DP110" s="50">
        <f t="shared" si="216"/>
        <v>510816080</v>
      </c>
      <c r="DQ110" s="50">
        <f t="shared" si="216"/>
        <v>510816080</v>
      </c>
      <c r="DR110" s="50">
        <f t="shared" si="216"/>
        <v>0</v>
      </c>
      <c r="DS110" s="50">
        <f t="shared" si="216"/>
        <v>35000000</v>
      </c>
      <c r="DT110" s="50">
        <f t="shared" si="216"/>
        <v>112000000</v>
      </c>
      <c r="DU110" s="50">
        <f t="shared" si="216"/>
        <v>70117632</v>
      </c>
      <c r="DV110" s="50">
        <f t="shared" si="216"/>
        <v>70117632</v>
      </c>
      <c r="DW110" s="50">
        <f t="shared" si="216"/>
        <v>0</v>
      </c>
      <c r="DX110" s="50">
        <f t="shared" si="216"/>
        <v>0</v>
      </c>
      <c r="DY110" s="50">
        <f t="shared" si="216"/>
        <v>0</v>
      </c>
      <c r="DZ110" s="50">
        <f t="shared" si="216"/>
        <v>0</v>
      </c>
      <c r="EA110" s="50">
        <f t="shared" si="216"/>
        <v>0</v>
      </c>
      <c r="EB110" s="50">
        <f t="shared" si="216"/>
        <v>0</v>
      </c>
      <c r="EC110" s="50">
        <f t="shared" si="216"/>
        <v>0</v>
      </c>
      <c r="ED110" s="50">
        <f t="shared" si="216"/>
        <v>0</v>
      </c>
      <c r="EE110" s="50">
        <f t="shared" si="216"/>
        <v>0</v>
      </c>
      <c r="EF110" s="50">
        <f t="shared" si="216"/>
        <v>0</v>
      </c>
      <c r="EG110" s="50">
        <f t="shared" si="216"/>
        <v>0</v>
      </c>
      <c r="EH110" s="50">
        <f t="shared" si="216"/>
        <v>0</v>
      </c>
      <c r="EI110" s="50">
        <f t="shared" si="216"/>
        <v>0</v>
      </c>
      <c r="EJ110" s="50">
        <f t="shared" si="216"/>
        <v>381924000</v>
      </c>
      <c r="EK110" s="50">
        <f t="shared" si="216"/>
        <v>253447106.86000001</v>
      </c>
      <c r="EL110" s="50">
        <f t="shared" si="216"/>
        <v>221458502</v>
      </c>
      <c r="EM110" s="50">
        <f t="shared" si="216"/>
        <v>221458502</v>
      </c>
      <c r="EN110" s="50">
        <f t="shared" si="216"/>
        <v>0</v>
      </c>
      <c r="EO110" s="50">
        <f t="shared" si="216"/>
        <v>0</v>
      </c>
      <c r="EP110" s="50">
        <f t="shared" si="216"/>
        <v>0</v>
      </c>
      <c r="EQ110" s="50">
        <f t="shared" si="216"/>
        <v>0</v>
      </c>
      <c r="ER110" s="50">
        <f t="shared" si="216"/>
        <v>0</v>
      </c>
      <c r="ES110" s="50">
        <f t="shared" si="216"/>
        <v>6000000000</v>
      </c>
      <c r="ET110" s="50">
        <f t="shared" si="216"/>
        <v>0</v>
      </c>
      <c r="EU110" s="50">
        <f t="shared" si="216"/>
        <v>0</v>
      </c>
      <c r="EV110" s="50">
        <f t="shared" si="216"/>
        <v>0</v>
      </c>
      <c r="EW110" s="50">
        <f t="shared" ref="EW110" si="217">EW111+EW120+EW131+EW136</f>
        <v>6523014000</v>
      </c>
      <c r="EX110" s="50">
        <f t="shared" ref="EX110:GZ110" si="218">EX111+EX120+EX131+EX136</f>
        <v>968912451.86000001</v>
      </c>
      <c r="EY110" s="50">
        <f t="shared" si="218"/>
        <v>802392214</v>
      </c>
      <c r="EZ110" s="50">
        <f t="shared" si="218"/>
        <v>802392214</v>
      </c>
      <c r="FA110" s="50">
        <f t="shared" si="218"/>
        <v>0</v>
      </c>
      <c r="FB110" s="50">
        <f t="shared" si="218"/>
        <v>0</v>
      </c>
      <c r="FC110" s="50">
        <f t="shared" si="218"/>
        <v>0</v>
      </c>
      <c r="FD110" s="50">
        <f t="shared" si="218"/>
        <v>0</v>
      </c>
      <c r="FE110" s="50">
        <f t="shared" si="218"/>
        <v>0</v>
      </c>
      <c r="FF110" s="50">
        <f t="shared" si="218"/>
        <v>0</v>
      </c>
      <c r="FG110" s="50">
        <f t="shared" si="218"/>
        <v>106090000</v>
      </c>
      <c r="FH110" s="50">
        <f t="shared" si="218"/>
        <v>158624000</v>
      </c>
      <c r="FI110" s="50">
        <f t="shared" si="218"/>
        <v>68052000</v>
      </c>
      <c r="FJ110" s="50">
        <f t="shared" si="218"/>
        <v>0</v>
      </c>
      <c r="FK110" s="50">
        <f t="shared" si="218"/>
        <v>0</v>
      </c>
      <c r="FL110" s="50">
        <f t="shared" si="218"/>
        <v>30000000</v>
      </c>
      <c r="FM110" s="50">
        <f t="shared" si="218"/>
        <v>196422756</v>
      </c>
      <c r="FN110" s="50">
        <f t="shared" si="218"/>
        <v>86127750</v>
      </c>
      <c r="FO110" s="50">
        <f t="shared" si="218"/>
        <v>36177500</v>
      </c>
      <c r="FP110" s="50">
        <f t="shared" si="218"/>
        <v>0</v>
      </c>
      <c r="FQ110" s="50">
        <f t="shared" si="218"/>
        <v>0</v>
      </c>
      <c r="FR110" s="50">
        <f t="shared" si="218"/>
        <v>0</v>
      </c>
      <c r="FS110" s="50">
        <f t="shared" si="218"/>
        <v>0</v>
      </c>
      <c r="FT110" s="50">
        <f t="shared" si="218"/>
        <v>0</v>
      </c>
      <c r="FU110" s="50">
        <f t="shared" si="218"/>
        <v>0</v>
      </c>
      <c r="FV110" s="50">
        <f t="shared" si="218"/>
        <v>0</v>
      </c>
      <c r="FW110" s="50">
        <f t="shared" si="218"/>
        <v>0</v>
      </c>
      <c r="FX110" s="50">
        <f t="shared" si="218"/>
        <v>0</v>
      </c>
      <c r="FY110" s="50">
        <f t="shared" si="218"/>
        <v>0</v>
      </c>
      <c r="FZ110" s="50">
        <f t="shared" si="218"/>
        <v>0</v>
      </c>
      <c r="GA110" s="50">
        <f t="shared" si="218"/>
        <v>0</v>
      </c>
      <c r="GB110" s="50">
        <f t="shared" si="218"/>
        <v>0</v>
      </c>
      <c r="GC110" s="50">
        <f t="shared" si="218"/>
        <v>0</v>
      </c>
      <c r="GD110" s="50">
        <f t="shared" si="218"/>
        <v>0</v>
      </c>
      <c r="GE110" s="50">
        <f t="shared" si="218"/>
        <v>0</v>
      </c>
      <c r="GF110" s="50">
        <f t="shared" si="218"/>
        <v>393381720</v>
      </c>
      <c r="GG110" s="50">
        <f t="shared" si="218"/>
        <v>231988604.86000001</v>
      </c>
      <c r="GH110" s="50">
        <f t="shared" si="218"/>
        <v>0</v>
      </c>
      <c r="GI110" s="50">
        <f t="shared" si="218"/>
        <v>0</v>
      </c>
      <c r="GJ110" s="50">
        <f t="shared" si="218"/>
        <v>0</v>
      </c>
      <c r="GK110" s="50">
        <f t="shared" si="218"/>
        <v>0</v>
      </c>
      <c r="GL110" s="50">
        <f t="shared" si="218"/>
        <v>0</v>
      </c>
      <c r="GM110" s="50">
        <f t="shared" si="218"/>
        <v>0</v>
      </c>
      <c r="GN110" s="50">
        <f t="shared" si="218"/>
        <v>0</v>
      </c>
      <c r="GO110" s="50">
        <f t="shared" si="218"/>
        <v>0</v>
      </c>
      <c r="GP110" s="50">
        <f t="shared" si="218"/>
        <v>4000000000</v>
      </c>
      <c r="GQ110" s="50">
        <f t="shared" si="218"/>
        <v>0</v>
      </c>
      <c r="GR110" s="50">
        <f t="shared" si="218"/>
        <v>0</v>
      </c>
      <c r="GS110" s="50">
        <f t="shared" si="218"/>
        <v>0</v>
      </c>
      <c r="GT110" s="50">
        <f t="shared" si="218"/>
        <v>0</v>
      </c>
      <c r="GU110" s="50">
        <f t="shared" si="218"/>
        <v>4529471720</v>
      </c>
      <c r="GV110" s="50">
        <f t="shared" si="218"/>
        <v>587035360.86000001</v>
      </c>
      <c r="GW110" s="50">
        <f t="shared" si="218"/>
        <v>154179750</v>
      </c>
      <c r="GX110" s="50">
        <f t="shared" si="218"/>
        <v>36177500</v>
      </c>
      <c r="GY110" s="50">
        <f t="shared" si="218"/>
        <v>0</v>
      </c>
      <c r="GZ110" s="768">
        <f t="shared" si="218"/>
        <v>21666562143</v>
      </c>
      <c r="HA110" s="256"/>
      <c r="HB110" s="263"/>
      <c r="HC110" s="326"/>
    </row>
    <row r="111" spans="1:211" ht="24.75" customHeight="1" x14ac:dyDescent="0.2">
      <c r="A111" s="782"/>
      <c r="B111" s="783"/>
      <c r="C111" s="266">
        <v>19</v>
      </c>
      <c r="D111" s="267" t="s">
        <v>291</v>
      </c>
      <c r="E111" s="275"/>
      <c r="F111" s="275"/>
      <c r="G111" s="269"/>
      <c r="H111" s="269"/>
      <c r="I111" s="269"/>
      <c r="J111" s="269"/>
      <c r="K111" s="269"/>
      <c r="L111" s="269"/>
      <c r="M111" s="269"/>
      <c r="N111" s="269"/>
      <c r="O111" s="269"/>
      <c r="P111" s="269"/>
      <c r="Q111" s="269"/>
      <c r="R111" s="269"/>
      <c r="S111" s="269"/>
      <c r="T111" s="269"/>
      <c r="U111" s="269"/>
      <c r="V111" s="269"/>
      <c r="W111" s="269"/>
      <c r="X111" s="269"/>
      <c r="Y111" s="269"/>
      <c r="Z111" s="269"/>
      <c r="AA111" s="269"/>
      <c r="AB111" s="269"/>
      <c r="AC111" s="51">
        <f t="shared" ref="AC111:BL111" si="219">SUM(AC112:AC119)</f>
        <v>0</v>
      </c>
      <c r="AD111" s="51">
        <f t="shared" si="219"/>
        <v>0</v>
      </c>
      <c r="AE111" s="51">
        <f t="shared" si="219"/>
        <v>0</v>
      </c>
      <c r="AF111" s="51">
        <f t="shared" si="219"/>
        <v>0</v>
      </c>
      <c r="AG111" s="51">
        <f t="shared" si="219"/>
        <v>100000000</v>
      </c>
      <c r="AH111" s="51">
        <f t="shared" si="219"/>
        <v>51120524.549999997</v>
      </c>
      <c r="AI111" s="51">
        <f t="shared" si="219"/>
        <v>51120525</v>
      </c>
      <c r="AJ111" s="51">
        <f t="shared" si="219"/>
        <v>43750000</v>
      </c>
      <c r="AK111" s="51">
        <f t="shared" si="219"/>
        <v>30000000</v>
      </c>
      <c r="AL111" s="51">
        <f t="shared" si="219"/>
        <v>30000000</v>
      </c>
      <c r="AM111" s="51">
        <f t="shared" si="219"/>
        <v>25480000</v>
      </c>
      <c r="AN111" s="51">
        <f t="shared" si="219"/>
        <v>25480000</v>
      </c>
      <c r="AO111" s="51">
        <f t="shared" si="219"/>
        <v>0</v>
      </c>
      <c r="AP111" s="51">
        <f t="shared" si="219"/>
        <v>0</v>
      </c>
      <c r="AQ111" s="51">
        <f t="shared" si="219"/>
        <v>0</v>
      </c>
      <c r="AR111" s="51">
        <f t="shared" si="219"/>
        <v>0</v>
      </c>
      <c r="AS111" s="51">
        <f t="shared" si="219"/>
        <v>0</v>
      </c>
      <c r="AT111" s="51">
        <f t="shared" si="219"/>
        <v>48879475.450000003</v>
      </c>
      <c r="AU111" s="51">
        <f t="shared" si="219"/>
        <v>45699075</v>
      </c>
      <c r="AV111" s="51">
        <f t="shared" si="219"/>
        <v>35000000</v>
      </c>
      <c r="AW111" s="51">
        <f t="shared" si="219"/>
        <v>0</v>
      </c>
      <c r="AX111" s="51">
        <f t="shared" si="219"/>
        <v>0</v>
      </c>
      <c r="AY111" s="51">
        <f t="shared" si="219"/>
        <v>0</v>
      </c>
      <c r="AZ111" s="51">
        <f t="shared" si="219"/>
        <v>0</v>
      </c>
      <c r="BA111" s="51">
        <f t="shared" si="219"/>
        <v>0</v>
      </c>
      <c r="BB111" s="51">
        <f t="shared" si="219"/>
        <v>0</v>
      </c>
      <c r="BC111" s="51">
        <f t="shared" si="219"/>
        <v>0</v>
      </c>
      <c r="BD111" s="51">
        <f t="shared" si="219"/>
        <v>0</v>
      </c>
      <c r="BE111" s="51">
        <f t="shared" si="219"/>
        <v>0</v>
      </c>
      <c r="BF111" s="51">
        <f t="shared" si="219"/>
        <v>0</v>
      </c>
      <c r="BG111" s="51">
        <f t="shared" si="219"/>
        <v>0</v>
      </c>
      <c r="BH111" s="51">
        <f t="shared" si="219"/>
        <v>0</v>
      </c>
      <c r="BI111" s="51">
        <f t="shared" si="219"/>
        <v>0</v>
      </c>
      <c r="BJ111" s="51">
        <f t="shared" si="219"/>
        <v>0</v>
      </c>
      <c r="BK111" s="51">
        <f t="shared" si="219"/>
        <v>0</v>
      </c>
      <c r="BL111" s="51">
        <f t="shared" si="219"/>
        <v>0</v>
      </c>
      <c r="BM111" s="51">
        <f t="shared" ref="BM111:DX111" si="220">SUM(BM112:BM119)</f>
        <v>130000000</v>
      </c>
      <c r="BN111" s="51">
        <f t="shared" si="220"/>
        <v>130000000</v>
      </c>
      <c r="BO111" s="51">
        <f t="shared" si="220"/>
        <v>122299600</v>
      </c>
      <c r="BP111" s="51">
        <f t="shared" si="220"/>
        <v>104230000</v>
      </c>
      <c r="BQ111" s="51">
        <f t="shared" si="220"/>
        <v>0</v>
      </c>
      <c r="BR111" s="51">
        <f t="shared" si="220"/>
        <v>0</v>
      </c>
      <c r="BS111" s="51">
        <f t="shared" si="220"/>
        <v>0</v>
      </c>
      <c r="BT111" s="51">
        <f t="shared" si="220"/>
        <v>0</v>
      </c>
      <c r="BU111" s="51">
        <f t="shared" si="220"/>
        <v>103000000</v>
      </c>
      <c r="BV111" s="51">
        <f t="shared" si="220"/>
        <v>59950000</v>
      </c>
      <c r="BW111" s="51">
        <f t="shared" si="220"/>
        <v>59950000</v>
      </c>
      <c r="BX111" s="51">
        <f t="shared" si="220"/>
        <v>59950000</v>
      </c>
      <c r="BY111" s="51">
        <f t="shared" si="220"/>
        <v>10699075</v>
      </c>
      <c r="BZ111" s="51">
        <f t="shared" si="220"/>
        <v>0</v>
      </c>
      <c r="CA111" s="51">
        <f t="shared" si="220"/>
        <v>99154816</v>
      </c>
      <c r="CB111" s="51">
        <f t="shared" si="220"/>
        <v>91954816</v>
      </c>
      <c r="CC111" s="51">
        <f t="shared" si="220"/>
        <v>91954816</v>
      </c>
      <c r="CD111" s="51">
        <f t="shared" si="220"/>
        <v>7370525</v>
      </c>
      <c r="CE111" s="51">
        <f t="shared" si="220"/>
        <v>0</v>
      </c>
      <c r="CF111" s="51">
        <f t="shared" si="220"/>
        <v>0</v>
      </c>
      <c r="CG111" s="51">
        <f t="shared" si="220"/>
        <v>0</v>
      </c>
      <c r="CH111" s="51">
        <f t="shared" si="220"/>
        <v>0</v>
      </c>
      <c r="CI111" s="51">
        <f t="shared" si="220"/>
        <v>0</v>
      </c>
      <c r="CJ111" s="51">
        <f t="shared" si="220"/>
        <v>0</v>
      </c>
      <c r="CK111" s="51">
        <f t="shared" si="220"/>
        <v>0</v>
      </c>
      <c r="CL111" s="51">
        <f t="shared" si="220"/>
        <v>0</v>
      </c>
      <c r="CM111" s="51">
        <f t="shared" si="220"/>
        <v>0</v>
      </c>
      <c r="CN111" s="51">
        <f t="shared" si="220"/>
        <v>0</v>
      </c>
      <c r="CO111" s="51">
        <f t="shared" si="220"/>
        <v>0</v>
      </c>
      <c r="CP111" s="51">
        <f t="shared" si="220"/>
        <v>0</v>
      </c>
      <c r="CQ111" s="51">
        <f t="shared" si="220"/>
        <v>0</v>
      </c>
      <c r="CR111" s="51">
        <f t="shared" si="220"/>
        <v>0</v>
      </c>
      <c r="CS111" s="51">
        <f t="shared" si="220"/>
        <v>0</v>
      </c>
      <c r="CT111" s="51">
        <f t="shared" si="220"/>
        <v>0</v>
      </c>
      <c r="CU111" s="51">
        <f t="shared" si="220"/>
        <v>0</v>
      </c>
      <c r="CV111" s="51">
        <f t="shared" si="220"/>
        <v>0</v>
      </c>
      <c r="CW111" s="51">
        <f t="shared" si="220"/>
        <v>0</v>
      </c>
      <c r="CX111" s="51">
        <f t="shared" si="220"/>
        <v>0</v>
      </c>
      <c r="CY111" s="51">
        <f t="shared" si="220"/>
        <v>0</v>
      </c>
      <c r="CZ111" s="51">
        <f t="shared" si="220"/>
        <v>0</v>
      </c>
      <c r="DA111" s="51">
        <f t="shared" si="220"/>
        <v>0</v>
      </c>
      <c r="DB111" s="51">
        <f t="shared" si="220"/>
        <v>0</v>
      </c>
      <c r="DC111" s="51">
        <f t="shared" si="220"/>
        <v>0</v>
      </c>
      <c r="DD111" s="51">
        <f t="shared" si="220"/>
        <v>0</v>
      </c>
      <c r="DE111" s="51">
        <f t="shared" si="220"/>
        <v>103000000</v>
      </c>
      <c r="DF111" s="51">
        <f t="shared" si="220"/>
        <v>159104816</v>
      </c>
      <c r="DG111" s="51">
        <f t="shared" si="220"/>
        <v>151904816</v>
      </c>
      <c r="DH111" s="51">
        <f t="shared" si="220"/>
        <v>151904816</v>
      </c>
      <c r="DI111" s="51">
        <f t="shared" si="220"/>
        <v>18069600</v>
      </c>
      <c r="DJ111" s="51">
        <f t="shared" si="220"/>
        <v>0</v>
      </c>
      <c r="DK111" s="51">
        <f t="shared" si="220"/>
        <v>0</v>
      </c>
      <c r="DL111" s="51">
        <f t="shared" si="220"/>
        <v>0</v>
      </c>
      <c r="DM111" s="51">
        <f t="shared" si="220"/>
        <v>0</v>
      </c>
      <c r="DN111" s="51">
        <f t="shared" si="220"/>
        <v>106090000</v>
      </c>
      <c r="DO111" s="51">
        <f t="shared" si="220"/>
        <v>218165345</v>
      </c>
      <c r="DP111" s="51">
        <f t="shared" si="220"/>
        <v>177525000</v>
      </c>
      <c r="DQ111" s="51">
        <f t="shared" si="220"/>
        <v>177525000</v>
      </c>
      <c r="DR111" s="51">
        <f t="shared" si="220"/>
        <v>0</v>
      </c>
      <c r="DS111" s="51">
        <f t="shared" si="220"/>
        <v>0</v>
      </c>
      <c r="DT111" s="51">
        <f t="shared" si="220"/>
        <v>30000000</v>
      </c>
      <c r="DU111" s="51">
        <f t="shared" si="220"/>
        <v>13375000</v>
      </c>
      <c r="DV111" s="51">
        <f t="shared" si="220"/>
        <v>13375000</v>
      </c>
      <c r="DW111" s="51">
        <f t="shared" si="220"/>
        <v>0</v>
      </c>
      <c r="DX111" s="51">
        <f t="shared" si="220"/>
        <v>0</v>
      </c>
      <c r="DY111" s="51">
        <f t="shared" ref="DY111:EW111" si="221">SUM(DY112:DY119)</f>
        <v>0</v>
      </c>
      <c r="DZ111" s="51">
        <f t="shared" si="221"/>
        <v>0</v>
      </c>
      <c r="EA111" s="51">
        <f t="shared" si="221"/>
        <v>0</v>
      </c>
      <c r="EB111" s="51">
        <f t="shared" si="221"/>
        <v>0</v>
      </c>
      <c r="EC111" s="51">
        <f t="shared" si="221"/>
        <v>0</v>
      </c>
      <c r="ED111" s="51">
        <f t="shared" si="221"/>
        <v>0</v>
      </c>
      <c r="EE111" s="51">
        <f t="shared" si="221"/>
        <v>0</v>
      </c>
      <c r="EF111" s="51">
        <f t="shared" si="221"/>
        <v>0</v>
      </c>
      <c r="EG111" s="51">
        <f t="shared" si="221"/>
        <v>0</v>
      </c>
      <c r="EH111" s="51">
        <f t="shared" si="221"/>
        <v>0</v>
      </c>
      <c r="EI111" s="51">
        <f t="shared" si="221"/>
        <v>0</v>
      </c>
      <c r="EJ111" s="51">
        <f t="shared" si="221"/>
        <v>0</v>
      </c>
      <c r="EK111" s="51">
        <f t="shared" si="221"/>
        <v>0</v>
      </c>
      <c r="EL111" s="51">
        <f t="shared" si="221"/>
        <v>0</v>
      </c>
      <c r="EM111" s="51">
        <f t="shared" si="221"/>
        <v>0</v>
      </c>
      <c r="EN111" s="51">
        <f t="shared" si="221"/>
        <v>0</v>
      </c>
      <c r="EO111" s="51">
        <f t="shared" si="221"/>
        <v>0</v>
      </c>
      <c r="EP111" s="51">
        <f t="shared" si="221"/>
        <v>0</v>
      </c>
      <c r="EQ111" s="51">
        <f t="shared" si="221"/>
        <v>0</v>
      </c>
      <c r="ER111" s="51">
        <f t="shared" si="221"/>
        <v>0</v>
      </c>
      <c r="ES111" s="51">
        <f t="shared" si="221"/>
        <v>0</v>
      </c>
      <c r="ET111" s="51">
        <f t="shared" si="221"/>
        <v>0</v>
      </c>
      <c r="EU111" s="51">
        <f t="shared" si="221"/>
        <v>0</v>
      </c>
      <c r="EV111" s="51">
        <f t="shared" si="221"/>
        <v>0</v>
      </c>
      <c r="EW111" s="51">
        <f t="shared" si="221"/>
        <v>106090000</v>
      </c>
      <c r="EX111" s="51">
        <f t="shared" ref="EX111:GZ111" si="222">SUM(EX112:EX119)</f>
        <v>248165345</v>
      </c>
      <c r="EY111" s="51">
        <f t="shared" si="222"/>
        <v>190900000</v>
      </c>
      <c r="EZ111" s="51">
        <f t="shared" si="222"/>
        <v>190900000</v>
      </c>
      <c r="FA111" s="51">
        <f t="shared" si="222"/>
        <v>0</v>
      </c>
      <c r="FB111" s="690">
        <f t="shared" si="222"/>
        <v>0</v>
      </c>
      <c r="FC111" s="51">
        <f t="shared" si="222"/>
        <v>0</v>
      </c>
      <c r="FD111" s="51">
        <f t="shared" si="222"/>
        <v>0</v>
      </c>
      <c r="FE111" s="51">
        <f t="shared" si="222"/>
        <v>0</v>
      </c>
      <c r="FF111" s="51">
        <f t="shared" si="222"/>
        <v>0</v>
      </c>
      <c r="FG111" s="51">
        <f t="shared" si="222"/>
        <v>106090000</v>
      </c>
      <c r="FH111" s="51">
        <f t="shared" si="222"/>
        <v>18355000</v>
      </c>
      <c r="FI111" s="51">
        <f t="shared" si="222"/>
        <v>0</v>
      </c>
      <c r="FJ111" s="51">
        <f t="shared" si="222"/>
        <v>0</v>
      </c>
      <c r="FK111" s="51">
        <f t="shared" si="222"/>
        <v>0</v>
      </c>
      <c r="FL111" s="51">
        <f t="shared" si="222"/>
        <v>0</v>
      </c>
      <c r="FM111" s="51">
        <f t="shared" si="222"/>
        <v>10000000</v>
      </c>
      <c r="FN111" s="51">
        <f t="shared" si="222"/>
        <v>9924250</v>
      </c>
      <c r="FO111" s="51">
        <f t="shared" si="222"/>
        <v>2835500</v>
      </c>
      <c r="FP111" s="51">
        <f t="shared" si="222"/>
        <v>0</v>
      </c>
      <c r="FQ111" s="51">
        <f t="shared" si="222"/>
        <v>0</v>
      </c>
      <c r="FR111" s="51">
        <f t="shared" si="222"/>
        <v>0</v>
      </c>
      <c r="FS111" s="51">
        <f t="shared" si="222"/>
        <v>0</v>
      </c>
      <c r="FT111" s="51">
        <f t="shared" si="222"/>
        <v>0</v>
      </c>
      <c r="FU111" s="51">
        <f t="shared" si="222"/>
        <v>0</v>
      </c>
      <c r="FV111" s="51">
        <f t="shared" si="222"/>
        <v>0</v>
      </c>
      <c r="FW111" s="51">
        <f t="shared" si="222"/>
        <v>0</v>
      </c>
      <c r="FX111" s="51">
        <f t="shared" si="222"/>
        <v>0</v>
      </c>
      <c r="FY111" s="51">
        <f t="shared" si="222"/>
        <v>0</v>
      </c>
      <c r="FZ111" s="51">
        <f t="shared" si="222"/>
        <v>0</v>
      </c>
      <c r="GA111" s="51">
        <f t="shared" si="222"/>
        <v>0</v>
      </c>
      <c r="GB111" s="51">
        <f t="shared" si="222"/>
        <v>0</v>
      </c>
      <c r="GC111" s="51">
        <f t="shared" si="222"/>
        <v>0</v>
      </c>
      <c r="GD111" s="51">
        <f t="shared" si="222"/>
        <v>0</v>
      </c>
      <c r="GE111" s="51">
        <f t="shared" si="222"/>
        <v>0</v>
      </c>
      <c r="GF111" s="51">
        <f t="shared" si="222"/>
        <v>0</v>
      </c>
      <c r="GG111" s="51">
        <f t="shared" si="222"/>
        <v>0</v>
      </c>
      <c r="GH111" s="51">
        <f t="shared" si="222"/>
        <v>0</v>
      </c>
      <c r="GI111" s="51">
        <f t="shared" si="222"/>
        <v>0</v>
      </c>
      <c r="GJ111" s="51">
        <f t="shared" si="222"/>
        <v>0</v>
      </c>
      <c r="GK111" s="51">
        <f t="shared" si="222"/>
        <v>0</v>
      </c>
      <c r="GL111" s="51">
        <f t="shared" si="222"/>
        <v>0</v>
      </c>
      <c r="GM111" s="51">
        <f t="shared" si="222"/>
        <v>0</v>
      </c>
      <c r="GN111" s="51">
        <f t="shared" si="222"/>
        <v>0</v>
      </c>
      <c r="GO111" s="51">
        <f t="shared" si="222"/>
        <v>0</v>
      </c>
      <c r="GP111" s="51">
        <f t="shared" si="222"/>
        <v>0</v>
      </c>
      <c r="GQ111" s="51">
        <f t="shared" si="222"/>
        <v>0</v>
      </c>
      <c r="GR111" s="51">
        <f t="shared" si="222"/>
        <v>0</v>
      </c>
      <c r="GS111" s="51">
        <f t="shared" si="222"/>
        <v>0</v>
      </c>
      <c r="GT111" s="51">
        <f t="shared" si="222"/>
        <v>0</v>
      </c>
      <c r="GU111" s="51">
        <f t="shared" si="222"/>
        <v>106090000</v>
      </c>
      <c r="GV111" s="51">
        <f t="shared" si="222"/>
        <v>28355000</v>
      </c>
      <c r="GW111" s="51">
        <f t="shared" si="222"/>
        <v>9924250</v>
      </c>
      <c r="GX111" s="51">
        <f t="shared" si="222"/>
        <v>2835500</v>
      </c>
      <c r="GY111" s="51">
        <f t="shared" si="222"/>
        <v>0</v>
      </c>
      <c r="GZ111" s="771">
        <f t="shared" si="222"/>
        <v>445180000</v>
      </c>
      <c r="HA111" s="269"/>
      <c r="HB111" s="266"/>
      <c r="HC111" s="326"/>
    </row>
    <row r="112" spans="1:211" ht="113.25" customHeight="1" x14ac:dyDescent="0.2">
      <c r="A112" s="782"/>
      <c r="B112" s="357"/>
      <c r="C112" s="527"/>
      <c r="D112" s="929" t="s">
        <v>294</v>
      </c>
      <c r="E112" s="724"/>
      <c r="F112" s="724"/>
      <c r="G112" s="895">
        <v>75</v>
      </c>
      <c r="H112" s="283" t="s">
        <v>292</v>
      </c>
      <c r="I112" s="428" t="s">
        <v>293</v>
      </c>
      <c r="J112" s="429" t="s">
        <v>266</v>
      </c>
      <c r="K112" s="429">
        <v>1</v>
      </c>
      <c r="L112" s="442" t="s">
        <v>73</v>
      </c>
      <c r="M112" s="443">
        <v>18</v>
      </c>
      <c r="N112" s="450">
        <v>36</v>
      </c>
      <c r="O112" s="436">
        <v>23</v>
      </c>
      <c r="P112" s="451">
        <v>13</v>
      </c>
      <c r="Q112" s="436">
        <v>27</v>
      </c>
      <c r="R112" s="876">
        <v>20</v>
      </c>
      <c r="S112" s="875">
        <v>13</v>
      </c>
      <c r="T112" s="892">
        <v>34</v>
      </c>
      <c r="U112" s="892">
        <v>28</v>
      </c>
      <c r="V112" s="893">
        <v>19</v>
      </c>
      <c r="W112" s="892">
        <v>36</v>
      </c>
      <c r="X112" s="720">
        <v>36</v>
      </c>
      <c r="Y112" s="720">
        <v>19</v>
      </c>
      <c r="Z112" s="433"/>
      <c r="AA112" s="287">
        <v>4</v>
      </c>
      <c r="AB112" s="358" t="s">
        <v>114</v>
      </c>
      <c r="AC112" s="56"/>
      <c r="AD112" s="55"/>
      <c r="AE112" s="54"/>
      <c r="AF112" s="54"/>
      <c r="AG112" s="56"/>
      <c r="AH112" s="55"/>
      <c r="AI112" s="55"/>
      <c r="AJ112" s="55"/>
      <c r="AK112" s="56"/>
      <c r="AL112" s="55"/>
      <c r="AM112" s="55"/>
      <c r="AN112" s="55"/>
      <c r="AO112" s="56"/>
      <c r="AP112" s="55"/>
      <c r="AQ112" s="55"/>
      <c r="AR112" s="55"/>
      <c r="AS112" s="56"/>
      <c r="AT112" s="55"/>
      <c r="AU112" s="54"/>
      <c r="AV112" s="54"/>
      <c r="AW112" s="56"/>
      <c r="AX112" s="55"/>
      <c r="AY112" s="55"/>
      <c r="AZ112" s="55"/>
      <c r="BA112" s="56"/>
      <c r="BB112" s="55"/>
      <c r="BC112" s="55"/>
      <c r="BD112" s="55"/>
      <c r="BE112" s="56"/>
      <c r="BF112" s="55"/>
      <c r="BG112" s="54"/>
      <c r="BH112" s="54"/>
      <c r="BI112" s="56"/>
      <c r="BJ112" s="55"/>
      <c r="BK112" s="55"/>
      <c r="BL112" s="55"/>
      <c r="BM112" s="53">
        <f t="shared" ref="BM112:BM119" si="223">+AC112+AG112+AK112+AO112+AS112+AW112+BA112+BE112+BI112</f>
        <v>0</v>
      </c>
      <c r="BN112" s="54">
        <f t="shared" ref="BN112:BP119" si="224">AD112+AH112+AL112+AP112+AT112+AX112+BB112+BF112+BJ112</f>
        <v>0</v>
      </c>
      <c r="BO112" s="54">
        <f t="shared" si="224"/>
        <v>0</v>
      </c>
      <c r="BP112" s="54">
        <f t="shared" si="224"/>
        <v>0</v>
      </c>
      <c r="BQ112" s="87"/>
      <c r="BR112" s="87"/>
      <c r="BS112" s="87"/>
      <c r="BT112" s="87"/>
      <c r="BU112" s="87"/>
      <c r="BV112" s="87"/>
      <c r="BW112" s="87"/>
      <c r="BX112" s="87"/>
      <c r="BY112" s="87"/>
      <c r="BZ112" s="87"/>
      <c r="CA112" s="87"/>
      <c r="CB112" s="87"/>
      <c r="CC112" s="87"/>
      <c r="CD112" s="87"/>
      <c r="CE112" s="87"/>
      <c r="CF112" s="87"/>
      <c r="CG112" s="87"/>
      <c r="CH112" s="87"/>
      <c r="CI112" s="87"/>
      <c r="CJ112" s="87"/>
      <c r="CK112" s="87"/>
      <c r="CL112" s="87"/>
      <c r="CM112" s="87"/>
      <c r="CN112" s="87"/>
      <c r="CO112" s="87"/>
      <c r="CP112" s="87"/>
      <c r="CQ112" s="87"/>
      <c r="CR112" s="87"/>
      <c r="CS112" s="87"/>
      <c r="CT112" s="87"/>
      <c r="CU112" s="87"/>
      <c r="CV112" s="87"/>
      <c r="CW112" s="87"/>
      <c r="CX112" s="87"/>
      <c r="CY112" s="87"/>
      <c r="CZ112" s="87"/>
      <c r="DA112" s="87"/>
      <c r="DB112" s="87"/>
      <c r="DC112" s="87"/>
      <c r="DD112" s="87"/>
      <c r="DE112" s="85">
        <f t="shared" ref="DE112:DE119" si="225">BQ112+BU112+BZ112+CE112+CI112+CM112+CQ112+CV112+DA112</f>
        <v>0</v>
      </c>
      <c r="DF112" s="85">
        <f t="shared" ref="DF112:DF119" si="226">BR112+BV112+CA112+CF112+CJ112+CN112+CR112+CW112+DB112</f>
        <v>0</v>
      </c>
      <c r="DG112" s="85">
        <f t="shared" ref="DG112:DG119" si="227">BS112+BW112+CB112+CG112+CK112+CO112+CS112+CX112+DC112</f>
        <v>0</v>
      </c>
      <c r="DH112" s="85">
        <f t="shared" ref="DH112:DH119" si="228">BT112+BX112+CC112+CH112+CL112+CP112+CT112+CY112+DD112</f>
        <v>0</v>
      </c>
      <c r="DI112" s="85"/>
      <c r="DJ112" s="88"/>
      <c r="DK112" s="66"/>
      <c r="DL112" s="88"/>
      <c r="DM112" s="88"/>
      <c r="DN112" s="88"/>
      <c r="DO112" s="88"/>
      <c r="DP112" s="88"/>
      <c r="DQ112" s="88"/>
      <c r="DR112" s="88"/>
      <c r="DS112" s="88"/>
      <c r="DT112" s="88"/>
      <c r="DU112" s="88"/>
      <c r="DV112" s="88"/>
      <c r="DW112" s="88"/>
      <c r="DX112" s="88"/>
      <c r="DY112" s="88"/>
      <c r="DZ112" s="88"/>
      <c r="EA112" s="88"/>
      <c r="EB112" s="88"/>
      <c r="EC112" s="88"/>
      <c r="ED112" s="88"/>
      <c r="EE112" s="88"/>
      <c r="EF112" s="88"/>
      <c r="EG112" s="88"/>
      <c r="EH112" s="88"/>
      <c r="EI112" s="88"/>
      <c r="EJ112" s="88"/>
      <c r="EK112" s="88"/>
      <c r="EL112" s="88"/>
      <c r="EM112" s="88"/>
      <c r="EN112" s="88"/>
      <c r="EO112" s="88"/>
      <c r="EP112" s="88"/>
      <c r="EQ112" s="88"/>
      <c r="ER112" s="88"/>
      <c r="ES112" s="88"/>
      <c r="ET112" s="87"/>
      <c r="EU112" s="87"/>
      <c r="EV112" s="87"/>
      <c r="EW112" s="85">
        <f t="shared" ref="EW112:EX119" si="229">DJ112+DN112+DS112+DX112+EB112+EF112+EJ112+EN112+ES112</f>
        <v>0</v>
      </c>
      <c r="EX112" s="90">
        <f t="shared" si="229"/>
        <v>0</v>
      </c>
      <c r="EY112" s="90">
        <f t="shared" ref="EY112:EZ119" si="230">DL112+DP112+DU112+DZ112+ED112+EH112+EL112+EP112+EU112</f>
        <v>0</v>
      </c>
      <c r="EZ112" s="90">
        <f t="shared" si="230"/>
        <v>0</v>
      </c>
      <c r="FA112" s="192"/>
      <c r="FB112" s="87"/>
      <c r="FC112" s="88"/>
      <c r="FD112" s="88"/>
      <c r="FE112" s="88"/>
      <c r="FF112" s="147"/>
      <c r="FG112" s="87"/>
      <c r="FH112" s="87"/>
      <c r="FI112" s="87"/>
      <c r="FJ112" s="87"/>
      <c r="FK112" s="87"/>
      <c r="FL112" s="87"/>
      <c r="FM112" s="87"/>
      <c r="FN112" s="87"/>
      <c r="FO112" s="87"/>
      <c r="FP112" s="87"/>
      <c r="FQ112" s="87"/>
      <c r="FR112" s="87"/>
      <c r="FS112" s="87"/>
      <c r="FT112" s="87"/>
      <c r="FU112" s="87"/>
      <c r="FV112" s="87"/>
      <c r="FW112" s="87"/>
      <c r="FX112" s="87"/>
      <c r="FY112" s="87"/>
      <c r="FZ112" s="87"/>
      <c r="GA112" s="87"/>
      <c r="GB112" s="87"/>
      <c r="GC112" s="87"/>
      <c r="GD112" s="87"/>
      <c r="GE112" s="87"/>
      <c r="GF112" s="87"/>
      <c r="GG112" s="87"/>
      <c r="GH112" s="87"/>
      <c r="GI112" s="87"/>
      <c r="GJ112" s="87"/>
      <c r="GK112" s="87"/>
      <c r="GL112" s="87"/>
      <c r="GM112" s="87"/>
      <c r="GN112" s="87"/>
      <c r="GO112" s="87"/>
      <c r="GP112" s="87"/>
      <c r="GQ112" s="87"/>
      <c r="GR112" s="87"/>
      <c r="GS112" s="87"/>
      <c r="GT112" s="87"/>
      <c r="GU112" s="85">
        <f t="shared" ref="GU112:GU119" si="231">FB112+FG112+FL112+FQ112+FV112+GA112+GF112+GK112+GP112</f>
        <v>0</v>
      </c>
      <c r="GV112" s="85">
        <f t="shared" ref="GV112:GY119" si="232">GQ112+GL112+GG112+GB112+FW112+FR112+FM112+FH112+FC112</f>
        <v>0</v>
      </c>
      <c r="GW112" s="85">
        <f t="shared" si="232"/>
        <v>0</v>
      </c>
      <c r="GX112" s="85">
        <f t="shared" si="232"/>
        <v>0</v>
      </c>
      <c r="GY112" s="85">
        <f t="shared" si="232"/>
        <v>0</v>
      </c>
      <c r="GZ112" s="772">
        <f t="shared" ref="GZ112:GZ119" si="233">BM112+DE112+EW112+GU112</f>
        <v>0</v>
      </c>
      <c r="HA112" s="741" t="s">
        <v>1015</v>
      </c>
      <c r="HB112" s="280" t="s">
        <v>1285</v>
      </c>
      <c r="HC112" s="303" t="s">
        <v>1663</v>
      </c>
    </row>
    <row r="113" spans="1:211" ht="120.75" customHeight="1" x14ac:dyDescent="0.2">
      <c r="A113" s="782"/>
      <c r="B113" s="357"/>
      <c r="C113" s="300">
        <v>16</v>
      </c>
      <c r="D113" s="931"/>
      <c r="E113" s="725">
        <v>45</v>
      </c>
      <c r="F113" s="725">
        <v>90</v>
      </c>
      <c r="G113" s="895">
        <v>76</v>
      </c>
      <c r="H113" s="283" t="s">
        <v>295</v>
      </c>
      <c r="I113" s="428" t="s">
        <v>296</v>
      </c>
      <c r="J113" s="429" t="s">
        <v>266</v>
      </c>
      <c r="K113" s="429">
        <v>1</v>
      </c>
      <c r="L113" s="452" t="s">
        <v>73</v>
      </c>
      <c r="M113" s="443">
        <v>0</v>
      </c>
      <c r="N113" s="444">
        <v>1200</v>
      </c>
      <c r="O113" s="436">
        <v>450</v>
      </c>
      <c r="P113" s="437">
        <v>450</v>
      </c>
      <c r="Q113" s="436">
        <v>600</v>
      </c>
      <c r="R113" s="289"/>
      <c r="S113" s="438">
        <v>837</v>
      </c>
      <c r="T113" s="436">
        <v>1050</v>
      </c>
      <c r="U113" s="436"/>
      <c r="V113" s="437">
        <v>1728</v>
      </c>
      <c r="W113" s="436">
        <v>1200</v>
      </c>
      <c r="X113" s="435"/>
      <c r="Y113" s="435">
        <v>309</v>
      </c>
      <c r="Z113" s="433">
        <f>BM113/BM111</f>
        <v>1</v>
      </c>
      <c r="AA113" s="287">
        <v>4</v>
      </c>
      <c r="AB113" s="358" t="s">
        <v>114</v>
      </c>
      <c r="AC113" s="56"/>
      <c r="AD113" s="55"/>
      <c r="AE113" s="54"/>
      <c r="AF113" s="54"/>
      <c r="AG113" s="56">
        <v>100000000</v>
      </c>
      <c r="AH113" s="55">
        <v>51120524.549999997</v>
      </c>
      <c r="AI113" s="55">
        <v>51120525</v>
      </c>
      <c r="AJ113" s="55">
        <v>43750000</v>
      </c>
      <c r="AK113" s="56">
        <v>30000000</v>
      </c>
      <c r="AL113" s="55">
        <v>30000000</v>
      </c>
      <c r="AM113" s="55">
        <v>25480000</v>
      </c>
      <c r="AN113" s="55">
        <v>25480000</v>
      </c>
      <c r="AO113" s="56"/>
      <c r="AP113" s="55"/>
      <c r="AQ113" s="55"/>
      <c r="AR113" s="55"/>
      <c r="AS113" s="56"/>
      <c r="AT113" s="66">
        <v>48879475.450000003</v>
      </c>
      <c r="AU113" s="67">
        <v>45699075</v>
      </c>
      <c r="AV113" s="67">
        <v>35000000</v>
      </c>
      <c r="AW113" s="56"/>
      <c r="AX113" s="55"/>
      <c r="AY113" s="55"/>
      <c r="AZ113" s="55"/>
      <c r="BA113" s="56"/>
      <c r="BB113" s="55"/>
      <c r="BC113" s="55"/>
      <c r="BD113" s="55"/>
      <c r="BE113" s="56"/>
      <c r="BF113" s="55"/>
      <c r="BG113" s="54"/>
      <c r="BH113" s="54"/>
      <c r="BI113" s="56"/>
      <c r="BJ113" s="55"/>
      <c r="BK113" s="55"/>
      <c r="BL113" s="55"/>
      <c r="BM113" s="53">
        <f t="shared" si="223"/>
        <v>130000000</v>
      </c>
      <c r="BN113" s="54">
        <f t="shared" si="224"/>
        <v>130000000</v>
      </c>
      <c r="BO113" s="54">
        <f t="shared" si="224"/>
        <v>122299600</v>
      </c>
      <c r="BP113" s="54">
        <f t="shared" si="224"/>
        <v>104230000</v>
      </c>
      <c r="BQ113" s="87"/>
      <c r="BR113" s="87"/>
      <c r="BS113" s="87"/>
      <c r="BT113" s="87"/>
      <c r="BU113" s="87">
        <v>103000000</v>
      </c>
      <c r="BV113" s="87">
        <v>59950000</v>
      </c>
      <c r="BW113" s="87">
        <v>59950000</v>
      </c>
      <c r="BX113" s="87">
        <v>59950000</v>
      </c>
      <c r="BY113" s="87">
        <v>10699075</v>
      </c>
      <c r="BZ113" s="87"/>
      <c r="CA113" s="87">
        <v>99154816</v>
      </c>
      <c r="CB113" s="87">
        <v>91954816</v>
      </c>
      <c r="CC113" s="87">
        <v>91954816</v>
      </c>
      <c r="CD113" s="88">
        <v>7370525</v>
      </c>
      <c r="CE113" s="87"/>
      <c r="CF113" s="86"/>
      <c r="CG113" s="87"/>
      <c r="CH113" s="87"/>
      <c r="CI113" s="87"/>
      <c r="CJ113" s="87"/>
      <c r="CK113" s="87"/>
      <c r="CL113" s="87"/>
      <c r="CM113" s="87"/>
      <c r="CN113" s="87"/>
      <c r="CO113" s="87"/>
      <c r="CP113" s="87"/>
      <c r="CQ113" s="87"/>
      <c r="CR113" s="87"/>
      <c r="CS113" s="87"/>
      <c r="CT113" s="87"/>
      <c r="CU113" s="87"/>
      <c r="CV113" s="87"/>
      <c r="CW113" s="87"/>
      <c r="CX113" s="87"/>
      <c r="CY113" s="87"/>
      <c r="CZ113" s="87"/>
      <c r="DA113" s="87"/>
      <c r="DB113" s="87"/>
      <c r="DC113" s="87"/>
      <c r="DD113" s="87"/>
      <c r="DE113" s="85">
        <f t="shared" si="225"/>
        <v>103000000</v>
      </c>
      <c r="DF113" s="100">
        <f t="shared" si="226"/>
        <v>159104816</v>
      </c>
      <c r="DG113" s="100">
        <f t="shared" si="227"/>
        <v>151904816</v>
      </c>
      <c r="DH113" s="100">
        <f t="shared" si="228"/>
        <v>151904816</v>
      </c>
      <c r="DI113" s="100">
        <f>CD113+BY113</f>
        <v>18069600</v>
      </c>
      <c r="DJ113" s="88"/>
      <c r="DK113" s="66"/>
      <c r="DL113" s="88"/>
      <c r="DM113" s="88"/>
      <c r="DN113" s="88">
        <v>106090000</v>
      </c>
      <c r="DO113" s="88">
        <v>202365345</v>
      </c>
      <c r="DP113" s="88">
        <v>166825000</v>
      </c>
      <c r="DQ113" s="88">
        <v>166825000</v>
      </c>
      <c r="DR113" s="88"/>
      <c r="DS113" s="88"/>
      <c r="DT113" s="88">
        <v>30000000</v>
      </c>
      <c r="DU113" s="88">
        <v>13375000</v>
      </c>
      <c r="DV113" s="88">
        <v>13375000</v>
      </c>
      <c r="DW113" s="88"/>
      <c r="DX113" s="88"/>
      <c r="DY113" s="88"/>
      <c r="DZ113" s="88"/>
      <c r="EA113" s="88"/>
      <c r="EB113" s="88"/>
      <c r="EC113" s="88"/>
      <c r="ED113" s="88"/>
      <c r="EE113" s="88"/>
      <c r="EF113" s="88"/>
      <c r="EG113" s="88"/>
      <c r="EH113" s="88"/>
      <c r="EI113" s="88"/>
      <c r="EJ113" s="88"/>
      <c r="EK113" s="88"/>
      <c r="EL113" s="88"/>
      <c r="EM113" s="88"/>
      <c r="EN113" s="88"/>
      <c r="EO113" s="88"/>
      <c r="EP113" s="88"/>
      <c r="EQ113" s="88"/>
      <c r="ER113" s="88"/>
      <c r="ES113" s="88"/>
      <c r="ET113" s="87"/>
      <c r="EU113" s="87"/>
      <c r="EV113" s="87"/>
      <c r="EW113" s="85">
        <f t="shared" si="229"/>
        <v>106090000</v>
      </c>
      <c r="EX113" s="90">
        <f t="shared" si="229"/>
        <v>232365345</v>
      </c>
      <c r="EY113" s="90">
        <f t="shared" si="230"/>
        <v>180200000</v>
      </c>
      <c r="EZ113" s="90">
        <f t="shared" si="230"/>
        <v>180200000</v>
      </c>
      <c r="FA113" s="192"/>
      <c r="FB113" s="87"/>
      <c r="FC113" s="88"/>
      <c r="FD113" s="88"/>
      <c r="FE113" s="88"/>
      <c r="FF113" s="147"/>
      <c r="FG113" s="87">
        <v>106090000</v>
      </c>
      <c r="FH113" s="87">
        <v>18355000</v>
      </c>
      <c r="FI113" s="87"/>
      <c r="FJ113" s="87"/>
      <c r="FK113" s="87"/>
      <c r="FL113" s="87"/>
      <c r="FM113" s="695">
        <v>10000000</v>
      </c>
      <c r="FN113" s="695">
        <v>9924250</v>
      </c>
      <c r="FO113" s="695">
        <v>2835500</v>
      </c>
      <c r="FP113" s="695"/>
      <c r="FQ113" s="87"/>
      <c r="FR113" s="87"/>
      <c r="FS113" s="87"/>
      <c r="FT113" s="87"/>
      <c r="FU113" s="87"/>
      <c r="FV113" s="87"/>
      <c r="FW113" s="87"/>
      <c r="FX113" s="87"/>
      <c r="FY113" s="87"/>
      <c r="FZ113" s="87"/>
      <c r="GA113" s="87"/>
      <c r="GB113" s="87"/>
      <c r="GC113" s="87"/>
      <c r="GD113" s="87"/>
      <c r="GE113" s="87"/>
      <c r="GF113" s="87"/>
      <c r="GG113" s="87"/>
      <c r="GH113" s="87"/>
      <c r="GI113" s="87"/>
      <c r="GJ113" s="87"/>
      <c r="GK113" s="87"/>
      <c r="GL113" s="87"/>
      <c r="GM113" s="87"/>
      <c r="GN113" s="87"/>
      <c r="GO113" s="87"/>
      <c r="GP113" s="87"/>
      <c r="GQ113" s="87"/>
      <c r="GR113" s="87"/>
      <c r="GS113" s="87"/>
      <c r="GT113" s="87"/>
      <c r="GU113" s="85">
        <f t="shared" si="231"/>
        <v>106090000</v>
      </c>
      <c r="GV113" s="85">
        <f t="shared" si="232"/>
        <v>28355000</v>
      </c>
      <c r="GW113" s="85">
        <f t="shared" si="232"/>
        <v>9924250</v>
      </c>
      <c r="GX113" s="85">
        <f t="shared" si="232"/>
        <v>2835500</v>
      </c>
      <c r="GY113" s="85">
        <f t="shared" si="232"/>
        <v>0</v>
      </c>
      <c r="GZ113" s="772">
        <f t="shared" si="233"/>
        <v>445180000</v>
      </c>
      <c r="HA113" s="741" t="s">
        <v>1016</v>
      </c>
      <c r="HB113" s="280" t="s">
        <v>1286</v>
      </c>
      <c r="HC113" s="303" t="s">
        <v>1664</v>
      </c>
    </row>
    <row r="114" spans="1:211" ht="93.75" customHeight="1" x14ac:dyDescent="0.2">
      <c r="A114" s="782"/>
      <c r="B114" s="357"/>
      <c r="C114" s="304"/>
      <c r="D114" s="929" t="s">
        <v>299</v>
      </c>
      <c r="E114" s="366"/>
      <c r="F114" s="366"/>
      <c r="G114" s="895">
        <v>77</v>
      </c>
      <c r="H114" s="283" t="s">
        <v>297</v>
      </c>
      <c r="I114" s="428" t="s">
        <v>298</v>
      </c>
      <c r="J114" s="429" t="s">
        <v>266</v>
      </c>
      <c r="K114" s="429">
        <v>1</v>
      </c>
      <c r="L114" s="442" t="s">
        <v>73</v>
      </c>
      <c r="M114" s="443">
        <v>20</v>
      </c>
      <c r="N114" s="450">
        <v>80</v>
      </c>
      <c r="O114" s="436">
        <v>28</v>
      </c>
      <c r="P114" s="437">
        <v>75</v>
      </c>
      <c r="Q114" s="436">
        <v>50</v>
      </c>
      <c r="R114" s="289"/>
      <c r="S114" s="441">
        <v>79</v>
      </c>
      <c r="T114" s="436">
        <v>73</v>
      </c>
      <c r="U114" s="436"/>
      <c r="V114" s="437">
        <v>94</v>
      </c>
      <c r="W114" s="436">
        <v>80</v>
      </c>
      <c r="X114" s="435"/>
      <c r="Y114" s="435">
        <v>94</v>
      </c>
      <c r="Z114" s="433"/>
      <c r="AA114" s="287">
        <v>4</v>
      </c>
      <c r="AB114" s="358" t="s">
        <v>114</v>
      </c>
      <c r="AC114" s="56"/>
      <c r="AD114" s="55"/>
      <c r="AE114" s="54"/>
      <c r="AF114" s="54"/>
      <c r="AG114" s="56"/>
      <c r="AH114" s="55"/>
      <c r="AI114" s="55"/>
      <c r="AJ114" s="55"/>
      <c r="AK114" s="56"/>
      <c r="AL114" s="55"/>
      <c r="AM114" s="55"/>
      <c r="AN114" s="55"/>
      <c r="AO114" s="56"/>
      <c r="AP114" s="55"/>
      <c r="AQ114" s="55"/>
      <c r="AR114" s="55"/>
      <c r="AS114" s="56"/>
      <c r="AT114" s="55"/>
      <c r="AU114" s="54"/>
      <c r="AV114" s="54"/>
      <c r="AW114" s="56"/>
      <c r="AX114" s="55"/>
      <c r="AY114" s="55"/>
      <c r="AZ114" s="55"/>
      <c r="BA114" s="56"/>
      <c r="BB114" s="55"/>
      <c r="BC114" s="55"/>
      <c r="BD114" s="55"/>
      <c r="BE114" s="56"/>
      <c r="BF114" s="55"/>
      <c r="BG114" s="54"/>
      <c r="BH114" s="54"/>
      <c r="BI114" s="56"/>
      <c r="BJ114" s="55"/>
      <c r="BK114" s="55"/>
      <c r="BL114" s="55"/>
      <c r="BM114" s="53">
        <f t="shared" si="223"/>
        <v>0</v>
      </c>
      <c r="BN114" s="54">
        <f t="shared" si="224"/>
        <v>0</v>
      </c>
      <c r="BO114" s="54">
        <f t="shared" si="224"/>
        <v>0</v>
      </c>
      <c r="BP114" s="54">
        <f t="shared" si="224"/>
        <v>0</v>
      </c>
      <c r="BQ114" s="87"/>
      <c r="BR114" s="87"/>
      <c r="BS114" s="87"/>
      <c r="BT114" s="87"/>
      <c r="BU114" s="87"/>
      <c r="BV114" s="87"/>
      <c r="BW114" s="87"/>
      <c r="BX114" s="87"/>
      <c r="BY114" s="87"/>
      <c r="BZ114" s="87"/>
      <c r="CA114" s="87"/>
      <c r="CB114" s="87"/>
      <c r="CC114" s="87"/>
      <c r="CD114" s="87"/>
      <c r="CE114" s="87"/>
      <c r="CF114" s="87"/>
      <c r="CG114" s="87"/>
      <c r="CH114" s="87"/>
      <c r="CI114" s="87"/>
      <c r="CJ114" s="87"/>
      <c r="CK114" s="87"/>
      <c r="CL114" s="87"/>
      <c r="CM114" s="87"/>
      <c r="CN114" s="87"/>
      <c r="CO114" s="87"/>
      <c r="CP114" s="87"/>
      <c r="CQ114" s="87"/>
      <c r="CR114" s="87"/>
      <c r="CS114" s="87"/>
      <c r="CT114" s="87"/>
      <c r="CU114" s="87"/>
      <c r="CV114" s="87"/>
      <c r="CW114" s="87"/>
      <c r="CX114" s="87"/>
      <c r="CY114" s="87"/>
      <c r="CZ114" s="87"/>
      <c r="DA114" s="87"/>
      <c r="DB114" s="87"/>
      <c r="DC114" s="87"/>
      <c r="DD114" s="87"/>
      <c r="DE114" s="85">
        <f t="shared" si="225"/>
        <v>0</v>
      </c>
      <c r="DF114" s="85">
        <f t="shared" si="226"/>
        <v>0</v>
      </c>
      <c r="DG114" s="85">
        <f t="shared" si="227"/>
        <v>0</v>
      </c>
      <c r="DH114" s="85">
        <f t="shared" si="228"/>
        <v>0</v>
      </c>
      <c r="DI114" s="85"/>
      <c r="DJ114" s="88"/>
      <c r="DK114" s="66"/>
      <c r="DL114" s="88"/>
      <c r="DM114" s="88"/>
      <c r="DN114" s="88"/>
      <c r="DO114" s="88"/>
      <c r="DP114" s="88"/>
      <c r="DQ114" s="88"/>
      <c r="DR114" s="88"/>
      <c r="DS114" s="88"/>
      <c r="DT114" s="88"/>
      <c r="DU114" s="88"/>
      <c r="DV114" s="88"/>
      <c r="DW114" s="88"/>
      <c r="DX114" s="88"/>
      <c r="DY114" s="88"/>
      <c r="DZ114" s="88"/>
      <c r="EA114" s="88"/>
      <c r="EB114" s="88"/>
      <c r="EC114" s="88"/>
      <c r="ED114" s="88"/>
      <c r="EE114" s="88"/>
      <c r="EF114" s="88"/>
      <c r="EG114" s="88"/>
      <c r="EH114" s="88"/>
      <c r="EI114" s="88"/>
      <c r="EJ114" s="88"/>
      <c r="EK114" s="88"/>
      <c r="EL114" s="88"/>
      <c r="EM114" s="88"/>
      <c r="EN114" s="88"/>
      <c r="EO114" s="88"/>
      <c r="EP114" s="88"/>
      <c r="EQ114" s="88"/>
      <c r="ER114" s="88"/>
      <c r="ES114" s="88"/>
      <c r="ET114" s="87"/>
      <c r="EU114" s="87"/>
      <c r="EV114" s="87"/>
      <c r="EW114" s="85">
        <f t="shared" si="229"/>
        <v>0</v>
      </c>
      <c r="EX114" s="90">
        <f t="shared" si="229"/>
        <v>0</v>
      </c>
      <c r="EY114" s="90">
        <f t="shared" si="230"/>
        <v>0</v>
      </c>
      <c r="EZ114" s="90">
        <f t="shared" si="230"/>
        <v>0</v>
      </c>
      <c r="FA114" s="192"/>
      <c r="FB114" s="87"/>
      <c r="FC114" s="88"/>
      <c r="FD114" s="88"/>
      <c r="FE114" s="88"/>
      <c r="FF114" s="147"/>
      <c r="FG114" s="87"/>
      <c r="FH114" s="87"/>
      <c r="FI114" s="87"/>
      <c r="FJ114" s="87"/>
      <c r="FK114" s="87"/>
      <c r="FL114" s="87"/>
      <c r="FM114" s="87"/>
      <c r="FN114" s="87"/>
      <c r="FO114" s="87"/>
      <c r="FP114" s="87"/>
      <c r="FQ114" s="87"/>
      <c r="FR114" s="87"/>
      <c r="FS114" s="87"/>
      <c r="FT114" s="87"/>
      <c r="FU114" s="87"/>
      <c r="FV114" s="87"/>
      <c r="FW114" s="87"/>
      <c r="FX114" s="87"/>
      <c r="FY114" s="87"/>
      <c r="FZ114" s="87"/>
      <c r="GA114" s="87"/>
      <c r="GB114" s="87"/>
      <c r="GC114" s="87"/>
      <c r="GD114" s="87"/>
      <c r="GE114" s="87"/>
      <c r="GF114" s="87"/>
      <c r="GG114" s="87"/>
      <c r="GH114" s="87"/>
      <c r="GI114" s="87"/>
      <c r="GJ114" s="87"/>
      <c r="GK114" s="87"/>
      <c r="GL114" s="87"/>
      <c r="GM114" s="87"/>
      <c r="GN114" s="87"/>
      <c r="GO114" s="87"/>
      <c r="GP114" s="87"/>
      <c r="GQ114" s="87"/>
      <c r="GR114" s="87"/>
      <c r="GS114" s="87"/>
      <c r="GT114" s="87"/>
      <c r="GU114" s="85">
        <f t="shared" si="231"/>
        <v>0</v>
      </c>
      <c r="GV114" s="85">
        <f t="shared" si="232"/>
        <v>0</v>
      </c>
      <c r="GW114" s="85">
        <f t="shared" si="232"/>
        <v>0</v>
      </c>
      <c r="GX114" s="85">
        <f t="shared" si="232"/>
        <v>0</v>
      </c>
      <c r="GY114" s="85">
        <f t="shared" si="232"/>
        <v>0</v>
      </c>
      <c r="GZ114" s="772">
        <f t="shared" si="233"/>
        <v>0</v>
      </c>
      <c r="HA114" s="741" t="s">
        <v>1017</v>
      </c>
      <c r="HB114" s="280" t="s">
        <v>1287</v>
      </c>
      <c r="HC114" s="299" t="s">
        <v>1665</v>
      </c>
    </row>
    <row r="115" spans="1:211" ht="57.75" customHeight="1" x14ac:dyDescent="0.2">
      <c r="A115" s="782"/>
      <c r="B115" s="357"/>
      <c r="C115" s="300">
        <v>17</v>
      </c>
      <c r="D115" s="931"/>
      <c r="E115" s="453" t="s">
        <v>300</v>
      </c>
      <c r="F115" s="454">
        <v>0.5</v>
      </c>
      <c r="G115" s="895">
        <v>78</v>
      </c>
      <c r="H115" s="283" t="s">
        <v>301</v>
      </c>
      <c r="I115" s="428" t="s">
        <v>302</v>
      </c>
      <c r="J115" s="429" t="s">
        <v>266</v>
      </c>
      <c r="K115" s="429">
        <v>1</v>
      </c>
      <c r="L115" s="442" t="s">
        <v>73</v>
      </c>
      <c r="M115" s="443">
        <v>7</v>
      </c>
      <c r="N115" s="450">
        <v>15</v>
      </c>
      <c r="O115" s="436">
        <v>9</v>
      </c>
      <c r="P115" s="437">
        <v>9</v>
      </c>
      <c r="Q115" s="436">
        <v>11</v>
      </c>
      <c r="R115" s="289"/>
      <c r="S115" s="438">
        <v>9</v>
      </c>
      <c r="T115" s="436">
        <v>14</v>
      </c>
      <c r="U115" s="436"/>
      <c r="V115" s="437">
        <v>17</v>
      </c>
      <c r="W115" s="436">
        <v>15</v>
      </c>
      <c r="X115" s="435"/>
      <c r="Y115" s="435">
        <v>9</v>
      </c>
      <c r="Z115" s="433"/>
      <c r="AA115" s="287">
        <v>4</v>
      </c>
      <c r="AB115" s="358" t="s">
        <v>114</v>
      </c>
      <c r="AC115" s="56"/>
      <c r="AD115" s="55"/>
      <c r="AE115" s="54"/>
      <c r="AF115" s="54"/>
      <c r="AG115" s="56"/>
      <c r="AH115" s="55"/>
      <c r="AI115" s="55"/>
      <c r="AJ115" s="55"/>
      <c r="AK115" s="56"/>
      <c r="AL115" s="55"/>
      <c r="AM115" s="55"/>
      <c r="AN115" s="55"/>
      <c r="AO115" s="56"/>
      <c r="AP115" s="55"/>
      <c r="AQ115" s="55"/>
      <c r="AR115" s="55"/>
      <c r="AS115" s="56"/>
      <c r="AT115" s="55"/>
      <c r="AU115" s="54"/>
      <c r="AV115" s="54"/>
      <c r="AW115" s="56"/>
      <c r="AX115" s="55"/>
      <c r="AY115" s="55"/>
      <c r="AZ115" s="55"/>
      <c r="BA115" s="56"/>
      <c r="BB115" s="55"/>
      <c r="BC115" s="55"/>
      <c r="BD115" s="55"/>
      <c r="BE115" s="56"/>
      <c r="BF115" s="55"/>
      <c r="BG115" s="54"/>
      <c r="BH115" s="54"/>
      <c r="BI115" s="56"/>
      <c r="BJ115" s="55"/>
      <c r="BK115" s="55"/>
      <c r="BL115" s="55"/>
      <c r="BM115" s="53">
        <f t="shared" si="223"/>
        <v>0</v>
      </c>
      <c r="BN115" s="54">
        <f t="shared" si="224"/>
        <v>0</v>
      </c>
      <c r="BO115" s="54">
        <f t="shared" si="224"/>
        <v>0</v>
      </c>
      <c r="BP115" s="54">
        <f t="shared" si="224"/>
        <v>0</v>
      </c>
      <c r="BQ115" s="87"/>
      <c r="BR115" s="87"/>
      <c r="BS115" s="87"/>
      <c r="BT115" s="87"/>
      <c r="BU115" s="87"/>
      <c r="BV115" s="87"/>
      <c r="BW115" s="87"/>
      <c r="BX115" s="87"/>
      <c r="BY115" s="87"/>
      <c r="BZ115" s="87"/>
      <c r="CA115" s="87"/>
      <c r="CB115" s="87"/>
      <c r="CC115" s="87"/>
      <c r="CD115" s="87"/>
      <c r="CE115" s="87"/>
      <c r="CF115" s="87"/>
      <c r="CG115" s="87"/>
      <c r="CH115" s="87"/>
      <c r="CI115" s="87"/>
      <c r="CJ115" s="87"/>
      <c r="CK115" s="87"/>
      <c r="CL115" s="87"/>
      <c r="CM115" s="87"/>
      <c r="CN115" s="87"/>
      <c r="CO115" s="87"/>
      <c r="CP115" s="87"/>
      <c r="CQ115" s="87"/>
      <c r="CR115" s="87"/>
      <c r="CS115" s="87"/>
      <c r="CT115" s="87"/>
      <c r="CU115" s="87"/>
      <c r="CV115" s="87"/>
      <c r="CW115" s="87"/>
      <c r="CX115" s="87"/>
      <c r="CY115" s="87"/>
      <c r="CZ115" s="87"/>
      <c r="DA115" s="87"/>
      <c r="DB115" s="87"/>
      <c r="DC115" s="87"/>
      <c r="DD115" s="87"/>
      <c r="DE115" s="85">
        <f t="shared" si="225"/>
        <v>0</v>
      </c>
      <c r="DF115" s="85">
        <f t="shared" si="226"/>
        <v>0</v>
      </c>
      <c r="DG115" s="85">
        <f t="shared" si="227"/>
        <v>0</v>
      </c>
      <c r="DH115" s="85">
        <f t="shared" si="228"/>
        <v>0</v>
      </c>
      <c r="DI115" s="85"/>
      <c r="DJ115" s="88"/>
      <c r="DK115" s="66"/>
      <c r="DL115" s="88"/>
      <c r="DM115" s="88"/>
      <c r="DN115" s="88"/>
      <c r="DO115" s="88"/>
      <c r="DP115" s="88"/>
      <c r="DQ115" s="88"/>
      <c r="DR115" s="88"/>
      <c r="DS115" s="88"/>
      <c r="DT115" s="88"/>
      <c r="DU115" s="88"/>
      <c r="DV115" s="88"/>
      <c r="DW115" s="88"/>
      <c r="DX115" s="88"/>
      <c r="DY115" s="88"/>
      <c r="DZ115" s="88"/>
      <c r="EA115" s="88"/>
      <c r="EB115" s="88"/>
      <c r="EC115" s="88"/>
      <c r="ED115" s="88"/>
      <c r="EE115" s="88"/>
      <c r="EF115" s="88"/>
      <c r="EG115" s="88"/>
      <c r="EH115" s="88"/>
      <c r="EI115" s="88"/>
      <c r="EJ115" s="88"/>
      <c r="EK115" s="88"/>
      <c r="EL115" s="88"/>
      <c r="EM115" s="88"/>
      <c r="EN115" s="88"/>
      <c r="EO115" s="88"/>
      <c r="EP115" s="88"/>
      <c r="EQ115" s="88"/>
      <c r="ER115" s="88"/>
      <c r="ES115" s="88"/>
      <c r="ET115" s="87"/>
      <c r="EU115" s="87"/>
      <c r="EV115" s="87"/>
      <c r="EW115" s="85">
        <f t="shared" si="229"/>
        <v>0</v>
      </c>
      <c r="EX115" s="90">
        <f t="shared" si="229"/>
        <v>0</v>
      </c>
      <c r="EY115" s="90">
        <f t="shared" si="230"/>
        <v>0</v>
      </c>
      <c r="EZ115" s="90">
        <f t="shared" si="230"/>
        <v>0</v>
      </c>
      <c r="FA115" s="192"/>
      <c r="FB115" s="87"/>
      <c r="FC115" s="88"/>
      <c r="FD115" s="88"/>
      <c r="FE115" s="88"/>
      <c r="FF115" s="147"/>
      <c r="FG115" s="87"/>
      <c r="FH115" s="87"/>
      <c r="FI115" s="87"/>
      <c r="FJ115" s="87"/>
      <c r="FK115" s="87"/>
      <c r="FL115" s="87"/>
      <c r="FM115" s="87"/>
      <c r="FN115" s="87"/>
      <c r="FO115" s="87"/>
      <c r="FP115" s="87"/>
      <c r="FQ115" s="87"/>
      <c r="FR115" s="87"/>
      <c r="FS115" s="87"/>
      <c r="FT115" s="87"/>
      <c r="FU115" s="87"/>
      <c r="FV115" s="87"/>
      <c r="FW115" s="87"/>
      <c r="FX115" s="87"/>
      <c r="FY115" s="87"/>
      <c r="FZ115" s="87"/>
      <c r="GA115" s="87"/>
      <c r="GB115" s="87"/>
      <c r="GC115" s="87"/>
      <c r="GD115" s="87"/>
      <c r="GE115" s="87"/>
      <c r="GF115" s="87"/>
      <c r="GG115" s="87"/>
      <c r="GH115" s="87"/>
      <c r="GI115" s="87"/>
      <c r="GJ115" s="87"/>
      <c r="GK115" s="87"/>
      <c r="GL115" s="87"/>
      <c r="GM115" s="87"/>
      <c r="GN115" s="87"/>
      <c r="GO115" s="87"/>
      <c r="GP115" s="87"/>
      <c r="GQ115" s="87"/>
      <c r="GR115" s="87"/>
      <c r="GS115" s="87"/>
      <c r="GT115" s="87"/>
      <c r="GU115" s="85">
        <f t="shared" si="231"/>
        <v>0</v>
      </c>
      <c r="GV115" s="85">
        <f t="shared" si="232"/>
        <v>0</v>
      </c>
      <c r="GW115" s="85">
        <f t="shared" si="232"/>
        <v>0</v>
      </c>
      <c r="GX115" s="85">
        <f t="shared" si="232"/>
        <v>0</v>
      </c>
      <c r="GY115" s="85">
        <f t="shared" si="232"/>
        <v>0</v>
      </c>
      <c r="GZ115" s="797">
        <f t="shared" si="233"/>
        <v>0</v>
      </c>
      <c r="HA115" s="741" t="s">
        <v>1018</v>
      </c>
      <c r="HB115" s="297" t="s">
        <v>1288</v>
      </c>
      <c r="HC115" s="299" t="s">
        <v>1666</v>
      </c>
    </row>
    <row r="116" spans="1:211" ht="57.75" customHeight="1" x14ac:dyDescent="0.2">
      <c r="A116" s="782"/>
      <c r="B116" s="357"/>
      <c r="C116" s="313">
        <v>18</v>
      </c>
      <c r="D116" s="280" t="s">
        <v>957</v>
      </c>
      <c r="E116" s="286">
        <v>6</v>
      </c>
      <c r="F116" s="286">
        <v>12</v>
      </c>
      <c r="G116" s="895">
        <v>79</v>
      </c>
      <c r="H116" s="283" t="s">
        <v>304</v>
      </c>
      <c r="I116" s="428" t="s">
        <v>305</v>
      </c>
      <c r="J116" s="429" t="s">
        <v>266</v>
      </c>
      <c r="K116" s="429">
        <v>1</v>
      </c>
      <c r="L116" s="442" t="s">
        <v>73</v>
      </c>
      <c r="M116" s="443">
        <v>96</v>
      </c>
      <c r="N116" s="450">
        <v>230</v>
      </c>
      <c r="O116" s="436">
        <v>113</v>
      </c>
      <c r="P116" s="437">
        <v>123</v>
      </c>
      <c r="Q116" s="436">
        <v>163</v>
      </c>
      <c r="R116" s="289"/>
      <c r="S116" s="441">
        <v>125</v>
      </c>
      <c r="T116" s="436">
        <v>213</v>
      </c>
      <c r="U116" s="436"/>
      <c r="V116" s="437">
        <v>233</v>
      </c>
      <c r="W116" s="436">
        <v>230</v>
      </c>
      <c r="X116" s="435"/>
      <c r="Y116" s="435">
        <v>145</v>
      </c>
      <c r="Z116" s="433"/>
      <c r="AA116" s="287">
        <v>4</v>
      </c>
      <c r="AB116" s="358" t="s">
        <v>114</v>
      </c>
      <c r="AC116" s="56"/>
      <c r="AD116" s="55"/>
      <c r="AE116" s="54"/>
      <c r="AF116" s="54"/>
      <c r="AG116" s="56"/>
      <c r="AH116" s="55"/>
      <c r="AI116" s="55"/>
      <c r="AJ116" s="55"/>
      <c r="AK116" s="56"/>
      <c r="AL116" s="55"/>
      <c r="AM116" s="55"/>
      <c r="AN116" s="55"/>
      <c r="AO116" s="56"/>
      <c r="AP116" s="55"/>
      <c r="AQ116" s="55"/>
      <c r="AR116" s="55"/>
      <c r="AS116" s="56"/>
      <c r="AT116" s="55"/>
      <c r="AU116" s="54"/>
      <c r="AV116" s="54"/>
      <c r="AW116" s="56"/>
      <c r="AX116" s="55"/>
      <c r="AY116" s="55"/>
      <c r="AZ116" s="55"/>
      <c r="BA116" s="56"/>
      <c r="BB116" s="55"/>
      <c r="BC116" s="55"/>
      <c r="BD116" s="55"/>
      <c r="BE116" s="56"/>
      <c r="BF116" s="55"/>
      <c r="BG116" s="54"/>
      <c r="BH116" s="54"/>
      <c r="BI116" s="56"/>
      <c r="BJ116" s="55"/>
      <c r="BK116" s="55"/>
      <c r="BL116" s="55"/>
      <c r="BM116" s="53">
        <f t="shared" si="223"/>
        <v>0</v>
      </c>
      <c r="BN116" s="54">
        <f t="shared" si="224"/>
        <v>0</v>
      </c>
      <c r="BO116" s="54">
        <f t="shared" si="224"/>
        <v>0</v>
      </c>
      <c r="BP116" s="54">
        <f t="shared" si="224"/>
        <v>0</v>
      </c>
      <c r="BQ116" s="87"/>
      <c r="BR116" s="87"/>
      <c r="BS116" s="87"/>
      <c r="BT116" s="87"/>
      <c r="BU116" s="87"/>
      <c r="BV116" s="87"/>
      <c r="BW116" s="87"/>
      <c r="BX116" s="87"/>
      <c r="BY116" s="87"/>
      <c r="BZ116" s="87"/>
      <c r="CA116" s="87"/>
      <c r="CB116" s="87"/>
      <c r="CC116" s="87"/>
      <c r="CD116" s="87"/>
      <c r="CE116" s="87"/>
      <c r="CF116" s="87"/>
      <c r="CG116" s="87"/>
      <c r="CH116" s="87"/>
      <c r="CI116" s="87"/>
      <c r="CJ116" s="87"/>
      <c r="CK116" s="87"/>
      <c r="CL116" s="87"/>
      <c r="CM116" s="87"/>
      <c r="CN116" s="87"/>
      <c r="CO116" s="87"/>
      <c r="CP116" s="87"/>
      <c r="CQ116" s="87"/>
      <c r="CR116" s="87"/>
      <c r="CS116" s="87"/>
      <c r="CT116" s="87"/>
      <c r="CU116" s="87"/>
      <c r="CV116" s="87"/>
      <c r="CW116" s="87"/>
      <c r="CX116" s="87"/>
      <c r="CY116" s="87"/>
      <c r="CZ116" s="87"/>
      <c r="DA116" s="87"/>
      <c r="DB116" s="87"/>
      <c r="DC116" s="87"/>
      <c r="DD116" s="87"/>
      <c r="DE116" s="85">
        <f t="shared" si="225"/>
        <v>0</v>
      </c>
      <c r="DF116" s="85">
        <f t="shared" si="226"/>
        <v>0</v>
      </c>
      <c r="DG116" s="85">
        <f t="shared" si="227"/>
        <v>0</v>
      </c>
      <c r="DH116" s="85">
        <f t="shared" si="228"/>
        <v>0</v>
      </c>
      <c r="DI116" s="85"/>
      <c r="DJ116" s="88"/>
      <c r="DK116" s="66"/>
      <c r="DL116" s="88"/>
      <c r="DM116" s="88"/>
      <c r="DN116" s="88"/>
      <c r="DO116" s="88">
        <v>15800000</v>
      </c>
      <c r="DP116" s="88">
        <v>10700000</v>
      </c>
      <c r="DQ116" s="88">
        <v>10700000</v>
      </c>
      <c r="DR116" s="88"/>
      <c r="DS116" s="88"/>
      <c r="DT116" s="88"/>
      <c r="DU116" s="88"/>
      <c r="DV116" s="88"/>
      <c r="DW116" s="88"/>
      <c r="DX116" s="88"/>
      <c r="DY116" s="88"/>
      <c r="DZ116" s="88"/>
      <c r="EA116" s="88"/>
      <c r="EB116" s="88"/>
      <c r="EC116" s="88"/>
      <c r="ED116" s="88"/>
      <c r="EE116" s="88"/>
      <c r="EF116" s="88"/>
      <c r="EG116" s="88"/>
      <c r="EH116" s="88"/>
      <c r="EI116" s="88"/>
      <c r="EJ116" s="88"/>
      <c r="EK116" s="88"/>
      <c r="EL116" s="88"/>
      <c r="EM116" s="88"/>
      <c r="EN116" s="88"/>
      <c r="EO116" s="88"/>
      <c r="EP116" s="88"/>
      <c r="EQ116" s="88"/>
      <c r="ER116" s="88"/>
      <c r="ES116" s="88"/>
      <c r="ET116" s="87"/>
      <c r="EU116" s="87"/>
      <c r="EV116" s="87"/>
      <c r="EW116" s="85">
        <f t="shared" si="229"/>
        <v>0</v>
      </c>
      <c r="EX116" s="90">
        <f t="shared" si="229"/>
        <v>15800000</v>
      </c>
      <c r="EY116" s="90">
        <f t="shared" si="230"/>
        <v>10700000</v>
      </c>
      <c r="EZ116" s="90">
        <f t="shared" si="230"/>
        <v>10700000</v>
      </c>
      <c r="FA116" s="192"/>
      <c r="FB116" s="87"/>
      <c r="FC116" s="88"/>
      <c r="FD116" s="88"/>
      <c r="FE116" s="88"/>
      <c r="FF116" s="147"/>
      <c r="FG116" s="87"/>
      <c r="FH116" s="87"/>
      <c r="FI116" s="87"/>
      <c r="FJ116" s="87"/>
      <c r="FK116" s="87"/>
      <c r="FL116" s="87"/>
      <c r="FM116" s="87"/>
      <c r="FN116" s="87"/>
      <c r="FO116" s="87"/>
      <c r="FP116" s="87"/>
      <c r="FQ116" s="87"/>
      <c r="FR116" s="87"/>
      <c r="FS116" s="87"/>
      <c r="FT116" s="87"/>
      <c r="FU116" s="87"/>
      <c r="FV116" s="87"/>
      <c r="FW116" s="87"/>
      <c r="FX116" s="87"/>
      <c r="FY116" s="87"/>
      <c r="FZ116" s="87"/>
      <c r="GA116" s="87"/>
      <c r="GB116" s="87"/>
      <c r="GC116" s="87"/>
      <c r="GD116" s="87"/>
      <c r="GE116" s="87"/>
      <c r="GF116" s="87"/>
      <c r="GG116" s="87"/>
      <c r="GH116" s="87"/>
      <c r="GI116" s="87"/>
      <c r="GJ116" s="87"/>
      <c r="GK116" s="87"/>
      <c r="GL116" s="87"/>
      <c r="GM116" s="87"/>
      <c r="GN116" s="87"/>
      <c r="GO116" s="87"/>
      <c r="GP116" s="87"/>
      <c r="GQ116" s="87"/>
      <c r="GR116" s="87"/>
      <c r="GS116" s="87"/>
      <c r="GT116" s="87"/>
      <c r="GU116" s="85">
        <f t="shared" si="231"/>
        <v>0</v>
      </c>
      <c r="GV116" s="85">
        <f t="shared" si="232"/>
        <v>0</v>
      </c>
      <c r="GW116" s="85">
        <f t="shared" si="232"/>
        <v>0</v>
      </c>
      <c r="GX116" s="85">
        <f t="shared" si="232"/>
        <v>0</v>
      </c>
      <c r="GY116" s="85">
        <f t="shared" si="232"/>
        <v>0</v>
      </c>
      <c r="GZ116" s="797">
        <f t="shared" si="233"/>
        <v>0</v>
      </c>
      <c r="HA116" s="741" t="s">
        <v>1019</v>
      </c>
      <c r="HB116" s="297" t="s">
        <v>1289</v>
      </c>
      <c r="HC116" s="303" t="s">
        <v>1667</v>
      </c>
    </row>
    <row r="117" spans="1:211" ht="57.75" customHeight="1" x14ac:dyDescent="0.2">
      <c r="A117" s="782"/>
      <c r="B117" s="357"/>
      <c r="C117" s="313">
        <v>19</v>
      </c>
      <c r="D117" s="280" t="s">
        <v>306</v>
      </c>
      <c r="E117" s="390" t="s">
        <v>307</v>
      </c>
      <c r="F117" s="390" t="s">
        <v>308</v>
      </c>
      <c r="G117" s="895">
        <v>80</v>
      </c>
      <c r="H117" s="283" t="s">
        <v>309</v>
      </c>
      <c r="I117" s="428" t="s">
        <v>310</v>
      </c>
      <c r="J117" s="429" t="s">
        <v>266</v>
      </c>
      <c r="K117" s="429">
        <v>1</v>
      </c>
      <c r="L117" s="442" t="s">
        <v>73</v>
      </c>
      <c r="M117" s="444">
        <v>2906</v>
      </c>
      <c r="N117" s="450">
        <v>4700</v>
      </c>
      <c r="O117" s="436">
        <v>3130</v>
      </c>
      <c r="P117" s="437">
        <v>3204</v>
      </c>
      <c r="Q117" s="436">
        <v>3803</v>
      </c>
      <c r="R117" s="289"/>
      <c r="S117" s="438">
        <v>3138</v>
      </c>
      <c r="T117" s="436">
        <v>4476</v>
      </c>
      <c r="U117" s="436"/>
      <c r="V117" s="437">
        <v>6199</v>
      </c>
      <c r="W117" s="436">
        <v>4700</v>
      </c>
      <c r="X117" s="435"/>
      <c r="Y117" s="435">
        <v>4249</v>
      </c>
      <c r="Z117" s="433"/>
      <c r="AA117" s="287">
        <v>4</v>
      </c>
      <c r="AB117" s="358" t="s">
        <v>114</v>
      </c>
      <c r="AC117" s="56"/>
      <c r="AD117" s="55"/>
      <c r="AE117" s="54"/>
      <c r="AF117" s="54"/>
      <c r="AG117" s="56"/>
      <c r="AH117" s="55"/>
      <c r="AI117" s="55"/>
      <c r="AJ117" s="55"/>
      <c r="AK117" s="56"/>
      <c r="AL117" s="55"/>
      <c r="AM117" s="55"/>
      <c r="AN117" s="55"/>
      <c r="AO117" s="56"/>
      <c r="AP117" s="55"/>
      <c r="AQ117" s="55"/>
      <c r="AR117" s="55"/>
      <c r="AS117" s="56"/>
      <c r="AT117" s="55"/>
      <c r="AU117" s="54"/>
      <c r="AV117" s="54"/>
      <c r="AW117" s="56"/>
      <c r="AX117" s="55"/>
      <c r="AY117" s="55"/>
      <c r="AZ117" s="55"/>
      <c r="BA117" s="56"/>
      <c r="BB117" s="55"/>
      <c r="BC117" s="55"/>
      <c r="BD117" s="55"/>
      <c r="BE117" s="56"/>
      <c r="BF117" s="55"/>
      <c r="BG117" s="54"/>
      <c r="BH117" s="54"/>
      <c r="BI117" s="56"/>
      <c r="BJ117" s="55"/>
      <c r="BK117" s="55"/>
      <c r="BL117" s="55"/>
      <c r="BM117" s="53">
        <f t="shared" si="223"/>
        <v>0</v>
      </c>
      <c r="BN117" s="54">
        <f t="shared" si="224"/>
        <v>0</v>
      </c>
      <c r="BO117" s="54">
        <f t="shared" si="224"/>
        <v>0</v>
      </c>
      <c r="BP117" s="54">
        <f t="shared" si="224"/>
        <v>0</v>
      </c>
      <c r="BQ117" s="87"/>
      <c r="BR117" s="87"/>
      <c r="BS117" s="87"/>
      <c r="BT117" s="87"/>
      <c r="BU117" s="87"/>
      <c r="BV117" s="87"/>
      <c r="BW117" s="87"/>
      <c r="BX117" s="87"/>
      <c r="BY117" s="87"/>
      <c r="BZ117" s="87"/>
      <c r="CA117" s="87"/>
      <c r="CB117" s="87"/>
      <c r="CC117" s="87"/>
      <c r="CD117" s="87"/>
      <c r="CE117" s="87"/>
      <c r="CF117" s="87"/>
      <c r="CG117" s="87"/>
      <c r="CH117" s="87"/>
      <c r="CI117" s="87"/>
      <c r="CJ117" s="87"/>
      <c r="CK117" s="87"/>
      <c r="CL117" s="87"/>
      <c r="CM117" s="87"/>
      <c r="CN117" s="87"/>
      <c r="CO117" s="87"/>
      <c r="CP117" s="87"/>
      <c r="CQ117" s="87"/>
      <c r="CR117" s="87"/>
      <c r="CS117" s="87"/>
      <c r="CT117" s="87"/>
      <c r="CU117" s="87"/>
      <c r="CV117" s="87"/>
      <c r="CW117" s="87"/>
      <c r="CX117" s="87"/>
      <c r="CY117" s="87"/>
      <c r="CZ117" s="87"/>
      <c r="DA117" s="87"/>
      <c r="DB117" s="87"/>
      <c r="DC117" s="87"/>
      <c r="DD117" s="87"/>
      <c r="DE117" s="85">
        <f t="shared" si="225"/>
        <v>0</v>
      </c>
      <c r="DF117" s="85">
        <f t="shared" si="226"/>
        <v>0</v>
      </c>
      <c r="DG117" s="85">
        <f t="shared" si="227"/>
        <v>0</v>
      </c>
      <c r="DH117" s="85">
        <f t="shared" si="228"/>
        <v>0</v>
      </c>
      <c r="DI117" s="85"/>
      <c r="DJ117" s="88"/>
      <c r="DK117" s="66"/>
      <c r="DL117" s="88"/>
      <c r="DM117" s="88"/>
      <c r="DN117" s="88"/>
      <c r="DO117" s="88"/>
      <c r="DP117" s="88"/>
      <c r="DQ117" s="88"/>
      <c r="DR117" s="88"/>
      <c r="DS117" s="88"/>
      <c r="DT117" s="88"/>
      <c r="DU117" s="88"/>
      <c r="DV117" s="88"/>
      <c r="DW117" s="88"/>
      <c r="DX117" s="88"/>
      <c r="DY117" s="88"/>
      <c r="DZ117" s="88"/>
      <c r="EA117" s="88"/>
      <c r="EB117" s="88"/>
      <c r="EC117" s="88"/>
      <c r="ED117" s="88"/>
      <c r="EE117" s="88"/>
      <c r="EF117" s="88"/>
      <c r="EG117" s="88"/>
      <c r="EH117" s="88"/>
      <c r="EI117" s="88"/>
      <c r="EJ117" s="88"/>
      <c r="EK117" s="88"/>
      <c r="EL117" s="88"/>
      <c r="EM117" s="88"/>
      <c r="EN117" s="88"/>
      <c r="EO117" s="88"/>
      <c r="EP117" s="88"/>
      <c r="EQ117" s="88"/>
      <c r="ER117" s="88"/>
      <c r="ES117" s="88"/>
      <c r="ET117" s="87"/>
      <c r="EU117" s="87"/>
      <c r="EV117" s="87"/>
      <c r="EW117" s="85">
        <f t="shared" si="229"/>
        <v>0</v>
      </c>
      <c r="EX117" s="90">
        <f t="shared" si="229"/>
        <v>0</v>
      </c>
      <c r="EY117" s="90">
        <f t="shared" si="230"/>
        <v>0</v>
      </c>
      <c r="EZ117" s="90">
        <f t="shared" si="230"/>
        <v>0</v>
      </c>
      <c r="FA117" s="192"/>
      <c r="FB117" s="87"/>
      <c r="FC117" s="88"/>
      <c r="FD117" s="88"/>
      <c r="FE117" s="88"/>
      <c r="FF117" s="147"/>
      <c r="FG117" s="87"/>
      <c r="FH117" s="87"/>
      <c r="FI117" s="87"/>
      <c r="FJ117" s="87"/>
      <c r="FK117" s="87"/>
      <c r="FL117" s="87"/>
      <c r="FM117" s="87"/>
      <c r="FN117" s="87"/>
      <c r="FO117" s="87"/>
      <c r="FP117" s="87"/>
      <c r="FQ117" s="87"/>
      <c r="FR117" s="87"/>
      <c r="FS117" s="87"/>
      <c r="FT117" s="87"/>
      <c r="FU117" s="87"/>
      <c r="FV117" s="87"/>
      <c r="FW117" s="87"/>
      <c r="FX117" s="87"/>
      <c r="FY117" s="87"/>
      <c r="FZ117" s="87"/>
      <c r="GA117" s="87"/>
      <c r="GB117" s="87"/>
      <c r="GC117" s="87"/>
      <c r="GD117" s="87"/>
      <c r="GE117" s="87"/>
      <c r="GF117" s="87"/>
      <c r="GG117" s="87"/>
      <c r="GH117" s="87"/>
      <c r="GI117" s="87"/>
      <c r="GJ117" s="87"/>
      <c r="GK117" s="87"/>
      <c r="GL117" s="87"/>
      <c r="GM117" s="87"/>
      <c r="GN117" s="87"/>
      <c r="GO117" s="87"/>
      <c r="GP117" s="87"/>
      <c r="GQ117" s="87"/>
      <c r="GR117" s="87"/>
      <c r="GS117" s="87"/>
      <c r="GT117" s="87"/>
      <c r="GU117" s="85">
        <f t="shared" si="231"/>
        <v>0</v>
      </c>
      <c r="GV117" s="85">
        <f t="shared" si="232"/>
        <v>0</v>
      </c>
      <c r="GW117" s="85">
        <f t="shared" si="232"/>
        <v>0</v>
      </c>
      <c r="GX117" s="85">
        <f t="shared" si="232"/>
        <v>0</v>
      </c>
      <c r="GY117" s="85">
        <f t="shared" si="232"/>
        <v>0</v>
      </c>
      <c r="GZ117" s="797">
        <f t="shared" si="233"/>
        <v>0</v>
      </c>
      <c r="HA117" s="741" t="s">
        <v>1020</v>
      </c>
      <c r="HB117" s="280" t="s">
        <v>1290</v>
      </c>
      <c r="HC117" s="303" t="s">
        <v>1668</v>
      </c>
    </row>
    <row r="118" spans="1:211" ht="101.25" customHeight="1" x14ac:dyDescent="0.2">
      <c r="A118" s="782">
        <v>52</v>
      </c>
      <c r="B118" s="357"/>
      <c r="C118" s="304">
        <v>19</v>
      </c>
      <c r="D118" s="929" t="s">
        <v>306</v>
      </c>
      <c r="E118" s="455" t="s">
        <v>307</v>
      </c>
      <c r="F118" s="455" t="s">
        <v>308</v>
      </c>
      <c r="G118" s="895">
        <v>81</v>
      </c>
      <c r="H118" s="283" t="s">
        <v>311</v>
      </c>
      <c r="I118" s="428" t="s">
        <v>312</v>
      </c>
      <c r="J118" s="429" t="s">
        <v>266</v>
      </c>
      <c r="K118" s="429">
        <v>1</v>
      </c>
      <c r="L118" s="442" t="s">
        <v>73</v>
      </c>
      <c r="M118" s="456">
        <v>13</v>
      </c>
      <c r="N118" s="456">
        <v>41</v>
      </c>
      <c r="O118" s="436">
        <v>17</v>
      </c>
      <c r="P118" s="451">
        <v>20</v>
      </c>
      <c r="Q118" s="436">
        <v>27</v>
      </c>
      <c r="R118" s="876">
        <v>25</v>
      </c>
      <c r="S118" s="875">
        <v>20</v>
      </c>
      <c r="T118" s="892">
        <v>38</v>
      </c>
      <c r="U118" s="892">
        <v>32</v>
      </c>
      <c r="V118" s="893">
        <v>18</v>
      </c>
      <c r="W118" s="892">
        <v>41</v>
      </c>
      <c r="X118" s="720">
        <v>41</v>
      </c>
      <c r="Y118" s="720">
        <v>19</v>
      </c>
      <c r="Z118" s="864"/>
      <c r="AA118" s="287">
        <v>4</v>
      </c>
      <c r="AB118" s="358" t="s">
        <v>114</v>
      </c>
      <c r="AC118" s="56"/>
      <c r="AD118" s="55"/>
      <c r="AE118" s="54"/>
      <c r="AF118" s="54"/>
      <c r="AG118" s="56"/>
      <c r="AH118" s="55"/>
      <c r="AI118" s="55"/>
      <c r="AJ118" s="55"/>
      <c r="AK118" s="56"/>
      <c r="AL118" s="55"/>
      <c r="AM118" s="55"/>
      <c r="AN118" s="55"/>
      <c r="AO118" s="56"/>
      <c r="AP118" s="55"/>
      <c r="AQ118" s="55"/>
      <c r="AR118" s="55"/>
      <c r="AS118" s="56"/>
      <c r="AT118" s="55"/>
      <c r="AU118" s="54"/>
      <c r="AV118" s="54"/>
      <c r="AW118" s="56"/>
      <c r="AX118" s="55"/>
      <c r="AY118" s="55"/>
      <c r="AZ118" s="55"/>
      <c r="BA118" s="56"/>
      <c r="BB118" s="55"/>
      <c r="BC118" s="55"/>
      <c r="BD118" s="55"/>
      <c r="BE118" s="56"/>
      <c r="BF118" s="55"/>
      <c r="BG118" s="54"/>
      <c r="BH118" s="54"/>
      <c r="BI118" s="56"/>
      <c r="BJ118" s="55"/>
      <c r="BK118" s="55"/>
      <c r="BL118" s="55"/>
      <c r="BM118" s="53">
        <f t="shared" si="223"/>
        <v>0</v>
      </c>
      <c r="BN118" s="54">
        <f t="shared" si="224"/>
        <v>0</v>
      </c>
      <c r="BO118" s="54">
        <f t="shared" si="224"/>
        <v>0</v>
      </c>
      <c r="BP118" s="54">
        <f t="shared" si="224"/>
        <v>0</v>
      </c>
      <c r="BQ118" s="87"/>
      <c r="BR118" s="87"/>
      <c r="BS118" s="87"/>
      <c r="BT118" s="87"/>
      <c r="BU118" s="87"/>
      <c r="BV118" s="87"/>
      <c r="BW118" s="87"/>
      <c r="BX118" s="87"/>
      <c r="BY118" s="87"/>
      <c r="BZ118" s="87"/>
      <c r="CA118" s="87"/>
      <c r="CB118" s="87"/>
      <c r="CC118" s="87"/>
      <c r="CD118" s="87"/>
      <c r="CE118" s="87"/>
      <c r="CF118" s="87"/>
      <c r="CG118" s="87"/>
      <c r="CH118" s="87"/>
      <c r="CI118" s="87"/>
      <c r="CJ118" s="87"/>
      <c r="CK118" s="87"/>
      <c r="CL118" s="87"/>
      <c r="CM118" s="87"/>
      <c r="CN118" s="87"/>
      <c r="CO118" s="87"/>
      <c r="CP118" s="87"/>
      <c r="CQ118" s="87"/>
      <c r="CR118" s="87"/>
      <c r="CS118" s="87"/>
      <c r="CT118" s="87"/>
      <c r="CU118" s="87"/>
      <c r="CV118" s="87"/>
      <c r="CW118" s="87"/>
      <c r="CX118" s="87"/>
      <c r="CY118" s="87"/>
      <c r="CZ118" s="87"/>
      <c r="DA118" s="87"/>
      <c r="DB118" s="87"/>
      <c r="DC118" s="87"/>
      <c r="DD118" s="87"/>
      <c r="DE118" s="85">
        <f t="shared" si="225"/>
        <v>0</v>
      </c>
      <c r="DF118" s="85">
        <f t="shared" si="226"/>
        <v>0</v>
      </c>
      <c r="DG118" s="85">
        <f t="shared" si="227"/>
        <v>0</v>
      </c>
      <c r="DH118" s="85">
        <f t="shared" si="228"/>
        <v>0</v>
      </c>
      <c r="DI118" s="85"/>
      <c r="DJ118" s="88"/>
      <c r="DK118" s="66"/>
      <c r="DL118" s="88"/>
      <c r="DM118" s="88"/>
      <c r="DN118" s="88"/>
      <c r="DO118" s="88"/>
      <c r="DP118" s="88"/>
      <c r="DQ118" s="88"/>
      <c r="DR118" s="88"/>
      <c r="DS118" s="88"/>
      <c r="DT118" s="88"/>
      <c r="DU118" s="88"/>
      <c r="DV118" s="88"/>
      <c r="DW118" s="88"/>
      <c r="DX118" s="88"/>
      <c r="DY118" s="88"/>
      <c r="DZ118" s="88"/>
      <c r="EA118" s="88"/>
      <c r="EB118" s="88"/>
      <c r="EC118" s="88"/>
      <c r="ED118" s="88"/>
      <c r="EE118" s="88"/>
      <c r="EF118" s="88"/>
      <c r="EG118" s="88"/>
      <c r="EH118" s="88"/>
      <c r="EI118" s="88"/>
      <c r="EJ118" s="88"/>
      <c r="EK118" s="88"/>
      <c r="EL118" s="88"/>
      <c r="EM118" s="88"/>
      <c r="EN118" s="88"/>
      <c r="EO118" s="88"/>
      <c r="EP118" s="88"/>
      <c r="EQ118" s="88"/>
      <c r="ER118" s="88"/>
      <c r="ES118" s="88"/>
      <c r="ET118" s="87"/>
      <c r="EU118" s="87"/>
      <c r="EV118" s="87"/>
      <c r="EW118" s="85">
        <f t="shared" si="229"/>
        <v>0</v>
      </c>
      <c r="EX118" s="90">
        <f t="shared" si="229"/>
        <v>0</v>
      </c>
      <c r="EY118" s="90">
        <f t="shared" si="230"/>
        <v>0</v>
      </c>
      <c r="EZ118" s="90">
        <f t="shared" si="230"/>
        <v>0</v>
      </c>
      <c r="FA118" s="192"/>
      <c r="FB118" s="87"/>
      <c r="FC118" s="88"/>
      <c r="FD118" s="88"/>
      <c r="FE118" s="88"/>
      <c r="FF118" s="147"/>
      <c r="FG118" s="87"/>
      <c r="FH118" s="87"/>
      <c r="FI118" s="87"/>
      <c r="FJ118" s="87"/>
      <c r="FK118" s="87"/>
      <c r="FL118" s="87"/>
      <c r="FM118" s="87"/>
      <c r="FN118" s="87"/>
      <c r="FO118" s="87"/>
      <c r="FP118" s="87"/>
      <c r="FQ118" s="87"/>
      <c r="FR118" s="87"/>
      <c r="FS118" s="87"/>
      <c r="FT118" s="87"/>
      <c r="FU118" s="87"/>
      <c r="FV118" s="87"/>
      <c r="FW118" s="87"/>
      <c r="FX118" s="87"/>
      <c r="FY118" s="87"/>
      <c r="FZ118" s="87"/>
      <c r="GA118" s="87"/>
      <c r="GB118" s="87"/>
      <c r="GC118" s="87"/>
      <c r="GD118" s="87"/>
      <c r="GE118" s="87"/>
      <c r="GF118" s="87"/>
      <c r="GG118" s="87"/>
      <c r="GH118" s="87"/>
      <c r="GI118" s="87"/>
      <c r="GJ118" s="87"/>
      <c r="GK118" s="87"/>
      <c r="GL118" s="87"/>
      <c r="GM118" s="87"/>
      <c r="GN118" s="87"/>
      <c r="GO118" s="87"/>
      <c r="GP118" s="87"/>
      <c r="GQ118" s="87"/>
      <c r="GR118" s="87"/>
      <c r="GS118" s="87"/>
      <c r="GT118" s="87"/>
      <c r="GU118" s="85">
        <f t="shared" si="231"/>
        <v>0</v>
      </c>
      <c r="GV118" s="85">
        <f t="shared" si="232"/>
        <v>0</v>
      </c>
      <c r="GW118" s="85">
        <f t="shared" si="232"/>
        <v>0</v>
      </c>
      <c r="GX118" s="85">
        <f t="shared" si="232"/>
        <v>0</v>
      </c>
      <c r="GY118" s="85">
        <f t="shared" si="232"/>
        <v>0</v>
      </c>
      <c r="GZ118" s="797">
        <f t="shared" si="233"/>
        <v>0</v>
      </c>
      <c r="HA118" s="741" t="s">
        <v>1021</v>
      </c>
      <c r="HB118" s="280" t="s">
        <v>1291</v>
      </c>
      <c r="HC118" s="303" t="s">
        <v>1669</v>
      </c>
    </row>
    <row r="119" spans="1:211" ht="103.5" customHeight="1" x14ac:dyDescent="0.2">
      <c r="A119" s="782"/>
      <c r="B119" s="357"/>
      <c r="C119" s="300"/>
      <c r="D119" s="931"/>
      <c r="E119" s="725"/>
      <c r="F119" s="725"/>
      <c r="G119" s="895">
        <v>82</v>
      </c>
      <c r="H119" s="283" t="s">
        <v>313</v>
      </c>
      <c r="I119" s="428" t="s">
        <v>314</v>
      </c>
      <c r="J119" s="429" t="s">
        <v>266</v>
      </c>
      <c r="K119" s="429">
        <v>1</v>
      </c>
      <c r="L119" s="442" t="s">
        <v>73</v>
      </c>
      <c r="M119" s="456">
        <v>14</v>
      </c>
      <c r="N119" s="456">
        <v>40</v>
      </c>
      <c r="O119" s="436">
        <v>17</v>
      </c>
      <c r="P119" s="451">
        <v>16</v>
      </c>
      <c r="Q119" s="436">
        <v>27</v>
      </c>
      <c r="R119" s="876">
        <v>25</v>
      </c>
      <c r="S119" s="875">
        <v>16</v>
      </c>
      <c r="T119" s="892">
        <v>37</v>
      </c>
      <c r="U119" s="892">
        <v>32</v>
      </c>
      <c r="V119" s="893">
        <v>18</v>
      </c>
      <c r="W119" s="892">
        <v>40</v>
      </c>
      <c r="X119" s="720">
        <v>40</v>
      </c>
      <c r="Y119" s="720">
        <v>18</v>
      </c>
      <c r="Z119" s="864"/>
      <c r="AA119" s="287">
        <v>4</v>
      </c>
      <c r="AB119" s="358" t="s">
        <v>114</v>
      </c>
      <c r="AC119" s="56"/>
      <c r="AD119" s="55"/>
      <c r="AE119" s="54"/>
      <c r="AF119" s="54"/>
      <c r="AG119" s="56"/>
      <c r="AH119" s="55"/>
      <c r="AI119" s="55"/>
      <c r="AJ119" s="55"/>
      <c r="AK119" s="56"/>
      <c r="AL119" s="55"/>
      <c r="AM119" s="55"/>
      <c r="AN119" s="55"/>
      <c r="AO119" s="56"/>
      <c r="AP119" s="55"/>
      <c r="AQ119" s="55"/>
      <c r="AR119" s="55"/>
      <c r="AS119" s="56"/>
      <c r="AT119" s="55"/>
      <c r="AU119" s="54"/>
      <c r="AV119" s="54"/>
      <c r="AW119" s="56"/>
      <c r="AX119" s="55"/>
      <c r="AY119" s="55"/>
      <c r="AZ119" s="55"/>
      <c r="BA119" s="56"/>
      <c r="BB119" s="55"/>
      <c r="BC119" s="55"/>
      <c r="BD119" s="55"/>
      <c r="BE119" s="56"/>
      <c r="BF119" s="55"/>
      <c r="BG119" s="54"/>
      <c r="BH119" s="54"/>
      <c r="BI119" s="56"/>
      <c r="BJ119" s="55"/>
      <c r="BK119" s="55"/>
      <c r="BL119" s="55"/>
      <c r="BM119" s="53">
        <f t="shared" si="223"/>
        <v>0</v>
      </c>
      <c r="BN119" s="54">
        <f t="shared" si="224"/>
        <v>0</v>
      </c>
      <c r="BO119" s="54">
        <f t="shared" si="224"/>
        <v>0</v>
      </c>
      <c r="BP119" s="54">
        <f t="shared" si="224"/>
        <v>0</v>
      </c>
      <c r="BQ119" s="87"/>
      <c r="BR119" s="87"/>
      <c r="BS119" s="87"/>
      <c r="BT119" s="87"/>
      <c r="BU119" s="87"/>
      <c r="BV119" s="87"/>
      <c r="BW119" s="87"/>
      <c r="BX119" s="87"/>
      <c r="BY119" s="87"/>
      <c r="BZ119" s="87"/>
      <c r="CA119" s="87"/>
      <c r="CB119" s="87"/>
      <c r="CC119" s="87"/>
      <c r="CD119" s="87"/>
      <c r="CE119" s="87"/>
      <c r="CF119" s="87"/>
      <c r="CG119" s="87"/>
      <c r="CH119" s="87"/>
      <c r="CI119" s="87"/>
      <c r="CJ119" s="87"/>
      <c r="CK119" s="87"/>
      <c r="CL119" s="87"/>
      <c r="CM119" s="87"/>
      <c r="CN119" s="87"/>
      <c r="CO119" s="87"/>
      <c r="CP119" s="87"/>
      <c r="CQ119" s="87"/>
      <c r="CR119" s="87"/>
      <c r="CS119" s="87"/>
      <c r="CT119" s="87"/>
      <c r="CU119" s="87"/>
      <c r="CV119" s="87"/>
      <c r="CW119" s="87"/>
      <c r="CX119" s="87"/>
      <c r="CY119" s="87"/>
      <c r="CZ119" s="87"/>
      <c r="DA119" s="87"/>
      <c r="DB119" s="87"/>
      <c r="DC119" s="87"/>
      <c r="DD119" s="87"/>
      <c r="DE119" s="85">
        <f t="shared" si="225"/>
        <v>0</v>
      </c>
      <c r="DF119" s="85">
        <f t="shared" si="226"/>
        <v>0</v>
      </c>
      <c r="DG119" s="85">
        <f t="shared" si="227"/>
        <v>0</v>
      </c>
      <c r="DH119" s="85">
        <f t="shared" si="228"/>
        <v>0</v>
      </c>
      <c r="DI119" s="85"/>
      <c r="DJ119" s="88"/>
      <c r="DK119" s="66"/>
      <c r="DL119" s="88"/>
      <c r="DM119" s="88"/>
      <c r="DN119" s="88"/>
      <c r="DO119" s="88"/>
      <c r="DP119" s="88"/>
      <c r="DQ119" s="88"/>
      <c r="DR119" s="88"/>
      <c r="DS119" s="88"/>
      <c r="DT119" s="88"/>
      <c r="DU119" s="88"/>
      <c r="DV119" s="88"/>
      <c r="DW119" s="88"/>
      <c r="DX119" s="88"/>
      <c r="DY119" s="88"/>
      <c r="DZ119" s="88"/>
      <c r="EA119" s="88"/>
      <c r="EB119" s="88"/>
      <c r="EC119" s="88"/>
      <c r="ED119" s="88"/>
      <c r="EE119" s="88"/>
      <c r="EF119" s="88"/>
      <c r="EG119" s="88"/>
      <c r="EH119" s="88"/>
      <c r="EI119" s="88"/>
      <c r="EJ119" s="88"/>
      <c r="EK119" s="88"/>
      <c r="EL119" s="88"/>
      <c r="EM119" s="88"/>
      <c r="EN119" s="88"/>
      <c r="EO119" s="88"/>
      <c r="EP119" s="88"/>
      <c r="EQ119" s="88"/>
      <c r="ER119" s="88"/>
      <c r="ES119" s="88"/>
      <c r="ET119" s="87"/>
      <c r="EU119" s="87"/>
      <c r="EV119" s="87"/>
      <c r="EW119" s="85">
        <f t="shared" si="229"/>
        <v>0</v>
      </c>
      <c r="EX119" s="90">
        <f t="shared" si="229"/>
        <v>0</v>
      </c>
      <c r="EY119" s="90">
        <f t="shared" si="230"/>
        <v>0</v>
      </c>
      <c r="EZ119" s="90">
        <f t="shared" si="230"/>
        <v>0</v>
      </c>
      <c r="FA119" s="192"/>
      <c r="FB119" s="87"/>
      <c r="FC119" s="88"/>
      <c r="FD119" s="88"/>
      <c r="FE119" s="88"/>
      <c r="FF119" s="147"/>
      <c r="FG119" s="87"/>
      <c r="FH119" s="87"/>
      <c r="FI119" s="87"/>
      <c r="FJ119" s="87"/>
      <c r="FK119" s="87"/>
      <c r="FL119" s="87"/>
      <c r="FM119" s="87"/>
      <c r="FN119" s="87"/>
      <c r="FO119" s="87"/>
      <c r="FP119" s="87"/>
      <c r="FQ119" s="87"/>
      <c r="FR119" s="87"/>
      <c r="FS119" s="87"/>
      <c r="FT119" s="87"/>
      <c r="FU119" s="87"/>
      <c r="FV119" s="87"/>
      <c r="FW119" s="87"/>
      <c r="FX119" s="87"/>
      <c r="FY119" s="87"/>
      <c r="FZ119" s="87"/>
      <c r="GA119" s="87"/>
      <c r="GB119" s="87"/>
      <c r="GC119" s="87"/>
      <c r="GD119" s="87"/>
      <c r="GE119" s="87"/>
      <c r="GF119" s="87"/>
      <c r="GG119" s="87"/>
      <c r="GH119" s="87"/>
      <c r="GI119" s="87"/>
      <c r="GJ119" s="87"/>
      <c r="GK119" s="87"/>
      <c r="GL119" s="87"/>
      <c r="GM119" s="87"/>
      <c r="GN119" s="87"/>
      <c r="GO119" s="87"/>
      <c r="GP119" s="87"/>
      <c r="GQ119" s="87"/>
      <c r="GR119" s="87"/>
      <c r="GS119" s="87"/>
      <c r="GT119" s="87"/>
      <c r="GU119" s="85">
        <f t="shared" si="231"/>
        <v>0</v>
      </c>
      <c r="GV119" s="85">
        <f t="shared" si="232"/>
        <v>0</v>
      </c>
      <c r="GW119" s="85">
        <f t="shared" si="232"/>
        <v>0</v>
      </c>
      <c r="GX119" s="85">
        <f t="shared" si="232"/>
        <v>0</v>
      </c>
      <c r="GY119" s="85">
        <f t="shared" si="232"/>
        <v>0</v>
      </c>
      <c r="GZ119" s="797">
        <f t="shared" si="233"/>
        <v>0</v>
      </c>
      <c r="HA119" s="741" t="s">
        <v>1021</v>
      </c>
      <c r="HB119" s="280" t="s">
        <v>1292</v>
      </c>
      <c r="HC119" s="303" t="s">
        <v>1503</v>
      </c>
    </row>
    <row r="120" spans="1:211" ht="24.75" customHeight="1" x14ac:dyDescent="0.2">
      <c r="A120" s="782"/>
      <c r="B120" s="357"/>
      <c r="C120" s="266">
        <v>20</v>
      </c>
      <c r="D120" s="267" t="s">
        <v>315</v>
      </c>
      <c r="E120" s="269"/>
      <c r="F120" s="320"/>
      <c r="G120" s="269"/>
      <c r="H120" s="269"/>
      <c r="I120" s="269"/>
      <c r="J120" s="269"/>
      <c r="K120" s="269"/>
      <c r="L120" s="269"/>
      <c r="M120" s="269"/>
      <c r="N120" s="269"/>
      <c r="O120" s="269"/>
      <c r="P120" s="269"/>
      <c r="Q120" s="269"/>
      <c r="R120" s="269"/>
      <c r="S120" s="269"/>
      <c r="T120" s="269"/>
      <c r="U120" s="269"/>
      <c r="V120" s="269"/>
      <c r="W120" s="269"/>
      <c r="X120" s="269"/>
      <c r="Y120" s="269"/>
      <c r="Z120" s="269"/>
      <c r="AA120" s="269"/>
      <c r="AB120" s="269"/>
      <c r="AC120" s="204">
        <f t="shared" ref="AC120:BL120" si="234">SUM(AC121:AC130)</f>
        <v>0</v>
      </c>
      <c r="AD120" s="204">
        <f t="shared" si="234"/>
        <v>0</v>
      </c>
      <c r="AE120" s="204">
        <f t="shared" si="234"/>
        <v>0</v>
      </c>
      <c r="AF120" s="204">
        <f t="shared" si="234"/>
        <v>0</v>
      </c>
      <c r="AG120" s="204">
        <f t="shared" si="234"/>
        <v>0</v>
      </c>
      <c r="AH120" s="204">
        <f t="shared" si="234"/>
        <v>600000000</v>
      </c>
      <c r="AI120" s="204">
        <f t="shared" si="234"/>
        <v>354448989</v>
      </c>
      <c r="AJ120" s="204">
        <f t="shared" si="234"/>
        <v>339448989</v>
      </c>
      <c r="AK120" s="204">
        <f t="shared" si="234"/>
        <v>50000000</v>
      </c>
      <c r="AL120" s="204">
        <f t="shared" si="234"/>
        <v>50000000</v>
      </c>
      <c r="AM120" s="204">
        <f t="shared" si="234"/>
        <v>37000000</v>
      </c>
      <c r="AN120" s="204">
        <f t="shared" si="234"/>
        <v>37000000</v>
      </c>
      <c r="AO120" s="204">
        <f t="shared" si="234"/>
        <v>0</v>
      </c>
      <c r="AP120" s="204">
        <f t="shared" si="234"/>
        <v>0</v>
      </c>
      <c r="AQ120" s="204">
        <f t="shared" si="234"/>
        <v>0</v>
      </c>
      <c r="AR120" s="204">
        <f t="shared" si="234"/>
        <v>0</v>
      </c>
      <c r="AS120" s="204">
        <f t="shared" si="234"/>
        <v>0</v>
      </c>
      <c r="AT120" s="204">
        <f t="shared" si="234"/>
        <v>0</v>
      </c>
      <c r="AU120" s="204">
        <f t="shared" si="234"/>
        <v>0</v>
      </c>
      <c r="AV120" s="204">
        <f t="shared" si="234"/>
        <v>0</v>
      </c>
      <c r="AW120" s="204">
        <f t="shared" si="234"/>
        <v>0</v>
      </c>
      <c r="AX120" s="204">
        <f t="shared" si="234"/>
        <v>0</v>
      </c>
      <c r="AY120" s="204">
        <f t="shared" si="234"/>
        <v>0</v>
      </c>
      <c r="AZ120" s="204">
        <f t="shared" si="234"/>
        <v>0</v>
      </c>
      <c r="BA120" s="204">
        <f t="shared" si="234"/>
        <v>0</v>
      </c>
      <c r="BB120" s="204">
        <f t="shared" si="234"/>
        <v>0</v>
      </c>
      <c r="BC120" s="204">
        <f t="shared" si="234"/>
        <v>0</v>
      </c>
      <c r="BD120" s="204">
        <f t="shared" si="234"/>
        <v>0</v>
      </c>
      <c r="BE120" s="204">
        <f t="shared" si="234"/>
        <v>0</v>
      </c>
      <c r="BF120" s="204">
        <f t="shared" si="234"/>
        <v>0</v>
      </c>
      <c r="BG120" s="204">
        <f t="shared" si="234"/>
        <v>0</v>
      </c>
      <c r="BH120" s="204">
        <f t="shared" si="234"/>
        <v>0</v>
      </c>
      <c r="BI120" s="204">
        <f t="shared" si="234"/>
        <v>4200000000</v>
      </c>
      <c r="BJ120" s="204">
        <f t="shared" si="234"/>
        <v>0</v>
      </c>
      <c r="BK120" s="204">
        <f t="shared" si="234"/>
        <v>0</v>
      </c>
      <c r="BL120" s="204">
        <f t="shared" si="234"/>
        <v>0</v>
      </c>
      <c r="BM120" s="204">
        <f t="shared" ref="BM120:DX120" si="235">SUM(BM121:BM130)</f>
        <v>4250000000</v>
      </c>
      <c r="BN120" s="204">
        <f t="shared" si="235"/>
        <v>650000000</v>
      </c>
      <c r="BO120" s="204">
        <f t="shared" si="235"/>
        <v>391448989</v>
      </c>
      <c r="BP120" s="204">
        <f t="shared" si="235"/>
        <v>376448989</v>
      </c>
      <c r="BQ120" s="204">
        <f t="shared" si="235"/>
        <v>0</v>
      </c>
      <c r="BR120" s="204">
        <f t="shared" si="235"/>
        <v>0</v>
      </c>
      <c r="BS120" s="204">
        <f t="shared" si="235"/>
        <v>0</v>
      </c>
      <c r="BT120" s="204">
        <f t="shared" si="235"/>
        <v>0</v>
      </c>
      <c r="BU120" s="204">
        <f t="shared" si="235"/>
        <v>0</v>
      </c>
      <c r="BV120" s="204">
        <f t="shared" si="235"/>
        <v>290000000</v>
      </c>
      <c r="BW120" s="204">
        <f t="shared" si="235"/>
        <v>239781040</v>
      </c>
      <c r="BX120" s="204">
        <f t="shared" si="235"/>
        <v>239781040</v>
      </c>
      <c r="BY120" s="204">
        <f t="shared" si="235"/>
        <v>0</v>
      </c>
      <c r="BZ120" s="204">
        <f t="shared" si="235"/>
        <v>50000000</v>
      </c>
      <c r="CA120" s="204">
        <f t="shared" si="235"/>
        <v>36000000</v>
      </c>
      <c r="CB120" s="204">
        <f t="shared" si="235"/>
        <v>35000000</v>
      </c>
      <c r="CC120" s="204">
        <f t="shared" si="235"/>
        <v>35000000</v>
      </c>
      <c r="CD120" s="204">
        <f t="shared" si="235"/>
        <v>0</v>
      </c>
      <c r="CE120" s="204">
        <f t="shared" si="235"/>
        <v>0</v>
      </c>
      <c r="CF120" s="204">
        <f t="shared" si="235"/>
        <v>0</v>
      </c>
      <c r="CG120" s="204">
        <f t="shared" si="235"/>
        <v>0</v>
      </c>
      <c r="CH120" s="204">
        <f t="shared" si="235"/>
        <v>0</v>
      </c>
      <c r="CI120" s="204">
        <f t="shared" si="235"/>
        <v>0</v>
      </c>
      <c r="CJ120" s="204">
        <f t="shared" si="235"/>
        <v>0</v>
      </c>
      <c r="CK120" s="204">
        <f t="shared" si="235"/>
        <v>0</v>
      </c>
      <c r="CL120" s="204">
        <f t="shared" si="235"/>
        <v>0</v>
      </c>
      <c r="CM120" s="204">
        <f t="shared" si="235"/>
        <v>0</v>
      </c>
      <c r="CN120" s="204">
        <f t="shared" si="235"/>
        <v>0</v>
      </c>
      <c r="CO120" s="204">
        <f t="shared" si="235"/>
        <v>0</v>
      </c>
      <c r="CP120" s="204">
        <f t="shared" si="235"/>
        <v>0</v>
      </c>
      <c r="CQ120" s="204">
        <f t="shared" si="235"/>
        <v>0</v>
      </c>
      <c r="CR120" s="204">
        <f t="shared" si="235"/>
        <v>286276023</v>
      </c>
      <c r="CS120" s="204">
        <f t="shared" si="235"/>
        <v>231068152</v>
      </c>
      <c r="CT120" s="204">
        <f t="shared" si="235"/>
        <v>231068152</v>
      </c>
      <c r="CU120" s="204">
        <f t="shared" si="235"/>
        <v>0</v>
      </c>
      <c r="CV120" s="204">
        <f t="shared" si="235"/>
        <v>0</v>
      </c>
      <c r="CW120" s="204">
        <f t="shared" si="235"/>
        <v>0</v>
      </c>
      <c r="CX120" s="204">
        <f t="shared" si="235"/>
        <v>0</v>
      </c>
      <c r="CY120" s="204">
        <f t="shared" si="235"/>
        <v>0</v>
      </c>
      <c r="CZ120" s="204">
        <f t="shared" si="235"/>
        <v>0</v>
      </c>
      <c r="DA120" s="204">
        <f t="shared" si="235"/>
        <v>5295276423</v>
      </c>
      <c r="DB120" s="204">
        <f t="shared" si="235"/>
        <v>0</v>
      </c>
      <c r="DC120" s="204">
        <f t="shared" si="235"/>
        <v>0</v>
      </c>
      <c r="DD120" s="204">
        <f t="shared" si="235"/>
        <v>0</v>
      </c>
      <c r="DE120" s="204">
        <f t="shared" si="235"/>
        <v>5345276423</v>
      </c>
      <c r="DF120" s="204">
        <f t="shared" si="235"/>
        <v>612276023</v>
      </c>
      <c r="DG120" s="204">
        <f t="shared" si="235"/>
        <v>505849192</v>
      </c>
      <c r="DH120" s="204">
        <f t="shared" si="235"/>
        <v>505849192</v>
      </c>
      <c r="DI120" s="204">
        <f t="shared" si="235"/>
        <v>0</v>
      </c>
      <c r="DJ120" s="204">
        <f t="shared" si="235"/>
        <v>0</v>
      </c>
      <c r="DK120" s="204">
        <f t="shared" si="235"/>
        <v>0</v>
      </c>
      <c r="DL120" s="204">
        <f t="shared" si="235"/>
        <v>0</v>
      </c>
      <c r="DM120" s="204">
        <f t="shared" si="235"/>
        <v>0</v>
      </c>
      <c r="DN120" s="204">
        <f t="shared" si="235"/>
        <v>0</v>
      </c>
      <c r="DO120" s="204">
        <f t="shared" si="235"/>
        <v>271200000</v>
      </c>
      <c r="DP120" s="204">
        <f t="shared" si="235"/>
        <v>220291080</v>
      </c>
      <c r="DQ120" s="204">
        <f t="shared" si="235"/>
        <v>220291080</v>
      </c>
      <c r="DR120" s="204">
        <f t="shared" si="235"/>
        <v>0</v>
      </c>
      <c r="DS120" s="204">
        <f t="shared" si="235"/>
        <v>20000000</v>
      </c>
      <c r="DT120" s="204">
        <f t="shared" si="235"/>
        <v>60000000</v>
      </c>
      <c r="DU120" s="204">
        <f t="shared" si="235"/>
        <v>36420932</v>
      </c>
      <c r="DV120" s="204">
        <f t="shared" si="235"/>
        <v>36420932</v>
      </c>
      <c r="DW120" s="204">
        <f t="shared" si="235"/>
        <v>0</v>
      </c>
      <c r="DX120" s="204">
        <f t="shared" si="235"/>
        <v>0</v>
      </c>
      <c r="DY120" s="204">
        <f t="shared" ref="DY120:EW120" si="236">SUM(DY121:DY130)</f>
        <v>0</v>
      </c>
      <c r="DZ120" s="204">
        <f t="shared" si="236"/>
        <v>0</v>
      </c>
      <c r="EA120" s="204">
        <f t="shared" si="236"/>
        <v>0</v>
      </c>
      <c r="EB120" s="204">
        <f t="shared" si="236"/>
        <v>0</v>
      </c>
      <c r="EC120" s="204">
        <f t="shared" si="236"/>
        <v>0</v>
      </c>
      <c r="ED120" s="204">
        <f t="shared" si="236"/>
        <v>0</v>
      </c>
      <c r="EE120" s="204">
        <f t="shared" si="236"/>
        <v>0</v>
      </c>
      <c r="EF120" s="204">
        <f t="shared" si="236"/>
        <v>0</v>
      </c>
      <c r="EG120" s="204">
        <f t="shared" si="236"/>
        <v>0</v>
      </c>
      <c r="EH120" s="204">
        <f t="shared" si="236"/>
        <v>0</v>
      </c>
      <c r="EI120" s="204">
        <f t="shared" si="236"/>
        <v>0</v>
      </c>
      <c r="EJ120" s="204">
        <f t="shared" si="236"/>
        <v>0</v>
      </c>
      <c r="EK120" s="204">
        <f t="shared" si="236"/>
        <v>2296502</v>
      </c>
      <c r="EL120" s="204">
        <f t="shared" si="236"/>
        <v>2296502</v>
      </c>
      <c r="EM120" s="204">
        <f t="shared" si="236"/>
        <v>2296502</v>
      </c>
      <c r="EN120" s="204">
        <f t="shared" si="236"/>
        <v>0</v>
      </c>
      <c r="EO120" s="204">
        <f t="shared" si="236"/>
        <v>0</v>
      </c>
      <c r="EP120" s="204">
        <f t="shared" si="236"/>
        <v>0</v>
      </c>
      <c r="EQ120" s="204">
        <f t="shared" si="236"/>
        <v>0</v>
      </c>
      <c r="ER120" s="204">
        <f t="shared" si="236"/>
        <v>0</v>
      </c>
      <c r="ES120" s="204">
        <f t="shared" si="236"/>
        <v>6000000000</v>
      </c>
      <c r="ET120" s="204">
        <f t="shared" si="236"/>
        <v>0</v>
      </c>
      <c r="EU120" s="204">
        <f t="shared" si="236"/>
        <v>0</v>
      </c>
      <c r="EV120" s="204">
        <f t="shared" si="236"/>
        <v>0</v>
      </c>
      <c r="EW120" s="204">
        <f t="shared" si="236"/>
        <v>6020000000</v>
      </c>
      <c r="EX120" s="204">
        <f t="shared" ref="EX120:GZ120" si="237">SUM(EX121:EX130)</f>
        <v>333496502</v>
      </c>
      <c r="EY120" s="204">
        <f t="shared" si="237"/>
        <v>259008514</v>
      </c>
      <c r="EZ120" s="204">
        <f t="shared" si="237"/>
        <v>259008514</v>
      </c>
      <c r="FA120" s="204">
        <f t="shared" si="237"/>
        <v>0</v>
      </c>
      <c r="FB120" s="689">
        <f t="shared" si="237"/>
        <v>0</v>
      </c>
      <c r="FC120" s="204">
        <f t="shared" si="237"/>
        <v>0</v>
      </c>
      <c r="FD120" s="204">
        <f t="shared" si="237"/>
        <v>0</v>
      </c>
      <c r="FE120" s="204">
        <f t="shared" si="237"/>
        <v>0</v>
      </c>
      <c r="FF120" s="204">
        <f t="shared" si="237"/>
        <v>0</v>
      </c>
      <c r="FG120" s="204">
        <f t="shared" si="237"/>
        <v>0</v>
      </c>
      <c r="FH120" s="204">
        <f t="shared" si="237"/>
        <v>103775000</v>
      </c>
      <c r="FI120" s="204">
        <f t="shared" si="237"/>
        <v>68052000</v>
      </c>
      <c r="FJ120" s="204">
        <f t="shared" si="237"/>
        <v>0</v>
      </c>
      <c r="FK120" s="204">
        <f t="shared" si="237"/>
        <v>0</v>
      </c>
      <c r="FL120" s="204">
        <f t="shared" si="237"/>
        <v>20000000</v>
      </c>
      <c r="FM120" s="204">
        <f t="shared" si="237"/>
        <v>143786764</v>
      </c>
      <c r="FN120" s="204">
        <f t="shared" si="237"/>
        <v>55861500</v>
      </c>
      <c r="FO120" s="204">
        <f t="shared" si="237"/>
        <v>27506500</v>
      </c>
      <c r="FP120" s="204">
        <f t="shared" si="237"/>
        <v>0</v>
      </c>
      <c r="FQ120" s="204">
        <f t="shared" si="237"/>
        <v>0</v>
      </c>
      <c r="FR120" s="204">
        <f t="shared" si="237"/>
        <v>0</v>
      </c>
      <c r="FS120" s="204">
        <f t="shared" si="237"/>
        <v>0</v>
      </c>
      <c r="FT120" s="204">
        <f t="shared" si="237"/>
        <v>0</v>
      </c>
      <c r="FU120" s="204">
        <f t="shared" si="237"/>
        <v>0</v>
      </c>
      <c r="FV120" s="204">
        <f t="shared" si="237"/>
        <v>0</v>
      </c>
      <c r="FW120" s="204">
        <f t="shared" si="237"/>
        <v>0</v>
      </c>
      <c r="FX120" s="204">
        <f t="shared" si="237"/>
        <v>0</v>
      </c>
      <c r="FY120" s="204">
        <f t="shared" si="237"/>
        <v>0</v>
      </c>
      <c r="FZ120" s="204">
        <f t="shared" si="237"/>
        <v>0</v>
      </c>
      <c r="GA120" s="204">
        <f t="shared" si="237"/>
        <v>0</v>
      </c>
      <c r="GB120" s="204">
        <f t="shared" si="237"/>
        <v>0</v>
      </c>
      <c r="GC120" s="204">
        <f t="shared" si="237"/>
        <v>0</v>
      </c>
      <c r="GD120" s="204">
        <f t="shared" si="237"/>
        <v>0</v>
      </c>
      <c r="GE120" s="204">
        <f t="shared" si="237"/>
        <v>0</v>
      </c>
      <c r="GF120" s="204">
        <f t="shared" si="237"/>
        <v>0</v>
      </c>
      <c r="GG120" s="204">
        <f t="shared" si="237"/>
        <v>171988604.86000001</v>
      </c>
      <c r="GH120" s="204">
        <f t="shared" si="237"/>
        <v>0</v>
      </c>
      <c r="GI120" s="204">
        <f t="shared" si="237"/>
        <v>0</v>
      </c>
      <c r="GJ120" s="204">
        <f t="shared" si="237"/>
        <v>0</v>
      </c>
      <c r="GK120" s="204">
        <f t="shared" si="237"/>
        <v>0</v>
      </c>
      <c r="GL120" s="204">
        <f t="shared" si="237"/>
        <v>0</v>
      </c>
      <c r="GM120" s="204">
        <f t="shared" si="237"/>
        <v>0</v>
      </c>
      <c r="GN120" s="204">
        <f t="shared" si="237"/>
        <v>0</v>
      </c>
      <c r="GO120" s="204">
        <f t="shared" si="237"/>
        <v>0</v>
      </c>
      <c r="GP120" s="204">
        <f t="shared" si="237"/>
        <v>4000000000</v>
      </c>
      <c r="GQ120" s="204">
        <f t="shared" si="237"/>
        <v>0</v>
      </c>
      <c r="GR120" s="204">
        <f t="shared" si="237"/>
        <v>0</v>
      </c>
      <c r="GS120" s="204">
        <f t="shared" si="237"/>
        <v>0</v>
      </c>
      <c r="GT120" s="204">
        <f t="shared" si="237"/>
        <v>0</v>
      </c>
      <c r="GU120" s="204">
        <f t="shared" si="237"/>
        <v>4020000000</v>
      </c>
      <c r="GV120" s="204">
        <f t="shared" si="237"/>
        <v>419550368.86000001</v>
      </c>
      <c r="GW120" s="204">
        <f t="shared" si="237"/>
        <v>123913500</v>
      </c>
      <c r="GX120" s="204">
        <f t="shared" si="237"/>
        <v>27506500</v>
      </c>
      <c r="GY120" s="204">
        <f t="shared" si="237"/>
        <v>0</v>
      </c>
      <c r="GZ120" s="776">
        <f t="shared" si="237"/>
        <v>19635276423</v>
      </c>
      <c r="HA120" s="269"/>
      <c r="HB120" s="266"/>
      <c r="HC120" s="326"/>
    </row>
    <row r="121" spans="1:211" ht="101.25" customHeight="1" x14ac:dyDescent="0.2">
      <c r="A121" s="782"/>
      <c r="B121" s="357"/>
      <c r="C121" s="527"/>
      <c r="D121" s="929" t="s">
        <v>294</v>
      </c>
      <c r="E121" s="724"/>
      <c r="F121" s="724"/>
      <c r="G121" s="859">
        <v>83</v>
      </c>
      <c r="H121" s="283" t="s">
        <v>316</v>
      </c>
      <c r="I121" s="457" t="s">
        <v>317</v>
      </c>
      <c r="J121" s="429" t="s">
        <v>266</v>
      </c>
      <c r="K121" s="429">
        <v>1</v>
      </c>
      <c r="L121" s="435" t="s">
        <v>73</v>
      </c>
      <c r="M121" s="443">
        <v>0</v>
      </c>
      <c r="N121" s="436">
        <v>54</v>
      </c>
      <c r="O121" s="436">
        <v>4</v>
      </c>
      <c r="P121" s="437">
        <v>4</v>
      </c>
      <c r="Q121" s="436">
        <v>27</v>
      </c>
      <c r="R121" s="289"/>
      <c r="S121" s="441">
        <v>52</v>
      </c>
      <c r="T121" s="436">
        <v>47</v>
      </c>
      <c r="U121" s="436"/>
      <c r="V121" s="437">
        <v>54</v>
      </c>
      <c r="W121" s="458">
        <v>54</v>
      </c>
      <c r="X121" s="435"/>
      <c r="Y121" s="435">
        <v>54</v>
      </c>
      <c r="Z121" s="459"/>
      <c r="AA121" s="287">
        <v>4</v>
      </c>
      <c r="AB121" s="358" t="s">
        <v>114</v>
      </c>
      <c r="AC121" s="56"/>
      <c r="AD121" s="55"/>
      <c r="AE121" s="54"/>
      <c r="AF121" s="54"/>
      <c r="AG121" s="56">
        <v>0</v>
      </c>
      <c r="AH121" s="55">
        <v>15000000</v>
      </c>
      <c r="AI121" s="55">
        <v>0</v>
      </c>
      <c r="AJ121" s="55">
        <v>0</v>
      </c>
      <c r="AK121" s="56"/>
      <c r="AL121" s="55"/>
      <c r="AM121" s="55"/>
      <c r="AN121" s="55"/>
      <c r="AO121" s="56"/>
      <c r="AP121" s="55"/>
      <c r="AQ121" s="55"/>
      <c r="AR121" s="55"/>
      <c r="AS121" s="56"/>
      <c r="AT121" s="55"/>
      <c r="AU121" s="54"/>
      <c r="AV121" s="54"/>
      <c r="AW121" s="56"/>
      <c r="AX121" s="55"/>
      <c r="AY121" s="55"/>
      <c r="AZ121" s="55"/>
      <c r="BA121" s="56"/>
      <c r="BB121" s="55"/>
      <c r="BC121" s="55"/>
      <c r="BD121" s="55"/>
      <c r="BE121" s="56"/>
      <c r="BF121" s="55"/>
      <c r="BG121" s="54"/>
      <c r="BH121" s="54"/>
      <c r="BI121" s="56"/>
      <c r="BJ121" s="55"/>
      <c r="BK121" s="55"/>
      <c r="BL121" s="55"/>
      <c r="BM121" s="53">
        <f t="shared" ref="BM121:BM130" si="238">+AC121+AG121+AK121+AO121+AS121+AW121+BA121+BE121+BI121</f>
        <v>0</v>
      </c>
      <c r="BN121" s="54">
        <f t="shared" ref="BN121:BN130" si="239">AD121+AH121+AL121+AP121+AT121+AX121+BB121+BF121+BJ121</f>
        <v>15000000</v>
      </c>
      <c r="BO121" s="54">
        <f t="shared" ref="BO121:BO130" si="240">AE121+AI121+AM121+AQ121+AU121+AY121+BC121+BG121+BK121</f>
        <v>0</v>
      </c>
      <c r="BP121" s="54">
        <f t="shared" ref="BP121:BP130" si="241">AF121+AJ121+AN121+AR121+AV121+AZ121+BD121+BH121+BL121</f>
        <v>0</v>
      </c>
      <c r="BQ121" s="87"/>
      <c r="BR121" s="87"/>
      <c r="BS121" s="87"/>
      <c r="BT121" s="87"/>
      <c r="BU121" s="87"/>
      <c r="BV121" s="87"/>
      <c r="BW121" s="87"/>
      <c r="BX121" s="87"/>
      <c r="BY121" s="87"/>
      <c r="BZ121" s="87"/>
      <c r="CA121" s="87"/>
      <c r="CB121" s="87"/>
      <c r="CC121" s="87"/>
      <c r="CD121" s="87"/>
      <c r="CE121" s="87"/>
      <c r="CF121" s="87"/>
      <c r="CG121" s="87"/>
      <c r="CH121" s="87"/>
      <c r="CI121" s="87"/>
      <c r="CJ121" s="87"/>
      <c r="CK121" s="87"/>
      <c r="CL121" s="87"/>
      <c r="CM121" s="87"/>
      <c r="CN121" s="87"/>
      <c r="CO121" s="87"/>
      <c r="CP121" s="87"/>
      <c r="CQ121" s="87"/>
      <c r="CR121" s="87"/>
      <c r="CS121" s="87"/>
      <c r="CT121" s="87"/>
      <c r="CU121" s="87"/>
      <c r="CV121" s="87"/>
      <c r="CW121" s="87"/>
      <c r="CX121" s="87"/>
      <c r="CY121" s="87"/>
      <c r="CZ121" s="87"/>
      <c r="DA121" s="87"/>
      <c r="DB121" s="87"/>
      <c r="DC121" s="87"/>
      <c r="DD121" s="87"/>
      <c r="DE121" s="85">
        <f t="shared" ref="DE121:DE130" si="242">BQ121+BU121+BZ121+CE121+CI121+CM121+CQ121+CV121+DA121</f>
        <v>0</v>
      </c>
      <c r="DF121" s="85">
        <f t="shared" ref="DF121:DH123" si="243">BR121+BV121+CA121+CF121+CJ121+CN121+CR121+CW121+DB121</f>
        <v>0</v>
      </c>
      <c r="DG121" s="85">
        <f t="shared" si="243"/>
        <v>0</v>
      </c>
      <c r="DH121" s="85">
        <f t="shared" si="243"/>
        <v>0</v>
      </c>
      <c r="DI121" s="85"/>
      <c r="DJ121" s="88"/>
      <c r="DK121" s="66"/>
      <c r="DL121" s="88"/>
      <c r="DM121" s="88"/>
      <c r="DN121" s="88"/>
      <c r="DO121" s="88">
        <v>112100000</v>
      </c>
      <c r="DP121" s="88">
        <v>107638100</v>
      </c>
      <c r="DQ121" s="88">
        <v>107638100</v>
      </c>
      <c r="DR121" s="88"/>
      <c r="DS121" s="88"/>
      <c r="DT121" s="88"/>
      <c r="DU121" s="88"/>
      <c r="DV121" s="88"/>
      <c r="DW121" s="88"/>
      <c r="DX121" s="88"/>
      <c r="DY121" s="88"/>
      <c r="DZ121" s="88"/>
      <c r="EA121" s="88"/>
      <c r="EB121" s="88"/>
      <c r="EC121" s="88"/>
      <c r="ED121" s="88"/>
      <c r="EE121" s="88"/>
      <c r="EF121" s="88"/>
      <c r="EG121" s="88"/>
      <c r="EH121" s="88"/>
      <c r="EI121" s="88"/>
      <c r="EJ121" s="88"/>
      <c r="EK121" s="88"/>
      <c r="EL121" s="88"/>
      <c r="EM121" s="88"/>
      <c r="EN121" s="88"/>
      <c r="EO121" s="88"/>
      <c r="EP121" s="88"/>
      <c r="EQ121" s="88"/>
      <c r="ER121" s="88"/>
      <c r="ES121" s="88"/>
      <c r="ET121" s="87"/>
      <c r="EU121" s="87"/>
      <c r="EV121" s="87"/>
      <c r="EW121" s="85">
        <f t="shared" ref="EW121:EX130" si="244">DJ121+DN121+DS121+DX121+EB121+EF121+EJ121+EN121+ES121</f>
        <v>0</v>
      </c>
      <c r="EX121" s="90">
        <f t="shared" si="244"/>
        <v>112100000</v>
      </c>
      <c r="EY121" s="90">
        <f t="shared" ref="EY121:EY130" si="245">DL121+DP121+DU121+DZ121+ED121+EH121+EL121+EP121+EU121</f>
        <v>107638100</v>
      </c>
      <c r="EZ121" s="90">
        <f t="shared" ref="EZ121:EZ130" si="246">DM121+DQ121+DV121+EA121+EE121+EI121+EM121+EQ121+EV121</f>
        <v>107638100</v>
      </c>
      <c r="FA121" s="192"/>
      <c r="FB121" s="87"/>
      <c r="FC121" s="88"/>
      <c r="FD121" s="88"/>
      <c r="FE121" s="88"/>
      <c r="FF121" s="147"/>
      <c r="FG121" s="87"/>
      <c r="FH121" s="87">
        <v>103775000</v>
      </c>
      <c r="FI121" s="87">
        <v>68052000</v>
      </c>
      <c r="FJ121" s="87"/>
      <c r="FK121" s="87"/>
      <c r="FL121" s="87"/>
      <c r="FM121" s="87">
        <v>19800000</v>
      </c>
      <c r="FN121" s="87">
        <v>11342000</v>
      </c>
      <c r="FO121" s="87">
        <v>2835500</v>
      </c>
      <c r="FP121" s="87"/>
      <c r="FQ121" s="87"/>
      <c r="FR121" s="87"/>
      <c r="FS121" s="87"/>
      <c r="FT121" s="87"/>
      <c r="FU121" s="87"/>
      <c r="FV121" s="87"/>
      <c r="FW121" s="87"/>
      <c r="FX121" s="87"/>
      <c r="FY121" s="87"/>
      <c r="FZ121" s="87"/>
      <c r="GA121" s="87"/>
      <c r="GB121" s="87"/>
      <c r="GC121" s="87"/>
      <c r="GD121" s="87"/>
      <c r="GE121" s="87"/>
      <c r="GF121" s="87"/>
      <c r="GG121" s="87"/>
      <c r="GH121" s="87"/>
      <c r="GI121" s="87"/>
      <c r="GJ121" s="87"/>
      <c r="GK121" s="87"/>
      <c r="GL121" s="87"/>
      <c r="GM121" s="87"/>
      <c r="GN121" s="87"/>
      <c r="GO121" s="87"/>
      <c r="GP121" s="87"/>
      <c r="GQ121" s="87"/>
      <c r="GR121" s="87"/>
      <c r="GS121" s="87"/>
      <c r="GT121" s="87"/>
      <c r="GU121" s="85">
        <f t="shared" ref="GU121:GU130" si="247">FB121+FG121+FL121+FQ121+FV121+GA121+GF121+GK121+GP121</f>
        <v>0</v>
      </c>
      <c r="GV121" s="85">
        <f t="shared" ref="GV121:GV130" si="248">GQ121+GL121+GG121+GB121+FW121+FR121+FM121+FH121+FC121</f>
        <v>123575000</v>
      </c>
      <c r="GW121" s="85">
        <f t="shared" ref="GW121:GW130" si="249">GR121+GM121+GH121+GC121+FX121+FS121+FN121+FI121+FD121</f>
        <v>79394000</v>
      </c>
      <c r="GX121" s="85">
        <f t="shared" ref="GX121:GX130" si="250">GS121+GN121+GI121+GD121+FY121+FT121+FO121+FJ121+FE121</f>
        <v>2835500</v>
      </c>
      <c r="GY121" s="85">
        <f t="shared" ref="GY121:GY130" si="251">GT121+GO121+GJ121+GE121+FZ121+FU121+FP121+FK121+FF121</f>
        <v>0</v>
      </c>
      <c r="GZ121" s="797">
        <f t="shared" ref="GZ121:GZ130" si="252">BM121+DE121+EW121+GU121</f>
        <v>0</v>
      </c>
      <c r="HA121" s="742" t="s">
        <v>1022</v>
      </c>
      <c r="HB121" s="280" t="s">
        <v>1293</v>
      </c>
      <c r="HC121" s="303" t="s">
        <v>1670</v>
      </c>
    </row>
    <row r="122" spans="1:211" ht="92.25" customHeight="1" x14ac:dyDescent="0.2">
      <c r="A122" s="782"/>
      <c r="B122" s="357"/>
      <c r="C122" s="304"/>
      <c r="D122" s="930"/>
      <c r="E122" s="366"/>
      <c r="F122" s="366"/>
      <c r="G122" s="859">
        <v>84</v>
      </c>
      <c r="H122" s="283" t="s">
        <v>318</v>
      </c>
      <c r="I122" s="457" t="s">
        <v>319</v>
      </c>
      <c r="J122" s="429" t="s">
        <v>266</v>
      </c>
      <c r="K122" s="429">
        <v>1</v>
      </c>
      <c r="L122" s="435" t="s">
        <v>73</v>
      </c>
      <c r="M122" s="443">
        <v>0</v>
      </c>
      <c r="N122" s="436">
        <v>30</v>
      </c>
      <c r="O122" s="436">
        <v>3.75</v>
      </c>
      <c r="P122" s="437">
        <v>0</v>
      </c>
      <c r="Q122" s="436">
        <v>15</v>
      </c>
      <c r="R122" s="289"/>
      <c r="S122" s="438">
        <v>17</v>
      </c>
      <c r="T122" s="436">
        <v>26</v>
      </c>
      <c r="U122" s="436"/>
      <c r="V122" s="437">
        <v>44</v>
      </c>
      <c r="W122" s="458">
        <v>30</v>
      </c>
      <c r="X122" s="435"/>
      <c r="Y122" s="435">
        <v>44</v>
      </c>
      <c r="Z122" s="459"/>
      <c r="AA122" s="287">
        <v>4</v>
      </c>
      <c r="AB122" s="358" t="s">
        <v>114</v>
      </c>
      <c r="AC122" s="56"/>
      <c r="AD122" s="55"/>
      <c r="AE122" s="54"/>
      <c r="AF122" s="54"/>
      <c r="AG122" s="56"/>
      <c r="AH122" s="55"/>
      <c r="AI122" s="55"/>
      <c r="AJ122" s="55"/>
      <c r="AK122" s="56"/>
      <c r="AL122" s="55"/>
      <c r="AM122" s="55"/>
      <c r="AN122" s="55"/>
      <c r="AO122" s="56"/>
      <c r="AP122" s="55"/>
      <c r="AQ122" s="55"/>
      <c r="AR122" s="55"/>
      <c r="AS122" s="56"/>
      <c r="AT122" s="55"/>
      <c r="AU122" s="54"/>
      <c r="AV122" s="54"/>
      <c r="AW122" s="56"/>
      <c r="AX122" s="55"/>
      <c r="AY122" s="55"/>
      <c r="AZ122" s="55"/>
      <c r="BA122" s="56"/>
      <c r="BB122" s="55"/>
      <c r="BC122" s="55"/>
      <c r="BD122" s="55"/>
      <c r="BE122" s="56"/>
      <c r="BF122" s="55"/>
      <c r="BG122" s="54"/>
      <c r="BH122" s="54"/>
      <c r="BI122" s="56"/>
      <c r="BJ122" s="55"/>
      <c r="BK122" s="55"/>
      <c r="BL122" s="55"/>
      <c r="BM122" s="53">
        <f t="shared" si="238"/>
        <v>0</v>
      </c>
      <c r="BN122" s="54">
        <f t="shared" si="239"/>
        <v>0</v>
      </c>
      <c r="BO122" s="54">
        <f t="shared" si="240"/>
        <v>0</v>
      </c>
      <c r="BP122" s="54">
        <f t="shared" si="241"/>
        <v>0</v>
      </c>
      <c r="BQ122" s="87"/>
      <c r="BR122" s="87"/>
      <c r="BS122" s="87"/>
      <c r="BT122" s="87"/>
      <c r="BU122" s="87"/>
      <c r="BV122" s="87"/>
      <c r="BW122" s="87"/>
      <c r="BX122" s="87"/>
      <c r="BY122" s="87"/>
      <c r="BZ122" s="87"/>
      <c r="CA122" s="87"/>
      <c r="CB122" s="87"/>
      <c r="CC122" s="87"/>
      <c r="CD122" s="87"/>
      <c r="CE122" s="87"/>
      <c r="CF122" s="87"/>
      <c r="CG122" s="87"/>
      <c r="CH122" s="87"/>
      <c r="CI122" s="87"/>
      <c r="CJ122" s="87"/>
      <c r="CK122" s="87"/>
      <c r="CL122" s="87"/>
      <c r="CM122" s="87"/>
      <c r="CN122" s="87"/>
      <c r="CO122" s="87"/>
      <c r="CP122" s="87"/>
      <c r="CQ122" s="87"/>
      <c r="CR122" s="87"/>
      <c r="CS122" s="87"/>
      <c r="CT122" s="87"/>
      <c r="CU122" s="87"/>
      <c r="CV122" s="87"/>
      <c r="CW122" s="87"/>
      <c r="CX122" s="87"/>
      <c r="CY122" s="87"/>
      <c r="CZ122" s="87"/>
      <c r="DA122" s="87"/>
      <c r="DB122" s="87"/>
      <c r="DC122" s="87"/>
      <c r="DD122" s="87"/>
      <c r="DE122" s="85">
        <f t="shared" si="242"/>
        <v>0</v>
      </c>
      <c r="DF122" s="85">
        <f t="shared" si="243"/>
        <v>0</v>
      </c>
      <c r="DG122" s="85">
        <f t="shared" si="243"/>
        <v>0</v>
      </c>
      <c r="DH122" s="85">
        <f t="shared" si="243"/>
        <v>0</v>
      </c>
      <c r="DI122" s="85"/>
      <c r="DJ122" s="88"/>
      <c r="DK122" s="66"/>
      <c r="DL122" s="88"/>
      <c r="DM122" s="88"/>
      <c r="DN122" s="88"/>
      <c r="DO122" s="66"/>
      <c r="DP122" s="88"/>
      <c r="DQ122" s="88"/>
      <c r="DR122" s="88"/>
      <c r="DS122" s="88"/>
      <c r="DT122" s="88"/>
      <c r="DU122" s="88"/>
      <c r="DV122" s="88"/>
      <c r="DW122" s="88"/>
      <c r="DX122" s="88"/>
      <c r="DY122" s="88"/>
      <c r="DZ122" s="88"/>
      <c r="EA122" s="88"/>
      <c r="EB122" s="88"/>
      <c r="EC122" s="88"/>
      <c r="ED122" s="88"/>
      <c r="EE122" s="88"/>
      <c r="EF122" s="88"/>
      <c r="EG122" s="88"/>
      <c r="EH122" s="88"/>
      <c r="EI122" s="88"/>
      <c r="EJ122" s="88"/>
      <c r="EK122" s="88"/>
      <c r="EL122" s="88"/>
      <c r="EM122" s="88"/>
      <c r="EN122" s="88"/>
      <c r="EO122" s="88"/>
      <c r="EP122" s="88"/>
      <c r="EQ122" s="88"/>
      <c r="ER122" s="88"/>
      <c r="ES122" s="88"/>
      <c r="ET122" s="87"/>
      <c r="EU122" s="87"/>
      <c r="EV122" s="87"/>
      <c r="EW122" s="85">
        <f t="shared" si="244"/>
        <v>0</v>
      </c>
      <c r="EX122" s="90">
        <f t="shared" si="244"/>
        <v>0</v>
      </c>
      <c r="EY122" s="90">
        <f t="shared" si="245"/>
        <v>0</v>
      </c>
      <c r="EZ122" s="90">
        <f t="shared" si="246"/>
        <v>0</v>
      </c>
      <c r="FA122" s="192"/>
      <c r="FB122" s="87"/>
      <c r="FC122" s="88"/>
      <c r="FD122" s="88"/>
      <c r="FE122" s="88"/>
      <c r="FF122" s="147"/>
      <c r="FG122" s="87"/>
      <c r="FH122" s="87"/>
      <c r="FI122" s="87"/>
      <c r="FJ122" s="87"/>
      <c r="FK122" s="87"/>
      <c r="FL122" s="87"/>
      <c r="FM122" s="87"/>
      <c r="FN122" s="87"/>
      <c r="FO122" s="87"/>
      <c r="FP122" s="87"/>
      <c r="FQ122" s="87"/>
      <c r="FR122" s="87"/>
      <c r="FS122" s="87"/>
      <c r="FT122" s="87"/>
      <c r="FU122" s="87"/>
      <c r="FV122" s="87"/>
      <c r="FW122" s="87"/>
      <c r="FX122" s="87"/>
      <c r="FY122" s="87"/>
      <c r="FZ122" s="87"/>
      <c r="GA122" s="87"/>
      <c r="GB122" s="87"/>
      <c r="GC122" s="87"/>
      <c r="GD122" s="87"/>
      <c r="GE122" s="87"/>
      <c r="GF122" s="87"/>
      <c r="GG122" s="87"/>
      <c r="GH122" s="87"/>
      <c r="GI122" s="87"/>
      <c r="GJ122" s="87"/>
      <c r="GK122" s="87"/>
      <c r="GL122" s="87"/>
      <c r="GM122" s="87"/>
      <c r="GN122" s="87"/>
      <c r="GO122" s="87"/>
      <c r="GP122" s="87"/>
      <c r="GQ122" s="87"/>
      <c r="GR122" s="87"/>
      <c r="GS122" s="87"/>
      <c r="GT122" s="87"/>
      <c r="GU122" s="85">
        <f t="shared" si="247"/>
        <v>0</v>
      </c>
      <c r="GV122" s="85">
        <f t="shared" si="248"/>
        <v>0</v>
      </c>
      <c r="GW122" s="85">
        <f t="shared" si="249"/>
        <v>0</v>
      </c>
      <c r="GX122" s="85">
        <f t="shared" si="250"/>
        <v>0</v>
      </c>
      <c r="GY122" s="85">
        <f t="shared" si="251"/>
        <v>0</v>
      </c>
      <c r="GZ122" s="797">
        <f t="shared" si="252"/>
        <v>0</v>
      </c>
      <c r="HA122" s="742" t="s">
        <v>1023</v>
      </c>
      <c r="HB122" s="280" t="s">
        <v>1294</v>
      </c>
      <c r="HC122" s="303" t="s">
        <v>1671</v>
      </c>
    </row>
    <row r="123" spans="1:211" ht="78" customHeight="1" x14ac:dyDescent="0.2">
      <c r="A123" s="782"/>
      <c r="B123" s="357"/>
      <c r="C123" s="300">
        <v>16</v>
      </c>
      <c r="D123" s="931"/>
      <c r="E123" s="725">
        <v>45</v>
      </c>
      <c r="F123" s="725">
        <v>90</v>
      </c>
      <c r="G123" s="859">
        <v>85</v>
      </c>
      <c r="H123" s="283" t="s">
        <v>320</v>
      </c>
      <c r="I123" s="457" t="s">
        <v>321</v>
      </c>
      <c r="J123" s="429" t="s">
        <v>266</v>
      </c>
      <c r="K123" s="429">
        <v>1</v>
      </c>
      <c r="L123" s="435" t="s">
        <v>73</v>
      </c>
      <c r="M123" s="443">
        <v>0</v>
      </c>
      <c r="N123" s="436">
        <v>30</v>
      </c>
      <c r="O123" s="436">
        <v>4</v>
      </c>
      <c r="P123" s="437">
        <v>4</v>
      </c>
      <c r="Q123" s="436">
        <v>15</v>
      </c>
      <c r="R123" s="289"/>
      <c r="S123" s="438">
        <v>26</v>
      </c>
      <c r="T123" s="436">
        <v>26</v>
      </c>
      <c r="U123" s="436"/>
      <c r="V123" s="437">
        <v>54</v>
      </c>
      <c r="W123" s="458">
        <v>30</v>
      </c>
      <c r="X123" s="435"/>
      <c r="Y123" s="435">
        <v>54</v>
      </c>
      <c r="Z123" s="459"/>
      <c r="AA123" s="287">
        <v>4</v>
      </c>
      <c r="AB123" s="358" t="s">
        <v>114</v>
      </c>
      <c r="AC123" s="56"/>
      <c r="AD123" s="55"/>
      <c r="AE123" s="54"/>
      <c r="AF123" s="54"/>
      <c r="AG123" s="56"/>
      <c r="AH123" s="55">
        <v>15000000</v>
      </c>
      <c r="AI123" s="55">
        <v>15000000</v>
      </c>
      <c r="AJ123" s="55">
        <v>15000000</v>
      </c>
      <c r="AK123" s="56"/>
      <c r="AL123" s="55"/>
      <c r="AM123" s="55"/>
      <c r="AN123" s="55"/>
      <c r="AO123" s="56"/>
      <c r="AP123" s="55"/>
      <c r="AQ123" s="55"/>
      <c r="AR123" s="55"/>
      <c r="AS123" s="56"/>
      <c r="AT123" s="55"/>
      <c r="AU123" s="54"/>
      <c r="AV123" s="54"/>
      <c r="AW123" s="56"/>
      <c r="AX123" s="55"/>
      <c r="AY123" s="55"/>
      <c r="AZ123" s="55"/>
      <c r="BA123" s="56"/>
      <c r="BB123" s="55"/>
      <c r="BC123" s="55"/>
      <c r="BD123" s="55"/>
      <c r="BE123" s="56"/>
      <c r="BF123" s="55"/>
      <c r="BG123" s="54"/>
      <c r="BH123" s="54"/>
      <c r="BI123" s="56"/>
      <c r="BJ123" s="55"/>
      <c r="BK123" s="55"/>
      <c r="BL123" s="55"/>
      <c r="BM123" s="53">
        <f t="shared" si="238"/>
        <v>0</v>
      </c>
      <c r="BN123" s="54">
        <f t="shared" si="239"/>
        <v>15000000</v>
      </c>
      <c r="BO123" s="54">
        <f t="shared" si="240"/>
        <v>15000000</v>
      </c>
      <c r="BP123" s="54">
        <f t="shared" si="241"/>
        <v>15000000</v>
      </c>
      <c r="BQ123" s="87"/>
      <c r="BR123" s="87"/>
      <c r="BS123" s="87"/>
      <c r="BT123" s="87"/>
      <c r="BU123" s="87"/>
      <c r="BV123" s="87">
        <v>20000000</v>
      </c>
      <c r="BW123" s="87"/>
      <c r="BX123" s="87"/>
      <c r="BY123" s="87"/>
      <c r="BZ123" s="87"/>
      <c r="CA123" s="87"/>
      <c r="CB123" s="87"/>
      <c r="CC123" s="87"/>
      <c r="CD123" s="87"/>
      <c r="CE123" s="87"/>
      <c r="CF123" s="87"/>
      <c r="CG123" s="87"/>
      <c r="CH123" s="87"/>
      <c r="CI123" s="87"/>
      <c r="CJ123" s="87"/>
      <c r="CK123" s="87"/>
      <c r="CL123" s="87"/>
      <c r="CM123" s="87"/>
      <c r="CN123" s="87"/>
      <c r="CO123" s="87"/>
      <c r="CP123" s="87"/>
      <c r="CQ123" s="87"/>
      <c r="CR123" s="87"/>
      <c r="CS123" s="87"/>
      <c r="CT123" s="87"/>
      <c r="CU123" s="87"/>
      <c r="CV123" s="87"/>
      <c r="CW123" s="87"/>
      <c r="CX123" s="87"/>
      <c r="CY123" s="87"/>
      <c r="CZ123" s="87"/>
      <c r="DA123" s="87"/>
      <c r="DB123" s="87"/>
      <c r="DC123" s="87"/>
      <c r="DD123" s="87"/>
      <c r="DE123" s="85">
        <f t="shared" si="242"/>
        <v>0</v>
      </c>
      <c r="DF123" s="100">
        <f t="shared" si="243"/>
        <v>20000000</v>
      </c>
      <c r="DG123" s="100">
        <f t="shared" si="243"/>
        <v>0</v>
      </c>
      <c r="DH123" s="100">
        <f t="shared" si="243"/>
        <v>0</v>
      </c>
      <c r="DI123" s="100"/>
      <c r="DJ123" s="88"/>
      <c r="DK123" s="66"/>
      <c r="DL123" s="88"/>
      <c r="DM123" s="88"/>
      <c r="DN123" s="88"/>
      <c r="DO123" s="88"/>
      <c r="DP123" s="88"/>
      <c r="DQ123" s="88"/>
      <c r="DR123" s="88"/>
      <c r="DS123" s="88"/>
      <c r="DT123" s="88"/>
      <c r="DU123" s="88"/>
      <c r="DV123" s="88"/>
      <c r="DW123" s="88"/>
      <c r="DX123" s="88"/>
      <c r="DY123" s="88"/>
      <c r="DZ123" s="88"/>
      <c r="EA123" s="88"/>
      <c r="EB123" s="88"/>
      <c r="EC123" s="88"/>
      <c r="ED123" s="88"/>
      <c r="EE123" s="88"/>
      <c r="EF123" s="88"/>
      <c r="EG123" s="88"/>
      <c r="EH123" s="88"/>
      <c r="EI123" s="88"/>
      <c r="EJ123" s="88"/>
      <c r="EK123" s="88"/>
      <c r="EL123" s="88"/>
      <c r="EM123" s="88"/>
      <c r="EN123" s="88"/>
      <c r="EO123" s="88"/>
      <c r="EP123" s="88"/>
      <c r="EQ123" s="88"/>
      <c r="ER123" s="88"/>
      <c r="ES123" s="88"/>
      <c r="ET123" s="87"/>
      <c r="EU123" s="87"/>
      <c r="EV123" s="87"/>
      <c r="EW123" s="85">
        <f t="shared" si="244"/>
        <v>0</v>
      </c>
      <c r="EX123" s="90">
        <f t="shared" si="244"/>
        <v>0</v>
      </c>
      <c r="EY123" s="90">
        <f t="shared" si="245"/>
        <v>0</v>
      </c>
      <c r="EZ123" s="90">
        <f t="shared" si="246"/>
        <v>0</v>
      </c>
      <c r="FA123" s="192"/>
      <c r="FB123" s="87"/>
      <c r="FC123" s="88"/>
      <c r="FD123" s="88"/>
      <c r="FE123" s="88"/>
      <c r="FF123" s="147"/>
      <c r="FG123" s="87"/>
      <c r="FH123" s="87"/>
      <c r="FI123" s="87"/>
      <c r="FJ123" s="87"/>
      <c r="FK123" s="87"/>
      <c r="FL123" s="87"/>
      <c r="FM123" s="87"/>
      <c r="FN123" s="87"/>
      <c r="FO123" s="87"/>
      <c r="FP123" s="87"/>
      <c r="FQ123" s="87"/>
      <c r="FR123" s="87"/>
      <c r="FS123" s="87"/>
      <c r="FT123" s="87"/>
      <c r="FU123" s="87"/>
      <c r="FV123" s="87"/>
      <c r="FW123" s="87"/>
      <c r="FX123" s="87"/>
      <c r="FY123" s="87"/>
      <c r="FZ123" s="87"/>
      <c r="GA123" s="87"/>
      <c r="GB123" s="87"/>
      <c r="GC123" s="87"/>
      <c r="GD123" s="87"/>
      <c r="GE123" s="87"/>
      <c r="GF123" s="87"/>
      <c r="GG123" s="87"/>
      <c r="GH123" s="87"/>
      <c r="GI123" s="87"/>
      <c r="GJ123" s="87"/>
      <c r="GK123" s="87"/>
      <c r="GL123" s="87"/>
      <c r="GM123" s="87"/>
      <c r="GN123" s="87"/>
      <c r="GO123" s="87"/>
      <c r="GP123" s="87"/>
      <c r="GQ123" s="87"/>
      <c r="GR123" s="87"/>
      <c r="GS123" s="87"/>
      <c r="GT123" s="87"/>
      <c r="GU123" s="85">
        <f t="shared" si="247"/>
        <v>0</v>
      </c>
      <c r="GV123" s="85">
        <f t="shared" si="248"/>
        <v>0</v>
      </c>
      <c r="GW123" s="85">
        <f t="shared" si="249"/>
        <v>0</v>
      </c>
      <c r="GX123" s="85">
        <f t="shared" si="250"/>
        <v>0</v>
      </c>
      <c r="GY123" s="85">
        <f t="shared" si="251"/>
        <v>0</v>
      </c>
      <c r="GZ123" s="772">
        <f t="shared" si="252"/>
        <v>0</v>
      </c>
      <c r="HA123" s="742" t="s">
        <v>1024</v>
      </c>
      <c r="HB123" s="280" t="s">
        <v>1295</v>
      </c>
      <c r="HC123" s="303" t="s">
        <v>1672</v>
      </c>
    </row>
    <row r="124" spans="1:211" ht="83.25" customHeight="1" x14ac:dyDescent="0.2">
      <c r="A124" s="782"/>
      <c r="B124" s="357"/>
      <c r="C124" s="304"/>
      <c r="D124" s="328"/>
      <c r="E124" s="366"/>
      <c r="F124" s="366"/>
      <c r="G124" s="287">
        <v>86</v>
      </c>
      <c r="H124" s="283" t="s">
        <v>322</v>
      </c>
      <c r="I124" s="457" t="s">
        <v>323</v>
      </c>
      <c r="J124" s="429" t="s">
        <v>266</v>
      </c>
      <c r="K124" s="429">
        <v>1</v>
      </c>
      <c r="L124" s="435" t="s">
        <v>73</v>
      </c>
      <c r="M124" s="443">
        <v>0</v>
      </c>
      <c r="N124" s="436">
        <v>8</v>
      </c>
      <c r="O124" s="436">
        <v>1</v>
      </c>
      <c r="P124" s="437">
        <v>1</v>
      </c>
      <c r="Q124" s="436">
        <v>4</v>
      </c>
      <c r="R124" s="891">
        <v>3</v>
      </c>
      <c r="S124" s="875">
        <v>3</v>
      </c>
      <c r="T124" s="892">
        <v>7</v>
      </c>
      <c r="U124" s="892">
        <v>3</v>
      </c>
      <c r="V124" s="893">
        <v>3</v>
      </c>
      <c r="W124" s="894">
        <v>8</v>
      </c>
      <c r="X124" s="720">
        <v>1</v>
      </c>
      <c r="Y124" s="720">
        <v>0</v>
      </c>
      <c r="Z124" s="459"/>
      <c r="AA124" s="287">
        <v>4</v>
      </c>
      <c r="AB124" s="358" t="s">
        <v>114</v>
      </c>
      <c r="AC124" s="56"/>
      <c r="AD124" s="55"/>
      <c r="AE124" s="54"/>
      <c r="AF124" s="54"/>
      <c r="AG124" s="56"/>
      <c r="AH124" s="55"/>
      <c r="AI124" s="55"/>
      <c r="AJ124" s="55"/>
      <c r="AK124" s="56"/>
      <c r="AL124" s="55"/>
      <c r="AM124" s="55"/>
      <c r="AN124" s="55"/>
      <c r="AO124" s="56"/>
      <c r="AP124" s="55"/>
      <c r="AQ124" s="55"/>
      <c r="AR124" s="55"/>
      <c r="AS124" s="56"/>
      <c r="AT124" s="55"/>
      <c r="AU124" s="54"/>
      <c r="AV124" s="54"/>
      <c r="AW124" s="56"/>
      <c r="AX124" s="55"/>
      <c r="AY124" s="55"/>
      <c r="AZ124" s="55"/>
      <c r="BA124" s="56"/>
      <c r="BB124" s="55"/>
      <c r="BC124" s="55"/>
      <c r="BD124" s="55"/>
      <c r="BE124" s="56"/>
      <c r="BF124" s="55"/>
      <c r="BG124" s="54"/>
      <c r="BH124" s="54"/>
      <c r="BI124" s="56"/>
      <c r="BJ124" s="55"/>
      <c r="BK124" s="55"/>
      <c r="BL124" s="55"/>
      <c r="BM124" s="53">
        <f t="shared" si="238"/>
        <v>0</v>
      </c>
      <c r="BN124" s="54">
        <f t="shared" si="239"/>
        <v>0</v>
      </c>
      <c r="BO124" s="54">
        <f t="shared" si="240"/>
        <v>0</v>
      </c>
      <c r="BP124" s="54">
        <f t="shared" si="241"/>
        <v>0</v>
      </c>
      <c r="BQ124" s="87"/>
      <c r="BR124" s="87"/>
      <c r="BS124" s="87"/>
      <c r="BT124" s="87"/>
      <c r="BU124" s="87"/>
      <c r="BV124" s="87">
        <v>20000000</v>
      </c>
      <c r="BW124" s="87"/>
      <c r="BX124" s="87"/>
      <c r="BY124" s="87"/>
      <c r="BZ124" s="87"/>
      <c r="CA124" s="87"/>
      <c r="CB124" s="87"/>
      <c r="CC124" s="87"/>
      <c r="CD124" s="87"/>
      <c r="CE124" s="87"/>
      <c r="CF124" s="87"/>
      <c r="CG124" s="87"/>
      <c r="CH124" s="87"/>
      <c r="CI124" s="87"/>
      <c r="CJ124" s="87"/>
      <c r="CK124" s="87"/>
      <c r="CL124" s="87"/>
      <c r="CM124" s="87"/>
      <c r="CN124" s="87"/>
      <c r="CO124" s="87"/>
      <c r="CP124" s="87"/>
      <c r="CQ124" s="87"/>
      <c r="CR124" s="87"/>
      <c r="CS124" s="87"/>
      <c r="CT124" s="87"/>
      <c r="CU124" s="87"/>
      <c r="CV124" s="87"/>
      <c r="CW124" s="87"/>
      <c r="CX124" s="87"/>
      <c r="CY124" s="87"/>
      <c r="CZ124" s="87"/>
      <c r="DA124" s="87"/>
      <c r="DB124" s="87"/>
      <c r="DC124" s="87"/>
      <c r="DD124" s="87"/>
      <c r="DE124" s="85">
        <f t="shared" si="242"/>
        <v>0</v>
      </c>
      <c r="DF124" s="100">
        <f t="shared" ref="DF124:DF130" si="253">BR124+BV124+CA124+CF124+CJ124+CN124+CR124+CW124+DB124</f>
        <v>20000000</v>
      </c>
      <c r="DG124" s="100">
        <f t="shared" ref="DG124:DG130" si="254">BS124+BW124+CB124+CG124+CK124+CO124+CS124+CX124+DC124</f>
        <v>0</v>
      </c>
      <c r="DH124" s="100">
        <f t="shared" ref="DH124:DH130" si="255">BT124+BX124+CC124+CH124+CL124+CP124+CT124+CY124+DD124</f>
        <v>0</v>
      </c>
      <c r="DI124" s="100"/>
      <c r="DJ124" s="88"/>
      <c r="DK124" s="66"/>
      <c r="DL124" s="88"/>
      <c r="DM124" s="88"/>
      <c r="DN124" s="88"/>
      <c r="DO124" s="88"/>
      <c r="DP124" s="88"/>
      <c r="DQ124" s="88"/>
      <c r="DR124" s="88"/>
      <c r="DS124" s="88"/>
      <c r="DT124" s="88"/>
      <c r="DU124" s="88"/>
      <c r="DV124" s="88"/>
      <c r="DW124" s="88"/>
      <c r="DX124" s="88"/>
      <c r="DY124" s="88"/>
      <c r="DZ124" s="88"/>
      <c r="EA124" s="88"/>
      <c r="EB124" s="88"/>
      <c r="EC124" s="88"/>
      <c r="ED124" s="88"/>
      <c r="EE124" s="88"/>
      <c r="EF124" s="88"/>
      <c r="EG124" s="88"/>
      <c r="EH124" s="88"/>
      <c r="EI124" s="88"/>
      <c r="EJ124" s="88"/>
      <c r="EK124" s="88"/>
      <c r="EL124" s="88"/>
      <c r="EM124" s="88"/>
      <c r="EN124" s="88"/>
      <c r="EO124" s="88"/>
      <c r="EP124" s="88"/>
      <c r="EQ124" s="88"/>
      <c r="ER124" s="88"/>
      <c r="ES124" s="88"/>
      <c r="ET124" s="87"/>
      <c r="EU124" s="87"/>
      <c r="EV124" s="87"/>
      <c r="EW124" s="85">
        <f t="shared" si="244"/>
        <v>0</v>
      </c>
      <c r="EX124" s="90">
        <f t="shared" si="244"/>
        <v>0</v>
      </c>
      <c r="EY124" s="90">
        <f t="shared" si="245"/>
        <v>0</v>
      </c>
      <c r="EZ124" s="90">
        <f t="shared" si="246"/>
        <v>0</v>
      </c>
      <c r="FA124" s="192"/>
      <c r="FB124" s="87"/>
      <c r="FC124" s="88"/>
      <c r="FD124" s="88"/>
      <c r="FE124" s="88"/>
      <c r="FF124" s="147"/>
      <c r="FG124" s="87"/>
      <c r="FH124" s="87"/>
      <c r="FI124" s="87"/>
      <c r="FJ124" s="87"/>
      <c r="FK124" s="87"/>
      <c r="FL124" s="87"/>
      <c r="FM124" s="87"/>
      <c r="FN124" s="87"/>
      <c r="FO124" s="87"/>
      <c r="FP124" s="87"/>
      <c r="FQ124" s="87"/>
      <c r="FR124" s="87"/>
      <c r="FS124" s="87"/>
      <c r="FT124" s="87"/>
      <c r="FU124" s="87"/>
      <c r="FV124" s="87"/>
      <c r="FW124" s="87"/>
      <c r="FX124" s="87"/>
      <c r="FY124" s="87"/>
      <c r="FZ124" s="87"/>
      <c r="GA124" s="87"/>
      <c r="GB124" s="87"/>
      <c r="GC124" s="87"/>
      <c r="GD124" s="87"/>
      <c r="GE124" s="87"/>
      <c r="GF124" s="87"/>
      <c r="GG124" s="87"/>
      <c r="GH124" s="87"/>
      <c r="GI124" s="87"/>
      <c r="GJ124" s="87"/>
      <c r="GK124" s="87"/>
      <c r="GL124" s="87"/>
      <c r="GM124" s="87"/>
      <c r="GN124" s="87"/>
      <c r="GO124" s="87"/>
      <c r="GP124" s="87"/>
      <c r="GQ124" s="87"/>
      <c r="GR124" s="87"/>
      <c r="GS124" s="87"/>
      <c r="GT124" s="87"/>
      <c r="GU124" s="85">
        <f t="shared" si="247"/>
        <v>0</v>
      </c>
      <c r="GV124" s="85">
        <f t="shared" si="248"/>
        <v>0</v>
      </c>
      <c r="GW124" s="85">
        <f t="shared" si="249"/>
        <v>0</v>
      </c>
      <c r="GX124" s="85">
        <f t="shared" si="250"/>
        <v>0</v>
      </c>
      <c r="GY124" s="85">
        <f t="shared" si="251"/>
        <v>0</v>
      </c>
      <c r="GZ124" s="772">
        <f t="shared" si="252"/>
        <v>0</v>
      </c>
      <c r="HA124" s="742" t="s">
        <v>1025</v>
      </c>
      <c r="HB124" s="280" t="s">
        <v>1296</v>
      </c>
      <c r="HC124" s="299" t="s">
        <v>1673</v>
      </c>
    </row>
    <row r="125" spans="1:211" ht="90.75" customHeight="1" x14ac:dyDescent="0.2">
      <c r="A125" s="782"/>
      <c r="B125" s="357">
        <v>50</v>
      </c>
      <c r="C125" s="300">
        <v>17</v>
      </c>
      <c r="D125" s="731" t="s">
        <v>299</v>
      </c>
      <c r="E125" s="453" t="s">
        <v>300</v>
      </c>
      <c r="F125" s="454">
        <v>0.5</v>
      </c>
      <c r="G125" s="287">
        <v>87</v>
      </c>
      <c r="H125" s="283" t="s">
        <v>324</v>
      </c>
      <c r="I125" s="457" t="s">
        <v>325</v>
      </c>
      <c r="J125" s="429" t="s">
        <v>266</v>
      </c>
      <c r="K125" s="429">
        <v>1</v>
      </c>
      <c r="L125" s="435" t="s">
        <v>58</v>
      </c>
      <c r="M125" s="443">
        <v>0</v>
      </c>
      <c r="N125" s="436">
        <v>30</v>
      </c>
      <c r="O125" s="436">
        <v>30</v>
      </c>
      <c r="P125" s="437">
        <v>30</v>
      </c>
      <c r="Q125" s="436">
        <v>30</v>
      </c>
      <c r="R125" s="289"/>
      <c r="S125" s="438">
        <v>30</v>
      </c>
      <c r="T125" s="436">
        <v>30</v>
      </c>
      <c r="U125" s="436"/>
      <c r="V125" s="437">
        <v>31</v>
      </c>
      <c r="W125" s="458">
        <v>30</v>
      </c>
      <c r="X125" s="435"/>
      <c r="Y125" s="435">
        <v>12</v>
      </c>
      <c r="Z125" s="433">
        <f>BM125/$BM$120</f>
        <v>2.352941176470588E-3</v>
      </c>
      <c r="AA125" s="287">
        <v>4</v>
      </c>
      <c r="AB125" s="358" t="s">
        <v>114</v>
      </c>
      <c r="AC125" s="56"/>
      <c r="AD125" s="55"/>
      <c r="AE125" s="54"/>
      <c r="AF125" s="54"/>
      <c r="AG125" s="56"/>
      <c r="AH125" s="55">
        <v>110000000</v>
      </c>
      <c r="AI125" s="55"/>
      <c r="AJ125" s="55"/>
      <c r="AK125" s="56">
        <v>10000000</v>
      </c>
      <c r="AL125" s="55">
        <v>10000000</v>
      </c>
      <c r="AM125" s="55"/>
      <c r="AN125" s="55"/>
      <c r="AO125" s="56"/>
      <c r="AP125" s="55"/>
      <c r="AQ125" s="55"/>
      <c r="AR125" s="55"/>
      <c r="AS125" s="56"/>
      <c r="AT125" s="55"/>
      <c r="AU125" s="54"/>
      <c r="AV125" s="54"/>
      <c r="AW125" s="56"/>
      <c r="AX125" s="55"/>
      <c r="AY125" s="55"/>
      <c r="AZ125" s="55"/>
      <c r="BA125" s="56"/>
      <c r="BB125" s="55"/>
      <c r="BC125" s="55"/>
      <c r="BD125" s="55"/>
      <c r="BE125" s="56"/>
      <c r="BF125" s="55"/>
      <c r="BG125" s="54"/>
      <c r="BH125" s="54"/>
      <c r="BI125" s="56"/>
      <c r="BJ125" s="55"/>
      <c r="BK125" s="55"/>
      <c r="BL125" s="55"/>
      <c r="BM125" s="53">
        <f t="shared" si="238"/>
        <v>10000000</v>
      </c>
      <c r="BN125" s="54">
        <f t="shared" si="239"/>
        <v>120000000</v>
      </c>
      <c r="BO125" s="54">
        <f t="shared" si="240"/>
        <v>0</v>
      </c>
      <c r="BP125" s="54">
        <f t="shared" si="241"/>
        <v>0</v>
      </c>
      <c r="BQ125" s="87"/>
      <c r="BR125" s="87"/>
      <c r="BS125" s="87"/>
      <c r="BT125" s="87"/>
      <c r="BU125" s="87"/>
      <c r="BV125" s="87"/>
      <c r="BW125" s="87"/>
      <c r="BX125" s="87"/>
      <c r="BY125" s="87"/>
      <c r="BZ125" s="87">
        <v>10000000</v>
      </c>
      <c r="CA125" s="87"/>
      <c r="CB125" s="87"/>
      <c r="CC125" s="87"/>
      <c r="CD125" s="87"/>
      <c r="CE125" s="87"/>
      <c r="CF125" s="87"/>
      <c r="CG125" s="87"/>
      <c r="CH125" s="87"/>
      <c r="CI125" s="87"/>
      <c r="CJ125" s="87"/>
      <c r="CK125" s="87"/>
      <c r="CL125" s="87"/>
      <c r="CM125" s="87"/>
      <c r="CN125" s="87"/>
      <c r="CO125" s="87"/>
      <c r="CP125" s="87"/>
      <c r="CQ125" s="87"/>
      <c r="CR125" s="87">
        <v>286276023</v>
      </c>
      <c r="CS125" s="87">
        <v>231068152</v>
      </c>
      <c r="CT125" s="87">
        <v>231068152</v>
      </c>
      <c r="CU125" s="87"/>
      <c r="CV125" s="87"/>
      <c r="CW125" s="87"/>
      <c r="CX125" s="87"/>
      <c r="CY125" s="87"/>
      <c r="CZ125" s="87"/>
      <c r="DA125" s="87"/>
      <c r="DB125" s="87"/>
      <c r="DC125" s="87"/>
      <c r="DD125" s="87"/>
      <c r="DE125" s="85">
        <f t="shared" si="242"/>
        <v>10000000</v>
      </c>
      <c r="DF125" s="100">
        <f t="shared" si="253"/>
        <v>286276023</v>
      </c>
      <c r="DG125" s="100">
        <f t="shared" si="254"/>
        <v>231068152</v>
      </c>
      <c r="DH125" s="100">
        <f t="shared" si="255"/>
        <v>231068152</v>
      </c>
      <c r="DI125" s="100"/>
      <c r="DJ125" s="88"/>
      <c r="DK125" s="66"/>
      <c r="DL125" s="88"/>
      <c r="DM125" s="88"/>
      <c r="DN125" s="88"/>
      <c r="DO125" s="88">
        <v>30000000</v>
      </c>
      <c r="DP125" s="88">
        <v>29000000</v>
      </c>
      <c r="DQ125" s="88">
        <v>29000000</v>
      </c>
      <c r="DR125" s="88"/>
      <c r="DS125" s="88">
        <v>20000000</v>
      </c>
      <c r="DT125" s="88">
        <v>20000000</v>
      </c>
      <c r="DU125" s="88">
        <v>20000000</v>
      </c>
      <c r="DV125" s="88">
        <v>20000000</v>
      </c>
      <c r="DW125" s="88"/>
      <c r="DX125" s="88"/>
      <c r="DY125" s="88"/>
      <c r="DZ125" s="88"/>
      <c r="EA125" s="88"/>
      <c r="EB125" s="88"/>
      <c r="EC125" s="88"/>
      <c r="ED125" s="88"/>
      <c r="EE125" s="88"/>
      <c r="EF125" s="88"/>
      <c r="EG125" s="88"/>
      <c r="EH125" s="88"/>
      <c r="EI125" s="88"/>
      <c r="EJ125" s="88"/>
      <c r="EK125" s="88"/>
      <c r="EL125" s="88"/>
      <c r="EM125" s="88"/>
      <c r="EN125" s="88"/>
      <c r="EO125" s="88"/>
      <c r="EP125" s="88"/>
      <c r="EQ125" s="88"/>
      <c r="ER125" s="88"/>
      <c r="ES125" s="88"/>
      <c r="ET125" s="87"/>
      <c r="EU125" s="87"/>
      <c r="EV125" s="87"/>
      <c r="EW125" s="85">
        <f t="shared" si="244"/>
        <v>20000000</v>
      </c>
      <c r="EX125" s="90">
        <f t="shared" si="244"/>
        <v>50000000</v>
      </c>
      <c r="EY125" s="90">
        <f t="shared" si="245"/>
        <v>49000000</v>
      </c>
      <c r="EZ125" s="90">
        <f t="shared" si="246"/>
        <v>49000000</v>
      </c>
      <c r="FA125" s="192"/>
      <c r="FB125" s="87"/>
      <c r="FC125" s="88"/>
      <c r="FD125" s="88"/>
      <c r="FE125" s="88"/>
      <c r="FF125" s="147"/>
      <c r="FG125" s="87"/>
      <c r="FH125" s="87"/>
      <c r="FI125" s="87"/>
      <c r="FJ125" s="87"/>
      <c r="FK125" s="87"/>
      <c r="FL125" s="87">
        <v>10000000</v>
      </c>
      <c r="FM125" s="87">
        <v>19875000</v>
      </c>
      <c r="FN125" s="87">
        <v>10000000</v>
      </c>
      <c r="FO125" s="87">
        <v>10000000</v>
      </c>
      <c r="FP125" s="87"/>
      <c r="FQ125" s="87"/>
      <c r="FR125" s="87"/>
      <c r="FS125" s="87"/>
      <c r="FT125" s="87"/>
      <c r="FU125" s="87"/>
      <c r="FV125" s="87"/>
      <c r="FW125" s="87"/>
      <c r="FX125" s="87"/>
      <c r="FY125" s="87"/>
      <c r="FZ125" s="87"/>
      <c r="GA125" s="87"/>
      <c r="GB125" s="87"/>
      <c r="GC125" s="87"/>
      <c r="GD125" s="87"/>
      <c r="GE125" s="87"/>
      <c r="GF125" s="87"/>
      <c r="GG125" s="87">
        <v>80000000</v>
      </c>
      <c r="GH125" s="87"/>
      <c r="GI125" s="87"/>
      <c r="GJ125" s="87"/>
      <c r="GK125" s="87"/>
      <c r="GL125" s="87"/>
      <c r="GM125" s="87"/>
      <c r="GN125" s="87"/>
      <c r="GO125" s="87"/>
      <c r="GP125" s="87"/>
      <c r="GQ125" s="87"/>
      <c r="GR125" s="87"/>
      <c r="GS125" s="87"/>
      <c r="GT125" s="87"/>
      <c r="GU125" s="85">
        <f t="shared" si="247"/>
        <v>10000000</v>
      </c>
      <c r="GV125" s="85">
        <f t="shared" si="248"/>
        <v>99875000</v>
      </c>
      <c r="GW125" s="85">
        <f t="shared" si="249"/>
        <v>10000000</v>
      </c>
      <c r="GX125" s="85">
        <f t="shared" si="250"/>
        <v>10000000</v>
      </c>
      <c r="GY125" s="85">
        <f t="shared" si="251"/>
        <v>0</v>
      </c>
      <c r="GZ125" s="772">
        <f t="shared" si="252"/>
        <v>50000000</v>
      </c>
      <c r="HA125" s="742" t="s">
        <v>1026</v>
      </c>
      <c r="HB125" s="297" t="s">
        <v>1297</v>
      </c>
      <c r="HC125" s="299" t="s">
        <v>1674</v>
      </c>
    </row>
    <row r="126" spans="1:211" ht="70.5" customHeight="1" x14ac:dyDescent="0.2">
      <c r="A126" s="782"/>
      <c r="B126" s="357"/>
      <c r="C126" s="313">
        <v>18</v>
      </c>
      <c r="D126" s="280" t="s">
        <v>303</v>
      </c>
      <c r="E126" s="286">
        <v>6</v>
      </c>
      <c r="F126" s="286">
        <v>12</v>
      </c>
      <c r="G126" s="286">
        <v>88</v>
      </c>
      <c r="H126" s="283" t="s">
        <v>326</v>
      </c>
      <c r="I126" s="280" t="s">
        <v>327</v>
      </c>
      <c r="J126" s="429" t="s">
        <v>266</v>
      </c>
      <c r="K126" s="429">
        <v>1</v>
      </c>
      <c r="L126" s="442" t="s">
        <v>73</v>
      </c>
      <c r="M126" s="443">
        <v>21</v>
      </c>
      <c r="N126" s="450">
        <v>36</v>
      </c>
      <c r="O126" s="436">
        <v>23</v>
      </c>
      <c r="P126" s="437">
        <v>20</v>
      </c>
      <c r="Q126" s="436">
        <v>29</v>
      </c>
      <c r="R126" s="289"/>
      <c r="S126" s="438">
        <v>32</v>
      </c>
      <c r="T126" s="436">
        <v>34</v>
      </c>
      <c r="U126" s="436"/>
      <c r="V126" s="437">
        <v>54</v>
      </c>
      <c r="W126" s="458">
        <v>36</v>
      </c>
      <c r="X126" s="435"/>
      <c r="Y126" s="435">
        <v>54</v>
      </c>
      <c r="Z126" s="459"/>
      <c r="AA126" s="287">
        <v>4</v>
      </c>
      <c r="AB126" s="358" t="s">
        <v>114</v>
      </c>
      <c r="AC126" s="56"/>
      <c r="AD126" s="55"/>
      <c r="AE126" s="54"/>
      <c r="AF126" s="54"/>
      <c r="AG126" s="56"/>
      <c r="AH126" s="55"/>
      <c r="AI126" s="55"/>
      <c r="AJ126" s="55"/>
      <c r="AK126" s="56"/>
      <c r="AL126" s="55"/>
      <c r="AM126" s="55"/>
      <c r="AN126" s="55"/>
      <c r="AO126" s="56"/>
      <c r="AP126" s="55"/>
      <c r="AQ126" s="55"/>
      <c r="AR126" s="55"/>
      <c r="AS126" s="56"/>
      <c r="AT126" s="55"/>
      <c r="AU126" s="54"/>
      <c r="AV126" s="54"/>
      <c r="AW126" s="56"/>
      <c r="AX126" s="55"/>
      <c r="AY126" s="55"/>
      <c r="AZ126" s="55"/>
      <c r="BA126" s="56"/>
      <c r="BB126" s="55"/>
      <c r="BC126" s="55"/>
      <c r="BD126" s="55"/>
      <c r="BE126" s="56"/>
      <c r="BF126" s="55"/>
      <c r="BG126" s="54"/>
      <c r="BH126" s="54"/>
      <c r="BI126" s="56"/>
      <c r="BJ126" s="55"/>
      <c r="BK126" s="55"/>
      <c r="BL126" s="55"/>
      <c r="BM126" s="53">
        <f t="shared" si="238"/>
        <v>0</v>
      </c>
      <c r="BN126" s="54">
        <f t="shared" si="239"/>
        <v>0</v>
      </c>
      <c r="BO126" s="54">
        <f t="shared" si="240"/>
        <v>0</v>
      </c>
      <c r="BP126" s="54">
        <f t="shared" si="241"/>
        <v>0</v>
      </c>
      <c r="BQ126" s="87"/>
      <c r="BR126" s="87"/>
      <c r="BS126" s="87"/>
      <c r="BT126" s="87"/>
      <c r="BU126" s="87"/>
      <c r="BV126" s="87">
        <v>50000000</v>
      </c>
      <c r="BW126" s="87">
        <v>49951440</v>
      </c>
      <c r="BX126" s="87">
        <v>49951440</v>
      </c>
      <c r="BY126" s="87"/>
      <c r="BZ126" s="87"/>
      <c r="CA126" s="87"/>
      <c r="CB126" s="87"/>
      <c r="CC126" s="87"/>
      <c r="CD126" s="87"/>
      <c r="CE126" s="87"/>
      <c r="CF126" s="87"/>
      <c r="CG126" s="87"/>
      <c r="CH126" s="87"/>
      <c r="CI126" s="87"/>
      <c r="CJ126" s="87"/>
      <c r="CK126" s="87"/>
      <c r="CL126" s="87"/>
      <c r="CM126" s="87"/>
      <c r="CN126" s="87"/>
      <c r="CO126" s="87"/>
      <c r="CP126" s="87"/>
      <c r="CQ126" s="87"/>
      <c r="CR126" s="87"/>
      <c r="CS126" s="87"/>
      <c r="CT126" s="87"/>
      <c r="CU126" s="87"/>
      <c r="CV126" s="87"/>
      <c r="CW126" s="87"/>
      <c r="CX126" s="87"/>
      <c r="CY126" s="87"/>
      <c r="CZ126" s="87"/>
      <c r="DA126" s="87"/>
      <c r="DB126" s="87"/>
      <c r="DC126" s="87"/>
      <c r="DD126" s="87"/>
      <c r="DE126" s="85">
        <f t="shared" si="242"/>
        <v>0</v>
      </c>
      <c r="DF126" s="100">
        <f t="shared" si="253"/>
        <v>50000000</v>
      </c>
      <c r="DG126" s="100">
        <f t="shared" si="254"/>
        <v>49951440</v>
      </c>
      <c r="DH126" s="100">
        <f t="shared" si="255"/>
        <v>49951440</v>
      </c>
      <c r="DI126" s="100"/>
      <c r="DJ126" s="88"/>
      <c r="DK126" s="66"/>
      <c r="DL126" s="88"/>
      <c r="DM126" s="88"/>
      <c r="DN126" s="88"/>
      <c r="DO126" s="88">
        <v>69050000</v>
      </c>
      <c r="DP126" s="88">
        <v>49487500</v>
      </c>
      <c r="DQ126" s="88">
        <v>49487500</v>
      </c>
      <c r="DR126" s="88"/>
      <c r="DS126" s="88"/>
      <c r="DT126" s="88"/>
      <c r="DU126" s="88"/>
      <c r="DV126" s="88"/>
      <c r="DW126" s="88"/>
      <c r="DX126" s="88"/>
      <c r="DY126" s="88"/>
      <c r="DZ126" s="88"/>
      <c r="EA126" s="88"/>
      <c r="EB126" s="88"/>
      <c r="EC126" s="88"/>
      <c r="ED126" s="88"/>
      <c r="EE126" s="88"/>
      <c r="EF126" s="88"/>
      <c r="EG126" s="88"/>
      <c r="EH126" s="88"/>
      <c r="EI126" s="88"/>
      <c r="EJ126" s="88"/>
      <c r="EK126" s="88"/>
      <c r="EL126" s="88"/>
      <c r="EM126" s="88"/>
      <c r="EN126" s="88"/>
      <c r="EO126" s="88"/>
      <c r="EP126" s="88"/>
      <c r="EQ126" s="88"/>
      <c r="ER126" s="88"/>
      <c r="ES126" s="88"/>
      <c r="ET126" s="87"/>
      <c r="EU126" s="87"/>
      <c r="EV126" s="87"/>
      <c r="EW126" s="85">
        <f t="shared" si="244"/>
        <v>0</v>
      </c>
      <c r="EX126" s="90">
        <f t="shared" si="244"/>
        <v>69050000</v>
      </c>
      <c r="EY126" s="90">
        <f t="shared" si="245"/>
        <v>49487500</v>
      </c>
      <c r="EZ126" s="90">
        <f t="shared" si="246"/>
        <v>49487500</v>
      </c>
      <c r="FA126" s="192"/>
      <c r="FB126" s="87"/>
      <c r="FC126" s="88"/>
      <c r="FD126" s="88"/>
      <c r="FE126" s="88"/>
      <c r="FF126" s="147"/>
      <c r="FG126" s="87"/>
      <c r="FH126" s="87"/>
      <c r="FI126" s="87"/>
      <c r="FJ126" s="87"/>
      <c r="FK126" s="87"/>
      <c r="FL126" s="87"/>
      <c r="FM126" s="87">
        <v>34351000</v>
      </c>
      <c r="FN126" s="87">
        <v>25519500</v>
      </c>
      <c r="FO126" s="87">
        <v>5671000</v>
      </c>
      <c r="FP126" s="87"/>
      <c r="FQ126" s="87"/>
      <c r="FR126" s="87"/>
      <c r="FS126" s="87"/>
      <c r="FT126" s="87"/>
      <c r="FU126" s="87"/>
      <c r="FV126" s="87"/>
      <c r="FW126" s="87"/>
      <c r="FX126" s="87"/>
      <c r="FY126" s="87"/>
      <c r="FZ126" s="87"/>
      <c r="GA126" s="87"/>
      <c r="GB126" s="87"/>
      <c r="GC126" s="87"/>
      <c r="GD126" s="87"/>
      <c r="GE126" s="87"/>
      <c r="GF126" s="87"/>
      <c r="GG126" s="87"/>
      <c r="GH126" s="87"/>
      <c r="GI126" s="87"/>
      <c r="GJ126" s="87"/>
      <c r="GK126" s="87"/>
      <c r="GL126" s="87"/>
      <c r="GM126" s="87"/>
      <c r="GN126" s="87"/>
      <c r="GO126" s="87"/>
      <c r="GP126" s="87"/>
      <c r="GQ126" s="87"/>
      <c r="GR126" s="87"/>
      <c r="GS126" s="87"/>
      <c r="GT126" s="87"/>
      <c r="GU126" s="85">
        <f t="shared" si="247"/>
        <v>0</v>
      </c>
      <c r="GV126" s="85">
        <f t="shared" si="248"/>
        <v>34351000</v>
      </c>
      <c r="GW126" s="85">
        <f t="shared" si="249"/>
        <v>25519500</v>
      </c>
      <c r="GX126" s="85">
        <f t="shared" si="250"/>
        <v>5671000</v>
      </c>
      <c r="GY126" s="85">
        <f t="shared" si="251"/>
        <v>0</v>
      </c>
      <c r="GZ126" s="772">
        <f t="shared" si="252"/>
        <v>0</v>
      </c>
      <c r="HA126" s="738" t="s">
        <v>1027</v>
      </c>
      <c r="HB126" s="280" t="s">
        <v>1298</v>
      </c>
      <c r="HC126" s="303" t="s">
        <v>1675</v>
      </c>
    </row>
    <row r="127" spans="1:211" ht="63" customHeight="1" x14ac:dyDescent="0.2">
      <c r="A127" s="782"/>
      <c r="B127" s="357"/>
      <c r="C127" s="304">
        <v>19</v>
      </c>
      <c r="D127" s="730" t="s">
        <v>306</v>
      </c>
      <c r="E127" s="455" t="s">
        <v>307</v>
      </c>
      <c r="F127" s="798" t="s">
        <v>308</v>
      </c>
      <c r="G127" s="286">
        <v>89</v>
      </c>
      <c r="H127" s="283" t="s">
        <v>328</v>
      </c>
      <c r="I127" s="457" t="s">
        <v>329</v>
      </c>
      <c r="J127" s="429" t="s">
        <v>266</v>
      </c>
      <c r="K127" s="429">
        <v>1</v>
      </c>
      <c r="L127" s="442" t="s">
        <v>73</v>
      </c>
      <c r="M127" s="443" t="s">
        <v>53</v>
      </c>
      <c r="N127" s="450">
        <v>20000</v>
      </c>
      <c r="O127" s="436">
        <v>9000</v>
      </c>
      <c r="P127" s="437">
        <v>9047</v>
      </c>
      <c r="Q127" s="450">
        <v>13000</v>
      </c>
      <c r="R127" s="289"/>
      <c r="S127" s="438">
        <v>14902</v>
      </c>
      <c r="T127" s="436">
        <v>17500</v>
      </c>
      <c r="U127" s="436"/>
      <c r="V127" s="437">
        <v>17647</v>
      </c>
      <c r="W127" s="458">
        <v>20000</v>
      </c>
      <c r="X127" s="435"/>
      <c r="Y127" s="435">
        <v>18195</v>
      </c>
      <c r="Z127" s="459"/>
      <c r="AA127" s="287">
        <v>4</v>
      </c>
      <c r="AB127" s="358" t="s">
        <v>114</v>
      </c>
      <c r="AC127" s="56"/>
      <c r="AD127" s="55"/>
      <c r="AE127" s="54"/>
      <c r="AF127" s="54"/>
      <c r="AG127" s="56"/>
      <c r="AH127" s="55"/>
      <c r="AI127" s="55"/>
      <c r="AJ127" s="55"/>
      <c r="AK127" s="56"/>
      <c r="AL127" s="55"/>
      <c r="AM127" s="55"/>
      <c r="AN127" s="55"/>
      <c r="AO127" s="56"/>
      <c r="AP127" s="55"/>
      <c r="AQ127" s="55"/>
      <c r="AR127" s="55"/>
      <c r="AS127" s="56"/>
      <c r="AT127" s="55"/>
      <c r="AU127" s="54"/>
      <c r="AV127" s="54"/>
      <c r="AW127" s="56"/>
      <c r="AX127" s="55"/>
      <c r="AY127" s="55"/>
      <c r="AZ127" s="55"/>
      <c r="BA127" s="56"/>
      <c r="BB127" s="55"/>
      <c r="BC127" s="55"/>
      <c r="BD127" s="55"/>
      <c r="BE127" s="56"/>
      <c r="BF127" s="55"/>
      <c r="BG127" s="54"/>
      <c r="BH127" s="54"/>
      <c r="BI127" s="56"/>
      <c r="BJ127" s="55"/>
      <c r="BK127" s="55"/>
      <c r="BL127" s="55"/>
      <c r="BM127" s="53">
        <f t="shared" si="238"/>
        <v>0</v>
      </c>
      <c r="BN127" s="54">
        <f t="shared" si="239"/>
        <v>0</v>
      </c>
      <c r="BO127" s="54">
        <f t="shared" si="240"/>
        <v>0</v>
      </c>
      <c r="BP127" s="54">
        <f t="shared" si="241"/>
        <v>0</v>
      </c>
      <c r="BQ127" s="87"/>
      <c r="BR127" s="87"/>
      <c r="BS127" s="87"/>
      <c r="BT127" s="87"/>
      <c r="BU127" s="87"/>
      <c r="BV127" s="87"/>
      <c r="BW127" s="87"/>
      <c r="BX127" s="87"/>
      <c r="BY127" s="87"/>
      <c r="BZ127" s="87"/>
      <c r="CA127" s="87"/>
      <c r="CB127" s="87"/>
      <c r="CC127" s="87"/>
      <c r="CD127" s="87"/>
      <c r="CE127" s="87"/>
      <c r="CF127" s="87"/>
      <c r="CG127" s="87"/>
      <c r="CH127" s="87"/>
      <c r="CI127" s="87"/>
      <c r="CJ127" s="87"/>
      <c r="CK127" s="87"/>
      <c r="CL127" s="87"/>
      <c r="CM127" s="87"/>
      <c r="CN127" s="87"/>
      <c r="CO127" s="87"/>
      <c r="CP127" s="87"/>
      <c r="CQ127" s="87"/>
      <c r="CR127" s="87"/>
      <c r="CS127" s="87"/>
      <c r="CT127" s="87"/>
      <c r="CU127" s="87"/>
      <c r="CV127" s="87"/>
      <c r="CW127" s="87"/>
      <c r="CX127" s="87"/>
      <c r="CY127" s="87"/>
      <c r="CZ127" s="87"/>
      <c r="DA127" s="87"/>
      <c r="DB127" s="87"/>
      <c r="DC127" s="87"/>
      <c r="DD127" s="87"/>
      <c r="DE127" s="85">
        <f t="shared" si="242"/>
        <v>0</v>
      </c>
      <c r="DF127" s="100">
        <f t="shared" si="253"/>
        <v>0</v>
      </c>
      <c r="DG127" s="100">
        <f t="shared" si="254"/>
        <v>0</v>
      </c>
      <c r="DH127" s="100">
        <f t="shared" si="255"/>
        <v>0</v>
      </c>
      <c r="DI127" s="100"/>
      <c r="DJ127" s="88"/>
      <c r="DK127" s="66"/>
      <c r="DL127" s="88"/>
      <c r="DM127" s="88"/>
      <c r="DN127" s="88"/>
      <c r="DO127" s="88"/>
      <c r="DP127" s="88"/>
      <c r="DQ127" s="88"/>
      <c r="DR127" s="88"/>
      <c r="DS127" s="88"/>
      <c r="DT127" s="88"/>
      <c r="DU127" s="88"/>
      <c r="DV127" s="88"/>
      <c r="DW127" s="88"/>
      <c r="DX127" s="88"/>
      <c r="DY127" s="88"/>
      <c r="DZ127" s="88"/>
      <c r="EA127" s="88"/>
      <c r="EB127" s="88"/>
      <c r="EC127" s="88"/>
      <c r="ED127" s="88"/>
      <c r="EE127" s="88"/>
      <c r="EF127" s="88"/>
      <c r="EG127" s="88"/>
      <c r="EH127" s="88"/>
      <c r="EI127" s="88"/>
      <c r="EJ127" s="88"/>
      <c r="EK127" s="88"/>
      <c r="EL127" s="88"/>
      <c r="EM127" s="88"/>
      <c r="EN127" s="88"/>
      <c r="EO127" s="88"/>
      <c r="EP127" s="88"/>
      <c r="EQ127" s="88"/>
      <c r="ER127" s="88"/>
      <c r="ES127" s="88"/>
      <c r="ET127" s="87"/>
      <c r="EU127" s="87"/>
      <c r="EV127" s="87"/>
      <c r="EW127" s="85">
        <f t="shared" si="244"/>
        <v>0</v>
      </c>
      <c r="EX127" s="90">
        <f t="shared" si="244"/>
        <v>0</v>
      </c>
      <c r="EY127" s="90">
        <f t="shared" si="245"/>
        <v>0</v>
      </c>
      <c r="EZ127" s="90">
        <f t="shared" si="246"/>
        <v>0</v>
      </c>
      <c r="FA127" s="192"/>
      <c r="FB127" s="87"/>
      <c r="FC127" s="88"/>
      <c r="FD127" s="88"/>
      <c r="FE127" s="88"/>
      <c r="FF127" s="147"/>
      <c r="FG127" s="87"/>
      <c r="FH127" s="87"/>
      <c r="FI127" s="87"/>
      <c r="FJ127" s="87"/>
      <c r="FK127" s="87"/>
      <c r="FL127" s="87"/>
      <c r="FM127" s="87"/>
      <c r="FN127" s="87"/>
      <c r="FO127" s="87"/>
      <c r="FP127" s="87"/>
      <c r="FQ127" s="87"/>
      <c r="FR127" s="87"/>
      <c r="FS127" s="87"/>
      <c r="FT127" s="87"/>
      <c r="FU127" s="87"/>
      <c r="FV127" s="87"/>
      <c r="FW127" s="87"/>
      <c r="FX127" s="87"/>
      <c r="FY127" s="87"/>
      <c r="FZ127" s="87"/>
      <c r="GA127" s="87"/>
      <c r="GB127" s="87"/>
      <c r="GC127" s="87"/>
      <c r="GD127" s="87"/>
      <c r="GE127" s="87"/>
      <c r="GF127" s="87"/>
      <c r="GG127" s="87"/>
      <c r="GH127" s="87"/>
      <c r="GI127" s="87"/>
      <c r="GJ127" s="87"/>
      <c r="GK127" s="87"/>
      <c r="GL127" s="87"/>
      <c r="GM127" s="87"/>
      <c r="GN127" s="87"/>
      <c r="GO127" s="87"/>
      <c r="GP127" s="87"/>
      <c r="GQ127" s="87"/>
      <c r="GR127" s="87"/>
      <c r="GS127" s="87"/>
      <c r="GT127" s="87"/>
      <c r="GU127" s="85">
        <f t="shared" si="247"/>
        <v>0</v>
      </c>
      <c r="GV127" s="85">
        <f t="shared" si="248"/>
        <v>0</v>
      </c>
      <c r="GW127" s="85">
        <f t="shared" si="249"/>
        <v>0</v>
      </c>
      <c r="GX127" s="85">
        <f t="shared" si="250"/>
        <v>0</v>
      </c>
      <c r="GY127" s="85">
        <f t="shared" si="251"/>
        <v>0</v>
      </c>
      <c r="GZ127" s="772">
        <f t="shared" si="252"/>
        <v>0</v>
      </c>
      <c r="HA127" s="742" t="s">
        <v>1028</v>
      </c>
      <c r="HB127" s="280" t="s">
        <v>1296</v>
      </c>
      <c r="HC127" s="303" t="s">
        <v>1676</v>
      </c>
    </row>
    <row r="128" spans="1:211" ht="408.75" customHeight="1" x14ac:dyDescent="0.2">
      <c r="A128" s="782"/>
      <c r="B128" s="357"/>
      <c r="C128" s="304"/>
      <c r="D128" s="328"/>
      <c r="E128" s="460"/>
      <c r="F128" s="799"/>
      <c r="G128" s="286">
        <v>90</v>
      </c>
      <c r="H128" s="283" t="s">
        <v>330</v>
      </c>
      <c r="I128" s="457" t="s">
        <v>331</v>
      </c>
      <c r="J128" s="429" t="s">
        <v>266</v>
      </c>
      <c r="K128" s="429">
        <v>1</v>
      </c>
      <c r="L128" s="442" t="s">
        <v>73</v>
      </c>
      <c r="M128" s="443">
        <v>100</v>
      </c>
      <c r="N128" s="450">
        <v>130</v>
      </c>
      <c r="O128" s="436">
        <v>104</v>
      </c>
      <c r="P128" s="437">
        <v>131</v>
      </c>
      <c r="Q128" s="436">
        <v>115</v>
      </c>
      <c r="R128" s="289"/>
      <c r="S128" s="441">
        <v>117</v>
      </c>
      <c r="T128" s="436">
        <v>126</v>
      </c>
      <c r="U128" s="436"/>
      <c r="V128" s="437">
        <v>129</v>
      </c>
      <c r="W128" s="458">
        <v>130</v>
      </c>
      <c r="X128" s="435"/>
      <c r="Y128" s="435">
        <v>109</v>
      </c>
      <c r="Z128" s="433">
        <f>BM128/$BM$120</f>
        <v>0.76235294117647057</v>
      </c>
      <c r="AA128" s="287">
        <v>4</v>
      </c>
      <c r="AB128" s="358" t="s">
        <v>114</v>
      </c>
      <c r="AC128" s="56"/>
      <c r="AD128" s="55"/>
      <c r="AE128" s="54"/>
      <c r="AF128" s="54"/>
      <c r="AG128" s="56"/>
      <c r="AH128" s="55">
        <v>190000000</v>
      </c>
      <c r="AI128" s="55">
        <v>72789100</v>
      </c>
      <c r="AJ128" s="55">
        <v>72789100</v>
      </c>
      <c r="AK128" s="56">
        <v>40000000</v>
      </c>
      <c r="AL128" s="55">
        <v>40000000</v>
      </c>
      <c r="AM128" s="55">
        <v>37000000</v>
      </c>
      <c r="AN128" s="55">
        <v>37000000</v>
      </c>
      <c r="AO128" s="56"/>
      <c r="AP128" s="55"/>
      <c r="AQ128" s="55"/>
      <c r="AR128" s="55"/>
      <c r="AS128" s="56"/>
      <c r="AT128" s="55"/>
      <c r="AU128" s="54"/>
      <c r="AV128" s="54"/>
      <c r="AW128" s="56"/>
      <c r="AX128" s="55"/>
      <c r="AY128" s="55"/>
      <c r="AZ128" s="55"/>
      <c r="BA128" s="56"/>
      <c r="BB128" s="55"/>
      <c r="BC128" s="55"/>
      <c r="BD128" s="55"/>
      <c r="BE128" s="56"/>
      <c r="BF128" s="55"/>
      <c r="BG128" s="54"/>
      <c r="BH128" s="54"/>
      <c r="BI128" s="56">
        <v>3200000000</v>
      </c>
      <c r="BJ128" s="55"/>
      <c r="BK128" s="55"/>
      <c r="BL128" s="55"/>
      <c r="BM128" s="53">
        <f t="shared" si="238"/>
        <v>3240000000</v>
      </c>
      <c r="BN128" s="54">
        <f t="shared" si="239"/>
        <v>230000000</v>
      </c>
      <c r="BO128" s="54">
        <f t="shared" si="240"/>
        <v>109789100</v>
      </c>
      <c r="BP128" s="54">
        <f t="shared" si="241"/>
        <v>109789100</v>
      </c>
      <c r="BQ128" s="87"/>
      <c r="BR128" s="87"/>
      <c r="BS128" s="87"/>
      <c r="BT128" s="87"/>
      <c r="BU128" s="87"/>
      <c r="BV128" s="87">
        <v>10000000</v>
      </c>
      <c r="BW128" s="87">
        <v>10000000</v>
      </c>
      <c r="BX128" s="87">
        <v>10000000</v>
      </c>
      <c r="BY128" s="87"/>
      <c r="BZ128" s="87">
        <v>40000000</v>
      </c>
      <c r="CA128" s="87">
        <v>36000000</v>
      </c>
      <c r="CB128" s="87">
        <v>35000000</v>
      </c>
      <c r="CC128" s="87">
        <v>35000000</v>
      </c>
      <c r="CD128" s="87"/>
      <c r="CE128" s="87"/>
      <c r="CF128" s="87"/>
      <c r="CG128" s="87"/>
      <c r="CH128" s="87"/>
      <c r="CI128" s="87"/>
      <c r="CJ128" s="87"/>
      <c r="CK128" s="87"/>
      <c r="CL128" s="87"/>
      <c r="CM128" s="87"/>
      <c r="CN128" s="87"/>
      <c r="CO128" s="87"/>
      <c r="CP128" s="87"/>
      <c r="CQ128" s="87"/>
      <c r="CR128" s="87"/>
      <c r="CS128" s="87"/>
      <c r="CT128" s="87"/>
      <c r="CU128" s="87"/>
      <c r="CV128" s="88"/>
      <c r="CW128" s="87"/>
      <c r="CX128" s="87"/>
      <c r="CY128" s="87"/>
      <c r="CZ128" s="87"/>
      <c r="DA128" s="87">
        <v>4295276423</v>
      </c>
      <c r="DB128" s="87"/>
      <c r="DC128" s="87"/>
      <c r="DD128" s="87"/>
      <c r="DE128" s="85">
        <f t="shared" si="242"/>
        <v>4335276423</v>
      </c>
      <c r="DF128" s="100">
        <f t="shared" si="253"/>
        <v>46000000</v>
      </c>
      <c r="DG128" s="100">
        <f t="shared" si="254"/>
        <v>45000000</v>
      </c>
      <c r="DH128" s="100">
        <f t="shared" si="255"/>
        <v>45000000</v>
      </c>
      <c r="DI128" s="100"/>
      <c r="DJ128" s="88"/>
      <c r="DK128" s="66"/>
      <c r="DL128" s="88"/>
      <c r="DM128" s="88"/>
      <c r="DN128" s="88"/>
      <c r="DO128" s="88">
        <v>20000000</v>
      </c>
      <c r="DP128" s="88">
        <v>4117000</v>
      </c>
      <c r="DQ128" s="88">
        <v>4117000</v>
      </c>
      <c r="DR128" s="88"/>
      <c r="DS128" s="88"/>
      <c r="DT128" s="88">
        <v>20000000</v>
      </c>
      <c r="DU128" s="88">
        <v>16420932</v>
      </c>
      <c r="DV128" s="88">
        <v>16420932</v>
      </c>
      <c r="DW128" s="88"/>
      <c r="DX128" s="88"/>
      <c r="DY128" s="88"/>
      <c r="DZ128" s="88"/>
      <c r="EA128" s="88"/>
      <c r="EB128" s="88"/>
      <c r="EC128" s="88"/>
      <c r="ED128" s="88"/>
      <c r="EE128" s="88"/>
      <c r="EF128" s="88"/>
      <c r="EG128" s="88"/>
      <c r="EH128" s="88"/>
      <c r="EI128" s="88"/>
      <c r="EJ128" s="88"/>
      <c r="EK128" s="88"/>
      <c r="EL128" s="88"/>
      <c r="EM128" s="88"/>
      <c r="EN128" s="88"/>
      <c r="EO128" s="88"/>
      <c r="EP128" s="88"/>
      <c r="EQ128" s="88"/>
      <c r="ER128" s="88"/>
      <c r="ES128" s="88">
        <f>6000000000-1000000000</f>
        <v>5000000000</v>
      </c>
      <c r="ET128" s="87"/>
      <c r="EU128" s="87"/>
      <c r="EV128" s="87"/>
      <c r="EW128" s="85">
        <f t="shared" si="244"/>
        <v>5000000000</v>
      </c>
      <c r="EX128" s="90">
        <f t="shared" si="244"/>
        <v>40000000</v>
      </c>
      <c r="EY128" s="90">
        <f t="shared" si="245"/>
        <v>20537932</v>
      </c>
      <c r="EZ128" s="90">
        <f t="shared" si="246"/>
        <v>20537932</v>
      </c>
      <c r="FA128" s="192"/>
      <c r="FB128" s="87"/>
      <c r="FC128" s="88"/>
      <c r="FD128" s="88"/>
      <c r="FE128" s="88"/>
      <c r="FF128" s="147"/>
      <c r="FG128" s="87"/>
      <c r="FH128" s="87"/>
      <c r="FI128" s="87"/>
      <c r="FJ128" s="87"/>
      <c r="FK128" s="87"/>
      <c r="FL128" s="87">
        <v>10000000</v>
      </c>
      <c r="FM128" s="87">
        <v>29875000</v>
      </c>
      <c r="FN128" s="87"/>
      <c r="FO128" s="87"/>
      <c r="FP128" s="87"/>
      <c r="FQ128" s="87"/>
      <c r="FR128" s="87"/>
      <c r="FS128" s="87"/>
      <c r="FT128" s="87"/>
      <c r="FU128" s="87"/>
      <c r="FV128" s="87"/>
      <c r="FW128" s="87"/>
      <c r="FX128" s="87"/>
      <c r="FY128" s="87"/>
      <c r="FZ128" s="87"/>
      <c r="GA128" s="87"/>
      <c r="GB128" s="87"/>
      <c r="GC128" s="87"/>
      <c r="GD128" s="87"/>
      <c r="GE128" s="87"/>
      <c r="GF128" s="87"/>
      <c r="GG128" s="87"/>
      <c r="GH128" s="87"/>
      <c r="GI128" s="87"/>
      <c r="GJ128" s="87"/>
      <c r="GK128" s="87"/>
      <c r="GL128" s="87"/>
      <c r="GM128" s="87"/>
      <c r="GN128" s="87"/>
      <c r="GO128" s="87"/>
      <c r="GP128" s="87">
        <v>3000000000</v>
      </c>
      <c r="GQ128" s="87"/>
      <c r="GR128" s="87"/>
      <c r="GS128" s="87"/>
      <c r="GT128" s="87"/>
      <c r="GU128" s="85">
        <f t="shared" si="247"/>
        <v>3010000000</v>
      </c>
      <c r="GV128" s="85">
        <f t="shared" si="248"/>
        <v>29875000</v>
      </c>
      <c r="GW128" s="85">
        <f t="shared" si="249"/>
        <v>0</v>
      </c>
      <c r="GX128" s="85">
        <f t="shared" si="250"/>
        <v>0</v>
      </c>
      <c r="GY128" s="85">
        <f t="shared" si="251"/>
        <v>0</v>
      </c>
      <c r="GZ128" s="772">
        <f t="shared" si="252"/>
        <v>15585276423</v>
      </c>
      <c r="HA128" s="742" t="s">
        <v>1029</v>
      </c>
      <c r="HB128" s="280" t="s">
        <v>1299</v>
      </c>
      <c r="HC128" s="299" t="s">
        <v>1784</v>
      </c>
    </row>
    <row r="129" spans="1:211" ht="84" customHeight="1" x14ac:dyDescent="0.2">
      <c r="A129" s="782"/>
      <c r="B129" s="357"/>
      <c r="C129" s="304"/>
      <c r="D129" s="328"/>
      <c r="E129" s="366"/>
      <c r="F129" s="366"/>
      <c r="G129" s="287">
        <v>91</v>
      </c>
      <c r="H129" s="283" t="s">
        <v>332</v>
      </c>
      <c r="I129" s="457" t="s">
        <v>333</v>
      </c>
      <c r="J129" s="429" t="s">
        <v>266</v>
      </c>
      <c r="K129" s="429">
        <v>1</v>
      </c>
      <c r="L129" s="435" t="s">
        <v>58</v>
      </c>
      <c r="M129" s="443">
        <v>0</v>
      </c>
      <c r="N129" s="436">
        <v>54</v>
      </c>
      <c r="O129" s="436">
        <v>54</v>
      </c>
      <c r="P129" s="437">
        <v>54</v>
      </c>
      <c r="Q129" s="436">
        <v>54</v>
      </c>
      <c r="R129" s="289"/>
      <c r="S129" s="441">
        <v>54</v>
      </c>
      <c r="T129" s="436">
        <v>54</v>
      </c>
      <c r="U129" s="436"/>
      <c r="V129" s="437">
        <v>54</v>
      </c>
      <c r="W129" s="458">
        <v>54</v>
      </c>
      <c r="X129" s="435"/>
      <c r="Y129" s="435">
        <v>44</v>
      </c>
      <c r="Z129" s="433">
        <f>BM129/$BM$120</f>
        <v>0.23529411764705882</v>
      </c>
      <c r="AA129" s="287">
        <v>4</v>
      </c>
      <c r="AB129" s="358" t="s">
        <v>114</v>
      </c>
      <c r="AC129" s="56"/>
      <c r="AD129" s="55"/>
      <c r="AE129" s="54"/>
      <c r="AF129" s="54"/>
      <c r="AG129" s="56"/>
      <c r="AH129" s="55">
        <v>270000000</v>
      </c>
      <c r="AI129" s="55">
        <v>266659889</v>
      </c>
      <c r="AJ129" s="55">
        <v>251659889</v>
      </c>
      <c r="AK129" s="56"/>
      <c r="AL129" s="55"/>
      <c r="AM129" s="55"/>
      <c r="AN129" s="55"/>
      <c r="AO129" s="56"/>
      <c r="AP129" s="55"/>
      <c r="AQ129" s="55"/>
      <c r="AR129" s="55"/>
      <c r="AS129" s="56"/>
      <c r="AT129" s="55"/>
      <c r="AU129" s="54"/>
      <c r="AV129" s="54"/>
      <c r="AW129" s="56"/>
      <c r="AX129" s="55"/>
      <c r="AY129" s="55"/>
      <c r="AZ129" s="55"/>
      <c r="BA129" s="56"/>
      <c r="BB129" s="55"/>
      <c r="BC129" s="55"/>
      <c r="BD129" s="55"/>
      <c r="BE129" s="56"/>
      <c r="BF129" s="55"/>
      <c r="BG129" s="54"/>
      <c r="BH129" s="54"/>
      <c r="BI129" s="56">
        <v>1000000000</v>
      </c>
      <c r="BJ129" s="55"/>
      <c r="BK129" s="55"/>
      <c r="BL129" s="55"/>
      <c r="BM129" s="53">
        <f t="shared" si="238"/>
        <v>1000000000</v>
      </c>
      <c r="BN129" s="54">
        <f t="shared" si="239"/>
        <v>270000000</v>
      </c>
      <c r="BO129" s="54">
        <f t="shared" si="240"/>
        <v>266659889</v>
      </c>
      <c r="BP129" s="54">
        <f t="shared" si="241"/>
        <v>251659889</v>
      </c>
      <c r="BQ129" s="87"/>
      <c r="BR129" s="87"/>
      <c r="BS129" s="87"/>
      <c r="BT129" s="87"/>
      <c r="BU129" s="87"/>
      <c r="BV129" s="86">
        <v>190000000</v>
      </c>
      <c r="BW129" s="87">
        <v>179829600</v>
      </c>
      <c r="BX129" s="87">
        <v>179829600</v>
      </c>
      <c r="BY129" s="87"/>
      <c r="BZ129" s="87"/>
      <c r="CA129" s="87"/>
      <c r="CB129" s="87"/>
      <c r="CC129" s="87"/>
      <c r="CD129" s="87"/>
      <c r="CE129" s="87"/>
      <c r="CF129" s="87"/>
      <c r="CG129" s="87"/>
      <c r="CH129" s="87"/>
      <c r="CI129" s="87"/>
      <c r="CJ129" s="87"/>
      <c r="CK129" s="87"/>
      <c r="CL129" s="87"/>
      <c r="CM129" s="87"/>
      <c r="CN129" s="87"/>
      <c r="CO129" s="87"/>
      <c r="CP129" s="87"/>
      <c r="CQ129" s="87"/>
      <c r="CR129" s="87"/>
      <c r="CS129" s="87"/>
      <c r="CT129" s="87"/>
      <c r="CU129" s="87"/>
      <c r="CV129" s="88"/>
      <c r="CW129" s="87"/>
      <c r="CX129" s="87"/>
      <c r="CY129" s="87"/>
      <c r="CZ129" s="87"/>
      <c r="DA129" s="87">
        <v>1000000000</v>
      </c>
      <c r="DB129" s="87"/>
      <c r="DC129" s="87"/>
      <c r="DD129" s="87"/>
      <c r="DE129" s="85">
        <f t="shared" si="242"/>
        <v>1000000000</v>
      </c>
      <c r="DF129" s="100">
        <f t="shared" si="253"/>
        <v>190000000</v>
      </c>
      <c r="DG129" s="100">
        <f t="shared" si="254"/>
        <v>179829600</v>
      </c>
      <c r="DH129" s="100">
        <f t="shared" si="255"/>
        <v>179829600</v>
      </c>
      <c r="DI129" s="100"/>
      <c r="DJ129" s="88"/>
      <c r="DK129" s="66"/>
      <c r="DL129" s="88"/>
      <c r="DM129" s="88"/>
      <c r="DN129" s="88"/>
      <c r="DO129" s="88">
        <v>10000000</v>
      </c>
      <c r="DP129" s="88"/>
      <c r="DQ129" s="88"/>
      <c r="DR129" s="88"/>
      <c r="DS129" s="88"/>
      <c r="DT129" s="88">
        <v>20000000</v>
      </c>
      <c r="DU129" s="88"/>
      <c r="DV129" s="88"/>
      <c r="DW129" s="88"/>
      <c r="DX129" s="88"/>
      <c r="DY129" s="88"/>
      <c r="DZ129" s="88"/>
      <c r="EA129" s="88"/>
      <c r="EB129" s="88"/>
      <c r="EC129" s="88"/>
      <c r="ED129" s="88"/>
      <c r="EE129" s="88"/>
      <c r="EF129" s="88"/>
      <c r="EG129" s="88"/>
      <c r="EH129" s="88"/>
      <c r="EI129" s="88"/>
      <c r="EJ129" s="88"/>
      <c r="EK129" s="88">
        <v>2296502</v>
      </c>
      <c r="EL129" s="88">
        <v>2296502</v>
      </c>
      <c r="EM129" s="88">
        <v>2296502</v>
      </c>
      <c r="EN129" s="88"/>
      <c r="EO129" s="88"/>
      <c r="EP129" s="88"/>
      <c r="EQ129" s="88"/>
      <c r="ER129" s="88"/>
      <c r="ES129" s="88">
        <v>1000000000</v>
      </c>
      <c r="ET129" s="87"/>
      <c r="EU129" s="87"/>
      <c r="EV129" s="87"/>
      <c r="EW129" s="85">
        <f t="shared" si="244"/>
        <v>1000000000</v>
      </c>
      <c r="EX129" s="90">
        <f t="shared" si="244"/>
        <v>32296502</v>
      </c>
      <c r="EY129" s="90">
        <f t="shared" si="245"/>
        <v>2296502</v>
      </c>
      <c r="EZ129" s="90">
        <f t="shared" si="246"/>
        <v>2296502</v>
      </c>
      <c r="FA129" s="192"/>
      <c r="FB129" s="87"/>
      <c r="FC129" s="88"/>
      <c r="FD129" s="88"/>
      <c r="FE129" s="88"/>
      <c r="FF129" s="147"/>
      <c r="FG129" s="87"/>
      <c r="FH129" s="87"/>
      <c r="FI129" s="87"/>
      <c r="FJ129" s="87"/>
      <c r="FK129" s="87"/>
      <c r="FL129" s="87"/>
      <c r="FM129" s="87">
        <v>9885764</v>
      </c>
      <c r="FN129" s="87">
        <v>9000000</v>
      </c>
      <c r="FO129" s="87">
        <v>9000000</v>
      </c>
      <c r="FP129" s="87"/>
      <c r="FQ129" s="87"/>
      <c r="FR129" s="87"/>
      <c r="FS129" s="87"/>
      <c r="FT129" s="87"/>
      <c r="FU129" s="87"/>
      <c r="FV129" s="87"/>
      <c r="FW129" s="87"/>
      <c r="FX129" s="87"/>
      <c r="FY129" s="87"/>
      <c r="FZ129" s="87"/>
      <c r="GA129" s="87"/>
      <c r="GB129" s="87"/>
      <c r="GC129" s="87"/>
      <c r="GD129" s="87"/>
      <c r="GE129" s="87"/>
      <c r="GF129" s="87"/>
      <c r="GG129" s="87">
        <v>91988604.859999999</v>
      </c>
      <c r="GH129" s="87"/>
      <c r="GI129" s="87"/>
      <c r="GJ129" s="87"/>
      <c r="GK129" s="87"/>
      <c r="GL129" s="87"/>
      <c r="GM129" s="87"/>
      <c r="GN129" s="87"/>
      <c r="GO129" s="87"/>
      <c r="GP129" s="87">
        <v>1000000000</v>
      </c>
      <c r="GQ129" s="87"/>
      <c r="GR129" s="87"/>
      <c r="GS129" s="87"/>
      <c r="GT129" s="87"/>
      <c r="GU129" s="85">
        <f t="shared" si="247"/>
        <v>1000000000</v>
      </c>
      <c r="GV129" s="85">
        <f t="shared" si="248"/>
        <v>101874368.86</v>
      </c>
      <c r="GW129" s="85">
        <f t="shared" si="249"/>
        <v>9000000</v>
      </c>
      <c r="GX129" s="85">
        <f t="shared" si="250"/>
        <v>9000000</v>
      </c>
      <c r="GY129" s="85">
        <f t="shared" si="251"/>
        <v>0</v>
      </c>
      <c r="GZ129" s="772">
        <f t="shared" si="252"/>
        <v>4000000000</v>
      </c>
      <c r="HA129" s="742" t="s">
        <v>1030</v>
      </c>
      <c r="HB129" s="280" t="s">
        <v>1300</v>
      </c>
      <c r="HC129" s="303" t="s">
        <v>1677</v>
      </c>
    </row>
    <row r="130" spans="1:211" ht="93" customHeight="1" x14ac:dyDescent="0.2">
      <c r="A130" s="782"/>
      <c r="B130" s="357"/>
      <c r="C130" s="300"/>
      <c r="D130" s="330"/>
      <c r="E130" s="725"/>
      <c r="F130" s="725"/>
      <c r="G130" s="287">
        <v>92</v>
      </c>
      <c r="H130" s="283" t="s">
        <v>334</v>
      </c>
      <c r="I130" s="457" t="s">
        <v>335</v>
      </c>
      <c r="J130" s="429" t="s">
        <v>266</v>
      </c>
      <c r="K130" s="429">
        <v>1</v>
      </c>
      <c r="L130" s="435" t="s">
        <v>73</v>
      </c>
      <c r="M130" s="443">
        <v>0</v>
      </c>
      <c r="N130" s="436">
        <v>6</v>
      </c>
      <c r="O130" s="436">
        <v>1</v>
      </c>
      <c r="P130" s="437">
        <v>1</v>
      </c>
      <c r="Q130" s="436">
        <v>2</v>
      </c>
      <c r="R130" s="289"/>
      <c r="S130" s="441">
        <v>7</v>
      </c>
      <c r="T130" s="436">
        <v>2</v>
      </c>
      <c r="U130" s="436"/>
      <c r="V130" s="437">
        <v>6</v>
      </c>
      <c r="W130" s="458">
        <v>1</v>
      </c>
      <c r="X130" s="435"/>
      <c r="Y130" s="435">
        <v>0</v>
      </c>
      <c r="Z130" s="459"/>
      <c r="AA130" s="287">
        <v>4</v>
      </c>
      <c r="AB130" s="358" t="s">
        <v>114</v>
      </c>
      <c r="AC130" s="56"/>
      <c r="AD130" s="55"/>
      <c r="AE130" s="54"/>
      <c r="AF130" s="54"/>
      <c r="AG130" s="56"/>
      <c r="AH130" s="55"/>
      <c r="AI130" s="55"/>
      <c r="AJ130" s="55"/>
      <c r="AK130" s="56"/>
      <c r="AL130" s="55"/>
      <c r="AM130" s="55"/>
      <c r="AN130" s="55"/>
      <c r="AO130" s="56"/>
      <c r="AP130" s="55"/>
      <c r="AQ130" s="55"/>
      <c r="AR130" s="55"/>
      <c r="AS130" s="56"/>
      <c r="AT130" s="55"/>
      <c r="AU130" s="54"/>
      <c r="AV130" s="54"/>
      <c r="AW130" s="56"/>
      <c r="AX130" s="55"/>
      <c r="AY130" s="55"/>
      <c r="AZ130" s="55"/>
      <c r="BA130" s="56"/>
      <c r="BB130" s="55"/>
      <c r="BC130" s="55"/>
      <c r="BD130" s="55"/>
      <c r="BE130" s="56"/>
      <c r="BF130" s="55"/>
      <c r="BG130" s="54"/>
      <c r="BH130" s="54"/>
      <c r="BI130" s="56"/>
      <c r="BJ130" s="55"/>
      <c r="BK130" s="55"/>
      <c r="BL130" s="55"/>
      <c r="BM130" s="53">
        <f t="shared" si="238"/>
        <v>0</v>
      </c>
      <c r="BN130" s="54">
        <f t="shared" si="239"/>
        <v>0</v>
      </c>
      <c r="BO130" s="54">
        <f t="shared" si="240"/>
        <v>0</v>
      </c>
      <c r="BP130" s="54">
        <f t="shared" si="241"/>
        <v>0</v>
      </c>
      <c r="BQ130" s="87"/>
      <c r="BR130" s="87"/>
      <c r="BS130" s="87"/>
      <c r="BT130" s="87"/>
      <c r="BU130" s="87"/>
      <c r="BV130" s="87"/>
      <c r="BW130" s="87"/>
      <c r="BX130" s="87"/>
      <c r="BY130" s="87"/>
      <c r="BZ130" s="87"/>
      <c r="CA130" s="87"/>
      <c r="CB130" s="87"/>
      <c r="CC130" s="87"/>
      <c r="CD130" s="87"/>
      <c r="CE130" s="87"/>
      <c r="CF130" s="87"/>
      <c r="CG130" s="87"/>
      <c r="CH130" s="87"/>
      <c r="CI130" s="87"/>
      <c r="CJ130" s="87"/>
      <c r="CK130" s="87"/>
      <c r="CL130" s="87"/>
      <c r="CM130" s="87"/>
      <c r="CN130" s="87"/>
      <c r="CO130" s="87"/>
      <c r="CP130" s="87"/>
      <c r="CQ130" s="87"/>
      <c r="CR130" s="87"/>
      <c r="CS130" s="87"/>
      <c r="CT130" s="87"/>
      <c r="CU130" s="87"/>
      <c r="CV130" s="87"/>
      <c r="CW130" s="87"/>
      <c r="CX130" s="87"/>
      <c r="CY130" s="87"/>
      <c r="CZ130" s="87"/>
      <c r="DA130" s="87"/>
      <c r="DB130" s="87"/>
      <c r="DC130" s="87"/>
      <c r="DD130" s="87"/>
      <c r="DE130" s="85">
        <f t="shared" si="242"/>
        <v>0</v>
      </c>
      <c r="DF130" s="100">
        <f t="shared" si="253"/>
        <v>0</v>
      </c>
      <c r="DG130" s="100">
        <f t="shared" si="254"/>
        <v>0</v>
      </c>
      <c r="DH130" s="100">
        <f t="shared" si="255"/>
        <v>0</v>
      </c>
      <c r="DI130" s="100"/>
      <c r="DJ130" s="88"/>
      <c r="DK130" s="66"/>
      <c r="DL130" s="88"/>
      <c r="DM130" s="88"/>
      <c r="DN130" s="88"/>
      <c r="DO130" s="88">
        <v>30050000</v>
      </c>
      <c r="DP130" s="88">
        <v>30048480</v>
      </c>
      <c r="DQ130" s="88">
        <v>30048480</v>
      </c>
      <c r="DR130" s="88"/>
      <c r="DS130" s="88"/>
      <c r="DT130" s="88"/>
      <c r="DU130" s="88"/>
      <c r="DV130" s="88"/>
      <c r="DW130" s="88"/>
      <c r="DX130" s="88"/>
      <c r="DY130" s="88"/>
      <c r="DZ130" s="88"/>
      <c r="EA130" s="88"/>
      <c r="EB130" s="88"/>
      <c r="EC130" s="88"/>
      <c r="ED130" s="88"/>
      <c r="EE130" s="88"/>
      <c r="EF130" s="88"/>
      <c r="EG130" s="88"/>
      <c r="EH130" s="88"/>
      <c r="EI130" s="88"/>
      <c r="EJ130" s="88"/>
      <c r="EK130" s="88"/>
      <c r="EL130" s="88"/>
      <c r="EM130" s="88"/>
      <c r="EN130" s="88"/>
      <c r="EO130" s="88"/>
      <c r="EP130" s="88"/>
      <c r="EQ130" s="88"/>
      <c r="ER130" s="88"/>
      <c r="ES130" s="88"/>
      <c r="ET130" s="87"/>
      <c r="EU130" s="87"/>
      <c r="EV130" s="87"/>
      <c r="EW130" s="85">
        <f t="shared" si="244"/>
        <v>0</v>
      </c>
      <c r="EX130" s="90">
        <f t="shared" si="244"/>
        <v>30050000</v>
      </c>
      <c r="EY130" s="90">
        <f t="shared" si="245"/>
        <v>30048480</v>
      </c>
      <c r="EZ130" s="90">
        <f t="shared" si="246"/>
        <v>30048480</v>
      </c>
      <c r="FA130" s="192"/>
      <c r="FB130" s="87"/>
      <c r="FC130" s="88"/>
      <c r="FD130" s="88"/>
      <c r="FE130" s="88"/>
      <c r="FF130" s="147"/>
      <c r="FG130" s="87"/>
      <c r="FH130" s="87"/>
      <c r="FI130" s="87"/>
      <c r="FJ130" s="87"/>
      <c r="FK130" s="87"/>
      <c r="FL130" s="87"/>
      <c r="FM130" s="87">
        <v>30000000</v>
      </c>
      <c r="FN130" s="87"/>
      <c r="FO130" s="87"/>
      <c r="FP130" s="87"/>
      <c r="FQ130" s="87"/>
      <c r="FR130" s="87"/>
      <c r="FS130" s="87"/>
      <c r="FT130" s="87"/>
      <c r="FU130" s="87"/>
      <c r="FV130" s="87"/>
      <c r="FW130" s="87"/>
      <c r="FX130" s="87"/>
      <c r="FY130" s="87"/>
      <c r="FZ130" s="87"/>
      <c r="GA130" s="87"/>
      <c r="GB130" s="87"/>
      <c r="GC130" s="87"/>
      <c r="GD130" s="87"/>
      <c r="GE130" s="87"/>
      <c r="GF130" s="87"/>
      <c r="GG130" s="87"/>
      <c r="GH130" s="87"/>
      <c r="GI130" s="87"/>
      <c r="GJ130" s="87"/>
      <c r="GK130" s="87"/>
      <c r="GL130" s="87"/>
      <c r="GM130" s="87"/>
      <c r="GN130" s="87"/>
      <c r="GO130" s="87"/>
      <c r="GP130" s="87"/>
      <c r="GQ130" s="87"/>
      <c r="GR130" s="87"/>
      <c r="GS130" s="87"/>
      <c r="GT130" s="87"/>
      <c r="GU130" s="85">
        <f t="shared" si="247"/>
        <v>0</v>
      </c>
      <c r="GV130" s="85">
        <f t="shared" si="248"/>
        <v>30000000</v>
      </c>
      <c r="GW130" s="85">
        <f t="shared" si="249"/>
        <v>0</v>
      </c>
      <c r="GX130" s="85">
        <f t="shared" si="250"/>
        <v>0</v>
      </c>
      <c r="GY130" s="85">
        <f t="shared" si="251"/>
        <v>0</v>
      </c>
      <c r="GZ130" s="772">
        <f t="shared" si="252"/>
        <v>0</v>
      </c>
      <c r="HA130" s="742" t="s">
        <v>1031</v>
      </c>
      <c r="HB130" s="280" t="s">
        <v>1301</v>
      </c>
      <c r="HC130" s="303" t="s">
        <v>1678</v>
      </c>
    </row>
    <row r="131" spans="1:211" ht="24.75" customHeight="1" x14ac:dyDescent="0.2">
      <c r="A131" s="782"/>
      <c r="B131" s="357"/>
      <c r="C131" s="266">
        <v>21</v>
      </c>
      <c r="D131" s="267" t="s">
        <v>336</v>
      </c>
      <c r="E131" s="266"/>
      <c r="F131" s="461"/>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04">
        <f t="shared" ref="AC131:BL131" si="256">SUM(AC132:AC135)</f>
        <v>0</v>
      </c>
      <c r="AD131" s="204">
        <f t="shared" si="256"/>
        <v>0</v>
      </c>
      <c r="AE131" s="204">
        <f t="shared" si="256"/>
        <v>0</v>
      </c>
      <c r="AF131" s="204">
        <f t="shared" si="256"/>
        <v>0</v>
      </c>
      <c r="AG131" s="204">
        <f t="shared" si="256"/>
        <v>0</v>
      </c>
      <c r="AH131" s="204">
        <f t="shared" si="256"/>
        <v>0</v>
      </c>
      <c r="AI131" s="204">
        <f t="shared" si="256"/>
        <v>0</v>
      </c>
      <c r="AJ131" s="204">
        <f t="shared" si="256"/>
        <v>0</v>
      </c>
      <c r="AK131" s="204">
        <f t="shared" si="256"/>
        <v>25000000</v>
      </c>
      <c r="AL131" s="204">
        <f t="shared" si="256"/>
        <v>25000000</v>
      </c>
      <c r="AM131" s="204">
        <f t="shared" si="256"/>
        <v>0</v>
      </c>
      <c r="AN131" s="204">
        <f t="shared" si="256"/>
        <v>0</v>
      </c>
      <c r="AO131" s="204">
        <f t="shared" si="256"/>
        <v>0</v>
      </c>
      <c r="AP131" s="204">
        <f t="shared" si="256"/>
        <v>0</v>
      </c>
      <c r="AQ131" s="204">
        <f t="shared" si="256"/>
        <v>0</v>
      </c>
      <c r="AR131" s="204">
        <f t="shared" si="256"/>
        <v>0</v>
      </c>
      <c r="AS131" s="204">
        <f t="shared" si="256"/>
        <v>0</v>
      </c>
      <c r="AT131" s="204">
        <f t="shared" si="256"/>
        <v>0</v>
      </c>
      <c r="AU131" s="204">
        <f t="shared" si="256"/>
        <v>0</v>
      </c>
      <c r="AV131" s="204">
        <f t="shared" si="256"/>
        <v>0</v>
      </c>
      <c r="AW131" s="204">
        <f t="shared" si="256"/>
        <v>0</v>
      </c>
      <c r="AX131" s="204">
        <f t="shared" si="256"/>
        <v>0</v>
      </c>
      <c r="AY131" s="204">
        <f t="shared" si="256"/>
        <v>0</v>
      </c>
      <c r="AZ131" s="204">
        <f t="shared" si="256"/>
        <v>0</v>
      </c>
      <c r="BA131" s="204">
        <f t="shared" si="256"/>
        <v>250000000</v>
      </c>
      <c r="BB131" s="204">
        <f t="shared" si="256"/>
        <v>250000000</v>
      </c>
      <c r="BC131" s="204">
        <f t="shared" si="256"/>
        <v>7500000</v>
      </c>
      <c r="BD131" s="204">
        <f t="shared" si="256"/>
        <v>7500000</v>
      </c>
      <c r="BE131" s="204">
        <f t="shared" si="256"/>
        <v>0</v>
      </c>
      <c r="BF131" s="204">
        <f t="shared" si="256"/>
        <v>0</v>
      </c>
      <c r="BG131" s="204">
        <f t="shared" si="256"/>
        <v>0</v>
      </c>
      <c r="BH131" s="204">
        <f t="shared" si="256"/>
        <v>0</v>
      </c>
      <c r="BI131" s="204">
        <f t="shared" si="256"/>
        <v>0</v>
      </c>
      <c r="BJ131" s="204">
        <f t="shared" si="256"/>
        <v>0</v>
      </c>
      <c r="BK131" s="204">
        <f t="shared" si="256"/>
        <v>0</v>
      </c>
      <c r="BL131" s="204">
        <f t="shared" si="256"/>
        <v>0</v>
      </c>
      <c r="BM131" s="204">
        <f t="shared" ref="BM131:DX131" si="257">SUM(BM132:BM135)</f>
        <v>275000000</v>
      </c>
      <c r="BN131" s="204">
        <f t="shared" si="257"/>
        <v>275000000</v>
      </c>
      <c r="BO131" s="204">
        <f t="shared" si="257"/>
        <v>7500000</v>
      </c>
      <c r="BP131" s="204">
        <f t="shared" si="257"/>
        <v>7500000</v>
      </c>
      <c r="BQ131" s="204">
        <f t="shared" si="257"/>
        <v>0</v>
      </c>
      <c r="BR131" s="204">
        <f t="shared" si="257"/>
        <v>0</v>
      </c>
      <c r="BS131" s="204">
        <f t="shared" si="257"/>
        <v>0</v>
      </c>
      <c r="BT131" s="204">
        <f t="shared" si="257"/>
        <v>0</v>
      </c>
      <c r="BU131" s="204">
        <f t="shared" si="257"/>
        <v>0</v>
      </c>
      <c r="BV131" s="204">
        <f t="shared" si="257"/>
        <v>0</v>
      </c>
      <c r="BW131" s="204">
        <f t="shared" si="257"/>
        <v>0</v>
      </c>
      <c r="BX131" s="204">
        <f t="shared" si="257"/>
        <v>0</v>
      </c>
      <c r="BY131" s="204">
        <f t="shared" si="257"/>
        <v>0</v>
      </c>
      <c r="BZ131" s="204">
        <f t="shared" si="257"/>
        <v>30000000</v>
      </c>
      <c r="CA131" s="204">
        <f t="shared" si="257"/>
        <v>273800000</v>
      </c>
      <c r="CB131" s="204">
        <f t="shared" si="257"/>
        <v>20800000</v>
      </c>
      <c r="CC131" s="204">
        <f t="shared" si="257"/>
        <v>20800000</v>
      </c>
      <c r="CD131" s="204">
        <f t="shared" si="257"/>
        <v>0</v>
      </c>
      <c r="CE131" s="204">
        <f t="shared" si="257"/>
        <v>0</v>
      </c>
      <c r="CF131" s="204">
        <f t="shared" si="257"/>
        <v>0</v>
      </c>
      <c r="CG131" s="204">
        <f t="shared" si="257"/>
        <v>0</v>
      </c>
      <c r="CH131" s="204">
        <f t="shared" si="257"/>
        <v>0</v>
      </c>
      <c r="CI131" s="204">
        <f t="shared" si="257"/>
        <v>0</v>
      </c>
      <c r="CJ131" s="204">
        <f t="shared" si="257"/>
        <v>0</v>
      </c>
      <c r="CK131" s="204">
        <f t="shared" si="257"/>
        <v>0</v>
      </c>
      <c r="CL131" s="204">
        <f t="shared" si="257"/>
        <v>0</v>
      </c>
      <c r="CM131" s="204">
        <f t="shared" si="257"/>
        <v>0</v>
      </c>
      <c r="CN131" s="204">
        <f t="shared" si="257"/>
        <v>0</v>
      </c>
      <c r="CO131" s="204">
        <f t="shared" si="257"/>
        <v>0</v>
      </c>
      <c r="CP131" s="204">
        <f t="shared" si="257"/>
        <v>0</v>
      </c>
      <c r="CQ131" s="204">
        <f t="shared" si="257"/>
        <v>257500000</v>
      </c>
      <c r="CR131" s="204">
        <f t="shared" si="257"/>
        <v>0</v>
      </c>
      <c r="CS131" s="204">
        <f t="shared" si="257"/>
        <v>0</v>
      </c>
      <c r="CT131" s="204">
        <f t="shared" si="257"/>
        <v>0</v>
      </c>
      <c r="CU131" s="204">
        <f t="shared" si="257"/>
        <v>0</v>
      </c>
      <c r="CV131" s="204">
        <f t="shared" si="257"/>
        <v>0</v>
      </c>
      <c r="CW131" s="204">
        <f t="shared" si="257"/>
        <v>0</v>
      </c>
      <c r="CX131" s="204">
        <f t="shared" si="257"/>
        <v>0</v>
      </c>
      <c r="CY131" s="204">
        <f t="shared" si="257"/>
        <v>0</v>
      </c>
      <c r="CZ131" s="204">
        <f t="shared" si="257"/>
        <v>0</v>
      </c>
      <c r="DA131" s="204">
        <f t="shared" si="257"/>
        <v>0</v>
      </c>
      <c r="DB131" s="204">
        <f t="shared" si="257"/>
        <v>0</v>
      </c>
      <c r="DC131" s="204">
        <f t="shared" si="257"/>
        <v>0</v>
      </c>
      <c r="DD131" s="204">
        <f t="shared" si="257"/>
        <v>0</v>
      </c>
      <c r="DE131" s="204">
        <f t="shared" si="257"/>
        <v>287500000</v>
      </c>
      <c r="DF131" s="204">
        <f t="shared" si="257"/>
        <v>273800000</v>
      </c>
      <c r="DG131" s="204">
        <f t="shared" si="257"/>
        <v>20800000</v>
      </c>
      <c r="DH131" s="204">
        <f t="shared" si="257"/>
        <v>20800000</v>
      </c>
      <c r="DI131" s="204">
        <f t="shared" si="257"/>
        <v>0</v>
      </c>
      <c r="DJ131" s="204">
        <f t="shared" si="257"/>
        <v>0</v>
      </c>
      <c r="DK131" s="204">
        <f t="shared" si="257"/>
        <v>0</v>
      </c>
      <c r="DL131" s="204">
        <f t="shared" si="257"/>
        <v>0</v>
      </c>
      <c r="DM131" s="204">
        <f t="shared" si="257"/>
        <v>0</v>
      </c>
      <c r="DN131" s="204">
        <f t="shared" si="257"/>
        <v>0</v>
      </c>
      <c r="DO131" s="204">
        <f t="shared" si="257"/>
        <v>114100000</v>
      </c>
      <c r="DP131" s="204">
        <f t="shared" si="257"/>
        <v>113000000</v>
      </c>
      <c r="DQ131" s="204">
        <f t="shared" si="257"/>
        <v>113000000</v>
      </c>
      <c r="DR131" s="204">
        <f t="shared" si="257"/>
        <v>0</v>
      </c>
      <c r="DS131" s="204">
        <f t="shared" si="257"/>
        <v>15000000</v>
      </c>
      <c r="DT131" s="204">
        <f t="shared" si="257"/>
        <v>22000000</v>
      </c>
      <c r="DU131" s="204">
        <f t="shared" si="257"/>
        <v>20321700</v>
      </c>
      <c r="DV131" s="204">
        <f t="shared" si="257"/>
        <v>20321700</v>
      </c>
      <c r="DW131" s="204">
        <f t="shared" si="257"/>
        <v>0</v>
      </c>
      <c r="DX131" s="204">
        <f t="shared" si="257"/>
        <v>0</v>
      </c>
      <c r="DY131" s="204">
        <f t="shared" ref="DY131:EW131" si="258">SUM(DY132:DY135)</f>
        <v>0</v>
      </c>
      <c r="DZ131" s="204">
        <f t="shared" si="258"/>
        <v>0</v>
      </c>
      <c r="EA131" s="204">
        <f t="shared" si="258"/>
        <v>0</v>
      </c>
      <c r="EB131" s="204">
        <f t="shared" si="258"/>
        <v>0</v>
      </c>
      <c r="EC131" s="204">
        <f t="shared" si="258"/>
        <v>0</v>
      </c>
      <c r="ED131" s="204">
        <f t="shared" si="258"/>
        <v>0</v>
      </c>
      <c r="EE131" s="204">
        <f t="shared" si="258"/>
        <v>0</v>
      </c>
      <c r="EF131" s="204">
        <f t="shared" si="258"/>
        <v>0</v>
      </c>
      <c r="EG131" s="204">
        <f t="shared" si="258"/>
        <v>0</v>
      </c>
      <c r="EH131" s="204">
        <f t="shared" si="258"/>
        <v>0</v>
      </c>
      <c r="EI131" s="204">
        <f t="shared" si="258"/>
        <v>0</v>
      </c>
      <c r="EJ131" s="204">
        <f t="shared" si="258"/>
        <v>265225000</v>
      </c>
      <c r="EK131" s="204">
        <f t="shared" si="258"/>
        <v>251150604.86000001</v>
      </c>
      <c r="EL131" s="204">
        <f t="shared" si="258"/>
        <v>219162000</v>
      </c>
      <c r="EM131" s="204">
        <f t="shared" si="258"/>
        <v>219162000</v>
      </c>
      <c r="EN131" s="204">
        <f t="shared" si="258"/>
        <v>0</v>
      </c>
      <c r="EO131" s="204">
        <f t="shared" si="258"/>
        <v>0</v>
      </c>
      <c r="EP131" s="204">
        <f t="shared" si="258"/>
        <v>0</v>
      </c>
      <c r="EQ131" s="204">
        <f t="shared" si="258"/>
        <v>0</v>
      </c>
      <c r="ER131" s="204">
        <f t="shared" si="258"/>
        <v>0</v>
      </c>
      <c r="ES131" s="204">
        <f t="shared" si="258"/>
        <v>0</v>
      </c>
      <c r="ET131" s="204">
        <f t="shared" si="258"/>
        <v>0</v>
      </c>
      <c r="EU131" s="204">
        <f t="shared" si="258"/>
        <v>0</v>
      </c>
      <c r="EV131" s="204">
        <f t="shared" si="258"/>
        <v>0</v>
      </c>
      <c r="EW131" s="204">
        <f t="shared" si="258"/>
        <v>280225000</v>
      </c>
      <c r="EX131" s="204">
        <f t="shared" ref="EX131:GZ131" si="259">SUM(EX132:EX135)</f>
        <v>387250604.86000001</v>
      </c>
      <c r="EY131" s="204">
        <f t="shared" si="259"/>
        <v>352483700</v>
      </c>
      <c r="EZ131" s="204">
        <f t="shared" si="259"/>
        <v>352483700</v>
      </c>
      <c r="FA131" s="204">
        <f t="shared" si="259"/>
        <v>0</v>
      </c>
      <c r="FB131" s="689">
        <f t="shared" si="259"/>
        <v>0</v>
      </c>
      <c r="FC131" s="204">
        <f t="shared" si="259"/>
        <v>0</v>
      </c>
      <c r="FD131" s="204">
        <f t="shared" si="259"/>
        <v>0</v>
      </c>
      <c r="FE131" s="204">
        <f t="shared" si="259"/>
        <v>0</v>
      </c>
      <c r="FF131" s="204">
        <f t="shared" si="259"/>
        <v>0</v>
      </c>
      <c r="FG131" s="204">
        <f t="shared" si="259"/>
        <v>0</v>
      </c>
      <c r="FH131" s="204">
        <f t="shared" si="259"/>
        <v>16494000</v>
      </c>
      <c r="FI131" s="204">
        <f t="shared" si="259"/>
        <v>0</v>
      </c>
      <c r="FJ131" s="204">
        <f t="shared" si="259"/>
        <v>0</v>
      </c>
      <c r="FK131" s="204">
        <f t="shared" si="259"/>
        <v>0</v>
      </c>
      <c r="FL131" s="204">
        <f t="shared" si="259"/>
        <v>10000000</v>
      </c>
      <c r="FM131" s="204">
        <f t="shared" si="259"/>
        <v>32635992</v>
      </c>
      <c r="FN131" s="204">
        <f t="shared" si="259"/>
        <v>11342000</v>
      </c>
      <c r="FO131" s="204">
        <f t="shared" si="259"/>
        <v>2835500</v>
      </c>
      <c r="FP131" s="204">
        <f t="shared" si="259"/>
        <v>0</v>
      </c>
      <c r="FQ131" s="204">
        <f t="shared" si="259"/>
        <v>0</v>
      </c>
      <c r="FR131" s="204">
        <f t="shared" si="259"/>
        <v>0</v>
      </c>
      <c r="FS131" s="204">
        <f t="shared" si="259"/>
        <v>0</v>
      </c>
      <c r="FT131" s="204">
        <f t="shared" si="259"/>
        <v>0</v>
      </c>
      <c r="FU131" s="204">
        <f t="shared" si="259"/>
        <v>0</v>
      </c>
      <c r="FV131" s="204">
        <f t="shared" si="259"/>
        <v>0</v>
      </c>
      <c r="FW131" s="204">
        <f t="shared" si="259"/>
        <v>0</v>
      </c>
      <c r="FX131" s="204">
        <f t="shared" si="259"/>
        <v>0</v>
      </c>
      <c r="FY131" s="204">
        <f t="shared" si="259"/>
        <v>0</v>
      </c>
      <c r="FZ131" s="204">
        <f t="shared" si="259"/>
        <v>0</v>
      </c>
      <c r="GA131" s="204">
        <f t="shared" si="259"/>
        <v>0</v>
      </c>
      <c r="GB131" s="204">
        <f t="shared" si="259"/>
        <v>0</v>
      </c>
      <c r="GC131" s="204">
        <f t="shared" si="259"/>
        <v>0</v>
      </c>
      <c r="GD131" s="204">
        <f t="shared" si="259"/>
        <v>0</v>
      </c>
      <c r="GE131" s="204">
        <f t="shared" si="259"/>
        <v>0</v>
      </c>
      <c r="GF131" s="204">
        <f t="shared" si="259"/>
        <v>273181750</v>
      </c>
      <c r="GG131" s="204">
        <f t="shared" si="259"/>
        <v>60000000</v>
      </c>
      <c r="GH131" s="204">
        <f t="shared" si="259"/>
        <v>0</v>
      </c>
      <c r="GI131" s="204">
        <f t="shared" si="259"/>
        <v>0</v>
      </c>
      <c r="GJ131" s="204">
        <f t="shared" si="259"/>
        <v>0</v>
      </c>
      <c r="GK131" s="204">
        <f t="shared" si="259"/>
        <v>0</v>
      </c>
      <c r="GL131" s="204">
        <f t="shared" si="259"/>
        <v>0</v>
      </c>
      <c r="GM131" s="204">
        <f t="shared" si="259"/>
        <v>0</v>
      </c>
      <c r="GN131" s="204">
        <f t="shared" si="259"/>
        <v>0</v>
      </c>
      <c r="GO131" s="204">
        <f t="shared" si="259"/>
        <v>0</v>
      </c>
      <c r="GP131" s="204">
        <f t="shared" si="259"/>
        <v>0</v>
      </c>
      <c r="GQ131" s="204">
        <f t="shared" si="259"/>
        <v>0</v>
      </c>
      <c r="GR131" s="204">
        <f t="shared" si="259"/>
        <v>0</v>
      </c>
      <c r="GS131" s="204">
        <f t="shared" si="259"/>
        <v>0</v>
      </c>
      <c r="GT131" s="204">
        <f t="shared" si="259"/>
        <v>0</v>
      </c>
      <c r="GU131" s="204">
        <f t="shared" si="259"/>
        <v>283181750</v>
      </c>
      <c r="GV131" s="204">
        <f t="shared" si="259"/>
        <v>109129992</v>
      </c>
      <c r="GW131" s="204">
        <f t="shared" si="259"/>
        <v>11342000</v>
      </c>
      <c r="GX131" s="204">
        <f t="shared" si="259"/>
        <v>2835500</v>
      </c>
      <c r="GY131" s="204">
        <f t="shared" si="259"/>
        <v>0</v>
      </c>
      <c r="GZ131" s="776">
        <f t="shared" si="259"/>
        <v>1125906750</v>
      </c>
      <c r="HA131" s="269"/>
      <c r="HB131" s="266"/>
      <c r="HC131" s="326"/>
    </row>
    <row r="132" spans="1:211" ht="87" customHeight="1" x14ac:dyDescent="0.2">
      <c r="A132" s="782"/>
      <c r="B132" s="357"/>
      <c r="C132" s="313">
        <v>16</v>
      </c>
      <c r="D132" s="280" t="s">
        <v>337</v>
      </c>
      <c r="E132" s="286">
        <v>45</v>
      </c>
      <c r="F132" s="286">
        <v>90</v>
      </c>
      <c r="G132" s="294">
        <v>93</v>
      </c>
      <c r="H132" s="283" t="s">
        <v>338</v>
      </c>
      <c r="I132" s="457" t="s">
        <v>339</v>
      </c>
      <c r="J132" s="429" t="s">
        <v>266</v>
      </c>
      <c r="K132" s="429">
        <v>1</v>
      </c>
      <c r="L132" s="442" t="s">
        <v>73</v>
      </c>
      <c r="M132" s="443" t="s">
        <v>53</v>
      </c>
      <c r="N132" s="450">
        <v>36</v>
      </c>
      <c r="O132" s="436">
        <v>4</v>
      </c>
      <c r="P132" s="437">
        <v>4</v>
      </c>
      <c r="Q132" s="436">
        <v>18</v>
      </c>
      <c r="R132" s="289"/>
      <c r="S132" s="438">
        <v>4</v>
      </c>
      <c r="T132" s="436">
        <v>32</v>
      </c>
      <c r="U132" s="436"/>
      <c r="V132" s="437">
        <v>20</v>
      </c>
      <c r="W132" s="458">
        <v>36</v>
      </c>
      <c r="X132" s="435"/>
      <c r="Y132" s="435">
        <v>36</v>
      </c>
      <c r="Z132" s="459"/>
      <c r="AA132" s="287">
        <v>4</v>
      </c>
      <c r="AB132" s="287" t="s">
        <v>114</v>
      </c>
      <c r="AC132" s="56"/>
      <c r="AD132" s="55"/>
      <c r="AE132" s="54"/>
      <c r="AF132" s="54"/>
      <c r="AG132" s="56"/>
      <c r="AH132" s="55"/>
      <c r="AI132" s="55"/>
      <c r="AJ132" s="55"/>
      <c r="AK132" s="56"/>
      <c r="AL132" s="55"/>
      <c r="AM132" s="55"/>
      <c r="AN132" s="55"/>
      <c r="AO132" s="56"/>
      <c r="AP132" s="55"/>
      <c r="AQ132" s="55"/>
      <c r="AR132" s="55"/>
      <c r="AS132" s="56"/>
      <c r="AT132" s="55"/>
      <c r="AU132" s="54"/>
      <c r="AV132" s="54"/>
      <c r="AW132" s="56"/>
      <c r="AX132" s="55"/>
      <c r="AY132" s="55"/>
      <c r="AZ132" s="55"/>
      <c r="BA132" s="56"/>
      <c r="BB132" s="55"/>
      <c r="BC132" s="55"/>
      <c r="BD132" s="55"/>
      <c r="BE132" s="56"/>
      <c r="BF132" s="55"/>
      <c r="BG132" s="54"/>
      <c r="BH132" s="54"/>
      <c r="BI132" s="56"/>
      <c r="BJ132" s="55"/>
      <c r="BK132" s="55"/>
      <c r="BL132" s="55"/>
      <c r="BM132" s="53">
        <f>+AC132+AG132+AK132+AO132+AS132+AW132+BA132+BE132+BI132</f>
        <v>0</v>
      </c>
      <c r="BN132" s="54">
        <f t="shared" ref="BN132:BP135" si="260">AD132+AH132+AL132+AP132+AT132+AX132+BB132+BF132+BJ132</f>
        <v>0</v>
      </c>
      <c r="BO132" s="54">
        <f t="shared" si="260"/>
        <v>0</v>
      </c>
      <c r="BP132" s="54">
        <f t="shared" si="260"/>
        <v>0</v>
      </c>
      <c r="BQ132" s="87"/>
      <c r="BR132" s="87"/>
      <c r="BS132" s="87"/>
      <c r="BT132" s="87"/>
      <c r="BU132" s="87"/>
      <c r="BV132" s="87"/>
      <c r="BW132" s="87"/>
      <c r="BX132" s="87"/>
      <c r="BY132" s="87"/>
      <c r="BZ132" s="87"/>
      <c r="CA132" s="87"/>
      <c r="CB132" s="87"/>
      <c r="CC132" s="87"/>
      <c r="CD132" s="87"/>
      <c r="CE132" s="87"/>
      <c r="CF132" s="87"/>
      <c r="CG132" s="87"/>
      <c r="CH132" s="87"/>
      <c r="CI132" s="87"/>
      <c r="CJ132" s="87"/>
      <c r="CK132" s="87"/>
      <c r="CL132" s="87"/>
      <c r="CM132" s="87"/>
      <c r="CN132" s="87"/>
      <c r="CO132" s="87"/>
      <c r="CP132" s="87"/>
      <c r="CQ132" s="87"/>
      <c r="CR132" s="87"/>
      <c r="CS132" s="87"/>
      <c r="CT132" s="87"/>
      <c r="CU132" s="87"/>
      <c r="CV132" s="87"/>
      <c r="CW132" s="87"/>
      <c r="CX132" s="87"/>
      <c r="CY132" s="87"/>
      <c r="CZ132" s="87"/>
      <c r="DA132" s="87"/>
      <c r="DB132" s="87"/>
      <c r="DC132" s="87"/>
      <c r="DD132" s="87"/>
      <c r="DE132" s="85">
        <f t="shared" ref="DE132:DH135" si="261">BQ132+BU132+BZ132+CE132+CI132+CM132+CQ132+CV132+DA132</f>
        <v>0</v>
      </c>
      <c r="DF132" s="100">
        <f t="shared" si="261"/>
        <v>0</v>
      </c>
      <c r="DG132" s="100">
        <f t="shared" si="261"/>
        <v>0</v>
      </c>
      <c r="DH132" s="100">
        <f t="shared" si="261"/>
        <v>0</v>
      </c>
      <c r="DI132" s="100"/>
      <c r="DJ132" s="88"/>
      <c r="DK132" s="66"/>
      <c r="DL132" s="88"/>
      <c r="DM132" s="88"/>
      <c r="DN132" s="88"/>
      <c r="DO132" s="66">
        <v>21100000</v>
      </c>
      <c r="DP132" s="88">
        <v>20000000</v>
      </c>
      <c r="DQ132" s="88">
        <v>20000000</v>
      </c>
      <c r="DR132" s="88"/>
      <c r="DS132" s="88"/>
      <c r="DT132" s="88"/>
      <c r="DU132" s="88"/>
      <c r="DV132" s="88"/>
      <c r="DW132" s="88"/>
      <c r="DX132" s="88"/>
      <c r="DY132" s="88"/>
      <c r="DZ132" s="88"/>
      <c r="EA132" s="88"/>
      <c r="EB132" s="88"/>
      <c r="EC132" s="88"/>
      <c r="ED132" s="88"/>
      <c r="EE132" s="88"/>
      <c r="EF132" s="88"/>
      <c r="EG132" s="88"/>
      <c r="EH132" s="88"/>
      <c r="EI132" s="88"/>
      <c r="EJ132" s="88"/>
      <c r="EK132" s="88"/>
      <c r="EL132" s="88"/>
      <c r="EM132" s="88"/>
      <c r="EN132" s="88"/>
      <c r="EO132" s="88"/>
      <c r="EP132" s="88"/>
      <c r="EQ132" s="88"/>
      <c r="ER132" s="88"/>
      <c r="ES132" s="88"/>
      <c r="ET132" s="87"/>
      <c r="EU132" s="87"/>
      <c r="EV132" s="87"/>
      <c r="EW132" s="85">
        <f t="shared" ref="EW132:EX135" si="262">DJ132+DN132+DS132+DX132+EB132+EF132+EJ132+EN132+ES132</f>
        <v>0</v>
      </c>
      <c r="EX132" s="89">
        <f t="shared" si="262"/>
        <v>21100000</v>
      </c>
      <c r="EY132" s="90">
        <f t="shared" ref="EY132:EZ135" si="263">DL132+DP132+DU132+DZ132+ED132+EH132+EL132+EP132+EU132</f>
        <v>20000000</v>
      </c>
      <c r="EZ132" s="90">
        <f t="shared" si="263"/>
        <v>20000000</v>
      </c>
      <c r="FA132" s="192"/>
      <c r="FB132" s="87"/>
      <c r="FC132" s="88"/>
      <c r="FD132" s="88"/>
      <c r="FE132" s="88"/>
      <c r="FF132" s="147"/>
      <c r="FG132" s="87"/>
      <c r="FH132" s="87">
        <v>16494000</v>
      </c>
      <c r="FI132" s="87"/>
      <c r="FJ132" s="87"/>
      <c r="FK132" s="87"/>
      <c r="FL132" s="87"/>
      <c r="FM132" s="87">
        <v>11861000</v>
      </c>
      <c r="FN132" s="87">
        <v>11342000</v>
      </c>
      <c r="FO132" s="87">
        <v>2835500</v>
      </c>
      <c r="FP132" s="87"/>
      <c r="FQ132" s="87"/>
      <c r="FR132" s="87"/>
      <c r="FS132" s="87"/>
      <c r="FT132" s="87"/>
      <c r="FU132" s="87"/>
      <c r="FV132" s="87"/>
      <c r="FW132" s="87"/>
      <c r="FX132" s="87"/>
      <c r="FY132" s="87"/>
      <c r="FZ132" s="87"/>
      <c r="GA132" s="87"/>
      <c r="GB132" s="87"/>
      <c r="GC132" s="87"/>
      <c r="GD132" s="87"/>
      <c r="GE132" s="87"/>
      <c r="GF132" s="87"/>
      <c r="GG132" s="87"/>
      <c r="GH132" s="87"/>
      <c r="GI132" s="87"/>
      <c r="GJ132" s="87"/>
      <c r="GK132" s="87"/>
      <c r="GL132" s="87"/>
      <c r="GM132" s="87"/>
      <c r="GN132" s="87"/>
      <c r="GO132" s="87"/>
      <c r="GP132" s="87"/>
      <c r="GQ132" s="87"/>
      <c r="GR132" s="87"/>
      <c r="GS132" s="87"/>
      <c r="GT132" s="87"/>
      <c r="GU132" s="85">
        <f>FB132+FG132+FL132+FQ132+FV132+GA132+GF132+GK132+GP132</f>
        <v>0</v>
      </c>
      <c r="GV132" s="85">
        <f t="shared" ref="GV132:GY135" si="264">GQ132+GL132+GG132+GB132+FW132+FR132+FM132+FH132+FC132</f>
        <v>28355000</v>
      </c>
      <c r="GW132" s="85">
        <f t="shared" si="264"/>
        <v>11342000</v>
      </c>
      <c r="GX132" s="85">
        <f t="shared" si="264"/>
        <v>2835500</v>
      </c>
      <c r="GY132" s="85">
        <f t="shared" si="264"/>
        <v>0</v>
      </c>
      <c r="GZ132" s="772">
        <f>BM132+DE132+EW132+GU132</f>
        <v>0</v>
      </c>
      <c r="HA132" s="742" t="s">
        <v>1032</v>
      </c>
      <c r="HB132" s="280" t="s">
        <v>1302</v>
      </c>
      <c r="HC132" s="303" t="s">
        <v>1679</v>
      </c>
    </row>
    <row r="133" spans="1:211" ht="51.75" customHeight="1" x14ac:dyDescent="0.2">
      <c r="A133" s="782"/>
      <c r="B133" s="357"/>
      <c r="C133" s="313">
        <v>17</v>
      </c>
      <c r="D133" s="280" t="s">
        <v>299</v>
      </c>
      <c r="E133" s="462" t="s">
        <v>300</v>
      </c>
      <c r="F133" s="463">
        <v>0.5</v>
      </c>
      <c r="G133" s="294">
        <v>94</v>
      </c>
      <c r="H133" s="283" t="s">
        <v>340</v>
      </c>
      <c r="I133" s="457" t="s">
        <v>341</v>
      </c>
      <c r="J133" s="429" t="s">
        <v>266</v>
      </c>
      <c r="K133" s="429">
        <v>1</v>
      </c>
      <c r="L133" s="442" t="s">
        <v>73</v>
      </c>
      <c r="M133" s="443">
        <v>70</v>
      </c>
      <c r="N133" s="450">
        <v>140</v>
      </c>
      <c r="O133" s="436">
        <v>79</v>
      </c>
      <c r="P133" s="437">
        <v>20</v>
      </c>
      <c r="Q133" s="436">
        <v>105</v>
      </c>
      <c r="R133" s="891">
        <v>30</v>
      </c>
      <c r="S133" s="875">
        <v>0</v>
      </c>
      <c r="T133" s="892">
        <v>131</v>
      </c>
      <c r="U133" s="892">
        <f>40+15</f>
        <v>55</v>
      </c>
      <c r="V133" s="893">
        <v>172</v>
      </c>
      <c r="W133" s="894">
        <v>140</v>
      </c>
      <c r="X133" s="720">
        <f>50+15</f>
        <v>65</v>
      </c>
      <c r="Y133" s="720">
        <v>0</v>
      </c>
      <c r="Z133" s="433">
        <f>BM133/$BM$131</f>
        <v>0.88181818181818183</v>
      </c>
      <c r="AA133" s="287">
        <v>4</v>
      </c>
      <c r="AB133" s="287" t="s">
        <v>114</v>
      </c>
      <c r="AC133" s="56"/>
      <c r="AD133" s="55"/>
      <c r="AE133" s="54"/>
      <c r="AF133" s="54"/>
      <c r="AG133" s="56"/>
      <c r="AH133" s="55"/>
      <c r="AI133" s="55"/>
      <c r="AJ133" s="55"/>
      <c r="AK133" s="56"/>
      <c r="AL133" s="55">
        <v>25000000</v>
      </c>
      <c r="AM133" s="55"/>
      <c r="AN133" s="55"/>
      <c r="AO133" s="56"/>
      <c r="AP133" s="55"/>
      <c r="AQ133" s="55"/>
      <c r="AR133" s="55"/>
      <c r="AS133" s="56"/>
      <c r="AT133" s="55"/>
      <c r="AU133" s="54"/>
      <c r="AV133" s="54"/>
      <c r="AW133" s="56"/>
      <c r="AX133" s="55"/>
      <c r="AY133" s="55"/>
      <c r="AZ133" s="55"/>
      <c r="BA133" s="56">
        <v>242500000</v>
      </c>
      <c r="BB133" s="55">
        <f>250000000-7500000</f>
        <v>242500000</v>
      </c>
      <c r="BC133" s="55"/>
      <c r="BD133" s="55"/>
      <c r="BE133" s="56"/>
      <c r="BF133" s="55"/>
      <c r="BG133" s="54"/>
      <c r="BH133" s="54"/>
      <c r="BI133" s="56"/>
      <c r="BJ133" s="55"/>
      <c r="BK133" s="55"/>
      <c r="BL133" s="55"/>
      <c r="BM133" s="53">
        <f>+AC133+AG133+AK133+AO133+AS133+AW133+BA133+BE133+BI133</f>
        <v>242500000</v>
      </c>
      <c r="BN133" s="54">
        <f t="shared" si="260"/>
        <v>267500000</v>
      </c>
      <c r="BO133" s="54">
        <f t="shared" si="260"/>
        <v>0</v>
      </c>
      <c r="BP133" s="54">
        <f t="shared" si="260"/>
        <v>0</v>
      </c>
      <c r="BQ133" s="87"/>
      <c r="BR133" s="87"/>
      <c r="BS133" s="87"/>
      <c r="BT133" s="87"/>
      <c r="BU133" s="87"/>
      <c r="BV133" s="87"/>
      <c r="BW133" s="87"/>
      <c r="BX133" s="87"/>
      <c r="BY133" s="87"/>
      <c r="BZ133" s="87"/>
      <c r="CA133" s="464">
        <v>253000000</v>
      </c>
      <c r="CB133" s="87"/>
      <c r="CC133" s="87"/>
      <c r="CD133" s="87"/>
      <c r="CE133" s="87"/>
      <c r="CF133" s="86"/>
      <c r="CG133" s="87"/>
      <c r="CH133" s="87"/>
      <c r="CI133" s="87"/>
      <c r="CJ133" s="87"/>
      <c r="CK133" s="87"/>
      <c r="CL133" s="87"/>
      <c r="CM133" s="87"/>
      <c r="CN133" s="87"/>
      <c r="CO133" s="87"/>
      <c r="CP133" s="87"/>
      <c r="CQ133" s="87">
        <v>253000000</v>
      </c>
      <c r="CR133" s="87"/>
      <c r="CS133" s="87"/>
      <c r="CT133" s="87"/>
      <c r="CU133" s="87"/>
      <c r="CV133" s="87"/>
      <c r="CW133" s="87"/>
      <c r="CX133" s="87"/>
      <c r="CY133" s="87"/>
      <c r="CZ133" s="87"/>
      <c r="DA133" s="87"/>
      <c r="DB133" s="87"/>
      <c r="DC133" s="87"/>
      <c r="DD133" s="87"/>
      <c r="DE133" s="85">
        <f t="shared" si="261"/>
        <v>253000000</v>
      </c>
      <c r="DF133" s="100">
        <f t="shared" si="261"/>
        <v>253000000</v>
      </c>
      <c r="DG133" s="100">
        <f t="shared" si="261"/>
        <v>0</v>
      </c>
      <c r="DH133" s="100">
        <f t="shared" si="261"/>
        <v>0</v>
      </c>
      <c r="DI133" s="100"/>
      <c r="DJ133" s="88"/>
      <c r="DK133" s="66"/>
      <c r="DL133" s="88"/>
      <c r="DM133" s="88"/>
      <c r="DN133" s="88"/>
      <c r="DO133" s="66">
        <v>63000000</v>
      </c>
      <c r="DP133" s="88">
        <v>63000000</v>
      </c>
      <c r="DQ133" s="88">
        <v>63000000</v>
      </c>
      <c r="DR133" s="88"/>
      <c r="DS133" s="88"/>
      <c r="DT133" s="88">
        <v>22000000</v>
      </c>
      <c r="DU133" s="88">
        <v>20321700</v>
      </c>
      <c r="DV133" s="88">
        <v>20321700</v>
      </c>
      <c r="DW133" s="88"/>
      <c r="DX133" s="88"/>
      <c r="DY133" s="88"/>
      <c r="DZ133" s="88"/>
      <c r="EA133" s="88"/>
      <c r="EB133" s="88"/>
      <c r="EC133" s="88"/>
      <c r="ED133" s="88"/>
      <c r="EE133" s="88"/>
      <c r="EF133" s="88"/>
      <c r="EG133" s="88"/>
      <c r="EH133" s="88"/>
      <c r="EI133" s="88"/>
      <c r="EJ133" s="88">
        <v>240000000</v>
      </c>
      <c r="EK133" s="88">
        <v>221150604.86000001</v>
      </c>
      <c r="EL133" s="88">
        <v>219162000</v>
      </c>
      <c r="EM133" s="88">
        <v>219162000</v>
      </c>
      <c r="EN133" s="88"/>
      <c r="EO133" s="88"/>
      <c r="EP133" s="88"/>
      <c r="EQ133" s="88"/>
      <c r="ER133" s="88"/>
      <c r="ES133" s="88"/>
      <c r="ET133" s="87"/>
      <c r="EU133" s="87"/>
      <c r="EV133" s="87"/>
      <c r="EW133" s="85">
        <f t="shared" si="262"/>
        <v>240000000</v>
      </c>
      <c r="EX133" s="89">
        <f t="shared" si="262"/>
        <v>306150604.86000001</v>
      </c>
      <c r="EY133" s="90">
        <f t="shared" si="263"/>
        <v>302483700</v>
      </c>
      <c r="EZ133" s="90">
        <f t="shared" si="263"/>
        <v>302483700</v>
      </c>
      <c r="FA133" s="192"/>
      <c r="FB133" s="87"/>
      <c r="FC133" s="88"/>
      <c r="FD133" s="88"/>
      <c r="FE133" s="88"/>
      <c r="FF133" s="147"/>
      <c r="FG133" s="87"/>
      <c r="FH133" s="87"/>
      <c r="FI133" s="87"/>
      <c r="FJ133" s="87"/>
      <c r="FK133" s="87"/>
      <c r="FL133" s="87"/>
      <c r="FM133" s="87">
        <v>10000000</v>
      </c>
      <c r="FN133" s="87"/>
      <c r="FO133" s="87"/>
      <c r="FP133" s="87"/>
      <c r="FQ133" s="87"/>
      <c r="FR133" s="87"/>
      <c r="FS133" s="87"/>
      <c r="FT133" s="87"/>
      <c r="FU133" s="87"/>
      <c r="FV133" s="87"/>
      <c r="FW133" s="87"/>
      <c r="FX133" s="87"/>
      <c r="FY133" s="87"/>
      <c r="FZ133" s="87"/>
      <c r="GA133" s="87"/>
      <c r="GB133" s="87"/>
      <c r="GC133" s="87"/>
      <c r="GD133" s="87"/>
      <c r="GE133" s="87"/>
      <c r="GF133" s="87">
        <v>249700000</v>
      </c>
      <c r="GG133" s="87">
        <v>60000000</v>
      </c>
      <c r="GH133" s="87"/>
      <c r="GI133" s="87"/>
      <c r="GJ133" s="87"/>
      <c r="GK133" s="87"/>
      <c r="GL133" s="87"/>
      <c r="GM133" s="87"/>
      <c r="GN133" s="87"/>
      <c r="GO133" s="87"/>
      <c r="GP133" s="87"/>
      <c r="GQ133" s="87"/>
      <c r="GR133" s="87"/>
      <c r="GS133" s="87"/>
      <c r="GT133" s="87"/>
      <c r="GU133" s="85">
        <f>FB133+FG133+FL133+FQ133+FV133+GA133+GF133+GK133+GP133</f>
        <v>249700000</v>
      </c>
      <c r="GV133" s="85">
        <f t="shared" si="264"/>
        <v>70000000</v>
      </c>
      <c r="GW133" s="85">
        <f t="shared" si="264"/>
        <v>0</v>
      </c>
      <c r="GX133" s="85">
        <f t="shared" si="264"/>
        <v>0</v>
      </c>
      <c r="GY133" s="85">
        <f t="shared" si="264"/>
        <v>0</v>
      </c>
      <c r="GZ133" s="772">
        <f>BM133+DE133+EW133+GU133</f>
        <v>985200000</v>
      </c>
      <c r="HA133" s="742" t="s">
        <v>1033</v>
      </c>
      <c r="HB133" s="280" t="s">
        <v>1303</v>
      </c>
      <c r="HC133" s="299" t="s">
        <v>1680</v>
      </c>
    </row>
    <row r="134" spans="1:211" ht="51.75" customHeight="1" x14ac:dyDescent="0.2">
      <c r="A134" s="782"/>
      <c r="B134" s="357"/>
      <c r="C134" s="313">
        <v>18</v>
      </c>
      <c r="D134" s="280" t="s">
        <v>303</v>
      </c>
      <c r="E134" s="286">
        <v>6</v>
      </c>
      <c r="F134" s="286">
        <v>12</v>
      </c>
      <c r="G134" s="294">
        <v>95</v>
      </c>
      <c r="H134" s="283" t="s">
        <v>342</v>
      </c>
      <c r="I134" s="457" t="s">
        <v>343</v>
      </c>
      <c r="J134" s="429" t="s">
        <v>266</v>
      </c>
      <c r="K134" s="429">
        <v>1</v>
      </c>
      <c r="L134" s="435" t="s">
        <v>58</v>
      </c>
      <c r="M134" s="443">
        <v>0</v>
      </c>
      <c r="N134" s="436">
        <v>500</v>
      </c>
      <c r="O134" s="436">
        <v>500</v>
      </c>
      <c r="P134" s="437">
        <v>450</v>
      </c>
      <c r="Q134" s="436">
        <v>500</v>
      </c>
      <c r="R134" s="891" t="s">
        <v>65</v>
      </c>
      <c r="S134" s="875">
        <v>500</v>
      </c>
      <c r="T134" s="892">
        <v>500</v>
      </c>
      <c r="U134" s="892"/>
      <c r="V134" s="893">
        <v>285</v>
      </c>
      <c r="W134" s="894">
        <v>500</v>
      </c>
      <c r="X134" s="720"/>
      <c r="Y134" s="720">
        <v>204</v>
      </c>
      <c r="Z134" s="433">
        <f>BM134/$BM$131</f>
        <v>6.363636363636363E-2</v>
      </c>
      <c r="AA134" s="287">
        <v>4</v>
      </c>
      <c r="AB134" s="287" t="s">
        <v>114</v>
      </c>
      <c r="AC134" s="56"/>
      <c r="AD134" s="55"/>
      <c r="AE134" s="54"/>
      <c r="AF134" s="54"/>
      <c r="AG134" s="56"/>
      <c r="AH134" s="55"/>
      <c r="AI134" s="55"/>
      <c r="AJ134" s="55"/>
      <c r="AK134" s="56">
        <v>10000000</v>
      </c>
      <c r="AL134" s="55">
        <v>0</v>
      </c>
      <c r="AM134" s="55"/>
      <c r="AN134" s="55"/>
      <c r="AO134" s="56"/>
      <c r="AP134" s="55"/>
      <c r="AQ134" s="55"/>
      <c r="AR134" s="55"/>
      <c r="AS134" s="56"/>
      <c r="AT134" s="55"/>
      <c r="AU134" s="54"/>
      <c r="AV134" s="54"/>
      <c r="AW134" s="56"/>
      <c r="AX134" s="55"/>
      <c r="AY134" s="55"/>
      <c r="AZ134" s="55"/>
      <c r="BA134" s="56">
        <v>7500000</v>
      </c>
      <c r="BB134" s="55">
        <v>7500000</v>
      </c>
      <c r="BC134" s="55">
        <v>7500000</v>
      </c>
      <c r="BD134" s="55">
        <v>7500000</v>
      </c>
      <c r="BE134" s="56"/>
      <c r="BF134" s="55"/>
      <c r="BG134" s="54"/>
      <c r="BH134" s="54"/>
      <c r="BI134" s="56"/>
      <c r="BJ134" s="55"/>
      <c r="BK134" s="55"/>
      <c r="BL134" s="55"/>
      <c r="BM134" s="53">
        <f>+AC134+AG134+AK134+AO134+AS134+AW134+BA134+BE134+BI134</f>
        <v>17500000</v>
      </c>
      <c r="BN134" s="54">
        <f t="shared" si="260"/>
        <v>7500000</v>
      </c>
      <c r="BO134" s="54">
        <f t="shared" si="260"/>
        <v>7500000</v>
      </c>
      <c r="BP134" s="54">
        <f t="shared" si="260"/>
        <v>7500000</v>
      </c>
      <c r="BQ134" s="87"/>
      <c r="BR134" s="87"/>
      <c r="BS134" s="87"/>
      <c r="BT134" s="87"/>
      <c r="BU134" s="87"/>
      <c r="BV134" s="87"/>
      <c r="BW134" s="87"/>
      <c r="BX134" s="87"/>
      <c r="BY134" s="87"/>
      <c r="BZ134" s="87">
        <f>18200000-4500000</f>
        <v>13700000</v>
      </c>
      <c r="CA134" s="86">
        <v>4500000</v>
      </c>
      <c r="CB134" s="87">
        <v>4500000</v>
      </c>
      <c r="CC134" s="87">
        <v>4500000</v>
      </c>
      <c r="CD134" s="87"/>
      <c r="CE134" s="87"/>
      <c r="CF134" s="86"/>
      <c r="CG134" s="87"/>
      <c r="CH134" s="87"/>
      <c r="CI134" s="87"/>
      <c r="CJ134" s="87"/>
      <c r="CK134" s="87"/>
      <c r="CL134" s="87"/>
      <c r="CM134" s="87"/>
      <c r="CN134" s="87"/>
      <c r="CO134" s="87"/>
      <c r="CP134" s="87"/>
      <c r="CQ134" s="87">
        <v>4500000</v>
      </c>
      <c r="CR134" s="87"/>
      <c r="CS134" s="87"/>
      <c r="CT134" s="87"/>
      <c r="CU134" s="87"/>
      <c r="CV134" s="87"/>
      <c r="CW134" s="87"/>
      <c r="CX134" s="87"/>
      <c r="CY134" s="87"/>
      <c r="CZ134" s="87"/>
      <c r="DA134" s="87"/>
      <c r="DB134" s="87"/>
      <c r="DC134" s="87"/>
      <c r="DD134" s="87"/>
      <c r="DE134" s="85">
        <f t="shared" si="261"/>
        <v>18200000</v>
      </c>
      <c r="DF134" s="100">
        <f t="shared" si="261"/>
        <v>4500000</v>
      </c>
      <c r="DG134" s="100">
        <f t="shared" si="261"/>
        <v>4500000</v>
      </c>
      <c r="DH134" s="100">
        <f t="shared" si="261"/>
        <v>4500000</v>
      </c>
      <c r="DI134" s="100"/>
      <c r="DJ134" s="88"/>
      <c r="DK134" s="66"/>
      <c r="DL134" s="88"/>
      <c r="DM134" s="88"/>
      <c r="DN134" s="88"/>
      <c r="DO134" s="88"/>
      <c r="DP134" s="88"/>
      <c r="DQ134" s="88"/>
      <c r="DR134" s="88"/>
      <c r="DS134" s="88">
        <f>17800000-3000000</f>
        <v>14800000</v>
      </c>
      <c r="DT134" s="88"/>
      <c r="DU134" s="88"/>
      <c r="DV134" s="88"/>
      <c r="DW134" s="88"/>
      <c r="DX134" s="88"/>
      <c r="DY134" s="88"/>
      <c r="DZ134" s="88"/>
      <c r="EA134" s="88"/>
      <c r="EB134" s="88"/>
      <c r="EC134" s="88"/>
      <c r="ED134" s="88"/>
      <c r="EE134" s="88"/>
      <c r="EF134" s="88"/>
      <c r="EG134" s="88"/>
      <c r="EH134" s="88"/>
      <c r="EI134" s="88"/>
      <c r="EJ134" s="88">
        <v>3000000</v>
      </c>
      <c r="EK134" s="88"/>
      <c r="EL134" s="88"/>
      <c r="EM134" s="88"/>
      <c r="EN134" s="88"/>
      <c r="EO134" s="88"/>
      <c r="EP134" s="88"/>
      <c r="EQ134" s="88"/>
      <c r="ER134" s="88"/>
      <c r="ES134" s="88"/>
      <c r="ET134" s="87"/>
      <c r="EU134" s="87"/>
      <c r="EV134" s="87"/>
      <c r="EW134" s="85">
        <f t="shared" si="262"/>
        <v>17800000</v>
      </c>
      <c r="EX134" s="90">
        <f t="shared" si="262"/>
        <v>0</v>
      </c>
      <c r="EY134" s="90">
        <f t="shared" si="263"/>
        <v>0</v>
      </c>
      <c r="EZ134" s="90">
        <f t="shared" si="263"/>
        <v>0</v>
      </c>
      <c r="FA134" s="192"/>
      <c r="FB134" s="87"/>
      <c r="FC134" s="88"/>
      <c r="FD134" s="88"/>
      <c r="FE134" s="88"/>
      <c r="FF134" s="147"/>
      <c r="FG134" s="87"/>
      <c r="FH134" s="87"/>
      <c r="FI134" s="87"/>
      <c r="FJ134" s="87"/>
      <c r="FK134" s="87"/>
      <c r="FL134" s="87"/>
      <c r="FM134" s="87"/>
      <c r="FN134" s="87"/>
      <c r="FO134" s="87"/>
      <c r="FP134" s="87"/>
      <c r="FQ134" s="87"/>
      <c r="FR134" s="87"/>
      <c r="FS134" s="87"/>
      <c r="FT134" s="87"/>
      <c r="FU134" s="87"/>
      <c r="FV134" s="87"/>
      <c r="FW134" s="87"/>
      <c r="FX134" s="87"/>
      <c r="FY134" s="87"/>
      <c r="FZ134" s="87"/>
      <c r="GA134" s="87"/>
      <c r="GB134" s="87"/>
      <c r="GC134" s="87"/>
      <c r="GD134" s="87"/>
      <c r="GE134" s="87"/>
      <c r="GF134" s="87">
        <v>18020000</v>
      </c>
      <c r="GG134" s="87"/>
      <c r="GH134" s="87"/>
      <c r="GI134" s="87"/>
      <c r="GJ134" s="87"/>
      <c r="GK134" s="87"/>
      <c r="GL134" s="87"/>
      <c r="GM134" s="87"/>
      <c r="GN134" s="87"/>
      <c r="GO134" s="87"/>
      <c r="GP134" s="87"/>
      <c r="GQ134" s="87"/>
      <c r="GR134" s="87"/>
      <c r="GS134" s="87"/>
      <c r="GT134" s="87"/>
      <c r="GU134" s="85">
        <f>FB134+FG134+FL134+FQ134+FV134+GA134+GF134+GK134+GP134</f>
        <v>18020000</v>
      </c>
      <c r="GV134" s="85">
        <f t="shared" si="264"/>
        <v>0</v>
      </c>
      <c r="GW134" s="85">
        <f t="shared" si="264"/>
        <v>0</v>
      </c>
      <c r="GX134" s="85">
        <f t="shared" si="264"/>
        <v>0</v>
      </c>
      <c r="GY134" s="85">
        <f t="shared" si="264"/>
        <v>0</v>
      </c>
      <c r="GZ134" s="772">
        <f>BM134+DE134+EW134+GU134</f>
        <v>71520000</v>
      </c>
      <c r="HA134" s="742" t="s">
        <v>1034</v>
      </c>
      <c r="HB134" s="297" t="s">
        <v>1304</v>
      </c>
      <c r="HC134" s="303" t="s">
        <v>1681</v>
      </c>
    </row>
    <row r="135" spans="1:211" ht="51.75" customHeight="1" x14ac:dyDescent="0.2">
      <c r="A135" s="782"/>
      <c r="B135" s="357"/>
      <c r="C135" s="300">
        <v>19</v>
      </c>
      <c r="D135" s="730" t="s">
        <v>306</v>
      </c>
      <c r="E135" s="732" t="s">
        <v>307</v>
      </c>
      <c r="F135" s="418" t="s">
        <v>308</v>
      </c>
      <c r="G135" s="465">
        <v>96</v>
      </c>
      <c r="H135" s="283" t="s">
        <v>344</v>
      </c>
      <c r="I135" s="457" t="s">
        <v>345</v>
      </c>
      <c r="J135" s="429" t="s">
        <v>266</v>
      </c>
      <c r="K135" s="429">
        <v>1</v>
      </c>
      <c r="L135" s="442" t="s">
        <v>73</v>
      </c>
      <c r="M135" s="444">
        <v>0</v>
      </c>
      <c r="N135" s="450">
        <v>6</v>
      </c>
      <c r="O135" s="436">
        <v>1</v>
      </c>
      <c r="P135" s="437">
        <v>0</v>
      </c>
      <c r="Q135" s="436">
        <v>3</v>
      </c>
      <c r="R135" s="891">
        <v>2</v>
      </c>
      <c r="S135" s="875">
        <v>4</v>
      </c>
      <c r="T135" s="892">
        <v>5</v>
      </c>
      <c r="U135" s="892">
        <v>2</v>
      </c>
      <c r="V135" s="893">
        <v>4</v>
      </c>
      <c r="W135" s="894">
        <v>6</v>
      </c>
      <c r="X135" s="720">
        <v>2</v>
      </c>
      <c r="Y135" s="720">
        <v>0</v>
      </c>
      <c r="Z135" s="433">
        <f>BM135/$BM$131</f>
        <v>5.4545454545454543E-2</v>
      </c>
      <c r="AA135" s="287">
        <v>4</v>
      </c>
      <c r="AB135" s="287" t="s">
        <v>114</v>
      </c>
      <c r="AC135" s="56"/>
      <c r="AD135" s="55"/>
      <c r="AE135" s="54"/>
      <c r="AF135" s="54"/>
      <c r="AG135" s="56"/>
      <c r="AH135" s="55"/>
      <c r="AI135" s="55"/>
      <c r="AJ135" s="55"/>
      <c r="AK135" s="56">
        <v>15000000</v>
      </c>
      <c r="AL135" s="55">
        <v>0</v>
      </c>
      <c r="AM135" s="55"/>
      <c r="AN135" s="55"/>
      <c r="AO135" s="56"/>
      <c r="AP135" s="55"/>
      <c r="AQ135" s="55"/>
      <c r="AR135" s="55"/>
      <c r="AS135" s="56"/>
      <c r="AT135" s="55"/>
      <c r="AU135" s="54"/>
      <c r="AV135" s="54"/>
      <c r="AW135" s="56"/>
      <c r="AX135" s="55"/>
      <c r="AY135" s="55"/>
      <c r="AZ135" s="55"/>
      <c r="BA135" s="56"/>
      <c r="BB135" s="55"/>
      <c r="BC135" s="55"/>
      <c r="BD135" s="55"/>
      <c r="BE135" s="56"/>
      <c r="BF135" s="55"/>
      <c r="BG135" s="54"/>
      <c r="BH135" s="54"/>
      <c r="BI135" s="56"/>
      <c r="BJ135" s="55"/>
      <c r="BK135" s="55"/>
      <c r="BL135" s="55"/>
      <c r="BM135" s="53">
        <f>+AC135+AG135+AK135+AO135+AS135+AW135+BA135+BE135+BI135</f>
        <v>15000000</v>
      </c>
      <c r="BN135" s="54">
        <f t="shared" si="260"/>
        <v>0</v>
      </c>
      <c r="BO135" s="54">
        <f t="shared" si="260"/>
        <v>0</v>
      </c>
      <c r="BP135" s="54">
        <f t="shared" si="260"/>
        <v>0</v>
      </c>
      <c r="BQ135" s="87"/>
      <c r="BR135" s="87"/>
      <c r="BS135" s="87"/>
      <c r="BT135" s="87"/>
      <c r="BU135" s="87"/>
      <c r="BV135" s="87"/>
      <c r="BW135" s="87"/>
      <c r="BX135" s="87"/>
      <c r="BY135" s="87"/>
      <c r="BZ135" s="87">
        <v>16300000</v>
      </c>
      <c r="CA135" s="87">
        <v>16300000</v>
      </c>
      <c r="CB135" s="87">
        <v>16300000</v>
      </c>
      <c r="CC135" s="87">
        <v>16300000</v>
      </c>
      <c r="CD135" s="87"/>
      <c r="CE135" s="87"/>
      <c r="CF135" s="87"/>
      <c r="CG135" s="87"/>
      <c r="CH135" s="87"/>
      <c r="CI135" s="87"/>
      <c r="CJ135" s="87"/>
      <c r="CK135" s="87"/>
      <c r="CL135" s="87"/>
      <c r="CM135" s="87"/>
      <c r="CN135" s="87"/>
      <c r="CO135" s="87"/>
      <c r="CP135" s="87"/>
      <c r="CQ135" s="87"/>
      <c r="CR135" s="87"/>
      <c r="CS135" s="87"/>
      <c r="CT135" s="87"/>
      <c r="CU135" s="87"/>
      <c r="CV135" s="87"/>
      <c r="CW135" s="87"/>
      <c r="CX135" s="87"/>
      <c r="CY135" s="87"/>
      <c r="CZ135" s="87"/>
      <c r="DA135" s="87"/>
      <c r="DB135" s="87"/>
      <c r="DC135" s="87"/>
      <c r="DD135" s="87"/>
      <c r="DE135" s="85">
        <f t="shared" si="261"/>
        <v>16300000</v>
      </c>
      <c r="DF135" s="100">
        <f t="shared" si="261"/>
        <v>16300000</v>
      </c>
      <c r="DG135" s="100">
        <f t="shared" si="261"/>
        <v>16300000</v>
      </c>
      <c r="DH135" s="100">
        <f t="shared" si="261"/>
        <v>16300000</v>
      </c>
      <c r="DI135" s="100"/>
      <c r="DJ135" s="88"/>
      <c r="DK135" s="66"/>
      <c r="DL135" s="88"/>
      <c r="DM135" s="88"/>
      <c r="DN135" s="88"/>
      <c r="DO135" s="88">
        <v>30000000</v>
      </c>
      <c r="DP135" s="88">
        <v>30000000</v>
      </c>
      <c r="DQ135" s="88">
        <v>30000000</v>
      </c>
      <c r="DR135" s="88"/>
      <c r="DS135" s="88">
        <v>200000</v>
      </c>
      <c r="DT135" s="88"/>
      <c r="DU135" s="88"/>
      <c r="DV135" s="88"/>
      <c r="DW135" s="88"/>
      <c r="DX135" s="88"/>
      <c r="DY135" s="88"/>
      <c r="DZ135" s="88"/>
      <c r="EA135" s="88"/>
      <c r="EB135" s="88"/>
      <c r="EC135" s="88"/>
      <c r="ED135" s="88"/>
      <c r="EE135" s="88"/>
      <c r="EF135" s="88"/>
      <c r="EG135" s="88"/>
      <c r="EH135" s="88"/>
      <c r="EI135" s="88"/>
      <c r="EJ135" s="88">
        <v>22225000</v>
      </c>
      <c r="EK135" s="88">
        <v>30000000</v>
      </c>
      <c r="EL135" s="88"/>
      <c r="EM135" s="88"/>
      <c r="EN135" s="88"/>
      <c r="EO135" s="88"/>
      <c r="EP135" s="88"/>
      <c r="EQ135" s="88"/>
      <c r="ER135" s="88"/>
      <c r="ES135" s="88"/>
      <c r="ET135" s="87"/>
      <c r="EU135" s="87"/>
      <c r="EV135" s="87"/>
      <c r="EW135" s="85">
        <f t="shared" si="262"/>
        <v>22425000</v>
      </c>
      <c r="EX135" s="90">
        <f t="shared" si="262"/>
        <v>60000000</v>
      </c>
      <c r="EY135" s="90">
        <f t="shared" si="263"/>
        <v>30000000</v>
      </c>
      <c r="EZ135" s="90">
        <f t="shared" si="263"/>
        <v>30000000</v>
      </c>
      <c r="FA135" s="192"/>
      <c r="FB135" s="87"/>
      <c r="FC135" s="88"/>
      <c r="FD135" s="88"/>
      <c r="FE135" s="88"/>
      <c r="FF135" s="147"/>
      <c r="FG135" s="87"/>
      <c r="FH135" s="87"/>
      <c r="FI135" s="87"/>
      <c r="FJ135" s="87"/>
      <c r="FK135" s="87"/>
      <c r="FL135" s="87">
        <v>10000000</v>
      </c>
      <c r="FM135" s="87">
        <v>10774992</v>
      </c>
      <c r="FN135" s="87"/>
      <c r="FO135" s="87"/>
      <c r="FP135" s="87"/>
      <c r="FQ135" s="87"/>
      <c r="FR135" s="87"/>
      <c r="FS135" s="87"/>
      <c r="FT135" s="87"/>
      <c r="FU135" s="87"/>
      <c r="FV135" s="87"/>
      <c r="FW135" s="87"/>
      <c r="FX135" s="87"/>
      <c r="FY135" s="87"/>
      <c r="FZ135" s="87"/>
      <c r="GA135" s="87"/>
      <c r="GB135" s="87"/>
      <c r="GC135" s="87"/>
      <c r="GD135" s="87"/>
      <c r="GE135" s="87"/>
      <c r="GF135" s="87">
        <v>5461750</v>
      </c>
      <c r="GG135" s="87"/>
      <c r="GH135" s="87"/>
      <c r="GI135" s="87"/>
      <c r="GJ135" s="87"/>
      <c r="GK135" s="87"/>
      <c r="GL135" s="87"/>
      <c r="GM135" s="87"/>
      <c r="GN135" s="87"/>
      <c r="GO135" s="87"/>
      <c r="GP135" s="87"/>
      <c r="GQ135" s="87"/>
      <c r="GR135" s="87"/>
      <c r="GS135" s="87"/>
      <c r="GT135" s="87"/>
      <c r="GU135" s="85">
        <f>FB135+FG135+FL135+FQ135+FV135+GA135+GF135+GK135+GP135</f>
        <v>15461750</v>
      </c>
      <c r="GV135" s="85">
        <f t="shared" si="264"/>
        <v>10774992</v>
      </c>
      <c r="GW135" s="85">
        <f t="shared" si="264"/>
        <v>0</v>
      </c>
      <c r="GX135" s="85">
        <f t="shared" si="264"/>
        <v>0</v>
      </c>
      <c r="GY135" s="85">
        <f t="shared" si="264"/>
        <v>0</v>
      </c>
      <c r="GZ135" s="772">
        <f>BM135+DE135+EW135+GU135</f>
        <v>69186750</v>
      </c>
      <c r="HA135" s="742"/>
      <c r="HB135" s="280" t="s">
        <v>1305</v>
      </c>
      <c r="HC135" s="299" t="s">
        <v>1682</v>
      </c>
    </row>
    <row r="136" spans="1:211" ht="24.75" customHeight="1" x14ac:dyDescent="0.2">
      <c r="A136" s="782"/>
      <c r="B136" s="357"/>
      <c r="C136" s="266">
        <v>22</v>
      </c>
      <c r="D136" s="267" t="s">
        <v>346</v>
      </c>
      <c r="E136" s="269"/>
      <c r="F136" s="320"/>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04">
        <f t="shared" ref="AC136:BL136" si="265">SUM(AC137)</f>
        <v>0</v>
      </c>
      <c r="AD136" s="204">
        <f t="shared" si="265"/>
        <v>0</v>
      </c>
      <c r="AE136" s="204">
        <f t="shared" si="265"/>
        <v>0</v>
      </c>
      <c r="AF136" s="204">
        <f t="shared" si="265"/>
        <v>0</v>
      </c>
      <c r="AG136" s="204">
        <f t="shared" si="265"/>
        <v>0</v>
      </c>
      <c r="AH136" s="204">
        <f t="shared" si="265"/>
        <v>0</v>
      </c>
      <c r="AI136" s="204">
        <f t="shared" si="265"/>
        <v>0</v>
      </c>
      <c r="AJ136" s="204">
        <f t="shared" si="265"/>
        <v>0</v>
      </c>
      <c r="AK136" s="204">
        <f t="shared" si="265"/>
        <v>0</v>
      </c>
      <c r="AL136" s="204">
        <f t="shared" si="265"/>
        <v>0</v>
      </c>
      <c r="AM136" s="204">
        <f t="shared" si="265"/>
        <v>0</v>
      </c>
      <c r="AN136" s="204">
        <f t="shared" si="265"/>
        <v>0</v>
      </c>
      <c r="AO136" s="204">
        <f t="shared" si="265"/>
        <v>0</v>
      </c>
      <c r="AP136" s="204">
        <f t="shared" si="265"/>
        <v>0</v>
      </c>
      <c r="AQ136" s="204">
        <f t="shared" si="265"/>
        <v>0</v>
      </c>
      <c r="AR136" s="204">
        <f t="shared" si="265"/>
        <v>0</v>
      </c>
      <c r="AS136" s="204">
        <f t="shared" si="265"/>
        <v>0</v>
      </c>
      <c r="AT136" s="204">
        <f t="shared" si="265"/>
        <v>0</v>
      </c>
      <c r="AU136" s="204">
        <f t="shared" si="265"/>
        <v>0</v>
      </c>
      <c r="AV136" s="204">
        <f t="shared" si="265"/>
        <v>0</v>
      </c>
      <c r="AW136" s="204">
        <f t="shared" si="265"/>
        <v>0</v>
      </c>
      <c r="AX136" s="204">
        <f t="shared" si="265"/>
        <v>0</v>
      </c>
      <c r="AY136" s="204">
        <f t="shared" si="265"/>
        <v>0</v>
      </c>
      <c r="AZ136" s="204">
        <f t="shared" si="265"/>
        <v>0</v>
      </c>
      <c r="BA136" s="204">
        <f t="shared" si="265"/>
        <v>110000000</v>
      </c>
      <c r="BB136" s="204">
        <f t="shared" si="265"/>
        <v>110000000</v>
      </c>
      <c r="BC136" s="204">
        <f t="shared" si="265"/>
        <v>0</v>
      </c>
      <c r="BD136" s="204">
        <f t="shared" si="265"/>
        <v>0</v>
      </c>
      <c r="BE136" s="204">
        <f t="shared" si="265"/>
        <v>0</v>
      </c>
      <c r="BF136" s="204">
        <f t="shared" si="265"/>
        <v>0</v>
      </c>
      <c r="BG136" s="204">
        <f t="shared" si="265"/>
        <v>0</v>
      </c>
      <c r="BH136" s="204">
        <f t="shared" si="265"/>
        <v>0</v>
      </c>
      <c r="BI136" s="204">
        <f t="shared" si="265"/>
        <v>0</v>
      </c>
      <c r="BJ136" s="204">
        <f t="shared" si="265"/>
        <v>0</v>
      </c>
      <c r="BK136" s="204">
        <f t="shared" si="265"/>
        <v>0</v>
      </c>
      <c r="BL136" s="204">
        <f t="shared" si="265"/>
        <v>0</v>
      </c>
      <c r="BM136" s="204">
        <f t="shared" ref="BM136:DX136" si="266">SUM(BM137)</f>
        <v>110000000</v>
      </c>
      <c r="BN136" s="204">
        <f t="shared" si="266"/>
        <v>110000000</v>
      </c>
      <c r="BO136" s="204">
        <f t="shared" si="266"/>
        <v>0</v>
      </c>
      <c r="BP136" s="204">
        <f t="shared" si="266"/>
        <v>0</v>
      </c>
      <c r="BQ136" s="204">
        <f t="shared" si="266"/>
        <v>0</v>
      </c>
      <c r="BR136" s="204">
        <f t="shared" si="266"/>
        <v>0</v>
      </c>
      <c r="BS136" s="204">
        <f t="shared" si="266"/>
        <v>0</v>
      </c>
      <c r="BT136" s="204">
        <f t="shared" si="266"/>
        <v>0</v>
      </c>
      <c r="BU136" s="204">
        <f t="shared" si="266"/>
        <v>0</v>
      </c>
      <c r="BV136" s="204">
        <f t="shared" si="266"/>
        <v>0</v>
      </c>
      <c r="BW136" s="204">
        <f t="shared" si="266"/>
        <v>0</v>
      </c>
      <c r="BX136" s="204">
        <f t="shared" si="266"/>
        <v>0</v>
      </c>
      <c r="BY136" s="204">
        <f t="shared" si="266"/>
        <v>0</v>
      </c>
      <c r="BZ136" s="204">
        <f t="shared" si="266"/>
        <v>0</v>
      </c>
      <c r="CA136" s="204">
        <f t="shared" si="266"/>
        <v>43300000</v>
      </c>
      <c r="CB136" s="204">
        <f t="shared" si="266"/>
        <v>8000000</v>
      </c>
      <c r="CC136" s="204">
        <f t="shared" si="266"/>
        <v>8000000</v>
      </c>
      <c r="CD136" s="204">
        <f t="shared" si="266"/>
        <v>0</v>
      </c>
      <c r="CE136" s="204">
        <f t="shared" si="266"/>
        <v>0</v>
      </c>
      <c r="CF136" s="204">
        <f t="shared" si="266"/>
        <v>0</v>
      </c>
      <c r="CG136" s="204">
        <f t="shared" si="266"/>
        <v>0</v>
      </c>
      <c r="CH136" s="204">
        <f t="shared" si="266"/>
        <v>0</v>
      </c>
      <c r="CI136" s="204">
        <f t="shared" si="266"/>
        <v>0</v>
      </c>
      <c r="CJ136" s="204">
        <f t="shared" si="266"/>
        <v>0</v>
      </c>
      <c r="CK136" s="204">
        <f t="shared" si="266"/>
        <v>0</v>
      </c>
      <c r="CL136" s="204">
        <f t="shared" si="266"/>
        <v>0</v>
      </c>
      <c r="CM136" s="204">
        <f t="shared" si="266"/>
        <v>0</v>
      </c>
      <c r="CN136" s="204">
        <f t="shared" si="266"/>
        <v>0</v>
      </c>
      <c r="CO136" s="204">
        <f t="shared" si="266"/>
        <v>0</v>
      </c>
      <c r="CP136" s="204">
        <f t="shared" si="266"/>
        <v>0</v>
      </c>
      <c r="CQ136" s="204">
        <f t="shared" si="266"/>
        <v>113300000</v>
      </c>
      <c r="CR136" s="204">
        <f t="shared" si="266"/>
        <v>0</v>
      </c>
      <c r="CS136" s="204">
        <f t="shared" si="266"/>
        <v>0</v>
      </c>
      <c r="CT136" s="204">
        <f t="shared" si="266"/>
        <v>0</v>
      </c>
      <c r="CU136" s="204">
        <f t="shared" si="266"/>
        <v>0</v>
      </c>
      <c r="CV136" s="204">
        <f t="shared" si="266"/>
        <v>0</v>
      </c>
      <c r="CW136" s="204">
        <f t="shared" si="266"/>
        <v>0</v>
      </c>
      <c r="CX136" s="204">
        <f t="shared" si="266"/>
        <v>0</v>
      </c>
      <c r="CY136" s="204">
        <f t="shared" si="266"/>
        <v>0</v>
      </c>
      <c r="CZ136" s="204">
        <f t="shared" si="266"/>
        <v>0</v>
      </c>
      <c r="DA136" s="204">
        <f t="shared" si="266"/>
        <v>0</v>
      </c>
      <c r="DB136" s="204">
        <f t="shared" si="266"/>
        <v>0</v>
      </c>
      <c r="DC136" s="204">
        <f t="shared" si="266"/>
        <v>0</v>
      </c>
      <c r="DD136" s="204">
        <f t="shared" si="266"/>
        <v>0</v>
      </c>
      <c r="DE136" s="204">
        <f t="shared" si="266"/>
        <v>113300000</v>
      </c>
      <c r="DF136" s="204">
        <f t="shared" si="266"/>
        <v>43300000</v>
      </c>
      <c r="DG136" s="204">
        <f t="shared" si="266"/>
        <v>8000000</v>
      </c>
      <c r="DH136" s="204">
        <f t="shared" si="266"/>
        <v>8000000</v>
      </c>
      <c r="DI136" s="204">
        <f t="shared" si="266"/>
        <v>0</v>
      </c>
      <c r="DJ136" s="204">
        <f t="shared" si="266"/>
        <v>0</v>
      </c>
      <c r="DK136" s="204">
        <f t="shared" si="266"/>
        <v>0</v>
      </c>
      <c r="DL136" s="204">
        <f t="shared" si="266"/>
        <v>0</v>
      </c>
      <c r="DM136" s="204">
        <f t="shared" si="266"/>
        <v>0</v>
      </c>
      <c r="DN136" s="204">
        <f t="shared" si="266"/>
        <v>0</v>
      </c>
      <c r="DO136" s="204">
        <f t="shared" si="266"/>
        <v>0</v>
      </c>
      <c r="DP136" s="204">
        <f t="shared" si="266"/>
        <v>0</v>
      </c>
      <c r="DQ136" s="204">
        <f t="shared" si="266"/>
        <v>0</v>
      </c>
      <c r="DR136" s="204">
        <f t="shared" si="266"/>
        <v>0</v>
      </c>
      <c r="DS136" s="204">
        <f t="shared" si="266"/>
        <v>0</v>
      </c>
      <c r="DT136" s="204">
        <f t="shared" si="266"/>
        <v>0</v>
      </c>
      <c r="DU136" s="204">
        <f t="shared" si="266"/>
        <v>0</v>
      </c>
      <c r="DV136" s="204">
        <f t="shared" si="266"/>
        <v>0</v>
      </c>
      <c r="DW136" s="204">
        <f t="shared" si="266"/>
        <v>0</v>
      </c>
      <c r="DX136" s="204">
        <f t="shared" si="266"/>
        <v>0</v>
      </c>
      <c r="DY136" s="204">
        <f t="shared" ref="DY136:EW136" si="267">SUM(DY137)</f>
        <v>0</v>
      </c>
      <c r="DZ136" s="204">
        <f t="shared" si="267"/>
        <v>0</v>
      </c>
      <c r="EA136" s="204">
        <f t="shared" si="267"/>
        <v>0</v>
      </c>
      <c r="EB136" s="204">
        <f t="shared" si="267"/>
        <v>0</v>
      </c>
      <c r="EC136" s="204">
        <f t="shared" si="267"/>
        <v>0</v>
      </c>
      <c r="ED136" s="204">
        <f t="shared" si="267"/>
        <v>0</v>
      </c>
      <c r="EE136" s="204">
        <f t="shared" si="267"/>
        <v>0</v>
      </c>
      <c r="EF136" s="204">
        <f t="shared" si="267"/>
        <v>0</v>
      </c>
      <c r="EG136" s="204">
        <f t="shared" si="267"/>
        <v>0</v>
      </c>
      <c r="EH136" s="204">
        <f t="shared" si="267"/>
        <v>0</v>
      </c>
      <c r="EI136" s="204">
        <f t="shared" si="267"/>
        <v>0</v>
      </c>
      <c r="EJ136" s="204">
        <f t="shared" si="267"/>
        <v>116699000</v>
      </c>
      <c r="EK136" s="204">
        <f t="shared" si="267"/>
        <v>0</v>
      </c>
      <c r="EL136" s="204">
        <f t="shared" si="267"/>
        <v>0</v>
      </c>
      <c r="EM136" s="204">
        <f t="shared" si="267"/>
        <v>0</v>
      </c>
      <c r="EN136" s="204">
        <f t="shared" si="267"/>
        <v>0</v>
      </c>
      <c r="EO136" s="204">
        <f t="shared" si="267"/>
        <v>0</v>
      </c>
      <c r="EP136" s="204">
        <f t="shared" si="267"/>
        <v>0</v>
      </c>
      <c r="EQ136" s="204">
        <f t="shared" si="267"/>
        <v>0</v>
      </c>
      <c r="ER136" s="204">
        <f t="shared" si="267"/>
        <v>0</v>
      </c>
      <c r="ES136" s="204">
        <f t="shared" si="267"/>
        <v>0</v>
      </c>
      <c r="ET136" s="204">
        <f t="shared" si="267"/>
        <v>0</v>
      </c>
      <c r="EU136" s="204">
        <f t="shared" si="267"/>
        <v>0</v>
      </c>
      <c r="EV136" s="204">
        <f t="shared" si="267"/>
        <v>0</v>
      </c>
      <c r="EW136" s="204">
        <f t="shared" si="267"/>
        <v>116699000</v>
      </c>
      <c r="EX136" s="204">
        <f t="shared" ref="EX136:GZ136" si="268">SUM(EX137)</f>
        <v>0</v>
      </c>
      <c r="EY136" s="204">
        <f t="shared" si="268"/>
        <v>0</v>
      </c>
      <c r="EZ136" s="204">
        <f t="shared" si="268"/>
        <v>0</v>
      </c>
      <c r="FA136" s="204">
        <f t="shared" si="268"/>
        <v>0</v>
      </c>
      <c r="FB136" s="689">
        <f t="shared" si="268"/>
        <v>0</v>
      </c>
      <c r="FC136" s="204">
        <f t="shared" si="268"/>
        <v>0</v>
      </c>
      <c r="FD136" s="204">
        <f t="shared" si="268"/>
        <v>0</v>
      </c>
      <c r="FE136" s="204">
        <f t="shared" si="268"/>
        <v>0</v>
      </c>
      <c r="FF136" s="204">
        <f t="shared" si="268"/>
        <v>0</v>
      </c>
      <c r="FG136" s="204">
        <f t="shared" si="268"/>
        <v>0</v>
      </c>
      <c r="FH136" s="204">
        <f t="shared" si="268"/>
        <v>20000000</v>
      </c>
      <c r="FI136" s="204">
        <f t="shared" si="268"/>
        <v>0</v>
      </c>
      <c r="FJ136" s="204">
        <f t="shared" si="268"/>
        <v>0</v>
      </c>
      <c r="FK136" s="204">
        <f t="shared" si="268"/>
        <v>0</v>
      </c>
      <c r="FL136" s="204">
        <f t="shared" si="268"/>
        <v>0</v>
      </c>
      <c r="FM136" s="204">
        <f t="shared" si="268"/>
        <v>10000000</v>
      </c>
      <c r="FN136" s="204">
        <f t="shared" si="268"/>
        <v>9000000</v>
      </c>
      <c r="FO136" s="204">
        <f t="shared" si="268"/>
        <v>3000000</v>
      </c>
      <c r="FP136" s="204">
        <f t="shared" si="268"/>
        <v>0</v>
      </c>
      <c r="FQ136" s="204">
        <f t="shared" si="268"/>
        <v>0</v>
      </c>
      <c r="FR136" s="204">
        <f t="shared" si="268"/>
        <v>0</v>
      </c>
      <c r="FS136" s="204">
        <f t="shared" si="268"/>
        <v>0</v>
      </c>
      <c r="FT136" s="204">
        <f t="shared" si="268"/>
        <v>0</v>
      </c>
      <c r="FU136" s="204">
        <f t="shared" si="268"/>
        <v>0</v>
      </c>
      <c r="FV136" s="204">
        <f t="shared" si="268"/>
        <v>0</v>
      </c>
      <c r="FW136" s="204">
        <f t="shared" si="268"/>
        <v>0</v>
      </c>
      <c r="FX136" s="204">
        <f t="shared" si="268"/>
        <v>0</v>
      </c>
      <c r="FY136" s="204">
        <f t="shared" si="268"/>
        <v>0</v>
      </c>
      <c r="FZ136" s="204">
        <f t="shared" si="268"/>
        <v>0</v>
      </c>
      <c r="GA136" s="204">
        <f t="shared" si="268"/>
        <v>0</v>
      </c>
      <c r="GB136" s="204">
        <f t="shared" si="268"/>
        <v>0</v>
      </c>
      <c r="GC136" s="204">
        <f t="shared" si="268"/>
        <v>0</v>
      </c>
      <c r="GD136" s="204">
        <f t="shared" si="268"/>
        <v>0</v>
      </c>
      <c r="GE136" s="204">
        <f t="shared" si="268"/>
        <v>0</v>
      </c>
      <c r="GF136" s="204">
        <f t="shared" si="268"/>
        <v>120199970</v>
      </c>
      <c r="GG136" s="204">
        <f t="shared" si="268"/>
        <v>0</v>
      </c>
      <c r="GH136" s="204">
        <f t="shared" si="268"/>
        <v>0</v>
      </c>
      <c r="GI136" s="204">
        <f t="shared" si="268"/>
        <v>0</v>
      </c>
      <c r="GJ136" s="204">
        <f t="shared" si="268"/>
        <v>0</v>
      </c>
      <c r="GK136" s="204">
        <f t="shared" si="268"/>
        <v>0</v>
      </c>
      <c r="GL136" s="204">
        <f t="shared" si="268"/>
        <v>0</v>
      </c>
      <c r="GM136" s="204">
        <f t="shared" si="268"/>
        <v>0</v>
      </c>
      <c r="GN136" s="204">
        <f t="shared" si="268"/>
        <v>0</v>
      </c>
      <c r="GO136" s="204">
        <f t="shared" si="268"/>
        <v>0</v>
      </c>
      <c r="GP136" s="204">
        <f t="shared" si="268"/>
        <v>0</v>
      </c>
      <c r="GQ136" s="204">
        <f t="shared" si="268"/>
        <v>0</v>
      </c>
      <c r="GR136" s="204">
        <f t="shared" si="268"/>
        <v>0</v>
      </c>
      <c r="GS136" s="204">
        <f t="shared" si="268"/>
        <v>0</v>
      </c>
      <c r="GT136" s="204">
        <f t="shared" si="268"/>
        <v>0</v>
      </c>
      <c r="GU136" s="204">
        <f t="shared" si="268"/>
        <v>120199970</v>
      </c>
      <c r="GV136" s="204">
        <f t="shared" si="268"/>
        <v>30000000</v>
      </c>
      <c r="GW136" s="204">
        <f t="shared" si="268"/>
        <v>9000000</v>
      </c>
      <c r="GX136" s="204">
        <f t="shared" si="268"/>
        <v>3000000</v>
      </c>
      <c r="GY136" s="204">
        <f t="shared" si="268"/>
        <v>0</v>
      </c>
      <c r="GZ136" s="776">
        <f t="shared" si="268"/>
        <v>460198970</v>
      </c>
      <c r="HA136" s="269"/>
      <c r="HB136" s="266"/>
      <c r="HC136" s="326"/>
    </row>
    <row r="137" spans="1:211" ht="227.25" customHeight="1" x14ac:dyDescent="0.2">
      <c r="A137" s="782"/>
      <c r="B137" s="357"/>
      <c r="C137" s="286" t="s">
        <v>945</v>
      </c>
      <c r="D137" s="466" t="s">
        <v>953</v>
      </c>
      <c r="E137" s="467" t="s">
        <v>954</v>
      </c>
      <c r="F137" s="467" t="s">
        <v>955</v>
      </c>
      <c r="G137" s="724">
        <v>97</v>
      </c>
      <c r="H137" s="481" t="s">
        <v>347</v>
      </c>
      <c r="I137" s="800" t="s">
        <v>348</v>
      </c>
      <c r="J137" s="801" t="s">
        <v>266</v>
      </c>
      <c r="K137" s="485">
        <v>1</v>
      </c>
      <c r="L137" s="802" t="s">
        <v>73</v>
      </c>
      <c r="M137" s="803" t="s">
        <v>53</v>
      </c>
      <c r="N137" s="802">
        <v>52</v>
      </c>
      <c r="O137" s="484">
        <v>6.5</v>
      </c>
      <c r="P137" s="804">
        <v>0</v>
      </c>
      <c r="Q137" s="468">
        <v>26</v>
      </c>
      <c r="R137" s="891">
        <v>33</v>
      </c>
      <c r="S137" s="805">
        <v>37</v>
      </c>
      <c r="T137" s="468">
        <v>46</v>
      </c>
      <c r="U137" s="468"/>
      <c r="V137" s="469">
        <v>52</v>
      </c>
      <c r="W137" s="470">
        <v>52</v>
      </c>
      <c r="X137" s="468"/>
      <c r="Y137" s="468">
        <v>52</v>
      </c>
      <c r="Z137" s="488">
        <f>BM137/BM136</f>
        <v>1</v>
      </c>
      <c r="AA137" s="773">
        <v>4</v>
      </c>
      <c r="AB137" s="773" t="s">
        <v>114</v>
      </c>
      <c r="AC137" s="159"/>
      <c r="AD137" s="55"/>
      <c r="AE137" s="54"/>
      <c r="AF137" s="54"/>
      <c r="AG137" s="159"/>
      <c r="AH137" s="55"/>
      <c r="AI137" s="55"/>
      <c r="AJ137" s="55"/>
      <c r="AK137" s="159"/>
      <c r="AL137" s="55"/>
      <c r="AM137" s="55"/>
      <c r="AN137" s="55"/>
      <c r="AO137" s="159"/>
      <c r="AP137" s="55"/>
      <c r="AQ137" s="55"/>
      <c r="AR137" s="55"/>
      <c r="AS137" s="159"/>
      <c r="AT137" s="55"/>
      <c r="AU137" s="54"/>
      <c r="AV137" s="54"/>
      <c r="AW137" s="159"/>
      <c r="AX137" s="55"/>
      <c r="AY137" s="55"/>
      <c r="AZ137" s="55"/>
      <c r="BA137" s="159">
        <v>110000000</v>
      </c>
      <c r="BB137" s="55">
        <v>110000000</v>
      </c>
      <c r="BC137" s="55"/>
      <c r="BD137" s="55"/>
      <c r="BE137" s="159"/>
      <c r="BF137" s="55"/>
      <c r="BG137" s="54"/>
      <c r="BH137" s="54"/>
      <c r="BI137" s="159"/>
      <c r="BJ137" s="55"/>
      <c r="BK137" s="55"/>
      <c r="BL137" s="55"/>
      <c r="BM137" s="160">
        <f>+AC137+AG137+AK137+AO137+AS137+AW137+BA137+BE137+BI137</f>
        <v>110000000</v>
      </c>
      <c r="BN137" s="160">
        <f>AD137+AH137+AL137+AP137+AT137+AX137+BB137+BF137+BJ137</f>
        <v>110000000</v>
      </c>
      <c r="BO137" s="160">
        <f>AE137+AI137+AM137+AQ137+AU137+AY137+BC137+BG137+BK137</f>
        <v>0</v>
      </c>
      <c r="BP137" s="160">
        <f>AF137+AJ137+AN137+AR137+AV137+AZ137+BD137+BH137+BL137</f>
        <v>0</v>
      </c>
      <c r="BQ137" s="110"/>
      <c r="BR137" s="111"/>
      <c r="BS137" s="111"/>
      <c r="BT137" s="111"/>
      <c r="BU137" s="110"/>
      <c r="BV137" s="806"/>
      <c r="BW137" s="110"/>
      <c r="BX137" s="110"/>
      <c r="BY137" s="110"/>
      <c r="BZ137" s="110"/>
      <c r="CA137" s="160">
        <v>43300000</v>
      </c>
      <c r="CB137" s="110">
        <v>8000000</v>
      </c>
      <c r="CC137" s="110">
        <v>8000000</v>
      </c>
      <c r="CD137" s="110"/>
      <c r="CE137" s="110"/>
      <c r="CF137" s="160"/>
      <c r="CG137" s="110"/>
      <c r="CH137" s="110"/>
      <c r="CI137" s="110"/>
      <c r="CJ137" s="110"/>
      <c r="CK137" s="110"/>
      <c r="CL137" s="110"/>
      <c r="CM137" s="110"/>
      <c r="CN137" s="110"/>
      <c r="CO137" s="110"/>
      <c r="CP137" s="110"/>
      <c r="CQ137" s="110">
        <v>113300000</v>
      </c>
      <c r="CR137" s="110"/>
      <c r="CS137" s="110"/>
      <c r="CT137" s="110"/>
      <c r="CU137" s="110"/>
      <c r="CV137" s="110"/>
      <c r="CW137" s="110"/>
      <c r="CX137" s="110"/>
      <c r="CY137" s="110"/>
      <c r="CZ137" s="110"/>
      <c r="DA137" s="110"/>
      <c r="DB137" s="110"/>
      <c r="DC137" s="110"/>
      <c r="DD137" s="110"/>
      <c r="DE137" s="110">
        <f>BQ137+BU137+BZ137+CE137+CI137+CM137+CQ137+CV137+DA137</f>
        <v>113300000</v>
      </c>
      <c r="DF137" s="160">
        <f>BR137+BV137+CA137+CF137+CJ137+CN137+CR137+CW137+DB137</f>
        <v>43300000</v>
      </c>
      <c r="DG137" s="160">
        <f>BS137+BW137+CB137+CG137+CK137+CO137+CS137+CX137+DC137</f>
        <v>8000000</v>
      </c>
      <c r="DH137" s="160">
        <f>BT137+BX137+CC137+CH137+CL137+CP137+CT137+CY137+DD137</f>
        <v>8000000</v>
      </c>
      <c r="DI137" s="160"/>
      <c r="DJ137" s="110"/>
      <c r="DK137" s="160"/>
      <c r="DL137" s="110"/>
      <c r="DM137" s="110"/>
      <c r="DN137" s="110"/>
      <c r="DO137" s="110"/>
      <c r="DP137" s="110"/>
      <c r="DQ137" s="110"/>
      <c r="DR137" s="110"/>
      <c r="DS137" s="110"/>
      <c r="DT137" s="110"/>
      <c r="DU137" s="110"/>
      <c r="DV137" s="110"/>
      <c r="DW137" s="110"/>
      <c r="DX137" s="111"/>
      <c r="DY137" s="111"/>
      <c r="DZ137" s="111"/>
      <c r="EA137" s="111"/>
      <c r="EB137" s="110"/>
      <c r="EC137" s="110"/>
      <c r="ED137" s="110"/>
      <c r="EE137" s="110"/>
      <c r="EF137" s="110"/>
      <c r="EG137" s="110"/>
      <c r="EH137" s="110"/>
      <c r="EI137" s="110"/>
      <c r="EJ137" s="110">
        <v>116699000</v>
      </c>
      <c r="EK137" s="110"/>
      <c r="EL137" s="110"/>
      <c r="EM137" s="110"/>
      <c r="EN137" s="110"/>
      <c r="EO137" s="110"/>
      <c r="EP137" s="110"/>
      <c r="EQ137" s="110"/>
      <c r="ER137" s="110"/>
      <c r="ES137" s="110"/>
      <c r="ET137" s="117"/>
      <c r="EU137" s="117"/>
      <c r="EV137" s="117"/>
      <c r="EW137" s="85">
        <f>DJ137+DN137+DS137+DX137+EB137+EF137+EJ137+EN137+ES137</f>
        <v>116699000</v>
      </c>
      <c r="EX137" s="90">
        <f>DK137+DO137+DT137+DY137+EC137+EG137+EK137+EO137+ET137</f>
        <v>0</v>
      </c>
      <c r="EY137" s="90">
        <f>DL137+DP137+DU137+DZ137+ED137+EH137+EL137+EP137+EU137</f>
        <v>0</v>
      </c>
      <c r="EZ137" s="90">
        <f>DM137+DQ137+DV137+EA137+EE137+EI137+EM137+EQ137+EV137</f>
        <v>0</v>
      </c>
      <c r="FA137" s="150"/>
      <c r="FB137" s="117"/>
      <c r="FC137" s="59"/>
      <c r="FD137" s="59"/>
      <c r="FE137" s="59"/>
      <c r="FF137" s="149"/>
      <c r="FG137" s="110"/>
      <c r="FH137" s="110">
        <v>20000000</v>
      </c>
      <c r="FI137" s="110"/>
      <c r="FJ137" s="110"/>
      <c r="FK137" s="110"/>
      <c r="FL137" s="110"/>
      <c r="FM137" s="110">
        <v>10000000</v>
      </c>
      <c r="FN137" s="110">
        <v>9000000</v>
      </c>
      <c r="FO137" s="110">
        <v>3000000</v>
      </c>
      <c r="FP137" s="110"/>
      <c r="FQ137" s="111"/>
      <c r="FR137" s="111"/>
      <c r="FS137" s="111"/>
      <c r="FT137" s="111"/>
      <c r="FU137" s="111"/>
      <c r="FV137" s="110"/>
      <c r="FW137" s="110"/>
      <c r="FX137" s="110"/>
      <c r="FY137" s="110"/>
      <c r="FZ137" s="110"/>
      <c r="GA137" s="110"/>
      <c r="GB137" s="110"/>
      <c r="GC137" s="110"/>
      <c r="GD137" s="110"/>
      <c r="GE137" s="110"/>
      <c r="GF137" s="110">
        <v>120199970</v>
      </c>
      <c r="GG137" s="110"/>
      <c r="GH137" s="110"/>
      <c r="GI137" s="110"/>
      <c r="GJ137" s="110"/>
      <c r="GK137" s="110"/>
      <c r="GL137" s="110"/>
      <c r="GM137" s="110"/>
      <c r="GN137" s="110"/>
      <c r="GO137" s="110"/>
      <c r="GP137" s="110"/>
      <c r="GQ137" s="117"/>
      <c r="GR137" s="117"/>
      <c r="GS137" s="117"/>
      <c r="GT137" s="117"/>
      <c r="GU137" s="85">
        <f>FB137+FG137+FL137+FQ137+FV137+GA137+GF137+GK137+GP137</f>
        <v>120199970</v>
      </c>
      <c r="GV137" s="85">
        <f>GQ137+GL137+GG137+GB137+FW137+FR137+FM137+FH137+FC137</f>
        <v>30000000</v>
      </c>
      <c r="GW137" s="85">
        <f>GR137+GM137+GH137+GC137+FX137+FS137+FN137+FI137+FD137</f>
        <v>9000000</v>
      </c>
      <c r="GX137" s="85">
        <f>GS137+GN137+GI137+GD137+FY137+FT137+FO137+FJ137+FE137</f>
        <v>3000000</v>
      </c>
      <c r="GY137" s="85">
        <f>GT137+GO137+GJ137+GE137+FZ137+FU137+FP137+FK137+FF137</f>
        <v>0</v>
      </c>
      <c r="GZ137" s="807">
        <f>BM137+DE137+EW137+GU137</f>
        <v>460198970</v>
      </c>
      <c r="HA137" s="741" t="s">
        <v>1035</v>
      </c>
      <c r="HB137" s="297" t="s">
        <v>1306</v>
      </c>
      <c r="HC137" s="303" t="s">
        <v>1683</v>
      </c>
    </row>
    <row r="138" spans="1:211" ht="24.75" customHeight="1" x14ac:dyDescent="0.2">
      <c r="A138" s="782"/>
      <c r="B138" s="252">
        <v>7</v>
      </c>
      <c r="C138" s="355" t="s">
        <v>349</v>
      </c>
      <c r="D138" s="257"/>
      <c r="E138" s="257"/>
      <c r="F138" s="257"/>
      <c r="G138" s="256"/>
      <c r="H138" s="256"/>
      <c r="I138" s="256"/>
      <c r="J138" s="256"/>
      <c r="K138" s="256"/>
      <c r="L138" s="256"/>
      <c r="M138" s="256"/>
      <c r="N138" s="256"/>
      <c r="O138" s="256"/>
      <c r="P138" s="256"/>
      <c r="Q138" s="256"/>
      <c r="R138" s="256"/>
      <c r="S138" s="256"/>
      <c r="T138" s="256"/>
      <c r="U138" s="256"/>
      <c r="V138" s="256"/>
      <c r="W138" s="256"/>
      <c r="X138" s="256"/>
      <c r="Y138" s="256"/>
      <c r="Z138" s="256"/>
      <c r="AA138" s="256"/>
      <c r="AB138" s="256"/>
      <c r="AC138" s="50">
        <f t="shared" ref="AC138:CN138" si="269">AC139+AC145</f>
        <v>0</v>
      </c>
      <c r="AD138" s="50">
        <f t="shared" si="269"/>
        <v>0</v>
      </c>
      <c r="AE138" s="50">
        <f t="shared" si="269"/>
        <v>0</v>
      </c>
      <c r="AF138" s="50">
        <f t="shared" si="269"/>
        <v>0</v>
      </c>
      <c r="AG138" s="50">
        <f t="shared" si="269"/>
        <v>0</v>
      </c>
      <c r="AH138" s="50">
        <f t="shared" si="269"/>
        <v>0</v>
      </c>
      <c r="AI138" s="50">
        <f t="shared" si="269"/>
        <v>0</v>
      </c>
      <c r="AJ138" s="50">
        <f t="shared" si="269"/>
        <v>0</v>
      </c>
      <c r="AK138" s="50">
        <f t="shared" si="269"/>
        <v>80000000</v>
      </c>
      <c r="AL138" s="50">
        <f t="shared" si="269"/>
        <v>80000000</v>
      </c>
      <c r="AM138" s="50">
        <f t="shared" si="269"/>
        <v>988000</v>
      </c>
      <c r="AN138" s="50">
        <f t="shared" si="269"/>
        <v>988000</v>
      </c>
      <c r="AO138" s="50">
        <f t="shared" si="269"/>
        <v>0</v>
      </c>
      <c r="AP138" s="50">
        <f t="shared" si="269"/>
        <v>0</v>
      </c>
      <c r="AQ138" s="50">
        <f t="shared" si="269"/>
        <v>0</v>
      </c>
      <c r="AR138" s="50">
        <f t="shared" si="269"/>
        <v>0</v>
      </c>
      <c r="AS138" s="50">
        <f t="shared" si="269"/>
        <v>0</v>
      </c>
      <c r="AT138" s="50">
        <f t="shared" si="269"/>
        <v>0</v>
      </c>
      <c r="AU138" s="50">
        <f t="shared" si="269"/>
        <v>0</v>
      </c>
      <c r="AV138" s="50">
        <f t="shared" si="269"/>
        <v>0</v>
      </c>
      <c r="AW138" s="50">
        <f t="shared" si="269"/>
        <v>0</v>
      </c>
      <c r="AX138" s="50">
        <f t="shared" si="269"/>
        <v>0</v>
      </c>
      <c r="AY138" s="50">
        <f t="shared" si="269"/>
        <v>0</v>
      </c>
      <c r="AZ138" s="50">
        <f t="shared" si="269"/>
        <v>0</v>
      </c>
      <c r="BA138" s="50">
        <f t="shared" si="269"/>
        <v>200000000</v>
      </c>
      <c r="BB138" s="50">
        <f t="shared" si="269"/>
        <v>200000000</v>
      </c>
      <c r="BC138" s="50">
        <f t="shared" si="269"/>
        <v>124193139</v>
      </c>
      <c r="BD138" s="50">
        <f t="shared" si="269"/>
        <v>99500000</v>
      </c>
      <c r="BE138" s="50">
        <f t="shared" si="269"/>
        <v>0</v>
      </c>
      <c r="BF138" s="50">
        <f t="shared" si="269"/>
        <v>0</v>
      </c>
      <c r="BG138" s="50">
        <f t="shared" si="269"/>
        <v>0</v>
      </c>
      <c r="BH138" s="50">
        <f t="shared" si="269"/>
        <v>0</v>
      </c>
      <c r="BI138" s="50">
        <f t="shared" si="269"/>
        <v>4000000000</v>
      </c>
      <c r="BJ138" s="50">
        <f t="shared" si="269"/>
        <v>0</v>
      </c>
      <c r="BK138" s="50">
        <f t="shared" si="269"/>
        <v>0</v>
      </c>
      <c r="BL138" s="50">
        <f t="shared" si="269"/>
        <v>0</v>
      </c>
      <c r="BM138" s="50">
        <f t="shared" si="269"/>
        <v>4280000000</v>
      </c>
      <c r="BN138" s="50">
        <f t="shared" si="269"/>
        <v>280000000</v>
      </c>
      <c r="BO138" s="50">
        <f t="shared" si="269"/>
        <v>125181139</v>
      </c>
      <c r="BP138" s="50">
        <f t="shared" si="269"/>
        <v>100488000</v>
      </c>
      <c r="BQ138" s="50">
        <f t="shared" si="269"/>
        <v>0</v>
      </c>
      <c r="BR138" s="50">
        <f t="shared" si="269"/>
        <v>0</v>
      </c>
      <c r="BS138" s="50">
        <f t="shared" si="269"/>
        <v>0</v>
      </c>
      <c r="BT138" s="50">
        <f t="shared" si="269"/>
        <v>0</v>
      </c>
      <c r="BU138" s="50">
        <f t="shared" si="269"/>
        <v>0</v>
      </c>
      <c r="BV138" s="50">
        <f t="shared" si="269"/>
        <v>0</v>
      </c>
      <c r="BW138" s="50">
        <f t="shared" si="269"/>
        <v>0</v>
      </c>
      <c r="BX138" s="50">
        <f t="shared" si="269"/>
        <v>0</v>
      </c>
      <c r="BY138" s="50">
        <f t="shared" si="269"/>
        <v>0</v>
      </c>
      <c r="BZ138" s="50">
        <f t="shared" si="269"/>
        <v>90000000</v>
      </c>
      <c r="CA138" s="50">
        <f t="shared" si="269"/>
        <v>354268585</v>
      </c>
      <c r="CB138" s="50">
        <f t="shared" si="269"/>
        <v>123459945</v>
      </c>
      <c r="CC138" s="50">
        <f t="shared" si="269"/>
        <v>123459945</v>
      </c>
      <c r="CD138" s="50">
        <f t="shared" si="269"/>
        <v>0</v>
      </c>
      <c r="CE138" s="50">
        <f t="shared" si="269"/>
        <v>0</v>
      </c>
      <c r="CF138" s="50">
        <f t="shared" si="269"/>
        <v>0</v>
      </c>
      <c r="CG138" s="50">
        <f t="shared" si="269"/>
        <v>0</v>
      </c>
      <c r="CH138" s="50">
        <f t="shared" si="269"/>
        <v>0</v>
      </c>
      <c r="CI138" s="50">
        <f t="shared" si="269"/>
        <v>0</v>
      </c>
      <c r="CJ138" s="50">
        <f t="shared" si="269"/>
        <v>0</v>
      </c>
      <c r="CK138" s="50">
        <f t="shared" si="269"/>
        <v>0</v>
      </c>
      <c r="CL138" s="50">
        <f t="shared" si="269"/>
        <v>0</v>
      </c>
      <c r="CM138" s="50">
        <f t="shared" si="269"/>
        <v>0</v>
      </c>
      <c r="CN138" s="50">
        <f t="shared" si="269"/>
        <v>0</v>
      </c>
      <c r="CO138" s="50">
        <f t="shared" ref="CO138:EV138" si="270">CO139+CO145</f>
        <v>0</v>
      </c>
      <c r="CP138" s="50">
        <f t="shared" si="270"/>
        <v>0</v>
      </c>
      <c r="CQ138" s="50">
        <f t="shared" si="270"/>
        <v>206000000</v>
      </c>
      <c r="CR138" s="50">
        <f t="shared" si="270"/>
        <v>0</v>
      </c>
      <c r="CS138" s="50">
        <f t="shared" si="270"/>
        <v>0</v>
      </c>
      <c r="CT138" s="50">
        <f t="shared" si="270"/>
        <v>0</v>
      </c>
      <c r="CU138" s="50">
        <f t="shared" si="270"/>
        <v>20000000</v>
      </c>
      <c r="CV138" s="50">
        <f t="shared" si="270"/>
        <v>0</v>
      </c>
      <c r="CW138" s="50">
        <f t="shared" si="270"/>
        <v>0</v>
      </c>
      <c r="CX138" s="50">
        <f t="shared" si="270"/>
        <v>0</v>
      </c>
      <c r="CY138" s="50">
        <f t="shared" si="270"/>
        <v>0</v>
      </c>
      <c r="CZ138" s="50">
        <f t="shared" si="270"/>
        <v>0</v>
      </c>
      <c r="DA138" s="50">
        <f t="shared" si="270"/>
        <v>4000000000</v>
      </c>
      <c r="DB138" s="50">
        <f t="shared" si="270"/>
        <v>0</v>
      </c>
      <c r="DC138" s="50">
        <f t="shared" si="270"/>
        <v>0</v>
      </c>
      <c r="DD138" s="50">
        <f t="shared" si="270"/>
        <v>0</v>
      </c>
      <c r="DE138" s="50">
        <f t="shared" si="270"/>
        <v>4296000000</v>
      </c>
      <c r="DF138" s="50">
        <f t="shared" si="270"/>
        <v>354268585</v>
      </c>
      <c r="DG138" s="50">
        <f t="shared" si="270"/>
        <v>123459945</v>
      </c>
      <c r="DH138" s="50">
        <f t="shared" si="270"/>
        <v>123459945</v>
      </c>
      <c r="DI138" s="50">
        <f t="shared" si="270"/>
        <v>20000000</v>
      </c>
      <c r="DJ138" s="50">
        <f t="shared" si="270"/>
        <v>0</v>
      </c>
      <c r="DK138" s="50">
        <f t="shared" si="270"/>
        <v>0</v>
      </c>
      <c r="DL138" s="50">
        <f t="shared" si="270"/>
        <v>0</v>
      </c>
      <c r="DM138" s="50">
        <f t="shared" si="270"/>
        <v>0</v>
      </c>
      <c r="DN138" s="50">
        <f t="shared" si="270"/>
        <v>0</v>
      </c>
      <c r="DO138" s="50">
        <f t="shared" si="270"/>
        <v>1438827352</v>
      </c>
      <c r="DP138" s="50">
        <f t="shared" si="270"/>
        <v>1411473664</v>
      </c>
      <c r="DQ138" s="50">
        <f t="shared" si="270"/>
        <v>1411473664</v>
      </c>
      <c r="DR138" s="50">
        <f t="shared" si="270"/>
        <v>0</v>
      </c>
      <c r="DS138" s="50">
        <f t="shared" si="270"/>
        <v>40000000</v>
      </c>
      <c r="DT138" s="50">
        <f t="shared" si="270"/>
        <v>202511175</v>
      </c>
      <c r="DU138" s="50">
        <f t="shared" si="270"/>
        <v>175998664</v>
      </c>
      <c r="DV138" s="50">
        <f t="shared" si="270"/>
        <v>175998664</v>
      </c>
      <c r="DW138" s="50">
        <f t="shared" si="270"/>
        <v>0</v>
      </c>
      <c r="DX138" s="50">
        <f t="shared" si="270"/>
        <v>0</v>
      </c>
      <c r="DY138" s="50">
        <f t="shared" si="270"/>
        <v>0</v>
      </c>
      <c r="DZ138" s="50">
        <f t="shared" si="270"/>
        <v>0</v>
      </c>
      <c r="EA138" s="50">
        <f t="shared" si="270"/>
        <v>0</v>
      </c>
      <c r="EB138" s="50">
        <f t="shared" si="270"/>
        <v>0</v>
      </c>
      <c r="EC138" s="50">
        <f t="shared" si="270"/>
        <v>0</v>
      </c>
      <c r="ED138" s="50">
        <f t="shared" si="270"/>
        <v>0</v>
      </c>
      <c r="EE138" s="50">
        <f t="shared" si="270"/>
        <v>0</v>
      </c>
      <c r="EF138" s="50">
        <f t="shared" si="270"/>
        <v>0</v>
      </c>
      <c r="EG138" s="50">
        <f t="shared" si="270"/>
        <v>0</v>
      </c>
      <c r="EH138" s="50">
        <f t="shared" si="270"/>
        <v>0</v>
      </c>
      <c r="EI138" s="50">
        <f t="shared" si="270"/>
        <v>0</v>
      </c>
      <c r="EJ138" s="50">
        <f t="shared" si="270"/>
        <v>212180000</v>
      </c>
      <c r="EK138" s="50">
        <f t="shared" si="270"/>
        <v>0</v>
      </c>
      <c r="EL138" s="50">
        <f t="shared" si="270"/>
        <v>0</v>
      </c>
      <c r="EM138" s="50">
        <f t="shared" si="270"/>
        <v>0</v>
      </c>
      <c r="EN138" s="50">
        <f t="shared" si="270"/>
        <v>0</v>
      </c>
      <c r="EO138" s="50">
        <f t="shared" si="270"/>
        <v>0</v>
      </c>
      <c r="EP138" s="50">
        <f t="shared" si="270"/>
        <v>0</v>
      </c>
      <c r="EQ138" s="50">
        <f t="shared" si="270"/>
        <v>0</v>
      </c>
      <c r="ER138" s="50">
        <f t="shared" si="270"/>
        <v>0</v>
      </c>
      <c r="ES138" s="50">
        <f t="shared" si="270"/>
        <v>4000000000</v>
      </c>
      <c r="ET138" s="50">
        <f t="shared" si="270"/>
        <v>0</v>
      </c>
      <c r="EU138" s="50">
        <f t="shared" si="270"/>
        <v>0</v>
      </c>
      <c r="EV138" s="50">
        <f t="shared" si="270"/>
        <v>0</v>
      </c>
      <c r="EW138" s="50">
        <f t="shared" ref="EW138" si="271">EW139+EW145</f>
        <v>4252180000</v>
      </c>
      <c r="EX138" s="50">
        <f t="shared" ref="EX138:GZ138" si="272">EX139+EX145</f>
        <v>1641338527</v>
      </c>
      <c r="EY138" s="50">
        <f t="shared" si="272"/>
        <v>1587472328</v>
      </c>
      <c r="EZ138" s="50">
        <f t="shared" si="272"/>
        <v>1587472328</v>
      </c>
      <c r="FA138" s="50">
        <f t="shared" si="272"/>
        <v>0</v>
      </c>
      <c r="FB138" s="50">
        <f t="shared" si="272"/>
        <v>0</v>
      </c>
      <c r="FC138" s="50">
        <f t="shared" si="272"/>
        <v>0</v>
      </c>
      <c r="FD138" s="50">
        <f t="shared" si="272"/>
        <v>0</v>
      </c>
      <c r="FE138" s="50">
        <f t="shared" si="272"/>
        <v>0</v>
      </c>
      <c r="FF138" s="50">
        <f t="shared" si="272"/>
        <v>0</v>
      </c>
      <c r="FG138" s="50">
        <f t="shared" si="272"/>
        <v>0</v>
      </c>
      <c r="FH138" s="50">
        <f t="shared" si="272"/>
        <v>664261887</v>
      </c>
      <c r="FI138" s="50">
        <f t="shared" si="272"/>
        <v>0</v>
      </c>
      <c r="FJ138" s="50">
        <f t="shared" si="272"/>
        <v>0</v>
      </c>
      <c r="FK138" s="50">
        <f t="shared" si="272"/>
        <v>0</v>
      </c>
      <c r="FL138" s="50">
        <f t="shared" si="272"/>
        <v>20000000</v>
      </c>
      <c r="FM138" s="50">
        <f t="shared" si="272"/>
        <v>340428884</v>
      </c>
      <c r="FN138" s="50">
        <f t="shared" si="272"/>
        <v>109924250</v>
      </c>
      <c r="FO138" s="50">
        <f t="shared" si="272"/>
        <v>102835500</v>
      </c>
      <c r="FP138" s="50">
        <f t="shared" si="272"/>
        <v>0</v>
      </c>
      <c r="FQ138" s="50">
        <f t="shared" si="272"/>
        <v>0</v>
      </c>
      <c r="FR138" s="50">
        <f t="shared" si="272"/>
        <v>0</v>
      </c>
      <c r="FS138" s="50">
        <f t="shared" si="272"/>
        <v>0</v>
      </c>
      <c r="FT138" s="50">
        <f t="shared" si="272"/>
        <v>0</v>
      </c>
      <c r="FU138" s="50">
        <f t="shared" si="272"/>
        <v>0</v>
      </c>
      <c r="FV138" s="50">
        <f t="shared" si="272"/>
        <v>0</v>
      </c>
      <c r="FW138" s="50">
        <f t="shared" si="272"/>
        <v>0</v>
      </c>
      <c r="FX138" s="50">
        <f t="shared" si="272"/>
        <v>0</v>
      </c>
      <c r="FY138" s="50">
        <f t="shared" si="272"/>
        <v>0</v>
      </c>
      <c r="FZ138" s="50">
        <f t="shared" si="272"/>
        <v>0</v>
      </c>
      <c r="GA138" s="50">
        <f t="shared" si="272"/>
        <v>0</v>
      </c>
      <c r="GB138" s="50">
        <f t="shared" si="272"/>
        <v>0</v>
      </c>
      <c r="GC138" s="50">
        <f t="shared" si="272"/>
        <v>0</v>
      </c>
      <c r="GD138" s="50">
        <f t="shared" si="272"/>
        <v>0</v>
      </c>
      <c r="GE138" s="50">
        <f t="shared" si="272"/>
        <v>0</v>
      </c>
      <c r="GF138" s="50">
        <f t="shared" si="272"/>
        <v>218545400.0033333</v>
      </c>
      <c r="GG138" s="50">
        <f t="shared" si="272"/>
        <v>0</v>
      </c>
      <c r="GH138" s="50">
        <f t="shared" si="272"/>
        <v>0</v>
      </c>
      <c r="GI138" s="50">
        <f t="shared" si="272"/>
        <v>0</v>
      </c>
      <c r="GJ138" s="50">
        <f t="shared" si="272"/>
        <v>0</v>
      </c>
      <c r="GK138" s="50">
        <f t="shared" si="272"/>
        <v>0</v>
      </c>
      <c r="GL138" s="50">
        <f t="shared" si="272"/>
        <v>0</v>
      </c>
      <c r="GM138" s="50">
        <f t="shared" si="272"/>
        <v>0</v>
      </c>
      <c r="GN138" s="50">
        <f t="shared" si="272"/>
        <v>0</v>
      </c>
      <c r="GO138" s="50">
        <f t="shared" si="272"/>
        <v>0</v>
      </c>
      <c r="GP138" s="50">
        <f t="shared" si="272"/>
        <v>5000000000</v>
      </c>
      <c r="GQ138" s="50">
        <f t="shared" si="272"/>
        <v>0</v>
      </c>
      <c r="GR138" s="50">
        <f t="shared" si="272"/>
        <v>0</v>
      </c>
      <c r="GS138" s="50">
        <f t="shared" si="272"/>
        <v>0</v>
      </c>
      <c r="GT138" s="50">
        <f t="shared" si="272"/>
        <v>0</v>
      </c>
      <c r="GU138" s="50">
        <f t="shared" si="272"/>
        <v>5238545400.0033331</v>
      </c>
      <c r="GV138" s="50">
        <f t="shared" si="272"/>
        <v>1004690771</v>
      </c>
      <c r="GW138" s="50">
        <f t="shared" si="272"/>
        <v>109924250</v>
      </c>
      <c r="GX138" s="50">
        <f t="shared" si="272"/>
        <v>102835500</v>
      </c>
      <c r="GY138" s="50">
        <f t="shared" si="272"/>
        <v>0</v>
      </c>
      <c r="GZ138" s="768">
        <f t="shared" si="272"/>
        <v>18066725400.003334</v>
      </c>
      <c r="HA138" s="256"/>
      <c r="HB138" s="263"/>
      <c r="HC138" s="326"/>
    </row>
    <row r="139" spans="1:211" ht="24.75" customHeight="1" x14ac:dyDescent="0.2">
      <c r="A139" s="782"/>
      <c r="B139" s="783"/>
      <c r="C139" s="266">
        <v>23</v>
      </c>
      <c r="D139" s="267" t="s">
        <v>350</v>
      </c>
      <c r="E139" s="319"/>
      <c r="F139" s="270"/>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51">
        <f t="shared" ref="AC139:BL139" si="273">SUM(AC140:AC144)</f>
        <v>0</v>
      </c>
      <c r="AD139" s="51">
        <f t="shared" si="273"/>
        <v>0</v>
      </c>
      <c r="AE139" s="51">
        <f t="shared" si="273"/>
        <v>0</v>
      </c>
      <c r="AF139" s="51">
        <f t="shared" si="273"/>
        <v>0</v>
      </c>
      <c r="AG139" s="51">
        <f t="shared" si="273"/>
        <v>0</v>
      </c>
      <c r="AH139" s="51">
        <f t="shared" si="273"/>
        <v>0</v>
      </c>
      <c r="AI139" s="51">
        <f t="shared" si="273"/>
        <v>0</v>
      </c>
      <c r="AJ139" s="51">
        <f t="shared" si="273"/>
        <v>0</v>
      </c>
      <c r="AK139" s="51">
        <f t="shared" si="273"/>
        <v>0</v>
      </c>
      <c r="AL139" s="51">
        <f t="shared" si="273"/>
        <v>0</v>
      </c>
      <c r="AM139" s="51">
        <f t="shared" si="273"/>
        <v>0</v>
      </c>
      <c r="AN139" s="51">
        <f t="shared" si="273"/>
        <v>0</v>
      </c>
      <c r="AO139" s="51">
        <f t="shared" si="273"/>
        <v>0</v>
      </c>
      <c r="AP139" s="51">
        <f t="shared" si="273"/>
        <v>0</v>
      </c>
      <c r="AQ139" s="51">
        <f t="shared" si="273"/>
        <v>0</v>
      </c>
      <c r="AR139" s="51">
        <f t="shared" si="273"/>
        <v>0</v>
      </c>
      <c r="AS139" s="51">
        <f t="shared" si="273"/>
        <v>0</v>
      </c>
      <c r="AT139" s="51">
        <f t="shared" si="273"/>
        <v>0</v>
      </c>
      <c r="AU139" s="51">
        <f t="shared" si="273"/>
        <v>0</v>
      </c>
      <c r="AV139" s="51">
        <f t="shared" si="273"/>
        <v>0</v>
      </c>
      <c r="AW139" s="51">
        <f t="shared" si="273"/>
        <v>0</v>
      </c>
      <c r="AX139" s="51">
        <f t="shared" si="273"/>
        <v>0</v>
      </c>
      <c r="AY139" s="51">
        <f t="shared" si="273"/>
        <v>0</v>
      </c>
      <c r="AZ139" s="51">
        <f t="shared" si="273"/>
        <v>0</v>
      </c>
      <c r="BA139" s="51">
        <f t="shared" si="273"/>
        <v>100000000</v>
      </c>
      <c r="BB139" s="51">
        <f t="shared" si="273"/>
        <v>100000000</v>
      </c>
      <c r="BC139" s="51">
        <f t="shared" si="273"/>
        <v>94193139</v>
      </c>
      <c r="BD139" s="51">
        <f t="shared" si="273"/>
        <v>89500000</v>
      </c>
      <c r="BE139" s="51">
        <f t="shared" si="273"/>
        <v>0</v>
      </c>
      <c r="BF139" s="51">
        <f t="shared" si="273"/>
        <v>0</v>
      </c>
      <c r="BG139" s="51">
        <f t="shared" si="273"/>
        <v>0</v>
      </c>
      <c r="BH139" s="51">
        <f t="shared" si="273"/>
        <v>0</v>
      </c>
      <c r="BI139" s="51">
        <f t="shared" si="273"/>
        <v>4000000000</v>
      </c>
      <c r="BJ139" s="51">
        <f t="shared" si="273"/>
        <v>0</v>
      </c>
      <c r="BK139" s="51">
        <f t="shared" si="273"/>
        <v>0</v>
      </c>
      <c r="BL139" s="51">
        <f t="shared" si="273"/>
        <v>0</v>
      </c>
      <c r="BM139" s="51">
        <f t="shared" ref="BM139:DX139" si="274">SUM(BM140:BM144)</f>
        <v>4100000000</v>
      </c>
      <c r="BN139" s="51">
        <f t="shared" si="274"/>
        <v>100000000</v>
      </c>
      <c r="BO139" s="51">
        <f t="shared" si="274"/>
        <v>94193139</v>
      </c>
      <c r="BP139" s="51">
        <f t="shared" si="274"/>
        <v>89500000</v>
      </c>
      <c r="BQ139" s="51">
        <f t="shared" si="274"/>
        <v>0</v>
      </c>
      <c r="BR139" s="51">
        <f t="shared" si="274"/>
        <v>0</v>
      </c>
      <c r="BS139" s="51">
        <f t="shared" si="274"/>
        <v>0</v>
      </c>
      <c r="BT139" s="51">
        <f t="shared" si="274"/>
        <v>0</v>
      </c>
      <c r="BU139" s="51">
        <f t="shared" si="274"/>
        <v>0</v>
      </c>
      <c r="BV139" s="51">
        <f t="shared" si="274"/>
        <v>0</v>
      </c>
      <c r="BW139" s="51">
        <f t="shared" si="274"/>
        <v>0</v>
      </c>
      <c r="BX139" s="51">
        <f t="shared" si="274"/>
        <v>0</v>
      </c>
      <c r="BY139" s="51">
        <f t="shared" si="274"/>
        <v>0</v>
      </c>
      <c r="BZ139" s="51">
        <f t="shared" si="274"/>
        <v>0</v>
      </c>
      <c r="CA139" s="51">
        <f t="shared" si="274"/>
        <v>15150000</v>
      </c>
      <c r="CB139" s="51">
        <f t="shared" si="274"/>
        <v>15150000</v>
      </c>
      <c r="CC139" s="51">
        <f t="shared" si="274"/>
        <v>15150000</v>
      </c>
      <c r="CD139" s="51">
        <f t="shared" si="274"/>
        <v>0</v>
      </c>
      <c r="CE139" s="51">
        <f t="shared" si="274"/>
        <v>0</v>
      </c>
      <c r="CF139" s="51">
        <f t="shared" si="274"/>
        <v>0</v>
      </c>
      <c r="CG139" s="51">
        <f t="shared" si="274"/>
        <v>0</v>
      </c>
      <c r="CH139" s="51">
        <f t="shared" si="274"/>
        <v>0</v>
      </c>
      <c r="CI139" s="51">
        <f t="shared" si="274"/>
        <v>0</v>
      </c>
      <c r="CJ139" s="51">
        <f t="shared" si="274"/>
        <v>0</v>
      </c>
      <c r="CK139" s="51">
        <f t="shared" si="274"/>
        <v>0</v>
      </c>
      <c r="CL139" s="51">
        <f t="shared" si="274"/>
        <v>0</v>
      </c>
      <c r="CM139" s="51">
        <f t="shared" si="274"/>
        <v>0</v>
      </c>
      <c r="CN139" s="51">
        <f t="shared" si="274"/>
        <v>0</v>
      </c>
      <c r="CO139" s="51">
        <f t="shared" si="274"/>
        <v>0</v>
      </c>
      <c r="CP139" s="51">
        <f t="shared" si="274"/>
        <v>0</v>
      </c>
      <c r="CQ139" s="51">
        <f t="shared" si="274"/>
        <v>103000000</v>
      </c>
      <c r="CR139" s="51">
        <f t="shared" si="274"/>
        <v>0</v>
      </c>
      <c r="CS139" s="51">
        <f t="shared" si="274"/>
        <v>0</v>
      </c>
      <c r="CT139" s="51">
        <f t="shared" si="274"/>
        <v>0</v>
      </c>
      <c r="CU139" s="51">
        <f t="shared" si="274"/>
        <v>0</v>
      </c>
      <c r="CV139" s="51">
        <f t="shared" si="274"/>
        <v>0</v>
      </c>
      <c r="CW139" s="51">
        <f t="shared" si="274"/>
        <v>0</v>
      </c>
      <c r="CX139" s="51">
        <f t="shared" si="274"/>
        <v>0</v>
      </c>
      <c r="CY139" s="51">
        <f t="shared" si="274"/>
        <v>0</v>
      </c>
      <c r="CZ139" s="51">
        <f t="shared" si="274"/>
        <v>0</v>
      </c>
      <c r="DA139" s="51">
        <f t="shared" si="274"/>
        <v>4000000000</v>
      </c>
      <c r="DB139" s="51">
        <f t="shared" si="274"/>
        <v>0</v>
      </c>
      <c r="DC139" s="51">
        <f t="shared" si="274"/>
        <v>0</v>
      </c>
      <c r="DD139" s="51">
        <f t="shared" si="274"/>
        <v>0</v>
      </c>
      <c r="DE139" s="51">
        <f t="shared" si="274"/>
        <v>4103000000</v>
      </c>
      <c r="DF139" s="51">
        <f t="shared" si="274"/>
        <v>15150000</v>
      </c>
      <c r="DG139" s="51">
        <f t="shared" si="274"/>
        <v>15150000</v>
      </c>
      <c r="DH139" s="51">
        <f t="shared" si="274"/>
        <v>15150000</v>
      </c>
      <c r="DI139" s="51">
        <f t="shared" si="274"/>
        <v>0</v>
      </c>
      <c r="DJ139" s="51">
        <f t="shared" si="274"/>
        <v>0</v>
      </c>
      <c r="DK139" s="51">
        <f t="shared" si="274"/>
        <v>0</v>
      </c>
      <c r="DL139" s="51">
        <f t="shared" si="274"/>
        <v>0</v>
      </c>
      <c r="DM139" s="51">
        <f t="shared" si="274"/>
        <v>0</v>
      </c>
      <c r="DN139" s="51">
        <f t="shared" si="274"/>
        <v>0</v>
      </c>
      <c r="DO139" s="51">
        <f t="shared" si="274"/>
        <v>44075000</v>
      </c>
      <c r="DP139" s="51">
        <f t="shared" si="274"/>
        <v>44075000</v>
      </c>
      <c r="DQ139" s="51">
        <f t="shared" si="274"/>
        <v>44075000</v>
      </c>
      <c r="DR139" s="51">
        <f t="shared" si="274"/>
        <v>0</v>
      </c>
      <c r="DS139" s="51">
        <f t="shared" si="274"/>
        <v>0</v>
      </c>
      <c r="DT139" s="51">
        <f t="shared" si="274"/>
        <v>0</v>
      </c>
      <c r="DU139" s="51">
        <f t="shared" si="274"/>
        <v>0</v>
      </c>
      <c r="DV139" s="51">
        <f t="shared" si="274"/>
        <v>0</v>
      </c>
      <c r="DW139" s="51">
        <f t="shared" si="274"/>
        <v>0</v>
      </c>
      <c r="DX139" s="51">
        <f t="shared" si="274"/>
        <v>0</v>
      </c>
      <c r="DY139" s="51">
        <f t="shared" ref="DY139:EW139" si="275">SUM(DY140:DY144)</f>
        <v>0</v>
      </c>
      <c r="DZ139" s="51">
        <f t="shared" si="275"/>
        <v>0</v>
      </c>
      <c r="EA139" s="51">
        <f t="shared" si="275"/>
        <v>0</v>
      </c>
      <c r="EB139" s="51">
        <f t="shared" si="275"/>
        <v>0</v>
      </c>
      <c r="EC139" s="51">
        <f t="shared" si="275"/>
        <v>0</v>
      </c>
      <c r="ED139" s="51">
        <f t="shared" si="275"/>
        <v>0</v>
      </c>
      <c r="EE139" s="51">
        <f t="shared" si="275"/>
        <v>0</v>
      </c>
      <c r="EF139" s="51">
        <f t="shared" si="275"/>
        <v>0</v>
      </c>
      <c r="EG139" s="51">
        <f t="shared" si="275"/>
        <v>0</v>
      </c>
      <c r="EH139" s="51">
        <f t="shared" si="275"/>
        <v>0</v>
      </c>
      <c r="EI139" s="51">
        <f t="shared" si="275"/>
        <v>0</v>
      </c>
      <c r="EJ139" s="51">
        <f t="shared" si="275"/>
        <v>106090000</v>
      </c>
      <c r="EK139" s="51">
        <f t="shared" si="275"/>
        <v>0</v>
      </c>
      <c r="EL139" s="51">
        <f t="shared" si="275"/>
        <v>0</v>
      </c>
      <c r="EM139" s="51">
        <f t="shared" si="275"/>
        <v>0</v>
      </c>
      <c r="EN139" s="51">
        <f t="shared" si="275"/>
        <v>0</v>
      </c>
      <c r="EO139" s="51">
        <f t="shared" si="275"/>
        <v>0</v>
      </c>
      <c r="EP139" s="51">
        <f t="shared" si="275"/>
        <v>0</v>
      </c>
      <c r="EQ139" s="51">
        <f t="shared" si="275"/>
        <v>0</v>
      </c>
      <c r="ER139" s="51">
        <f t="shared" si="275"/>
        <v>0</v>
      </c>
      <c r="ES139" s="51">
        <f t="shared" si="275"/>
        <v>4000000000</v>
      </c>
      <c r="ET139" s="51">
        <f t="shared" si="275"/>
        <v>0</v>
      </c>
      <c r="EU139" s="51">
        <f t="shared" si="275"/>
        <v>0</v>
      </c>
      <c r="EV139" s="51">
        <f t="shared" si="275"/>
        <v>0</v>
      </c>
      <c r="EW139" s="51">
        <f t="shared" si="275"/>
        <v>4106090000</v>
      </c>
      <c r="EX139" s="51">
        <f t="shared" ref="EX139:GZ139" si="276">SUM(EX140:EX144)</f>
        <v>44075000</v>
      </c>
      <c r="EY139" s="51">
        <f t="shared" si="276"/>
        <v>44075000</v>
      </c>
      <c r="EZ139" s="51">
        <f t="shared" si="276"/>
        <v>44075000</v>
      </c>
      <c r="FA139" s="51">
        <f t="shared" si="276"/>
        <v>0</v>
      </c>
      <c r="FB139" s="51">
        <f t="shared" si="276"/>
        <v>0</v>
      </c>
      <c r="FC139" s="51">
        <f t="shared" si="276"/>
        <v>0</v>
      </c>
      <c r="FD139" s="51">
        <f t="shared" si="276"/>
        <v>0</v>
      </c>
      <c r="FE139" s="51">
        <f t="shared" si="276"/>
        <v>0</v>
      </c>
      <c r="FF139" s="51">
        <f t="shared" si="276"/>
        <v>0</v>
      </c>
      <c r="FG139" s="51">
        <f t="shared" si="276"/>
        <v>0</v>
      </c>
      <c r="FH139" s="51">
        <f t="shared" si="276"/>
        <v>0</v>
      </c>
      <c r="FI139" s="51">
        <f t="shared" si="276"/>
        <v>0</v>
      </c>
      <c r="FJ139" s="51">
        <f t="shared" si="276"/>
        <v>0</v>
      </c>
      <c r="FK139" s="51">
        <f t="shared" si="276"/>
        <v>0</v>
      </c>
      <c r="FL139" s="51">
        <f t="shared" si="276"/>
        <v>0</v>
      </c>
      <c r="FM139" s="51">
        <f t="shared" si="276"/>
        <v>0</v>
      </c>
      <c r="FN139" s="51">
        <f t="shared" si="276"/>
        <v>0</v>
      </c>
      <c r="FO139" s="51">
        <f t="shared" si="276"/>
        <v>0</v>
      </c>
      <c r="FP139" s="51">
        <f t="shared" si="276"/>
        <v>0</v>
      </c>
      <c r="FQ139" s="51">
        <f t="shared" si="276"/>
        <v>0</v>
      </c>
      <c r="FR139" s="51">
        <f t="shared" si="276"/>
        <v>0</v>
      </c>
      <c r="FS139" s="51">
        <f t="shared" si="276"/>
        <v>0</v>
      </c>
      <c r="FT139" s="51">
        <f t="shared" si="276"/>
        <v>0</v>
      </c>
      <c r="FU139" s="51">
        <f t="shared" si="276"/>
        <v>0</v>
      </c>
      <c r="FV139" s="51">
        <f t="shared" si="276"/>
        <v>0</v>
      </c>
      <c r="FW139" s="51">
        <f t="shared" si="276"/>
        <v>0</v>
      </c>
      <c r="FX139" s="51">
        <f t="shared" si="276"/>
        <v>0</v>
      </c>
      <c r="FY139" s="51">
        <f t="shared" si="276"/>
        <v>0</v>
      </c>
      <c r="FZ139" s="51">
        <f t="shared" si="276"/>
        <v>0</v>
      </c>
      <c r="GA139" s="51">
        <f t="shared" si="276"/>
        <v>0</v>
      </c>
      <c r="GB139" s="51">
        <f t="shared" si="276"/>
        <v>0</v>
      </c>
      <c r="GC139" s="51">
        <f t="shared" si="276"/>
        <v>0</v>
      </c>
      <c r="GD139" s="51">
        <f t="shared" si="276"/>
        <v>0</v>
      </c>
      <c r="GE139" s="51">
        <f t="shared" si="276"/>
        <v>0</v>
      </c>
      <c r="GF139" s="51">
        <f t="shared" si="276"/>
        <v>109272700</v>
      </c>
      <c r="GG139" s="51">
        <f t="shared" si="276"/>
        <v>0</v>
      </c>
      <c r="GH139" s="51">
        <f t="shared" si="276"/>
        <v>0</v>
      </c>
      <c r="GI139" s="51">
        <f t="shared" si="276"/>
        <v>0</v>
      </c>
      <c r="GJ139" s="51">
        <f t="shared" si="276"/>
        <v>0</v>
      </c>
      <c r="GK139" s="51">
        <f t="shared" si="276"/>
        <v>0</v>
      </c>
      <c r="GL139" s="51">
        <f t="shared" si="276"/>
        <v>0</v>
      </c>
      <c r="GM139" s="51">
        <f t="shared" si="276"/>
        <v>0</v>
      </c>
      <c r="GN139" s="51">
        <f t="shared" si="276"/>
        <v>0</v>
      </c>
      <c r="GO139" s="51">
        <f t="shared" si="276"/>
        <v>0</v>
      </c>
      <c r="GP139" s="51">
        <f t="shared" si="276"/>
        <v>5000000000</v>
      </c>
      <c r="GQ139" s="51">
        <f t="shared" si="276"/>
        <v>0</v>
      </c>
      <c r="GR139" s="51">
        <f t="shared" si="276"/>
        <v>0</v>
      </c>
      <c r="GS139" s="51">
        <f t="shared" si="276"/>
        <v>0</v>
      </c>
      <c r="GT139" s="51">
        <f t="shared" si="276"/>
        <v>0</v>
      </c>
      <c r="GU139" s="51">
        <f t="shared" si="276"/>
        <v>5109272700</v>
      </c>
      <c r="GV139" s="51">
        <f t="shared" si="276"/>
        <v>0</v>
      </c>
      <c r="GW139" s="51">
        <f t="shared" si="276"/>
        <v>0</v>
      </c>
      <c r="GX139" s="51">
        <f t="shared" si="276"/>
        <v>0</v>
      </c>
      <c r="GY139" s="51">
        <f t="shared" si="276"/>
        <v>0</v>
      </c>
      <c r="GZ139" s="771">
        <f t="shared" si="276"/>
        <v>17418362700</v>
      </c>
      <c r="HA139" s="269"/>
      <c r="HB139" s="266"/>
      <c r="HC139" s="326"/>
    </row>
    <row r="140" spans="1:211" ht="83.25" customHeight="1" x14ac:dyDescent="0.2">
      <c r="A140" s="782"/>
      <c r="B140" s="357"/>
      <c r="C140" s="527">
        <v>16</v>
      </c>
      <c r="D140" s="729" t="s">
        <v>337</v>
      </c>
      <c r="E140" s="724">
        <v>45</v>
      </c>
      <c r="F140" s="724">
        <v>90</v>
      </c>
      <c r="G140" s="282">
        <v>98</v>
      </c>
      <c r="H140" s="283" t="s">
        <v>351</v>
      </c>
      <c r="I140" s="457" t="s">
        <v>352</v>
      </c>
      <c r="J140" s="429" t="s">
        <v>266</v>
      </c>
      <c r="K140" s="429">
        <v>1</v>
      </c>
      <c r="L140" s="435" t="s">
        <v>58</v>
      </c>
      <c r="M140" s="443">
        <v>60</v>
      </c>
      <c r="N140" s="436">
        <v>55</v>
      </c>
      <c r="O140" s="436">
        <v>55</v>
      </c>
      <c r="P140" s="437">
        <v>97</v>
      </c>
      <c r="Q140" s="436">
        <v>55</v>
      </c>
      <c r="R140" s="289"/>
      <c r="S140" s="438">
        <v>20</v>
      </c>
      <c r="T140" s="436">
        <v>55</v>
      </c>
      <c r="U140" s="436"/>
      <c r="V140" s="437">
        <v>160</v>
      </c>
      <c r="W140" s="458">
        <v>55</v>
      </c>
      <c r="X140" s="435"/>
      <c r="Y140" s="435">
        <v>0</v>
      </c>
      <c r="Z140" s="433">
        <f>BM140/$BM$139</f>
        <v>4.8780487804878049E-3</v>
      </c>
      <c r="AA140" s="287">
        <v>4</v>
      </c>
      <c r="AB140" s="358" t="s">
        <v>114</v>
      </c>
      <c r="AC140" s="56"/>
      <c r="AD140" s="55"/>
      <c r="AE140" s="54"/>
      <c r="AF140" s="54"/>
      <c r="AG140" s="56"/>
      <c r="AH140" s="55"/>
      <c r="AI140" s="55"/>
      <c r="AJ140" s="55"/>
      <c r="AK140" s="56"/>
      <c r="AL140" s="55"/>
      <c r="AM140" s="55"/>
      <c r="AN140" s="55"/>
      <c r="AO140" s="56"/>
      <c r="AP140" s="55"/>
      <c r="AQ140" s="55"/>
      <c r="AR140" s="55"/>
      <c r="AS140" s="56"/>
      <c r="AT140" s="55"/>
      <c r="AU140" s="54"/>
      <c r="AV140" s="54"/>
      <c r="AW140" s="56"/>
      <c r="AX140" s="55"/>
      <c r="AY140" s="55"/>
      <c r="AZ140" s="55"/>
      <c r="BA140" s="57">
        <v>20000000</v>
      </c>
      <c r="BB140" s="55">
        <v>17500000</v>
      </c>
      <c r="BC140" s="58">
        <v>17500000</v>
      </c>
      <c r="BD140" s="58">
        <v>17500000</v>
      </c>
      <c r="BE140" s="56"/>
      <c r="BF140" s="55"/>
      <c r="BG140" s="54"/>
      <c r="BH140" s="54"/>
      <c r="BI140" s="56"/>
      <c r="BJ140" s="55"/>
      <c r="BK140" s="55"/>
      <c r="BL140" s="55"/>
      <c r="BM140" s="53">
        <f>+AC140+AG140+AK140+AO140+AS140+AW140+BA140+BE140+BI140</f>
        <v>20000000</v>
      </c>
      <c r="BN140" s="54">
        <f t="shared" ref="BN140:BP144" si="277">AD140+AH140+AL140+AP140+AT140+AX140+BB140+BF140+BJ140</f>
        <v>17500000</v>
      </c>
      <c r="BO140" s="54">
        <f t="shared" si="277"/>
        <v>17500000</v>
      </c>
      <c r="BP140" s="54">
        <f t="shared" si="277"/>
        <v>17500000</v>
      </c>
      <c r="BQ140" s="87"/>
      <c r="BR140" s="87"/>
      <c r="BS140" s="87"/>
      <c r="BT140" s="87"/>
      <c r="BU140" s="87"/>
      <c r="BV140" s="471"/>
      <c r="BW140" s="87"/>
      <c r="BX140" s="87"/>
      <c r="BY140" s="87"/>
      <c r="BZ140" s="87"/>
      <c r="CA140" s="87"/>
      <c r="CB140" s="87"/>
      <c r="CC140" s="87"/>
      <c r="CD140" s="87"/>
      <c r="CE140" s="87"/>
      <c r="CF140" s="87"/>
      <c r="CG140" s="87"/>
      <c r="CH140" s="87"/>
      <c r="CI140" s="87"/>
      <c r="CJ140" s="87"/>
      <c r="CK140" s="87"/>
      <c r="CL140" s="87"/>
      <c r="CM140" s="87"/>
      <c r="CN140" s="87"/>
      <c r="CO140" s="87"/>
      <c r="CP140" s="87"/>
      <c r="CQ140" s="87">
        <v>20600000</v>
      </c>
      <c r="CR140" s="87"/>
      <c r="CS140" s="87"/>
      <c r="CT140" s="87"/>
      <c r="CU140" s="87"/>
      <c r="CV140" s="87"/>
      <c r="CW140" s="87"/>
      <c r="CX140" s="87"/>
      <c r="CY140" s="87"/>
      <c r="CZ140" s="87"/>
      <c r="DA140" s="87"/>
      <c r="DB140" s="87"/>
      <c r="DC140" s="87"/>
      <c r="DD140" s="87"/>
      <c r="DE140" s="85">
        <f t="shared" ref="DE140:DH144" si="278">BQ140+BU140+BZ140+CE140+CI140+CM140+CQ140+CV140+DA140</f>
        <v>20600000</v>
      </c>
      <c r="DF140" s="100">
        <f t="shared" si="278"/>
        <v>0</v>
      </c>
      <c r="DG140" s="100">
        <f t="shared" si="278"/>
        <v>0</v>
      </c>
      <c r="DH140" s="100">
        <f t="shared" si="278"/>
        <v>0</v>
      </c>
      <c r="DI140" s="100"/>
      <c r="DJ140" s="87"/>
      <c r="DK140" s="86"/>
      <c r="DL140" s="87"/>
      <c r="DM140" s="87"/>
      <c r="DN140" s="87"/>
      <c r="DO140" s="87"/>
      <c r="DP140" s="87"/>
      <c r="DQ140" s="87"/>
      <c r="DR140" s="87"/>
      <c r="DS140" s="87"/>
      <c r="DT140" s="87"/>
      <c r="DU140" s="87"/>
      <c r="DV140" s="87"/>
      <c r="DW140" s="87"/>
      <c r="DX140" s="87"/>
      <c r="DY140" s="87"/>
      <c r="DZ140" s="87"/>
      <c r="EA140" s="87"/>
      <c r="EB140" s="87"/>
      <c r="EC140" s="87"/>
      <c r="ED140" s="87"/>
      <c r="EE140" s="87"/>
      <c r="EF140" s="87"/>
      <c r="EG140" s="87"/>
      <c r="EH140" s="87"/>
      <c r="EI140" s="87"/>
      <c r="EJ140" s="87">
        <v>21200000</v>
      </c>
      <c r="EK140" s="87"/>
      <c r="EL140" s="87"/>
      <c r="EM140" s="87"/>
      <c r="EN140" s="87"/>
      <c r="EO140" s="87"/>
      <c r="EP140" s="87"/>
      <c r="EQ140" s="87"/>
      <c r="ER140" s="87"/>
      <c r="ES140" s="87"/>
      <c r="ET140" s="87"/>
      <c r="EU140" s="87"/>
      <c r="EV140" s="87"/>
      <c r="EW140" s="85">
        <f t="shared" ref="EW140:EX144" si="279">DJ140+DN140+DS140+DX140+EB140+EF140+EJ140+EN140+ES140</f>
        <v>21200000</v>
      </c>
      <c r="EX140" s="90">
        <f t="shared" si="279"/>
        <v>0</v>
      </c>
      <c r="EY140" s="90">
        <f t="shared" ref="EY140:EZ144" si="280">DL140+DP140+DU140+DZ140+ED140+EH140+EL140+EP140+EU140</f>
        <v>0</v>
      </c>
      <c r="EZ140" s="90">
        <f t="shared" si="280"/>
        <v>0</v>
      </c>
      <c r="FA140" s="192"/>
      <c r="FB140" s="87"/>
      <c r="FC140" s="88"/>
      <c r="FD140" s="88"/>
      <c r="FE140" s="88"/>
      <c r="FF140" s="147"/>
      <c r="FG140" s="87"/>
      <c r="FH140" s="87"/>
      <c r="FI140" s="87"/>
      <c r="FJ140" s="87"/>
      <c r="FK140" s="87"/>
      <c r="FL140" s="87"/>
      <c r="FM140" s="87"/>
      <c r="FN140" s="87"/>
      <c r="FO140" s="87"/>
      <c r="FP140" s="87"/>
      <c r="FQ140" s="87"/>
      <c r="FR140" s="87"/>
      <c r="FS140" s="87"/>
      <c r="FT140" s="87"/>
      <c r="FU140" s="87"/>
      <c r="FV140" s="87"/>
      <c r="FW140" s="87"/>
      <c r="FX140" s="87"/>
      <c r="FY140" s="87"/>
      <c r="FZ140" s="87"/>
      <c r="GA140" s="87"/>
      <c r="GB140" s="87"/>
      <c r="GC140" s="87"/>
      <c r="GD140" s="87"/>
      <c r="GE140" s="87"/>
      <c r="GF140" s="87">
        <v>21850000</v>
      </c>
      <c r="GG140" s="87"/>
      <c r="GH140" s="87"/>
      <c r="GI140" s="87"/>
      <c r="GJ140" s="87"/>
      <c r="GK140" s="87"/>
      <c r="GL140" s="87"/>
      <c r="GM140" s="87"/>
      <c r="GN140" s="87"/>
      <c r="GO140" s="87"/>
      <c r="GP140" s="87"/>
      <c r="GQ140" s="87"/>
      <c r="GR140" s="87"/>
      <c r="GS140" s="87"/>
      <c r="GT140" s="87"/>
      <c r="GU140" s="85">
        <f>FB140+FG140+FL140+FQ140+FV140+GA140+GF140+GK140+GP140</f>
        <v>21850000</v>
      </c>
      <c r="GV140" s="85">
        <f t="shared" ref="GV140:GY144" si="281">GQ140+GL140+GG140+GB140+FW140+FR140+FM140+FH140+FC140</f>
        <v>0</v>
      </c>
      <c r="GW140" s="85">
        <f t="shared" si="281"/>
        <v>0</v>
      </c>
      <c r="GX140" s="85">
        <f t="shared" si="281"/>
        <v>0</v>
      </c>
      <c r="GY140" s="85">
        <f t="shared" si="281"/>
        <v>0</v>
      </c>
      <c r="GZ140" s="772">
        <f>BM140+DE140+EW140+GU140</f>
        <v>83650000</v>
      </c>
      <c r="HA140" s="742" t="s">
        <v>1036</v>
      </c>
      <c r="HB140" s="280" t="s">
        <v>1307</v>
      </c>
      <c r="HC140" s="303" t="s">
        <v>1684</v>
      </c>
    </row>
    <row r="141" spans="1:211" ht="78.75" customHeight="1" x14ac:dyDescent="0.2">
      <c r="A141" s="782"/>
      <c r="B141" s="362"/>
      <c r="C141" s="363"/>
      <c r="D141" s="472"/>
      <c r="E141" s="365"/>
      <c r="F141" s="365"/>
      <c r="G141" s="287">
        <v>99</v>
      </c>
      <c r="H141" s="283" t="s">
        <v>353</v>
      </c>
      <c r="I141" s="457" t="s">
        <v>354</v>
      </c>
      <c r="J141" s="429" t="s">
        <v>266</v>
      </c>
      <c r="K141" s="429">
        <v>1</v>
      </c>
      <c r="L141" s="435" t="s">
        <v>58</v>
      </c>
      <c r="M141" s="443">
        <v>76</v>
      </c>
      <c r="N141" s="436">
        <v>150</v>
      </c>
      <c r="O141" s="436">
        <v>150</v>
      </c>
      <c r="P141" s="437">
        <v>150</v>
      </c>
      <c r="Q141" s="436">
        <v>150</v>
      </c>
      <c r="R141" s="289"/>
      <c r="S141" s="441">
        <v>112</v>
      </c>
      <c r="T141" s="436">
        <v>150</v>
      </c>
      <c r="U141" s="436"/>
      <c r="V141" s="437">
        <v>750</v>
      </c>
      <c r="W141" s="458">
        <v>150</v>
      </c>
      <c r="X141" s="435"/>
      <c r="Y141" s="435">
        <v>0</v>
      </c>
      <c r="Z141" s="433">
        <f>BM141/$BM$139</f>
        <v>9.7560975609756097E-3</v>
      </c>
      <c r="AA141" s="287">
        <v>4</v>
      </c>
      <c r="AB141" s="358" t="s">
        <v>114</v>
      </c>
      <c r="AC141" s="56"/>
      <c r="AD141" s="55"/>
      <c r="AE141" s="54"/>
      <c r="AF141" s="54"/>
      <c r="AG141" s="56"/>
      <c r="AH141" s="55"/>
      <c r="AI141" s="55"/>
      <c r="AJ141" s="55"/>
      <c r="AK141" s="56"/>
      <c r="AL141" s="55"/>
      <c r="AM141" s="55"/>
      <c r="AN141" s="55"/>
      <c r="AO141" s="56"/>
      <c r="AP141" s="55"/>
      <c r="AQ141" s="55"/>
      <c r="AR141" s="55"/>
      <c r="AS141" s="56"/>
      <c r="AT141" s="55"/>
      <c r="AU141" s="54"/>
      <c r="AV141" s="54"/>
      <c r="AW141" s="56"/>
      <c r="AX141" s="55"/>
      <c r="AY141" s="55"/>
      <c r="AZ141" s="55"/>
      <c r="BA141" s="57">
        <v>40000000</v>
      </c>
      <c r="BB141" s="55">
        <v>0</v>
      </c>
      <c r="BC141" s="58"/>
      <c r="BD141" s="58"/>
      <c r="BE141" s="56"/>
      <c r="BF141" s="55"/>
      <c r="BG141" s="54"/>
      <c r="BH141" s="54"/>
      <c r="BI141" s="56"/>
      <c r="BJ141" s="55"/>
      <c r="BK141" s="55"/>
      <c r="BL141" s="55"/>
      <c r="BM141" s="53">
        <f>+AC141+AG141+AK141+AO141+AS141+AW141+BA141+BE141+BI141</f>
        <v>40000000</v>
      </c>
      <c r="BN141" s="54">
        <f t="shared" si="277"/>
        <v>0</v>
      </c>
      <c r="BO141" s="54">
        <f t="shared" si="277"/>
        <v>0</v>
      </c>
      <c r="BP141" s="54">
        <f t="shared" si="277"/>
        <v>0</v>
      </c>
      <c r="BQ141" s="87"/>
      <c r="BR141" s="87"/>
      <c r="BS141" s="87"/>
      <c r="BT141" s="87"/>
      <c r="BU141" s="87"/>
      <c r="BV141" s="87"/>
      <c r="BW141" s="87"/>
      <c r="BX141" s="87"/>
      <c r="BY141" s="87"/>
      <c r="BZ141" s="87"/>
      <c r="CA141" s="87"/>
      <c r="CB141" s="87"/>
      <c r="CC141" s="87"/>
      <c r="CD141" s="87"/>
      <c r="CE141" s="87"/>
      <c r="CF141" s="87"/>
      <c r="CG141" s="87"/>
      <c r="CH141" s="87"/>
      <c r="CI141" s="87"/>
      <c r="CJ141" s="87"/>
      <c r="CK141" s="87"/>
      <c r="CL141" s="87"/>
      <c r="CM141" s="87"/>
      <c r="CN141" s="87"/>
      <c r="CO141" s="87"/>
      <c r="CP141" s="87"/>
      <c r="CQ141" s="87">
        <v>41200000</v>
      </c>
      <c r="CR141" s="87"/>
      <c r="CS141" s="87"/>
      <c r="CT141" s="87"/>
      <c r="CU141" s="87"/>
      <c r="CV141" s="87"/>
      <c r="CW141" s="87"/>
      <c r="CX141" s="87"/>
      <c r="CY141" s="87"/>
      <c r="CZ141" s="87"/>
      <c r="DA141" s="87"/>
      <c r="DB141" s="87"/>
      <c r="DC141" s="87"/>
      <c r="DD141" s="87"/>
      <c r="DE141" s="85">
        <f t="shared" si="278"/>
        <v>41200000</v>
      </c>
      <c r="DF141" s="100">
        <f t="shared" si="278"/>
        <v>0</v>
      </c>
      <c r="DG141" s="100">
        <f t="shared" si="278"/>
        <v>0</v>
      </c>
      <c r="DH141" s="100">
        <f t="shared" si="278"/>
        <v>0</v>
      </c>
      <c r="DI141" s="100"/>
      <c r="DJ141" s="87"/>
      <c r="DK141" s="86"/>
      <c r="DL141" s="87"/>
      <c r="DM141" s="87"/>
      <c r="DN141" s="87"/>
      <c r="DO141" s="87"/>
      <c r="DP141" s="87"/>
      <c r="DQ141" s="87"/>
      <c r="DR141" s="87"/>
      <c r="DS141" s="87"/>
      <c r="DT141" s="87"/>
      <c r="DU141" s="87"/>
      <c r="DV141" s="87"/>
      <c r="DW141" s="87"/>
      <c r="DX141" s="87"/>
      <c r="DY141" s="87"/>
      <c r="DZ141" s="87"/>
      <c r="EA141" s="87"/>
      <c r="EB141" s="87"/>
      <c r="EC141" s="87"/>
      <c r="ED141" s="87"/>
      <c r="EE141" s="87"/>
      <c r="EF141" s="87"/>
      <c r="EG141" s="87"/>
      <c r="EH141" s="87"/>
      <c r="EI141" s="87"/>
      <c r="EJ141" s="87">
        <v>42400000</v>
      </c>
      <c r="EK141" s="87"/>
      <c r="EL141" s="87"/>
      <c r="EM141" s="87"/>
      <c r="EN141" s="87"/>
      <c r="EO141" s="87"/>
      <c r="EP141" s="87"/>
      <c r="EQ141" s="87"/>
      <c r="ER141" s="87"/>
      <c r="ES141" s="87"/>
      <c r="ET141" s="87"/>
      <c r="EU141" s="87"/>
      <c r="EV141" s="87"/>
      <c r="EW141" s="85">
        <f t="shared" si="279"/>
        <v>42400000</v>
      </c>
      <c r="EX141" s="90">
        <f t="shared" si="279"/>
        <v>0</v>
      </c>
      <c r="EY141" s="90">
        <f t="shared" si="280"/>
        <v>0</v>
      </c>
      <c r="EZ141" s="90">
        <f t="shared" si="280"/>
        <v>0</v>
      </c>
      <c r="FA141" s="192"/>
      <c r="FB141" s="87"/>
      <c r="FC141" s="88"/>
      <c r="FD141" s="88"/>
      <c r="FE141" s="88"/>
      <c r="FF141" s="147"/>
      <c r="FG141" s="87"/>
      <c r="FH141" s="87"/>
      <c r="FI141" s="87"/>
      <c r="FJ141" s="87"/>
      <c r="FK141" s="87"/>
      <c r="FL141" s="87"/>
      <c r="FM141" s="87"/>
      <c r="FN141" s="87"/>
      <c r="FO141" s="87"/>
      <c r="FP141" s="87"/>
      <c r="FQ141" s="87"/>
      <c r="FR141" s="87"/>
      <c r="FS141" s="87"/>
      <c r="FT141" s="87"/>
      <c r="FU141" s="87"/>
      <c r="FV141" s="87"/>
      <c r="FW141" s="87"/>
      <c r="FX141" s="87"/>
      <c r="FY141" s="87"/>
      <c r="FZ141" s="87"/>
      <c r="GA141" s="87"/>
      <c r="GB141" s="87"/>
      <c r="GC141" s="87"/>
      <c r="GD141" s="87"/>
      <c r="GE141" s="87"/>
      <c r="GF141" s="87">
        <v>43700000</v>
      </c>
      <c r="GG141" s="87"/>
      <c r="GH141" s="87"/>
      <c r="GI141" s="87"/>
      <c r="GJ141" s="87"/>
      <c r="GK141" s="87"/>
      <c r="GL141" s="87"/>
      <c r="GM141" s="87"/>
      <c r="GN141" s="87"/>
      <c r="GO141" s="87"/>
      <c r="GP141" s="87"/>
      <c r="GQ141" s="87"/>
      <c r="GR141" s="87"/>
      <c r="GS141" s="87"/>
      <c r="GT141" s="87"/>
      <c r="GU141" s="85">
        <f>FB141+FG141+FL141+FQ141+FV141+GA141+GF141+GK141+GP141</f>
        <v>43700000</v>
      </c>
      <c r="GV141" s="85">
        <f t="shared" si="281"/>
        <v>0</v>
      </c>
      <c r="GW141" s="85">
        <f t="shared" si="281"/>
        <v>0</v>
      </c>
      <c r="GX141" s="85">
        <f t="shared" si="281"/>
        <v>0</v>
      </c>
      <c r="GY141" s="85">
        <f t="shared" si="281"/>
        <v>0</v>
      </c>
      <c r="GZ141" s="772">
        <f>BM141+DE141+EW141+GU141</f>
        <v>167300000</v>
      </c>
      <c r="HA141" s="742" t="s">
        <v>1037</v>
      </c>
      <c r="HB141" s="280" t="s">
        <v>1308</v>
      </c>
      <c r="HC141" s="299" t="s">
        <v>1685</v>
      </c>
    </row>
    <row r="142" spans="1:211" ht="78.75" customHeight="1" x14ac:dyDescent="0.2">
      <c r="A142" s="782"/>
      <c r="B142" s="357"/>
      <c r="C142" s="300">
        <v>17</v>
      </c>
      <c r="D142" s="731" t="s">
        <v>299</v>
      </c>
      <c r="E142" s="453" t="s">
        <v>300</v>
      </c>
      <c r="F142" s="454">
        <v>0.5</v>
      </c>
      <c r="G142" s="895">
        <v>100</v>
      </c>
      <c r="H142" s="896" t="s">
        <v>355</v>
      </c>
      <c r="I142" s="897" t="s">
        <v>356</v>
      </c>
      <c r="J142" s="898" t="s">
        <v>266</v>
      </c>
      <c r="K142" s="898">
        <v>1</v>
      </c>
      <c r="L142" s="720" t="s">
        <v>58</v>
      </c>
      <c r="M142" s="899">
        <v>0</v>
      </c>
      <c r="N142" s="892">
        <v>6</v>
      </c>
      <c r="O142" s="892">
        <v>6</v>
      </c>
      <c r="P142" s="893">
        <v>6</v>
      </c>
      <c r="Q142" s="892">
        <v>6</v>
      </c>
      <c r="R142" s="869"/>
      <c r="S142" s="875">
        <v>0</v>
      </c>
      <c r="T142" s="892">
        <v>6</v>
      </c>
      <c r="U142" s="892"/>
      <c r="V142" s="893">
        <v>11</v>
      </c>
      <c r="W142" s="894">
        <v>6</v>
      </c>
      <c r="X142" s="720"/>
      <c r="Y142" s="720">
        <v>11</v>
      </c>
      <c r="Z142" s="864">
        <f>BM142/$BM$139</f>
        <v>0.97560975609756095</v>
      </c>
      <c r="AA142" s="287">
        <v>4</v>
      </c>
      <c r="AB142" s="358" t="s">
        <v>114</v>
      </c>
      <c r="AC142" s="56"/>
      <c r="AD142" s="55"/>
      <c r="AE142" s="54"/>
      <c r="AF142" s="54"/>
      <c r="AG142" s="56"/>
      <c r="AH142" s="55"/>
      <c r="AI142" s="55"/>
      <c r="AJ142" s="55"/>
      <c r="AK142" s="56"/>
      <c r="AL142" s="55"/>
      <c r="AM142" s="55"/>
      <c r="AN142" s="55"/>
      <c r="AO142" s="56"/>
      <c r="AP142" s="55"/>
      <c r="AQ142" s="55"/>
      <c r="AR142" s="55"/>
      <c r="AS142" s="56"/>
      <c r="AT142" s="55"/>
      <c r="AU142" s="54"/>
      <c r="AV142" s="54"/>
      <c r="AW142" s="56"/>
      <c r="AX142" s="55"/>
      <c r="AY142" s="55"/>
      <c r="AZ142" s="55"/>
      <c r="BA142" s="56"/>
      <c r="BB142" s="55"/>
      <c r="BC142" s="55"/>
      <c r="BD142" s="55"/>
      <c r="BE142" s="56"/>
      <c r="BF142" s="55"/>
      <c r="BG142" s="54"/>
      <c r="BH142" s="54"/>
      <c r="BI142" s="56">
        <v>4000000000</v>
      </c>
      <c r="BJ142" s="55"/>
      <c r="BK142" s="55"/>
      <c r="BL142" s="55"/>
      <c r="BM142" s="53">
        <f>+AC142+AG142+AK142+AO142+AS142+AW142+BA142+BE142+BI142</f>
        <v>4000000000</v>
      </c>
      <c r="BN142" s="54">
        <f t="shared" si="277"/>
        <v>0</v>
      </c>
      <c r="BO142" s="54">
        <f t="shared" si="277"/>
        <v>0</v>
      </c>
      <c r="BP142" s="54">
        <f t="shared" si="277"/>
        <v>0</v>
      </c>
      <c r="BQ142" s="87"/>
      <c r="BR142" s="87"/>
      <c r="BS142" s="87"/>
      <c r="BT142" s="87"/>
      <c r="BU142" s="87"/>
      <c r="BV142" s="87"/>
      <c r="BW142" s="87"/>
      <c r="BX142" s="87"/>
      <c r="BY142" s="87"/>
      <c r="BZ142" s="87"/>
      <c r="CA142" s="87"/>
      <c r="CB142" s="87"/>
      <c r="CC142" s="87"/>
      <c r="CD142" s="87"/>
      <c r="CE142" s="87"/>
      <c r="CF142" s="87"/>
      <c r="CG142" s="87"/>
      <c r="CH142" s="87"/>
      <c r="CI142" s="87"/>
      <c r="CJ142" s="87"/>
      <c r="CK142" s="87"/>
      <c r="CL142" s="87"/>
      <c r="CM142" s="87"/>
      <c r="CN142" s="87"/>
      <c r="CO142" s="87"/>
      <c r="CP142" s="87"/>
      <c r="CQ142" s="87"/>
      <c r="CR142" s="87"/>
      <c r="CS142" s="87"/>
      <c r="CT142" s="87"/>
      <c r="CU142" s="87"/>
      <c r="CV142" s="87"/>
      <c r="CW142" s="87"/>
      <c r="CX142" s="87"/>
      <c r="CY142" s="87"/>
      <c r="CZ142" s="87"/>
      <c r="DA142" s="87">
        <v>4000000000</v>
      </c>
      <c r="DB142" s="87"/>
      <c r="DC142" s="87"/>
      <c r="DD142" s="87"/>
      <c r="DE142" s="85">
        <f t="shared" si="278"/>
        <v>4000000000</v>
      </c>
      <c r="DF142" s="100">
        <f t="shared" si="278"/>
        <v>0</v>
      </c>
      <c r="DG142" s="100">
        <f t="shared" si="278"/>
        <v>0</v>
      </c>
      <c r="DH142" s="100">
        <f t="shared" si="278"/>
        <v>0</v>
      </c>
      <c r="DI142" s="100"/>
      <c r="DJ142" s="87"/>
      <c r="DK142" s="86"/>
      <c r="DL142" s="87"/>
      <c r="DM142" s="87"/>
      <c r="DN142" s="87"/>
      <c r="DO142" s="87">
        <v>24075000</v>
      </c>
      <c r="DP142" s="87">
        <v>24075000</v>
      </c>
      <c r="DQ142" s="87">
        <v>24075000</v>
      </c>
      <c r="DR142" s="87"/>
      <c r="DS142" s="87"/>
      <c r="DT142" s="87"/>
      <c r="DU142" s="87"/>
      <c r="DV142" s="87"/>
      <c r="DW142" s="87"/>
      <c r="DX142" s="87"/>
      <c r="DY142" s="87"/>
      <c r="DZ142" s="87"/>
      <c r="EA142" s="87"/>
      <c r="EB142" s="87"/>
      <c r="EC142" s="87"/>
      <c r="ED142" s="87"/>
      <c r="EE142" s="87"/>
      <c r="EF142" s="87"/>
      <c r="EG142" s="87"/>
      <c r="EH142" s="87"/>
      <c r="EI142" s="87"/>
      <c r="EJ142" s="87"/>
      <c r="EK142" s="87"/>
      <c r="EL142" s="87"/>
      <c r="EM142" s="87"/>
      <c r="EN142" s="87"/>
      <c r="EO142" s="87"/>
      <c r="EP142" s="87"/>
      <c r="EQ142" s="87"/>
      <c r="ER142" s="87"/>
      <c r="ES142" s="87">
        <v>4000000000</v>
      </c>
      <c r="ET142" s="87"/>
      <c r="EU142" s="87"/>
      <c r="EV142" s="87"/>
      <c r="EW142" s="85">
        <f t="shared" si="279"/>
        <v>4000000000</v>
      </c>
      <c r="EX142" s="90">
        <f t="shared" si="279"/>
        <v>24075000</v>
      </c>
      <c r="EY142" s="90">
        <f t="shared" si="280"/>
        <v>24075000</v>
      </c>
      <c r="EZ142" s="90">
        <f t="shared" si="280"/>
        <v>24075000</v>
      </c>
      <c r="FA142" s="192"/>
      <c r="FB142" s="87"/>
      <c r="FC142" s="88"/>
      <c r="FD142" s="88"/>
      <c r="FE142" s="88"/>
      <c r="FF142" s="147"/>
      <c r="FG142" s="87"/>
      <c r="FH142" s="87"/>
      <c r="FI142" s="87"/>
      <c r="FJ142" s="87"/>
      <c r="FK142" s="87"/>
      <c r="FL142" s="87"/>
      <c r="FM142" s="87"/>
      <c r="FN142" s="87"/>
      <c r="FO142" s="87"/>
      <c r="FP142" s="87"/>
      <c r="FQ142" s="87"/>
      <c r="FR142" s="87"/>
      <c r="FS142" s="87"/>
      <c r="FT142" s="87"/>
      <c r="FU142" s="87"/>
      <c r="FV142" s="87"/>
      <c r="FW142" s="87"/>
      <c r="FX142" s="87"/>
      <c r="FY142" s="87"/>
      <c r="FZ142" s="87"/>
      <c r="GA142" s="87"/>
      <c r="GB142" s="87"/>
      <c r="GC142" s="87"/>
      <c r="GD142" s="87"/>
      <c r="GE142" s="87"/>
      <c r="GF142" s="87"/>
      <c r="GG142" s="87"/>
      <c r="GH142" s="87"/>
      <c r="GI142" s="87"/>
      <c r="GJ142" s="87"/>
      <c r="GK142" s="87"/>
      <c r="GL142" s="87"/>
      <c r="GM142" s="87"/>
      <c r="GN142" s="87"/>
      <c r="GO142" s="87"/>
      <c r="GP142" s="87">
        <v>5000000000</v>
      </c>
      <c r="GQ142" s="87"/>
      <c r="GR142" s="87"/>
      <c r="GS142" s="87"/>
      <c r="GT142" s="87"/>
      <c r="GU142" s="85">
        <f>FB142+FG142+FL142+FQ142+FV142+GA142+GF142+GK142+GP142</f>
        <v>5000000000</v>
      </c>
      <c r="GV142" s="85">
        <f t="shared" si="281"/>
        <v>0</v>
      </c>
      <c r="GW142" s="85">
        <f t="shared" si="281"/>
        <v>0</v>
      </c>
      <c r="GX142" s="85">
        <f t="shared" si="281"/>
        <v>0</v>
      </c>
      <c r="GY142" s="85">
        <f t="shared" si="281"/>
        <v>0</v>
      </c>
      <c r="GZ142" s="772">
        <f>BM142+DE142+EW142+GU142</f>
        <v>17000000000</v>
      </c>
      <c r="HA142" s="742" t="s">
        <v>1038</v>
      </c>
      <c r="HB142" s="297" t="s">
        <v>1309</v>
      </c>
      <c r="HC142" s="303" t="s">
        <v>1686</v>
      </c>
    </row>
    <row r="143" spans="1:211" ht="78.75" customHeight="1" x14ac:dyDescent="0.2">
      <c r="A143" s="782"/>
      <c r="B143" s="357"/>
      <c r="C143" s="313">
        <v>18</v>
      </c>
      <c r="D143" s="280" t="s">
        <v>303</v>
      </c>
      <c r="E143" s="286">
        <v>6</v>
      </c>
      <c r="F143" s="286">
        <v>12</v>
      </c>
      <c r="G143" s="895">
        <v>101</v>
      </c>
      <c r="H143" s="896" t="s">
        <v>357</v>
      </c>
      <c r="I143" s="897" t="s">
        <v>358</v>
      </c>
      <c r="J143" s="898" t="s">
        <v>266</v>
      </c>
      <c r="K143" s="898">
        <v>1</v>
      </c>
      <c r="L143" s="720" t="s">
        <v>58</v>
      </c>
      <c r="M143" s="899">
        <v>0</v>
      </c>
      <c r="N143" s="892">
        <v>54</v>
      </c>
      <c r="O143" s="892">
        <v>54</v>
      </c>
      <c r="P143" s="893">
        <v>24</v>
      </c>
      <c r="Q143" s="892">
        <v>54</v>
      </c>
      <c r="R143" s="869"/>
      <c r="S143" s="875">
        <v>0</v>
      </c>
      <c r="T143" s="892">
        <v>54</v>
      </c>
      <c r="U143" s="892"/>
      <c r="V143" s="893">
        <v>54</v>
      </c>
      <c r="W143" s="894">
        <v>54</v>
      </c>
      <c r="X143" s="720"/>
      <c r="Y143" s="720">
        <v>0</v>
      </c>
      <c r="Z143" s="864">
        <f>BM143/$BM$139</f>
        <v>8.5365853658536592E-3</v>
      </c>
      <c r="AA143" s="287">
        <v>4</v>
      </c>
      <c r="AB143" s="358" t="s">
        <v>114</v>
      </c>
      <c r="AC143" s="56"/>
      <c r="AD143" s="55"/>
      <c r="AE143" s="54"/>
      <c r="AF143" s="54"/>
      <c r="AG143" s="56"/>
      <c r="AH143" s="55"/>
      <c r="AI143" s="55"/>
      <c r="AJ143" s="55"/>
      <c r="AK143" s="56"/>
      <c r="AL143" s="55"/>
      <c r="AM143" s="55"/>
      <c r="AN143" s="55"/>
      <c r="AO143" s="56"/>
      <c r="AP143" s="55"/>
      <c r="AQ143" s="55"/>
      <c r="AR143" s="55"/>
      <c r="AS143" s="56"/>
      <c r="AT143" s="55"/>
      <c r="AU143" s="54"/>
      <c r="AV143" s="54"/>
      <c r="AW143" s="56"/>
      <c r="AX143" s="55"/>
      <c r="AY143" s="55"/>
      <c r="AZ143" s="55"/>
      <c r="BA143" s="57">
        <v>35000000</v>
      </c>
      <c r="BB143" s="55">
        <v>72500000</v>
      </c>
      <c r="BC143" s="58">
        <v>66693139</v>
      </c>
      <c r="BD143" s="58">
        <v>62000000</v>
      </c>
      <c r="BE143" s="56"/>
      <c r="BF143" s="55"/>
      <c r="BG143" s="54"/>
      <c r="BH143" s="54"/>
      <c r="BI143" s="56"/>
      <c r="BJ143" s="55"/>
      <c r="BK143" s="55"/>
      <c r="BL143" s="55"/>
      <c r="BM143" s="53">
        <f>+AC143+AG143+AK143+AO143+AS143+AW143+BA143+BE143+BI143</f>
        <v>35000000</v>
      </c>
      <c r="BN143" s="54">
        <f t="shared" si="277"/>
        <v>72500000</v>
      </c>
      <c r="BO143" s="54">
        <f t="shared" si="277"/>
        <v>66693139</v>
      </c>
      <c r="BP143" s="54">
        <f t="shared" si="277"/>
        <v>62000000</v>
      </c>
      <c r="BQ143" s="87"/>
      <c r="BR143" s="87"/>
      <c r="BS143" s="87"/>
      <c r="BT143" s="87"/>
      <c r="BU143" s="87"/>
      <c r="BV143" s="87"/>
      <c r="BW143" s="87"/>
      <c r="BX143" s="87"/>
      <c r="BY143" s="87"/>
      <c r="BZ143" s="87"/>
      <c r="CA143" s="87"/>
      <c r="CB143" s="87"/>
      <c r="CC143" s="87"/>
      <c r="CD143" s="87"/>
      <c r="CE143" s="87"/>
      <c r="CF143" s="87"/>
      <c r="CG143" s="87"/>
      <c r="CH143" s="87"/>
      <c r="CI143" s="87"/>
      <c r="CJ143" s="87"/>
      <c r="CK143" s="87"/>
      <c r="CL143" s="87"/>
      <c r="CM143" s="87"/>
      <c r="CN143" s="87"/>
      <c r="CO143" s="87"/>
      <c r="CP143" s="87"/>
      <c r="CQ143" s="87">
        <v>36050000</v>
      </c>
      <c r="CR143" s="87"/>
      <c r="CS143" s="87"/>
      <c r="CT143" s="87"/>
      <c r="CU143" s="87"/>
      <c r="CV143" s="87"/>
      <c r="CW143" s="87"/>
      <c r="CX143" s="87"/>
      <c r="CY143" s="87"/>
      <c r="CZ143" s="87"/>
      <c r="DA143" s="87"/>
      <c r="DB143" s="87"/>
      <c r="DC143" s="87"/>
      <c r="DD143" s="87"/>
      <c r="DE143" s="85">
        <f t="shared" si="278"/>
        <v>36050000</v>
      </c>
      <c r="DF143" s="100">
        <f t="shared" si="278"/>
        <v>0</v>
      </c>
      <c r="DG143" s="100">
        <f t="shared" si="278"/>
        <v>0</v>
      </c>
      <c r="DH143" s="100">
        <f t="shared" si="278"/>
        <v>0</v>
      </c>
      <c r="DI143" s="100"/>
      <c r="DJ143" s="87"/>
      <c r="DK143" s="86"/>
      <c r="DL143" s="87"/>
      <c r="DM143" s="87"/>
      <c r="DN143" s="87"/>
      <c r="DO143" s="87"/>
      <c r="DP143" s="87"/>
      <c r="DQ143" s="87"/>
      <c r="DR143" s="87"/>
      <c r="DS143" s="87"/>
      <c r="DT143" s="87"/>
      <c r="DU143" s="87"/>
      <c r="DV143" s="87"/>
      <c r="DW143" s="87"/>
      <c r="DX143" s="87"/>
      <c r="DY143" s="87"/>
      <c r="DZ143" s="87"/>
      <c r="EA143" s="87"/>
      <c r="EB143" s="87"/>
      <c r="EC143" s="87"/>
      <c r="ED143" s="87"/>
      <c r="EE143" s="87"/>
      <c r="EF143" s="87"/>
      <c r="EG143" s="87"/>
      <c r="EH143" s="87"/>
      <c r="EI143" s="87"/>
      <c r="EJ143" s="87">
        <v>37000000</v>
      </c>
      <c r="EK143" s="87"/>
      <c r="EL143" s="87"/>
      <c r="EM143" s="87"/>
      <c r="EN143" s="87"/>
      <c r="EO143" s="87"/>
      <c r="EP143" s="87"/>
      <c r="EQ143" s="87"/>
      <c r="ER143" s="87"/>
      <c r="ES143" s="87"/>
      <c r="ET143" s="87"/>
      <c r="EU143" s="87"/>
      <c r="EV143" s="87"/>
      <c r="EW143" s="85">
        <f t="shared" si="279"/>
        <v>37000000</v>
      </c>
      <c r="EX143" s="90">
        <f t="shared" si="279"/>
        <v>0</v>
      </c>
      <c r="EY143" s="90">
        <f t="shared" si="280"/>
        <v>0</v>
      </c>
      <c r="EZ143" s="90">
        <f t="shared" si="280"/>
        <v>0</v>
      </c>
      <c r="FA143" s="192"/>
      <c r="FB143" s="87"/>
      <c r="FC143" s="88"/>
      <c r="FD143" s="88"/>
      <c r="FE143" s="88"/>
      <c r="FF143" s="147"/>
      <c r="FG143" s="87"/>
      <c r="FH143" s="87"/>
      <c r="FI143" s="87"/>
      <c r="FJ143" s="87"/>
      <c r="FK143" s="87"/>
      <c r="FL143" s="87"/>
      <c r="FM143" s="87"/>
      <c r="FN143" s="87"/>
      <c r="FO143" s="87"/>
      <c r="FP143" s="87"/>
      <c r="FQ143" s="87"/>
      <c r="FR143" s="87"/>
      <c r="FS143" s="87"/>
      <c r="FT143" s="87"/>
      <c r="FU143" s="87"/>
      <c r="FV143" s="87"/>
      <c r="FW143" s="87"/>
      <c r="FX143" s="87"/>
      <c r="FY143" s="87"/>
      <c r="FZ143" s="87"/>
      <c r="GA143" s="87"/>
      <c r="GB143" s="87"/>
      <c r="GC143" s="87"/>
      <c r="GD143" s="87"/>
      <c r="GE143" s="87"/>
      <c r="GF143" s="87">
        <v>38245000</v>
      </c>
      <c r="GG143" s="87"/>
      <c r="GH143" s="87"/>
      <c r="GI143" s="87"/>
      <c r="GJ143" s="87"/>
      <c r="GK143" s="87"/>
      <c r="GL143" s="87"/>
      <c r="GM143" s="87"/>
      <c r="GN143" s="87"/>
      <c r="GO143" s="87"/>
      <c r="GP143" s="87"/>
      <c r="GQ143" s="87"/>
      <c r="GR143" s="87"/>
      <c r="GS143" s="87"/>
      <c r="GT143" s="87"/>
      <c r="GU143" s="85">
        <f>FB143+FG143+FL143+FQ143+FV143+GA143+GF143+GK143+GP143</f>
        <v>38245000</v>
      </c>
      <c r="GV143" s="85">
        <f t="shared" si="281"/>
        <v>0</v>
      </c>
      <c r="GW143" s="85">
        <f t="shared" si="281"/>
        <v>0</v>
      </c>
      <c r="GX143" s="85">
        <f t="shared" si="281"/>
        <v>0</v>
      </c>
      <c r="GY143" s="85">
        <f t="shared" si="281"/>
        <v>0</v>
      </c>
      <c r="GZ143" s="772">
        <f>BM143+DE143+EW143+GU143</f>
        <v>146295000</v>
      </c>
      <c r="HA143" s="742" t="s">
        <v>1039</v>
      </c>
      <c r="HB143" s="297" t="s">
        <v>1310</v>
      </c>
      <c r="HC143" s="303" t="s">
        <v>1687</v>
      </c>
    </row>
    <row r="144" spans="1:211" ht="78.75" customHeight="1" x14ac:dyDescent="0.2">
      <c r="A144" s="782"/>
      <c r="B144" s="357"/>
      <c r="C144" s="300">
        <v>19</v>
      </c>
      <c r="D144" s="730" t="s">
        <v>306</v>
      </c>
      <c r="E144" s="732" t="s">
        <v>307</v>
      </c>
      <c r="F144" s="418" t="s">
        <v>308</v>
      </c>
      <c r="G144" s="895">
        <v>102</v>
      </c>
      <c r="H144" s="896" t="s">
        <v>359</v>
      </c>
      <c r="I144" s="897" t="s">
        <v>360</v>
      </c>
      <c r="J144" s="898" t="s">
        <v>266</v>
      </c>
      <c r="K144" s="898">
        <v>1</v>
      </c>
      <c r="L144" s="720" t="s">
        <v>73</v>
      </c>
      <c r="M144" s="899">
        <v>0</v>
      </c>
      <c r="N144" s="892">
        <v>7</v>
      </c>
      <c r="O144" s="892">
        <v>1</v>
      </c>
      <c r="P144" s="893">
        <v>1</v>
      </c>
      <c r="Q144" s="892">
        <v>4</v>
      </c>
      <c r="R144" s="891">
        <v>3</v>
      </c>
      <c r="S144" s="875">
        <v>7</v>
      </c>
      <c r="T144" s="892">
        <v>6</v>
      </c>
      <c r="U144" s="892">
        <v>2</v>
      </c>
      <c r="V144" s="893">
        <v>2</v>
      </c>
      <c r="W144" s="894">
        <v>7</v>
      </c>
      <c r="X144" s="720">
        <v>1</v>
      </c>
      <c r="Y144" s="720">
        <v>0</v>
      </c>
      <c r="Z144" s="864">
        <f>BM144/$BM$139</f>
        <v>1.2195121951219512E-3</v>
      </c>
      <c r="AA144" s="287">
        <v>4</v>
      </c>
      <c r="AB144" s="358" t="s">
        <v>114</v>
      </c>
      <c r="AC144" s="56"/>
      <c r="AD144" s="55"/>
      <c r="AE144" s="54"/>
      <c r="AF144" s="54"/>
      <c r="AG144" s="56"/>
      <c r="AH144" s="55"/>
      <c r="AI144" s="55"/>
      <c r="AJ144" s="55"/>
      <c r="AK144" s="56"/>
      <c r="AL144" s="55"/>
      <c r="AM144" s="55"/>
      <c r="AN144" s="55"/>
      <c r="AO144" s="56"/>
      <c r="AP144" s="55"/>
      <c r="AQ144" s="55"/>
      <c r="AR144" s="55"/>
      <c r="AS144" s="56"/>
      <c r="AT144" s="55"/>
      <c r="AU144" s="54"/>
      <c r="AV144" s="54"/>
      <c r="AW144" s="56"/>
      <c r="AX144" s="55"/>
      <c r="AY144" s="55"/>
      <c r="AZ144" s="55"/>
      <c r="BA144" s="57">
        <v>5000000</v>
      </c>
      <c r="BB144" s="55">
        <v>10000000</v>
      </c>
      <c r="BC144" s="58">
        <v>10000000</v>
      </c>
      <c r="BD144" s="58">
        <v>10000000</v>
      </c>
      <c r="BE144" s="56"/>
      <c r="BF144" s="55"/>
      <c r="BG144" s="54"/>
      <c r="BH144" s="54"/>
      <c r="BI144" s="56"/>
      <c r="BJ144" s="55"/>
      <c r="BK144" s="55"/>
      <c r="BL144" s="55"/>
      <c r="BM144" s="53">
        <f>+AC144+AG144+AK144+AO144+AS144+AW144+BA144+BE144+BI144</f>
        <v>5000000</v>
      </c>
      <c r="BN144" s="54">
        <f t="shared" si="277"/>
        <v>10000000</v>
      </c>
      <c r="BO144" s="54">
        <f t="shared" si="277"/>
        <v>10000000</v>
      </c>
      <c r="BP144" s="54">
        <f t="shared" si="277"/>
        <v>10000000</v>
      </c>
      <c r="BQ144" s="87"/>
      <c r="BR144" s="87"/>
      <c r="BS144" s="87"/>
      <c r="BT144" s="87"/>
      <c r="BU144" s="87"/>
      <c r="BV144" s="87"/>
      <c r="BW144" s="87"/>
      <c r="BX144" s="87"/>
      <c r="BY144" s="87"/>
      <c r="BZ144" s="87"/>
      <c r="CA144" s="86">
        <v>15150000</v>
      </c>
      <c r="CB144" s="87">
        <v>15150000</v>
      </c>
      <c r="CC144" s="87">
        <v>15150000</v>
      </c>
      <c r="CD144" s="87"/>
      <c r="CE144" s="87"/>
      <c r="CF144" s="86"/>
      <c r="CG144" s="87"/>
      <c r="CH144" s="87"/>
      <c r="CI144" s="87"/>
      <c r="CJ144" s="87"/>
      <c r="CK144" s="87"/>
      <c r="CL144" s="87"/>
      <c r="CM144" s="87"/>
      <c r="CN144" s="87"/>
      <c r="CO144" s="87"/>
      <c r="CP144" s="87"/>
      <c r="CQ144" s="87">
        <v>5150000</v>
      </c>
      <c r="CR144" s="87"/>
      <c r="CS144" s="87"/>
      <c r="CT144" s="87"/>
      <c r="CU144" s="87"/>
      <c r="CV144" s="87"/>
      <c r="CW144" s="87"/>
      <c r="CX144" s="87"/>
      <c r="CY144" s="87"/>
      <c r="CZ144" s="87"/>
      <c r="DA144" s="87"/>
      <c r="DB144" s="87"/>
      <c r="DC144" s="87"/>
      <c r="DD144" s="87"/>
      <c r="DE144" s="85">
        <f t="shared" si="278"/>
        <v>5150000</v>
      </c>
      <c r="DF144" s="100">
        <f t="shared" si="278"/>
        <v>15150000</v>
      </c>
      <c r="DG144" s="100">
        <f t="shared" si="278"/>
        <v>15150000</v>
      </c>
      <c r="DH144" s="100">
        <f t="shared" si="278"/>
        <v>15150000</v>
      </c>
      <c r="DI144" s="100"/>
      <c r="DJ144" s="87"/>
      <c r="DK144" s="86"/>
      <c r="DL144" s="87"/>
      <c r="DM144" s="87"/>
      <c r="DN144" s="87"/>
      <c r="DO144" s="87">
        <v>20000000</v>
      </c>
      <c r="DP144" s="87">
        <v>20000000</v>
      </c>
      <c r="DQ144" s="87">
        <v>20000000</v>
      </c>
      <c r="DR144" s="87"/>
      <c r="DS144" s="87"/>
      <c r="DT144" s="87"/>
      <c r="DU144" s="87"/>
      <c r="DV144" s="87"/>
      <c r="DW144" s="87"/>
      <c r="DX144" s="87"/>
      <c r="DY144" s="87"/>
      <c r="DZ144" s="87"/>
      <c r="EA144" s="87"/>
      <c r="EB144" s="87"/>
      <c r="EC144" s="87"/>
      <c r="ED144" s="87"/>
      <c r="EE144" s="87"/>
      <c r="EF144" s="87"/>
      <c r="EG144" s="87"/>
      <c r="EH144" s="87"/>
      <c r="EI144" s="87"/>
      <c r="EJ144" s="87">
        <v>5490000</v>
      </c>
      <c r="EK144" s="87"/>
      <c r="EL144" s="87"/>
      <c r="EM144" s="87"/>
      <c r="EN144" s="87"/>
      <c r="EO144" s="87"/>
      <c r="EP144" s="87"/>
      <c r="EQ144" s="87"/>
      <c r="ER144" s="87"/>
      <c r="ES144" s="87"/>
      <c r="ET144" s="87"/>
      <c r="EU144" s="87"/>
      <c r="EV144" s="87"/>
      <c r="EW144" s="85">
        <f t="shared" si="279"/>
        <v>5490000</v>
      </c>
      <c r="EX144" s="90">
        <f t="shared" si="279"/>
        <v>20000000</v>
      </c>
      <c r="EY144" s="90">
        <f t="shared" si="280"/>
        <v>20000000</v>
      </c>
      <c r="EZ144" s="90">
        <f t="shared" si="280"/>
        <v>20000000</v>
      </c>
      <c r="FA144" s="192"/>
      <c r="FB144" s="87"/>
      <c r="FC144" s="88"/>
      <c r="FD144" s="88"/>
      <c r="FE144" s="88"/>
      <c r="FF144" s="147"/>
      <c r="FG144" s="87"/>
      <c r="FH144" s="87"/>
      <c r="FI144" s="87"/>
      <c r="FJ144" s="87"/>
      <c r="FK144" s="87"/>
      <c r="FL144" s="87"/>
      <c r="FM144" s="87"/>
      <c r="FN144" s="87"/>
      <c r="FO144" s="87"/>
      <c r="FP144" s="87"/>
      <c r="FQ144" s="87"/>
      <c r="FR144" s="87"/>
      <c r="FS144" s="87"/>
      <c r="FT144" s="87"/>
      <c r="FU144" s="87"/>
      <c r="FV144" s="87"/>
      <c r="FW144" s="87"/>
      <c r="FX144" s="87"/>
      <c r="FY144" s="87"/>
      <c r="FZ144" s="87"/>
      <c r="GA144" s="87"/>
      <c r="GB144" s="87"/>
      <c r="GC144" s="87"/>
      <c r="GD144" s="87"/>
      <c r="GE144" s="87"/>
      <c r="GF144" s="87">
        <v>5477700</v>
      </c>
      <c r="GG144" s="87"/>
      <c r="GH144" s="87"/>
      <c r="GI144" s="87"/>
      <c r="GJ144" s="87"/>
      <c r="GK144" s="87"/>
      <c r="GL144" s="87"/>
      <c r="GM144" s="87"/>
      <c r="GN144" s="87"/>
      <c r="GO144" s="87"/>
      <c r="GP144" s="87"/>
      <c r="GQ144" s="87"/>
      <c r="GR144" s="87"/>
      <c r="GS144" s="87"/>
      <c r="GT144" s="87"/>
      <c r="GU144" s="85">
        <f>FB144+FG144+FL144+FQ144+FV144+GA144+GF144+GK144+GP144</f>
        <v>5477700</v>
      </c>
      <c r="GV144" s="85">
        <f t="shared" si="281"/>
        <v>0</v>
      </c>
      <c r="GW144" s="85">
        <f t="shared" si="281"/>
        <v>0</v>
      </c>
      <c r="GX144" s="85">
        <f t="shared" si="281"/>
        <v>0</v>
      </c>
      <c r="GY144" s="85">
        <f t="shared" si="281"/>
        <v>0</v>
      </c>
      <c r="GZ144" s="772">
        <f>BM144+DE144+EW144+GU144</f>
        <v>21117700</v>
      </c>
      <c r="HA144" s="742" t="s">
        <v>1040</v>
      </c>
      <c r="HB144" s="297" t="s">
        <v>1311</v>
      </c>
      <c r="HC144" s="303" t="s">
        <v>1688</v>
      </c>
    </row>
    <row r="145" spans="1:211" ht="24.75" customHeight="1" x14ac:dyDescent="0.2">
      <c r="A145" s="782"/>
      <c r="B145" s="357"/>
      <c r="C145" s="266">
        <v>24</v>
      </c>
      <c r="D145" s="318" t="s">
        <v>361</v>
      </c>
      <c r="E145" s="344"/>
      <c r="F145" s="320"/>
      <c r="G145" s="269"/>
      <c r="H145" s="269"/>
      <c r="I145" s="269"/>
      <c r="J145" s="269"/>
      <c r="K145" s="269"/>
      <c r="L145" s="269"/>
      <c r="M145" s="269"/>
      <c r="N145" s="269"/>
      <c r="O145" s="269"/>
      <c r="P145" s="269"/>
      <c r="Q145" s="269"/>
      <c r="R145" s="269"/>
      <c r="S145" s="269"/>
      <c r="T145" s="269"/>
      <c r="U145" s="269"/>
      <c r="V145" s="269"/>
      <c r="W145" s="269"/>
      <c r="X145" s="269"/>
      <c r="Y145" s="269"/>
      <c r="Z145" s="269"/>
      <c r="AA145" s="269"/>
      <c r="AB145" s="269"/>
      <c r="AC145" s="207">
        <f t="shared" ref="AC145:BL145" si="282">SUM(AC146:AC150)</f>
        <v>0</v>
      </c>
      <c r="AD145" s="207">
        <f t="shared" si="282"/>
        <v>0</v>
      </c>
      <c r="AE145" s="207">
        <f t="shared" si="282"/>
        <v>0</v>
      </c>
      <c r="AF145" s="207">
        <f t="shared" si="282"/>
        <v>0</v>
      </c>
      <c r="AG145" s="207">
        <f t="shared" si="282"/>
        <v>0</v>
      </c>
      <c r="AH145" s="207">
        <f t="shared" si="282"/>
        <v>0</v>
      </c>
      <c r="AI145" s="207">
        <f t="shared" si="282"/>
        <v>0</v>
      </c>
      <c r="AJ145" s="207">
        <f t="shared" si="282"/>
        <v>0</v>
      </c>
      <c r="AK145" s="207">
        <f t="shared" si="282"/>
        <v>80000000</v>
      </c>
      <c r="AL145" s="207">
        <f t="shared" si="282"/>
        <v>80000000</v>
      </c>
      <c r="AM145" s="207">
        <f t="shared" si="282"/>
        <v>988000</v>
      </c>
      <c r="AN145" s="207">
        <f t="shared" si="282"/>
        <v>988000</v>
      </c>
      <c r="AO145" s="207">
        <f t="shared" si="282"/>
        <v>0</v>
      </c>
      <c r="AP145" s="207">
        <f t="shared" si="282"/>
        <v>0</v>
      </c>
      <c r="AQ145" s="207">
        <f t="shared" si="282"/>
        <v>0</v>
      </c>
      <c r="AR145" s="207">
        <f t="shared" si="282"/>
        <v>0</v>
      </c>
      <c r="AS145" s="207">
        <f t="shared" si="282"/>
        <v>0</v>
      </c>
      <c r="AT145" s="207">
        <f t="shared" si="282"/>
        <v>0</v>
      </c>
      <c r="AU145" s="207">
        <f t="shared" si="282"/>
        <v>0</v>
      </c>
      <c r="AV145" s="207">
        <f t="shared" si="282"/>
        <v>0</v>
      </c>
      <c r="AW145" s="207">
        <f t="shared" si="282"/>
        <v>0</v>
      </c>
      <c r="AX145" s="207">
        <f t="shared" si="282"/>
        <v>0</v>
      </c>
      <c r="AY145" s="207">
        <f t="shared" si="282"/>
        <v>0</v>
      </c>
      <c r="AZ145" s="207">
        <f t="shared" si="282"/>
        <v>0</v>
      </c>
      <c r="BA145" s="207">
        <f t="shared" si="282"/>
        <v>100000000</v>
      </c>
      <c r="BB145" s="207">
        <f t="shared" si="282"/>
        <v>100000000</v>
      </c>
      <c r="BC145" s="207">
        <f t="shared" si="282"/>
        <v>30000000</v>
      </c>
      <c r="BD145" s="207">
        <f t="shared" si="282"/>
        <v>10000000</v>
      </c>
      <c r="BE145" s="207">
        <f t="shared" si="282"/>
        <v>0</v>
      </c>
      <c r="BF145" s="207">
        <f t="shared" si="282"/>
        <v>0</v>
      </c>
      <c r="BG145" s="207">
        <f t="shared" si="282"/>
        <v>0</v>
      </c>
      <c r="BH145" s="207">
        <f t="shared" si="282"/>
        <v>0</v>
      </c>
      <c r="BI145" s="207">
        <f t="shared" si="282"/>
        <v>0</v>
      </c>
      <c r="BJ145" s="207">
        <f t="shared" si="282"/>
        <v>0</v>
      </c>
      <c r="BK145" s="207">
        <f t="shared" si="282"/>
        <v>0</v>
      </c>
      <c r="BL145" s="207">
        <f t="shared" si="282"/>
        <v>0</v>
      </c>
      <c r="BM145" s="207">
        <f t="shared" ref="BM145:DX145" si="283">SUM(BM146:BM150)</f>
        <v>180000000</v>
      </c>
      <c r="BN145" s="207">
        <f t="shared" si="283"/>
        <v>180000000</v>
      </c>
      <c r="BO145" s="207">
        <f t="shared" si="283"/>
        <v>30988000</v>
      </c>
      <c r="BP145" s="207">
        <f t="shared" si="283"/>
        <v>10988000</v>
      </c>
      <c r="BQ145" s="207">
        <f t="shared" si="283"/>
        <v>0</v>
      </c>
      <c r="BR145" s="207">
        <f t="shared" si="283"/>
        <v>0</v>
      </c>
      <c r="BS145" s="207">
        <f t="shared" si="283"/>
        <v>0</v>
      </c>
      <c r="BT145" s="207">
        <f t="shared" si="283"/>
        <v>0</v>
      </c>
      <c r="BU145" s="207">
        <f t="shared" si="283"/>
        <v>0</v>
      </c>
      <c r="BV145" s="207">
        <f t="shared" si="283"/>
        <v>0</v>
      </c>
      <c r="BW145" s="207">
        <f t="shared" si="283"/>
        <v>0</v>
      </c>
      <c r="BX145" s="207">
        <f t="shared" si="283"/>
        <v>0</v>
      </c>
      <c r="BY145" s="207">
        <f t="shared" si="283"/>
        <v>0</v>
      </c>
      <c r="BZ145" s="207">
        <f t="shared" si="283"/>
        <v>90000000</v>
      </c>
      <c r="CA145" s="207">
        <f t="shared" si="283"/>
        <v>339118585</v>
      </c>
      <c r="CB145" s="207">
        <f t="shared" si="283"/>
        <v>108309945</v>
      </c>
      <c r="CC145" s="207">
        <f t="shared" si="283"/>
        <v>108309945</v>
      </c>
      <c r="CD145" s="207">
        <f t="shared" si="283"/>
        <v>0</v>
      </c>
      <c r="CE145" s="207">
        <f t="shared" si="283"/>
        <v>0</v>
      </c>
      <c r="CF145" s="207">
        <f t="shared" si="283"/>
        <v>0</v>
      </c>
      <c r="CG145" s="207">
        <f t="shared" si="283"/>
        <v>0</v>
      </c>
      <c r="CH145" s="207">
        <f t="shared" si="283"/>
        <v>0</v>
      </c>
      <c r="CI145" s="207">
        <f t="shared" si="283"/>
        <v>0</v>
      </c>
      <c r="CJ145" s="207">
        <f t="shared" si="283"/>
        <v>0</v>
      </c>
      <c r="CK145" s="207">
        <f t="shared" si="283"/>
        <v>0</v>
      </c>
      <c r="CL145" s="207">
        <f t="shared" si="283"/>
        <v>0</v>
      </c>
      <c r="CM145" s="207">
        <f t="shared" si="283"/>
        <v>0</v>
      </c>
      <c r="CN145" s="207">
        <f t="shared" si="283"/>
        <v>0</v>
      </c>
      <c r="CO145" s="207">
        <f t="shared" si="283"/>
        <v>0</v>
      </c>
      <c r="CP145" s="207">
        <f t="shared" si="283"/>
        <v>0</v>
      </c>
      <c r="CQ145" s="207">
        <f t="shared" si="283"/>
        <v>103000000</v>
      </c>
      <c r="CR145" s="207">
        <f t="shared" si="283"/>
        <v>0</v>
      </c>
      <c r="CS145" s="207">
        <f t="shared" si="283"/>
        <v>0</v>
      </c>
      <c r="CT145" s="207">
        <f t="shared" si="283"/>
        <v>0</v>
      </c>
      <c r="CU145" s="207">
        <f t="shared" si="283"/>
        <v>20000000</v>
      </c>
      <c r="CV145" s="207">
        <f t="shared" si="283"/>
        <v>0</v>
      </c>
      <c r="CW145" s="207">
        <f t="shared" si="283"/>
        <v>0</v>
      </c>
      <c r="CX145" s="207">
        <f t="shared" si="283"/>
        <v>0</v>
      </c>
      <c r="CY145" s="207">
        <f t="shared" si="283"/>
        <v>0</v>
      </c>
      <c r="CZ145" s="207">
        <f t="shared" si="283"/>
        <v>0</v>
      </c>
      <c r="DA145" s="207">
        <f t="shared" si="283"/>
        <v>0</v>
      </c>
      <c r="DB145" s="207">
        <f t="shared" si="283"/>
        <v>0</v>
      </c>
      <c r="DC145" s="207">
        <f t="shared" si="283"/>
        <v>0</v>
      </c>
      <c r="DD145" s="207">
        <f t="shared" si="283"/>
        <v>0</v>
      </c>
      <c r="DE145" s="207">
        <f t="shared" si="283"/>
        <v>193000000</v>
      </c>
      <c r="DF145" s="207">
        <f t="shared" si="283"/>
        <v>339118585</v>
      </c>
      <c r="DG145" s="207">
        <f t="shared" si="283"/>
        <v>108309945</v>
      </c>
      <c r="DH145" s="207">
        <f t="shared" si="283"/>
        <v>108309945</v>
      </c>
      <c r="DI145" s="207">
        <f t="shared" si="283"/>
        <v>20000000</v>
      </c>
      <c r="DJ145" s="207">
        <f t="shared" si="283"/>
        <v>0</v>
      </c>
      <c r="DK145" s="207">
        <f t="shared" si="283"/>
        <v>0</v>
      </c>
      <c r="DL145" s="207">
        <f t="shared" si="283"/>
        <v>0</v>
      </c>
      <c r="DM145" s="207">
        <f t="shared" si="283"/>
        <v>0</v>
      </c>
      <c r="DN145" s="207">
        <f t="shared" si="283"/>
        <v>0</v>
      </c>
      <c r="DO145" s="207">
        <f t="shared" si="283"/>
        <v>1394752352</v>
      </c>
      <c r="DP145" s="207">
        <f t="shared" si="283"/>
        <v>1367398664</v>
      </c>
      <c r="DQ145" s="207">
        <f t="shared" si="283"/>
        <v>1367398664</v>
      </c>
      <c r="DR145" s="207">
        <f t="shared" si="283"/>
        <v>0</v>
      </c>
      <c r="DS145" s="207">
        <f t="shared" si="283"/>
        <v>40000000</v>
      </c>
      <c r="DT145" s="207">
        <f t="shared" si="283"/>
        <v>202511175</v>
      </c>
      <c r="DU145" s="207">
        <f t="shared" si="283"/>
        <v>175998664</v>
      </c>
      <c r="DV145" s="207">
        <f t="shared" si="283"/>
        <v>175998664</v>
      </c>
      <c r="DW145" s="207">
        <f t="shared" si="283"/>
        <v>0</v>
      </c>
      <c r="DX145" s="207">
        <f t="shared" si="283"/>
        <v>0</v>
      </c>
      <c r="DY145" s="207">
        <f t="shared" ref="DY145:EW145" si="284">SUM(DY146:DY150)</f>
        <v>0</v>
      </c>
      <c r="DZ145" s="207">
        <f t="shared" si="284"/>
        <v>0</v>
      </c>
      <c r="EA145" s="207">
        <f t="shared" si="284"/>
        <v>0</v>
      </c>
      <c r="EB145" s="207">
        <f t="shared" si="284"/>
        <v>0</v>
      </c>
      <c r="EC145" s="207">
        <f t="shared" si="284"/>
        <v>0</v>
      </c>
      <c r="ED145" s="207">
        <f t="shared" si="284"/>
        <v>0</v>
      </c>
      <c r="EE145" s="207">
        <f t="shared" si="284"/>
        <v>0</v>
      </c>
      <c r="EF145" s="207">
        <f t="shared" si="284"/>
        <v>0</v>
      </c>
      <c r="EG145" s="207">
        <f t="shared" si="284"/>
        <v>0</v>
      </c>
      <c r="EH145" s="207">
        <f t="shared" si="284"/>
        <v>0</v>
      </c>
      <c r="EI145" s="207">
        <f t="shared" si="284"/>
        <v>0</v>
      </c>
      <c r="EJ145" s="207">
        <f t="shared" si="284"/>
        <v>106090000</v>
      </c>
      <c r="EK145" s="207">
        <f t="shared" si="284"/>
        <v>0</v>
      </c>
      <c r="EL145" s="207">
        <f t="shared" si="284"/>
        <v>0</v>
      </c>
      <c r="EM145" s="207">
        <f t="shared" si="284"/>
        <v>0</v>
      </c>
      <c r="EN145" s="207">
        <f t="shared" si="284"/>
        <v>0</v>
      </c>
      <c r="EO145" s="207">
        <f t="shared" si="284"/>
        <v>0</v>
      </c>
      <c r="EP145" s="207">
        <f t="shared" si="284"/>
        <v>0</v>
      </c>
      <c r="EQ145" s="207">
        <f t="shared" si="284"/>
        <v>0</v>
      </c>
      <c r="ER145" s="207">
        <f t="shared" si="284"/>
        <v>0</v>
      </c>
      <c r="ES145" s="207">
        <f t="shared" si="284"/>
        <v>0</v>
      </c>
      <c r="ET145" s="207">
        <f t="shared" si="284"/>
        <v>0</v>
      </c>
      <c r="EU145" s="207">
        <f t="shared" si="284"/>
        <v>0</v>
      </c>
      <c r="EV145" s="207">
        <f t="shared" si="284"/>
        <v>0</v>
      </c>
      <c r="EW145" s="207">
        <f t="shared" si="284"/>
        <v>146090000</v>
      </c>
      <c r="EX145" s="207">
        <f t="shared" ref="EX145:GZ145" si="285">SUM(EX146:EX150)</f>
        <v>1597263527</v>
      </c>
      <c r="EY145" s="207">
        <f t="shared" si="285"/>
        <v>1543397328</v>
      </c>
      <c r="EZ145" s="207">
        <f t="shared" si="285"/>
        <v>1543397328</v>
      </c>
      <c r="FA145" s="207">
        <f t="shared" si="285"/>
        <v>0</v>
      </c>
      <c r="FB145" s="207">
        <f t="shared" si="285"/>
        <v>0</v>
      </c>
      <c r="FC145" s="207">
        <f t="shared" si="285"/>
        <v>0</v>
      </c>
      <c r="FD145" s="207">
        <f t="shared" si="285"/>
        <v>0</v>
      </c>
      <c r="FE145" s="207">
        <f t="shared" si="285"/>
        <v>0</v>
      </c>
      <c r="FF145" s="207">
        <f t="shared" si="285"/>
        <v>0</v>
      </c>
      <c r="FG145" s="207">
        <f t="shared" si="285"/>
        <v>0</v>
      </c>
      <c r="FH145" s="207">
        <f t="shared" si="285"/>
        <v>664261887</v>
      </c>
      <c r="FI145" s="207">
        <f t="shared" si="285"/>
        <v>0</v>
      </c>
      <c r="FJ145" s="207">
        <f t="shared" si="285"/>
        <v>0</v>
      </c>
      <c r="FK145" s="207">
        <f t="shared" si="285"/>
        <v>0</v>
      </c>
      <c r="FL145" s="207">
        <f t="shared" si="285"/>
        <v>20000000</v>
      </c>
      <c r="FM145" s="207">
        <f t="shared" si="285"/>
        <v>340428884</v>
      </c>
      <c r="FN145" s="207">
        <f t="shared" si="285"/>
        <v>109924250</v>
      </c>
      <c r="FO145" s="207">
        <f t="shared" si="285"/>
        <v>102835500</v>
      </c>
      <c r="FP145" s="207">
        <f t="shared" si="285"/>
        <v>0</v>
      </c>
      <c r="FQ145" s="207">
        <f t="shared" si="285"/>
        <v>0</v>
      </c>
      <c r="FR145" s="207">
        <f t="shared" si="285"/>
        <v>0</v>
      </c>
      <c r="FS145" s="207">
        <f t="shared" si="285"/>
        <v>0</v>
      </c>
      <c r="FT145" s="207">
        <f t="shared" si="285"/>
        <v>0</v>
      </c>
      <c r="FU145" s="207">
        <f t="shared" si="285"/>
        <v>0</v>
      </c>
      <c r="FV145" s="207">
        <f t="shared" si="285"/>
        <v>0</v>
      </c>
      <c r="FW145" s="207">
        <f t="shared" si="285"/>
        <v>0</v>
      </c>
      <c r="FX145" s="207">
        <f t="shared" si="285"/>
        <v>0</v>
      </c>
      <c r="FY145" s="207">
        <f t="shared" si="285"/>
        <v>0</v>
      </c>
      <c r="FZ145" s="207">
        <f t="shared" si="285"/>
        <v>0</v>
      </c>
      <c r="GA145" s="207">
        <f t="shared" si="285"/>
        <v>0</v>
      </c>
      <c r="GB145" s="207">
        <f t="shared" si="285"/>
        <v>0</v>
      </c>
      <c r="GC145" s="207">
        <f t="shared" si="285"/>
        <v>0</v>
      </c>
      <c r="GD145" s="207">
        <f t="shared" si="285"/>
        <v>0</v>
      </c>
      <c r="GE145" s="207">
        <f t="shared" si="285"/>
        <v>0</v>
      </c>
      <c r="GF145" s="207">
        <f t="shared" si="285"/>
        <v>109272700.0033333</v>
      </c>
      <c r="GG145" s="207">
        <f t="shared" si="285"/>
        <v>0</v>
      </c>
      <c r="GH145" s="207">
        <f t="shared" si="285"/>
        <v>0</v>
      </c>
      <c r="GI145" s="207">
        <f t="shared" si="285"/>
        <v>0</v>
      </c>
      <c r="GJ145" s="207">
        <f t="shared" si="285"/>
        <v>0</v>
      </c>
      <c r="GK145" s="207">
        <f t="shared" si="285"/>
        <v>0</v>
      </c>
      <c r="GL145" s="207">
        <f t="shared" si="285"/>
        <v>0</v>
      </c>
      <c r="GM145" s="207">
        <f t="shared" si="285"/>
        <v>0</v>
      </c>
      <c r="GN145" s="207">
        <f t="shared" si="285"/>
        <v>0</v>
      </c>
      <c r="GO145" s="207">
        <f t="shared" si="285"/>
        <v>0</v>
      </c>
      <c r="GP145" s="207">
        <f t="shared" si="285"/>
        <v>0</v>
      </c>
      <c r="GQ145" s="207">
        <f t="shared" si="285"/>
        <v>0</v>
      </c>
      <c r="GR145" s="207">
        <f t="shared" si="285"/>
        <v>0</v>
      </c>
      <c r="GS145" s="207">
        <f t="shared" si="285"/>
        <v>0</v>
      </c>
      <c r="GT145" s="207">
        <f t="shared" si="285"/>
        <v>0</v>
      </c>
      <c r="GU145" s="207">
        <f t="shared" si="285"/>
        <v>129272700.0033333</v>
      </c>
      <c r="GV145" s="207">
        <f t="shared" si="285"/>
        <v>1004690771</v>
      </c>
      <c r="GW145" s="207">
        <f t="shared" si="285"/>
        <v>109924250</v>
      </c>
      <c r="GX145" s="207">
        <f t="shared" si="285"/>
        <v>102835500</v>
      </c>
      <c r="GY145" s="207">
        <f t="shared" si="285"/>
        <v>0</v>
      </c>
      <c r="GZ145" s="808">
        <f t="shared" si="285"/>
        <v>648362700.00333333</v>
      </c>
      <c r="HA145" s="269"/>
      <c r="HB145" s="266"/>
      <c r="HC145" s="326"/>
    </row>
    <row r="146" spans="1:211" ht="99.75" customHeight="1" x14ac:dyDescent="0.2">
      <c r="A146" s="782"/>
      <c r="B146" s="357"/>
      <c r="C146" s="313">
        <v>16</v>
      </c>
      <c r="D146" s="280" t="s">
        <v>337</v>
      </c>
      <c r="E146" s="286">
        <v>45</v>
      </c>
      <c r="F146" s="286">
        <v>90</v>
      </c>
      <c r="G146" s="287">
        <v>103</v>
      </c>
      <c r="H146" s="283" t="s">
        <v>362</v>
      </c>
      <c r="I146" s="457" t="s">
        <v>363</v>
      </c>
      <c r="J146" s="429" t="s">
        <v>266</v>
      </c>
      <c r="K146" s="429">
        <v>1</v>
      </c>
      <c r="L146" s="442" t="s">
        <v>73</v>
      </c>
      <c r="M146" s="444">
        <v>3</v>
      </c>
      <c r="N146" s="450">
        <v>12</v>
      </c>
      <c r="O146" s="450">
        <v>4</v>
      </c>
      <c r="P146" s="437">
        <v>4</v>
      </c>
      <c r="Q146" s="473">
        <v>3</v>
      </c>
      <c r="R146" s="891">
        <v>4</v>
      </c>
      <c r="S146" s="875">
        <v>6</v>
      </c>
      <c r="T146" s="892">
        <v>3</v>
      </c>
      <c r="U146" s="892">
        <v>3</v>
      </c>
      <c r="V146" s="893">
        <v>8</v>
      </c>
      <c r="W146" s="894">
        <v>2</v>
      </c>
      <c r="X146" s="720">
        <v>1</v>
      </c>
      <c r="Y146" s="720">
        <v>4</v>
      </c>
      <c r="Z146" s="433">
        <f>BM146/$BM$139</f>
        <v>4.8780487804878049E-3</v>
      </c>
      <c r="AA146" s="287">
        <v>4</v>
      </c>
      <c r="AB146" s="358" t="s">
        <v>114</v>
      </c>
      <c r="AC146" s="56"/>
      <c r="AD146" s="55"/>
      <c r="AE146" s="54"/>
      <c r="AF146" s="54"/>
      <c r="AG146" s="56"/>
      <c r="AH146" s="55"/>
      <c r="AI146" s="55"/>
      <c r="AJ146" s="55"/>
      <c r="AK146" s="56"/>
      <c r="AL146" s="55"/>
      <c r="AM146" s="55"/>
      <c r="AN146" s="55"/>
      <c r="AO146" s="56"/>
      <c r="AP146" s="55"/>
      <c r="AQ146" s="55"/>
      <c r="AR146" s="55"/>
      <c r="AS146" s="56"/>
      <c r="AT146" s="55"/>
      <c r="AU146" s="54"/>
      <c r="AV146" s="54"/>
      <c r="AW146" s="56"/>
      <c r="AX146" s="55"/>
      <c r="AY146" s="55"/>
      <c r="AZ146" s="55"/>
      <c r="BA146" s="56">
        <v>20000000</v>
      </c>
      <c r="BB146" s="55">
        <v>20000000</v>
      </c>
      <c r="BC146" s="55"/>
      <c r="BD146" s="55"/>
      <c r="BE146" s="56"/>
      <c r="BF146" s="55"/>
      <c r="BG146" s="54"/>
      <c r="BH146" s="54"/>
      <c r="BI146" s="56"/>
      <c r="BJ146" s="55"/>
      <c r="BK146" s="55"/>
      <c r="BL146" s="55"/>
      <c r="BM146" s="53">
        <f>+AC146+AG146+AK146+AO146+AS146+AW146+BA146+BE146+BI146</f>
        <v>20000000</v>
      </c>
      <c r="BN146" s="54">
        <f t="shared" ref="BN146:BP150" si="286">AD146+AH146+AL146+AP146+AT146+AX146+BB146+BF146+BJ146</f>
        <v>20000000</v>
      </c>
      <c r="BO146" s="54">
        <f t="shared" si="286"/>
        <v>0</v>
      </c>
      <c r="BP146" s="54">
        <f t="shared" si="286"/>
        <v>0</v>
      </c>
      <c r="BQ146" s="87"/>
      <c r="BR146" s="87"/>
      <c r="BS146" s="87"/>
      <c r="BT146" s="87"/>
      <c r="BU146" s="87"/>
      <c r="BV146" s="87"/>
      <c r="BW146" s="87"/>
      <c r="BX146" s="87"/>
      <c r="BY146" s="87"/>
      <c r="BZ146" s="87"/>
      <c r="CA146" s="87">
        <v>21400000</v>
      </c>
      <c r="CB146" s="87">
        <v>20000000</v>
      </c>
      <c r="CC146" s="87">
        <v>20000000</v>
      </c>
      <c r="CD146" s="87"/>
      <c r="CE146" s="87"/>
      <c r="CF146" s="86"/>
      <c r="CG146" s="87"/>
      <c r="CH146" s="87"/>
      <c r="CI146" s="87"/>
      <c r="CJ146" s="87"/>
      <c r="CK146" s="87"/>
      <c r="CL146" s="87"/>
      <c r="CM146" s="87"/>
      <c r="CN146" s="87"/>
      <c r="CO146" s="87"/>
      <c r="CP146" s="87"/>
      <c r="CQ146" s="87">
        <v>21400000</v>
      </c>
      <c r="CR146" s="87"/>
      <c r="CS146" s="87"/>
      <c r="CT146" s="87"/>
      <c r="CU146" s="87"/>
      <c r="CV146" s="87"/>
      <c r="CW146" s="87"/>
      <c r="CX146" s="87"/>
      <c r="CY146" s="87"/>
      <c r="CZ146" s="87"/>
      <c r="DA146" s="87"/>
      <c r="DB146" s="87"/>
      <c r="DC146" s="87"/>
      <c r="DD146" s="87"/>
      <c r="DE146" s="85">
        <f t="shared" ref="DE146:DH150" si="287">BQ146+BU146+BZ146+CE146+CI146+CM146+CQ146+CV146+DA146</f>
        <v>21400000</v>
      </c>
      <c r="DF146" s="100">
        <f t="shared" si="287"/>
        <v>21400000</v>
      </c>
      <c r="DG146" s="100">
        <f t="shared" si="287"/>
        <v>20000000</v>
      </c>
      <c r="DH146" s="100">
        <f t="shared" si="287"/>
        <v>20000000</v>
      </c>
      <c r="DI146" s="100"/>
      <c r="DJ146" s="87"/>
      <c r="DK146" s="86"/>
      <c r="DL146" s="87"/>
      <c r="DM146" s="87"/>
      <c r="DN146" s="87"/>
      <c r="DO146" s="87"/>
      <c r="DP146" s="87"/>
      <c r="DQ146" s="87"/>
      <c r="DR146" s="87"/>
      <c r="DS146" s="87"/>
      <c r="DT146" s="87">
        <v>10000000</v>
      </c>
      <c r="DU146" s="87">
        <v>10000000</v>
      </c>
      <c r="DV146" s="87">
        <v>10000000</v>
      </c>
      <c r="DW146" s="87"/>
      <c r="DX146" s="87"/>
      <c r="DY146" s="87"/>
      <c r="DZ146" s="87"/>
      <c r="EA146" s="87"/>
      <c r="EB146" s="87"/>
      <c r="EC146" s="87"/>
      <c r="ED146" s="87"/>
      <c r="EE146" s="87"/>
      <c r="EF146" s="87"/>
      <c r="EG146" s="87"/>
      <c r="EH146" s="87"/>
      <c r="EI146" s="87"/>
      <c r="EJ146" s="87">
        <v>16200000</v>
      </c>
      <c r="EK146" s="87"/>
      <c r="EL146" s="87"/>
      <c r="EM146" s="87"/>
      <c r="EN146" s="87"/>
      <c r="EO146" s="87"/>
      <c r="EP146" s="87"/>
      <c r="EQ146" s="87"/>
      <c r="ER146" s="87"/>
      <c r="ES146" s="87"/>
      <c r="ET146" s="87"/>
      <c r="EU146" s="87"/>
      <c r="EV146" s="87"/>
      <c r="EW146" s="85">
        <f t="shared" ref="EW146:EX150" si="288">DJ146+DN146+DS146+DX146+EB146+EF146+EJ146+EN146+ES146</f>
        <v>16200000</v>
      </c>
      <c r="EX146" s="90">
        <f t="shared" si="288"/>
        <v>10000000</v>
      </c>
      <c r="EY146" s="90">
        <f t="shared" ref="EY146:EZ150" si="289">DL146+DP146+DU146+DZ146+ED146+EH146+EL146+EP146+EU146</f>
        <v>10000000</v>
      </c>
      <c r="EZ146" s="90">
        <f t="shared" si="289"/>
        <v>10000000</v>
      </c>
      <c r="FA146" s="192"/>
      <c r="FB146" s="87"/>
      <c r="FC146" s="88"/>
      <c r="FD146" s="88"/>
      <c r="FE146" s="88"/>
      <c r="FF146" s="147"/>
      <c r="FG146" s="87"/>
      <c r="FH146" s="87"/>
      <c r="FI146" s="87"/>
      <c r="FJ146" s="87"/>
      <c r="FK146" s="87"/>
      <c r="FL146" s="87"/>
      <c r="FM146" s="87">
        <v>9937000</v>
      </c>
      <c r="FN146" s="87"/>
      <c r="FO146" s="87"/>
      <c r="FP146" s="87"/>
      <c r="FQ146" s="87"/>
      <c r="FR146" s="87"/>
      <c r="FS146" s="87"/>
      <c r="FT146" s="87"/>
      <c r="FU146" s="87"/>
      <c r="FV146" s="87"/>
      <c r="FW146" s="87"/>
      <c r="FX146" s="87"/>
      <c r="FY146" s="87"/>
      <c r="FZ146" s="87"/>
      <c r="GA146" s="87"/>
      <c r="GB146" s="87"/>
      <c r="GC146" s="87"/>
      <c r="GD146" s="87"/>
      <c r="GE146" s="87"/>
      <c r="GF146" s="87">
        <v>14300000</v>
      </c>
      <c r="GG146" s="87"/>
      <c r="GH146" s="87"/>
      <c r="GI146" s="87"/>
      <c r="GJ146" s="87"/>
      <c r="GK146" s="87"/>
      <c r="GL146" s="87"/>
      <c r="GM146" s="87"/>
      <c r="GN146" s="87"/>
      <c r="GO146" s="87"/>
      <c r="GP146" s="87"/>
      <c r="GQ146" s="87"/>
      <c r="GR146" s="87"/>
      <c r="GS146" s="87"/>
      <c r="GT146" s="87"/>
      <c r="GU146" s="85">
        <f>FB146+FG146+FL146+FQ146+FV146+GA146+GF146+GK146+GP146</f>
        <v>14300000</v>
      </c>
      <c r="GV146" s="85">
        <f t="shared" ref="GV146:GY150" si="290">GQ146+GL146+GG146+GB146+FW146+FR146+FM146+FH146+FC146</f>
        <v>9937000</v>
      </c>
      <c r="GW146" s="85">
        <f t="shared" si="290"/>
        <v>0</v>
      </c>
      <c r="GX146" s="85">
        <f t="shared" si="290"/>
        <v>0</v>
      </c>
      <c r="GY146" s="85">
        <f t="shared" si="290"/>
        <v>0</v>
      </c>
      <c r="GZ146" s="772">
        <f>BM146+DE146+EW146+GU146</f>
        <v>71900000</v>
      </c>
      <c r="HA146" s="742" t="s">
        <v>1041</v>
      </c>
      <c r="HB146" s="280" t="s">
        <v>1312</v>
      </c>
      <c r="HC146" s="299" t="s">
        <v>1689</v>
      </c>
    </row>
    <row r="147" spans="1:211" ht="120.75" customHeight="1" x14ac:dyDescent="0.2">
      <c r="A147" s="782"/>
      <c r="B147" s="357"/>
      <c r="C147" s="304"/>
      <c r="D147" s="730"/>
      <c r="E147" s="366"/>
      <c r="F147" s="366"/>
      <c r="G147" s="286">
        <v>104</v>
      </c>
      <c r="H147" s="283" t="s">
        <v>364</v>
      </c>
      <c r="I147" s="457" t="s">
        <v>365</v>
      </c>
      <c r="J147" s="429" t="s">
        <v>266</v>
      </c>
      <c r="K147" s="429">
        <v>1</v>
      </c>
      <c r="L147" s="442" t="s">
        <v>73</v>
      </c>
      <c r="M147" s="444">
        <v>4</v>
      </c>
      <c r="N147" s="450">
        <v>50</v>
      </c>
      <c r="O147" s="450">
        <v>10</v>
      </c>
      <c r="P147" s="437">
        <v>10</v>
      </c>
      <c r="Q147" s="436">
        <v>27</v>
      </c>
      <c r="R147" s="289"/>
      <c r="S147" s="438">
        <v>48</v>
      </c>
      <c r="T147" s="436">
        <v>44</v>
      </c>
      <c r="U147" s="436"/>
      <c r="V147" s="437">
        <v>54</v>
      </c>
      <c r="W147" s="458">
        <v>50</v>
      </c>
      <c r="X147" s="435"/>
      <c r="Y147" s="435">
        <v>5</v>
      </c>
      <c r="Z147" s="433">
        <f>BM147/$BM$139</f>
        <v>7.3170731707317077E-3</v>
      </c>
      <c r="AA147" s="287">
        <v>4</v>
      </c>
      <c r="AB147" s="358" t="s">
        <v>114</v>
      </c>
      <c r="AC147" s="56"/>
      <c r="AD147" s="55"/>
      <c r="AE147" s="54"/>
      <c r="AF147" s="54"/>
      <c r="AG147" s="56"/>
      <c r="AH147" s="55"/>
      <c r="AI147" s="55"/>
      <c r="AJ147" s="55"/>
      <c r="AK147" s="56"/>
      <c r="AL147" s="55"/>
      <c r="AM147" s="55"/>
      <c r="AN147" s="55"/>
      <c r="AO147" s="56"/>
      <c r="AP147" s="55"/>
      <c r="AQ147" s="55"/>
      <c r="AR147" s="55"/>
      <c r="AS147" s="56"/>
      <c r="AT147" s="55"/>
      <c r="AU147" s="54"/>
      <c r="AV147" s="54"/>
      <c r="AW147" s="56"/>
      <c r="AX147" s="55"/>
      <c r="AY147" s="55"/>
      <c r="AZ147" s="55"/>
      <c r="BA147" s="56">
        <v>30000000</v>
      </c>
      <c r="BB147" s="55">
        <v>30000000</v>
      </c>
      <c r="BC147" s="55">
        <v>30000000</v>
      </c>
      <c r="BD147" s="55">
        <v>10000000</v>
      </c>
      <c r="BE147" s="56"/>
      <c r="BF147" s="55"/>
      <c r="BG147" s="54"/>
      <c r="BH147" s="54"/>
      <c r="BI147" s="56"/>
      <c r="BJ147" s="55"/>
      <c r="BK147" s="55"/>
      <c r="BL147" s="55"/>
      <c r="BM147" s="53">
        <f>+AC147+AG147+AK147+AO147+AS147+AW147+BA147+BE147+BI147</f>
        <v>30000000</v>
      </c>
      <c r="BN147" s="54">
        <f t="shared" si="286"/>
        <v>30000000</v>
      </c>
      <c r="BO147" s="54">
        <f t="shared" si="286"/>
        <v>30000000</v>
      </c>
      <c r="BP147" s="54">
        <f t="shared" si="286"/>
        <v>10000000</v>
      </c>
      <c r="BQ147" s="87"/>
      <c r="BR147" s="87"/>
      <c r="BS147" s="87"/>
      <c r="BT147" s="87"/>
      <c r="BU147" s="87"/>
      <c r="BV147" s="87"/>
      <c r="BW147" s="87"/>
      <c r="BX147" s="87"/>
      <c r="BY147" s="87"/>
      <c r="BZ147" s="87"/>
      <c r="CA147" s="86">
        <v>5000000</v>
      </c>
      <c r="CB147" s="87">
        <v>5000000</v>
      </c>
      <c r="CC147" s="87">
        <v>5000000</v>
      </c>
      <c r="CD147" s="87"/>
      <c r="CE147" s="87"/>
      <c r="CF147" s="86"/>
      <c r="CG147" s="87"/>
      <c r="CH147" s="87"/>
      <c r="CI147" s="87"/>
      <c r="CJ147" s="87"/>
      <c r="CK147" s="87"/>
      <c r="CL147" s="87"/>
      <c r="CM147" s="87"/>
      <c r="CN147" s="87"/>
      <c r="CO147" s="87"/>
      <c r="CP147" s="87"/>
      <c r="CQ147" s="87">
        <v>32100000</v>
      </c>
      <c r="CR147" s="87"/>
      <c r="CS147" s="87"/>
      <c r="CT147" s="87"/>
      <c r="CU147" s="87">
        <v>20000000</v>
      </c>
      <c r="CV147" s="87"/>
      <c r="CW147" s="87"/>
      <c r="CX147" s="87"/>
      <c r="CY147" s="87"/>
      <c r="CZ147" s="87"/>
      <c r="DA147" s="87"/>
      <c r="DB147" s="87"/>
      <c r="DC147" s="87"/>
      <c r="DD147" s="87"/>
      <c r="DE147" s="85">
        <f t="shared" si="287"/>
        <v>32100000</v>
      </c>
      <c r="DF147" s="100">
        <f t="shared" si="287"/>
        <v>5000000</v>
      </c>
      <c r="DG147" s="100">
        <f t="shared" si="287"/>
        <v>5000000</v>
      </c>
      <c r="DH147" s="100">
        <f t="shared" si="287"/>
        <v>5000000</v>
      </c>
      <c r="DI147" s="100">
        <f>CU147</f>
        <v>20000000</v>
      </c>
      <c r="DJ147" s="87"/>
      <c r="DK147" s="86"/>
      <c r="DL147" s="87"/>
      <c r="DM147" s="87"/>
      <c r="DN147" s="87"/>
      <c r="DO147" s="87"/>
      <c r="DP147" s="87"/>
      <c r="DQ147" s="87"/>
      <c r="DR147" s="87"/>
      <c r="DS147" s="87"/>
      <c r="DT147" s="87">
        <v>10000000</v>
      </c>
      <c r="DU147" s="87">
        <v>10000000</v>
      </c>
      <c r="DV147" s="87">
        <v>10000000</v>
      </c>
      <c r="DW147" s="87"/>
      <c r="DX147" s="87"/>
      <c r="DY147" s="87"/>
      <c r="DZ147" s="87"/>
      <c r="EA147" s="87"/>
      <c r="EB147" s="87"/>
      <c r="EC147" s="87"/>
      <c r="ED147" s="87"/>
      <c r="EE147" s="87"/>
      <c r="EF147" s="87"/>
      <c r="EG147" s="87"/>
      <c r="EH147" s="87"/>
      <c r="EI147" s="87"/>
      <c r="EJ147" s="87">
        <v>24300000</v>
      </c>
      <c r="EK147" s="87"/>
      <c r="EL147" s="87"/>
      <c r="EM147" s="87"/>
      <c r="EN147" s="87"/>
      <c r="EO147" s="87"/>
      <c r="EP147" s="87"/>
      <c r="EQ147" s="87"/>
      <c r="ER147" s="87"/>
      <c r="ES147" s="87"/>
      <c r="ET147" s="87"/>
      <c r="EU147" s="87"/>
      <c r="EV147" s="87"/>
      <c r="EW147" s="85">
        <f t="shared" si="288"/>
        <v>24300000</v>
      </c>
      <c r="EX147" s="90">
        <f t="shared" si="288"/>
        <v>10000000</v>
      </c>
      <c r="EY147" s="90">
        <f t="shared" si="289"/>
        <v>10000000</v>
      </c>
      <c r="EZ147" s="90">
        <f t="shared" si="289"/>
        <v>10000000</v>
      </c>
      <c r="FA147" s="192"/>
      <c r="FB147" s="87"/>
      <c r="FC147" s="88"/>
      <c r="FD147" s="88"/>
      <c r="FE147" s="88"/>
      <c r="FF147" s="147"/>
      <c r="FG147" s="87"/>
      <c r="FH147" s="87">
        <v>18417000</v>
      </c>
      <c r="FI147" s="87"/>
      <c r="FJ147" s="87"/>
      <c r="FK147" s="87"/>
      <c r="FL147" s="87"/>
      <c r="FM147" s="87">
        <v>9937000</v>
      </c>
      <c r="FN147" s="87">
        <v>9924250</v>
      </c>
      <c r="FO147" s="87">
        <v>2835500</v>
      </c>
      <c r="FP147" s="87"/>
      <c r="FQ147" s="87"/>
      <c r="FR147" s="87"/>
      <c r="FS147" s="87"/>
      <c r="FT147" s="87"/>
      <c r="FU147" s="87"/>
      <c r="FV147" s="87"/>
      <c r="FW147" s="87"/>
      <c r="FX147" s="87"/>
      <c r="FY147" s="87"/>
      <c r="FZ147" s="87"/>
      <c r="GA147" s="87"/>
      <c r="GB147" s="87"/>
      <c r="GC147" s="87"/>
      <c r="GD147" s="87"/>
      <c r="GE147" s="87"/>
      <c r="GF147" s="87">
        <v>21500000</v>
      </c>
      <c r="GG147" s="87"/>
      <c r="GH147" s="87"/>
      <c r="GI147" s="87"/>
      <c r="GJ147" s="87"/>
      <c r="GK147" s="87"/>
      <c r="GL147" s="87"/>
      <c r="GM147" s="87"/>
      <c r="GN147" s="87"/>
      <c r="GO147" s="87"/>
      <c r="GP147" s="87"/>
      <c r="GQ147" s="87"/>
      <c r="GR147" s="87"/>
      <c r="GS147" s="87"/>
      <c r="GT147" s="87"/>
      <c r="GU147" s="85">
        <f>FB147+FG147+FL147+FQ147+FV147+GA147+GF147+GK147+GP147</f>
        <v>21500000</v>
      </c>
      <c r="GV147" s="85">
        <f t="shared" si="290"/>
        <v>28354000</v>
      </c>
      <c r="GW147" s="85">
        <f t="shared" si="290"/>
        <v>9924250</v>
      </c>
      <c r="GX147" s="85">
        <f t="shared" si="290"/>
        <v>2835500</v>
      </c>
      <c r="GY147" s="85">
        <f t="shared" si="290"/>
        <v>0</v>
      </c>
      <c r="GZ147" s="772">
        <f>BM147+DE147+EW147+GU147</f>
        <v>107900000</v>
      </c>
      <c r="HA147" s="742" t="s">
        <v>1042</v>
      </c>
      <c r="HB147" s="280" t="s">
        <v>1313</v>
      </c>
      <c r="HC147" s="303" t="s">
        <v>1690</v>
      </c>
    </row>
    <row r="148" spans="1:211" ht="62.25" customHeight="1" x14ac:dyDescent="0.2">
      <c r="A148" s="782"/>
      <c r="B148" s="357"/>
      <c r="C148" s="300">
        <v>17</v>
      </c>
      <c r="D148" s="731" t="s">
        <v>299</v>
      </c>
      <c r="E148" s="453" t="s">
        <v>300</v>
      </c>
      <c r="F148" s="454">
        <v>0.5</v>
      </c>
      <c r="G148" s="287">
        <v>105</v>
      </c>
      <c r="H148" s="283" t="s">
        <v>366</v>
      </c>
      <c r="I148" s="457" t="s">
        <v>365</v>
      </c>
      <c r="J148" s="429" t="s">
        <v>266</v>
      </c>
      <c r="K148" s="429">
        <v>1</v>
      </c>
      <c r="L148" s="435" t="s">
        <v>58</v>
      </c>
      <c r="M148" s="443">
        <v>43</v>
      </c>
      <c r="N148" s="436">
        <v>47</v>
      </c>
      <c r="O148" s="436">
        <v>47</v>
      </c>
      <c r="P148" s="437">
        <v>45</v>
      </c>
      <c r="Q148" s="436">
        <v>47</v>
      </c>
      <c r="R148" s="289"/>
      <c r="S148" s="438">
        <v>48</v>
      </c>
      <c r="T148" s="436">
        <v>47</v>
      </c>
      <c r="U148" s="436"/>
      <c r="V148" s="437">
        <v>49</v>
      </c>
      <c r="W148" s="458">
        <v>47</v>
      </c>
      <c r="X148" s="435"/>
      <c r="Y148" s="435">
        <v>0</v>
      </c>
      <c r="Z148" s="433">
        <f>BM148/$BM$139</f>
        <v>7.3170731707317077E-3</v>
      </c>
      <c r="AA148" s="287">
        <v>4</v>
      </c>
      <c r="AB148" s="358" t="s">
        <v>114</v>
      </c>
      <c r="AC148" s="56"/>
      <c r="AD148" s="55"/>
      <c r="AE148" s="54"/>
      <c r="AF148" s="54"/>
      <c r="AG148" s="56"/>
      <c r="AH148" s="55"/>
      <c r="AI148" s="55"/>
      <c r="AJ148" s="55"/>
      <c r="AK148" s="56">
        <v>30000000</v>
      </c>
      <c r="AL148" s="55">
        <v>0</v>
      </c>
      <c r="AM148" s="55"/>
      <c r="AN148" s="55"/>
      <c r="AO148" s="56"/>
      <c r="AP148" s="55"/>
      <c r="AQ148" s="55"/>
      <c r="AR148" s="55"/>
      <c r="AS148" s="56"/>
      <c r="AT148" s="55"/>
      <c r="AU148" s="54"/>
      <c r="AV148" s="54"/>
      <c r="AW148" s="56"/>
      <c r="AX148" s="55"/>
      <c r="AY148" s="55"/>
      <c r="AZ148" s="55"/>
      <c r="BA148" s="56"/>
      <c r="BB148" s="55"/>
      <c r="BC148" s="55"/>
      <c r="BD148" s="55"/>
      <c r="BE148" s="56"/>
      <c r="BF148" s="55"/>
      <c r="BG148" s="54"/>
      <c r="BH148" s="54"/>
      <c r="BI148" s="56"/>
      <c r="BJ148" s="55"/>
      <c r="BK148" s="55"/>
      <c r="BL148" s="55"/>
      <c r="BM148" s="53">
        <f>+AC148+AG148+AK148+AO148+AS148+AW148+BA148+BE148+BI148</f>
        <v>30000000</v>
      </c>
      <c r="BN148" s="54">
        <f t="shared" si="286"/>
        <v>0</v>
      </c>
      <c r="BO148" s="54">
        <f t="shared" si="286"/>
        <v>0</v>
      </c>
      <c r="BP148" s="54">
        <f t="shared" si="286"/>
        <v>0</v>
      </c>
      <c r="BQ148" s="87"/>
      <c r="BR148" s="87"/>
      <c r="BS148" s="87"/>
      <c r="BT148" s="87"/>
      <c r="BU148" s="87"/>
      <c r="BV148" s="87"/>
      <c r="BW148" s="87"/>
      <c r="BX148" s="87"/>
      <c r="BY148" s="87"/>
      <c r="BZ148" s="87">
        <v>32100000</v>
      </c>
      <c r="CA148" s="87">
        <f>123718585+32100000</f>
        <v>155818585</v>
      </c>
      <c r="CB148" s="87">
        <v>15600000</v>
      </c>
      <c r="CC148" s="87">
        <v>15600000</v>
      </c>
      <c r="CD148" s="87"/>
      <c r="CE148" s="87"/>
      <c r="CF148" s="86"/>
      <c r="CG148" s="87"/>
      <c r="CH148" s="87"/>
      <c r="CI148" s="87"/>
      <c r="CJ148" s="87"/>
      <c r="CK148" s="87"/>
      <c r="CL148" s="87"/>
      <c r="CM148" s="87"/>
      <c r="CN148" s="87"/>
      <c r="CO148" s="87"/>
      <c r="CP148" s="87"/>
      <c r="CQ148" s="87"/>
      <c r="CR148" s="87"/>
      <c r="CS148" s="87"/>
      <c r="CT148" s="87"/>
      <c r="CU148" s="87"/>
      <c r="CV148" s="87"/>
      <c r="CW148" s="87"/>
      <c r="CX148" s="87"/>
      <c r="CY148" s="87"/>
      <c r="CZ148" s="87"/>
      <c r="DA148" s="87"/>
      <c r="DB148" s="87"/>
      <c r="DC148" s="87"/>
      <c r="DD148" s="87"/>
      <c r="DE148" s="85">
        <f t="shared" si="287"/>
        <v>32100000</v>
      </c>
      <c r="DF148" s="100">
        <f t="shared" si="287"/>
        <v>155818585</v>
      </c>
      <c r="DG148" s="100">
        <f t="shared" si="287"/>
        <v>15600000</v>
      </c>
      <c r="DH148" s="100">
        <f t="shared" si="287"/>
        <v>15600000</v>
      </c>
      <c r="DI148" s="100"/>
      <c r="DJ148" s="87"/>
      <c r="DK148" s="86"/>
      <c r="DL148" s="87"/>
      <c r="DM148" s="87"/>
      <c r="DN148" s="87"/>
      <c r="DO148" s="86">
        <v>320000000</v>
      </c>
      <c r="DP148" s="87">
        <v>296585872</v>
      </c>
      <c r="DQ148" s="87">
        <v>296585872</v>
      </c>
      <c r="DR148" s="87"/>
      <c r="DS148" s="87"/>
      <c r="DT148" s="87">
        <v>121511175</v>
      </c>
      <c r="DU148" s="87">
        <v>99766288</v>
      </c>
      <c r="DV148" s="87">
        <v>99766288</v>
      </c>
      <c r="DW148" s="474"/>
      <c r="DX148" s="87"/>
      <c r="DY148" s="87"/>
      <c r="DZ148" s="87"/>
      <c r="EA148" s="87"/>
      <c r="EB148" s="87"/>
      <c r="EC148" s="87"/>
      <c r="ED148" s="87"/>
      <c r="EE148" s="87"/>
      <c r="EF148" s="87"/>
      <c r="EG148" s="87"/>
      <c r="EH148" s="87"/>
      <c r="EI148" s="87"/>
      <c r="EJ148" s="87">
        <v>24300000</v>
      </c>
      <c r="EK148" s="87"/>
      <c r="EL148" s="87"/>
      <c r="EM148" s="87"/>
      <c r="EN148" s="87"/>
      <c r="EO148" s="87"/>
      <c r="EP148" s="87"/>
      <c r="EQ148" s="87"/>
      <c r="ER148" s="87"/>
      <c r="ES148" s="87"/>
      <c r="ET148" s="87"/>
      <c r="EU148" s="87"/>
      <c r="EV148" s="87"/>
      <c r="EW148" s="85">
        <f t="shared" si="288"/>
        <v>24300000</v>
      </c>
      <c r="EX148" s="89">
        <f t="shared" si="288"/>
        <v>441511175</v>
      </c>
      <c r="EY148" s="90">
        <f t="shared" si="289"/>
        <v>396352160</v>
      </c>
      <c r="EZ148" s="90">
        <f t="shared" si="289"/>
        <v>396352160</v>
      </c>
      <c r="FA148" s="192"/>
      <c r="FB148" s="87"/>
      <c r="FC148" s="88"/>
      <c r="FD148" s="88"/>
      <c r="FE148" s="88"/>
      <c r="FF148" s="147"/>
      <c r="FG148" s="87"/>
      <c r="FH148" s="87">
        <v>611744887</v>
      </c>
      <c r="FI148" s="87"/>
      <c r="FJ148" s="87"/>
      <c r="FK148" s="87"/>
      <c r="FL148" s="87"/>
      <c r="FM148" s="87">
        <v>9937000</v>
      </c>
      <c r="FN148" s="87"/>
      <c r="FO148" s="87"/>
      <c r="FP148" s="87"/>
      <c r="FQ148" s="87"/>
      <c r="FR148" s="87"/>
      <c r="FS148" s="87"/>
      <c r="FT148" s="87"/>
      <c r="FU148" s="87"/>
      <c r="FV148" s="87"/>
      <c r="FW148" s="87"/>
      <c r="FX148" s="87"/>
      <c r="FY148" s="87"/>
      <c r="FZ148" s="87"/>
      <c r="GA148" s="87"/>
      <c r="GB148" s="87"/>
      <c r="GC148" s="87"/>
      <c r="GD148" s="87"/>
      <c r="GE148" s="87"/>
      <c r="GF148" s="87">
        <v>21500000</v>
      </c>
      <c r="GG148" s="87"/>
      <c r="GH148" s="87"/>
      <c r="GI148" s="87"/>
      <c r="GJ148" s="87"/>
      <c r="GK148" s="87"/>
      <c r="GL148" s="87"/>
      <c r="GM148" s="87"/>
      <c r="GN148" s="87"/>
      <c r="GO148" s="87"/>
      <c r="GP148" s="87"/>
      <c r="GQ148" s="87"/>
      <c r="GR148" s="87"/>
      <c r="GS148" s="87"/>
      <c r="GT148" s="87"/>
      <c r="GU148" s="85">
        <f>FB148+FG148+FL148+FQ148+FV148+GA148+GF148+GK148+GP148</f>
        <v>21500000</v>
      </c>
      <c r="GV148" s="85">
        <f t="shared" si="290"/>
        <v>621681887</v>
      </c>
      <c r="GW148" s="85">
        <f t="shared" si="290"/>
        <v>0</v>
      </c>
      <c r="GX148" s="85">
        <f t="shared" si="290"/>
        <v>0</v>
      </c>
      <c r="GY148" s="85">
        <f t="shared" si="290"/>
        <v>0</v>
      </c>
      <c r="GZ148" s="772">
        <f>BM148+DE148+EW148+GU148</f>
        <v>107900000</v>
      </c>
      <c r="HA148" s="742" t="s">
        <v>1043</v>
      </c>
      <c r="HB148" s="280" t="s">
        <v>1314</v>
      </c>
      <c r="HC148" s="299" t="s">
        <v>1691</v>
      </c>
    </row>
    <row r="149" spans="1:211" ht="92.25" customHeight="1" x14ac:dyDescent="0.2">
      <c r="A149" s="782"/>
      <c r="B149" s="357"/>
      <c r="C149" s="313">
        <v>18</v>
      </c>
      <c r="D149" s="280" t="s">
        <v>303</v>
      </c>
      <c r="E149" s="286">
        <v>6</v>
      </c>
      <c r="F149" s="286">
        <v>12</v>
      </c>
      <c r="G149" s="287">
        <v>106</v>
      </c>
      <c r="H149" s="283" t="s">
        <v>367</v>
      </c>
      <c r="I149" s="457" t="s">
        <v>368</v>
      </c>
      <c r="J149" s="429" t="s">
        <v>266</v>
      </c>
      <c r="K149" s="429">
        <v>1</v>
      </c>
      <c r="L149" s="435" t="s">
        <v>58</v>
      </c>
      <c r="M149" s="443">
        <v>0</v>
      </c>
      <c r="N149" s="436">
        <v>1</v>
      </c>
      <c r="O149" s="436">
        <v>1</v>
      </c>
      <c r="P149" s="437">
        <v>0</v>
      </c>
      <c r="Q149" s="436">
        <v>1</v>
      </c>
      <c r="R149" s="289"/>
      <c r="S149" s="438">
        <v>1</v>
      </c>
      <c r="T149" s="436">
        <v>1</v>
      </c>
      <c r="U149" s="436"/>
      <c r="V149" s="437">
        <v>1</v>
      </c>
      <c r="W149" s="458">
        <v>1</v>
      </c>
      <c r="X149" s="435"/>
      <c r="Y149" s="435">
        <v>0</v>
      </c>
      <c r="Z149" s="433">
        <f>BM149/$BM$139</f>
        <v>1.2195121951219513E-2</v>
      </c>
      <c r="AA149" s="287">
        <v>4</v>
      </c>
      <c r="AB149" s="358" t="s">
        <v>114</v>
      </c>
      <c r="AC149" s="56"/>
      <c r="AD149" s="55"/>
      <c r="AE149" s="54"/>
      <c r="AF149" s="54"/>
      <c r="AG149" s="56"/>
      <c r="AH149" s="55"/>
      <c r="AI149" s="55"/>
      <c r="AJ149" s="55"/>
      <c r="AK149" s="56">
        <v>50000000</v>
      </c>
      <c r="AL149" s="55">
        <v>0</v>
      </c>
      <c r="AM149" s="55"/>
      <c r="AN149" s="55"/>
      <c r="AO149" s="56"/>
      <c r="AP149" s="55"/>
      <c r="AQ149" s="55"/>
      <c r="AR149" s="55"/>
      <c r="AS149" s="56"/>
      <c r="AT149" s="55"/>
      <c r="AU149" s="54"/>
      <c r="AV149" s="54"/>
      <c r="AW149" s="56"/>
      <c r="AX149" s="55"/>
      <c r="AY149" s="55"/>
      <c r="AZ149" s="55"/>
      <c r="BA149" s="56"/>
      <c r="BB149" s="55"/>
      <c r="BC149" s="55"/>
      <c r="BD149" s="55"/>
      <c r="BE149" s="56"/>
      <c r="BF149" s="55"/>
      <c r="BG149" s="54"/>
      <c r="BH149" s="54"/>
      <c r="BI149" s="56"/>
      <c r="BJ149" s="55"/>
      <c r="BK149" s="55"/>
      <c r="BL149" s="55"/>
      <c r="BM149" s="53">
        <f>+AC149+AG149+AK149+AO149+AS149+AW149+BA149+BE149+BI149</f>
        <v>50000000</v>
      </c>
      <c r="BN149" s="54">
        <f t="shared" si="286"/>
        <v>0</v>
      </c>
      <c r="BO149" s="54">
        <f t="shared" si="286"/>
        <v>0</v>
      </c>
      <c r="BP149" s="54">
        <f t="shared" si="286"/>
        <v>0</v>
      </c>
      <c r="BQ149" s="87"/>
      <c r="BR149" s="87"/>
      <c r="BS149" s="87"/>
      <c r="BT149" s="87"/>
      <c r="BU149" s="87"/>
      <c r="BV149" s="87"/>
      <c r="BW149" s="87"/>
      <c r="BX149" s="87"/>
      <c r="BY149" s="87"/>
      <c r="BZ149" s="87">
        <v>53600000</v>
      </c>
      <c r="CA149" s="87">
        <f>53600000+49500000</f>
        <v>103100000</v>
      </c>
      <c r="CB149" s="87">
        <v>34359000</v>
      </c>
      <c r="CC149" s="87">
        <v>34359000</v>
      </c>
      <c r="CD149" s="87"/>
      <c r="CE149" s="87"/>
      <c r="CF149" s="86"/>
      <c r="CG149" s="87"/>
      <c r="CH149" s="87"/>
      <c r="CI149" s="87"/>
      <c r="CJ149" s="87"/>
      <c r="CK149" s="87"/>
      <c r="CL149" s="87"/>
      <c r="CM149" s="87"/>
      <c r="CN149" s="87"/>
      <c r="CO149" s="87"/>
      <c r="CP149" s="87"/>
      <c r="CQ149" s="87"/>
      <c r="CR149" s="87"/>
      <c r="CS149" s="87"/>
      <c r="CT149" s="87"/>
      <c r="CU149" s="87"/>
      <c r="CV149" s="87"/>
      <c r="CW149" s="87"/>
      <c r="CX149" s="87"/>
      <c r="CY149" s="87"/>
      <c r="CZ149" s="87"/>
      <c r="DA149" s="87"/>
      <c r="DB149" s="87"/>
      <c r="DC149" s="87"/>
      <c r="DD149" s="87"/>
      <c r="DE149" s="85">
        <f t="shared" si="287"/>
        <v>53600000</v>
      </c>
      <c r="DF149" s="100">
        <f t="shared" si="287"/>
        <v>103100000</v>
      </c>
      <c r="DG149" s="100">
        <f t="shared" si="287"/>
        <v>34359000</v>
      </c>
      <c r="DH149" s="100">
        <f t="shared" si="287"/>
        <v>34359000</v>
      </c>
      <c r="DI149" s="100"/>
      <c r="DJ149" s="87"/>
      <c r="DK149" s="86"/>
      <c r="DL149" s="87"/>
      <c r="DM149" s="87"/>
      <c r="DN149" s="87"/>
      <c r="DO149" s="87">
        <v>30000000</v>
      </c>
      <c r="DP149" s="87">
        <v>29997250</v>
      </c>
      <c r="DQ149" s="87">
        <v>29997250</v>
      </c>
      <c r="DR149" s="87"/>
      <c r="DS149" s="87"/>
      <c r="DT149" s="87">
        <v>16000000</v>
      </c>
      <c r="DU149" s="87">
        <v>16000000</v>
      </c>
      <c r="DV149" s="87">
        <v>16000000</v>
      </c>
      <c r="DW149" s="87"/>
      <c r="DX149" s="87"/>
      <c r="DY149" s="87"/>
      <c r="DZ149" s="87"/>
      <c r="EA149" s="87"/>
      <c r="EB149" s="87"/>
      <c r="EC149" s="87"/>
      <c r="ED149" s="87"/>
      <c r="EE149" s="87"/>
      <c r="EF149" s="87"/>
      <c r="EG149" s="87"/>
      <c r="EH149" s="87"/>
      <c r="EI149" s="87"/>
      <c r="EJ149" s="87">
        <v>40500000</v>
      </c>
      <c r="EK149" s="87"/>
      <c r="EL149" s="87"/>
      <c r="EM149" s="87"/>
      <c r="EN149" s="87"/>
      <c r="EO149" s="87"/>
      <c r="EP149" s="87"/>
      <c r="EQ149" s="87"/>
      <c r="ER149" s="87"/>
      <c r="ES149" s="87"/>
      <c r="ET149" s="87"/>
      <c r="EU149" s="87"/>
      <c r="EV149" s="87"/>
      <c r="EW149" s="85">
        <f t="shared" si="288"/>
        <v>40500000</v>
      </c>
      <c r="EX149" s="90">
        <f t="shared" si="288"/>
        <v>46000000</v>
      </c>
      <c r="EY149" s="90">
        <f t="shared" si="289"/>
        <v>45997250</v>
      </c>
      <c r="EZ149" s="90">
        <f t="shared" si="289"/>
        <v>45997250</v>
      </c>
      <c r="FA149" s="192"/>
      <c r="FB149" s="87"/>
      <c r="FC149" s="88"/>
      <c r="FD149" s="88"/>
      <c r="FE149" s="88"/>
      <c r="FF149" s="147"/>
      <c r="FG149" s="87"/>
      <c r="FH149" s="87">
        <v>34100000</v>
      </c>
      <c r="FI149" s="87"/>
      <c r="FJ149" s="87"/>
      <c r="FK149" s="87"/>
      <c r="FL149" s="87"/>
      <c r="FM149" s="87">
        <v>15900000</v>
      </c>
      <c r="FN149" s="87"/>
      <c r="FO149" s="87"/>
      <c r="FP149" s="87"/>
      <c r="FQ149" s="87"/>
      <c r="FR149" s="87"/>
      <c r="FS149" s="87"/>
      <c r="FT149" s="87"/>
      <c r="FU149" s="87"/>
      <c r="FV149" s="87"/>
      <c r="FW149" s="87"/>
      <c r="FX149" s="87"/>
      <c r="FY149" s="87"/>
      <c r="FZ149" s="87"/>
      <c r="GA149" s="87"/>
      <c r="GB149" s="87"/>
      <c r="GC149" s="87"/>
      <c r="GD149" s="87"/>
      <c r="GE149" s="87"/>
      <c r="GF149" s="87">
        <v>35900000</v>
      </c>
      <c r="GG149" s="87"/>
      <c r="GH149" s="87"/>
      <c r="GI149" s="87"/>
      <c r="GJ149" s="87"/>
      <c r="GK149" s="87"/>
      <c r="GL149" s="87"/>
      <c r="GM149" s="87"/>
      <c r="GN149" s="87"/>
      <c r="GO149" s="87"/>
      <c r="GP149" s="87"/>
      <c r="GQ149" s="87"/>
      <c r="GR149" s="87"/>
      <c r="GS149" s="87"/>
      <c r="GT149" s="87"/>
      <c r="GU149" s="85">
        <f>FB149+FG149+FL149+FQ149+FV149+GA149+GF149+GK149+GP149</f>
        <v>35900000</v>
      </c>
      <c r="GV149" s="85">
        <f t="shared" si="290"/>
        <v>50000000</v>
      </c>
      <c r="GW149" s="85">
        <f t="shared" si="290"/>
        <v>0</v>
      </c>
      <c r="GX149" s="85">
        <f t="shared" si="290"/>
        <v>0</v>
      </c>
      <c r="GY149" s="85">
        <f t="shared" si="290"/>
        <v>0</v>
      </c>
      <c r="GZ149" s="772">
        <f>BM149+DE149+EW149+GU149</f>
        <v>180000000</v>
      </c>
      <c r="HA149" s="742" t="s">
        <v>1044</v>
      </c>
      <c r="HB149" s="280" t="s">
        <v>1315</v>
      </c>
      <c r="HC149" s="299" t="s">
        <v>1692</v>
      </c>
    </row>
    <row r="150" spans="1:211" ht="92.25" customHeight="1" x14ac:dyDescent="0.2">
      <c r="A150" s="782"/>
      <c r="B150" s="411"/>
      <c r="C150" s="300">
        <v>19</v>
      </c>
      <c r="D150" s="730" t="s">
        <v>306</v>
      </c>
      <c r="E150" s="732" t="s">
        <v>307</v>
      </c>
      <c r="F150" s="418" t="s">
        <v>308</v>
      </c>
      <c r="G150" s="282">
        <v>107</v>
      </c>
      <c r="H150" s="283" t="s">
        <v>369</v>
      </c>
      <c r="I150" s="280" t="s">
        <v>370</v>
      </c>
      <c r="J150" s="429" t="s">
        <v>266</v>
      </c>
      <c r="K150" s="429">
        <v>1</v>
      </c>
      <c r="L150" s="475" t="s">
        <v>58</v>
      </c>
      <c r="M150" s="287">
        <v>1</v>
      </c>
      <c r="N150" s="287">
        <v>1</v>
      </c>
      <c r="O150" s="281">
        <v>1</v>
      </c>
      <c r="P150" s="430">
        <v>1</v>
      </c>
      <c r="Q150" s="436">
        <v>1</v>
      </c>
      <c r="R150" s="289"/>
      <c r="S150" s="438">
        <v>1</v>
      </c>
      <c r="T150" s="281">
        <v>1</v>
      </c>
      <c r="U150" s="281"/>
      <c r="V150" s="437">
        <v>1</v>
      </c>
      <c r="W150" s="414">
        <v>1</v>
      </c>
      <c r="X150" s="475"/>
      <c r="Y150" s="475">
        <v>0.5</v>
      </c>
      <c r="Z150" s="476">
        <f>BM150/$BM$145</f>
        <v>0.27777777777777779</v>
      </c>
      <c r="AA150" s="287">
        <v>4</v>
      </c>
      <c r="AB150" s="358" t="s">
        <v>114</v>
      </c>
      <c r="AC150" s="56"/>
      <c r="AD150" s="55"/>
      <c r="AE150" s="54"/>
      <c r="AF150" s="54"/>
      <c r="AG150" s="56"/>
      <c r="AH150" s="55"/>
      <c r="AI150" s="55"/>
      <c r="AJ150" s="55"/>
      <c r="AK150" s="56"/>
      <c r="AL150" s="55">
        <v>80000000</v>
      </c>
      <c r="AM150" s="55">
        <v>988000</v>
      </c>
      <c r="AN150" s="55">
        <v>988000</v>
      </c>
      <c r="AO150" s="56"/>
      <c r="AP150" s="55"/>
      <c r="AQ150" s="55"/>
      <c r="AR150" s="55"/>
      <c r="AS150" s="56"/>
      <c r="AT150" s="55"/>
      <c r="AU150" s="54"/>
      <c r="AV150" s="54"/>
      <c r="AW150" s="56"/>
      <c r="AX150" s="55"/>
      <c r="AY150" s="55"/>
      <c r="AZ150" s="55"/>
      <c r="BA150" s="56">
        <v>50000000</v>
      </c>
      <c r="BB150" s="55">
        <v>50000000</v>
      </c>
      <c r="BC150" s="55"/>
      <c r="BD150" s="55"/>
      <c r="BE150" s="56"/>
      <c r="BF150" s="55"/>
      <c r="BG150" s="54"/>
      <c r="BH150" s="54"/>
      <c r="BI150" s="56"/>
      <c r="BJ150" s="55"/>
      <c r="BK150" s="55"/>
      <c r="BL150" s="55"/>
      <c r="BM150" s="53">
        <f>+AC150+AG150+AK150+AO150+AS150+AW150+BA150+BE150+BI150</f>
        <v>50000000</v>
      </c>
      <c r="BN150" s="54">
        <f t="shared" si="286"/>
        <v>130000000</v>
      </c>
      <c r="BO150" s="54">
        <f t="shared" si="286"/>
        <v>988000</v>
      </c>
      <c r="BP150" s="54">
        <f t="shared" si="286"/>
        <v>988000</v>
      </c>
      <c r="BQ150" s="87"/>
      <c r="BR150" s="87"/>
      <c r="BS150" s="87"/>
      <c r="BT150" s="87"/>
      <c r="BU150" s="87"/>
      <c r="BV150" s="87"/>
      <c r="BW150" s="87"/>
      <c r="BX150" s="87"/>
      <c r="BY150" s="87"/>
      <c r="BZ150" s="87">
        <v>4300000</v>
      </c>
      <c r="CA150" s="86">
        <v>53800000</v>
      </c>
      <c r="CB150" s="87">
        <v>33350945</v>
      </c>
      <c r="CC150" s="87">
        <v>33350945</v>
      </c>
      <c r="CD150" s="87"/>
      <c r="CE150" s="87"/>
      <c r="CF150" s="86"/>
      <c r="CG150" s="87"/>
      <c r="CH150" s="87"/>
      <c r="CI150" s="87"/>
      <c r="CJ150" s="87"/>
      <c r="CK150" s="87"/>
      <c r="CL150" s="87"/>
      <c r="CM150" s="87"/>
      <c r="CN150" s="87"/>
      <c r="CO150" s="87"/>
      <c r="CP150" s="87"/>
      <c r="CQ150" s="87">
        <f>53800000-4300000</f>
        <v>49500000</v>
      </c>
      <c r="CR150" s="87"/>
      <c r="CS150" s="87"/>
      <c r="CT150" s="87"/>
      <c r="CU150" s="87"/>
      <c r="CV150" s="87"/>
      <c r="CW150" s="87"/>
      <c r="CX150" s="87"/>
      <c r="CY150" s="87"/>
      <c r="CZ150" s="87"/>
      <c r="DA150" s="87"/>
      <c r="DB150" s="87"/>
      <c r="DC150" s="87"/>
      <c r="DD150" s="87"/>
      <c r="DE150" s="85">
        <f t="shared" si="287"/>
        <v>53800000</v>
      </c>
      <c r="DF150" s="100">
        <f t="shared" si="287"/>
        <v>53800000</v>
      </c>
      <c r="DG150" s="100">
        <f t="shared" si="287"/>
        <v>33350945</v>
      </c>
      <c r="DH150" s="100">
        <f t="shared" si="287"/>
        <v>33350945</v>
      </c>
      <c r="DI150" s="100"/>
      <c r="DJ150" s="87"/>
      <c r="DK150" s="86"/>
      <c r="DL150" s="87"/>
      <c r="DM150" s="87"/>
      <c r="DN150" s="87"/>
      <c r="DO150" s="87">
        <v>1044752352</v>
      </c>
      <c r="DP150" s="87">
        <v>1040815542</v>
      </c>
      <c r="DQ150" s="87">
        <v>1040815542</v>
      </c>
      <c r="DR150" s="87"/>
      <c r="DS150" s="87">
        <v>40000000</v>
      </c>
      <c r="DT150" s="87">
        <v>45000000</v>
      </c>
      <c r="DU150" s="87">
        <v>40232376</v>
      </c>
      <c r="DV150" s="87">
        <v>40232376</v>
      </c>
      <c r="DW150" s="87"/>
      <c r="DX150" s="87"/>
      <c r="DY150" s="87"/>
      <c r="DZ150" s="87"/>
      <c r="EA150" s="87"/>
      <c r="EB150" s="87"/>
      <c r="EC150" s="87"/>
      <c r="ED150" s="87"/>
      <c r="EE150" s="87"/>
      <c r="EF150" s="87"/>
      <c r="EG150" s="87"/>
      <c r="EH150" s="87"/>
      <c r="EI150" s="87"/>
      <c r="EJ150" s="87">
        <v>790000</v>
      </c>
      <c r="EK150" s="87"/>
      <c r="EL150" s="87"/>
      <c r="EM150" s="87"/>
      <c r="EN150" s="87"/>
      <c r="EO150" s="87"/>
      <c r="EP150" s="87"/>
      <c r="EQ150" s="87"/>
      <c r="ER150" s="87"/>
      <c r="ES150" s="87"/>
      <c r="ET150" s="87"/>
      <c r="EU150" s="87"/>
      <c r="EV150" s="87"/>
      <c r="EW150" s="85">
        <f t="shared" si="288"/>
        <v>40790000</v>
      </c>
      <c r="EX150" s="90">
        <f t="shared" si="288"/>
        <v>1089752352</v>
      </c>
      <c r="EY150" s="90">
        <f t="shared" si="289"/>
        <v>1081047918</v>
      </c>
      <c r="EZ150" s="90">
        <f t="shared" si="289"/>
        <v>1081047918</v>
      </c>
      <c r="FA150" s="192"/>
      <c r="FB150" s="87"/>
      <c r="FC150" s="88"/>
      <c r="FD150" s="88"/>
      <c r="FE150" s="88"/>
      <c r="FF150" s="147"/>
      <c r="FG150" s="87"/>
      <c r="FH150" s="87"/>
      <c r="FI150" s="87"/>
      <c r="FJ150" s="87"/>
      <c r="FK150" s="87"/>
      <c r="FL150" s="87">
        <v>20000000</v>
      </c>
      <c r="FM150" s="87">
        <f>144717884+150000000</f>
        <v>294717884</v>
      </c>
      <c r="FN150" s="87">
        <v>100000000</v>
      </c>
      <c r="FO150" s="87">
        <v>100000000</v>
      </c>
      <c r="FP150" s="87"/>
      <c r="FQ150" s="87"/>
      <c r="FR150" s="87"/>
      <c r="FS150" s="87"/>
      <c r="FT150" s="87"/>
      <c r="FU150" s="87"/>
      <c r="FV150" s="87"/>
      <c r="FW150" s="87"/>
      <c r="FX150" s="87"/>
      <c r="FY150" s="87"/>
      <c r="FZ150" s="87"/>
      <c r="GA150" s="87"/>
      <c r="GB150" s="87"/>
      <c r="GC150" s="87"/>
      <c r="GD150" s="87"/>
      <c r="GE150" s="87"/>
      <c r="GF150" s="87">
        <v>16072700.0033333</v>
      </c>
      <c r="GG150" s="87"/>
      <c r="GH150" s="87"/>
      <c r="GI150" s="87"/>
      <c r="GJ150" s="87"/>
      <c r="GK150" s="87"/>
      <c r="GL150" s="87"/>
      <c r="GM150" s="87"/>
      <c r="GN150" s="87"/>
      <c r="GO150" s="87"/>
      <c r="GP150" s="87"/>
      <c r="GQ150" s="87"/>
      <c r="GR150" s="87"/>
      <c r="GS150" s="87"/>
      <c r="GT150" s="87"/>
      <c r="GU150" s="85">
        <f>FB150+FG150+FL150+FQ150+FV150+GA150+GF150+GK150+GP150</f>
        <v>36072700.0033333</v>
      </c>
      <c r="GV150" s="85">
        <f t="shared" si="290"/>
        <v>294717884</v>
      </c>
      <c r="GW150" s="85">
        <f t="shared" si="290"/>
        <v>100000000</v>
      </c>
      <c r="GX150" s="85">
        <f t="shared" si="290"/>
        <v>100000000</v>
      </c>
      <c r="GY150" s="85">
        <f t="shared" si="290"/>
        <v>0</v>
      </c>
      <c r="GZ150" s="772">
        <f>BM150+DE150+EW150+GU150</f>
        <v>180662700.0033333</v>
      </c>
      <c r="HA150" s="738" t="s">
        <v>1045</v>
      </c>
      <c r="HB150" s="280" t="s">
        <v>1316</v>
      </c>
      <c r="HC150" s="299" t="s">
        <v>1693</v>
      </c>
    </row>
    <row r="151" spans="1:211" ht="24.75" customHeight="1" x14ac:dyDescent="0.2">
      <c r="A151" s="782"/>
      <c r="B151" s="252">
        <v>8</v>
      </c>
      <c r="C151" s="355" t="s">
        <v>371</v>
      </c>
      <c r="D151" s="255"/>
      <c r="E151" s="255"/>
      <c r="F151" s="255"/>
      <c r="G151" s="256"/>
      <c r="H151" s="256"/>
      <c r="I151" s="256"/>
      <c r="J151" s="256"/>
      <c r="K151" s="256"/>
      <c r="L151" s="256"/>
      <c r="M151" s="256"/>
      <c r="N151" s="256"/>
      <c r="O151" s="256"/>
      <c r="P151" s="256"/>
      <c r="Q151" s="256"/>
      <c r="R151" s="256"/>
      <c r="S151" s="256"/>
      <c r="T151" s="256"/>
      <c r="U151" s="256"/>
      <c r="V151" s="256"/>
      <c r="W151" s="256"/>
      <c r="X151" s="256"/>
      <c r="Y151" s="256"/>
      <c r="Z151" s="256"/>
      <c r="AA151" s="256"/>
      <c r="AB151" s="256"/>
      <c r="AC151" s="208">
        <f t="shared" ref="AC151:CN151" si="291">AC152+AC155+AC157+AC159</f>
        <v>0</v>
      </c>
      <c r="AD151" s="208">
        <f t="shared" si="291"/>
        <v>0</v>
      </c>
      <c r="AE151" s="208">
        <f t="shared" si="291"/>
        <v>0</v>
      </c>
      <c r="AF151" s="208">
        <f t="shared" si="291"/>
        <v>0</v>
      </c>
      <c r="AG151" s="208">
        <f t="shared" si="291"/>
        <v>0</v>
      </c>
      <c r="AH151" s="208">
        <f t="shared" si="291"/>
        <v>48879475.450000003</v>
      </c>
      <c r="AI151" s="208">
        <f t="shared" si="291"/>
        <v>0</v>
      </c>
      <c r="AJ151" s="208">
        <f t="shared" si="291"/>
        <v>0</v>
      </c>
      <c r="AK151" s="208">
        <f t="shared" si="291"/>
        <v>110000000</v>
      </c>
      <c r="AL151" s="208">
        <f t="shared" si="291"/>
        <v>110000000</v>
      </c>
      <c r="AM151" s="208">
        <f t="shared" si="291"/>
        <v>19020160</v>
      </c>
      <c r="AN151" s="208">
        <f t="shared" si="291"/>
        <v>19020160</v>
      </c>
      <c r="AO151" s="208">
        <f t="shared" si="291"/>
        <v>0</v>
      </c>
      <c r="AP151" s="208">
        <f t="shared" si="291"/>
        <v>0</v>
      </c>
      <c r="AQ151" s="208">
        <f t="shared" si="291"/>
        <v>0</v>
      </c>
      <c r="AR151" s="208">
        <f t="shared" si="291"/>
        <v>0</v>
      </c>
      <c r="AS151" s="208">
        <f t="shared" si="291"/>
        <v>0</v>
      </c>
      <c r="AT151" s="208">
        <f t="shared" si="291"/>
        <v>0</v>
      </c>
      <c r="AU151" s="208">
        <f t="shared" si="291"/>
        <v>0</v>
      </c>
      <c r="AV151" s="208">
        <f t="shared" si="291"/>
        <v>0</v>
      </c>
      <c r="AW151" s="208">
        <f t="shared" si="291"/>
        <v>0</v>
      </c>
      <c r="AX151" s="208">
        <f t="shared" si="291"/>
        <v>0</v>
      </c>
      <c r="AY151" s="208">
        <f t="shared" si="291"/>
        <v>0</v>
      </c>
      <c r="AZ151" s="208">
        <f t="shared" si="291"/>
        <v>0</v>
      </c>
      <c r="BA151" s="208">
        <f t="shared" si="291"/>
        <v>13358299770</v>
      </c>
      <c r="BB151" s="208">
        <f t="shared" si="291"/>
        <v>15728481280</v>
      </c>
      <c r="BC151" s="208">
        <f t="shared" si="291"/>
        <v>14854768864.15</v>
      </c>
      <c r="BD151" s="208">
        <f t="shared" si="291"/>
        <v>14852568863.15</v>
      </c>
      <c r="BE151" s="208">
        <f t="shared" si="291"/>
        <v>0</v>
      </c>
      <c r="BF151" s="208">
        <f t="shared" si="291"/>
        <v>0</v>
      </c>
      <c r="BG151" s="208">
        <f t="shared" si="291"/>
        <v>0</v>
      </c>
      <c r="BH151" s="208">
        <f t="shared" si="291"/>
        <v>0</v>
      </c>
      <c r="BI151" s="208">
        <f t="shared" si="291"/>
        <v>0</v>
      </c>
      <c r="BJ151" s="208">
        <f t="shared" si="291"/>
        <v>0</v>
      </c>
      <c r="BK151" s="208">
        <f t="shared" si="291"/>
        <v>0</v>
      </c>
      <c r="BL151" s="208">
        <f t="shared" si="291"/>
        <v>0</v>
      </c>
      <c r="BM151" s="208">
        <f t="shared" si="291"/>
        <v>13468299770</v>
      </c>
      <c r="BN151" s="208">
        <f t="shared" si="291"/>
        <v>15887360755.450001</v>
      </c>
      <c r="BO151" s="208">
        <f t="shared" si="291"/>
        <v>14873789024.15</v>
      </c>
      <c r="BP151" s="208">
        <f t="shared" si="291"/>
        <v>14871589023.15</v>
      </c>
      <c r="BQ151" s="208">
        <f t="shared" si="291"/>
        <v>0</v>
      </c>
      <c r="BR151" s="208">
        <f t="shared" si="291"/>
        <v>0</v>
      </c>
      <c r="BS151" s="208">
        <f t="shared" si="291"/>
        <v>0</v>
      </c>
      <c r="BT151" s="208">
        <f t="shared" si="291"/>
        <v>0</v>
      </c>
      <c r="BU151" s="208">
        <f t="shared" si="291"/>
        <v>0</v>
      </c>
      <c r="BV151" s="208">
        <f t="shared" si="291"/>
        <v>0</v>
      </c>
      <c r="BW151" s="208">
        <f t="shared" si="291"/>
        <v>0</v>
      </c>
      <c r="BX151" s="208">
        <f t="shared" si="291"/>
        <v>0</v>
      </c>
      <c r="BY151" s="208">
        <f t="shared" si="291"/>
        <v>0</v>
      </c>
      <c r="BZ151" s="208">
        <f t="shared" si="291"/>
        <v>110000000</v>
      </c>
      <c r="CA151" s="208">
        <f t="shared" si="291"/>
        <v>122600000</v>
      </c>
      <c r="CB151" s="208">
        <f t="shared" si="291"/>
        <v>44275867</v>
      </c>
      <c r="CC151" s="208">
        <f t="shared" si="291"/>
        <v>44275867</v>
      </c>
      <c r="CD151" s="208">
        <f t="shared" si="291"/>
        <v>0</v>
      </c>
      <c r="CE151" s="208">
        <f t="shared" si="291"/>
        <v>0</v>
      </c>
      <c r="CF151" s="208">
        <f t="shared" si="291"/>
        <v>0</v>
      </c>
      <c r="CG151" s="208">
        <f t="shared" si="291"/>
        <v>0</v>
      </c>
      <c r="CH151" s="208">
        <f t="shared" si="291"/>
        <v>0</v>
      </c>
      <c r="CI151" s="208">
        <f t="shared" si="291"/>
        <v>0</v>
      </c>
      <c r="CJ151" s="208">
        <f t="shared" si="291"/>
        <v>0</v>
      </c>
      <c r="CK151" s="208">
        <f t="shared" si="291"/>
        <v>0</v>
      </c>
      <c r="CL151" s="208">
        <f t="shared" si="291"/>
        <v>0</v>
      </c>
      <c r="CM151" s="208">
        <f t="shared" si="291"/>
        <v>0</v>
      </c>
      <c r="CN151" s="208">
        <f t="shared" si="291"/>
        <v>0</v>
      </c>
      <c r="CO151" s="208">
        <f t="shared" ref="CO151:EV151" si="292">CO152+CO155+CO157+CO159</f>
        <v>0</v>
      </c>
      <c r="CP151" s="208">
        <f t="shared" si="292"/>
        <v>0</v>
      </c>
      <c r="CQ151" s="208">
        <f t="shared" si="292"/>
        <v>13708702903.85</v>
      </c>
      <c r="CR151" s="208">
        <f t="shared" si="292"/>
        <v>19329811521</v>
      </c>
      <c r="CS151" s="208">
        <f t="shared" si="292"/>
        <v>19046710193</v>
      </c>
      <c r="CT151" s="208">
        <f t="shared" si="292"/>
        <v>19046710193</v>
      </c>
      <c r="CU151" s="208">
        <f t="shared" si="292"/>
        <v>0</v>
      </c>
      <c r="CV151" s="208">
        <f t="shared" si="292"/>
        <v>0</v>
      </c>
      <c r="CW151" s="208">
        <f t="shared" si="292"/>
        <v>0</v>
      </c>
      <c r="CX151" s="208">
        <f t="shared" si="292"/>
        <v>0</v>
      </c>
      <c r="CY151" s="208">
        <f t="shared" si="292"/>
        <v>0</v>
      </c>
      <c r="CZ151" s="208">
        <f t="shared" si="292"/>
        <v>0</v>
      </c>
      <c r="DA151" s="208">
        <f t="shared" si="292"/>
        <v>0</v>
      </c>
      <c r="DB151" s="208">
        <f t="shared" si="292"/>
        <v>0</v>
      </c>
      <c r="DC151" s="208">
        <f t="shared" si="292"/>
        <v>0</v>
      </c>
      <c r="DD151" s="208">
        <f t="shared" si="292"/>
        <v>0</v>
      </c>
      <c r="DE151" s="208">
        <f t="shared" si="292"/>
        <v>13818702903.85</v>
      </c>
      <c r="DF151" s="208">
        <f t="shared" si="292"/>
        <v>19452411521</v>
      </c>
      <c r="DG151" s="208">
        <f t="shared" si="292"/>
        <v>19090986060</v>
      </c>
      <c r="DH151" s="208">
        <f t="shared" si="292"/>
        <v>19090986060</v>
      </c>
      <c r="DI151" s="208">
        <f t="shared" si="292"/>
        <v>0</v>
      </c>
      <c r="DJ151" s="208">
        <f t="shared" si="292"/>
        <v>0</v>
      </c>
      <c r="DK151" s="208">
        <f t="shared" si="292"/>
        <v>0</v>
      </c>
      <c r="DL151" s="208">
        <f t="shared" si="292"/>
        <v>0</v>
      </c>
      <c r="DM151" s="208">
        <f t="shared" si="292"/>
        <v>0</v>
      </c>
      <c r="DN151" s="208">
        <f t="shared" si="292"/>
        <v>0</v>
      </c>
      <c r="DO151" s="208">
        <f t="shared" si="292"/>
        <v>245000000</v>
      </c>
      <c r="DP151" s="208">
        <f t="shared" si="292"/>
        <v>204133051</v>
      </c>
      <c r="DQ151" s="208">
        <f t="shared" si="292"/>
        <v>15125680</v>
      </c>
      <c r="DR151" s="208">
        <f t="shared" si="292"/>
        <v>0</v>
      </c>
      <c r="DS151" s="208">
        <f t="shared" si="292"/>
        <v>40000000</v>
      </c>
      <c r="DT151" s="208">
        <f t="shared" si="292"/>
        <v>130000000</v>
      </c>
      <c r="DU151" s="208">
        <f t="shared" si="292"/>
        <v>64959333</v>
      </c>
      <c r="DV151" s="208">
        <f t="shared" si="292"/>
        <v>64959333</v>
      </c>
      <c r="DW151" s="208">
        <f t="shared" si="292"/>
        <v>0</v>
      </c>
      <c r="DX151" s="208">
        <f t="shared" si="292"/>
        <v>0</v>
      </c>
      <c r="DY151" s="208">
        <f t="shared" si="292"/>
        <v>0</v>
      </c>
      <c r="DZ151" s="208">
        <f t="shared" si="292"/>
        <v>0</v>
      </c>
      <c r="EA151" s="208">
        <f t="shared" si="292"/>
        <v>0</v>
      </c>
      <c r="EB151" s="208">
        <f t="shared" si="292"/>
        <v>0</v>
      </c>
      <c r="EC151" s="208">
        <f t="shared" si="292"/>
        <v>0</v>
      </c>
      <c r="ED151" s="208">
        <f t="shared" si="292"/>
        <v>0</v>
      </c>
      <c r="EE151" s="208">
        <f t="shared" si="292"/>
        <v>0</v>
      </c>
      <c r="EF151" s="208">
        <f t="shared" si="292"/>
        <v>0</v>
      </c>
      <c r="EG151" s="208">
        <f t="shared" si="292"/>
        <v>0</v>
      </c>
      <c r="EH151" s="208">
        <f t="shared" si="292"/>
        <v>0</v>
      </c>
      <c r="EI151" s="208">
        <f t="shared" si="292"/>
        <v>0</v>
      </c>
      <c r="EJ151" s="208">
        <f t="shared" si="292"/>
        <v>14119963990.9655</v>
      </c>
      <c r="EK151" s="208">
        <f t="shared" si="292"/>
        <v>16423881861</v>
      </c>
      <c r="EL151" s="208">
        <f t="shared" si="292"/>
        <v>16288516576.469999</v>
      </c>
      <c r="EM151" s="208">
        <f t="shared" si="292"/>
        <v>16222443459.469999</v>
      </c>
      <c r="EN151" s="208">
        <f t="shared" si="292"/>
        <v>0</v>
      </c>
      <c r="EO151" s="208">
        <f t="shared" si="292"/>
        <v>0</v>
      </c>
      <c r="EP151" s="208">
        <f t="shared" si="292"/>
        <v>0</v>
      </c>
      <c r="EQ151" s="208">
        <f t="shared" si="292"/>
        <v>0</v>
      </c>
      <c r="ER151" s="208">
        <f t="shared" si="292"/>
        <v>0</v>
      </c>
      <c r="ES151" s="208">
        <f t="shared" si="292"/>
        <v>0</v>
      </c>
      <c r="ET151" s="208">
        <f t="shared" si="292"/>
        <v>0</v>
      </c>
      <c r="EU151" s="208">
        <f t="shared" si="292"/>
        <v>0</v>
      </c>
      <c r="EV151" s="208">
        <f t="shared" si="292"/>
        <v>0</v>
      </c>
      <c r="EW151" s="208">
        <f t="shared" ref="EW151" si="293">EW152+EW155+EW157+EW159</f>
        <v>14159963990.9655</v>
      </c>
      <c r="EX151" s="208">
        <f t="shared" ref="EX151:GZ151" si="294">EX152+EX155+EX157+EX159</f>
        <v>16798881861</v>
      </c>
      <c r="EY151" s="208">
        <f t="shared" si="294"/>
        <v>16557608960.469999</v>
      </c>
      <c r="EZ151" s="208">
        <f t="shared" si="294"/>
        <v>16302528472.469999</v>
      </c>
      <c r="FA151" s="208">
        <f t="shared" si="294"/>
        <v>0</v>
      </c>
      <c r="FB151" s="208">
        <f t="shared" si="294"/>
        <v>0</v>
      </c>
      <c r="FC151" s="208">
        <f t="shared" si="294"/>
        <v>0</v>
      </c>
      <c r="FD151" s="208">
        <f t="shared" si="294"/>
        <v>0</v>
      </c>
      <c r="FE151" s="208">
        <f t="shared" si="294"/>
        <v>0</v>
      </c>
      <c r="FF151" s="208">
        <f t="shared" si="294"/>
        <v>0</v>
      </c>
      <c r="FG151" s="208">
        <f t="shared" si="294"/>
        <v>0</v>
      </c>
      <c r="FH151" s="208">
        <f t="shared" si="294"/>
        <v>40000000</v>
      </c>
      <c r="FI151" s="208">
        <f t="shared" si="294"/>
        <v>0</v>
      </c>
      <c r="FJ151" s="208">
        <f t="shared" si="294"/>
        <v>0</v>
      </c>
      <c r="FK151" s="208">
        <f t="shared" si="294"/>
        <v>189007371</v>
      </c>
      <c r="FL151" s="208">
        <f t="shared" si="294"/>
        <v>30000000</v>
      </c>
      <c r="FM151" s="208">
        <f t="shared" si="294"/>
        <v>67573232</v>
      </c>
      <c r="FN151" s="208">
        <f t="shared" si="294"/>
        <v>10000000</v>
      </c>
      <c r="FO151" s="208">
        <f t="shared" si="294"/>
        <v>5000000</v>
      </c>
      <c r="FP151" s="208">
        <f t="shared" si="294"/>
        <v>0</v>
      </c>
      <c r="FQ151" s="208">
        <f t="shared" si="294"/>
        <v>0</v>
      </c>
      <c r="FR151" s="208">
        <f t="shared" si="294"/>
        <v>0</v>
      </c>
      <c r="FS151" s="208">
        <f t="shared" si="294"/>
        <v>0</v>
      </c>
      <c r="FT151" s="208">
        <f t="shared" si="294"/>
        <v>0</v>
      </c>
      <c r="FU151" s="208">
        <f t="shared" si="294"/>
        <v>0</v>
      </c>
      <c r="FV151" s="208">
        <f t="shared" si="294"/>
        <v>0</v>
      </c>
      <c r="FW151" s="208">
        <f t="shared" si="294"/>
        <v>0</v>
      </c>
      <c r="FX151" s="208">
        <f t="shared" si="294"/>
        <v>0</v>
      </c>
      <c r="FY151" s="208">
        <f t="shared" si="294"/>
        <v>0</v>
      </c>
      <c r="FZ151" s="208">
        <f t="shared" si="294"/>
        <v>0</v>
      </c>
      <c r="GA151" s="208">
        <f t="shared" si="294"/>
        <v>0</v>
      </c>
      <c r="GB151" s="208">
        <f t="shared" si="294"/>
        <v>0</v>
      </c>
      <c r="GC151" s="208">
        <f t="shared" si="294"/>
        <v>0</v>
      </c>
      <c r="GD151" s="208">
        <f t="shared" si="294"/>
        <v>0</v>
      </c>
      <c r="GE151" s="208">
        <f t="shared" si="294"/>
        <v>0</v>
      </c>
      <c r="GF151" s="208">
        <f t="shared" si="294"/>
        <v>14543562910.694469</v>
      </c>
      <c r="GG151" s="208">
        <f t="shared" si="294"/>
        <v>4103000000</v>
      </c>
      <c r="GH151" s="208">
        <f t="shared" si="294"/>
        <v>446579161</v>
      </c>
      <c r="GI151" s="208">
        <f t="shared" si="294"/>
        <v>438935161</v>
      </c>
      <c r="GJ151" s="208">
        <f t="shared" si="294"/>
        <v>54883289</v>
      </c>
      <c r="GK151" s="208">
        <f t="shared" si="294"/>
        <v>0</v>
      </c>
      <c r="GL151" s="208">
        <f t="shared" si="294"/>
        <v>0</v>
      </c>
      <c r="GM151" s="208">
        <f t="shared" si="294"/>
        <v>0</v>
      </c>
      <c r="GN151" s="208">
        <f t="shared" si="294"/>
        <v>0</v>
      </c>
      <c r="GO151" s="208">
        <f t="shared" si="294"/>
        <v>0</v>
      </c>
      <c r="GP151" s="208">
        <f t="shared" si="294"/>
        <v>0</v>
      </c>
      <c r="GQ151" s="208">
        <f t="shared" si="294"/>
        <v>0</v>
      </c>
      <c r="GR151" s="208">
        <f t="shared" si="294"/>
        <v>0</v>
      </c>
      <c r="GS151" s="208">
        <f t="shared" si="294"/>
        <v>0</v>
      </c>
      <c r="GT151" s="208">
        <f t="shared" si="294"/>
        <v>0</v>
      </c>
      <c r="GU151" s="208">
        <f t="shared" si="294"/>
        <v>14573562910.694469</v>
      </c>
      <c r="GV151" s="208">
        <f t="shared" si="294"/>
        <v>4210573232</v>
      </c>
      <c r="GW151" s="208">
        <f t="shared" si="294"/>
        <v>456579161</v>
      </c>
      <c r="GX151" s="208">
        <f t="shared" si="294"/>
        <v>443935161</v>
      </c>
      <c r="GY151" s="208">
        <f t="shared" si="294"/>
        <v>243890660</v>
      </c>
      <c r="GZ151" s="809">
        <f t="shared" si="294"/>
        <v>56020529575.509972</v>
      </c>
      <c r="HA151" s="256"/>
      <c r="HB151" s="263"/>
      <c r="HC151" s="326"/>
    </row>
    <row r="152" spans="1:211" ht="24.75" customHeight="1" x14ac:dyDescent="0.2">
      <c r="A152" s="782"/>
      <c r="B152" s="783"/>
      <c r="C152" s="266">
        <v>25</v>
      </c>
      <c r="D152" s="267" t="s">
        <v>372</v>
      </c>
      <c r="E152" s="810"/>
      <c r="F152" s="811"/>
      <c r="G152" s="269"/>
      <c r="H152" s="269"/>
      <c r="I152" s="269"/>
      <c r="J152" s="269"/>
      <c r="K152" s="269"/>
      <c r="L152" s="269"/>
      <c r="M152" s="269"/>
      <c r="N152" s="269"/>
      <c r="O152" s="269"/>
      <c r="P152" s="269"/>
      <c r="Q152" s="269"/>
      <c r="R152" s="269"/>
      <c r="S152" s="269"/>
      <c r="T152" s="269"/>
      <c r="U152" s="269"/>
      <c r="V152" s="269"/>
      <c r="W152" s="269"/>
      <c r="X152" s="269"/>
      <c r="Y152" s="269"/>
      <c r="Z152" s="269"/>
      <c r="AA152" s="269"/>
      <c r="AB152" s="269"/>
      <c r="AC152" s="51">
        <f t="shared" ref="AC152:BL152" si="295">SUM(AC153:AC154)</f>
        <v>0</v>
      </c>
      <c r="AD152" s="51">
        <f t="shared" si="295"/>
        <v>0</v>
      </c>
      <c r="AE152" s="51">
        <f t="shared" si="295"/>
        <v>0</v>
      </c>
      <c r="AF152" s="51">
        <f t="shared" si="295"/>
        <v>0</v>
      </c>
      <c r="AG152" s="51">
        <f t="shared" si="295"/>
        <v>0</v>
      </c>
      <c r="AH152" s="51">
        <f t="shared" si="295"/>
        <v>0</v>
      </c>
      <c r="AI152" s="51">
        <f t="shared" si="295"/>
        <v>0</v>
      </c>
      <c r="AJ152" s="51">
        <f t="shared" si="295"/>
        <v>0</v>
      </c>
      <c r="AK152" s="51">
        <f t="shared" si="295"/>
        <v>80000000</v>
      </c>
      <c r="AL152" s="51">
        <f t="shared" si="295"/>
        <v>80000000</v>
      </c>
      <c r="AM152" s="51">
        <f t="shared" si="295"/>
        <v>9120160</v>
      </c>
      <c r="AN152" s="51">
        <f t="shared" si="295"/>
        <v>9120160</v>
      </c>
      <c r="AO152" s="51">
        <f t="shared" si="295"/>
        <v>0</v>
      </c>
      <c r="AP152" s="51">
        <f t="shared" si="295"/>
        <v>0</v>
      </c>
      <c r="AQ152" s="51">
        <f t="shared" si="295"/>
        <v>0</v>
      </c>
      <c r="AR152" s="51">
        <f t="shared" si="295"/>
        <v>0</v>
      </c>
      <c r="AS152" s="51">
        <f t="shared" si="295"/>
        <v>0</v>
      </c>
      <c r="AT152" s="51">
        <f t="shared" si="295"/>
        <v>0</v>
      </c>
      <c r="AU152" s="51">
        <f t="shared" si="295"/>
        <v>0</v>
      </c>
      <c r="AV152" s="51">
        <f t="shared" si="295"/>
        <v>0</v>
      </c>
      <c r="AW152" s="51">
        <f t="shared" si="295"/>
        <v>0</v>
      </c>
      <c r="AX152" s="51">
        <f t="shared" si="295"/>
        <v>0</v>
      </c>
      <c r="AY152" s="51">
        <f t="shared" si="295"/>
        <v>0</v>
      </c>
      <c r="AZ152" s="51">
        <f t="shared" si="295"/>
        <v>0</v>
      </c>
      <c r="BA152" s="51">
        <f t="shared" si="295"/>
        <v>0</v>
      </c>
      <c r="BB152" s="51">
        <f t="shared" si="295"/>
        <v>0</v>
      </c>
      <c r="BC152" s="51">
        <f t="shared" si="295"/>
        <v>0</v>
      </c>
      <c r="BD152" s="51">
        <f t="shared" si="295"/>
        <v>0</v>
      </c>
      <c r="BE152" s="51">
        <f t="shared" si="295"/>
        <v>0</v>
      </c>
      <c r="BF152" s="51">
        <f t="shared" si="295"/>
        <v>0</v>
      </c>
      <c r="BG152" s="51">
        <f t="shared" si="295"/>
        <v>0</v>
      </c>
      <c r="BH152" s="51">
        <f t="shared" si="295"/>
        <v>0</v>
      </c>
      <c r="BI152" s="51">
        <f t="shared" si="295"/>
        <v>0</v>
      </c>
      <c r="BJ152" s="51">
        <f t="shared" si="295"/>
        <v>0</v>
      </c>
      <c r="BK152" s="51">
        <f t="shared" si="295"/>
        <v>0</v>
      </c>
      <c r="BL152" s="51">
        <f t="shared" si="295"/>
        <v>0</v>
      </c>
      <c r="BM152" s="51">
        <f t="shared" ref="BM152:DX152" si="296">SUM(BM153:BM154)</f>
        <v>80000000</v>
      </c>
      <c r="BN152" s="51">
        <f t="shared" si="296"/>
        <v>80000000</v>
      </c>
      <c r="BO152" s="51">
        <f t="shared" si="296"/>
        <v>9120160</v>
      </c>
      <c r="BP152" s="51">
        <f t="shared" si="296"/>
        <v>9120160</v>
      </c>
      <c r="BQ152" s="51">
        <f t="shared" si="296"/>
        <v>0</v>
      </c>
      <c r="BR152" s="51">
        <f t="shared" si="296"/>
        <v>0</v>
      </c>
      <c r="BS152" s="51">
        <f t="shared" si="296"/>
        <v>0</v>
      </c>
      <c r="BT152" s="51">
        <f t="shared" si="296"/>
        <v>0</v>
      </c>
      <c r="BU152" s="51">
        <f t="shared" si="296"/>
        <v>0</v>
      </c>
      <c r="BV152" s="51">
        <f t="shared" si="296"/>
        <v>0</v>
      </c>
      <c r="BW152" s="51">
        <f t="shared" si="296"/>
        <v>0</v>
      </c>
      <c r="BX152" s="51">
        <f t="shared" si="296"/>
        <v>0</v>
      </c>
      <c r="BY152" s="51">
        <f t="shared" si="296"/>
        <v>0</v>
      </c>
      <c r="BZ152" s="51">
        <f t="shared" si="296"/>
        <v>80000000</v>
      </c>
      <c r="CA152" s="51">
        <f t="shared" si="296"/>
        <v>80000000</v>
      </c>
      <c r="CB152" s="51">
        <f t="shared" si="296"/>
        <v>27782003</v>
      </c>
      <c r="CC152" s="51">
        <f t="shared" si="296"/>
        <v>27782003</v>
      </c>
      <c r="CD152" s="51">
        <f t="shared" si="296"/>
        <v>0</v>
      </c>
      <c r="CE152" s="51">
        <f t="shared" si="296"/>
        <v>0</v>
      </c>
      <c r="CF152" s="51">
        <f t="shared" si="296"/>
        <v>0</v>
      </c>
      <c r="CG152" s="51">
        <f t="shared" si="296"/>
        <v>0</v>
      </c>
      <c r="CH152" s="51">
        <f t="shared" si="296"/>
        <v>0</v>
      </c>
      <c r="CI152" s="51">
        <f t="shared" si="296"/>
        <v>0</v>
      </c>
      <c r="CJ152" s="51">
        <f t="shared" si="296"/>
        <v>0</v>
      </c>
      <c r="CK152" s="51">
        <f t="shared" si="296"/>
        <v>0</v>
      </c>
      <c r="CL152" s="51">
        <f t="shared" si="296"/>
        <v>0</v>
      </c>
      <c r="CM152" s="51">
        <f t="shared" si="296"/>
        <v>0</v>
      </c>
      <c r="CN152" s="51">
        <f t="shared" si="296"/>
        <v>0</v>
      </c>
      <c r="CO152" s="51">
        <f t="shared" si="296"/>
        <v>0</v>
      </c>
      <c r="CP152" s="51">
        <f t="shared" si="296"/>
        <v>0</v>
      </c>
      <c r="CQ152" s="51">
        <f t="shared" si="296"/>
        <v>0</v>
      </c>
      <c r="CR152" s="51">
        <f t="shared" si="296"/>
        <v>0</v>
      </c>
      <c r="CS152" s="51">
        <f t="shared" si="296"/>
        <v>0</v>
      </c>
      <c r="CT152" s="51">
        <f t="shared" si="296"/>
        <v>0</v>
      </c>
      <c r="CU152" s="51">
        <f t="shared" si="296"/>
        <v>0</v>
      </c>
      <c r="CV152" s="51">
        <f t="shared" si="296"/>
        <v>0</v>
      </c>
      <c r="CW152" s="51">
        <f t="shared" si="296"/>
        <v>0</v>
      </c>
      <c r="CX152" s="51">
        <f t="shared" si="296"/>
        <v>0</v>
      </c>
      <c r="CY152" s="51">
        <f t="shared" si="296"/>
        <v>0</v>
      </c>
      <c r="CZ152" s="51">
        <f t="shared" si="296"/>
        <v>0</v>
      </c>
      <c r="DA152" s="51">
        <f t="shared" si="296"/>
        <v>0</v>
      </c>
      <c r="DB152" s="51">
        <f t="shared" si="296"/>
        <v>0</v>
      </c>
      <c r="DC152" s="51">
        <f t="shared" si="296"/>
        <v>0</v>
      </c>
      <c r="DD152" s="51">
        <f t="shared" si="296"/>
        <v>0</v>
      </c>
      <c r="DE152" s="51">
        <f t="shared" si="296"/>
        <v>80000000</v>
      </c>
      <c r="DF152" s="51">
        <f t="shared" si="296"/>
        <v>80000000</v>
      </c>
      <c r="DG152" s="51">
        <f t="shared" si="296"/>
        <v>27782003</v>
      </c>
      <c r="DH152" s="51">
        <f t="shared" si="296"/>
        <v>27782003</v>
      </c>
      <c r="DI152" s="51">
        <f t="shared" si="296"/>
        <v>0</v>
      </c>
      <c r="DJ152" s="51">
        <f t="shared" si="296"/>
        <v>0</v>
      </c>
      <c r="DK152" s="51">
        <f t="shared" si="296"/>
        <v>0</v>
      </c>
      <c r="DL152" s="51">
        <f t="shared" si="296"/>
        <v>0</v>
      </c>
      <c r="DM152" s="51">
        <f t="shared" si="296"/>
        <v>0</v>
      </c>
      <c r="DN152" s="51">
        <f t="shared" si="296"/>
        <v>0</v>
      </c>
      <c r="DO152" s="51">
        <f t="shared" si="296"/>
        <v>10000000</v>
      </c>
      <c r="DP152" s="51">
        <f t="shared" si="296"/>
        <v>8187680</v>
      </c>
      <c r="DQ152" s="51">
        <f t="shared" si="296"/>
        <v>8187680</v>
      </c>
      <c r="DR152" s="51">
        <f t="shared" si="296"/>
        <v>0</v>
      </c>
      <c r="DS152" s="51">
        <f t="shared" si="296"/>
        <v>30000000</v>
      </c>
      <c r="DT152" s="51">
        <f t="shared" si="296"/>
        <v>47000000</v>
      </c>
      <c r="DU152" s="51">
        <f t="shared" si="296"/>
        <v>36913333</v>
      </c>
      <c r="DV152" s="51">
        <f t="shared" si="296"/>
        <v>36913333</v>
      </c>
      <c r="DW152" s="51">
        <f t="shared" si="296"/>
        <v>0</v>
      </c>
      <c r="DX152" s="51">
        <f t="shared" si="296"/>
        <v>0</v>
      </c>
      <c r="DY152" s="51">
        <f t="shared" ref="DY152:EW152" si="297">SUM(DY153:DY154)</f>
        <v>0</v>
      </c>
      <c r="DZ152" s="51">
        <f t="shared" si="297"/>
        <v>0</v>
      </c>
      <c r="EA152" s="51">
        <f t="shared" si="297"/>
        <v>0</v>
      </c>
      <c r="EB152" s="51">
        <f t="shared" si="297"/>
        <v>0</v>
      </c>
      <c r="EC152" s="51">
        <f t="shared" si="297"/>
        <v>0</v>
      </c>
      <c r="ED152" s="51">
        <f t="shared" si="297"/>
        <v>0</v>
      </c>
      <c r="EE152" s="51">
        <f t="shared" si="297"/>
        <v>0</v>
      </c>
      <c r="EF152" s="51">
        <f t="shared" si="297"/>
        <v>0</v>
      </c>
      <c r="EG152" s="51">
        <f t="shared" si="297"/>
        <v>0</v>
      </c>
      <c r="EH152" s="51">
        <f t="shared" si="297"/>
        <v>0</v>
      </c>
      <c r="EI152" s="51">
        <f t="shared" si="297"/>
        <v>0</v>
      </c>
      <c r="EJ152" s="51">
        <f t="shared" si="297"/>
        <v>0</v>
      </c>
      <c r="EK152" s="51">
        <f t="shared" si="297"/>
        <v>0</v>
      </c>
      <c r="EL152" s="51">
        <f t="shared" si="297"/>
        <v>0</v>
      </c>
      <c r="EM152" s="51">
        <f t="shared" si="297"/>
        <v>0</v>
      </c>
      <c r="EN152" s="51">
        <f t="shared" si="297"/>
        <v>0</v>
      </c>
      <c r="EO152" s="51">
        <f t="shared" si="297"/>
        <v>0</v>
      </c>
      <c r="EP152" s="51">
        <f t="shared" si="297"/>
        <v>0</v>
      </c>
      <c r="EQ152" s="51">
        <f t="shared" si="297"/>
        <v>0</v>
      </c>
      <c r="ER152" s="51">
        <f t="shared" si="297"/>
        <v>0</v>
      </c>
      <c r="ES152" s="51">
        <f t="shared" si="297"/>
        <v>0</v>
      </c>
      <c r="ET152" s="51">
        <f t="shared" si="297"/>
        <v>0</v>
      </c>
      <c r="EU152" s="51">
        <f t="shared" si="297"/>
        <v>0</v>
      </c>
      <c r="EV152" s="51">
        <f t="shared" si="297"/>
        <v>0</v>
      </c>
      <c r="EW152" s="51">
        <f t="shared" si="297"/>
        <v>30000000</v>
      </c>
      <c r="EX152" s="51">
        <f t="shared" ref="EX152:GZ152" si="298">SUM(EX153:EX154)</f>
        <v>57000000</v>
      </c>
      <c r="EY152" s="51">
        <f t="shared" si="298"/>
        <v>45101013</v>
      </c>
      <c r="EZ152" s="51">
        <f t="shared" si="298"/>
        <v>45101013</v>
      </c>
      <c r="FA152" s="51">
        <f t="shared" si="298"/>
        <v>0</v>
      </c>
      <c r="FB152" s="51">
        <f t="shared" si="298"/>
        <v>0</v>
      </c>
      <c r="FC152" s="51">
        <f t="shared" si="298"/>
        <v>0</v>
      </c>
      <c r="FD152" s="51">
        <f t="shared" si="298"/>
        <v>0</v>
      </c>
      <c r="FE152" s="51">
        <f t="shared" si="298"/>
        <v>0</v>
      </c>
      <c r="FF152" s="51">
        <f t="shared" si="298"/>
        <v>0</v>
      </c>
      <c r="FG152" s="51">
        <f t="shared" si="298"/>
        <v>0</v>
      </c>
      <c r="FH152" s="51">
        <f t="shared" si="298"/>
        <v>0</v>
      </c>
      <c r="FI152" s="51">
        <f t="shared" si="298"/>
        <v>0</v>
      </c>
      <c r="FJ152" s="51">
        <f t="shared" si="298"/>
        <v>0</v>
      </c>
      <c r="FK152" s="51">
        <f t="shared" si="298"/>
        <v>0</v>
      </c>
      <c r="FL152" s="51">
        <f t="shared" si="298"/>
        <v>20000000</v>
      </c>
      <c r="FM152" s="51">
        <f t="shared" si="298"/>
        <v>36705028</v>
      </c>
      <c r="FN152" s="51">
        <f t="shared" si="298"/>
        <v>0</v>
      </c>
      <c r="FO152" s="51">
        <f t="shared" si="298"/>
        <v>0</v>
      </c>
      <c r="FP152" s="51">
        <f t="shared" si="298"/>
        <v>0</v>
      </c>
      <c r="FQ152" s="51">
        <f t="shared" si="298"/>
        <v>0</v>
      </c>
      <c r="FR152" s="51">
        <f t="shared" si="298"/>
        <v>0</v>
      </c>
      <c r="FS152" s="51">
        <f t="shared" si="298"/>
        <v>0</v>
      </c>
      <c r="FT152" s="51">
        <f t="shared" si="298"/>
        <v>0</v>
      </c>
      <c r="FU152" s="51">
        <f t="shared" si="298"/>
        <v>0</v>
      </c>
      <c r="FV152" s="51">
        <f t="shared" si="298"/>
        <v>0</v>
      </c>
      <c r="FW152" s="51">
        <f t="shared" si="298"/>
        <v>0</v>
      </c>
      <c r="FX152" s="51">
        <f t="shared" si="298"/>
        <v>0</v>
      </c>
      <c r="FY152" s="51">
        <f t="shared" si="298"/>
        <v>0</v>
      </c>
      <c r="FZ152" s="51">
        <f t="shared" si="298"/>
        <v>0</v>
      </c>
      <c r="GA152" s="51">
        <f t="shared" si="298"/>
        <v>0</v>
      </c>
      <c r="GB152" s="51">
        <f t="shared" si="298"/>
        <v>0</v>
      </c>
      <c r="GC152" s="51">
        <f t="shared" si="298"/>
        <v>0</v>
      </c>
      <c r="GD152" s="51">
        <f t="shared" si="298"/>
        <v>0</v>
      </c>
      <c r="GE152" s="51">
        <f t="shared" si="298"/>
        <v>0</v>
      </c>
      <c r="GF152" s="51">
        <f t="shared" si="298"/>
        <v>0</v>
      </c>
      <c r="GG152" s="51">
        <f t="shared" si="298"/>
        <v>0</v>
      </c>
      <c r="GH152" s="51">
        <f t="shared" si="298"/>
        <v>0</v>
      </c>
      <c r="GI152" s="51">
        <f t="shared" si="298"/>
        <v>0</v>
      </c>
      <c r="GJ152" s="51">
        <f t="shared" si="298"/>
        <v>0</v>
      </c>
      <c r="GK152" s="51">
        <f t="shared" si="298"/>
        <v>0</v>
      </c>
      <c r="GL152" s="51">
        <f t="shared" si="298"/>
        <v>0</v>
      </c>
      <c r="GM152" s="51">
        <f t="shared" si="298"/>
        <v>0</v>
      </c>
      <c r="GN152" s="51">
        <f t="shared" si="298"/>
        <v>0</v>
      </c>
      <c r="GO152" s="51">
        <f t="shared" si="298"/>
        <v>0</v>
      </c>
      <c r="GP152" s="51">
        <f t="shared" si="298"/>
        <v>0</v>
      </c>
      <c r="GQ152" s="51">
        <f t="shared" si="298"/>
        <v>0</v>
      </c>
      <c r="GR152" s="51">
        <f t="shared" si="298"/>
        <v>0</v>
      </c>
      <c r="GS152" s="51">
        <f t="shared" si="298"/>
        <v>0</v>
      </c>
      <c r="GT152" s="51">
        <f t="shared" si="298"/>
        <v>0</v>
      </c>
      <c r="GU152" s="51">
        <f t="shared" si="298"/>
        <v>20000000</v>
      </c>
      <c r="GV152" s="51">
        <f t="shared" si="298"/>
        <v>36705028</v>
      </c>
      <c r="GW152" s="51">
        <f t="shared" si="298"/>
        <v>0</v>
      </c>
      <c r="GX152" s="51">
        <f t="shared" si="298"/>
        <v>0</v>
      </c>
      <c r="GY152" s="51">
        <f t="shared" si="298"/>
        <v>0</v>
      </c>
      <c r="GZ152" s="771">
        <f t="shared" si="298"/>
        <v>210000000</v>
      </c>
      <c r="HA152" s="269"/>
      <c r="HB152" s="266"/>
      <c r="HC152" s="326"/>
    </row>
    <row r="153" spans="1:211" s="479" customFormat="1" ht="100.5" customHeight="1" x14ac:dyDescent="0.25">
      <c r="A153" s="782"/>
      <c r="B153" s="357"/>
      <c r="C153" s="313">
        <v>16</v>
      </c>
      <c r="D153" s="280" t="s">
        <v>373</v>
      </c>
      <c r="E153" s="313">
        <v>45</v>
      </c>
      <c r="F153" s="313">
        <v>90</v>
      </c>
      <c r="G153" s="287">
        <v>108</v>
      </c>
      <c r="H153" s="481" t="s">
        <v>374</v>
      </c>
      <c r="I153" s="481" t="s">
        <v>375</v>
      </c>
      <c r="J153" s="485" t="s">
        <v>266</v>
      </c>
      <c r="K153" s="485">
        <v>1</v>
      </c>
      <c r="L153" s="477" t="s">
        <v>58</v>
      </c>
      <c r="M153" s="485">
        <v>4</v>
      </c>
      <c r="N153" s="484">
        <v>4</v>
      </c>
      <c r="O153" s="477">
        <v>4</v>
      </c>
      <c r="P153" s="478">
        <v>4</v>
      </c>
      <c r="Q153" s="484">
        <v>4</v>
      </c>
      <c r="R153" s="289"/>
      <c r="S153" s="487">
        <v>4</v>
      </c>
      <c r="T153" s="477">
        <v>4</v>
      </c>
      <c r="U153" s="477"/>
      <c r="V153" s="478">
        <v>4</v>
      </c>
      <c r="W153" s="477">
        <v>4</v>
      </c>
      <c r="X153" s="477"/>
      <c r="Y153" s="477">
        <v>0</v>
      </c>
      <c r="Z153" s="488">
        <f>BM153/$BM$152</f>
        <v>0.125</v>
      </c>
      <c r="AA153" s="773">
        <v>16</v>
      </c>
      <c r="AB153" s="773" t="s">
        <v>376</v>
      </c>
      <c r="AC153" s="159"/>
      <c r="AD153" s="55"/>
      <c r="AE153" s="54"/>
      <c r="AF153" s="54"/>
      <c r="AG153" s="159"/>
      <c r="AH153" s="55"/>
      <c r="AI153" s="55"/>
      <c r="AJ153" s="55"/>
      <c r="AK153" s="159">
        <v>10000000</v>
      </c>
      <c r="AL153" s="55">
        <v>10000000</v>
      </c>
      <c r="AM153" s="55">
        <v>7120160</v>
      </c>
      <c r="AN153" s="55">
        <v>7120160</v>
      </c>
      <c r="AO153" s="159"/>
      <c r="AP153" s="55"/>
      <c r="AQ153" s="55"/>
      <c r="AR153" s="55"/>
      <c r="AS153" s="159"/>
      <c r="AT153" s="55"/>
      <c r="AU153" s="54"/>
      <c r="AV153" s="54"/>
      <c r="AW153" s="159"/>
      <c r="AX153" s="55"/>
      <c r="AY153" s="55"/>
      <c r="AZ153" s="55"/>
      <c r="BA153" s="159"/>
      <c r="BB153" s="55"/>
      <c r="BC153" s="55"/>
      <c r="BD153" s="55"/>
      <c r="BE153" s="159"/>
      <c r="BF153" s="55"/>
      <c r="BG153" s="54"/>
      <c r="BH153" s="54"/>
      <c r="BI153" s="159"/>
      <c r="BJ153" s="55"/>
      <c r="BK153" s="55"/>
      <c r="BL153" s="55"/>
      <c r="BM153" s="53">
        <f>+AC153+AG153+AK153+AO153+AS153+AW153+BA153+BE153+BI153</f>
        <v>10000000</v>
      </c>
      <c r="BN153" s="54">
        <f t="shared" ref="BN153:BP154" si="299">AD153+AH153+AL153+AP153+AT153+AX153+BB153+BF153+BJ153</f>
        <v>10000000</v>
      </c>
      <c r="BO153" s="54">
        <f t="shared" si="299"/>
        <v>7120160</v>
      </c>
      <c r="BP153" s="54">
        <f t="shared" si="299"/>
        <v>7120160</v>
      </c>
      <c r="BQ153" s="111"/>
      <c r="BR153" s="111"/>
      <c r="BS153" s="111"/>
      <c r="BT153" s="111"/>
      <c r="BU153" s="111"/>
      <c r="BV153" s="111"/>
      <c r="BW153" s="111"/>
      <c r="BX153" s="111"/>
      <c r="BY153" s="111"/>
      <c r="BZ153" s="111">
        <v>10000000</v>
      </c>
      <c r="CA153" s="111">
        <v>10000000</v>
      </c>
      <c r="CB153" s="111">
        <v>7856003</v>
      </c>
      <c r="CC153" s="111">
        <v>7856003</v>
      </c>
      <c r="CD153" s="111"/>
      <c r="CE153" s="111"/>
      <c r="CF153" s="111"/>
      <c r="CG153" s="111"/>
      <c r="CH153" s="111"/>
      <c r="CI153" s="111"/>
      <c r="CJ153" s="111"/>
      <c r="CK153" s="111"/>
      <c r="CL153" s="111"/>
      <c r="CM153" s="111"/>
      <c r="CN153" s="111"/>
      <c r="CO153" s="111"/>
      <c r="CP153" s="111"/>
      <c r="CQ153" s="111"/>
      <c r="CR153" s="111"/>
      <c r="CS153" s="111"/>
      <c r="CT153" s="111"/>
      <c r="CU153" s="111"/>
      <c r="CV153" s="111"/>
      <c r="CW153" s="111"/>
      <c r="CX153" s="111"/>
      <c r="CY153" s="111"/>
      <c r="CZ153" s="111"/>
      <c r="DA153" s="111"/>
      <c r="DB153" s="111"/>
      <c r="DC153" s="111"/>
      <c r="DD153" s="111"/>
      <c r="DE153" s="85">
        <f t="shared" ref="DE153:DH154" si="300">BQ153+BU153+BZ153+CE153+CI153+CM153+CQ153+CV153+DA153</f>
        <v>10000000</v>
      </c>
      <c r="DF153" s="100">
        <f t="shared" si="300"/>
        <v>10000000</v>
      </c>
      <c r="DG153" s="100">
        <f t="shared" si="300"/>
        <v>7856003</v>
      </c>
      <c r="DH153" s="100">
        <f t="shared" si="300"/>
        <v>7856003</v>
      </c>
      <c r="DI153" s="119"/>
      <c r="DJ153" s="111"/>
      <c r="DK153" s="112"/>
      <c r="DL153" s="111"/>
      <c r="DM153" s="111"/>
      <c r="DN153" s="111"/>
      <c r="DO153" s="111">
        <v>10000000</v>
      </c>
      <c r="DP153" s="111">
        <v>8187680</v>
      </c>
      <c r="DQ153" s="111">
        <v>8187680</v>
      </c>
      <c r="DR153" s="111"/>
      <c r="DS153" s="111">
        <v>10000000</v>
      </c>
      <c r="DT153" s="112">
        <v>8187680</v>
      </c>
      <c r="DU153" s="111"/>
      <c r="DV153" s="111"/>
      <c r="DW153" s="111"/>
      <c r="DX153" s="111"/>
      <c r="DY153" s="111"/>
      <c r="DZ153" s="111"/>
      <c r="EA153" s="111"/>
      <c r="EB153" s="111"/>
      <c r="EC153" s="111"/>
      <c r="ED153" s="111"/>
      <c r="EE153" s="111"/>
      <c r="EF153" s="111"/>
      <c r="EG153" s="111"/>
      <c r="EH153" s="111"/>
      <c r="EI153" s="111"/>
      <c r="EJ153" s="111"/>
      <c r="EK153" s="111"/>
      <c r="EL153" s="111"/>
      <c r="EM153" s="111"/>
      <c r="EN153" s="111"/>
      <c r="EO153" s="111"/>
      <c r="EP153" s="111"/>
      <c r="EQ153" s="111"/>
      <c r="ER153" s="111"/>
      <c r="ES153" s="111"/>
      <c r="ET153" s="118"/>
      <c r="EU153" s="118"/>
      <c r="EV153" s="118"/>
      <c r="EW153" s="85">
        <f t="shared" ref="EW153:EX154" si="301">DJ153+DN153+DS153+DX153+EB153+EF153+EJ153+EN153+ES153</f>
        <v>10000000</v>
      </c>
      <c r="EX153" s="90">
        <f t="shared" si="301"/>
        <v>18187680</v>
      </c>
      <c r="EY153" s="90">
        <f t="shared" ref="EY153:EZ154" si="302">DL153+DP153+DU153+DZ153+ED153+EH153+EL153+EP153+EU153</f>
        <v>8187680</v>
      </c>
      <c r="EZ153" s="90">
        <f t="shared" si="302"/>
        <v>8187680</v>
      </c>
      <c r="FA153" s="150"/>
      <c r="FB153" s="85"/>
      <c r="FC153" s="90"/>
      <c r="FD153" s="90"/>
      <c r="FE153" s="90"/>
      <c r="FF153" s="150"/>
      <c r="FG153" s="111"/>
      <c r="FH153" s="111"/>
      <c r="FI153" s="111"/>
      <c r="FJ153" s="111"/>
      <c r="FK153" s="111"/>
      <c r="FL153" s="111">
        <v>2500000</v>
      </c>
      <c r="FM153" s="111">
        <v>9937000</v>
      </c>
      <c r="FN153" s="111"/>
      <c r="FO153" s="111"/>
      <c r="FP153" s="111"/>
      <c r="FQ153" s="111"/>
      <c r="FR153" s="111"/>
      <c r="FS153" s="111"/>
      <c r="FT153" s="111"/>
      <c r="FU153" s="111"/>
      <c r="FV153" s="111"/>
      <c r="FW153" s="111"/>
      <c r="FX153" s="111"/>
      <c r="FY153" s="111"/>
      <c r="FZ153" s="111"/>
      <c r="GA153" s="111"/>
      <c r="GB153" s="111"/>
      <c r="GC153" s="111"/>
      <c r="GD153" s="111"/>
      <c r="GE153" s="111"/>
      <c r="GF153" s="111"/>
      <c r="GG153" s="111"/>
      <c r="GH153" s="111"/>
      <c r="GI153" s="111"/>
      <c r="GJ153" s="111"/>
      <c r="GK153" s="111"/>
      <c r="GL153" s="111"/>
      <c r="GM153" s="111"/>
      <c r="GN153" s="111"/>
      <c r="GO153" s="111"/>
      <c r="GP153" s="111"/>
      <c r="GQ153" s="118"/>
      <c r="GR153" s="118"/>
      <c r="GS153" s="118"/>
      <c r="GT153" s="118"/>
      <c r="GU153" s="85">
        <f>FB153+FG153+FL153+FQ153+FV153+GA153+GF153+GK153+GP153</f>
        <v>2500000</v>
      </c>
      <c r="GV153" s="85">
        <f t="shared" ref="GV153:GY154" si="303">GQ153+GL153+GG153+GB153+FW153+FR153+FM153+FH153+FC153</f>
        <v>9937000</v>
      </c>
      <c r="GW153" s="85">
        <f t="shared" si="303"/>
        <v>0</v>
      </c>
      <c r="GX153" s="85">
        <f t="shared" si="303"/>
        <v>0</v>
      </c>
      <c r="GY153" s="85">
        <f t="shared" si="303"/>
        <v>0</v>
      </c>
      <c r="GZ153" s="772">
        <f>BM153+DE153+EW153+GU153</f>
        <v>32500000</v>
      </c>
      <c r="HA153" s="526" t="s">
        <v>1046</v>
      </c>
      <c r="HB153" s="280" t="s">
        <v>1317</v>
      </c>
      <c r="HC153" s="280" t="s">
        <v>1694</v>
      </c>
    </row>
    <row r="154" spans="1:211" s="479" customFormat="1" ht="93" customHeight="1" x14ac:dyDescent="0.25">
      <c r="A154" s="782"/>
      <c r="B154" s="357"/>
      <c r="C154" s="304">
        <v>16</v>
      </c>
      <c r="D154" s="730" t="s">
        <v>373</v>
      </c>
      <c r="E154" s="304">
        <v>45</v>
      </c>
      <c r="F154" s="304">
        <v>90</v>
      </c>
      <c r="G154" s="287">
        <v>109</v>
      </c>
      <c r="H154" s="481" t="s">
        <v>377</v>
      </c>
      <c r="I154" s="482" t="s">
        <v>378</v>
      </c>
      <c r="J154" s="483" t="s">
        <v>266</v>
      </c>
      <c r="K154" s="483">
        <v>1</v>
      </c>
      <c r="L154" s="484" t="s">
        <v>58</v>
      </c>
      <c r="M154" s="485">
        <v>0</v>
      </c>
      <c r="N154" s="484">
        <v>52</v>
      </c>
      <c r="O154" s="484">
        <v>52</v>
      </c>
      <c r="P154" s="486">
        <v>52</v>
      </c>
      <c r="Q154" s="484">
        <v>52</v>
      </c>
      <c r="R154" s="289"/>
      <c r="S154" s="487">
        <v>54</v>
      </c>
      <c r="T154" s="484">
        <v>52</v>
      </c>
      <c r="U154" s="484"/>
      <c r="V154" s="486">
        <v>54</v>
      </c>
      <c r="W154" s="484">
        <v>52</v>
      </c>
      <c r="X154" s="484"/>
      <c r="Y154" s="484">
        <v>0</v>
      </c>
      <c r="Z154" s="488">
        <f>BM154/BM152</f>
        <v>0.875</v>
      </c>
      <c r="AA154" s="480">
        <v>16</v>
      </c>
      <c r="AB154" s="795" t="s">
        <v>376</v>
      </c>
      <c r="AC154" s="127"/>
      <c r="AD154" s="159"/>
      <c r="AE154" s="160"/>
      <c r="AF154" s="160"/>
      <c r="AG154" s="127"/>
      <c r="AH154" s="159"/>
      <c r="AI154" s="159"/>
      <c r="AJ154" s="159"/>
      <c r="AK154" s="117">
        <v>70000000</v>
      </c>
      <c r="AL154" s="160">
        <v>70000000</v>
      </c>
      <c r="AM154" s="160">
        <v>2000000</v>
      </c>
      <c r="AN154" s="160">
        <v>2000000</v>
      </c>
      <c r="AO154" s="117"/>
      <c r="AP154" s="110"/>
      <c r="AQ154" s="110"/>
      <c r="AR154" s="159"/>
      <c r="AS154" s="127"/>
      <c r="AT154" s="159"/>
      <c r="AU154" s="160"/>
      <c r="AV154" s="160"/>
      <c r="AW154" s="127"/>
      <c r="AX154" s="159"/>
      <c r="AY154" s="159"/>
      <c r="AZ154" s="159"/>
      <c r="BA154" s="127"/>
      <c r="BB154" s="159"/>
      <c r="BC154" s="159"/>
      <c r="BD154" s="159"/>
      <c r="BE154" s="127"/>
      <c r="BF154" s="159"/>
      <c r="BG154" s="160"/>
      <c r="BH154" s="160"/>
      <c r="BI154" s="127"/>
      <c r="BJ154" s="159"/>
      <c r="BK154" s="159"/>
      <c r="BL154" s="159"/>
      <c r="BM154" s="161">
        <f>+AC154+AG154+AK154+AO154+AS154+AW154+BA154+BE154+BI154</f>
        <v>70000000</v>
      </c>
      <c r="BN154" s="160">
        <f t="shared" si="299"/>
        <v>70000000</v>
      </c>
      <c r="BO154" s="160">
        <f t="shared" si="299"/>
        <v>2000000</v>
      </c>
      <c r="BP154" s="160">
        <f t="shared" si="299"/>
        <v>2000000</v>
      </c>
      <c r="BQ154" s="118"/>
      <c r="BR154" s="118"/>
      <c r="BS154" s="118"/>
      <c r="BT154" s="118"/>
      <c r="BU154" s="118"/>
      <c r="BV154" s="118"/>
      <c r="BW154" s="118"/>
      <c r="BX154" s="118"/>
      <c r="BY154" s="118"/>
      <c r="BZ154" s="111">
        <v>70000000</v>
      </c>
      <c r="CA154" s="118">
        <v>70000000</v>
      </c>
      <c r="CB154" s="118">
        <v>19926000</v>
      </c>
      <c r="CC154" s="118">
        <v>19926000</v>
      </c>
      <c r="CD154" s="118"/>
      <c r="CE154" s="118"/>
      <c r="CF154" s="118"/>
      <c r="CG154" s="118"/>
      <c r="CH154" s="118"/>
      <c r="CI154" s="118"/>
      <c r="CJ154" s="118"/>
      <c r="CK154" s="118"/>
      <c r="CL154" s="118"/>
      <c r="CM154" s="118"/>
      <c r="CN154" s="118"/>
      <c r="CO154" s="118"/>
      <c r="CP154" s="118"/>
      <c r="CQ154" s="118"/>
      <c r="CR154" s="118"/>
      <c r="CS154" s="118"/>
      <c r="CT154" s="118"/>
      <c r="CU154" s="118"/>
      <c r="CV154" s="118"/>
      <c r="CW154" s="118"/>
      <c r="CX154" s="118"/>
      <c r="CY154" s="118"/>
      <c r="CZ154" s="118"/>
      <c r="DA154" s="118"/>
      <c r="DB154" s="118"/>
      <c r="DC154" s="118"/>
      <c r="DD154" s="118"/>
      <c r="DE154" s="118">
        <f t="shared" si="300"/>
        <v>70000000</v>
      </c>
      <c r="DF154" s="119">
        <f t="shared" si="300"/>
        <v>70000000</v>
      </c>
      <c r="DG154" s="119">
        <f t="shared" si="300"/>
        <v>19926000</v>
      </c>
      <c r="DH154" s="119">
        <f t="shared" si="300"/>
        <v>19926000</v>
      </c>
      <c r="DI154" s="119"/>
      <c r="DJ154" s="111"/>
      <c r="DK154" s="112"/>
      <c r="DL154" s="111"/>
      <c r="DM154" s="111"/>
      <c r="DN154" s="111"/>
      <c r="DO154" s="111"/>
      <c r="DP154" s="111"/>
      <c r="DQ154" s="111"/>
      <c r="DR154" s="111"/>
      <c r="DS154" s="111">
        <v>20000000</v>
      </c>
      <c r="DT154" s="112">
        <v>38812320</v>
      </c>
      <c r="DU154" s="111">
        <v>36913333</v>
      </c>
      <c r="DV154" s="111">
        <v>36913333</v>
      </c>
      <c r="DW154" s="111"/>
      <c r="DX154" s="111"/>
      <c r="DY154" s="111"/>
      <c r="DZ154" s="111"/>
      <c r="EA154" s="111"/>
      <c r="EB154" s="111"/>
      <c r="EC154" s="111"/>
      <c r="ED154" s="111"/>
      <c r="EE154" s="111"/>
      <c r="EF154" s="111"/>
      <c r="EG154" s="111"/>
      <c r="EH154" s="111"/>
      <c r="EI154" s="111"/>
      <c r="EJ154" s="111"/>
      <c r="EK154" s="111"/>
      <c r="EL154" s="111"/>
      <c r="EM154" s="111"/>
      <c r="EN154" s="111"/>
      <c r="EO154" s="111"/>
      <c r="EP154" s="111"/>
      <c r="EQ154" s="111"/>
      <c r="ER154" s="111"/>
      <c r="ES154" s="111"/>
      <c r="ET154" s="118"/>
      <c r="EU154" s="118"/>
      <c r="EV154" s="118"/>
      <c r="EW154" s="118">
        <f t="shared" si="301"/>
        <v>20000000</v>
      </c>
      <c r="EX154" s="111">
        <f t="shared" si="301"/>
        <v>38812320</v>
      </c>
      <c r="EY154" s="111">
        <f t="shared" si="302"/>
        <v>36913333</v>
      </c>
      <c r="EZ154" s="111">
        <f t="shared" si="302"/>
        <v>36913333</v>
      </c>
      <c r="FA154" s="150"/>
      <c r="FB154" s="118"/>
      <c r="FC154" s="90"/>
      <c r="FD154" s="90"/>
      <c r="FE154" s="90"/>
      <c r="FF154" s="151"/>
      <c r="FG154" s="118"/>
      <c r="FH154" s="118"/>
      <c r="FI154" s="118"/>
      <c r="FJ154" s="118"/>
      <c r="FK154" s="118"/>
      <c r="FL154" s="118">
        <v>17500000</v>
      </c>
      <c r="FM154" s="118">
        <v>26768028</v>
      </c>
      <c r="FN154" s="118"/>
      <c r="FO154" s="118"/>
      <c r="FP154" s="118"/>
      <c r="FQ154" s="118"/>
      <c r="FR154" s="118"/>
      <c r="FS154" s="118"/>
      <c r="FT154" s="118"/>
      <c r="FU154" s="118"/>
      <c r="FV154" s="118"/>
      <c r="FW154" s="118"/>
      <c r="FX154" s="118"/>
      <c r="FY154" s="118"/>
      <c r="FZ154" s="118"/>
      <c r="GA154" s="118"/>
      <c r="GB154" s="118"/>
      <c r="GC154" s="118"/>
      <c r="GD154" s="118"/>
      <c r="GE154" s="118"/>
      <c r="GF154" s="118"/>
      <c r="GG154" s="118"/>
      <c r="GH154" s="118"/>
      <c r="GI154" s="118"/>
      <c r="GJ154" s="118"/>
      <c r="GK154" s="118"/>
      <c r="GL154" s="118"/>
      <c r="GM154" s="118"/>
      <c r="GN154" s="118"/>
      <c r="GO154" s="118"/>
      <c r="GP154" s="118"/>
      <c r="GQ154" s="118"/>
      <c r="GR154" s="118"/>
      <c r="GS154" s="118"/>
      <c r="GT154" s="118"/>
      <c r="GU154" s="118">
        <f>FB154+FG154+FL154+FQ154+FV154+GA154+GF154+GK154+GP154</f>
        <v>17500000</v>
      </c>
      <c r="GV154" s="85">
        <f t="shared" si="303"/>
        <v>26768028</v>
      </c>
      <c r="GW154" s="85">
        <f t="shared" si="303"/>
        <v>0</v>
      </c>
      <c r="GX154" s="85">
        <f t="shared" si="303"/>
        <v>0</v>
      </c>
      <c r="GY154" s="85">
        <f t="shared" si="303"/>
        <v>0</v>
      </c>
      <c r="GZ154" s="775">
        <f>BM154+DE154+EW154+GU154</f>
        <v>177500000</v>
      </c>
      <c r="HA154" s="743" t="s">
        <v>1047</v>
      </c>
      <c r="HB154" s="280" t="s">
        <v>1318</v>
      </c>
      <c r="HC154" s="280" t="s">
        <v>1695</v>
      </c>
    </row>
    <row r="155" spans="1:211" s="490" customFormat="1" ht="23.25" customHeight="1" x14ac:dyDescent="0.25">
      <c r="A155" s="812"/>
      <c r="B155" s="813"/>
      <c r="C155" s="814">
        <v>26</v>
      </c>
      <c r="D155" s="815" t="s">
        <v>379</v>
      </c>
      <c r="E155" s="816"/>
      <c r="F155" s="815"/>
      <c r="G155" s="344"/>
      <c r="H155" s="344"/>
      <c r="I155" s="344"/>
      <c r="J155" s="344"/>
      <c r="K155" s="344"/>
      <c r="L155" s="344"/>
      <c r="M155" s="344"/>
      <c r="N155" s="344"/>
      <c r="O155" s="344"/>
      <c r="P155" s="344"/>
      <c r="Q155" s="344"/>
      <c r="R155" s="344"/>
      <c r="S155" s="344"/>
      <c r="T155" s="344"/>
      <c r="U155" s="344"/>
      <c r="V155" s="344"/>
      <c r="W155" s="344"/>
      <c r="X155" s="344"/>
      <c r="Y155" s="344"/>
      <c r="Z155" s="344"/>
      <c r="AA155" s="344"/>
      <c r="AB155" s="344"/>
      <c r="AC155" s="51">
        <f t="shared" ref="AC155:BL155" si="304">SUM(AC156)</f>
        <v>0</v>
      </c>
      <c r="AD155" s="51">
        <f t="shared" si="304"/>
        <v>0</v>
      </c>
      <c r="AE155" s="51">
        <f t="shared" si="304"/>
        <v>0</v>
      </c>
      <c r="AF155" s="51">
        <f t="shared" si="304"/>
        <v>0</v>
      </c>
      <c r="AG155" s="51">
        <f t="shared" si="304"/>
        <v>0</v>
      </c>
      <c r="AH155" s="51">
        <f t="shared" si="304"/>
        <v>48879475.450000003</v>
      </c>
      <c r="AI155" s="51">
        <f t="shared" si="304"/>
        <v>0</v>
      </c>
      <c r="AJ155" s="51">
        <f t="shared" si="304"/>
        <v>0</v>
      </c>
      <c r="AK155" s="51">
        <f t="shared" si="304"/>
        <v>0</v>
      </c>
      <c r="AL155" s="51">
        <f t="shared" si="304"/>
        <v>0</v>
      </c>
      <c r="AM155" s="51">
        <f t="shared" si="304"/>
        <v>0</v>
      </c>
      <c r="AN155" s="51">
        <f t="shared" si="304"/>
        <v>0</v>
      </c>
      <c r="AO155" s="51">
        <f t="shared" si="304"/>
        <v>0</v>
      </c>
      <c r="AP155" s="51">
        <f t="shared" si="304"/>
        <v>0</v>
      </c>
      <c r="AQ155" s="51">
        <f t="shared" si="304"/>
        <v>0</v>
      </c>
      <c r="AR155" s="51">
        <f t="shared" si="304"/>
        <v>0</v>
      </c>
      <c r="AS155" s="51">
        <f t="shared" si="304"/>
        <v>0</v>
      </c>
      <c r="AT155" s="51">
        <f t="shared" si="304"/>
        <v>0</v>
      </c>
      <c r="AU155" s="51">
        <f t="shared" si="304"/>
        <v>0</v>
      </c>
      <c r="AV155" s="51">
        <f t="shared" si="304"/>
        <v>0</v>
      </c>
      <c r="AW155" s="51">
        <f t="shared" si="304"/>
        <v>0</v>
      </c>
      <c r="AX155" s="51">
        <f t="shared" si="304"/>
        <v>0</v>
      </c>
      <c r="AY155" s="51">
        <f t="shared" si="304"/>
        <v>0</v>
      </c>
      <c r="AZ155" s="51">
        <f t="shared" si="304"/>
        <v>0</v>
      </c>
      <c r="BA155" s="51">
        <f t="shared" si="304"/>
        <v>1238299770</v>
      </c>
      <c r="BB155" s="51">
        <f t="shared" si="304"/>
        <v>1465781955</v>
      </c>
      <c r="BC155" s="51">
        <f t="shared" si="304"/>
        <v>1088769251</v>
      </c>
      <c r="BD155" s="51">
        <f t="shared" si="304"/>
        <v>1088769251</v>
      </c>
      <c r="BE155" s="51">
        <f t="shared" si="304"/>
        <v>0</v>
      </c>
      <c r="BF155" s="51">
        <f t="shared" si="304"/>
        <v>0</v>
      </c>
      <c r="BG155" s="51">
        <f t="shared" si="304"/>
        <v>0</v>
      </c>
      <c r="BH155" s="51">
        <f t="shared" si="304"/>
        <v>0</v>
      </c>
      <c r="BI155" s="51">
        <f t="shared" si="304"/>
        <v>0</v>
      </c>
      <c r="BJ155" s="51">
        <f t="shared" si="304"/>
        <v>0</v>
      </c>
      <c r="BK155" s="51">
        <f t="shared" si="304"/>
        <v>0</v>
      </c>
      <c r="BL155" s="51">
        <f t="shared" si="304"/>
        <v>0</v>
      </c>
      <c r="BM155" s="51">
        <f t="shared" ref="BM155:DX155" si="305">SUM(BM156)</f>
        <v>1238299770</v>
      </c>
      <c r="BN155" s="51">
        <f t="shared" si="305"/>
        <v>1514661430.45</v>
      </c>
      <c r="BO155" s="51">
        <f t="shared" si="305"/>
        <v>1088769251</v>
      </c>
      <c r="BP155" s="51">
        <f t="shared" si="305"/>
        <v>1088769251</v>
      </c>
      <c r="BQ155" s="51">
        <f t="shared" si="305"/>
        <v>0</v>
      </c>
      <c r="BR155" s="51">
        <f t="shared" si="305"/>
        <v>0</v>
      </c>
      <c r="BS155" s="51">
        <f t="shared" si="305"/>
        <v>0</v>
      </c>
      <c r="BT155" s="51">
        <f t="shared" si="305"/>
        <v>0</v>
      </c>
      <c r="BU155" s="51">
        <f t="shared" si="305"/>
        <v>0</v>
      </c>
      <c r="BV155" s="51">
        <f t="shared" si="305"/>
        <v>0</v>
      </c>
      <c r="BW155" s="51">
        <f t="shared" si="305"/>
        <v>0</v>
      </c>
      <c r="BX155" s="51">
        <f t="shared" si="305"/>
        <v>0</v>
      </c>
      <c r="BY155" s="51">
        <f t="shared" si="305"/>
        <v>0</v>
      </c>
      <c r="BZ155" s="51">
        <f t="shared" si="305"/>
        <v>0</v>
      </c>
      <c r="CA155" s="51">
        <f t="shared" si="305"/>
        <v>0</v>
      </c>
      <c r="CB155" s="51">
        <f t="shared" si="305"/>
        <v>0</v>
      </c>
      <c r="CC155" s="51">
        <f t="shared" si="305"/>
        <v>0</v>
      </c>
      <c r="CD155" s="51">
        <f t="shared" si="305"/>
        <v>0</v>
      </c>
      <c r="CE155" s="51">
        <f t="shared" si="305"/>
        <v>0</v>
      </c>
      <c r="CF155" s="51">
        <f t="shared" si="305"/>
        <v>0</v>
      </c>
      <c r="CG155" s="51">
        <f t="shared" si="305"/>
        <v>0</v>
      </c>
      <c r="CH155" s="51">
        <f t="shared" si="305"/>
        <v>0</v>
      </c>
      <c r="CI155" s="51">
        <f t="shared" si="305"/>
        <v>0</v>
      </c>
      <c r="CJ155" s="51">
        <f t="shared" si="305"/>
        <v>0</v>
      </c>
      <c r="CK155" s="51">
        <f t="shared" si="305"/>
        <v>0</v>
      </c>
      <c r="CL155" s="51">
        <f t="shared" si="305"/>
        <v>0</v>
      </c>
      <c r="CM155" s="51">
        <f t="shared" si="305"/>
        <v>0</v>
      </c>
      <c r="CN155" s="51">
        <f t="shared" si="305"/>
        <v>0</v>
      </c>
      <c r="CO155" s="51">
        <f t="shared" si="305"/>
        <v>0</v>
      </c>
      <c r="CP155" s="51">
        <f t="shared" si="305"/>
        <v>0</v>
      </c>
      <c r="CQ155" s="51">
        <f t="shared" si="305"/>
        <v>1225102903.8499999</v>
      </c>
      <c r="CR155" s="51">
        <f t="shared" si="305"/>
        <v>488921512</v>
      </c>
      <c r="CS155" s="51">
        <f t="shared" si="305"/>
        <v>205820184</v>
      </c>
      <c r="CT155" s="51">
        <f t="shared" si="305"/>
        <v>205820184</v>
      </c>
      <c r="CU155" s="51">
        <f t="shared" si="305"/>
        <v>0</v>
      </c>
      <c r="CV155" s="51">
        <f t="shared" si="305"/>
        <v>0</v>
      </c>
      <c r="CW155" s="51">
        <f t="shared" si="305"/>
        <v>0</v>
      </c>
      <c r="CX155" s="51">
        <f t="shared" si="305"/>
        <v>0</v>
      </c>
      <c r="CY155" s="51">
        <f t="shared" si="305"/>
        <v>0</v>
      </c>
      <c r="CZ155" s="51">
        <f t="shared" si="305"/>
        <v>0</v>
      </c>
      <c r="DA155" s="51">
        <f t="shared" si="305"/>
        <v>0</v>
      </c>
      <c r="DB155" s="51">
        <f t="shared" si="305"/>
        <v>0</v>
      </c>
      <c r="DC155" s="51">
        <f t="shared" si="305"/>
        <v>0</v>
      </c>
      <c r="DD155" s="51">
        <f t="shared" si="305"/>
        <v>0</v>
      </c>
      <c r="DE155" s="51">
        <f t="shared" si="305"/>
        <v>1225102903.8499999</v>
      </c>
      <c r="DF155" s="51">
        <f t="shared" si="305"/>
        <v>488921512</v>
      </c>
      <c r="DG155" s="51">
        <f t="shared" si="305"/>
        <v>205820184</v>
      </c>
      <c r="DH155" s="51">
        <f t="shared" si="305"/>
        <v>205820184</v>
      </c>
      <c r="DI155" s="51">
        <f t="shared" si="305"/>
        <v>0</v>
      </c>
      <c r="DJ155" s="51">
        <f t="shared" si="305"/>
        <v>0</v>
      </c>
      <c r="DK155" s="51">
        <f t="shared" si="305"/>
        <v>0</v>
      </c>
      <c r="DL155" s="51">
        <f t="shared" si="305"/>
        <v>0</v>
      </c>
      <c r="DM155" s="51">
        <f t="shared" si="305"/>
        <v>0</v>
      </c>
      <c r="DN155" s="51">
        <f t="shared" si="305"/>
        <v>0</v>
      </c>
      <c r="DO155" s="51">
        <f t="shared" si="305"/>
        <v>0</v>
      </c>
      <c r="DP155" s="51">
        <f t="shared" si="305"/>
        <v>0</v>
      </c>
      <c r="DQ155" s="51">
        <f t="shared" si="305"/>
        <v>0</v>
      </c>
      <c r="DR155" s="51">
        <f t="shared" si="305"/>
        <v>0</v>
      </c>
      <c r="DS155" s="51">
        <f t="shared" si="305"/>
        <v>0</v>
      </c>
      <c r="DT155" s="51">
        <f t="shared" si="305"/>
        <v>62000000</v>
      </c>
      <c r="DU155" s="51">
        <f t="shared" si="305"/>
        <v>7380000</v>
      </c>
      <c r="DV155" s="51">
        <f t="shared" si="305"/>
        <v>7380000</v>
      </c>
      <c r="DW155" s="51">
        <f t="shared" si="305"/>
        <v>0</v>
      </c>
      <c r="DX155" s="51">
        <f t="shared" si="305"/>
        <v>0</v>
      </c>
      <c r="DY155" s="51">
        <f t="shared" ref="DY155:EW155" si="306">SUM(DY156)</f>
        <v>0</v>
      </c>
      <c r="DZ155" s="51">
        <f t="shared" si="306"/>
        <v>0</v>
      </c>
      <c r="EA155" s="51">
        <f t="shared" si="306"/>
        <v>0</v>
      </c>
      <c r="EB155" s="51">
        <f t="shared" si="306"/>
        <v>0</v>
      </c>
      <c r="EC155" s="51">
        <f t="shared" si="306"/>
        <v>0</v>
      </c>
      <c r="ED155" s="51">
        <f t="shared" si="306"/>
        <v>0</v>
      </c>
      <c r="EE155" s="51">
        <f t="shared" si="306"/>
        <v>0</v>
      </c>
      <c r="EF155" s="51">
        <f t="shared" si="306"/>
        <v>0</v>
      </c>
      <c r="EG155" s="51">
        <f t="shared" si="306"/>
        <v>0</v>
      </c>
      <c r="EH155" s="51">
        <f t="shared" si="306"/>
        <v>0</v>
      </c>
      <c r="EI155" s="51">
        <f t="shared" si="306"/>
        <v>0</v>
      </c>
      <c r="EJ155" s="51">
        <f t="shared" si="306"/>
        <v>1261855990.9655001</v>
      </c>
      <c r="EK155" s="51">
        <f t="shared" si="306"/>
        <v>473723491</v>
      </c>
      <c r="EL155" s="51">
        <f t="shared" si="306"/>
        <v>338359039.47000003</v>
      </c>
      <c r="EM155" s="51">
        <f t="shared" si="306"/>
        <v>338359039.47000003</v>
      </c>
      <c r="EN155" s="51">
        <f t="shared" si="306"/>
        <v>0</v>
      </c>
      <c r="EO155" s="51">
        <f t="shared" si="306"/>
        <v>0</v>
      </c>
      <c r="EP155" s="51">
        <f t="shared" si="306"/>
        <v>0</v>
      </c>
      <c r="EQ155" s="51">
        <f t="shared" si="306"/>
        <v>0</v>
      </c>
      <c r="ER155" s="51">
        <f t="shared" si="306"/>
        <v>0</v>
      </c>
      <c r="ES155" s="51">
        <f t="shared" si="306"/>
        <v>0</v>
      </c>
      <c r="ET155" s="51">
        <f t="shared" si="306"/>
        <v>0</v>
      </c>
      <c r="EU155" s="51">
        <f t="shared" si="306"/>
        <v>0</v>
      </c>
      <c r="EV155" s="51">
        <f t="shared" si="306"/>
        <v>0</v>
      </c>
      <c r="EW155" s="51">
        <f t="shared" si="306"/>
        <v>1261855990.9655001</v>
      </c>
      <c r="EX155" s="51">
        <f t="shared" ref="EX155:GZ155" si="307">SUM(EX156)</f>
        <v>535723491</v>
      </c>
      <c r="EY155" s="51">
        <f t="shared" si="307"/>
        <v>345739039.47000003</v>
      </c>
      <c r="EZ155" s="51">
        <f t="shared" si="307"/>
        <v>345739039.47000003</v>
      </c>
      <c r="FA155" s="51">
        <f t="shared" si="307"/>
        <v>0</v>
      </c>
      <c r="FB155" s="51">
        <f t="shared" si="307"/>
        <v>0</v>
      </c>
      <c r="FC155" s="51">
        <f t="shared" si="307"/>
        <v>0</v>
      </c>
      <c r="FD155" s="51">
        <f t="shared" si="307"/>
        <v>0</v>
      </c>
      <c r="FE155" s="51">
        <f t="shared" si="307"/>
        <v>0</v>
      </c>
      <c r="FF155" s="51">
        <f t="shared" si="307"/>
        <v>0</v>
      </c>
      <c r="FG155" s="51">
        <f t="shared" si="307"/>
        <v>0</v>
      </c>
      <c r="FH155" s="51">
        <f t="shared" si="307"/>
        <v>40000000</v>
      </c>
      <c r="FI155" s="51">
        <f t="shared" si="307"/>
        <v>0</v>
      </c>
      <c r="FJ155" s="51">
        <f t="shared" si="307"/>
        <v>0</v>
      </c>
      <c r="FK155" s="51">
        <f t="shared" si="307"/>
        <v>0</v>
      </c>
      <c r="FL155" s="51">
        <f t="shared" si="307"/>
        <v>0</v>
      </c>
      <c r="FM155" s="51">
        <f t="shared" si="307"/>
        <v>10000000</v>
      </c>
      <c r="FN155" s="51">
        <f t="shared" si="307"/>
        <v>10000000</v>
      </c>
      <c r="FO155" s="51">
        <f t="shared" si="307"/>
        <v>5000000</v>
      </c>
      <c r="FP155" s="51">
        <f t="shared" si="307"/>
        <v>0</v>
      </c>
      <c r="FQ155" s="51">
        <f t="shared" si="307"/>
        <v>0</v>
      </c>
      <c r="FR155" s="51">
        <f t="shared" si="307"/>
        <v>0</v>
      </c>
      <c r="FS155" s="51">
        <f t="shared" si="307"/>
        <v>0</v>
      </c>
      <c r="FT155" s="51">
        <f t="shared" si="307"/>
        <v>0</v>
      </c>
      <c r="FU155" s="51">
        <f t="shared" si="307"/>
        <v>0</v>
      </c>
      <c r="FV155" s="51">
        <f t="shared" si="307"/>
        <v>0</v>
      </c>
      <c r="FW155" s="51">
        <f t="shared" si="307"/>
        <v>0</v>
      </c>
      <c r="FX155" s="51">
        <f t="shared" si="307"/>
        <v>0</v>
      </c>
      <c r="FY155" s="51">
        <f t="shared" si="307"/>
        <v>0</v>
      </c>
      <c r="FZ155" s="51">
        <f t="shared" si="307"/>
        <v>0</v>
      </c>
      <c r="GA155" s="51">
        <f t="shared" si="307"/>
        <v>0</v>
      </c>
      <c r="GB155" s="51">
        <f t="shared" si="307"/>
        <v>0</v>
      </c>
      <c r="GC155" s="51">
        <f t="shared" si="307"/>
        <v>0</v>
      </c>
      <c r="GD155" s="51">
        <f t="shared" si="307"/>
        <v>0</v>
      </c>
      <c r="GE155" s="51">
        <f t="shared" si="307"/>
        <v>0</v>
      </c>
      <c r="GF155" s="51">
        <f t="shared" si="307"/>
        <v>1299711670.6944699</v>
      </c>
      <c r="GG155" s="51">
        <f t="shared" si="307"/>
        <v>600000000</v>
      </c>
      <c r="GH155" s="51">
        <f t="shared" si="307"/>
        <v>0</v>
      </c>
      <c r="GI155" s="51">
        <f t="shared" si="307"/>
        <v>0</v>
      </c>
      <c r="GJ155" s="51">
        <f t="shared" si="307"/>
        <v>0</v>
      </c>
      <c r="GK155" s="51">
        <f t="shared" si="307"/>
        <v>0</v>
      </c>
      <c r="GL155" s="51">
        <f t="shared" si="307"/>
        <v>0</v>
      </c>
      <c r="GM155" s="51">
        <f t="shared" si="307"/>
        <v>0</v>
      </c>
      <c r="GN155" s="51">
        <f t="shared" si="307"/>
        <v>0</v>
      </c>
      <c r="GO155" s="51">
        <f t="shared" si="307"/>
        <v>0</v>
      </c>
      <c r="GP155" s="51">
        <f t="shared" si="307"/>
        <v>0</v>
      </c>
      <c r="GQ155" s="51">
        <f t="shared" si="307"/>
        <v>0</v>
      </c>
      <c r="GR155" s="51">
        <f t="shared" si="307"/>
        <v>0</v>
      </c>
      <c r="GS155" s="51">
        <f t="shared" si="307"/>
        <v>0</v>
      </c>
      <c r="GT155" s="51">
        <f t="shared" si="307"/>
        <v>0</v>
      </c>
      <c r="GU155" s="51">
        <f t="shared" si="307"/>
        <v>1299711670.6944699</v>
      </c>
      <c r="GV155" s="51">
        <f t="shared" si="307"/>
        <v>650000000</v>
      </c>
      <c r="GW155" s="51">
        <f t="shared" si="307"/>
        <v>10000000</v>
      </c>
      <c r="GX155" s="51">
        <f t="shared" si="307"/>
        <v>5000000</v>
      </c>
      <c r="GY155" s="51">
        <f t="shared" si="307"/>
        <v>0</v>
      </c>
      <c r="GZ155" s="771">
        <f t="shared" si="307"/>
        <v>5024970335.5099697</v>
      </c>
      <c r="HA155" s="269"/>
      <c r="HB155" s="266"/>
      <c r="HC155" s="489"/>
    </row>
    <row r="156" spans="1:211" s="479" customFormat="1" ht="93.75" customHeight="1" x14ac:dyDescent="0.25">
      <c r="A156" s="782"/>
      <c r="B156" s="357"/>
      <c r="C156" s="300">
        <v>16</v>
      </c>
      <c r="D156" s="731" t="s">
        <v>373</v>
      </c>
      <c r="E156" s="300">
        <v>45</v>
      </c>
      <c r="F156" s="300">
        <v>90</v>
      </c>
      <c r="G156" s="890">
        <v>110</v>
      </c>
      <c r="H156" s="491" t="s">
        <v>380</v>
      </c>
      <c r="I156" s="492" t="s">
        <v>381</v>
      </c>
      <c r="J156" s="493" t="s">
        <v>266</v>
      </c>
      <c r="K156" s="493">
        <v>1</v>
      </c>
      <c r="L156" s="494" t="s">
        <v>58</v>
      </c>
      <c r="M156" s="495">
        <v>180</v>
      </c>
      <c r="N156" s="496">
        <v>200</v>
      </c>
      <c r="O156" s="494">
        <v>200</v>
      </c>
      <c r="P156" s="497">
        <v>175</v>
      </c>
      <c r="Q156" s="496">
        <v>200</v>
      </c>
      <c r="R156" s="498"/>
      <c r="S156" s="499">
        <v>268</v>
      </c>
      <c r="T156" s="496">
        <v>200</v>
      </c>
      <c r="U156" s="496"/>
      <c r="V156" s="500">
        <v>193</v>
      </c>
      <c r="W156" s="496">
        <v>200</v>
      </c>
      <c r="X156" s="496"/>
      <c r="Y156" s="496">
        <v>268</v>
      </c>
      <c r="Z156" s="501">
        <f>BM156/BM155</f>
        <v>1</v>
      </c>
      <c r="AA156" s="725">
        <v>4</v>
      </c>
      <c r="AB156" s="725" t="s">
        <v>114</v>
      </c>
      <c r="AC156" s="74"/>
      <c r="AD156" s="74"/>
      <c r="AE156" s="75"/>
      <c r="AF156" s="75"/>
      <c r="AG156" s="74"/>
      <c r="AH156" s="74">
        <v>48879475.450000003</v>
      </c>
      <c r="AI156" s="74"/>
      <c r="AJ156" s="74"/>
      <c r="AK156" s="74"/>
      <c r="AL156" s="74"/>
      <c r="AM156" s="74"/>
      <c r="AN156" s="74"/>
      <c r="AO156" s="74"/>
      <c r="AP156" s="74"/>
      <c r="AQ156" s="74"/>
      <c r="AR156" s="74"/>
      <c r="AS156" s="74"/>
      <c r="AT156" s="74"/>
      <c r="AU156" s="75"/>
      <c r="AV156" s="75"/>
      <c r="AW156" s="74"/>
      <c r="AX156" s="74"/>
      <c r="AY156" s="74"/>
      <c r="AZ156" s="74"/>
      <c r="BA156" s="74">
        <v>1238299770</v>
      </c>
      <c r="BB156" s="74">
        <v>1465781955</v>
      </c>
      <c r="BC156" s="74">
        <v>1088769251</v>
      </c>
      <c r="BD156" s="74">
        <v>1088769251</v>
      </c>
      <c r="BE156" s="74"/>
      <c r="BF156" s="74"/>
      <c r="BG156" s="75"/>
      <c r="BH156" s="75"/>
      <c r="BI156" s="74"/>
      <c r="BJ156" s="74"/>
      <c r="BK156" s="74"/>
      <c r="BL156" s="74"/>
      <c r="BM156" s="61">
        <f>+AC156+AG156+AK156+AO156+AS156+AW156+BA156+BE156+BI156</f>
        <v>1238299770</v>
      </c>
      <c r="BN156" s="75">
        <f>AD156+AH156+AL156+AP156+AT156+AX156+BB156+BF156+BJ156</f>
        <v>1514661430.45</v>
      </c>
      <c r="BO156" s="75">
        <f>AE156+AI156+AM156+AQ156+AU156+AY156+BC156+BG156+BK156</f>
        <v>1088769251</v>
      </c>
      <c r="BP156" s="75">
        <f>AF156+AJ156+AN156+AR156+AV156+AZ156+BD156+BH156+BL156</f>
        <v>1088769251</v>
      </c>
      <c r="BQ156" s="162"/>
      <c r="BR156" s="162"/>
      <c r="BS156" s="162"/>
      <c r="BT156" s="162"/>
      <c r="BU156" s="162"/>
      <c r="BV156" s="162"/>
      <c r="BW156" s="162"/>
      <c r="BX156" s="162"/>
      <c r="BY156" s="162"/>
      <c r="BZ156" s="162"/>
      <c r="CA156" s="162"/>
      <c r="CB156" s="162"/>
      <c r="CC156" s="162"/>
      <c r="CD156" s="162"/>
      <c r="CE156" s="162"/>
      <c r="CF156" s="162"/>
      <c r="CG156" s="162"/>
      <c r="CH156" s="162"/>
      <c r="CI156" s="162"/>
      <c r="CJ156" s="162"/>
      <c r="CK156" s="162"/>
      <c r="CL156" s="162"/>
      <c r="CM156" s="162"/>
      <c r="CN156" s="162"/>
      <c r="CO156" s="162"/>
      <c r="CP156" s="162"/>
      <c r="CQ156" s="163">
        <v>1225102903.8499999</v>
      </c>
      <c r="CR156" s="163">
        <v>488921512</v>
      </c>
      <c r="CS156" s="163">
        <v>205820184</v>
      </c>
      <c r="CT156" s="163">
        <v>205820184</v>
      </c>
      <c r="CU156" s="163"/>
      <c r="CV156" s="162"/>
      <c r="CW156" s="162"/>
      <c r="CX156" s="162"/>
      <c r="CY156" s="162"/>
      <c r="CZ156" s="162"/>
      <c r="DA156" s="162"/>
      <c r="DB156" s="162"/>
      <c r="DC156" s="162"/>
      <c r="DD156" s="162"/>
      <c r="DE156" s="101">
        <f>BQ156+BU156+BZ156+CE156+CI156+CM156+CQ156+CV156+DA156</f>
        <v>1225102903.8499999</v>
      </c>
      <c r="DF156" s="107">
        <f>BR156+BV156+CA156+CF156+CJ156+CN156+CR156+CW156+DB156</f>
        <v>488921512</v>
      </c>
      <c r="DG156" s="107">
        <f>BS156+BW156+CB156+CG156+CK156+CO156+CS156+CX156+DC156</f>
        <v>205820184</v>
      </c>
      <c r="DH156" s="107">
        <f>BT156+BX156+CC156+CH156+CL156+CP156+CT156+CY156+DD156</f>
        <v>205820184</v>
      </c>
      <c r="DI156" s="182"/>
      <c r="DJ156" s="163"/>
      <c r="DK156" s="184"/>
      <c r="DL156" s="163"/>
      <c r="DM156" s="163"/>
      <c r="DN156" s="163"/>
      <c r="DO156" s="163"/>
      <c r="DP156" s="163"/>
      <c r="DQ156" s="163"/>
      <c r="DR156" s="163"/>
      <c r="DS156" s="163"/>
      <c r="DT156" s="163">
        <v>62000000</v>
      </c>
      <c r="DU156" s="163">
        <v>7380000</v>
      </c>
      <c r="DV156" s="163">
        <v>7380000</v>
      </c>
      <c r="DW156" s="163"/>
      <c r="DX156" s="163"/>
      <c r="DY156" s="163"/>
      <c r="DZ156" s="163"/>
      <c r="EA156" s="163"/>
      <c r="EB156" s="163"/>
      <c r="EC156" s="163"/>
      <c r="ED156" s="163"/>
      <c r="EE156" s="163"/>
      <c r="EF156" s="163"/>
      <c r="EG156" s="163"/>
      <c r="EH156" s="163"/>
      <c r="EI156" s="163"/>
      <c r="EJ156" s="163">
        <v>1261855990.9655001</v>
      </c>
      <c r="EK156" s="163">
        <v>473723491</v>
      </c>
      <c r="EL156" s="163">
        <v>338359039.47000003</v>
      </c>
      <c r="EM156" s="163">
        <v>338359039.47000003</v>
      </c>
      <c r="EN156" s="163"/>
      <c r="EO156" s="163"/>
      <c r="EP156" s="163"/>
      <c r="EQ156" s="163"/>
      <c r="ER156" s="163"/>
      <c r="ES156" s="163"/>
      <c r="ET156" s="164"/>
      <c r="EU156" s="164"/>
      <c r="EV156" s="164"/>
      <c r="EW156" s="101">
        <f>DJ156+DN156+DS156+DX156+EB156+EF156+EJ156+EN156+ES156</f>
        <v>1261855990.9655001</v>
      </c>
      <c r="EX156" s="165">
        <f>DK156+DO156+DT156+DY156+EC156+EG156+EK156+EO156+ET156</f>
        <v>535723491</v>
      </c>
      <c r="EY156" s="165">
        <f>DL156+DP156+DU156+DZ156+ED156+EH156+EL156+EP156+EU156</f>
        <v>345739039.47000003</v>
      </c>
      <c r="EZ156" s="165">
        <f>DM156+DQ156+DV156+EA156+EE156+EI156+EM156+EQ156+EV156</f>
        <v>345739039.47000003</v>
      </c>
      <c r="FA156" s="193"/>
      <c r="FB156" s="164"/>
      <c r="FC156" s="90"/>
      <c r="FD156" s="90"/>
      <c r="FE156" s="90"/>
      <c r="FF156" s="90"/>
      <c r="FG156" s="163"/>
      <c r="FH156" s="90">
        <v>40000000</v>
      </c>
      <c r="FI156" s="90"/>
      <c r="FJ156" s="90"/>
      <c r="FK156" s="90"/>
      <c r="FL156" s="163"/>
      <c r="FM156" s="90">
        <v>10000000</v>
      </c>
      <c r="FN156" s="90">
        <v>10000000</v>
      </c>
      <c r="FO156" s="90">
        <v>5000000</v>
      </c>
      <c r="FP156" s="90"/>
      <c r="FQ156" s="163"/>
      <c r="FR156" s="90"/>
      <c r="FS156" s="90"/>
      <c r="FT156" s="90"/>
      <c r="FU156" s="90"/>
      <c r="FV156" s="163"/>
      <c r="FW156" s="90"/>
      <c r="FX156" s="90"/>
      <c r="FY156" s="90"/>
      <c r="FZ156" s="90"/>
      <c r="GA156" s="163"/>
      <c r="GB156" s="90"/>
      <c r="GC156" s="90"/>
      <c r="GD156" s="90"/>
      <c r="GE156" s="90"/>
      <c r="GF156" s="163">
        <v>1299711670.6944699</v>
      </c>
      <c r="GG156" s="90">
        <v>600000000</v>
      </c>
      <c r="GH156" s="90"/>
      <c r="GI156" s="90"/>
      <c r="GJ156" s="90"/>
      <c r="GK156" s="163"/>
      <c r="GL156" s="90"/>
      <c r="GM156" s="90"/>
      <c r="GN156" s="90"/>
      <c r="GO156" s="90"/>
      <c r="GP156" s="163"/>
      <c r="GQ156" s="90"/>
      <c r="GR156" s="90"/>
      <c r="GS156" s="90"/>
      <c r="GT156" s="90"/>
      <c r="GU156" s="101">
        <f>FB156+FG156+FL156+FQ156+FV156+GA156+GF156+GK156+GP156</f>
        <v>1299711670.6944699</v>
      </c>
      <c r="GV156" s="90">
        <f>GQ156+GL156+GG156+GB156+FW156+FR156+FM156+FH156+FC156</f>
        <v>650000000</v>
      </c>
      <c r="GW156" s="90">
        <f>GR156+GM156+GH156+GC156+FX156+FS156+FN156+FI156+FD156</f>
        <v>10000000</v>
      </c>
      <c r="GX156" s="90">
        <f>GS156+GN156+GI156+GD156+FY156+FT156+FO156+FJ156+FE156</f>
        <v>5000000</v>
      </c>
      <c r="GY156" s="90">
        <f>GT156+GO156+GJ156+GE156+FZ156+FU156+FP156+FK156+FF156</f>
        <v>0</v>
      </c>
      <c r="GZ156" s="817">
        <f>BM156+DE156+EW156+GU156</f>
        <v>5024970335.5099697</v>
      </c>
      <c r="HA156" s="744" t="s">
        <v>1048</v>
      </c>
      <c r="HB156" s="280" t="s">
        <v>1319</v>
      </c>
      <c r="HC156" s="280" t="s">
        <v>1697</v>
      </c>
    </row>
    <row r="157" spans="1:211" s="479" customFormat="1" ht="24.75" customHeight="1" x14ac:dyDescent="0.25">
      <c r="A157" s="782"/>
      <c r="B157" s="357"/>
      <c r="C157" s="266">
        <v>27</v>
      </c>
      <c r="D157" s="267" t="s">
        <v>382</v>
      </c>
      <c r="E157" s="818"/>
      <c r="F157" s="811"/>
      <c r="G157" s="502"/>
      <c r="H157" s="502"/>
      <c r="I157" s="502"/>
      <c r="J157" s="502"/>
      <c r="K157" s="502"/>
      <c r="L157" s="502"/>
      <c r="M157" s="502"/>
      <c r="N157" s="502"/>
      <c r="O157" s="502"/>
      <c r="P157" s="502"/>
      <c r="Q157" s="502"/>
      <c r="R157" s="502"/>
      <c r="S157" s="502"/>
      <c r="T157" s="502"/>
      <c r="U157" s="502"/>
      <c r="V157" s="502"/>
      <c r="W157" s="502"/>
      <c r="X157" s="502"/>
      <c r="Y157" s="502"/>
      <c r="Z157" s="502"/>
      <c r="AA157" s="502"/>
      <c r="AB157" s="502"/>
      <c r="AC157" s="51">
        <f t="shared" ref="AC157:BL157" si="308">SUM(AC158)</f>
        <v>0</v>
      </c>
      <c r="AD157" s="51">
        <f t="shared" si="308"/>
        <v>0</v>
      </c>
      <c r="AE157" s="51">
        <f t="shared" si="308"/>
        <v>0</v>
      </c>
      <c r="AF157" s="51">
        <f t="shared" si="308"/>
        <v>0</v>
      </c>
      <c r="AG157" s="51">
        <f t="shared" si="308"/>
        <v>0</v>
      </c>
      <c r="AH157" s="51">
        <f t="shared" si="308"/>
        <v>0</v>
      </c>
      <c r="AI157" s="51">
        <f t="shared" si="308"/>
        <v>0</v>
      </c>
      <c r="AJ157" s="51">
        <f t="shared" si="308"/>
        <v>0</v>
      </c>
      <c r="AK157" s="51">
        <f t="shared" si="308"/>
        <v>0</v>
      </c>
      <c r="AL157" s="51">
        <f t="shared" si="308"/>
        <v>0</v>
      </c>
      <c r="AM157" s="51">
        <f t="shared" si="308"/>
        <v>0</v>
      </c>
      <c r="AN157" s="51">
        <f t="shared" si="308"/>
        <v>0</v>
      </c>
      <c r="AO157" s="51">
        <f t="shared" si="308"/>
        <v>0</v>
      </c>
      <c r="AP157" s="51">
        <f t="shared" si="308"/>
        <v>0</v>
      </c>
      <c r="AQ157" s="51">
        <f t="shared" si="308"/>
        <v>0</v>
      </c>
      <c r="AR157" s="51">
        <f t="shared" si="308"/>
        <v>0</v>
      </c>
      <c r="AS157" s="51">
        <f t="shared" si="308"/>
        <v>0</v>
      </c>
      <c r="AT157" s="51">
        <f t="shared" si="308"/>
        <v>0</v>
      </c>
      <c r="AU157" s="51">
        <f t="shared" si="308"/>
        <v>0</v>
      </c>
      <c r="AV157" s="51">
        <f t="shared" si="308"/>
        <v>0</v>
      </c>
      <c r="AW157" s="51">
        <f t="shared" si="308"/>
        <v>0</v>
      </c>
      <c r="AX157" s="51">
        <f t="shared" si="308"/>
        <v>0</v>
      </c>
      <c r="AY157" s="51">
        <f t="shared" si="308"/>
        <v>0</v>
      </c>
      <c r="AZ157" s="51">
        <f t="shared" si="308"/>
        <v>0</v>
      </c>
      <c r="BA157" s="51">
        <f t="shared" si="308"/>
        <v>12000000000</v>
      </c>
      <c r="BB157" s="51">
        <f t="shared" si="308"/>
        <v>14211556688</v>
      </c>
      <c r="BC157" s="51">
        <f t="shared" si="308"/>
        <v>13765999613.15</v>
      </c>
      <c r="BD157" s="51">
        <f t="shared" si="308"/>
        <v>13763799612.15</v>
      </c>
      <c r="BE157" s="51">
        <f t="shared" si="308"/>
        <v>0</v>
      </c>
      <c r="BF157" s="51">
        <f t="shared" si="308"/>
        <v>0</v>
      </c>
      <c r="BG157" s="51">
        <f t="shared" si="308"/>
        <v>0</v>
      </c>
      <c r="BH157" s="51">
        <f t="shared" si="308"/>
        <v>0</v>
      </c>
      <c r="BI157" s="51">
        <f t="shared" si="308"/>
        <v>0</v>
      </c>
      <c r="BJ157" s="51">
        <f t="shared" si="308"/>
        <v>0</v>
      </c>
      <c r="BK157" s="51">
        <f t="shared" si="308"/>
        <v>0</v>
      </c>
      <c r="BL157" s="51">
        <f t="shared" si="308"/>
        <v>0</v>
      </c>
      <c r="BM157" s="51">
        <f t="shared" ref="BM157:DX157" si="309">SUM(BM158)</f>
        <v>12000000000</v>
      </c>
      <c r="BN157" s="51">
        <f t="shared" si="309"/>
        <v>14211556688</v>
      </c>
      <c r="BO157" s="51">
        <f t="shared" si="309"/>
        <v>13765999613.15</v>
      </c>
      <c r="BP157" s="51">
        <f t="shared" si="309"/>
        <v>13763799612.15</v>
      </c>
      <c r="BQ157" s="51">
        <f t="shared" si="309"/>
        <v>0</v>
      </c>
      <c r="BR157" s="51">
        <f t="shared" si="309"/>
        <v>0</v>
      </c>
      <c r="BS157" s="51">
        <f t="shared" si="309"/>
        <v>0</v>
      </c>
      <c r="BT157" s="51">
        <f t="shared" si="309"/>
        <v>0</v>
      </c>
      <c r="BU157" s="51">
        <f t="shared" si="309"/>
        <v>0</v>
      </c>
      <c r="BV157" s="51">
        <f t="shared" si="309"/>
        <v>0</v>
      </c>
      <c r="BW157" s="51">
        <f t="shared" si="309"/>
        <v>0</v>
      </c>
      <c r="BX157" s="51">
        <f t="shared" si="309"/>
        <v>0</v>
      </c>
      <c r="BY157" s="51">
        <f t="shared" si="309"/>
        <v>0</v>
      </c>
      <c r="BZ157" s="51">
        <f t="shared" si="309"/>
        <v>0</v>
      </c>
      <c r="CA157" s="51">
        <f t="shared" si="309"/>
        <v>0</v>
      </c>
      <c r="CB157" s="51">
        <f t="shared" si="309"/>
        <v>0</v>
      </c>
      <c r="CC157" s="51">
        <f t="shared" si="309"/>
        <v>0</v>
      </c>
      <c r="CD157" s="51">
        <f t="shared" si="309"/>
        <v>0</v>
      </c>
      <c r="CE157" s="51">
        <f t="shared" si="309"/>
        <v>0</v>
      </c>
      <c r="CF157" s="51">
        <f t="shared" si="309"/>
        <v>0</v>
      </c>
      <c r="CG157" s="51">
        <f t="shared" si="309"/>
        <v>0</v>
      </c>
      <c r="CH157" s="51">
        <f t="shared" si="309"/>
        <v>0</v>
      </c>
      <c r="CI157" s="51">
        <f t="shared" si="309"/>
        <v>0</v>
      </c>
      <c r="CJ157" s="51">
        <f t="shared" si="309"/>
        <v>0</v>
      </c>
      <c r="CK157" s="51">
        <f t="shared" si="309"/>
        <v>0</v>
      </c>
      <c r="CL157" s="51">
        <f t="shared" si="309"/>
        <v>0</v>
      </c>
      <c r="CM157" s="51">
        <f t="shared" si="309"/>
        <v>0</v>
      </c>
      <c r="CN157" s="51">
        <f t="shared" si="309"/>
        <v>0</v>
      </c>
      <c r="CO157" s="51">
        <f t="shared" si="309"/>
        <v>0</v>
      </c>
      <c r="CP157" s="51">
        <f t="shared" si="309"/>
        <v>0</v>
      </c>
      <c r="CQ157" s="51">
        <f t="shared" si="309"/>
        <v>12360000000</v>
      </c>
      <c r="CR157" s="51">
        <f t="shared" si="309"/>
        <v>18840890009</v>
      </c>
      <c r="CS157" s="51">
        <f t="shared" si="309"/>
        <v>18840890009</v>
      </c>
      <c r="CT157" s="51">
        <f t="shared" si="309"/>
        <v>18840890009</v>
      </c>
      <c r="CU157" s="51">
        <f t="shared" si="309"/>
        <v>0</v>
      </c>
      <c r="CV157" s="51">
        <f t="shared" si="309"/>
        <v>0</v>
      </c>
      <c r="CW157" s="51">
        <f t="shared" si="309"/>
        <v>0</v>
      </c>
      <c r="CX157" s="51">
        <f t="shared" si="309"/>
        <v>0</v>
      </c>
      <c r="CY157" s="51">
        <f t="shared" si="309"/>
        <v>0</v>
      </c>
      <c r="CZ157" s="51">
        <f t="shared" si="309"/>
        <v>0</v>
      </c>
      <c r="DA157" s="51">
        <f t="shared" si="309"/>
        <v>0</v>
      </c>
      <c r="DB157" s="51">
        <f t="shared" si="309"/>
        <v>0</v>
      </c>
      <c r="DC157" s="51">
        <f t="shared" si="309"/>
        <v>0</v>
      </c>
      <c r="DD157" s="51">
        <f t="shared" si="309"/>
        <v>0</v>
      </c>
      <c r="DE157" s="51">
        <f t="shared" si="309"/>
        <v>12360000000</v>
      </c>
      <c r="DF157" s="51">
        <f t="shared" si="309"/>
        <v>18840890009</v>
      </c>
      <c r="DG157" s="51">
        <f t="shared" si="309"/>
        <v>18840890009</v>
      </c>
      <c r="DH157" s="51">
        <f t="shared" si="309"/>
        <v>18840890009</v>
      </c>
      <c r="DI157" s="51">
        <f t="shared" si="309"/>
        <v>0</v>
      </c>
      <c r="DJ157" s="51">
        <f t="shared" si="309"/>
        <v>0</v>
      </c>
      <c r="DK157" s="51">
        <f t="shared" si="309"/>
        <v>0</v>
      </c>
      <c r="DL157" s="51">
        <f t="shared" si="309"/>
        <v>0</v>
      </c>
      <c r="DM157" s="51">
        <f t="shared" si="309"/>
        <v>0</v>
      </c>
      <c r="DN157" s="51">
        <f t="shared" si="309"/>
        <v>0</v>
      </c>
      <c r="DO157" s="51">
        <f t="shared" si="309"/>
        <v>227000000</v>
      </c>
      <c r="DP157" s="51">
        <f t="shared" si="309"/>
        <v>189007371</v>
      </c>
      <c r="DQ157" s="51">
        <f t="shared" si="309"/>
        <v>0</v>
      </c>
      <c r="DR157" s="51">
        <f t="shared" si="309"/>
        <v>0</v>
      </c>
      <c r="DS157" s="51">
        <f t="shared" si="309"/>
        <v>0</v>
      </c>
      <c r="DT157" s="51">
        <f t="shared" si="309"/>
        <v>0</v>
      </c>
      <c r="DU157" s="51">
        <f t="shared" si="309"/>
        <v>0</v>
      </c>
      <c r="DV157" s="51">
        <f t="shared" si="309"/>
        <v>0</v>
      </c>
      <c r="DW157" s="51">
        <f t="shared" si="309"/>
        <v>0</v>
      </c>
      <c r="DX157" s="51">
        <f t="shared" si="309"/>
        <v>0</v>
      </c>
      <c r="DY157" s="51">
        <f t="shared" ref="DY157:EW157" si="310">SUM(DY158)</f>
        <v>0</v>
      </c>
      <c r="DZ157" s="51">
        <f t="shared" si="310"/>
        <v>0</v>
      </c>
      <c r="EA157" s="51">
        <f t="shared" si="310"/>
        <v>0</v>
      </c>
      <c r="EB157" s="51">
        <f t="shared" si="310"/>
        <v>0</v>
      </c>
      <c r="EC157" s="51">
        <f t="shared" si="310"/>
        <v>0</v>
      </c>
      <c r="ED157" s="51">
        <f t="shared" si="310"/>
        <v>0</v>
      </c>
      <c r="EE157" s="51">
        <f t="shared" si="310"/>
        <v>0</v>
      </c>
      <c r="EF157" s="51">
        <f t="shared" si="310"/>
        <v>0</v>
      </c>
      <c r="EG157" s="51">
        <f t="shared" si="310"/>
        <v>0</v>
      </c>
      <c r="EH157" s="51">
        <f t="shared" si="310"/>
        <v>0</v>
      </c>
      <c r="EI157" s="51">
        <f t="shared" si="310"/>
        <v>0</v>
      </c>
      <c r="EJ157" s="51">
        <f t="shared" si="310"/>
        <v>12730800000</v>
      </c>
      <c r="EK157" s="51">
        <f t="shared" si="310"/>
        <v>15950158370</v>
      </c>
      <c r="EL157" s="51">
        <f t="shared" si="310"/>
        <v>15950157537</v>
      </c>
      <c r="EM157" s="51">
        <f t="shared" si="310"/>
        <v>15884084420</v>
      </c>
      <c r="EN157" s="51">
        <f t="shared" si="310"/>
        <v>0</v>
      </c>
      <c r="EO157" s="51">
        <f t="shared" si="310"/>
        <v>0</v>
      </c>
      <c r="EP157" s="51">
        <f t="shared" si="310"/>
        <v>0</v>
      </c>
      <c r="EQ157" s="51">
        <f t="shared" si="310"/>
        <v>0</v>
      </c>
      <c r="ER157" s="51">
        <f t="shared" si="310"/>
        <v>0</v>
      </c>
      <c r="ES157" s="51">
        <f t="shared" si="310"/>
        <v>0</v>
      </c>
      <c r="ET157" s="51">
        <f t="shared" si="310"/>
        <v>0</v>
      </c>
      <c r="EU157" s="51">
        <f t="shared" si="310"/>
        <v>0</v>
      </c>
      <c r="EV157" s="51">
        <f t="shared" si="310"/>
        <v>0</v>
      </c>
      <c r="EW157" s="51">
        <f t="shared" si="310"/>
        <v>12730800000</v>
      </c>
      <c r="EX157" s="51">
        <f t="shared" ref="EX157:GZ157" si="311">SUM(EX158)</f>
        <v>16177158370</v>
      </c>
      <c r="EY157" s="51">
        <f t="shared" si="311"/>
        <v>16139164908</v>
      </c>
      <c r="EZ157" s="51">
        <f t="shared" si="311"/>
        <v>15884084420</v>
      </c>
      <c r="FA157" s="51">
        <f t="shared" si="311"/>
        <v>0</v>
      </c>
      <c r="FB157" s="51">
        <f t="shared" si="311"/>
        <v>0</v>
      </c>
      <c r="FC157" s="51">
        <f t="shared" si="311"/>
        <v>0</v>
      </c>
      <c r="FD157" s="51">
        <f t="shared" si="311"/>
        <v>0</v>
      </c>
      <c r="FE157" s="51">
        <f t="shared" si="311"/>
        <v>0</v>
      </c>
      <c r="FF157" s="51">
        <f t="shared" si="311"/>
        <v>0</v>
      </c>
      <c r="FG157" s="51">
        <f t="shared" si="311"/>
        <v>0</v>
      </c>
      <c r="FH157" s="51">
        <f t="shared" si="311"/>
        <v>0</v>
      </c>
      <c r="FI157" s="51">
        <f t="shared" si="311"/>
        <v>0</v>
      </c>
      <c r="FJ157" s="51">
        <f t="shared" si="311"/>
        <v>0</v>
      </c>
      <c r="FK157" s="51">
        <f t="shared" si="311"/>
        <v>189007371</v>
      </c>
      <c r="FL157" s="51">
        <f t="shared" si="311"/>
        <v>0</v>
      </c>
      <c r="FM157" s="51">
        <f t="shared" si="311"/>
        <v>0</v>
      </c>
      <c r="FN157" s="51">
        <f t="shared" si="311"/>
        <v>0</v>
      </c>
      <c r="FO157" s="51">
        <f t="shared" si="311"/>
        <v>0</v>
      </c>
      <c r="FP157" s="51">
        <f t="shared" si="311"/>
        <v>0</v>
      </c>
      <c r="FQ157" s="51">
        <f t="shared" si="311"/>
        <v>0</v>
      </c>
      <c r="FR157" s="51">
        <f t="shared" si="311"/>
        <v>0</v>
      </c>
      <c r="FS157" s="51">
        <f t="shared" si="311"/>
        <v>0</v>
      </c>
      <c r="FT157" s="51">
        <f t="shared" si="311"/>
        <v>0</v>
      </c>
      <c r="FU157" s="51">
        <f t="shared" si="311"/>
        <v>0</v>
      </c>
      <c r="FV157" s="51">
        <f t="shared" si="311"/>
        <v>0</v>
      </c>
      <c r="FW157" s="51">
        <f t="shared" si="311"/>
        <v>0</v>
      </c>
      <c r="FX157" s="51">
        <f t="shared" si="311"/>
        <v>0</v>
      </c>
      <c r="FY157" s="51">
        <f t="shared" si="311"/>
        <v>0</v>
      </c>
      <c r="FZ157" s="51">
        <f t="shared" si="311"/>
        <v>0</v>
      </c>
      <c r="GA157" s="51">
        <f t="shared" si="311"/>
        <v>0</v>
      </c>
      <c r="GB157" s="51">
        <f t="shared" si="311"/>
        <v>0</v>
      </c>
      <c r="GC157" s="51">
        <f t="shared" si="311"/>
        <v>0</v>
      </c>
      <c r="GD157" s="51">
        <f t="shared" si="311"/>
        <v>0</v>
      </c>
      <c r="GE157" s="51">
        <f t="shared" si="311"/>
        <v>0</v>
      </c>
      <c r="GF157" s="51">
        <f t="shared" si="311"/>
        <v>13112724000</v>
      </c>
      <c r="GG157" s="51">
        <f t="shared" si="311"/>
        <v>3503000000</v>
      </c>
      <c r="GH157" s="51">
        <f t="shared" si="311"/>
        <v>446579161</v>
      </c>
      <c r="GI157" s="51">
        <f t="shared" si="311"/>
        <v>438935161</v>
      </c>
      <c r="GJ157" s="51">
        <f t="shared" si="311"/>
        <v>54883289</v>
      </c>
      <c r="GK157" s="51">
        <f t="shared" si="311"/>
        <v>0</v>
      </c>
      <c r="GL157" s="51">
        <f t="shared" si="311"/>
        <v>0</v>
      </c>
      <c r="GM157" s="51">
        <f t="shared" si="311"/>
        <v>0</v>
      </c>
      <c r="GN157" s="51">
        <f t="shared" si="311"/>
        <v>0</v>
      </c>
      <c r="GO157" s="51">
        <f t="shared" si="311"/>
        <v>0</v>
      </c>
      <c r="GP157" s="51">
        <f t="shared" si="311"/>
        <v>0</v>
      </c>
      <c r="GQ157" s="51">
        <f t="shared" si="311"/>
        <v>0</v>
      </c>
      <c r="GR157" s="51">
        <f t="shared" si="311"/>
        <v>0</v>
      </c>
      <c r="GS157" s="51">
        <f t="shared" si="311"/>
        <v>0</v>
      </c>
      <c r="GT157" s="51">
        <f t="shared" si="311"/>
        <v>0</v>
      </c>
      <c r="GU157" s="51">
        <f t="shared" si="311"/>
        <v>13112724000</v>
      </c>
      <c r="GV157" s="51">
        <f t="shared" si="311"/>
        <v>3503000000</v>
      </c>
      <c r="GW157" s="51">
        <f t="shared" si="311"/>
        <v>446579161</v>
      </c>
      <c r="GX157" s="51">
        <f t="shared" si="311"/>
        <v>438935161</v>
      </c>
      <c r="GY157" s="51">
        <f t="shared" si="311"/>
        <v>243890660</v>
      </c>
      <c r="GZ157" s="771">
        <f t="shared" si="311"/>
        <v>50203524000</v>
      </c>
      <c r="HA157" s="502"/>
      <c r="HB157" s="266"/>
      <c r="HC157" s="503"/>
    </row>
    <row r="158" spans="1:211" s="479" customFormat="1" ht="123.75" customHeight="1" x14ac:dyDescent="0.25">
      <c r="A158" s="782"/>
      <c r="B158" s="357"/>
      <c r="C158" s="725" t="s">
        <v>383</v>
      </c>
      <c r="D158" s="731" t="s">
        <v>384</v>
      </c>
      <c r="E158" s="725" t="s">
        <v>385</v>
      </c>
      <c r="F158" s="725" t="s">
        <v>386</v>
      </c>
      <c r="G158" s="282">
        <v>111</v>
      </c>
      <c r="H158" s="280" t="s">
        <v>387</v>
      </c>
      <c r="I158" s="504" t="s">
        <v>388</v>
      </c>
      <c r="J158" s="429" t="s">
        <v>266</v>
      </c>
      <c r="K158" s="429">
        <v>1</v>
      </c>
      <c r="L158" s="505" t="s">
        <v>58</v>
      </c>
      <c r="M158" s="506">
        <v>1</v>
      </c>
      <c r="N158" s="506">
        <v>1</v>
      </c>
      <c r="O158" s="417">
        <v>1</v>
      </c>
      <c r="P158" s="507">
        <v>1</v>
      </c>
      <c r="Q158" s="508">
        <v>1</v>
      </c>
      <c r="R158" s="289"/>
      <c r="S158" s="509">
        <v>1</v>
      </c>
      <c r="T158" s="510">
        <v>1</v>
      </c>
      <c r="U158" s="510"/>
      <c r="V158" s="511">
        <v>1</v>
      </c>
      <c r="W158" s="510">
        <v>1</v>
      </c>
      <c r="X158" s="505"/>
      <c r="Y158" s="505">
        <v>0.25</v>
      </c>
      <c r="Z158" s="459">
        <f>BM158/BM157</f>
        <v>1</v>
      </c>
      <c r="AA158" s="286">
        <v>10</v>
      </c>
      <c r="AB158" s="295" t="s">
        <v>389</v>
      </c>
      <c r="AC158" s="56"/>
      <c r="AD158" s="55"/>
      <c r="AE158" s="54"/>
      <c r="AF158" s="54"/>
      <c r="AG158" s="56"/>
      <c r="AH158" s="55"/>
      <c r="AI158" s="55"/>
      <c r="AJ158" s="55"/>
      <c r="AK158" s="56"/>
      <c r="AL158" s="55"/>
      <c r="AM158" s="55"/>
      <c r="AN158" s="55"/>
      <c r="AO158" s="56"/>
      <c r="AP158" s="55"/>
      <c r="AQ158" s="55"/>
      <c r="AR158" s="55"/>
      <c r="AS158" s="56"/>
      <c r="AT158" s="55"/>
      <c r="AU158" s="54"/>
      <c r="AV158" s="54"/>
      <c r="AW158" s="56"/>
      <c r="AX158" s="55"/>
      <c r="AY158" s="55"/>
      <c r="AZ158" s="55"/>
      <c r="BA158" s="60">
        <v>12000000000</v>
      </c>
      <c r="BB158" s="59">
        <v>14211556688</v>
      </c>
      <c r="BC158" s="54">
        <v>13765999613.15</v>
      </c>
      <c r="BD158" s="54">
        <v>13763799612.15</v>
      </c>
      <c r="BE158" s="56"/>
      <c r="BF158" s="55"/>
      <c r="BG158" s="54"/>
      <c r="BH158" s="54"/>
      <c r="BI158" s="56"/>
      <c r="BJ158" s="55"/>
      <c r="BK158" s="55"/>
      <c r="BL158" s="55"/>
      <c r="BM158" s="53">
        <f>+AC158+AG158+AK158+AO158+AS158+AW158+BA158+BE158+BI158</f>
        <v>12000000000</v>
      </c>
      <c r="BN158" s="54">
        <f>AD158+AH158+AL158+AP158+AT158+AX158+BB158+BF158+BJ158</f>
        <v>14211556688</v>
      </c>
      <c r="BO158" s="54">
        <f>AE158+AI158+AM158+AQ158+AU158+AY158+BC158+BG158+BK158</f>
        <v>13765999613.15</v>
      </c>
      <c r="BP158" s="54">
        <f>AF158+AJ158+AN158+AR158+AV158+AZ158+BD158+BH158+BL158</f>
        <v>13763799612.15</v>
      </c>
      <c r="BQ158" s="85"/>
      <c r="BR158" s="85"/>
      <c r="BS158" s="85"/>
      <c r="BT158" s="85"/>
      <c r="BU158" s="85"/>
      <c r="BV158" s="85"/>
      <c r="BW158" s="85"/>
      <c r="BX158" s="85"/>
      <c r="BY158" s="85"/>
      <c r="BZ158" s="85"/>
      <c r="CA158" s="85"/>
      <c r="CB158" s="85"/>
      <c r="CC158" s="85"/>
      <c r="CD158" s="85"/>
      <c r="CE158" s="85"/>
      <c r="CF158" s="85"/>
      <c r="CG158" s="85"/>
      <c r="CH158" s="85"/>
      <c r="CI158" s="85"/>
      <c r="CJ158" s="85"/>
      <c r="CK158" s="85"/>
      <c r="CL158" s="85"/>
      <c r="CM158" s="85"/>
      <c r="CN158" s="85"/>
      <c r="CO158" s="85"/>
      <c r="CP158" s="85"/>
      <c r="CQ158" s="90">
        <v>12360000000</v>
      </c>
      <c r="CR158" s="85">
        <v>18840890009</v>
      </c>
      <c r="CS158" s="85">
        <v>18840890009</v>
      </c>
      <c r="CT158" s="512">
        <v>18840890009</v>
      </c>
      <c r="CU158" s="512"/>
      <c r="CV158" s="85"/>
      <c r="CW158" s="85"/>
      <c r="CX158" s="85"/>
      <c r="CY158" s="85"/>
      <c r="CZ158" s="85"/>
      <c r="DA158" s="85"/>
      <c r="DB158" s="85"/>
      <c r="DC158" s="85"/>
      <c r="DD158" s="85"/>
      <c r="DE158" s="85">
        <f>BQ158+BU158+BZ158+CE158+CI158+CM158+CQ158+CV158+DA158</f>
        <v>12360000000</v>
      </c>
      <c r="DF158" s="100">
        <f>BR158+BV158+CA158+CF158+CJ158+CN158+CR158+CW158+DB158</f>
        <v>18840890009</v>
      </c>
      <c r="DG158" s="100">
        <f>BS158+BW158+CB158+CG158+CK158+CO158+CS158+CX158+DC158</f>
        <v>18840890009</v>
      </c>
      <c r="DH158" s="124">
        <f>BT158+BX158+CC158+CH158+CL158+CP158+CT158+CY158+DD158</f>
        <v>18840890009</v>
      </c>
      <c r="DI158" s="124"/>
      <c r="DJ158" s="90"/>
      <c r="DK158" s="89"/>
      <c r="DL158" s="90"/>
      <c r="DM158" s="90"/>
      <c r="DN158" s="90"/>
      <c r="DO158" s="89">
        <v>227000000</v>
      </c>
      <c r="DP158" s="90">
        <v>189007371</v>
      </c>
      <c r="DQ158" s="90"/>
      <c r="DR158" s="90"/>
      <c r="DS158" s="90"/>
      <c r="DT158" s="90"/>
      <c r="DU158" s="90"/>
      <c r="DV158" s="90"/>
      <c r="DW158" s="90"/>
      <c r="DX158" s="90"/>
      <c r="DY158" s="90"/>
      <c r="DZ158" s="90"/>
      <c r="EA158" s="90"/>
      <c r="EB158" s="90"/>
      <c r="EC158" s="90"/>
      <c r="ED158" s="90"/>
      <c r="EE158" s="90"/>
      <c r="EF158" s="90"/>
      <c r="EG158" s="90"/>
      <c r="EH158" s="90"/>
      <c r="EI158" s="90"/>
      <c r="EJ158" s="90">
        <v>12730800000</v>
      </c>
      <c r="EK158" s="90">
        <v>15950158370</v>
      </c>
      <c r="EL158" s="90">
        <v>15950157537</v>
      </c>
      <c r="EM158" s="90">
        <v>15884084420</v>
      </c>
      <c r="EN158" s="90"/>
      <c r="EO158" s="90"/>
      <c r="EP158" s="90"/>
      <c r="EQ158" s="90"/>
      <c r="ER158" s="90"/>
      <c r="ES158" s="90"/>
      <c r="ET158" s="85"/>
      <c r="EU158" s="85"/>
      <c r="EV158" s="85"/>
      <c r="EW158" s="85">
        <f>DJ158+DN158+DS158+DX158+EB158+EF158+EJ158+EN158+ES158</f>
        <v>12730800000</v>
      </c>
      <c r="EX158" s="89">
        <f>DK158+DO158+DT158+DY158+EC158+EG158+EK158+EO158+ET158</f>
        <v>16177158370</v>
      </c>
      <c r="EY158" s="90">
        <f>DL158+DP158+DU158+DZ158+ED158+EH158+EL158+EP158+EU158</f>
        <v>16139164908</v>
      </c>
      <c r="EZ158" s="90">
        <f>DM158+DQ158+DV158+EA158+EE158+EI158+EM158+EQ158+EV158</f>
        <v>15884084420</v>
      </c>
      <c r="FA158" s="192"/>
      <c r="FB158" s="85"/>
      <c r="FC158" s="90"/>
      <c r="FD158" s="90"/>
      <c r="FE158" s="90"/>
      <c r="FF158" s="145"/>
      <c r="FG158" s="85"/>
      <c r="FH158" s="85"/>
      <c r="FI158" s="85"/>
      <c r="FJ158" s="85"/>
      <c r="FK158" s="85">
        <v>189007371</v>
      </c>
      <c r="FL158" s="85"/>
      <c r="FM158" s="85"/>
      <c r="FN158" s="85"/>
      <c r="FO158" s="85"/>
      <c r="FP158" s="85"/>
      <c r="FQ158" s="85"/>
      <c r="FR158" s="85"/>
      <c r="FS158" s="85"/>
      <c r="FT158" s="85"/>
      <c r="FU158" s="85"/>
      <c r="FV158" s="85"/>
      <c r="FW158" s="85"/>
      <c r="FX158" s="85"/>
      <c r="FY158" s="85"/>
      <c r="FZ158" s="85"/>
      <c r="GA158" s="85"/>
      <c r="GB158" s="85"/>
      <c r="GC158" s="85"/>
      <c r="GD158" s="85"/>
      <c r="GE158" s="85"/>
      <c r="GF158" s="85">
        <v>13112724000</v>
      </c>
      <c r="GG158" s="85">
        <v>3503000000</v>
      </c>
      <c r="GH158" s="85">
        <v>446579161</v>
      </c>
      <c r="GI158" s="85">
        <v>438935161</v>
      </c>
      <c r="GJ158" s="85">
        <v>54883289</v>
      </c>
      <c r="GK158" s="85"/>
      <c r="GL158" s="85"/>
      <c r="GM158" s="85"/>
      <c r="GN158" s="85"/>
      <c r="GO158" s="85"/>
      <c r="GP158" s="85"/>
      <c r="GQ158" s="85"/>
      <c r="GR158" s="85"/>
      <c r="GS158" s="85"/>
      <c r="GT158" s="85"/>
      <c r="GU158" s="85">
        <f>FB158+FG158+FL158+FQ158+FV158+GA158+GF158+GK158+GP158</f>
        <v>13112724000</v>
      </c>
      <c r="GV158" s="85">
        <f>GQ158+GL158+GG158+GB158+FW158+FR158+FM158+FH158+FC158</f>
        <v>3503000000</v>
      </c>
      <c r="GW158" s="85">
        <f>GR158+GM158+GH158+GC158+FX158+FS158+FN158+FI158+FD158</f>
        <v>446579161</v>
      </c>
      <c r="GX158" s="85">
        <f>GS158+GN158+GI158+GD158+FY158+FT158+FO158+FJ158+FE158</f>
        <v>438935161</v>
      </c>
      <c r="GY158" s="85">
        <f>GT158+GO158+GJ158+GE158+FZ158+FU158+FP158+FK158+FF158</f>
        <v>243890660</v>
      </c>
      <c r="GZ158" s="772">
        <f>BM158+DE158+EW158+GU158</f>
        <v>50203524000</v>
      </c>
      <c r="HA158" s="745" t="s">
        <v>1049</v>
      </c>
      <c r="HB158" s="297" t="s">
        <v>1320</v>
      </c>
      <c r="HC158" s="280" t="s">
        <v>1698</v>
      </c>
    </row>
    <row r="159" spans="1:211" s="479" customFormat="1" ht="24.75" customHeight="1" x14ac:dyDescent="0.25">
      <c r="A159" s="782"/>
      <c r="B159" s="357"/>
      <c r="C159" s="266">
        <v>28</v>
      </c>
      <c r="D159" s="267" t="s">
        <v>390</v>
      </c>
      <c r="E159" s="319"/>
      <c r="F159" s="270"/>
      <c r="G159" s="502"/>
      <c r="H159" s="502"/>
      <c r="I159" s="502"/>
      <c r="J159" s="502"/>
      <c r="K159" s="502"/>
      <c r="L159" s="502"/>
      <c r="M159" s="502"/>
      <c r="N159" s="502"/>
      <c r="O159" s="502"/>
      <c r="P159" s="502"/>
      <c r="Q159" s="502"/>
      <c r="R159" s="502"/>
      <c r="S159" s="502"/>
      <c r="T159" s="502"/>
      <c r="U159" s="502"/>
      <c r="V159" s="502"/>
      <c r="W159" s="502"/>
      <c r="X159" s="502"/>
      <c r="Y159" s="502"/>
      <c r="Z159" s="502"/>
      <c r="AA159" s="502"/>
      <c r="AB159" s="502"/>
      <c r="AC159" s="51">
        <f t="shared" ref="AC159:BL159" si="312">SUM(AC160:AC161)</f>
        <v>0</v>
      </c>
      <c r="AD159" s="51">
        <f t="shared" si="312"/>
        <v>0</v>
      </c>
      <c r="AE159" s="51">
        <f t="shared" si="312"/>
        <v>0</v>
      </c>
      <c r="AF159" s="51">
        <f t="shared" si="312"/>
        <v>0</v>
      </c>
      <c r="AG159" s="51">
        <f t="shared" si="312"/>
        <v>0</v>
      </c>
      <c r="AH159" s="51">
        <f t="shared" si="312"/>
        <v>0</v>
      </c>
      <c r="AI159" s="51">
        <f t="shared" si="312"/>
        <v>0</v>
      </c>
      <c r="AJ159" s="51">
        <f t="shared" si="312"/>
        <v>0</v>
      </c>
      <c r="AK159" s="51">
        <f t="shared" si="312"/>
        <v>30000000</v>
      </c>
      <c r="AL159" s="51">
        <f t="shared" si="312"/>
        <v>30000000</v>
      </c>
      <c r="AM159" s="51">
        <f t="shared" si="312"/>
        <v>9900000</v>
      </c>
      <c r="AN159" s="51">
        <f t="shared" si="312"/>
        <v>9900000</v>
      </c>
      <c r="AO159" s="51">
        <f t="shared" si="312"/>
        <v>0</v>
      </c>
      <c r="AP159" s="51">
        <f t="shared" si="312"/>
        <v>0</v>
      </c>
      <c r="AQ159" s="51">
        <f t="shared" si="312"/>
        <v>0</v>
      </c>
      <c r="AR159" s="51">
        <f t="shared" si="312"/>
        <v>0</v>
      </c>
      <c r="AS159" s="51">
        <f t="shared" si="312"/>
        <v>0</v>
      </c>
      <c r="AT159" s="51">
        <f t="shared" si="312"/>
        <v>0</v>
      </c>
      <c r="AU159" s="51">
        <f t="shared" si="312"/>
        <v>0</v>
      </c>
      <c r="AV159" s="51">
        <f t="shared" si="312"/>
        <v>0</v>
      </c>
      <c r="AW159" s="51">
        <f t="shared" si="312"/>
        <v>0</v>
      </c>
      <c r="AX159" s="51">
        <f t="shared" si="312"/>
        <v>0</v>
      </c>
      <c r="AY159" s="51">
        <f t="shared" si="312"/>
        <v>0</v>
      </c>
      <c r="AZ159" s="51">
        <f t="shared" si="312"/>
        <v>0</v>
      </c>
      <c r="BA159" s="51">
        <f t="shared" si="312"/>
        <v>120000000</v>
      </c>
      <c r="BB159" s="51">
        <f t="shared" si="312"/>
        <v>51142637</v>
      </c>
      <c r="BC159" s="51">
        <f t="shared" si="312"/>
        <v>0</v>
      </c>
      <c r="BD159" s="51">
        <f t="shared" si="312"/>
        <v>0</v>
      </c>
      <c r="BE159" s="51">
        <f t="shared" si="312"/>
        <v>0</v>
      </c>
      <c r="BF159" s="51">
        <f t="shared" si="312"/>
        <v>0</v>
      </c>
      <c r="BG159" s="51">
        <f t="shared" si="312"/>
        <v>0</v>
      </c>
      <c r="BH159" s="51">
        <f t="shared" si="312"/>
        <v>0</v>
      </c>
      <c r="BI159" s="51">
        <f t="shared" si="312"/>
        <v>0</v>
      </c>
      <c r="BJ159" s="51">
        <f t="shared" si="312"/>
        <v>0</v>
      </c>
      <c r="BK159" s="51">
        <f t="shared" si="312"/>
        <v>0</v>
      </c>
      <c r="BL159" s="51">
        <f t="shared" si="312"/>
        <v>0</v>
      </c>
      <c r="BM159" s="51">
        <f t="shared" ref="BM159:DX159" si="313">SUM(BM160:BM161)</f>
        <v>150000000</v>
      </c>
      <c r="BN159" s="51">
        <f t="shared" si="313"/>
        <v>81142637</v>
      </c>
      <c r="BO159" s="51">
        <f t="shared" si="313"/>
        <v>9900000</v>
      </c>
      <c r="BP159" s="51">
        <f t="shared" si="313"/>
        <v>9900000</v>
      </c>
      <c r="BQ159" s="51">
        <f t="shared" si="313"/>
        <v>0</v>
      </c>
      <c r="BR159" s="51">
        <f t="shared" si="313"/>
        <v>0</v>
      </c>
      <c r="BS159" s="51">
        <f t="shared" si="313"/>
        <v>0</v>
      </c>
      <c r="BT159" s="51">
        <f t="shared" si="313"/>
        <v>0</v>
      </c>
      <c r="BU159" s="51">
        <f t="shared" si="313"/>
        <v>0</v>
      </c>
      <c r="BV159" s="51">
        <f t="shared" si="313"/>
        <v>0</v>
      </c>
      <c r="BW159" s="51">
        <f t="shared" si="313"/>
        <v>0</v>
      </c>
      <c r="BX159" s="51">
        <f t="shared" si="313"/>
        <v>0</v>
      </c>
      <c r="BY159" s="51">
        <f t="shared" si="313"/>
        <v>0</v>
      </c>
      <c r="BZ159" s="51">
        <f t="shared" si="313"/>
        <v>30000000</v>
      </c>
      <c r="CA159" s="51">
        <f t="shared" si="313"/>
        <v>42600000</v>
      </c>
      <c r="CB159" s="51">
        <f t="shared" si="313"/>
        <v>16493864</v>
      </c>
      <c r="CC159" s="51">
        <f t="shared" si="313"/>
        <v>16493864</v>
      </c>
      <c r="CD159" s="51">
        <f t="shared" si="313"/>
        <v>0</v>
      </c>
      <c r="CE159" s="51">
        <f t="shared" si="313"/>
        <v>0</v>
      </c>
      <c r="CF159" s="51">
        <f t="shared" si="313"/>
        <v>0</v>
      </c>
      <c r="CG159" s="51">
        <f t="shared" si="313"/>
        <v>0</v>
      </c>
      <c r="CH159" s="51">
        <f t="shared" si="313"/>
        <v>0</v>
      </c>
      <c r="CI159" s="51">
        <f t="shared" si="313"/>
        <v>0</v>
      </c>
      <c r="CJ159" s="51">
        <f t="shared" si="313"/>
        <v>0</v>
      </c>
      <c r="CK159" s="51">
        <f t="shared" si="313"/>
        <v>0</v>
      </c>
      <c r="CL159" s="51">
        <f t="shared" si="313"/>
        <v>0</v>
      </c>
      <c r="CM159" s="51">
        <f t="shared" si="313"/>
        <v>0</v>
      </c>
      <c r="CN159" s="51">
        <f t="shared" si="313"/>
        <v>0</v>
      </c>
      <c r="CO159" s="51">
        <f t="shared" si="313"/>
        <v>0</v>
      </c>
      <c r="CP159" s="51">
        <f t="shared" si="313"/>
        <v>0</v>
      </c>
      <c r="CQ159" s="51">
        <f t="shared" si="313"/>
        <v>123600000</v>
      </c>
      <c r="CR159" s="51">
        <f t="shared" si="313"/>
        <v>0</v>
      </c>
      <c r="CS159" s="51">
        <f t="shared" si="313"/>
        <v>0</v>
      </c>
      <c r="CT159" s="51">
        <f t="shared" si="313"/>
        <v>0</v>
      </c>
      <c r="CU159" s="51">
        <f t="shared" si="313"/>
        <v>0</v>
      </c>
      <c r="CV159" s="51">
        <f t="shared" si="313"/>
        <v>0</v>
      </c>
      <c r="CW159" s="51">
        <f t="shared" si="313"/>
        <v>0</v>
      </c>
      <c r="CX159" s="51">
        <f t="shared" si="313"/>
        <v>0</v>
      </c>
      <c r="CY159" s="51">
        <f t="shared" si="313"/>
        <v>0</v>
      </c>
      <c r="CZ159" s="51">
        <f t="shared" si="313"/>
        <v>0</v>
      </c>
      <c r="DA159" s="51">
        <f t="shared" si="313"/>
        <v>0</v>
      </c>
      <c r="DB159" s="51">
        <f t="shared" si="313"/>
        <v>0</v>
      </c>
      <c r="DC159" s="51">
        <f t="shared" si="313"/>
        <v>0</v>
      </c>
      <c r="DD159" s="51">
        <f t="shared" si="313"/>
        <v>0</v>
      </c>
      <c r="DE159" s="51">
        <f t="shared" si="313"/>
        <v>153600000</v>
      </c>
      <c r="DF159" s="51">
        <f t="shared" si="313"/>
        <v>42600000</v>
      </c>
      <c r="DG159" s="51">
        <f t="shared" si="313"/>
        <v>16493864</v>
      </c>
      <c r="DH159" s="51">
        <f t="shared" si="313"/>
        <v>16493864</v>
      </c>
      <c r="DI159" s="51">
        <f t="shared" si="313"/>
        <v>0</v>
      </c>
      <c r="DJ159" s="51">
        <f t="shared" si="313"/>
        <v>0</v>
      </c>
      <c r="DK159" s="51">
        <f t="shared" si="313"/>
        <v>0</v>
      </c>
      <c r="DL159" s="51">
        <f t="shared" si="313"/>
        <v>0</v>
      </c>
      <c r="DM159" s="51">
        <f t="shared" si="313"/>
        <v>0</v>
      </c>
      <c r="DN159" s="51">
        <f t="shared" si="313"/>
        <v>0</v>
      </c>
      <c r="DO159" s="51">
        <f t="shared" si="313"/>
        <v>8000000</v>
      </c>
      <c r="DP159" s="51">
        <f t="shared" si="313"/>
        <v>6938000</v>
      </c>
      <c r="DQ159" s="51">
        <f t="shared" si="313"/>
        <v>6938000</v>
      </c>
      <c r="DR159" s="51">
        <f t="shared" si="313"/>
        <v>0</v>
      </c>
      <c r="DS159" s="51">
        <f t="shared" si="313"/>
        <v>10000000</v>
      </c>
      <c r="DT159" s="51">
        <f t="shared" si="313"/>
        <v>21000000</v>
      </c>
      <c r="DU159" s="51">
        <f t="shared" si="313"/>
        <v>20666000</v>
      </c>
      <c r="DV159" s="51">
        <f t="shared" si="313"/>
        <v>20666000</v>
      </c>
      <c r="DW159" s="51">
        <f t="shared" si="313"/>
        <v>0</v>
      </c>
      <c r="DX159" s="51">
        <f t="shared" si="313"/>
        <v>0</v>
      </c>
      <c r="DY159" s="51">
        <f t="shared" ref="DY159:EW159" si="314">SUM(DY160:DY161)</f>
        <v>0</v>
      </c>
      <c r="DZ159" s="51">
        <f t="shared" si="314"/>
        <v>0</v>
      </c>
      <c r="EA159" s="51">
        <f t="shared" si="314"/>
        <v>0</v>
      </c>
      <c r="EB159" s="51">
        <f t="shared" si="314"/>
        <v>0</v>
      </c>
      <c r="EC159" s="51">
        <f t="shared" si="314"/>
        <v>0</v>
      </c>
      <c r="ED159" s="51">
        <f t="shared" si="314"/>
        <v>0</v>
      </c>
      <c r="EE159" s="51">
        <f t="shared" si="314"/>
        <v>0</v>
      </c>
      <c r="EF159" s="51">
        <f t="shared" si="314"/>
        <v>0</v>
      </c>
      <c r="EG159" s="51">
        <f t="shared" si="314"/>
        <v>0</v>
      </c>
      <c r="EH159" s="51">
        <f t="shared" si="314"/>
        <v>0</v>
      </c>
      <c r="EI159" s="51">
        <f t="shared" si="314"/>
        <v>0</v>
      </c>
      <c r="EJ159" s="51">
        <f t="shared" si="314"/>
        <v>127308000</v>
      </c>
      <c r="EK159" s="51">
        <f t="shared" si="314"/>
        <v>0</v>
      </c>
      <c r="EL159" s="51">
        <f t="shared" si="314"/>
        <v>0</v>
      </c>
      <c r="EM159" s="51">
        <f t="shared" si="314"/>
        <v>0</v>
      </c>
      <c r="EN159" s="51">
        <f t="shared" si="314"/>
        <v>0</v>
      </c>
      <c r="EO159" s="51">
        <f t="shared" si="314"/>
        <v>0</v>
      </c>
      <c r="EP159" s="51">
        <f t="shared" si="314"/>
        <v>0</v>
      </c>
      <c r="EQ159" s="51">
        <f t="shared" si="314"/>
        <v>0</v>
      </c>
      <c r="ER159" s="51">
        <f t="shared" si="314"/>
        <v>0</v>
      </c>
      <c r="ES159" s="51">
        <f t="shared" si="314"/>
        <v>0</v>
      </c>
      <c r="ET159" s="51">
        <f t="shared" si="314"/>
        <v>0</v>
      </c>
      <c r="EU159" s="51">
        <f t="shared" si="314"/>
        <v>0</v>
      </c>
      <c r="EV159" s="51">
        <f t="shared" si="314"/>
        <v>0</v>
      </c>
      <c r="EW159" s="51">
        <f t="shared" si="314"/>
        <v>137308000</v>
      </c>
      <c r="EX159" s="51">
        <f t="shared" ref="EX159:GZ159" si="315">SUM(EX160:EX161)</f>
        <v>29000000</v>
      </c>
      <c r="EY159" s="51">
        <f t="shared" si="315"/>
        <v>27604000</v>
      </c>
      <c r="EZ159" s="51">
        <f t="shared" si="315"/>
        <v>27604000</v>
      </c>
      <c r="FA159" s="51">
        <f t="shared" si="315"/>
        <v>0</v>
      </c>
      <c r="FB159" s="51">
        <f t="shared" si="315"/>
        <v>0</v>
      </c>
      <c r="FC159" s="51">
        <f t="shared" si="315"/>
        <v>0</v>
      </c>
      <c r="FD159" s="51">
        <f t="shared" si="315"/>
        <v>0</v>
      </c>
      <c r="FE159" s="51">
        <f t="shared" si="315"/>
        <v>0</v>
      </c>
      <c r="FF159" s="51">
        <f t="shared" si="315"/>
        <v>0</v>
      </c>
      <c r="FG159" s="51">
        <f t="shared" si="315"/>
        <v>0</v>
      </c>
      <c r="FH159" s="51">
        <f t="shared" si="315"/>
        <v>0</v>
      </c>
      <c r="FI159" s="51">
        <f t="shared" si="315"/>
        <v>0</v>
      </c>
      <c r="FJ159" s="51">
        <f t="shared" si="315"/>
        <v>0</v>
      </c>
      <c r="FK159" s="51">
        <f t="shared" si="315"/>
        <v>0</v>
      </c>
      <c r="FL159" s="51">
        <f t="shared" si="315"/>
        <v>10000000</v>
      </c>
      <c r="FM159" s="51">
        <f t="shared" si="315"/>
        <v>20868204</v>
      </c>
      <c r="FN159" s="51">
        <f t="shared" si="315"/>
        <v>0</v>
      </c>
      <c r="FO159" s="51">
        <f t="shared" si="315"/>
        <v>0</v>
      </c>
      <c r="FP159" s="51">
        <f t="shared" si="315"/>
        <v>0</v>
      </c>
      <c r="FQ159" s="51">
        <f t="shared" si="315"/>
        <v>0</v>
      </c>
      <c r="FR159" s="51">
        <f t="shared" si="315"/>
        <v>0</v>
      </c>
      <c r="FS159" s="51">
        <f t="shared" si="315"/>
        <v>0</v>
      </c>
      <c r="FT159" s="51">
        <f t="shared" si="315"/>
        <v>0</v>
      </c>
      <c r="FU159" s="51">
        <f t="shared" si="315"/>
        <v>0</v>
      </c>
      <c r="FV159" s="51">
        <f t="shared" si="315"/>
        <v>0</v>
      </c>
      <c r="FW159" s="51">
        <f t="shared" si="315"/>
        <v>0</v>
      </c>
      <c r="FX159" s="51">
        <f t="shared" si="315"/>
        <v>0</v>
      </c>
      <c r="FY159" s="51">
        <f t="shared" si="315"/>
        <v>0</v>
      </c>
      <c r="FZ159" s="51">
        <f t="shared" si="315"/>
        <v>0</v>
      </c>
      <c r="GA159" s="51">
        <f t="shared" si="315"/>
        <v>0</v>
      </c>
      <c r="GB159" s="51">
        <f t="shared" si="315"/>
        <v>0</v>
      </c>
      <c r="GC159" s="51">
        <f t="shared" si="315"/>
        <v>0</v>
      </c>
      <c r="GD159" s="51">
        <f t="shared" si="315"/>
        <v>0</v>
      </c>
      <c r="GE159" s="51">
        <f t="shared" si="315"/>
        <v>0</v>
      </c>
      <c r="GF159" s="51">
        <f t="shared" si="315"/>
        <v>131127240</v>
      </c>
      <c r="GG159" s="51">
        <f t="shared" si="315"/>
        <v>0</v>
      </c>
      <c r="GH159" s="51">
        <f t="shared" si="315"/>
        <v>0</v>
      </c>
      <c r="GI159" s="51">
        <f t="shared" si="315"/>
        <v>0</v>
      </c>
      <c r="GJ159" s="51">
        <f t="shared" si="315"/>
        <v>0</v>
      </c>
      <c r="GK159" s="51">
        <f t="shared" si="315"/>
        <v>0</v>
      </c>
      <c r="GL159" s="51">
        <f t="shared" si="315"/>
        <v>0</v>
      </c>
      <c r="GM159" s="51">
        <f t="shared" si="315"/>
        <v>0</v>
      </c>
      <c r="GN159" s="51">
        <f t="shared" si="315"/>
        <v>0</v>
      </c>
      <c r="GO159" s="51">
        <f t="shared" si="315"/>
        <v>0</v>
      </c>
      <c r="GP159" s="51">
        <f t="shared" si="315"/>
        <v>0</v>
      </c>
      <c r="GQ159" s="51">
        <f t="shared" si="315"/>
        <v>0</v>
      </c>
      <c r="GR159" s="51">
        <f t="shared" si="315"/>
        <v>0</v>
      </c>
      <c r="GS159" s="51">
        <f t="shared" si="315"/>
        <v>0</v>
      </c>
      <c r="GT159" s="51">
        <f t="shared" si="315"/>
        <v>0</v>
      </c>
      <c r="GU159" s="51">
        <f t="shared" si="315"/>
        <v>141127240</v>
      </c>
      <c r="GV159" s="51">
        <f t="shared" si="315"/>
        <v>20868204</v>
      </c>
      <c r="GW159" s="51">
        <f t="shared" si="315"/>
        <v>0</v>
      </c>
      <c r="GX159" s="51">
        <f t="shared" si="315"/>
        <v>0</v>
      </c>
      <c r="GY159" s="51">
        <f t="shared" si="315"/>
        <v>0</v>
      </c>
      <c r="GZ159" s="771">
        <f t="shared" si="315"/>
        <v>582035240</v>
      </c>
      <c r="HA159" s="502"/>
      <c r="HB159" s="266"/>
      <c r="HC159" s="503"/>
    </row>
    <row r="160" spans="1:211" s="479" customFormat="1" ht="66" customHeight="1" x14ac:dyDescent="0.25">
      <c r="A160" s="782"/>
      <c r="B160" s="362"/>
      <c r="C160" s="513" t="s">
        <v>383</v>
      </c>
      <c r="D160" s="929" t="s">
        <v>384</v>
      </c>
      <c r="E160" s="366" t="s">
        <v>385</v>
      </c>
      <c r="F160" s="366" t="s">
        <v>391</v>
      </c>
      <c r="G160" s="282">
        <v>112</v>
      </c>
      <c r="H160" s="280" t="s">
        <v>392</v>
      </c>
      <c r="I160" s="457" t="s">
        <v>393</v>
      </c>
      <c r="J160" s="448" t="s">
        <v>266</v>
      </c>
      <c r="K160" s="448">
        <v>1</v>
      </c>
      <c r="L160" s="445" t="s">
        <v>73</v>
      </c>
      <c r="M160" s="387">
        <v>0</v>
      </c>
      <c r="N160" s="446">
        <v>60</v>
      </c>
      <c r="O160" s="436">
        <v>8</v>
      </c>
      <c r="P160" s="437">
        <v>14</v>
      </c>
      <c r="Q160" s="446">
        <v>20</v>
      </c>
      <c r="R160" s="289"/>
      <c r="S160" s="431">
        <v>21</v>
      </c>
      <c r="T160" s="446">
        <v>20</v>
      </c>
      <c r="U160" s="446"/>
      <c r="V160" s="447">
        <v>20</v>
      </c>
      <c r="W160" s="446">
        <v>12</v>
      </c>
      <c r="X160" s="445"/>
      <c r="Y160" s="445">
        <v>0</v>
      </c>
      <c r="Z160" s="514">
        <f>BM160/BM159</f>
        <v>0.2</v>
      </c>
      <c r="AA160" s="286">
        <v>4</v>
      </c>
      <c r="AB160" s="295" t="s">
        <v>114</v>
      </c>
      <c r="AC160" s="57"/>
      <c r="AD160" s="58"/>
      <c r="AE160" s="59"/>
      <c r="AF160" s="59"/>
      <c r="AG160" s="57"/>
      <c r="AH160" s="58"/>
      <c r="AI160" s="58"/>
      <c r="AJ160" s="58"/>
      <c r="AK160" s="57">
        <v>30000000</v>
      </c>
      <c r="AL160" s="54">
        <v>0</v>
      </c>
      <c r="AM160" s="58"/>
      <c r="AN160" s="58"/>
      <c r="AO160" s="57"/>
      <c r="AP160" s="58"/>
      <c r="AQ160" s="58"/>
      <c r="AR160" s="58"/>
      <c r="AS160" s="57"/>
      <c r="AT160" s="58"/>
      <c r="AU160" s="59"/>
      <c r="AV160" s="59"/>
      <c r="AW160" s="57"/>
      <c r="AX160" s="58"/>
      <c r="AY160" s="58"/>
      <c r="AZ160" s="58"/>
      <c r="BA160" s="57"/>
      <c r="BB160" s="58"/>
      <c r="BC160" s="58"/>
      <c r="BD160" s="58"/>
      <c r="BE160" s="57"/>
      <c r="BF160" s="58"/>
      <c r="BG160" s="59"/>
      <c r="BH160" s="59"/>
      <c r="BI160" s="57"/>
      <c r="BJ160" s="58"/>
      <c r="BK160" s="58"/>
      <c r="BL160" s="58"/>
      <c r="BM160" s="53">
        <f>+AC160+AG160+AK160+AO160+AS160+AW160+BA160+BE160+BI160</f>
        <v>30000000</v>
      </c>
      <c r="BN160" s="54">
        <f t="shared" ref="BN160:BP161" si="316">AD160+AH160+AL160+AP160+AT160+AX160+BB160+BF160+BJ160</f>
        <v>0</v>
      </c>
      <c r="BO160" s="54">
        <f t="shared" si="316"/>
        <v>0</v>
      </c>
      <c r="BP160" s="54">
        <f t="shared" si="316"/>
        <v>0</v>
      </c>
      <c r="BQ160" s="85"/>
      <c r="BR160" s="85"/>
      <c r="BS160" s="85"/>
      <c r="BT160" s="85"/>
      <c r="BU160" s="85"/>
      <c r="BV160" s="85"/>
      <c r="BW160" s="85"/>
      <c r="BX160" s="85"/>
      <c r="BY160" s="85"/>
      <c r="BZ160" s="85">
        <v>30000000</v>
      </c>
      <c r="CA160" s="85">
        <f>30000000+720000</f>
        <v>30720000</v>
      </c>
      <c r="CB160" s="85">
        <v>16493864</v>
      </c>
      <c r="CC160" s="85">
        <v>16493864</v>
      </c>
      <c r="CD160" s="85"/>
      <c r="CE160" s="85"/>
      <c r="CF160" s="100"/>
      <c r="CG160" s="85"/>
      <c r="CH160" s="85"/>
      <c r="CI160" s="85"/>
      <c r="CJ160" s="85"/>
      <c r="CK160" s="85"/>
      <c r="CL160" s="85"/>
      <c r="CM160" s="85"/>
      <c r="CN160" s="85"/>
      <c r="CO160" s="85"/>
      <c r="CP160" s="85"/>
      <c r="CQ160" s="85">
        <f>123600000-122880000</f>
        <v>720000</v>
      </c>
      <c r="CR160" s="85"/>
      <c r="CS160" s="85"/>
      <c r="CT160" s="85"/>
      <c r="CU160" s="85"/>
      <c r="CV160" s="85"/>
      <c r="CW160" s="85"/>
      <c r="CX160" s="85"/>
      <c r="CY160" s="85"/>
      <c r="CZ160" s="85"/>
      <c r="DA160" s="85"/>
      <c r="DB160" s="85"/>
      <c r="DC160" s="85"/>
      <c r="DD160" s="85"/>
      <c r="DE160" s="85">
        <f t="shared" ref="DE160:DH161" si="317">BQ160+BU160+BZ160+CE160+CI160+CM160+CQ160+CV160+DA160</f>
        <v>30720000</v>
      </c>
      <c r="DF160" s="100">
        <f t="shared" si="317"/>
        <v>30720000</v>
      </c>
      <c r="DG160" s="100">
        <f t="shared" si="317"/>
        <v>16493864</v>
      </c>
      <c r="DH160" s="100">
        <f t="shared" si="317"/>
        <v>16493864</v>
      </c>
      <c r="DI160" s="100"/>
      <c r="DJ160" s="90"/>
      <c r="DK160" s="89"/>
      <c r="DL160" s="90"/>
      <c r="DM160" s="90"/>
      <c r="DN160" s="90"/>
      <c r="DO160" s="90"/>
      <c r="DP160" s="90"/>
      <c r="DQ160" s="90"/>
      <c r="DR160" s="90"/>
      <c r="DS160" s="90">
        <v>10000000</v>
      </c>
      <c r="DT160" s="90">
        <v>2000000</v>
      </c>
      <c r="DU160" s="90">
        <v>1989000</v>
      </c>
      <c r="DV160" s="90">
        <v>1989000</v>
      </c>
      <c r="DW160" s="90"/>
      <c r="DX160" s="90"/>
      <c r="DY160" s="90"/>
      <c r="DZ160" s="90"/>
      <c r="EA160" s="90"/>
      <c r="EB160" s="90"/>
      <c r="EC160" s="90"/>
      <c r="ED160" s="90"/>
      <c r="EE160" s="90"/>
      <c r="EF160" s="90"/>
      <c r="EG160" s="90"/>
      <c r="EH160" s="90"/>
      <c r="EI160" s="90"/>
      <c r="EJ160" s="90">
        <v>17400000</v>
      </c>
      <c r="EK160" s="90"/>
      <c r="EL160" s="90"/>
      <c r="EM160" s="90"/>
      <c r="EN160" s="90"/>
      <c r="EO160" s="90"/>
      <c r="EP160" s="90"/>
      <c r="EQ160" s="90"/>
      <c r="ER160" s="90"/>
      <c r="ES160" s="90"/>
      <c r="ET160" s="85"/>
      <c r="EU160" s="85"/>
      <c r="EV160" s="85"/>
      <c r="EW160" s="85">
        <f t="shared" ref="EW160:EX161" si="318">DJ160+DN160+DS160+DX160+EB160+EF160+EJ160+EN160+ES160</f>
        <v>27400000</v>
      </c>
      <c r="EX160" s="90">
        <f t="shared" si="318"/>
        <v>2000000</v>
      </c>
      <c r="EY160" s="90">
        <f t="shared" ref="EY160:EZ161" si="319">DL160+DP160+DU160+DZ160+ED160+EH160+EL160+EP160+EU160</f>
        <v>1989000</v>
      </c>
      <c r="EZ160" s="90">
        <f t="shared" si="319"/>
        <v>1989000</v>
      </c>
      <c r="FA160" s="192"/>
      <c r="FB160" s="85"/>
      <c r="FC160" s="90"/>
      <c r="FD160" s="90"/>
      <c r="FE160" s="90"/>
      <c r="FF160" s="145"/>
      <c r="FG160" s="85"/>
      <c r="FH160" s="85"/>
      <c r="FI160" s="85"/>
      <c r="FJ160" s="85"/>
      <c r="FK160" s="85"/>
      <c r="FL160" s="85">
        <v>10000000</v>
      </c>
      <c r="FM160" s="85">
        <v>3000000</v>
      </c>
      <c r="FN160" s="85"/>
      <c r="FO160" s="85"/>
      <c r="FP160" s="85"/>
      <c r="FQ160" s="85"/>
      <c r="FR160" s="85"/>
      <c r="FS160" s="85"/>
      <c r="FT160" s="85"/>
      <c r="FU160" s="85"/>
      <c r="FV160" s="85"/>
      <c r="FW160" s="85"/>
      <c r="FX160" s="85"/>
      <c r="FY160" s="85"/>
      <c r="FZ160" s="85"/>
      <c r="GA160" s="85"/>
      <c r="GB160" s="85"/>
      <c r="GC160" s="85"/>
      <c r="GD160" s="85"/>
      <c r="GE160" s="85"/>
      <c r="GF160" s="85">
        <v>18200000</v>
      </c>
      <c r="GG160" s="85"/>
      <c r="GH160" s="85"/>
      <c r="GI160" s="85"/>
      <c r="GJ160" s="85"/>
      <c r="GK160" s="85"/>
      <c r="GL160" s="85"/>
      <c r="GM160" s="85"/>
      <c r="GN160" s="85"/>
      <c r="GO160" s="85"/>
      <c r="GP160" s="85"/>
      <c r="GQ160" s="85"/>
      <c r="GR160" s="85"/>
      <c r="GS160" s="85"/>
      <c r="GT160" s="85"/>
      <c r="GU160" s="85">
        <f>FB160+FG160+FL160+FQ160+FV160+GA160+GF160+GK160+GP160</f>
        <v>28200000</v>
      </c>
      <c r="GV160" s="85">
        <f t="shared" ref="GV160:GY161" si="320">GQ160+GL160+GG160+GB160+FW160+FR160+FM160+FH160+FC160</f>
        <v>3000000</v>
      </c>
      <c r="GW160" s="85">
        <f t="shared" si="320"/>
        <v>0</v>
      </c>
      <c r="GX160" s="85">
        <f t="shared" si="320"/>
        <v>0</v>
      </c>
      <c r="GY160" s="85">
        <f t="shared" si="320"/>
        <v>0</v>
      </c>
      <c r="GZ160" s="772">
        <f>BM160+DE160+EW160+GU160</f>
        <v>116320000</v>
      </c>
      <c r="HA160" s="742" t="s">
        <v>1050</v>
      </c>
      <c r="HB160" s="280" t="s">
        <v>1321</v>
      </c>
      <c r="HC160" s="280" t="s">
        <v>1699</v>
      </c>
    </row>
    <row r="161" spans="1:211" s="479" customFormat="1" ht="77.25" customHeight="1" x14ac:dyDescent="0.25">
      <c r="A161" s="782"/>
      <c r="B161" s="515"/>
      <c r="C161" s="304"/>
      <c r="D161" s="930"/>
      <c r="E161" s="357"/>
      <c r="F161" s="357"/>
      <c r="G161" s="282">
        <v>113</v>
      </c>
      <c r="H161" s="280" t="s">
        <v>394</v>
      </c>
      <c r="I161" s="457" t="s">
        <v>395</v>
      </c>
      <c r="J161" s="448" t="s">
        <v>266</v>
      </c>
      <c r="K161" s="448">
        <v>1</v>
      </c>
      <c r="L161" s="445" t="s">
        <v>73</v>
      </c>
      <c r="M161" s="387">
        <v>0</v>
      </c>
      <c r="N161" s="446">
        <v>8</v>
      </c>
      <c r="O161" s="436">
        <v>1</v>
      </c>
      <c r="P161" s="437">
        <v>1</v>
      </c>
      <c r="Q161" s="446">
        <v>3</v>
      </c>
      <c r="R161" s="289"/>
      <c r="S161" s="431">
        <v>3</v>
      </c>
      <c r="T161" s="446">
        <v>3</v>
      </c>
      <c r="U161" s="446"/>
      <c r="V161" s="447">
        <v>3</v>
      </c>
      <c r="W161" s="446">
        <v>1</v>
      </c>
      <c r="X161" s="445"/>
      <c r="Y161" s="445">
        <v>0</v>
      </c>
      <c r="Z161" s="514">
        <f>BM161/BM159</f>
        <v>0.8</v>
      </c>
      <c r="AA161" s="286">
        <v>4</v>
      </c>
      <c r="AB161" s="295" t="s">
        <v>114</v>
      </c>
      <c r="AC161" s="57"/>
      <c r="AD161" s="58"/>
      <c r="AE161" s="59"/>
      <c r="AF161" s="59"/>
      <c r="AG161" s="57"/>
      <c r="AH161" s="58"/>
      <c r="AI161" s="58"/>
      <c r="AJ161" s="58"/>
      <c r="AK161" s="57"/>
      <c r="AL161" s="58">
        <v>30000000</v>
      </c>
      <c r="AM161" s="58">
        <v>9900000</v>
      </c>
      <c r="AN161" s="58">
        <v>9900000</v>
      </c>
      <c r="AO161" s="57"/>
      <c r="AP161" s="58"/>
      <c r="AQ161" s="58"/>
      <c r="AR161" s="58"/>
      <c r="AS161" s="57"/>
      <c r="AT161" s="58"/>
      <c r="AU161" s="59"/>
      <c r="AV161" s="59"/>
      <c r="AW161" s="57"/>
      <c r="AX161" s="58"/>
      <c r="AY161" s="58"/>
      <c r="AZ161" s="58"/>
      <c r="BA161" s="60">
        <v>120000000</v>
      </c>
      <c r="BB161" s="54">
        <v>51142637</v>
      </c>
      <c r="BC161" s="59"/>
      <c r="BD161" s="59"/>
      <c r="BE161" s="57"/>
      <c r="BF161" s="58"/>
      <c r="BG161" s="59"/>
      <c r="BH161" s="59"/>
      <c r="BI161" s="57"/>
      <c r="BJ161" s="58"/>
      <c r="BK161" s="58"/>
      <c r="BL161" s="58"/>
      <c r="BM161" s="53">
        <f>+AC161+AG161+AK161+AO161+AS161+AW161+BA161+BE161+BI161</f>
        <v>120000000</v>
      </c>
      <c r="BN161" s="54">
        <f t="shared" si="316"/>
        <v>81142637</v>
      </c>
      <c r="BO161" s="54">
        <f t="shared" si="316"/>
        <v>9900000</v>
      </c>
      <c r="BP161" s="54">
        <f t="shared" si="316"/>
        <v>9900000</v>
      </c>
      <c r="BQ161" s="85"/>
      <c r="BR161" s="85"/>
      <c r="BS161" s="85"/>
      <c r="BT161" s="85"/>
      <c r="BU161" s="85"/>
      <c r="BV161" s="85"/>
      <c r="BW161" s="85"/>
      <c r="BX161" s="85"/>
      <c r="BY161" s="85"/>
      <c r="BZ161" s="85"/>
      <c r="CA161" s="100">
        <v>11880000</v>
      </c>
      <c r="CB161" s="85"/>
      <c r="CC161" s="85"/>
      <c r="CD161" s="85"/>
      <c r="CE161" s="85"/>
      <c r="CF161" s="100"/>
      <c r="CG161" s="85"/>
      <c r="CH161" s="85"/>
      <c r="CI161" s="85"/>
      <c r="CJ161" s="85"/>
      <c r="CK161" s="85"/>
      <c r="CL161" s="85"/>
      <c r="CM161" s="85"/>
      <c r="CN161" s="85"/>
      <c r="CO161" s="85"/>
      <c r="CP161" s="85"/>
      <c r="CQ161" s="85">
        <v>122880000</v>
      </c>
      <c r="CR161" s="85"/>
      <c r="CS161" s="85"/>
      <c r="CT161" s="85"/>
      <c r="CU161" s="85"/>
      <c r="CV161" s="85"/>
      <c r="CW161" s="85"/>
      <c r="CX161" s="85"/>
      <c r="CY161" s="85"/>
      <c r="CZ161" s="85"/>
      <c r="DA161" s="85"/>
      <c r="DB161" s="85"/>
      <c r="DC161" s="85"/>
      <c r="DD161" s="85"/>
      <c r="DE161" s="85">
        <f t="shared" si="317"/>
        <v>122880000</v>
      </c>
      <c r="DF161" s="100">
        <f t="shared" si="317"/>
        <v>11880000</v>
      </c>
      <c r="DG161" s="100">
        <f t="shared" si="317"/>
        <v>0</v>
      </c>
      <c r="DH161" s="100">
        <f t="shared" si="317"/>
        <v>0</v>
      </c>
      <c r="DI161" s="100"/>
      <c r="DJ161" s="90"/>
      <c r="DK161" s="89"/>
      <c r="DL161" s="90"/>
      <c r="DM161" s="90"/>
      <c r="DN161" s="90"/>
      <c r="DO161" s="89">
        <v>8000000</v>
      </c>
      <c r="DP161" s="90">
        <v>6938000</v>
      </c>
      <c r="DQ161" s="90">
        <v>6938000</v>
      </c>
      <c r="DR161" s="90"/>
      <c r="DS161" s="90"/>
      <c r="DT161" s="90">
        <v>19000000</v>
      </c>
      <c r="DU161" s="90">
        <v>18677000</v>
      </c>
      <c r="DV161" s="90">
        <v>18677000</v>
      </c>
      <c r="DW161" s="90"/>
      <c r="DX161" s="90"/>
      <c r="DY161" s="90"/>
      <c r="DZ161" s="90"/>
      <c r="EA161" s="90"/>
      <c r="EB161" s="90"/>
      <c r="EC161" s="90"/>
      <c r="ED161" s="90"/>
      <c r="EE161" s="90"/>
      <c r="EF161" s="90"/>
      <c r="EG161" s="90"/>
      <c r="EH161" s="90"/>
      <c r="EI161" s="90"/>
      <c r="EJ161" s="90">
        <v>109908000</v>
      </c>
      <c r="EK161" s="90"/>
      <c r="EL161" s="90"/>
      <c r="EM161" s="90"/>
      <c r="EN161" s="90"/>
      <c r="EO161" s="90"/>
      <c r="EP161" s="90"/>
      <c r="EQ161" s="90"/>
      <c r="ER161" s="90"/>
      <c r="ES161" s="90"/>
      <c r="ET161" s="85"/>
      <c r="EU161" s="85"/>
      <c r="EV161" s="85"/>
      <c r="EW161" s="85">
        <f t="shared" si="318"/>
        <v>109908000</v>
      </c>
      <c r="EX161" s="89">
        <f t="shared" si="318"/>
        <v>27000000</v>
      </c>
      <c r="EY161" s="90">
        <f t="shared" si="319"/>
        <v>25615000</v>
      </c>
      <c r="EZ161" s="90">
        <f t="shared" si="319"/>
        <v>25615000</v>
      </c>
      <c r="FA161" s="192"/>
      <c r="FB161" s="85"/>
      <c r="FC161" s="90"/>
      <c r="FD161" s="90"/>
      <c r="FE161" s="90"/>
      <c r="FF161" s="145"/>
      <c r="FG161" s="85"/>
      <c r="FH161" s="85"/>
      <c r="FI161" s="85"/>
      <c r="FJ161" s="85"/>
      <c r="FK161" s="85"/>
      <c r="FL161" s="85"/>
      <c r="FM161" s="85">
        <v>17868204</v>
      </c>
      <c r="FN161" s="85"/>
      <c r="FO161" s="85"/>
      <c r="FP161" s="85"/>
      <c r="FQ161" s="85"/>
      <c r="FR161" s="85"/>
      <c r="FS161" s="85"/>
      <c r="FT161" s="85"/>
      <c r="FU161" s="85"/>
      <c r="FV161" s="85"/>
      <c r="FW161" s="85"/>
      <c r="FX161" s="85"/>
      <c r="FY161" s="85"/>
      <c r="FZ161" s="85"/>
      <c r="GA161" s="85"/>
      <c r="GB161" s="85"/>
      <c r="GC161" s="85"/>
      <c r="GD161" s="85"/>
      <c r="GE161" s="85"/>
      <c r="GF161" s="85">
        <v>112927240</v>
      </c>
      <c r="GG161" s="85"/>
      <c r="GH161" s="85"/>
      <c r="GI161" s="85"/>
      <c r="GJ161" s="85"/>
      <c r="GK161" s="85"/>
      <c r="GL161" s="85"/>
      <c r="GM161" s="85"/>
      <c r="GN161" s="85"/>
      <c r="GO161" s="85"/>
      <c r="GP161" s="85"/>
      <c r="GQ161" s="85"/>
      <c r="GR161" s="85"/>
      <c r="GS161" s="85"/>
      <c r="GT161" s="85"/>
      <c r="GU161" s="85">
        <f>FB161+FG161+FL161+FQ161+FV161+GA161+GF161+GK161+GP161</f>
        <v>112927240</v>
      </c>
      <c r="GV161" s="85">
        <f t="shared" si="320"/>
        <v>17868204</v>
      </c>
      <c r="GW161" s="85">
        <f t="shared" si="320"/>
        <v>0</v>
      </c>
      <c r="GX161" s="85">
        <f t="shared" si="320"/>
        <v>0</v>
      </c>
      <c r="GY161" s="85">
        <f t="shared" si="320"/>
        <v>0</v>
      </c>
      <c r="GZ161" s="772">
        <f>BM161+DE161+EW161+GU161</f>
        <v>465715240</v>
      </c>
      <c r="HA161" s="742" t="s">
        <v>1051</v>
      </c>
      <c r="HB161" s="280" t="s">
        <v>1322</v>
      </c>
      <c r="HC161" s="280" t="s">
        <v>1700</v>
      </c>
    </row>
    <row r="162" spans="1:211" s="479" customFormat="1" ht="24.75" customHeight="1" x14ac:dyDescent="0.25">
      <c r="A162" s="782"/>
      <c r="B162" s="252">
        <v>9</v>
      </c>
      <c r="C162" s="516" t="s">
        <v>396</v>
      </c>
      <c r="D162" s="517"/>
      <c r="E162" s="518"/>
      <c r="F162" s="518"/>
      <c r="G162" s="256"/>
      <c r="H162" s="256"/>
      <c r="I162" s="256"/>
      <c r="J162" s="256"/>
      <c r="K162" s="256"/>
      <c r="L162" s="256"/>
      <c r="M162" s="256"/>
      <c r="N162" s="256"/>
      <c r="O162" s="256"/>
      <c r="P162" s="256"/>
      <c r="Q162" s="256"/>
      <c r="R162" s="256"/>
      <c r="S162" s="256"/>
      <c r="T162" s="256"/>
      <c r="U162" s="256"/>
      <c r="V162" s="256"/>
      <c r="W162" s="256"/>
      <c r="X162" s="256"/>
      <c r="Y162" s="256"/>
      <c r="Z162" s="256"/>
      <c r="AA162" s="256"/>
      <c r="AB162" s="256"/>
      <c r="AC162" s="50">
        <f t="shared" ref="AC162:CN162" si="321">AC163+AC167+AC169</f>
        <v>0</v>
      </c>
      <c r="AD162" s="50">
        <f t="shared" si="321"/>
        <v>0</v>
      </c>
      <c r="AE162" s="50">
        <f t="shared" si="321"/>
        <v>0</v>
      </c>
      <c r="AF162" s="50">
        <f t="shared" si="321"/>
        <v>0</v>
      </c>
      <c r="AG162" s="50">
        <f t="shared" si="321"/>
        <v>1232000000</v>
      </c>
      <c r="AH162" s="50">
        <f t="shared" si="321"/>
        <v>2173607493</v>
      </c>
      <c r="AI162" s="50">
        <f t="shared" si="321"/>
        <v>703195699</v>
      </c>
      <c r="AJ162" s="50">
        <f t="shared" si="321"/>
        <v>703195699</v>
      </c>
      <c r="AK162" s="50">
        <f t="shared" si="321"/>
        <v>170000000</v>
      </c>
      <c r="AL162" s="50">
        <f t="shared" si="321"/>
        <v>795245192</v>
      </c>
      <c r="AM162" s="50">
        <f t="shared" si="321"/>
        <v>794431333</v>
      </c>
      <c r="AN162" s="50">
        <f t="shared" si="321"/>
        <v>794431333</v>
      </c>
      <c r="AO162" s="50">
        <f t="shared" si="321"/>
        <v>0</v>
      </c>
      <c r="AP162" s="50">
        <f t="shared" si="321"/>
        <v>0</v>
      </c>
      <c r="AQ162" s="50">
        <f t="shared" si="321"/>
        <v>0</v>
      </c>
      <c r="AR162" s="50">
        <f t="shared" si="321"/>
        <v>0</v>
      </c>
      <c r="AS162" s="50">
        <f t="shared" si="321"/>
        <v>0</v>
      </c>
      <c r="AT162" s="50">
        <f t="shared" si="321"/>
        <v>0</v>
      </c>
      <c r="AU162" s="50">
        <f t="shared" si="321"/>
        <v>0</v>
      </c>
      <c r="AV162" s="50">
        <f t="shared" si="321"/>
        <v>0</v>
      </c>
      <c r="AW162" s="50">
        <f t="shared" si="321"/>
        <v>0</v>
      </c>
      <c r="AX162" s="50">
        <f t="shared" si="321"/>
        <v>0</v>
      </c>
      <c r="AY162" s="50">
        <f t="shared" si="321"/>
        <v>0</v>
      </c>
      <c r="AZ162" s="50">
        <f t="shared" si="321"/>
        <v>0</v>
      </c>
      <c r="BA162" s="50">
        <f t="shared" si="321"/>
        <v>0</v>
      </c>
      <c r="BB162" s="50">
        <f t="shared" si="321"/>
        <v>0</v>
      </c>
      <c r="BC162" s="50">
        <f t="shared" si="321"/>
        <v>0</v>
      </c>
      <c r="BD162" s="50">
        <f t="shared" si="321"/>
        <v>0</v>
      </c>
      <c r="BE162" s="50">
        <f t="shared" si="321"/>
        <v>0</v>
      </c>
      <c r="BF162" s="50">
        <f t="shared" si="321"/>
        <v>0</v>
      </c>
      <c r="BG162" s="50">
        <f t="shared" si="321"/>
        <v>0</v>
      </c>
      <c r="BH162" s="50">
        <f t="shared" si="321"/>
        <v>0</v>
      </c>
      <c r="BI162" s="50">
        <f t="shared" si="321"/>
        <v>0</v>
      </c>
      <c r="BJ162" s="50">
        <f t="shared" si="321"/>
        <v>0</v>
      </c>
      <c r="BK162" s="50">
        <f t="shared" si="321"/>
        <v>0</v>
      </c>
      <c r="BL162" s="50">
        <f t="shared" si="321"/>
        <v>0</v>
      </c>
      <c r="BM162" s="50">
        <f t="shared" si="321"/>
        <v>1402000000</v>
      </c>
      <c r="BN162" s="50">
        <f t="shared" si="321"/>
        <v>2968852685</v>
      </c>
      <c r="BO162" s="50">
        <f t="shared" si="321"/>
        <v>1497627032</v>
      </c>
      <c r="BP162" s="50">
        <f t="shared" si="321"/>
        <v>1497627032</v>
      </c>
      <c r="BQ162" s="50">
        <f t="shared" si="321"/>
        <v>0</v>
      </c>
      <c r="BR162" s="50">
        <f t="shared" si="321"/>
        <v>0</v>
      </c>
      <c r="BS162" s="50">
        <f t="shared" si="321"/>
        <v>0</v>
      </c>
      <c r="BT162" s="50">
        <f t="shared" si="321"/>
        <v>0</v>
      </c>
      <c r="BU162" s="50">
        <f t="shared" si="321"/>
        <v>1268960000</v>
      </c>
      <c r="BV162" s="50">
        <f t="shared" si="321"/>
        <v>1835138910</v>
      </c>
      <c r="BW162" s="50">
        <f t="shared" si="321"/>
        <v>1037807149</v>
      </c>
      <c r="BX162" s="50">
        <f t="shared" si="321"/>
        <v>1037807149</v>
      </c>
      <c r="BY162" s="50">
        <f t="shared" si="321"/>
        <v>0</v>
      </c>
      <c r="BZ162" s="50">
        <f t="shared" si="321"/>
        <v>175100000</v>
      </c>
      <c r="CA162" s="50">
        <f t="shared" si="321"/>
        <v>2303153955.2600002</v>
      </c>
      <c r="CB162" s="50">
        <f t="shared" si="321"/>
        <v>1465183304.8</v>
      </c>
      <c r="CC162" s="50">
        <f t="shared" si="321"/>
        <v>1465183304.8</v>
      </c>
      <c r="CD162" s="50">
        <f t="shared" si="321"/>
        <v>0</v>
      </c>
      <c r="CE162" s="50">
        <f t="shared" si="321"/>
        <v>0</v>
      </c>
      <c r="CF162" s="50">
        <f t="shared" si="321"/>
        <v>29000000</v>
      </c>
      <c r="CG162" s="50">
        <f t="shared" si="321"/>
        <v>24040000</v>
      </c>
      <c r="CH162" s="50">
        <f t="shared" si="321"/>
        <v>24040000</v>
      </c>
      <c r="CI162" s="50">
        <f t="shared" si="321"/>
        <v>0</v>
      </c>
      <c r="CJ162" s="50">
        <f t="shared" si="321"/>
        <v>0</v>
      </c>
      <c r="CK162" s="50">
        <f t="shared" si="321"/>
        <v>0</v>
      </c>
      <c r="CL162" s="50">
        <f t="shared" si="321"/>
        <v>0</v>
      </c>
      <c r="CM162" s="50">
        <f t="shared" si="321"/>
        <v>0</v>
      </c>
      <c r="CN162" s="50">
        <f t="shared" si="321"/>
        <v>0</v>
      </c>
      <c r="CO162" s="50">
        <f t="shared" ref="CO162:EV162" si="322">CO163+CO167+CO169</f>
        <v>0</v>
      </c>
      <c r="CP162" s="50">
        <f t="shared" si="322"/>
        <v>0</v>
      </c>
      <c r="CQ162" s="50">
        <f t="shared" si="322"/>
        <v>0</v>
      </c>
      <c r="CR162" s="50">
        <f t="shared" si="322"/>
        <v>0</v>
      </c>
      <c r="CS162" s="50">
        <f t="shared" si="322"/>
        <v>0</v>
      </c>
      <c r="CT162" s="50">
        <f t="shared" si="322"/>
        <v>0</v>
      </c>
      <c r="CU162" s="50">
        <f t="shared" si="322"/>
        <v>0</v>
      </c>
      <c r="CV162" s="50">
        <f t="shared" si="322"/>
        <v>0</v>
      </c>
      <c r="CW162" s="50">
        <f t="shared" si="322"/>
        <v>0</v>
      </c>
      <c r="CX162" s="50">
        <f t="shared" si="322"/>
        <v>0</v>
      </c>
      <c r="CY162" s="50">
        <f t="shared" si="322"/>
        <v>0</v>
      </c>
      <c r="CZ162" s="50">
        <f t="shared" si="322"/>
        <v>0</v>
      </c>
      <c r="DA162" s="50">
        <f t="shared" si="322"/>
        <v>0</v>
      </c>
      <c r="DB162" s="50">
        <f t="shared" si="322"/>
        <v>0</v>
      </c>
      <c r="DC162" s="50">
        <f t="shared" si="322"/>
        <v>0</v>
      </c>
      <c r="DD162" s="50">
        <f t="shared" si="322"/>
        <v>0</v>
      </c>
      <c r="DE162" s="50">
        <f t="shared" si="322"/>
        <v>1444060000</v>
      </c>
      <c r="DF162" s="50">
        <f t="shared" si="322"/>
        <v>4167292865.2600002</v>
      </c>
      <c r="DG162" s="50">
        <f t="shared" si="322"/>
        <v>2527030453.8000002</v>
      </c>
      <c r="DH162" s="50">
        <f t="shared" si="322"/>
        <v>2527030453.8000002</v>
      </c>
      <c r="DI162" s="50">
        <f t="shared" si="322"/>
        <v>0</v>
      </c>
      <c r="DJ162" s="50">
        <f t="shared" si="322"/>
        <v>0</v>
      </c>
      <c r="DK162" s="50">
        <f t="shared" si="322"/>
        <v>0</v>
      </c>
      <c r="DL162" s="50">
        <f t="shared" si="322"/>
        <v>0</v>
      </c>
      <c r="DM162" s="50">
        <f t="shared" si="322"/>
        <v>0</v>
      </c>
      <c r="DN162" s="50">
        <f t="shared" si="322"/>
        <v>1307028800</v>
      </c>
      <c r="DO162" s="50">
        <f t="shared" si="322"/>
        <v>2164513815</v>
      </c>
      <c r="DP162" s="50">
        <f t="shared" si="322"/>
        <v>1236827425</v>
      </c>
      <c r="DQ162" s="50">
        <f t="shared" si="322"/>
        <v>1236827425</v>
      </c>
      <c r="DR162" s="50">
        <f t="shared" si="322"/>
        <v>0</v>
      </c>
      <c r="DS162" s="50">
        <f t="shared" si="322"/>
        <v>180353000</v>
      </c>
      <c r="DT162" s="50">
        <f t="shared" si="322"/>
        <v>2404600000</v>
      </c>
      <c r="DU162" s="50">
        <f t="shared" si="322"/>
        <v>1617968901.0599999</v>
      </c>
      <c r="DV162" s="50">
        <f t="shared" si="322"/>
        <v>1617968901.0599999</v>
      </c>
      <c r="DW162" s="50">
        <f t="shared" si="322"/>
        <v>0</v>
      </c>
      <c r="DX162" s="50">
        <f t="shared" si="322"/>
        <v>0</v>
      </c>
      <c r="DY162" s="50">
        <f t="shared" si="322"/>
        <v>0</v>
      </c>
      <c r="DZ162" s="50">
        <f t="shared" si="322"/>
        <v>0</v>
      </c>
      <c r="EA162" s="50">
        <f t="shared" si="322"/>
        <v>0</v>
      </c>
      <c r="EB162" s="50">
        <f t="shared" si="322"/>
        <v>0</v>
      </c>
      <c r="EC162" s="50">
        <f t="shared" si="322"/>
        <v>0</v>
      </c>
      <c r="ED162" s="50">
        <f t="shared" si="322"/>
        <v>0</v>
      </c>
      <c r="EE162" s="50">
        <f t="shared" si="322"/>
        <v>0</v>
      </c>
      <c r="EF162" s="50">
        <f t="shared" si="322"/>
        <v>0</v>
      </c>
      <c r="EG162" s="50">
        <f t="shared" si="322"/>
        <v>0</v>
      </c>
      <c r="EH162" s="50">
        <f t="shared" si="322"/>
        <v>0</v>
      </c>
      <c r="EI162" s="50">
        <f t="shared" si="322"/>
        <v>0</v>
      </c>
      <c r="EJ162" s="50">
        <f t="shared" si="322"/>
        <v>0</v>
      </c>
      <c r="EK162" s="50">
        <f t="shared" si="322"/>
        <v>0</v>
      </c>
      <c r="EL162" s="50">
        <f t="shared" si="322"/>
        <v>0</v>
      </c>
      <c r="EM162" s="50">
        <f t="shared" si="322"/>
        <v>0</v>
      </c>
      <c r="EN162" s="50">
        <f t="shared" si="322"/>
        <v>0</v>
      </c>
      <c r="EO162" s="50">
        <f t="shared" si="322"/>
        <v>0</v>
      </c>
      <c r="EP162" s="50">
        <f t="shared" si="322"/>
        <v>0</v>
      </c>
      <c r="EQ162" s="50">
        <f t="shared" si="322"/>
        <v>0</v>
      </c>
      <c r="ER162" s="50">
        <f t="shared" si="322"/>
        <v>0</v>
      </c>
      <c r="ES162" s="50">
        <f t="shared" si="322"/>
        <v>0</v>
      </c>
      <c r="ET162" s="50">
        <f t="shared" si="322"/>
        <v>0</v>
      </c>
      <c r="EU162" s="50">
        <f t="shared" si="322"/>
        <v>0</v>
      </c>
      <c r="EV162" s="50">
        <f t="shared" si="322"/>
        <v>0</v>
      </c>
      <c r="EW162" s="50">
        <f t="shared" ref="EW162" si="323">EW163+EW167+EW169</f>
        <v>1487381800</v>
      </c>
      <c r="EX162" s="50">
        <f t="shared" ref="EX162:GZ162" si="324">EX163+EX167+EX169</f>
        <v>4569113815</v>
      </c>
      <c r="EY162" s="50">
        <f t="shared" si="324"/>
        <v>2854796326.0599999</v>
      </c>
      <c r="EZ162" s="50">
        <f t="shared" si="324"/>
        <v>2854796326.0599999</v>
      </c>
      <c r="FA162" s="50">
        <f t="shared" si="324"/>
        <v>0</v>
      </c>
      <c r="FB162" s="50">
        <f t="shared" si="324"/>
        <v>0</v>
      </c>
      <c r="FC162" s="50">
        <f t="shared" si="324"/>
        <v>0</v>
      </c>
      <c r="FD162" s="50">
        <f t="shared" si="324"/>
        <v>0</v>
      </c>
      <c r="FE162" s="50">
        <f t="shared" si="324"/>
        <v>0</v>
      </c>
      <c r="FF162" s="50">
        <f t="shared" si="324"/>
        <v>0</v>
      </c>
      <c r="FG162" s="50">
        <f t="shared" si="324"/>
        <v>1346239664.001771</v>
      </c>
      <c r="FH162" s="50">
        <f t="shared" si="324"/>
        <v>2217714387</v>
      </c>
      <c r="FI162" s="50">
        <f t="shared" si="324"/>
        <v>0</v>
      </c>
      <c r="FJ162" s="50">
        <f t="shared" si="324"/>
        <v>0</v>
      </c>
      <c r="FK162" s="50">
        <f t="shared" si="324"/>
        <v>0</v>
      </c>
      <c r="FL162" s="50">
        <f t="shared" si="324"/>
        <v>100000000</v>
      </c>
      <c r="FM162" s="50">
        <f t="shared" si="324"/>
        <v>2570270120</v>
      </c>
      <c r="FN162" s="50">
        <f t="shared" si="324"/>
        <v>313828000</v>
      </c>
      <c r="FO162" s="50">
        <f t="shared" si="324"/>
        <v>78031000</v>
      </c>
      <c r="FP162" s="50">
        <f t="shared" si="324"/>
        <v>0</v>
      </c>
      <c r="FQ162" s="50">
        <f t="shared" si="324"/>
        <v>0</v>
      </c>
      <c r="FR162" s="50">
        <f t="shared" si="324"/>
        <v>0</v>
      </c>
      <c r="FS162" s="50">
        <f t="shared" si="324"/>
        <v>0</v>
      </c>
      <c r="FT162" s="50">
        <f t="shared" si="324"/>
        <v>0</v>
      </c>
      <c r="FU162" s="50">
        <f t="shared" si="324"/>
        <v>0</v>
      </c>
      <c r="FV162" s="50">
        <f t="shared" si="324"/>
        <v>0</v>
      </c>
      <c r="FW162" s="50">
        <f t="shared" si="324"/>
        <v>0</v>
      </c>
      <c r="FX162" s="50">
        <f t="shared" si="324"/>
        <v>0</v>
      </c>
      <c r="FY162" s="50">
        <f t="shared" si="324"/>
        <v>0</v>
      </c>
      <c r="FZ162" s="50">
        <f t="shared" si="324"/>
        <v>0</v>
      </c>
      <c r="GA162" s="50">
        <f t="shared" si="324"/>
        <v>0</v>
      </c>
      <c r="GB162" s="50">
        <f t="shared" si="324"/>
        <v>0</v>
      </c>
      <c r="GC162" s="50">
        <f t="shared" si="324"/>
        <v>0</v>
      </c>
      <c r="GD162" s="50">
        <f t="shared" si="324"/>
        <v>0</v>
      </c>
      <c r="GE162" s="50">
        <f t="shared" si="324"/>
        <v>0</v>
      </c>
      <c r="GF162" s="50">
        <f t="shared" si="324"/>
        <v>0</v>
      </c>
      <c r="GG162" s="50">
        <f t="shared" si="324"/>
        <v>0</v>
      </c>
      <c r="GH162" s="50">
        <f t="shared" si="324"/>
        <v>0</v>
      </c>
      <c r="GI162" s="50">
        <f t="shared" si="324"/>
        <v>0</v>
      </c>
      <c r="GJ162" s="50">
        <f t="shared" si="324"/>
        <v>0</v>
      </c>
      <c r="GK162" s="50">
        <f t="shared" si="324"/>
        <v>0</v>
      </c>
      <c r="GL162" s="50">
        <f t="shared" si="324"/>
        <v>0</v>
      </c>
      <c r="GM162" s="50">
        <f t="shared" si="324"/>
        <v>0</v>
      </c>
      <c r="GN162" s="50">
        <f t="shared" si="324"/>
        <v>0</v>
      </c>
      <c r="GO162" s="50">
        <f t="shared" si="324"/>
        <v>0</v>
      </c>
      <c r="GP162" s="50">
        <f t="shared" si="324"/>
        <v>0</v>
      </c>
      <c r="GQ162" s="50">
        <f t="shared" si="324"/>
        <v>0</v>
      </c>
      <c r="GR162" s="50">
        <f t="shared" si="324"/>
        <v>0</v>
      </c>
      <c r="GS162" s="50">
        <f t="shared" si="324"/>
        <v>0</v>
      </c>
      <c r="GT162" s="50">
        <f t="shared" si="324"/>
        <v>0</v>
      </c>
      <c r="GU162" s="50">
        <f t="shared" si="324"/>
        <v>1446239664.001771</v>
      </c>
      <c r="GV162" s="50">
        <f t="shared" si="324"/>
        <v>4787984507</v>
      </c>
      <c r="GW162" s="50">
        <f t="shared" si="324"/>
        <v>313828000</v>
      </c>
      <c r="GX162" s="50">
        <f t="shared" si="324"/>
        <v>78031000</v>
      </c>
      <c r="GY162" s="50">
        <f t="shared" si="324"/>
        <v>0</v>
      </c>
      <c r="GZ162" s="768">
        <f t="shared" si="324"/>
        <v>5779681464.00177</v>
      </c>
      <c r="HA162" s="256"/>
      <c r="HB162" s="263"/>
      <c r="HC162" s="503" t="s">
        <v>1696</v>
      </c>
    </row>
    <row r="163" spans="1:211" s="479" customFormat="1" ht="24.75" customHeight="1" x14ac:dyDescent="0.25">
      <c r="A163" s="782"/>
      <c r="B163" s="783"/>
      <c r="C163" s="266">
        <v>29</v>
      </c>
      <c r="D163" s="819" t="s">
        <v>397</v>
      </c>
      <c r="E163" s="818"/>
      <c r="F163" s="811"/>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51">
        <f t="shared" ref="AC163:BL163" si="325">SUM(AC164:AC166)</f>
        <v>0</v>
      </c>
      <c r="AD163" s="51">
        <f t="shared" si="325"/>
        <v>0</v>
      </c>
      <c r="AE163" s="51">
        <f t="shared" si="325"/>
        <v>0</v>
      </c>
      <c r="AF163" s="51">
        <f t="shared" si="325"/>
        <v>0</v>
      </c>
      <c r="AG163" s="51">
        <f t="shared" si="325"/>
        <v>1058800000</v>
      </c>
      <c r="AH163" s="51">
        <f t="shared" si="325"/>
        <v>1945664802</v>
      </c>
      <c r="AI163" s="51">
        <f t="shared" si="325"/>
        <v>554991698</v>
      </c>
      <c r="AJ163" s="51">
        <f t="shared" si="325"/>
        <v>554991698</v>
      </c>
      <c r="AK163" s="51">
        <f t="shared" si="325"/>
        <v>170000000</v>
      </c>
      <c r="AL163" s="51">
        <f t="shared" si="325"/>
        <v>782745192</v>
      </c>
      <c r="AM163" s="51">
        <f t="shared" si="325"/>
        <v>781931333</v>
      </c>
      <c r="AN163" s="51">
        <f t="shared" si="325"/>
        <v>781931333</v>
      </c>
      <c r="AO163" s="51">
        <f t="shared" si="325"/>
        <v>0</v>
      </c>
      <c r="AP163" s="51">
        <f t="shared" si="325"/>
        <v>0</v>
      </c>
      <c r="AQ163" s="51">
        <f t="shared" si="325"/>
        <v>0</v>
      </c>
      <c r="AR163" s="51">
        <f t="shared" si="325"/>
        <v>0</v>
      </c>
      <c r="AS163" s="51">
        <f t="shared" si="325"/>
        <v>0</v>
      </c>
      <c r="AT163" s="51">
        <f t="shared" si="325"/>
        <v>0</v>
      </c>
      <c r="AU163" s="51">
        <f t="shared" si="325"/>
        <v>0</v>
      </c>
      <c r="AV163" s="51">
        <f t="shared" si="325"/>
        <v>0</v>
      </c>
      <c r="AW163" s="51">
        <f t="shared" si="325"/>
        <v>0</v>
      </c>
      <c r="AX163" s="51">
        <f t="shared" si="325"/>
        <v>0</v>
      </c>
      <c r="AY163" s="51">
        <f t="shared" si="325"/>
        <v>0</v>
      </c>
      <c r="AZ163" s="51">
        <f t="shared" si="325"/>
        <v>0</v>
      </c>
      <c r="BA163" s="51">
        <f t="shared" si="325"/>
        <v>0</v>
      </c>
      <c r="BB163" s="51">
        <f t="shared" si="325"/>
        <v>0</v>
      </c>
      <c r="BC163" s="51">
        <f t="shared" si="325"/>
        <v>0</v>
      </c>
      <c r="BD163" s="51">
        <f t="shared" si="325"/>
        <v>0</v>
      </c>
      <c r="BE163" s="51">
        <f t="shared" si="325"/>
        <v>0</v>
      </c>
      <c r="BF163" s="51">
        <f t="shared" si="325"/>
        <v>0</v>
      </c>
      <c r="BG163" s="51">
        <f t="shared" si="325"/>
        <v>0</v>
      </c>
      <c r="BH163" s="51">
        <f t="shared" si="325"/>
        <v>0</v>
      </c>
      <c r="BI163" s="51">
        <f t="shared" si="325"/>
        <v>0</v>
      </c>
      <c r="BJ163" s="51">
        <f t="shared" si="325"/>
        <v>0</v>
      </c>
      <c r="BK163" s="51">
        <f t="shared" si="325"/>
        <v>0</v>
      </c>
      <c r="BL163" s="51">
        <f t="shared" si="325"/>
        <v>0</v>
      </c>
      <c r="BM163" s="51">
        <f t="shared" ref="BM163:DX163" si="326">SUM(BM164:BM166)</f>
        <v>1228800000</v>
      </c>
      <c r="BN163" s="51">
        <f t="shared" si="326"/>
        <v>2728409994</v>
      </c>
      <c r="BO163" s="51">
        <f t="shared" si="326"/>
        <v>1336923031</v>
      </c>
      <c r="BP163" s="51">
        <f t="shared" si="326"/>
        <v>1336923031</v>
      </c>
      <c r="BQ163" s="51">
        <f t="shared" si="326"/>
        <v>0</v>
      </c>
      <c r="BR163" s="51">
        <f t="shared" si="326"/>
        <v>0</v>
      </c>
      <c r="BS163" s="51">
        <f t="shared" si="326"/>
        <v>0</v>
      </c>
      <c r="BT163" s="51">
        <f t="shared" si="326"/>
        <v>0</v>
      </c>
      <c r="BU163" s="51">
        <f t="shared" si="326"/>
        <v>1090564000</v>
      </c>
      <c r="BV163" s="51">
        <f t="shared" si="326"/>
        <v>1762480396</v>
      </c>
      <c r="BW163" s="51">
        <f t="shared" si="326"/>
        <v>965148635</v>
      </c>
      <c r="BX163" s="51">
        <f t="shared" si="326"/>
        <v>965148635</v>
      </c>
      <c r="BY163" s="51">
        <f t="shared" si="326"/>
        <v>0</v>
      </c>
      <c r="BZ163" s="51">
        <f t="shared" si="326"/>
        <v>175100000</v>
      </c>
      <c r="CA163" s="51">
        <f t="shared" si="326"/>
        <v>2038334710.8400002</v>
      </c>
      <c r="CB163" s="51">
        <f t="shared" si="326"/>
        <v>1216019693.8</v>
      </c>
      <c r="CC163" s="51">
        <f t="shared" si="326"/>
        <v>1216019693.8</v>
      </c>
      <c r="CD163" s="51">
        <f t="shared" si="326"/>
        <v>0</v>
      </c>
      <c r="CE163" s="51">
        <f t="shared" si="326"/>
        <v>0</v>
      </c>
      <c r="CF163" s="51">
        <f t="shared" si="326"/>
        <v>0</v>
      </c>
      <c r="CG163" s="51">
        <f t="shared" si="326"/>
        <v>0</v>
      </c>
      <c r="CH163" s="51">
        <f t="shared" si="326"/>
        <v>0</v>
      </c>
      <c r="CI163" s="51">
        <f t="shared" si="326"/>
        <v>0</v>
      </c>
      <c r="CJ163" s="51">
        <f t="shared" si="326"/>
        <v>0</v>
      </c>
      <c r="CK163" s="51">
        <f t="shared" si="326"/>
        <v>0</v>
      </c>
      <c r="CL163" s="51">
        <f t="shared" si="326"/>
        <v>0</v>
      </c>
      <c r="CM163" s="51">
        <f t="shared" si="326"/>
        <v>0</v>
      </c>
      <c r="CN163" s="51">
        <f t="shared" si="326"/>
        <v>0</v>
      </c>
      <c r="CO163" s="51">
        <f t="shared" si="326"/>
        <v>0</v>
      </c>
      <c r="CP163" s="51">
        <f t="shared" si="326"/>
        <v>0</v>
      </c>
      <c r="CQ163" s="51">
        <f t="shared" si="326"/>
        <v>0</v>
      </c>
      <c r="CR163" s="51">
        <f t="shared" si="326"/>
        <v>0</v>
      </c>
      <c r="CS163" s="51">
        <f t="shared" si="326"/>
        <v>0</v>
      </c>
      <c r="CT163" s="51">
        <f t="shared" si="326"/>
        <v>0</v>
      </c>
      <c r="CU163" s="51">
        <f t="shared" si="326"/>
        <v>0</v>
      </c>
      <c r="CV163" s="51">
        <f t="shared" si="326"/>
        <v>0</v>
      </c>
      <c r="CW163" s="51">
        <f t="shared" si="326"/>
        <v>0</v>
      </c>
      <c r="CX163" s="51">
        <f t="shared" si="326"/>
        <v>0</v>
      </c>
      <c r="CY163" s="51">
        <f t="shared" si="326"/>
        <v>0</v>
      </c>
      <c r="CZ163" s="51">
        <f t="shared" si="326"/>
        <v>0</v>
      </c>
      <c r="DA163" s="51">
        <f t="shared" si="326"/>
        <v>0</v>
      </c>
      <c r="DB163" s="51">
        <f t="shared" si="326"/>
        <v>0</v>
      </c>
      <c r="DC163" s="51">
        <f t="shared" si="326"/>
        <v>0</v>
      </c>
      <c r="DD163" s="51">
        <f t="shared" si="326"/>
        <v>0</v>
      </c>
      <c r="DE163" s="51">
        <f t="shared" si="326"/>
        <v>1265664000</v>
      </c>
      <c r="DF163" s="51">
        <f t="shared" si="326"/>
        <v>3800815106.8400002</v>
      </c>
      <c r="DG163" s="51">
        <f t="shared" si="326"/>
        <v>2181168328.8000002</v>
      </c>
      <c r="DH163" s="51">
        <f t="shared" si="326"/>
        <v>2181168328.8000002</v>
      </c>
      <c r="DI163" s="51">
        <f t="shared" si="326"/>
        <v>0</v>
      </c>
      <c r="DJ163" s="51">
        <f t="shared" si="326"/>
        <v>0</v>
      </c>
      <c r="DK163" s="51">
        <f t="shared" si="326"/>
        <v>0</v>
      </c>
      <c r="DL163" s="51">
        <f t="shared" si="326"/>
        <v>0</v>
      </c>
      <c r="DM163" s="51">
        <f t="shared" si="326"/>
        <v>0</v>
      </c>
      <c r="DN163" s="51">
        <f t="shared" si="326"/>
        <v>1123280920</v>
      </c>
      <c r="DO163" s="51">
        <f t="shared" si="326"/>
        <v>2135833082</v>
      </c>
      <c r="DP163" s="51">
        <f t="shared" si="326"/>
        <v>1236496692</v>
      </c>
      <c r="DQ163" s="51">
        <f t="shared" si="326"/>
        <v>1236496692</v>
      </c>
      <c r="DR163" s="51">
        <f t="shared" si="326"/>
        <v>0</v>
      </c>
      <c r="DS163" s="51">
        <f t="shared" si="326"/>
        <v>180353000</v>
      </c>
      <c r="DT163" s="51">
        <f t="shared" si="326"/>
        <v>2154900000</v>
      </c>
      <c r="DU163" s="51">
        <f t="shared" si="326"/>
        <v>1410472494.0599999</v>
      </c>
      <c r="DV163" s="51">
        <f t="shared" si="326"/>
        <v>1410472494.0599999</v>
      </c>
      <c r="DW163" s="51">
        <f t="shared" si="326"/>
        <v>0</v>
      </c>
      <c r="DX163" s="51">
        <f t="shared" si="326"/>
        <v>0</v>
      </c>
      <c r="DY163" s="51">
        <f t="shared" ref="DY163:EW163" si="327">SUM(DY164:DY166)</f>
        <v>0</v>
      </c>
      <c r="DZ163" s="51">
        <f t="shared" si="327"/>
        <v>0</v>
      </c>
      <c r="EA163" s="51">
        <f t="shared" si="327"/>
        <v>0</v>
      </c>
      <c r="EB163" s="51">
        <f t="shared" si="327"/>
        <v>0</v>
      </c>
      <c r="EC163" s="51">
        <f t="shared" si="327"/>
        <v>0</v>
      </c>
      <c r="ED163" s="51">
        <f t="shared" si="327"/>
        <v>0</v>
      </c>
      <c r="EE163" s="51">
        <f t="shared" si="327"/>
        <v>0</v>
      </c>
      <c r="EF163" s="51">
        <f t="shared" si="327"/>
        <v>0</v>
      </c>
      <c r="EG163" s="51">
        <f t="shared" si="327"/>
        <v>0</v>
      </c>
      <c r="EH163" s="51">
        <f t="shared" si="327"/>
        <v>0</v>
      </c>
      <c r="EI163" s="51">
        <f t="shared" si="327"/>
        <v>0</v>
      </c>
      <c r="EJ163" s="51">
        <f t="shared" si="327"/>
        <v>0</v>
      </c>
      <c r="EK163" s="51">
        <f t="shared" si="327"/>
        <v>0</v>
      </c>
      <c r="EL163" s="51">
        <f t="shared" si="327"/>
        <v>0</v>
      </c>
      <c r="EM163" s="51">
        <f t="shared" si="327"/>
        <v>0</v>
      </c>
      <c r="EN163" s="51">
        <f t="shared" si="327"/>
        <v>0</v>
      </c>
      <c r="EO163" s="51">
        <f t="shared" si="327"/>
        <v>0</v>
      </c>
      <c r="EP163" s="51">
        <f t="shared" si="327"/>
        <v>0</v>
      </c>
      <c r="EQ163" s="51">
        <f t="shared" si="327"/>
        <v>0</v>
      </c>
      <c r="ER163" s="51">
        <f t="shared" si="327"/>
        <v>0</v>
      </c>
      <c r="ES163" s="51">
        <f t="shared" si="327"/>
        <v>0</v>
      </c>
      <c r="ET163" s="51">
        <f t="shared" si="327"/>
        <v>0</v>
      </c>
      <c r="EU163" s="51">
        <f t="shared" si="327"/>
        <v>0</v>
      </c>
      <c r="EV163" s="51">
        <f t="shared" si="327"/>
        <v>0</v>
      </c>
      <c r="EW163" s="51">
        <f t="shared" si="327"/>
        <v>1303633920</v>
      </c>
      <c r="EX163" s="51">
        <f t="shared" ref="EX163:GZ163" si="328">SUM(EX164:EX166)</f>
        <v>4290733082</v>
      </c>
      <c r="EY163" s="51">
        <f t="shared" si="328"/>
        <v>2646969186.0599999</v>
      </c>
      <c r="EZ163" s="51">
        <f t="shared" si="328"/>
        <v>2646969186.0599999</v>
      </c>
      <c r="FA163" s="51">
        <f t="shared" si="328"/>
        <v>0</v>
      </c>
      <c r="FB163" s="51">
        <f t="shared" si="328"/>
        <v>0</v>
      </c>
      <c r="FC163" s="51">
        <f t="shared" si="328"/>
        <v>0</v>
      </c>
      <c r="FD163" s="51">
        <f t="shared" si="328"/>
        <v>0</v>
      </c>
      <c r="FE163" s="51">
        <f t="shared" si="328"/>
        <v>0</v>
      </c>
      <c r="FF163" s="51">
        <f t="shared" si="328"/>
        <v>0</v>
      </c>
      <c r="FG163" s="51">
        <f t="shared" si="328"/>
        <v>1156979347.6017709</v>
      </c>
      <c r="FH163" s="51">
        <f t="shared" si="328"/>
        <v>2145881556</v>
      </c>
      <c r="FI163" s="51">
        <f t="shared" si="328"/>
        <v>0</v>
      </c>
      <c r="FJ163" s="51">
        <f t="shared" si="328"/>
        <v>0</v>
      </c>
      <c r="FK163" s="51">
        <f t="shared" si="328"/>
        <v>0</v>
      </c>
      <c r="FL163" s="51">
        <f t="shared" si="328"/>
        <v>100000000</v>
      </c>
      <c r="FM163" s="51">
        <f t="shared" si="328"/>
        <v>2317179376</v>
      </c>
      <c r="FN163" s="51">
        <f t="shared" si="328"/>
        <v>265073000</v>
      </c>
      <c r="FO163" s="51">
        <f t="shared" si="328"/>
        <v>65715000</v>
      </c>
      <c r="FP163" s="51">
        <f t="shared" si="328"/>
        <v>0</v>
      </c>
      <c r="FQ163" s="51">
        <f t="shared" si="328"/>
        <v>0</v>
      </c>
      <c r="FR163" s="51">
        <f t="shared" si="328"/>
        <v>0</v>
      </c>
      <c r="FS163" s="51">
        <f t="shared" si="328"/>
        <v>0</v>
      </c>
      <c r="FT163" s="51">
        <f t="shared" si="328"/>
        <v>0</v>
      </c>
      <c r="FU163" s="51">
        <f t="shared" si="328"/>
        <v>0</v>
      </c>
      <c r="FV163" s="51">
        <f t="shared" si="328"/>
        <v>0</v>
      </c>
      <c r="FW163" s="51">
        <f t="shared" si="328"/>
        <v>0</v>
      </c>
      <c r="FX163" s="51">
        <f t="shared" si="328"/>
        <v>0</v>
      </c>
      <c r="FY163" s="51">
        <f t="shared" si="328"/>
        <v>0</v>
      </c>
      <c r="FZ163" s="51">
        <f t="shared" si="328"/>
        <v>0</v>
      </c>
      <c r="GA163" s="51">
        <f t="shared" si="328"/>
        <v>0</v>
      </c>
      <c r="GB163" s="51">
        <f t="shared" si="328"/>
        <v>0</v>
      </c>
      <c r="GC163" s="51">
        <f t="shared" si="328"/>
        <v>0</v>
      </c>
      <c r="GD163" s="51">
        <f t="shared" si="328"/>
        <v>0</v>
      </c>
      <c r="GE163" s="51">
        <f t="shared" si="328"/>
        <v>0</v>
      </c>
      <c r="GF163" s="51">
        <f t="shared" si="328"/>
        <v>0</v>
      </c>
      <c r="GG163" s="51">
        <f t="shared" si="328"/>
        <v>0</v>
      </c>
      <c r="GH163" s="51">
        <f t="shared" si="328"/>
        <v>0</v>
      </c>
      <c r="GI163" s="51">
        <f t="shared" si="328"/>
        <v>0</v>
      </c>
      <c r="GJ163" s="51">
        <f t="shared" si="328"/>
        <v>0</v>
      </c>
      <c r="GK163" s="51">
        <f t="shared" si="328"/>
        <v>0</v>
      </c>
      <c r="GL163" s="51">
        <f t="shared" si="328"/>
        <v>0</v>
      </c>
      <c r="GM163" s="51">
        <f t="shared" si="328"/>
        <v>0</v>
      </c>
      <c r="GN163" s="51">
        <f t="shared" si="328"/>
        <v>0</v>
      </c>
      <c r="GO163" s="51">
        <f t="shared" si="328"/>
        <v>0</v>
      </c>
      <c r="GP163" s="51">
        <f t="shared" si="328"/>
        <v>0</v>
      </c>
      <c r="GQ163" s="51">
        <f t="shared" si="328"/>
        <v>0</v>
      </c>
      <c r="GR163" s="51">
        <f t="shared" si="328"/>
        <v>0</v>
      </c>
      <c r="GS163" s="51">
        <f t="shared" si="328"/>
        <v>0</v>
      </c>
      <c r="GT163" s="51">
        <f t="shared" si="328"/>
        <v>0</v>
      </c>
      <c r="GU163" s="51">
        <f t="shared" si="328"/>
        <v>1256979347.6017709</v>
      </c>
      <c r="GV163" s="51">
        <f t="shared" si="328"/>
        <v>4463060932</v>
      </c>
      <c r="GW163" s="51">
        <f t="shared" si="328"/>
        <v>265073000</v>
      </c>
      <c r="GX163" s="51">
        <f t="shared" si="328"/>
        <v>65715000</v>
      </c>
      <c r="GY163" s="51">
        <f t="shared" si="328"/>
        <v>0</v>
      </c>
      <c r="GZ163" s="771">
        <f t="shared" si="328"/>
        <v>5055077267.6017704</v>
      </c>
      <c r="HA163" s="269"/>
      <c r="HB163" s="266"/>
      <c r="HC163" s="503"/>
    </row>
    <row r="164" spans="1:211" ht="130.5" customHeight="1" x14ac:dyDescent="0.2">
      <c r="A164" s="782"/>
      <c r="B164" s="357"/>
      <c r="C164" s="313">
        <v>22</v>
      </c>
      <c r="D164" s="280" t="s">
        <v>242</v>
      </c>
      <c r="E164" s="287" t="s">
        <v>243</v>
      </c>
      <c r="F164" s="287" t="s">
        <v>398</v>
      </c>
      <c r="G164" s="294">
        <v>114</v>
      </c>
      <c r="H164" s="283" t="s">
        <v>399</v>
      </c>
      <c r="I164" s="297" t="s">
        <v>400</v>
      </c>
      <c r="J164" s="284" t="s">
        <v>401</v>
      </c>
      <c r="K164" s="475">
        <v>5</v>
      </c>
      <c r="L164" s="333" t="s">
        <v>58</v>
      </c>
      <c r="M164" s="313" t="s">
        <v>53</v>
      </c>
      <c r="N164" s="286">
        <v>30</v>
      </c>
      <c r="O164" s="281">
        <v>30</v>
      </c>
      <c r="P164" s="430">
        <v>30</v>
      </c>
      <c r="Q164" s="313">
        <v>30</v>
      </c>
      <c r="R164" s="289"/>
      <c r="S164" s="288">
        <v>31</v>
      </c>
      <c r="T164" s="313">
        <v>30</v>
      </c>
      <c r="U164" s="313"/>
      <c r="V164" s="432">
        <v>30</v>
      </c>
      <c r="W164" s="416">
        <v>30</v>
      </c>
      <c r="X164" s="333"/>
      <c r="Y164" s="333">
        <v>21</v>
      </c>
      <c r="Z164" s="433">
        <f>BM164/$BM$163</f>
        <v>0.23860677083333334</v>
      </c>
      <c r="AA164" s="286">
        <v>11</v>
      </c>
      <c r="AB164" s="295" t="s">
        <v>229</v>
      </c>
      <c r="AC164" s="56"/>
      <c r="AD164" s="55"/>
      <c r="AE164" s="54"/>
      <c r="AF164" s="54"/>
      <c r="AG164" s="56">
        <f>293200000-170000000</f>
        <v>123200000</v>
      </c>
      <c r="AH164" s="63">
        <v>699161201</v>
      </c>
      <c r="AI164" s="55"/>
      <c r="AJ164" s="55"/>
      <c r="AK164" s="55">
        <v>170000000</v>
      </c>
      <c r="AL164" s="55">
        <v>782745192</v>
      </c>
      <c r="AM164" s="55">
        <v>781931333</v>
      </c>
      <c r="AN164" s="55">
        <v>781931333</v>
      </c>
      <c r="AO164" s="56"/>
      <c r="AP164" s="55"/>
      <c r="AQ164" s="55"/>
      <c r="AR164" s="55"/>
      <c r="AS164" s="56"/>
      <c r="AT164" s="55"/>
      <c r="AU164" s="54"/>
      <c r="AV164" s="54"/>
      <c r="AW164" s="56"/>
      <c r="AX164" s="55"/>
      <c r="AY164" s="55"/>
      <c r="AZ164" s="55"/>
      <c r="BA164" s="56"/>
      <c r="BB164" s="55"/>
      <c r="BC164" s="55"/>
      <c r="BD164" s="55"/>
      <c r="BE164" s="56"/>
      <c r="BF164" s="55"/>
      <c r="BG164" s="54"/>
      <c r="BH164" s="54"/>
      <c r="BI164" s="56"/>
      <c r="BJ164" s="55"/>
      <c r="BK164" s="55"/>
      <c r="BL164" s="55"/>
      <c r="BM164" s="53">
        <f>+AC164+AG164+AK164+AO164+AS164+AW164+BA164+BE164+BI164</f>
        <v>293200000</v>
      </c>
      <c r="BN164" s="54">
        <f t="shared" ref="BN164:BP166" si="329">AD164+AH164+AL164+AP164+AT164+AX164+BB164+BF164+BJ164</f>
        <v>1481906393</v>
      </c>
      <c r="BO164" s="54">
        <f t="shared" si="329"/>
        <v>781931333</v>
      </c>
      <c r="BP164" s="54">
        <f t="shared" si="329"/>
        <v>781931333</v>
      </c>
      <c r="BQ164" s="87"/>
      <c r="BR164" s="87"/>
      <c r="BS164" s="87"/>
      <c r="BT164" s="87"/>
      <c r="BU164" s="87">
        <v>126896000</v>
      </c>
      <c r="BV164" s="87">
        <f>'[3]PROYE METAS'!$O$16+'[3]PROYE METAS'!$O$18</f>
        <v>1037538491</v>
      </c>
      <c r="BW164" s="87">
        <v>300000000</v>
      </c>
      <c r="BX164" s="87">
        <v>300000000</v>
      </c>
      <c r="BY164" s="87"/>
      <c r="BZ164" s="66">
        <f>309000000-133900000</f>
        <v>175100000</v>
      </c>
      <c r="CA164" s="86">
        <v>1118419244.4200001</v>
      </c>
      <c r="CB164" s="86">
        <v>951268167</v>
      </c>
      <c r="CC164" s="86">
        <v>951268167</v>
      </c>
      <c r="CD164" s="86"/>
      <c r="CE164" s="86"/>
      <c r="CF164" s="86"/>
      <c r="CG164" s="86"/>
      <c r="CH164" s="86"/>
      <c r="CI164" s="87">
        <v>0</v>
      </c>
      <c r="CJ164" s="87"/>
      <c r="CK164" s="87"/>
      <c r="CL164" s="87"/>
      <c r="CM164" s="87"/>
      <c r="CN164" s="87"/>
      <c r="CO164" s="87"/>
      <c r="CP164" s="87"/>
      <c r="CQ164" s="87"/>
      <c r="CR164" s="87"/>
      <c r="CS164" s="87"/>
      <c r="CT164" s="87"/>
      <c r="CU164" s="87"/>
      <c r="CV164" s="87"/>
      <c r="CW164" s="87"/>
      <c r="CX164" s="87"/>
      <c r="CY164" s="87"/>
      <c r="CZ164" s="87"/>
      <c r="DA164" s="87"/>
      <c r="DB164" s="87"/>
      <c r="DC164" s="87"/>
      <c r="DD164" s="87"/>
      <c r="DE164" s="85">
        <f t="shared" ref="DE164:DH166" si="330">BQ164+BU164+BZ164+CE164+CI164+CM164+CQ164+CV164+DA164</f>
        <v>301996000</v>
      </c>
      <c r="DF164" s="100">
        <f t="shared" si="330"/>
        <v>2155957735.4200001</v>
      </c>
      <c r="DG164" s="100">
        <f t="shared" si="330"/>
        <v>1251268167</v>
      </c>
      <c r="DH164" s="100">
        <f t="shared" si="330"/>
        <v>1251268167</v>
      </c>
      <c r="DI164" s="100"/>
      <c r="DJ164" s="88"/>
      <c r="DK164" s="66"/>
      <c r="DL164" s="88"/>
      <c r="DM164" s="88"/>
      <c r="DN164" s="88">
        <v>130702880</v>
      </c>
      <c r="DO164" s="88">
        <v>1420857735</v>
      </c>
      <c r="DP164" s="88">
        <v>530000000</v>
      </c>
      <c r="DQ164" s="88">
        <v>530000000</v>
      </c>
      <c r="DR164" s="88"/>
      <c r="DS164" s="66">
        <v>180353000</v>
      </c>
      <c r="DT164" s="66">
        <v>1136700000</v>
      </c>
      <c r="DU164" s="66">
        <v>963212994</v>
      </c>
      <c r="DV164" s="66">
        <v>963212994</v>
      </c>
      <c r="DW164" s="66"/>
      <c r="DX164" s="66"/>
      <c r="DY164" s="66"/>
      <c r="DZ164" s="66"/>
      <c r="EA164" s="66"/>
      <c r="EB164" s="88"/>
      <c r="EC164" s="88"/>
      <c r="ED164" s="88"/>
      <c r="EE164" s="88"/>
      <c r="EF164" s="88"/>
      <c r="EG164" s="88"/>
      <c r="EH164" s="88"/>
      <c r="EI164" s="88"/>
      <c r="EJ164" s="88"/>
      <c r="EK164" s="88"/>
      <c r="EL164" s="88"/>
      <c r="EM164" s="88"/>
      <c r="EN164" s="88"/>
      <c r="EO164" s="88"/>
      <c r="EP164" s="88"/>
      <c r="EQ164" s="88"/>
      <c r="ER164" s="88"/>
      <c r="ES164" s="88"/>
      <c r="ET164" s="87"/>
      <c r="EU164" s="87"/>
      <c r="EV164" s="87"/>
      <c r="EW164" s="85">
        <f t="shared" ref="EW164:EX166" si="331">DJ164+DN164+DS164+DX164+EB164+EF164+EJ164+EN164+ES164</f>
        <v>311055880</v>
      </c>
      <c r="EX164" s="90">
        <f t="shared" si="331"/>
        <v>2557557735</v>
      </c>
      <c r="EY164" s="90">
        <f t="shared" ref="EY164:EZ166" si="332">DL164+DP164+DU164+DZ164+ED164+EH164+EL164+EP164+EU164</f>
        <v>1493212994</v>
      </c>
      <c r="EZ164" s="90">
        <f t="shared" si="332"/>
        <v>1493212994</v>
      </c>
      <c r="FA164" s="192"/>
      <c r="FB164" s="87"/>
      <c r="FC164" s="88"/>
      <c r="FD164" s="88"/>
      <c r="FE164" s="88"/>
      <c r="FF164" s="147"/>
      <c r="FG164" s="87">
        <v>199900000</v>
      </c>
      <c r="FH164" s="87">
        <f>'[4]Metas y Proyectos'!$O$17+'[4]Metas y Proyectos'!$O$18</f>
        <v>1475686973</v>
      </c>
      <c r="FI164" s="87"/>
      <c r="FJ164" s="87"/>
      <c r="FK164" s="87"/>
      <c r="FL164" s="87">
        <v>100000000</v>
      </c>
      <c r="FM164" s="696">
        <v>1275634909</v>
      </c>
      <c r="FN164" s="696">
        <v>196283000</v>
      </c>
      <c r="FO164" s="696">
        <v>39407000</v>
      </c>
      <c r="FP164" s="696"/>
      <c r="FQ164" s="87"/>
      <c r="FR164" s="87"/>
      <c r="FS164" s="87"/>
      <c r="FT164" s="87"/>
      <c r="FU164" s="87"/>
      <c r="FV164" s="87"/>
      <c r="FW164" s="87"/>
      <c r="FX164" s="87"/>
      <c r="FY164" s="87"/>
      <c r="FZ164" s="87"/>
      <c r="GA164" s="87"/>
      <c r="GB164" s="87"/>
      <c r="GC164" s="87"/>
      <c r="GD164" s="87"/>
      <c r="GE164" s="87"/>
      <c r="GF164" s="87"/>
      <c r="GG164" s="87"/>
      <c r="GH164" s="87"/>
      <c r="GI164" s="87"/>
      <c r="GJ164" s="87"/>
      <c r="GK164" s="87"/>
      <c r="GL164" s="87"/>
      <c r="GM164" s="87"/>
      <c r="GN164" s="87"/>
      <c r="GO164" s="87"/>
      <c r="GP164" s="87"/>
      <c r="GQ164" s="87"/>
      <c r="GR164" s="87"/>
      <c r="GS164" s="87"/>
      <c r="GT164" s="87"/>
      <c r="GU164" s="85">
        <f>FB164+FG164+FL164+FQ164+FV164+GA164+GF164+GK164+GP164</f>
        <v>299900000</v>
      </c>
      <c r="GV164" s="85">
        <f t="shared" ref="GV164:GY166" si="333">GQ164+GL164+GG164+GB164+FW164+FR164+FM164+FH164+FC164</f>
        <v>2751321882</v>
      </c>
      <c r="GW164" s="85">
        <f t="shared" si="333"/>
        <v>196283000</v>
      </c>
      <c r="GX164" s="85">
        <f t="shared" si="333"/>
        <v>39407000</v>
      </c>
      <c r="GY164" s="85">
        <f t="shared" si="333"/>
        <v>0</v>
      </c>
      <c r="GZ164" s="772">
        <f>BM164+DE164+EW164+GU164</f>
        <v>1206151880</v>
      </c>
      <c r="HA164" s="746" t="s">
        <v>1052</v>
      </c>
      <c r="HB164" s="299" t="s">
        <v>1323</v>
      </c>
      <c r="HC164" s="342" t="s">
        <v>1590</v>
      </c>
    </row>
    <row r="165" spans="1:211" ht="54.75" customHeight="1" x14ac:dyDescent="0.2">
      <c r="A165" s="782"/>
      <c r="B165" s="357"/>
      <c r="C165" s="304">
        <v>12</v>
      </c>
      <c r="D165" s="730" t="s">
        <v>402</v>
      </c>
      <c r="E165" s="335">
        <v>3166</v>
      </c>
      <c r="F165" s="304">
        <v>2500</v>
      </c>
      <c r="G165" s="294">
        <v>115</v>
      </c>
      <c r="H165" s="283" t="s">
        <v>403</v>
      </c>
      <c r="I165" s="297" t="s">
        <v>404</v>
      </c>
      <c r="J165" s="284" t="s">
        <v>401</v>
      </c>
      <c r="K165" s="281">
        <v>5</v>
      </c>
      <c r="L165" s="313" t="s">
        <v>73</v>
      </c>
      <c r="M165" s="313">
        <v>0</v>
      </c>
      <c r="N165" s="286">
        <v>120</v>
      </c>
      <c r="O165" s="281">
        <v>16</v>
      </c>
      <c r="P165" s="519">
        <v>27</v>
      </c>
      <c r="Q165" s="416">
        <v>35</v>
      </c>
      <c r="R165" s="289"/>
      <c r="S165" s="520">
        <v>54</v>
      </c>
      <c r="T165" s="416">
        <v>35</v>
      </c>
      <c r="U165" s="416"/>
      <c r="V165" s="521">
        <v>51</v>
      </c>
      <c r="W165" s="416">
        <v>34</v>
      </c>
      <c r="X165" s="313"/>
      <c r="Y165" s="313">
        <v>0</v>
      </c>
      <c r="Z165" s="433">
        <f>BM165/$BM$163</f>
        <v>0.6611328125</v>
      </c>
      <c r="AA165" s="286">
        <v>11</v>
      </c>
      <c r="AB165" s="295" t="s">
        <v>229</v>
      </c>
      <c r="AC165" s="56"/>
      <c r="AD165" s="55"/>
      <c r="AE165" s="54"/>
      <c r="AF165" s="54"/>
      <c r="AG165" s="56">
        <v>812400000</v>
      </c>
      <c r="AH165" s="63">
        <v>1122790002</v>
      </c>
      <c r="AI165" s="55">
        <v>498866578</v>
      </c>
      <c r="AJ165" s="55">
        <v>498866578</v>
      </c>
      <c r="AK165" s="56"/>
      <c r="AL165" s="55"/>
      <c r="AM165" s="55"/>
      <c r="AN165" s="55"/>
      <c r="AO165" s="56"/>
      <c r="AP165" s="55"/>
      <c r="AQ165" s="55"/>
      <c r="AR165" s="55"/>
      <c r="AS165" s="56"/>
      <c r="AT165" s="55"/>
      <c r="AU165" s="54"/>
      <c r="AV165" s="54"/>
      <c r="AW165" s="56"/>
      <c r="AX165" s="55"/>
      <c r="AY165" s="55"/>
      <c r="AZ165" s="55"/>
      <c r="BA165" s="56"/>
      <c r="BB165" s="55"/>
      <c r="BC165" s="55"/>
      <c r="BD165" s="55"/>
      <c r="BE165" s="56"/>
      <c r="BF165" s="55"/>
      <c r="BG165" s="54"/>
      <c r="BH165" s="54"/>
      <c r="BI165" s="56"/>
      <c r="BJ165" s="55"/>
      <c r="BK165" s="55"/>
      <c r="BL165" s="55"/>
      <c r="BM165" s="53">
        <f>+AC165+AG165+AK165+AO165+AS165+AW165+BA165+BE165+BI165</f>
        <v>812400000</v>
      </c>
      <c r="BN165" s="54">
        <f t="shared" si="329"/>
        <v>1122790002</v>
      </c>
      <c r="BO165" s="54">
        <f t="shared" si="329"/>
        <v>498866578</v>
      </c>
      <c r="BP165" s="54">
        <f t="shared" si="329"/>
        <v>498866578</v>
      </c>
      <c r="BQ165" s="87"/>
      <c r="BR165" s="87"/>
      <c r="BS165" s="87"/>
      <c r="BT165" s="87"/>
      <c r="BU165" s="87">
        <v>836772000</v>
      </c>
      <c r="BV165" s="87">
        <v>566730870</v>
      </c>
      <c r="BW165" s="87">
        <v>525398635</v>
      </c>
      <c r="BX165" s="87">
        <v>525398635</v>
      </c>
      <c r="BY165" s="87"/>
      <c r="BZ165" s="87"/>
      <c r="CA165" s="87">
        <v>766596222.00999999</v>
      </c>
      <c r="CB165" s="87">
        <v>235611526.80000001</v>
      </c>
      <c r="CC165" s="87">
        <v>235611526.80000001</v>
      </c>
      <c r="CD165" s="87"/>
      <c r="CE165" s="87"/>
      <c r="CF165" s="87"/>
      <c r="CG165" s="87"/>
      <c r="CH165" s="87"/>
      <c r="CI165" s="87"/>
      <c r="CJ165" s="87"/>
      <c r="CK165" s="87"/>
      <c r="CL165" s="87"/>
      <c r="CM165" s="87"/>
      <c r="CN165" s="87"/>
      <c r="CO165" s="87"/>
      <c r="CP165" s="87"/>
      <c r="CQ165" s="87"/>
      <c r="CR165" s="87"/>
      <c r="CS165" s="87"/>
      <c r="CT165" s="87"/>
      <c r="CU165" s="87"/>
      <c r="CV165" s="87"/>
      <c r="CW165" s="87"/>
      <c r="CX165" s="87"/>
      <c r="CY165" s="87"/>
      <c r="CZ165" s="87"/>
      <c r="DA165" s="87"/>
      <c r="DB165" s="87"/>
      <c r="DC165" s="87"/>
      <c r="DD165" s="87"/>
      <c r="DE165" s="85">
        <f t="shared" si="330"/>
        <v>836772000</v>
      </c>
      <c r="DF165" s="100">
        <f t="shared" si="330"/>
        <v>1333327092.01</v>
      </c>
      <c r="DG165" s="100">
        <f t="shared" si="330"/>
        <v>761010161.79999995</v>
      </c>
      <c r="DH165" s="100">
        <f t="shared" si="330"/>
        <v>761010161.79999995</v>
      </c>
      <c r="DI165" s="100"/>
      <c r="DJ165" s="88"/>
      <c r="DK165" s="66"/>
      <c r="DL165" s="88"/>
      <c r="DM165" s="88"/>
      <c r="DN165" s="88">
        <v>861875160</v>
      </c>
      <c r="DO165" s="88">
        <v>590796102</v>
      </c>
      <c r="DP165" s="88">
        <v>582317447</v>
      </c>
      <c r="DQ165" s="88">
        <v>582317447</v>
      </c>
      <c r="DR165" s="88"/>
      <c r="DS165" s="88"/>
      <c r="DT165" s="88">
        <v>848500000</v>
      </c>
      <c r="DU165" s="88">
        <v>330044745.06</v>
      </c>
      <c r="DV165" s="88">
        <v>330044745.06</v>
      </c>
      <c r="DW165" s="88"/>
      <c r="DX165" s="88"/>
      <c r="DY165" s="88"/>
      <c r="DZ165" s="88"/>
      <c r="EA165" s="88"/>
      <c r="EB165" s="88"/>
      <c r="EC165" s="88"/>
      <c r="ED165" s="88"/>
      <c r="EE165" s="88"/>
      <c r="EF165" s="88"/>
      <c r="EG165" s="88"/>
      <c r="EH165" s="88"/>
      <c r="EI165" s="88"/>
      <c r="EJ165" s="88"/>
      <c r="EK165" s="88"/>
      <c r="EL165" s="88"/>
      <c r="EM165" s="88"/>
      <c r="EN165" s="88"/>
      <c r="EO165" s="88"/>
      <c r="EP165" s="88"/>
      <c r="EQ165" s="88"/>
      <c r="ER165" s="88"/>
      <c r="ES165" s="88"/>
      <c r="ET165" s="87"/>
      <c r="EU165" s="87"/>
      <c r="EV165" s="87"/>
      <c r="EW165" s="85">
        <f t="shared" si="331"/>
        <v>861875160</v>
      </c>
      <c r="EX165" s="90">
        <f t="shared" si="331"/>
        <v>1439296102</v>
      </c>
      <c r="EY165" s="90">
        <f t="shared" si="332"/>
        <v>912362192.05999994</v>
      </c>
      <c r="EZ165" s="90">
        <f t="shared" si="332"/>
        <v>912362192.05999994</v>
      </c>
      <c r="FA165" s="192"/>
      <c r="FB165" s="87"/>
      <c r="FC165" s="88"/>
      <c r="FD165" s="88"/>
      <c r="FE165" s="88"/>
      <c r="FF165" s="147"/>
      <c r="FG165" s="87">
        <v>831000000</v>
      </c>
      <c r="FH165" s="87">
        <v>602580100</v>
      </c>
      <c r="FI165" s="87"/>
      <c r="FJ165" s="87"/>
      <c r="FK165" s="87"/>
      <c r="FL165" s="87"/>
      <c r="FM165" s="697">
        <v>867953723</v>
      </c>
      <c r="FN165" s="697">
        <v>41920000</v>
      </c>
      <c r="FO165" s="697">
        <v>15560000</v>
      </c>
      <c r="FP165" s="697"/>
      <c r="FQ165" s="87"/>
      <c r="FR165" s="87"/>
      <c r="FS165" s="87"/>
      <c r="FT165" s="87"/>
      <c r="FU165" s="87"/>
      <c r="FV165" s="87"/>
      <c r="FW165" s="87"/>
      <c r="FX165" s="87"/>
      <c r="FY165" s="87"/>
      <c r="FZ165" s="87"/>
      <c r="GA165" s="87"/>
      <c r="GB165" s="87"/>
      <c r="GC165" s="87"/>
      <c r="GD165" s="87"/>
      <c r="GE165" s="87"/>
      <c r="GF165" s="87"/>
      <c r="GG165" s="87"/>
      <c r="GH165" s="87"/>
      <c r="GI165" s="87"/>
      <c r="GJ165" s="87"/>
      <c r="GK165" s="87"/>
      <c r="GL165" s="87"/>
      <c r="GM165" s="87"/>
      <c r="GN165" s="87"/>
      <c r="GO165" s="87"/>
      <c r="GP165" s="87"/>
      <c r="GQ165" s="87"/>
      <c r="GR165" s="87"/>
      <c r="GS165" s="87"/>
      <c r="GT165" s="87"/>
      <c r="GU165" s="85">
        <f>FB165+FG165+FL165+FQ165+FV165+GA165+GF165+GK165+GP165</f>
        <v>831000000</v>
      </c>
      <c r="GV165" s="85">
        <f t="shared" si="333"/>
        <v>1470533823</v>
      </c>
      <c r="GW165" s="85">
        <f t="shared" si="333"/>
        <v>41920000</v>
      </c>
      <c r="GX165" s="85">
        <f t="shared" si="333"/>
        <v>15560000</v>
      </c>
      <c r="GY165" s="85">
        <f t="shared" si="333"/>
        <v>0</v>
      </c>
      <c r="GZ165" s="772">
        <f>BM165+DE165+EW165+GU165</f>
        <v>3342047160</v>
      </c>
      <c r="HA165" s="746" t="s">
        <v>1053</v>
      </c>
      <c r="HB165" s="303" t="s">
        <v>1324</v>
      </c>
      <c r="HC165" s="303" t="s">
        <v>1591</v>
      </c>
    </row>
    <row r="166" spans="1:211" ht="54.75" customHeight="1" x14ac:dyDescent="0.2">
      <c r="A166" s="782"/>
      <c r="B166" s="357"/>
      <c r="C166" s="300"/>
      <c r="D166" s="411"/>
      <c r="E166" s="411"/>
      <c r="F166" s="411"/>
      <c r="G166" s="294">
        <v>116</v>
      </c>
      <c r="H166" s="283" t="s">
        <v>405</v>
      </c>
      <c r="I166" s="297" t="s">
        <v>406</v>
      </c>
      <c r="J166" s="284" t="s">
        <v>401</v>
      </c>
      <c r="K166" s="281">
        <v>5</v>
      </c>
      <c r="L166" s="313" t="s">
        <v>73</v>
      </c>
      <c r="M166" s="313" t="s">
        <v>53</v>
      </c>
      <c r="N166" s="286">
        <v>36</v>
      </c>
      <c r="O166" s="334">
        <v>5</v>
      </c>
      <c r="P166" s="522">
        <v>5</v>
      </c>
      <c r="Q166" s="523">
        <v>11</v>
      </c>
      <c r="R166" s="289"/>
      <c r="S166" s="524">
        <v>15</v>
      </c>
      <c r="T166" s="523">
        <v>10</v>
      </c>
      <c r="U166" s="523"/>
      <c r="V166" s="524">
        <v>17</v>
      </c>
      <c r="W166" s="523">
        <v>10</v>
      </c>
      <c r="X166" s="313"/>
      <c r="Y166" s="313">
        <v>0</v>
      </c>
      <c r="Z166" s="433">
        <f>BM166/$BM$163</f>
        <v>0.10026041666666667</v>
      </c>
      <c r="AA166" s="286">
        <v>11</v>
      </c>
      <c r="AB166" s="295" t="s">
        <v>229</v>
      </c>
      <c r="AC166" s="56"/>
      <c r="AD166" s="55"/>
      <c r="AE166" s="54"/>
      <c r="AF166" s="54"/>
      <c r="AG166" s="56">
        <v>123200000</v>
      </c>
      <c r="AH166" s="63">
        <v>123713599</v>
      </c>
      <c r="AI166" s="55">
        <v>56125120</v>
      </c>
      <c r="AJ166" s="55">
        <v>56125120</v>
      </c>
      <c r="AK166" s="56"/>
      <c r="AL166" s="55"/>
      <c r="AM166" s="55"/>
      <c r="AN166" s="55"/>
      <c r="AO166" s="56"/>
      <c r="AP166" s="55"/>
      <c r="AQ166" s="55"/>
      <c r="AR166" s="55"/>
      <c r="AS166" s="56"/>
      <c r="AT166" s="55"/>
      <c r="AU166" s="54"/>
      <c r="AV166" s="54"/>
      <c r="AW166" s="56"/>
      <c r="AX166" s="55"/>
      <c r="AY166" s="55"/>
      <c r="AZ166" s="55"/>
      <c r="BA166" s="56"/>
      <c r="BB166" s="55"/>
      <c r="BC166" s="55"/>
      <c r="BD166" s="55"/>
      <c r="BE166" s="56"/>
      <c r="BF166" s="55"/>
      <c r="BG166" s="54"/>
      <c r="BH166" s="54"/>
      <c r="BI166" s="56"/>
      <c r="BJ166" s="55"/>
      <c r="BK166" s="55"/>
      <c r="BL166" s="55"/>
      <c r="BM166" s="53">
        <f>+AC166+AG166+AK166+AO166+AS166+AW166+BA166+BE166+BI166</f>
        <v>123200000</v>
      </c>
      <c r="BN166" s="54">
        <f t="shared" si="329"/>
        <v>123713599</v>
      </c>
      <c r="BO166" s="54">
        <f t="shared" si="329"/>
        <v>56125120</v>
      </c>
      <c r="BP166" s="54">
        <f t="shared" si="329"/>
        <v>56125120</v>
      </c>
      <c r="BQ166" s="87"/>
      <c r="BR166" s="87"/>
      <c r="BS166" s="87"/>
      <c r="BT166" s="87"/>
      <c r="BU166" s="87">
        <v>126896000</v>
      </c>
      <c r="BV166" s="87">
        <v>158211035</v>
      </c>
      <c r="BW166" s="87">
        <v>139750000</v>
      </c>
      <c r="BX166" s="87">
        <v>139750000</v>
      </c>
      <c r="BY166" s="87"/>
      <c r="BZ166" s="87"/>
      <c r="CA166" s="87">
        <v>153319244.41</v>
      </c>
      <c r="CB166" s="87">
        <v>29140000</v>
      </c>
      <c r="CC166" s="87">
        <v>29140000</v>
      </c>
      <c r="CD166" s="87"/>
      <c r="CE166" s="87"/>
      <c r="CF166" s="87"/>
      <c r="CG166" s="87"/>
      <c r="CH166" s="87"/>
      <c r="CI166" s="87"/>
      <c r="CJ166" s="87"/>
      <c r="CK166" s="87"/>
      <c r="CL166" s="87"/>
      <c r="CM166" s="87"/>
      <c r="CN166" s="87"/>
      <c r="CO166" s="87"/>
      <c r="CP166" s="87"/>
      <c r="CQ166" s="87"/>
      <c r="CR166" s="87"/>
      <c r="CS166" s="87"/>
      <c r="CT166" s="87"/>
      <c r="CU166" s="87"/>
      <c r="CV166" s="87"/>
      <c r="CW166" s="87"/>
      <c r="CX166" s="87"/>
      <c r="CY166" s="87"/>
      <c r="CZ166" s="87"/>
      <c r="DA166" s="87"/>
      <c r="DB166" s="87"/>
      <c r="DC166" s="87"/>
      <c r="DD166" s="87"/>
      <c r="DE166" s="85">
        <f t="shared" si="330"/>
        <v>126896000</v>
      </c>
      <c r="DF166" s="100">
        <f t="shared" si="330"/>
        <v>311530279.40999997</v>
      </c>
      <c r="DG166" s="100">
        <f t="shared" si="330"/>
        <v>168890000</v>
      </c>
      <c r="DH166" s="100">
        <f t="shared" si="330"/>
        <v>168890000</v>
      </c>
      <c r="DI166" s="100"/>
      <c r="DJ166" s="88"/>
      <c r="DK166" s="66"/>
      <c r="DL166" s="88"/>
      <c r="DM166" s="88"/>
      <c r="DN166" s="88">
        <v>130702880</v>
      </c>
      <c r="DO166" s="88">
        <v>124179245</v>
      </c>
      <c r="DP166" s="88">
        <v>124179245</v>
      </c>
      <c r="DQ166" s="88">
        <v>124179245</v>
      </c>
      <c r="DR166" s="88"/>
      <c r="DS166" s="88"/>
      <c r="DT166" s="88">
        <v>169700000</v>
      </c>
      <c r="DU166" s="88">
        <v>117214755</v>
      </c>
      <c r="DV166" s="88">
        <v>117214755</v>
      </c>
      <c r="DW166" s="88"/>
      <c r="DX166" s="88"/>
      <c r="DY166" s="88"/>
      <c r="DZ166" s="88"/>
      <c r="EA166" s="88"/>
      <c r="EB166" s="88"/>
      <c r="EC166" s="88"/>
      <c r="ED166" s="88"/>
      <c r="EE166" s="88"/>
      <c r="EF166" s="88"/>
      <c r="EG166" s="88"/>
      <c r="EH166" s="88"/>
      <c r="EI166" s="88"/>
      <c r="EJ166" s="88"/>
      <c r="EK166" s="88"/>
      <c r="EL166" s="88"/>
      <c r="EM166" s="88"/>
      <c r="EN166" s="88"/>
      <c r="EO166" s="88"/>
      <c r="EP166" s="88"/>
      <c r="EQ166" s="88"/>
      <c r="ER166" s="88"/>
      <c r="ES166" s="88"/>
      <c r="ET166" s="87"/>
      <c r="EU166" s="87"/>
      <c r="EV166" s="87"/>
      <c r="EW166" s="85">
        <f t="shared" si="331"/>
        <v>130702880</v>
      </c>
      <c r="EX166" s="90">
        <f t="shared" si="331"/>
        <v>293879245</v>
      </c>
      <c r="EY166" s="90">
        <f t="shared" si="332"/>
        <v>241394000</v>
      </c>
      <c r="EZ166" s="90">
        <f t="shared" si="332"/>
        <v>241394000</v>
      </c>
      <c r="FA166" s="192"/>
      <c r="FB166" s="87"/>
      <c r="FC166" s="88"/>
      <c r="FD166" s="88"/>
      <c r="FE166" s="88"/>
      <c r="FF166" s="147"/>
      <c r="FG166" s="87">
        <v>126079347.60177085</v>
      </c>
      <c r="FH166" s="87">
        <v>67614483</v>
      </c>
      <c r="FI166" s="87"/>
      <c r="FJ166" s="87"/>
      <c r="FK166" s="87"/>
      <c r="FL166" s="87"/>
      <c r="FM166" s="696">
        <v>173590744</v>
      </c>
      <c r="FN166" s="696">
        <v>26870000</v>
      </c>
      <c r="FO166" s="696">
        <v>10748000</v>
      </c>
      <c r="FP166" s="696"/>
      <c r="FQ166" s="87"/>
      <c r="FR166" s="87"/>
      <c r="FS166" s="87"/>
      <c r="FT166" s="87"/>
      <c r="FU166" s="87"/>
      <c r="FV166" s="87"/>
      <c r="FW166" s="87"/>
      <c r="FX166" s="87"/>
      <c r="FY166" s="87"/>
      <c r="FZ166" s="87"/>
      <c r="GA166" s="87"/>
      <c r="GB166" s="87"/>
      <c r="GC166" s="87"/>
      <c r="GD166" s="87"/>
      <c r="GE166" s="87"/>
      <c r="GF166" s="87"/>
      <c r="GG166" s="87"/>
      <c r="GH166" s="87"/>
      <c r="GI166" s="87"/>
      <c r="GJ166" s="87"/>
      <c r="GK166" s="87"/>
      <c r="GL166" s="87"/>
      <c r="GM166" s="87"/>
      <c r="GN166" s="87"/>
      <c r="GO166" s="87"/>
      <c r="GP166" s="87"/>
      <c r="GQ166" s="87"/>
      <c r="GR166" s="87"/>
      <c r="GS166" s="87"/>
      <c r="GT166" s="87"/>
      <c r="GU166" s="85">
        <f>FB166+FG166+FL166+FQ166+FV166+GA166+GF166+GK166+GP166</f>
        <v>126079347.60177085</v>
      </c>
      <c r="GV166" s="85">
        <f t="shared" si="333"/>
        <v>241205227</v>
      </c>
      <c r="GW166" s="85">
        <f t="shared" si="333"/>
        <v>26870000</v>
      </c>
      <c r="GX166" s="85">
        <f t="shared" si="333"/>
        <v>10748000</v>
      </c>
      <c r="GY166" s="85">
        <f t="shared" si="333"/>
        <v>0</v>
      </c>
      <c r="GZ166" s="772">
        <f>BM166+DE166+EW166+GU166</f>
        <v>506878227.60177088</v>
      </c>
      <c r="HA166" s="746" t="s">
        <v>1054</v>
      </c>
      <c r="HB166" s="299" t="s">
        <v>1325</v>
      </c>
      <c r="HC166" s="303" t="s">
        <v>1592</v>
      </c>
    </row>
    <row r="167" spans="1:211" ht="24.75" customHeight="1" x14ac:dyDescent="0.2">
      <c r="A167" s="782"/>
      <c r="B167" s="357"/>
      <c r="C167" s="266">
        <v>30</v>
      </c>
      <c r="D167" s="368" t="s">
        <v>407</v>
      </c>
      <c r="E167" s="816"/>
      <c r="F167" s="3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09">
        <f t="shared" ref="AC167:BL167" si="334">SUM(AC168)</f>
        <v>0</v>
      </c>
      <c r="AD167" s="209">
        <f t="shared" si="334"/>
        <v>0</v>
      </c>
      <c r="AE167" s="209">
        <f t="shared" si="334"/>
        <v>0</v>
      </c>
      <c r="AF167" s="209">
        <f t="shared" si="334"/>
        <v>0</v>
      </c>
      <c r="AG167" s="209">
        <f t="shared" si="334"/>
        <v>50000000</v>
      </c>
      <c r="AH167" s="209">
        <f t="shared" si="334"/>
        <v>53011024</v>
      </c>
      <c r="AI167" s="209">
        <f t="shared" si="334"/>
        <v>6083334</v>
      </c>
      <c r="AJ167" s="209">
        <f t="shared" si="334"/>
        <v>6083334</v>
      </c>
      <c r="AK167" s="209">
        <f t="shared" si="334"/>
        <v>0</v>
      </c>
      <c r="AL167" s="209">
        <f t="shared" si="334"/>
        <v>0</v>
      </c>
      <c r="AM167" s="209">
        <f t="shared" si="334"/>
        <v>0</v>
      </c>
      <c r="AN167" s="209">
        <f t="shared" si="334"/>
        <v>0</v>
      </c>
      <c r="AO167" s="209">
        <f t="shared" si="334"/>
        <v>0</v>
      </c>
      <c r="AP167" s="209">
        <f t="shared" si="334"/>
        <v>0</v>
      </c>
      <c r="AQ167" s="209">
        <f t="shared" si="334"/>
        <v>0</v>
      </c>
      <c r="AR167" s="209">
        <f t="shared" si="334"/>
        <v>0</v>
      </c>
      <c r="AS167" s="209">
        <f t="shared" si="334"/>
        <v>0</v>
      </c>
      <c r="AT167" s="209">
        <f t="shared" si="334"/>
        <v>0</v>
      </c>
      <c r="AU167" s="209">
        <f t="shared" si="334"/>
        <v>0</v>
      </c>
      <c r="AV167" s="209">
        <f t="shared" si="334"/>
        <v>0</v>
      </c>
      <c r="AW167" s="209">
        <f t="shared" si="334"/>
        <v>0</v>
      </c>
      <c r="AX167" s="209">
        <f t="shared" si="334"/>
        <v>0</v>
      </c>
      <c r="AY167" s="209">
        <f t="shared" si="334"/>
        <v>0</v>
      </c>
      <c r="AZ167" s="209">
        <f t="shared" si="334"/>
        <v>0</v>
      </c>
      <c r="BA167" s="209">
        <f t="shared" si="334"/>
        <v>0</v>
      </c>
      <c r="BB167" s="209">
        <f t="shared" si="334"/>
        <v>0</v>
      </c>
      <c r="BC167" s="209">
        <f t="shared" si="334"/>
        <v>0</v>
      </c>
      <c r="BD167" s="209">
        <f t="shared" si="334"/>
        <v>0</v>
      </c>
      <c r="BE167" s="209">
        <f t="shared" si="334"/>
        <v>0</v>
      </c>
      <c r="BF167" s="209">
        <f t="shared" si="334"/>
        <v>0</v>
      </c>
      <c r="BG167" s="209">
        <f t="shared" si="334"/>
        <v>0</v>
      </c>
      <c r="BH167" s="209">
        <f t="shared" si="334"/>
        <v>0</v>
      </c>
      <c r="BI167" s="209">
        <f t="shared" si="334"/>
        <v>0</v>
      </c>
      <c r="BJ167" s="209">
        <f t="shared" si="334"/>
        <v>0</v>
      </c>
      <c r="BK167" s="209">
        <f t="shared" si="334"/>
        <v>0</v>
      </c>
      <c r="BL167" s="209">
        <f t="shared" si="334"/>
        <v>0</v>
      </c>
      <c r="BM167" s="209">
        <f t="shared" ref="BM167:DX167" si="335">SUM(BM168)</f>
        <v>50000000</v>
      </c>
      <c r="BN167" s="209">
        <f t="shared" si="335"/>
        <v>53011024</v>
      </c>
      <c r="BO167" s="209">
        <f t="shared" si="335"/>
        <v>6083334</v>
      </c>
      <c r="BP167" s="209">
        <f t="shared" si="335"/>
        <v>6083334</v>
      </c>
      <c r="BQ167" s="209">
        <f t="shared" si="335"/>
        <v>0</v>
      </c>
      <c r="BR167" s="209">
        <f t="shared" si="335"/>
        <v>0</v>
      </c>
      <c r="BS167" s="209">
        <f t="shared" si="335"/>
        <v>0</v>
      </c>
      <c r="BT167" s="209">
        <f t="shared" si="335"/>
        <v>0</v>
      </c>
      <c r="BU167" s="209">
        <f t="shared" si="335"/>
        <v>51500000</v>
      </c>
      <c r="BV167" s="209">
        <f t="shared" si="335"/>
        <v>443025</v>
      </c>
      <c r="BW167" s="209">
        <f t="shared" si="335"/>
        <v>443025</v>
      </c>
      <c r="BX167" s="209">
        <f t="shared" si="335"/>
        <v>443025</v>
      </c>
      <c r="BY167" s="209">
        <f t="shared" si="335"/>
        <v>0</v>
      </c>
      <c r="BZ167" s="209">
        <f t="shared" si="335"/>
        <v>0</v>
      </c>
      <c r="CA167" s="209">
        <f t="shared" si="335"/>
        <v>111500000</v>
      </c>
      <c r="CB167" s="209">
        <f t="shared" si="335"/>
        <v>96175100</v>
      </c>
      <c r="CC167" s="209">
        <f t="shared" si="335"/>
        <v>96175100</v>
      </c>
      <c r="CD167" s="209">
        <f t="shared" si="335"/>
        <v>0</v>
      </c>
      <c r="CE167" s="209">
        <f t="shared" si="335"/>
        <v>0</v>
      </c>
      <c r="CF167" s="209">
        <f t="shared" si="335"/>
        <v>0</v>
      </c>
      <c r="CG167" s="209">
        <f t="shared" si="335"/>
        <v>0</v>
      </c>
      <c r="CH167" s="209">
        <f t="shared" si="335"/>
        <v>0</v>
      </c>
      <c r="CI167" s="209">
        <f t="shared" si="335"/>
        <v>0</v>
      </c>
      <c r="CJ167" s="209">
        <f t="shared" si="335"/>
        <v>0</v>
      </c>
      <c r="CK167" s="209">
        <f t="shared" si="335"/>
        <v>0</v>
      </c>
      <c r="CL167" s="209">
        <f t="shared" si="335"/>
        <v>0</v>
      </c>
      <c r="CM167" s="209">
        <f t="shared" si="335"/>
        <v>0</v>
      </c>
      <c r="CN167" s="209">
        <f t="shared" si="335"/>
        <v>0</v>
      </c>
      <c r="CO167" s="209">
        <f t="shared" si="335"/>
        <v>0</v>
      </c>
      <c r="CP167" s="209">
        <f t="shared" si="335"/>
        <v>0</v>
      </c>
      <c r="CQ167" s="209">
        <f t="shared" si="335"/>
        <v>0</v>
      </c>
      <c r="CR167" s="209">
        <f t="shared" si="335"/>
        <v>0</v>
      </c>
      <c r="CS167" s="209">
        <f t="shared" si="335"/>
        <v>0</v>
      </c>
      <c r="CT167" s="209">
        <f t="shared" si="335"/>
        <v>0</v>
      </c>
      <c r="CU167" s="209">
        <f t="shared" si="335"/>
        <v>0</v>
      </c>
      <c r="CV167" s="209">
        <f t="shared" si="335"/>
        <v>0</v>
      </c>
      <c r="CW167" s="209">
        <f t="shared" si="335"/>
        <v>0</v>
      </c>
      <c r="CX167" s="209">
        <f t="shared" si="335"/>
        <v>0</v>
      </c>
      <c r="CY167" s="209">
        <f t="shared" si="335"/>
        <v>0</v>
      </c>
      <c r="CZ167" s="209">
        <f t="shared" si="335"/>
        <v>0</v>
      </c>
      <c r="DA167" s="209">
        <f t="shared" si="335"/>
        <v>0</v>
      </c>
      <c r="DB167" s="209">
        <f t="shared" si="335"/>
        <v>0</v>
      </c>
      <c r="DC167" s="209">
        <f t="shared" si="335"/>
        <v>0</v>
      </c>
      <c r="DD167" s="209">
        <f t="shared" si="335"/>
        <v>0</v>
      </c>
      <c r="DE167" s="209">
        <f t="shared" si="335"/>
        <v>51500000</v>
      </c>
      <c r="DF167" s="209">
        <f t="shared" si="335"/>
        <v>111943025</v>
      </c>
      <c r="DG167" s="209">
        <f t="shared" si="335"/>
        <v>96618125</v>
      </c>
      <c r="DH167" s="209">
        <f t="shared" si="335"/>
        <v>96618125</v>
      </c>
      <c r="DI167" s="209">
        <f t="shared" si="335"/>
        <v>0</v>
      </c>
      <c r="DJ167" s="209">
        <f t="shared" si="335"/>
        <v>0</v>
      </c>
      <c r="DK167" s="209">
        <f t="shared" si="335"/>
        <v>0</v>
      </c>
      <c r="DL167" s="209">
        <f t="shared" si="335"/>
        <v>0</v>
      </c>
      <c r="DM167" s="209">
        <f t="shared" si="335"/>
        <v>0</v>
      </c>
      <c r="DN167" s="209">
        <f t="shared" si="335"/>
        <v>53045000</v>
      </c>
      <c r="DO167" s="209">
        <f t="shared" si="335"/>
        <v>0</v>
      </c>
      <c r="DP167" s="209">
        <f t="shared" si="335"/>
        <v>0</v>
      </c>
      <c r="DQ167" s="209">
        <f t="shared" si="335"/>
        <v>0</v>
      </c>
      <c r="DR167" s="209">
        <f t="shared" si="335"/>
        <v>0</v>
      </c>
      <c r="DS167" s="209">
        <f t="shared" si="335"/>
        <v>0</v>
      </c>
      <c r="DT167" s="209">
        <f t="shared" si="335"/>
        <v>80000000</v>
      </c>
      <c r="DU167" s="209">
        <f t="shared" si="335"/>
        <v>66150000</v>
      </c>
      <c r="DV167" s="209">
        <f t="shared" si="335"/>
        <v>66150000</v>
      </c>
      <c r="DW167" s="209">
        <f t="shared" si="335"/>
        <v>0</v>
      </c>
      <c r="DX167" s="209">
        <f t="shared" si="335"/>
        <v>0</v>
      </c>
      <c r="DY167" s="209">
        <f t="shared" ref="DY167:EW167" si="336">SUM(DY168)</f>
        <v>0</v>
      </c>
      <c r="DZ167" s="209">
        <f t="shared" si="336"/>
        <v>0</v>
      </c>
      <c r="EA167" s="209">
        <f t="shared" si="336"/>
        <v>0</v>
      </c>
      <c r="EB167" s="209">
        <f t="shared" si="336"/>
        <v>0</v>
      </c>
      <c r="EC167" s="209">
        <f t="shared" si="336"/>
        <v>0</v>
      </c>
      <c r="ED167" s="209">
        <f t="shared" si="336"/>
        <v>0</v>
      </c>
      <c r="EE167" s="209">
        <f t="shared" si="336"/>
        <v>0</v>
      </c>
      <c r="EF167" s="209">
        <f t="shared" si="336"/>
        <v>0</v>
      </c>
      <c r="EG167" s="209">
        <f t="shared" si="336"/>
        <v>0</v>
      </c>
      <c r="EH167" s="209">
        <f t="shared" si="336"/>
        <v>0</v>
      </c>
      <c r="EI167" s="209">
        <f t="shared" si="336"/>
        <v>0</v>
      </c>
      <c r="EJ167" s="209">
        <f t="shared" si="336"/>
        <v>0</v>
      </c>
      <c r="EK167" s="209">
        <f t="shared" si="336"/>
        <v>0</v>
      </c>
      <c r="EL167" s="209">
        <f t="shared" si="336"/>
        <v>0</v>
      </c>
      <c r="EM167" s="209">
        <f t="shared" si="336"/>
        <v>0</v>
      </c>
      <c r="EN167" s="209">
        <f t="shared" si="336"/>
        <v>0</v>
      </c>
      <c r="EO167" s="209">
        <f t="shared" si="336"/>
        <v>0</v>
      </c>
      <c r="EP167" s="209">
        <f t="shared" si="336"/>
        <v>0</v>
      </c>
      <c r="EQ167" s="209">
        <f t="shared" si="336"/>
        <v>0</v>
      </c>
      <c r="ER167" s="209">
        <f t="shared" si="336"/>
        <v>0</v>
      </c>
      <c r="ES167" s="209">
        <f t="shared" si="336"/>
        <v>0</v>
      </c>
      <c r="ET167" s="209">
        <f t="shared" si="336"/>
        <v>0</v>
      </c>
      <c r="EU167" s="209">
        <f t="shared" si="336"/>
        <v>0</v>
      </c>
      <c r="EV167" s="209">
        <f t="shared" si="336"/>
        <v>0</v>
      </c>
      <c r="EW167" s="209">
        <f t="shared" si="336"/>
        <v>53045000</v>
      </c>
      <c r="EX167" s="209">
        <f t="shared" ref="EX167:GZ167" si="337">SUM(EX168)</f>
        <v>80000000</v>
      </c>
      <c r="EY167" s="209">
        <f t="shared" si="337"/>
        <v>66150000</v>
      </c>
      <c r="EZ167" s="209">
        <f t="shared" si="337"/>
        <v>66150000</v>
      </c>
      <c r="FA167" s="209">
        <f t="shared" si="337"/>
        <v>0</v>
      </c>
      <c r="FB167" s="209">
        <f t="shared" si="337"/>
        <v>0</v>
      </c>
      <c r="FC167" s="209">
        <f t="shared" si="337"/>
        <v>0</v>
      </c>
      <c r="FD167" s="209">
        <f t="shared" si="337"/>
        <v>0</v>
      </c>
      <c r="FE167" s="209">
        <f t="shared" si="337"/>
        <v>0</v>
      </c>
      <c r="FF167" s="209">
        <f t="shared" si="337"/>
        <v>0</v>
      </c>
      <c r="FG167" s="209">
        <f t="shared" si="337"/>
        <v>54636350</v>
      </c>
      <c r="FH167" s="209">
        <f t="shared" si="337"/>
        <v>0</v>
      </c>
      <c r="FI167" s="209">
        <f t="shared" si="337"/>
        <v>0</v>
      </c>
      <c r="FJ167" s="209">
        <f t="shared" si="337"/>
        <v>0</v>
      </c>
      <c r="FK167" s="209">
        <f t="shared" si="337"/>
        <v>0</v>
      </c>
      <c r="FL167" s="209">
        <f t="shared" si="337"/>
        <v>0</v>
      </c>
      <c r="FM167" s="209">
        <f t="shared" si="337"/>
        <v>79500000</v>
      </c>
      <c r="FN167" s="209">
        <f t="shared" si="337"/>
        <v>3975000</v>
      </c>
      <c r="FO167" s="209">
        <f t="shared" si="337"/>
        <v>0</v>
      </c>
      <c r="FP167" s="209">
        <f t="shared" si="337"/>
        <v>0</v>
      </c>
      <c r="FQ167" s="209">
        <f t="shared" si="337"/>
        <v>0</v>
      </c>
      <c r="FR167" s="209">
        <f t="shared" si="337"/>
        <v>0</v>
      </c>
      <c r="FS167" s="209">
        <f t="shared" si="337"/>
        <v>0</v>
      </c>
      <c r="FT167" s="209">
        <f t="shared" si="337"/>
        <v>0</v>
      </c>
      <c r="FU167" s="209">
        <f t="shared" si="337"/>
        <v>0</v>
      </c>
      <c r="FV167" s="209">
        <f t="shared" si="337"/>
        <v>0</v>
      </c>
      <c r="FW167" s="209">
        <f t="shared" si="337"/>
        <v>0</v>
      </c>
      <c r="FX167" s="209">
        <f t="shared" si="337"/>
        <v>0</v>
      </c>
      <c r="FY167" s="209">
        <f t="shared" si="337"/>
        <v>0</v>
      </c>
      <c r="FZ167" s="209">
        <f t="shared" si="337"/>
        <v>0</v>
      </c>
      <c r="GA167" s="209">
        <f t="shared" si="337"/>
        <v>0</v>
      </c>
      <c r="GB167" s="209">
        <f t="shared" si="337"/>
        <v>0</v>
      </c>
      <c r="GC167" s="209">
        <f t="shared" si="337"/>
        <v>0</v>
      </c>
      <c r="GD167" s="209">
        <f t="shared" si="337"/>
        <v>0</v>
      </c>
      <c r="GE167" s="209">
        <f t="shared" si="337"/>
        <v>0</v>
      </c>
      <c r="GF167" s="209">
        <f t="shared" si="337"/>
        <v>0</v>
      </c>
      <c r="GG167" s="209">
        <f t="shared" si="337"/>
        <v>0</v>
      </c>
      <c r="GH167" s="209">
        <f t="shared" si="337"/>
        <v>0</v>
      </c>
      <c r="GI167" s="209">
        <f t="shared" si="337"/>
        <v>0</v>
      </c>
      <c r="GJ167" s="209">
        <f t="shared" si="337"/>
        <v>0</v>
      </c>
      <c r="GK167" s="209">
        <f t="shared" si="337"/>
        <v>0</v>
      </c>
      <c r="GL167" s="209">
        <f t="shared" si="337"/>
        <v>0</v>
      </c>
      <c r="GM167" s="209">
        <f t="shared" si="337"/>
        <v>0</v>
      </c>
      <c r="GN167" s="209">
        <f t="shared" si="337"/>
        <v>0</v>
      </c>
      <c r="GO167" s="209">
        <f t="shared" si="337"/>
        <v>0</v>
      </c>
      <c r="GP167" s="209">
        <f t="shared" si="337"/>
        <v>0</v>
      </c>
      <c r="GQ167" s="209">
        <f t="shared" si="337"/>
        <v>0</v>
      </c>
      <c r="GR167" s="209">
        <f t="shared" si="337"/>
        <v>0</v>
      </c>
      <c r="GS167" s="209">
        <f t="shared" si="337"/>
        <v>0</v>
      </c>
      <c r="GT167" s="209">
        <f t="shared" si="337"/>
        <v>0</v>
      </c>
      <c r="GU167" s="209">
        <f t="shared" si="337"/>
        <v>54636350</v>
      </c>
      <c r="GV167" s="209">
        <f t="shared" si="337"/>
        <v>79500000</v>
      </c>
      <c r="GW167" s="209">
        <f t="shared" si="337"/>
        <v>3975000</v>
      </c>
      <c r="GX167" s="209">
        <f t="shared" si="337"/>
        <v>0</v>
      </c>
      <c r="GY167" s="209">
        <f t="shared" si="337"/>
        <v>0</v>
      </c>
      <c r="GZ167" s="820">
        <f t="shared" si="337"/>
        <v>209181350</v>
      </c>
      <c r="HA167" s="269"/>
      <c r="HB167" s="266"/>
      <c r="HC167" s="326"/>
    </row>
    <row r="168" spans="1:211" ht="59.25" customHeight="1" x14ac:dyDescent="0.2">
      <c r="A168" s="782"/>
      <c r="B168" s="357"/>
      <c r="C168" s="286" t="s">
        <v>949</v>
      </c>
      <c r="D168" s="526" t="s">
        <v>408</v>
      </c>
      <c r="E168" s="281" t="s">
        <v>132</v>
      </c>
      <c r="F168" s="417">
        <v>0.27</v>
      </c>
      <c r="G168" s="773">
        <v>117</v>
      </c>
      <c r="H168" s="481" t="s">
        <v>409</v>
      </c>
      <c r="I168" s="729" t="s">
        <v>410</v>
      </c>
      <c r="J168" s="773" t="s">
        <v>401</v>
      </c>
      <c r="K168" s="477">
        <v>5</v>
      </c>
      <c r="L168" s="527" t="s">
        <v>73</v>
      </c>
      <c r="M168" s="527" t="s">
        <v>53</v>
      </c>
      <c r="N168" s="527">
        <v>5</v>
      </c>
      <c r="O168" s="477">
        <v>1</v>
      </c>
      <c r="P168" s="478">
        <v>1</v>
      </c>
      <c r="Q168" s="527">
        <v>1</v>
      </c>
      <c r="R168" s="289"/>
      <c r="S168" s="528">
        <v>3</v>
      </c>
      <c r="T168" s="527">
        <v>2</v>
      </c>
      <c r="U168" s="527"/>
      <c r="V168" s="528">
        <v>2</v>
      </c>
      <c r="W168" s="527">
        <v>1</v>
      </c>
      <c r="X168" s="527"/>
      <c r="Y168" s="527">
        <v>0</v>
      </c>
      <c r="Z168" s="488">
        <f>BM168/BM167</f>
        <v>1</v>
      </c>
      <c r="AA168" s="724">
        <v>8</v>
      </c>
      <c r="AB168" s="724" t="s">
        <v>135</v>
      </c>
      <c r="AC168" s="159"/>
      <c r="AD168" s="55"/>
      <c r="AE168" s="54"/>
      <c r="AF168" s="54"/>
      <c r="AG168" s="159">
        <v>50000000</v>
      </c>
      <c r="AH168" s="55">
        <v>53011024</v>
      </c>
      <c r="AI168" s="55">
        <v>6083334</v>
      </c>
      <c r="AJ168" s="55">
        <v>6083334</v>
      </c>
      <c r="AK168" s="159"/>
      <c r="AL168" s="55"/>
      <c r="AM168" s="55"/>
      <c r="AN168" s="55"/>
      <c r="AO168" s="159"/>
      <c r="AP168" s="55"/>
      <c r="AQ168" s="55"/>
      <c r="AR168" s="55"/>
      <c r="AS168" s="159"/>
      <c r="AT168" s="55"/>
      <c r="AU168" s="54"/>
      <c r="AV168" s="54"/>
      <c r="AW168" s="159"/>
      <c r="AX168" s="55"/>
      <c r="AY168" s="55"/>
      <c r="AZ168" s="55"/>
      <c r="BA168" s="159"/>
      <c r="BB168" s="55"/>
      <c r="BC168" s="55"/>
      <c r="BD168" s="55"/>
      <c r="BE168" s="159"/>
      <c r="BF168" s="55"/>
      <c r="BG168" s="54"/>
      <c r="BH168" s="54"/>
      <c r="BI168" s="159"/>
      <c r="BJ168" s="55"/>
      <c r="BK168" s="55"/>
      <c r="BL168" s="55"/>
      <c r="BM168" s="181">
        <f>+AC168+AG168+AK168+AO168+AS168+AW168+BA168+BE168+BI168</f>
        <v>50000000</v>
      </c>
      <c r="BN168" s="181">
        <f>AD168+AH168+AL168+AP168+AT168+AX168+BB168+BF168+BJ168</f>
        <v>53011024</v>
      </c>
      <c r="BO168" s="181">
        <f>AE168+AI168+AM168+AQ168+AU168+AY168+BC168+BG168+BK168</f>
        <v>6083334</v>
      </c>
      <c r="BP168" s="181">
        <f>AF168+AJ168+AN168+AR168+AV168+AZ168+BD168+BH168+BL168</f>
        <v>6083334</v>
      </c>
      <c r="BQ168" s="112"/>
      <c r="BR168" s="181"/>
      <c r="BS168" s="181"/>
      <c r="BT168" s="181"/>
      <c r="BU168" s="112">
        <v>51500000</v>
      </c>
      <c r="BV168" s="181">
        <v>443025</v>
      </c>
      <c r="BW168" s="181">
        <v>443025</v>
      </c>
      <c r="BX168" s="181">
        <v>443025</v>
      </c>
      <c r="BY168" s="181"/>
      <c r="BZ168" s="112"/>
      <c r="CA168" s="181">
        <v>111500000</v>
      </c>
      <c r="CB168" s="181">
        <v>96175100</v>
      </c>
      <c r="CC168" s="181">
        <v>96175100</v>
      </c>
      <c r="CD168" s="181"/>
      <c r="CE168" s="181"/>
      <c r="CF168" s="181"/>
      <c r="CG168" s="181"/>
      <c r="CH168" s="181"/>
      <c r="CI168" s="112"/>
      <c r="CJ168" s="181"/>
      <c r="CK168" s="181"/>
      <c r="CL168" s="181"/>
      <c r="CM168" s="112"/>
      <c r="CN168" s="181"/>
      <c r="CO168" s="181"/>
      <c r="CP168" s="181"/>
      <c r="CQ168" s="112"/>
      <c r="CR168" s="181"/>
      <c r="CS168" s="181"/>
      <c r="CT168" s="181"/>
      <c r="CU168" s="181"/>
      <c r="CV168" s="112"/>
      <c r="CW168" s="181"/>
      <c r="CX168" s="181"/>
      <c r="CY168" s="181"/>
      <c r="CZ168" s="181"/>
      <c r="DA168" s="112"/>
      <c r="DB168" s="181"/>
      <c r="DC168" s="181"/>
      <c r="DD168" s="181"/>
      <c r="DE168" s="195">
        <f>BQ168+BU168+BZ168+CE168+CI168+CM168+CQ168+CV168+DA168</f>
        <v>51500000</v>
      </c>
      <c r="DF168" s="181">
        <f>BR168+BV168+CA168+CF168+CJ168+CN168+CR168+CW168+DB168</f>
        <v>111943025</v>
      </c>
      <c r="DG168" s="181">
        <f>BS168+BW168+CB168+CG168+CK168+CO168+CS168+CX168+DC168</f>
        <v>96618125</v>
      </c>
      <c r="DH168" s="181">
        <f>BT168+BX168+CC168+CH168+CL168+CP168+CT168+CY168+DD168</f>
        <v>96618125</v>
      </c>
      <c r="DI168" s="181"/>
      <c r="DJ168" s="112"/>
      <c r="DK168" s="112"/>
      <c r="DL168" s="112"/>
      <c r="DM168" s="112"/>
      <c r="DN168" s="112">
        <v>53045000</v>
      </c>
      <c r="DO168" s="112"/>
      <c r="DP168" s="112"/>
      <c r="DQ168" s="112"/>
      <c r="DR168" s="112"/>
      <c r="DS168" s="112"/>
      <c r="DT168" s="112">
        <v>80000000</v>
      </c>
      <c r="DU168" s="112">
        <v>66150000</v>
      </c>
      <c r="DV168" s="112">
        <v>66150000</v>
      </c>
      <c r="DW168" s="112"/>
      <c r="DX168" s="112"/>
      <c r="DY168" s="112"/>
      <c r="DZ168" s="112"/>
      <c r="EA168" s="112"/>
      <c r="EB168" s="112"/>
      <c r="EC168" s="112"/>
      <c r="ED168" s="112"/>
      <c r="EE168" s="112"/>
      <c r="EF168" s="112"/>
      <c r="EG168" s="112"/>
      <c r="EH168" s="112"/>
      <c r="EI168" s="112"/>
      <c r="EJ168" s="112"/>
      <c r="EK168" s="112"/>
      <c r="EL168" s="112"/>
      <c r="EM168" s="112"/>
      <c r="EN168" s="112"/>
      <c r="EO168" s="112"/>
      <c r="EP168" s="112"/>
      <c r="EQ168" s="112"/>
      <c r="ER168" s="112"/>
      <c r="ES168" s="112"/>
      <c r="ET168" s="119"/>
      <c r="EU168" s="119"/>
      <c r="EV168" s="119"/>
      <c r="EW168" s="85">
        <f>DJ168+DN168+DS168+DX168+EB168+EF168+EJ168+EN168+ES168</f>
        <v>53045000</v>
      </c>
      <c r="EX168" s="90">
        <f>DK168+DO168+DT168+DY168+EC168+EG168+EK168+EO168+ET168</f>
        <v>80000000</v>
      </c>
      <c r="EY168" s="90">
        <f>DL168+DP168+DU168+DZ168+ED168+EH168+EL168+EP168+EU168</f>
        <v>66150000</v>
      </c>
      <c r="EZ168" s="90">
        <f>DM168+DQ168+DV168+EA168+EE168+EI168+EM168+EQ168+EV168</f>
        <v>66150000</v>
      </c>
      <c r="FA168" s="150"/>
      <c r="FB168" s="118"/>
      <c r="FC168" s="90"/>
      <c r="FD168" s="90"/>
      <c r="FE168" s="90"/>
      <c r="FF168" s="150"/>
      <c r="FG168" s="111">
        <v>54636350</v>
      </c>
      <c r="FH168" s="111"/>
      <c r="FI168" s="111"/>
      <c r="FJ168" s="111"/>
      <c r="FK168" s="111"/>
      <c r="FL168" s="111"/>
      <c r="FM168" s="111">
        <v>79500000</v>
      </c>
      <c r="FN168" s="111">
        <v>3975000</v>
      </c>
      <c r="FO168" s="111"/>
      <c r="FP168" s="111"/>
      <c r="FQ168" s="111"/>
      <c r="FR168" s="111"/>
      <c r="FS168" s="111"/>
      <c r="FT168" s="111"/>
      <c r="FU168" s="111"/>
      <c r="FV168" s="111"/>
      <c r="FW168" s="111"/>
      <c r="FX168" s="111"/>
      <c r="FY168" s="111"/>
      <c r="FZ168" s="111"/>
      <c r="GA168" s="111"/>
      <c r="GB168" s="111"/>
      <c r="GC168" s="111"/>
      <c r="GD168" s="111"/>
      <c r="GE168" s="111"/>
      <c r="GF168" s="111"/>
      <c r="GG168" s="111"/>
      <c r="GH168" s="111"/>
      <c r="GI168" s="111"/>
      <c r="GJ168" s="111"/>
      <c r="GK168" s="111"/>
      <c r="GL168" s="111"/>
      <c r="GM168" s="111"/>
      <c r="GN168" s="111"/>
      <c r="GO168" s="111"/>
      <c r="GP168" s="111"/>
      <c r="GQ168" s="118"/>
      <c r="GR168" s="118"/>
      <c r="GS168" s="118"/>
      <c r="GT168" s="118"/>
      <c r="GU168" s="85">
        <f>FB168+FG168+FL168+FQ168+FV168+GA168+GF168+GK168+GP168</f>
        <v>54636350</v>
      </c>
      <c r="GV168" s="85">
        <f>GQ168+GL168+GG168+GB168+FW168+FR168+FM168+FH168+FC168</f>
        <v>79500000</v>
      </c>
      <c r="GW168" s="85">
        <f>GR168+GM168+GH168+GC168+FX168+FS168+FN168+FI168+FD168</f>
        <v>3975000</v>
      </c>
      <c r="GX168" s="85">
        <f>GS168+GN168+GI168+GD168+FY168+FT168+FO168+FJ168+FE168</f>
        <v>0</v>
      </c>
      <c r="GY168" s="85">
        <f>GT168+GO168+GJ168+GE168+FZ168+FU168+FP168+FK168+FF168</f>
        <v>0</v>
      </c>
      <c r="GZ168" s="775">
        <f>BM168+DE168+EW168+GU168</f>
        <v>209181350</v>
      </c>
      <c r="HA168" s="746" t="s">
        <v>1055</v>
      </c>
      <c r="HB168" s="303" t="s">
        <v>1326</v>
      </c>
      <c r="HC168" s="303" t="s">
        <v>1593</v>
      </c>
    </row>
    <row r="169" spans="1:211" ht="24.75" customHeight="1" x14ac:dyDescent="0.2">
      <c r="A169" s="782"/>
      <c r="B169" s="357"/>
      <c r="C169" s="266">
        <v>31</v>
      </c>
      <c r="D169" s="267" t="s">
        <v>412</v>
      </c>
      <c r="E169" s="319"/>
      <c r="F169" s="270"/>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10">
        <f t="shared" ref="AC169:BL169" si="338">SUM(AC170)</f>
        <v>0</v>
      </c>
      <c r="AD169" s="210">
        <f t="shared" si="338"/>
        <v>0</v>
      </c>
      <c r="AE169" s="210">
        <f t="shared" si="338"/>
        <v>0</v>
      </c>
      <c r="AF169" s="210">
        <f t="shared" si="338"/>
        <v>0</v>
      </c>
      <c r="AG169" s="210">
        <f t="shared" si="338"/>
        <v>123200000</v>
      </c>
      <c r="AH169" s="210">
        <f t="shared" si="338"/>
        <v>174931667</v>
      </c>
      <c r="AI169" s="210">
        <f t="shared" si="338"/>
        <v>142120667</v>
      </c>
      <c r="AJ169" s="210">
        <f t="shared" si="338"/>
        <v>142120667</v>
      </c>
      <c r="AK169" s="210">
        <f t="shared" si="338"/>
        <v>0</v>
      </c>
      <c r="AL169" s="210">
        <f t="shared" si="338"/>
        <v>12500000</v>
      </c>
      <c r="AM169" s="210">
        <f t="shared" si="338"/>
        <v>12500000</v>
      </c>
      <c r="AN169" s="210">
        <f t="shared" si="338"/>
        <v>12500000</v>
      </c>
      <c r="AO169" s="210">
        <f t="shared" si="338"/>
        <v>0</v>
      </c>
      <c r="AP169" s="210">
        <f t="shared" si="338"/>
        <v>0</v>
      </c>
      <c r="AQ169" s="210">
        <f t="shared" si="338"/>
        <v>0</v>
      </c>
      <c r="AR169" s="210">
        <f t="shared" si="338"/>
        <v>0</v>
      </c>
      <c r="AS169" s="210">
        <f t="shared" si="338"/>
        <v>0</v>
      </c>
      <c r="AT169" s="210">
        <f t="shared" si="338"/>
        <v>0</v>
      </c>
      <c r="AU169" s="210">
        <f t="shared" si="338"/>
        <v>0</v>
      </c>
      <c r="AV169" s="210">
        <f t="shared" si="338"/>
        <v>0</v>
      </c>
      <c r="AW169" s="210">
        <f t="shared" si="338"/>
        <v>0</v>
      </c>
      <c r="AX169" s="210">
        <f t="shared" si="338"/>
        <v>0</v>
      </c>
      <c r="AY169" s="210">
        <f t="shared" si="338"/>
        <v>0</v>
      </c>
      <c r="AZ169" s="210">
        <f t="shared" si="338"/>
        <v>0</v>
      </c>
      <c r="BA169" s="210">
        <f t="shared" si="338"/>
        <v>0</v>
      </c>
      <c r="BB169" s="210">
        <f t="shared" si="338"/>
        <v>0</v>
      </c>
      <c r="BC169" s="210">
        <f t="shared" si="338"/>
        <v>0</v>
      </c>
      <c r="BD169" s="210">
        <f t="shared" si="338"/>
        <v>0</v>
      </c>
      <c r="BE169" s="210">
        <f t="shared" si="338"/>
        <v>0</v>
      </c>
      <c r="BF169" s="210">
        <f t="shared" si="338"/>
        <v>0</v>
      </c>
      <c r="BG169" s="210">
        <f t="shared" si="338"/>
        <v>0</v>
      </c>
      <c r="BH169" s="210">
        <f t="shared" si="338"/>
        <v>0</v>
      </c>
      <c r="BI169" s="210">
        <f t="shared" si="338"/>
        <v>0</v>
      </c>
      <c r="BJ169" s="210">
        <f t="shared" si="338"/>
        <v>0</v>
      </c>
      <c r="BK169" s="210">
        <f t="shared" si="338"/>
        <v>0</v>
      </c>
      <c r="BL169" s="210">
        <f t="shared" si="338"/>
        <v>0</v>
      </c>
      <c r="BM169" s="210">
        <f t="shared" ref="BM169:DX169" si="339">SUM(BM170)</f>
        <v>123200000</v>
      </c>
      <c r="BN169" s="210">
        <f t="shared" si="339"/>
        <v>187431667</v>
      </c>
      <c r="BO169" s="210">
        <f t="shared" si="339"/>
        <v>154620667</v>
      </c>
      <c r="BP169" s="210">
        <f t="shared" si="339"/>
        <v>154620667</v>
      </c>
      <c r="BQ169" s="210">
        <f t="shared" si="339"/>
        <v>0</v>
      </c>
      <c r="BR169" s="210">
        <f t="shared" si="339"/>
        <v>0</v>
      </c>
      <c r="BS169" s="210">
        <f t="shared" si="339"/>
        <v>0</v>
      </c>
      <c r="BT169" s="210">
        <f t="shared" si="339"/>
        <v>0</v>
      </c>
      <c r="BU169" s="210">
        <f t="shared" si="339"/>
        <v>126896000</v>
      </c>
      <c r="BV169" s="210">
        <f t="shared" si="339"/>
        <v>72215489</v>
      </c>
      <c r="BW169" s="210">
        <f t="shared" si="339"/>
        <v>72215489</v>
      </c>
      <c r="BX169" s="210">
        <f t="shared" si="339"/>
        <v>72215489</v>
      </c>
      <c r="BY169" s="210">
        <f t="shared" si="339"/>
        <v>0</v>
      </c>
      <c r="BZ169" s="210">
        <f t="shared" si="339"/>
        <v>0</v>
      </c>
      <c r="CA169" s="210">
        <f t="shared" si="339"/>
        <v>153319244.41999999</v>
      </c>
      <c r="CB169" s="210">
        <f t="shared" si="339"/>
        <v>152988511</v>
      </c>
      <c r="CC169" s="210">
        <f t="shared" si="339"/>
        <v>152988511</v>
      </c>
      <c r="CD169" s="210">
        <f t="shared" si="339"/>
        <v>0</v>
      </c>
      <c r="CE169" s="210">
        <f t="shared" si="339"/>
        <v>0</v>
      </c>
      <c r="CF169" s="210">
        <f t="shared" si="339"/>
        <v>29000000</v>
      </c>
      <c r="CG169" s="210">
        <f t="shared" si="339"/>
        <v>24040000</v>
      </c>
      <c r="CH169" s="210">
        <f t="shared" si="339"/>
        <v>24040000</v>
      </c>
      <c r="CI169" s="210">
        <f t="shared" si="339"/>
        <v>0</v>
      </c>
      <c r="CJ169" s="210">
        <f t="shared" si="339"/>
        <v>0</v>
      </c>
      <c r="CK169" s="210">
        <f t="shared" si="339"/>
        <v>0</v>
      </c>
      <c r="CL169" s="210">
        <f t="shared" si="339"/>
        <v>0</v>
      </c>
      <c r="CM169" s="210">
        <f t="shared" si="339"/>
        <v>0</v>
      </c>
      <c r="CN169" s="210">
        <f t="shared" si="339"/>
        <v>0</v>
      </c>
      <c r="CO169" s="210">
        <f t="shared" si="339"/>
        <v>0</v>
      </c>
      <c r="CP169" s="210">
        <f t="shared" si="339"/>
        <v>0</v>
      </c>
      <c r="CQ169" s="210">
        <f t="shared" si="339"/>
        <v>0</v>
      </c>
      <c r="CR169" s="210">
        <f t="shared" si="339"/>
        <v>0</v>
      </c>
      <c r="CS169" s="210">
        <f t="shared" si="339"/>
        <v>0</v>
      </c>
      <c r="CT169" s="210">
        <f t="shared" si="339"/>
        <v>0</v>
      </c>
      <c r="CU169" s="210">
        <f t="shared" si="339"/>
        <v>0</v>
      </c>
      <c r="CV169" s="210">
        <f t="shared" si="339"/>
        <v>0</v>
      </c>
      <c r="CW169" s="210">
        <f t="shared" si="339"/>
        <v>0</v>
      </c>
      <c r="CX169" s="210">
        <f t="shared" si="339"/>
        <v>0</v>
      </c>
      <c r="CY169" s="210">
        <f t="shared" si="339"/>
        <v>0</v>
      </c>
      <c r="CZ169" s="210">
        <f t="shared" si="339"/>
        <v>0</v>
      </c>
      <c r="DA169" s="210">
        <f t="shared" si="339"/>
        <v>0</v>
      </c>
      <c r="DB169" s="210">
        <f t="shared" si="339"/>
        <v>0</v>
      </c>
      <c r="DC169" s="210">
        <f t="shared" si="339"/>
        <v>0</v>
      </c>
      <c r="DD169" s="210">
        <f t="shared" si="339"/>
        <v>0</v>
      </c>
      <c r="DE169" s="210">
        <f t="shared" si="339"/>
        <v>126896000</v>
      </c>
      <c r="DF169" s="210">
        <f t="shared" si="339"/>
        <v>254534733.41999999</v>
      </c>
      <c r="DG169" s="210">
        <f t="shared" si="339"/>
        <v>249244000</v>
      </c>
      <c r="DH169" s="210">
        <f t="shared" si="339"/>
        <v>249244000</v>
      </c>
      <c r="DI169" s="210">
        <f t="shared" si="339"/>
        <v>0</v>
      </c>
      <c r="DJ169" s="210">
        <f t="shared" si="339"/>
        <v>0</v>
      </c>
      <c r="DK169" s="210">
        <f t="shared" si="339"/>
        <v>0</v>
      </c>
      <c r="DL169" s="210">
        <f t="shared" si="339"/>
        <v>0</v>
      </c>
      <c r="DM169" s="210">
        <f t="shared" si="339"/>
        <v>0</v>
      </c>
      <c r="DN169" s="210">
        <f t="shared" si="339"/>
        <v>130702880</v>
      </c>
      <c r="DO169" s="210">
        <f t="shared" si="339"/>
        <v>28680733</v>
      </c>
      <c r="DP169" s="210">
        <f t="shared" si="339"/>
        <v>330733</v>
      </c>
      <c r="DQ169" s="210">
        <f t="shared" si="339"/>
        <v>330733</v>
      </c>
      <c r="DR169" s="210">
        <f t="shared" si="339"/>
        <v>0</v>
      </c>
      <c r="DS169" s="210">
        <f t="shared" si="339"/>
        <v>0</v>
      </c>
      <c r="DT169" s="210">
        <f t="shared" si="339"/>
        <v>169700000</v>
      </c>
      <c r="DU169" s="210">
        <f t="shared" si="339"/>
        <v>141346407</v>
      </c>
      <c r="DV169" s="210">
        <f t="shared" si="339"/>
        <v>141346407</v>
      </c>
      <c r="DW169" s="210">
        <f t="shared" si="339"/>
        <v>0</v>
      </c>
      <c r="DX169" s="210">
        <f t="shared" si="339"/>
        <v>0</v>
      </c>
      <c r="DY169" s="210">
        <f t="shared" ref="DY169:EW169" si="340">SUM(DY170)</f>
        <v>0</v>
      </c>
      <c r="DZ169" s="210">
        <f t="shared" si="340"/>
        <v>0</v>
      </c>
      <c r="EA169" s="210">
        <f t="shared" si="340"/>
        <v>0</v>
      </c>
      <c r="EB169" s="210">
        <f t="shared" si="340"/>
        <v>0</v>
      </c>
      <c r="EC169" s="210">
        <f t="shared" si="340"/>
        <v>0</v>
      </c>
      <c r="ED169" s="210">
        <f t="shared" si="340"/>
        <v>0</v>
      </c>
      <c r="EE169" s="210">
        <f t="shared" si="340"/>
        <v>0</v>
      </c>
      <c r="EF169" s="210">
        <f t="shared" si="340"/>
        <v>0</v>
      </c>
      <c r="EG169" s="210">
        <f t="shared" si="340"/>
        <v>0</v>
      </c>
      <c r="EH169" s="210">
        <f t="shared" si="340"/>
        <v>0</v>
      </c>
      <c r="EI169" s="210">
        <f t="shared" si="340"/>
        <v>0</v>
      </c>
      <c r="EJ169" s="210">
        <f t="shared" si="340"/>
        <v>0</v>
      </c>
      <c r="EK169" s="210">
        <f t="shared" si="340"/>
        <v>0</v>
      </c>
      <c r="EL169" s="210">
        <f t="shared" si="340"/>
        <v>0</v>
      </c>
      <c r="EM169" s="210">
        <f t="shared" si="340"/>
        <v>0</v>
      </c>
      <c r="EN169" s="210">
        <f t="shared" si="340"/>
        <v>0</v>
      </c>
      <c r="EO169" s="210">
        <f t="shared" si="340"/>
        <v>0</v>
      </c>
      <c r="EP169" s="210">
        <f t="shared" si="340"/>
        <v>0</v>
      </c>
      <c r="EQ169" s="210">
        <f t="shared" si="340"/>
        <v>0</v>
      </c>
      <c r="ER169" s="210">
        <f t="shared" si="340"/>
        <v>0</v>
      </c>
      <c r="ES169" s="210">
        <f t="shared" si="340"/>
        <v>0</v>
      </c>
      <c r="ET169" s="210">
        <f t="shared" si="340"/>
        <v>0</v>
      </c>
      <c r="EU169" s="210">
        <f t="shared" si="340"/>
        <v>0</v>
      </c>
      <c r="EV169" s="210">
        <f t="shared" si="340"/>
        <v>0</v>
      </c>
      <c r="EW169" s="210">
        <f t="shared" si="340"/>
        <v>130702880</v>
      </c>
      <c r="EX169" s="210">
        <f t="shared" ref="EX169:GZ169" si="341">SUM(EX170)</f>
        <v>198380733</v>
      </c>
      <c r="EY169" s="210">
        <f t="shared" si="341"/>
        <v>141677140</v>
      </c>
      <c r="EZ169" s="210">
        <f t="shared" si="341"/>
        <v>141677140</v>
      </c>
      <c r="FA169" s="210">
        <f t="shared" si="341"/>
        <v>0</v>
      </c>
      <c r="FB169" s="210">
        <f t="shared" si="341"/>
        <v>0</v>
      </c>
      <c r="FC169" s="210">
        <f t="shared" si="341"/>
        <v>0</v>
      </c>
      <c r="FD169" s="210">
        <f t="shared" si="341"/>
        <v>0</v>
      </c>
      <c r="FE169" s="210">
        <f t="shared" si="341"/>
        <v>0</v>
      </c>
      <c r="FF169" s="210">
        <f t="shared" si="341"/>
        <v>0</v>
      </c>
      <c r="FG169" s="210">
        <f t="shared" si="341"/>
        <v>134623966.40000001</v>
      </c>
      <c r="FH169" s="210">
        <f t="shared" si="341"/>
        <v>71832831</v>
      </c>
      <c r="FI169" s="210">
        <f t="shared" si="341"/>
        <v>0</v>
      </c>
      <c r="FJ169" s="210">
        <f t="shared" si="341"/>
        <v>0</v>
      </c>
      <c r="FK169" s="210">
        <f t="shared" si="341"/>
        <v>0</v>
      </c>
      <c r="FL169" s="210">
        <f t="shared" si="341"/>
        <v>0</v>
      </c>
      <c r="FM169" s="210">
        <f t="shared" si="341"/>
        <v>173590744</v>
      </c>
      <c r="FN169" s="210">
        <f t="shared" si="341"/>
        <v>44780000</v>
      </c>
      <c r="FO169" s="210">
        <f t="shared" si="341"/>
        <v>12316000</v>
      </c>
      <c r="FP169" s="210">
        <f t="shared" si="341"/>
        <v>0</v>
      </c>
      <c r="FQ169" s="210">
        <f t="shared" si="341"/>
        <v>0</v>
      </c>
      <c r="FR169" s="210">
        <f t="shared" si="341"/>
        <v>0</v>
      </c>
      <c r="FS169" s="210">
        <f t="shared" si="341"/>
        <v>0</v>
      </c>
      <c r="FT169" s="210">
        <f t="shared" si="341"/>
        <v>0</v>
      </c>
      <c r="FU169" s="210">
        <f t="shared" si="341"/>
        <v>0</v>
      </c>
      <c r="FV169" s="210">
        <f t="shared" si="341"/>
        <v>0</v>
      </c>
      <c r="FW169" s="210">
        <f t="shared" si="341"/>
        <v>0</v>
      </c>
      <c r="FX169" s="210">
        <f t="shared" si="341"/>
        <v>0</v>
      </c>
      <c r="FY169" s="210">
        <f t="shared" si="341"/>
        <v>0</v>
      </c>
      <c r="FZ169" s="210">
        <f t="shared" si="341"/>
        <v>0</v>
      </c>
      <c r="GA169" s="210">
        <f t="shared" si="341"/>
        <v>0</v>
      </c>
      <c r="GB169" s="210">
        <f t="shared" si="341"/>
        <v>0</v>
      </c>
      <c r="GC169" s="210">
        <f t="shared" si="341"/>
        <v>0</v>
      </c>
      <c r="GD169" s="210">
        <f t="shared" si="341"/>
        <v>0</v>
      </c>
      <c r="GE169" s="210">
        <f t="shared" si="341"/>
        <v>0</v>
      </c>
      <c r="GF169" s="210">
        <f t="shared" si="341"/>
        <v>0</v>
      </c>
      <c r="GG169" s="210">
        <f t="shared" si="341"/>
        <v>0</v>
      </c>
      <c r="GH169" s="210">
        <f t="shared" si="341"/>
        <v>0</v>
      </c>
      <c r="GI169" s="210">
        <f t="shared" si="341"/>
        <v>0</v>
      </c>
      <c r="GJ169" s="210">
        <f t="shared" si="341"/>
        <v>0</v>
      </c>
      <c r="GK169" s="210">
        <f t="shared" si="341"/>
        <v>0</v>
      </c>
      <c r="GL169" s="210">
        <f t="shared" si="341"/>
        <v>0</v>
      </c>
      <c r="GM169" s="210">
        <f t="shared" si="341"/>
        <v>0</v>
      </c>
      <c r="GN169" s="210">
        <f t="shared" si="341"/>
        <v>0</v>
      </c>
      <c r="GO169" s="210">
        <f t="shared" si="341"/>
        <v>0</v>
      </c>
      <c r="GP169" s="210">
        <f t="shared" si="341"/>
        <v>0</v>
      </c>
      <c r="GQ169" s="210">
        <f t="shared" si="341"/>
        <v>0</v>
      </c>
      <c r="GR169" s="210">
        <f t="shared" si="341"/>
        <v>0</v>
      </c>
      <c r="GS169" s="210">
        <f t="shared" si="341"/>
        <v>0</v>
      </c>
      <c r="GT169" s="210">
        <f t="shared" si="341"/>
        <v>0</v>
      </c>
      <c r="GU169" s="210">
        <f t="shared" si="341"/>
        <v>134623966.40000001</v>
      </c>
      <c r="GV169" s="210">
        <f t="shared" si="341"/>
        <v>245423575</v>
      </c>
      <c r="GW169" s="210">
        <f t="shared" si="341"/>
        <v>44780000</v>
      </c>
      <c r="GX169" s="210">
        <f t="shared" si="341"/>
        <v>12316000</v>
      </c>
      <c r="GY169" s="210">
        <f t="shared" si="341"/>
        <v>0</v>
      </c>
      <c r="GZ169" s="821">
        <f t="shared" si="341"/>
        <v>515422846.39999998</v>
      </c>
      <c r="HA169" s="269"/>
      <c r="HB169" s="266"/>
      <c r="HC169" s="326"/>
    </row>
    <row r="170" spans="1:211" ht="107.25" customHeight="1" x14ac:dyDescent="0.2">
      <c r="A170" s="782"/>
      <c r="B170" s="411"/>
      <c r="C170" s="313">
        <v>14</v>
      </c>
      <c r="D170" s="280" t="s">
        <v>413</v>
      </c>
      <c r="E170" s="281" t="s">
        <v>275</v>
      </c>
      <c r="F170" s="417">
        <v>0.03</v>
      </c>
      <c r="G170" s="287">
        <v>118</v>
      </c>
      <c r="H170" s="283" t="s">
        <v>414</v>
      </c>
      <c r="I170" s="297" t="s">
        <v>415</v>
      </c>
      <c r="J170" s="790" t="s">
        <v>401</v>
      </c>
      <c r="K170" s="822">
        <v>5</v>
      </c>
      <c r="L170" s="529" t="s">
        <v>73</v>
      </c>
      <c r="M170" s="313">
        <v>16</v>
      </c>
      <c r="N170" s="313">
        <v>20</v>
      </c>
      <c r="O170" s="477">
        <v>4</v>
      </c>
      <c r="P170" s="478">
        <v>5</v>
      </c>
      <c r="Q170" s="527">
        <v>6</v>
      </c>
      <c r="R170" s="289"/>
      <c r="S170" s="528">
        <v>8</v>
      </c>
      <c r="T170" s="527">
        <v>6</v>
      </c>
      <c r="U170" s="527"/>
      <c r="V170" s="528">
        <v>6</v>
      </c>
      <c r="W170" s="527">
        <v>4</v>
      </c>
      <c r="X170" s="529"/>
      <c r="Y170" s="529">
        <v>2</v>
      </c>
      <c r="Z170" s="823">
        <f>BM170/BM169</f>
        <v>1</v>
      </c>
      <c r="AA170" s="286">
        <v>4</v>
      </c>
      <c r="AB170" s="315" t="s">
        <v>114</v>
      </c>
      <c r="AC170" s="127"/>
      <c r="AD170" s="55"/>
      <c r="AE170" s="54"/>
      <c r="AF170" s="54"/>
      <c r="AG170" s="57">
        <v>123200000</v>
      </c>
      <c r="AH170" s="57">
        <v>174931667</v>
      </c>
      <c r="AI170" s="55">
        <v>142120667</v>
      </c>
      <c r="AJ170" s="55">
        <v>142120667</v>
      </c>
      <c r="AK170" s="127"/>
      <c r="AL170" s="55">
        <v>12500000</v>
      </c>
      <c r="AM170" s="55">
        <v>12500000</v>
      </c>
      <c r="AN170" s="55">
        <v>12500000</v>
      </c>
      <c r="AO170" s="127"/>
      <c r="AP170" s="55"/>
      <c r="AQ170" s="55"/>
      <c r="AR170" s="55"/>
      <c r="AS170" s="127"/>
      <c r="AT170" s="55"/>
      <c r="AU170" s="54"/>
      <c r="AV170" s="54"/>
      <c r="AW170" s="127"/>
      <c r="AX170" s="55"/>
      <c r="AY170" s="55"/>
      <c r="AZ170" s="55"/>
      <c r="BA170" s="127"/>
      <c r="BB170" s="55"/>
      <c r="BC170" s="55"/>
      <c r="BD170" s="55"/>
      <c r="BE170" s="127"/>
      <c r="BF170" s="55"/>
      <c r="BG170" s="54"/>
      <c r="BH170" s="54"/>
      <c r="BI170" s="127"/>
      <c r="BJ170" s="55"/>
      <c r="BK170" s="55"/>
      <c r="BL170" s="55"/>
      <c r="BM170" s="53">
        <f>+AC170+AG170+AK170+AO170+AS170+AW170+BA170+BE170+BI170</f>
        <v>123200000</v>
      </c>
      <c r="BN170" s="54">
        <f>AD170+AH170+AL170+AP170+AT170+AX170+BB170+BF170+BJ170</f>
        <v>187431667</v>
      </c>
      <c r="BO170" s="54">
        <f>AE170+AI170+AM170+AQ170+AU170+AY170+BC170+BG170+BK170</f>
        <v>154620667</v>
      </c>
      <c r="BP170" s="54">
        <f>AF170+AJ170+AN170+AR170+AV170+AZ170+BD170+BH170+BL170</f>
        <v>154620667</v>
      </c>
      <c r="BQ170" s="87"/>
      <c r="BR170" s="87"/>
      <c r="BS170" s="87"/>
      <c r="BT170" s="87"/>
      <c r="BU170" s="87">
        <v>126896000</v>
      </c>
      <c r="BV170" s="87">
        <v>72215489</v>
      </c>
      <c r="BW170" s="87">
        <v>72215489</v>
      </c>
      <c r="BX170" s="87">
        <v>72215489</v>
      </c>
      <c r="BY170" s="87"/>
      <c r="BZ170" s="87"/>
      <c r="CA170" s="87">
        <v>153319244.41999999</v>
      </c>
      <c r="CB170" s="87">
        <v>152988511</v>
      </c>
      <c r="CC170" s="87">
        <v>152988511</v>
      </c>
      <c r="CD170" s="87"/>
      <c r="CE170" s="87"/>
      <c r="CF170" s="86">
        <v>29000000</v>
      </c>
      <c r="CG170" s="87">
        <v>24040000</v>
      </c>
      <c r="CH170" s="87">
        <v>24040000</v>
      </c>
      <c r="CI170" s="87"/>
      <c r="CJ170" s="87"/>
      <c r="CK170" s="87"/>
      <c r="CL170" s="87"/>
      <c r="CM170" s="87"/>
      <c r="CN170" s="87"/>
      <c r="CO170" s="87"/>
      <c r="CP170" s="87"/>
      <c r="CQ170" s="87"/>
      <c r="CR170" s="87"/>
      <c r="CS170" s="87"/>
      <c r="CT170" s="87"/>
      <c r="CU170" s="87"/>
      <c r="CV170" s="87"/>
      <c r="CW170" s="87"/>
      <c r="CX170" s="87"/>
      <c r="CY170" s="87"/>
      <c r="CZ170" s="87"/>
      <c r="DA170" s="87"/>
      <c r="DB170" s="87"/>
      <c r="DC170" s="87"/>
      <c r="DD170" s="87"/>
      <c r="DE170" s="85">
        <f>BQ170+BU170+BZ170+CE170+CI170+CM170+CQ170+CV170+DA170</f>
        <v>126896000</v>
      </c>
      <c r="DF170" s="100">
        <f>BR170+BV170+CA170+CF170+CJ170+CN170+CR170+CW170+DB170</f>
        <v>254534733.41999999</v>
      </c>
      <c r="DG170" s="100">
        <f>BS170+BW170+CB170+CG170+CK170+CO170+CS170+CX170+DC170</f>
        <v>249244000</v>
      </c>
      <c r="DH170" s="100">
        <f>BT170+BX170+CC170+CH170+CL170+CP170+CT170+CY170+DD170</f>
        <v>249244000</v>
      </c>
      <c r="DI170" s="100"/>
      <c r="DJ170" s="88"/>
      <c r="DK170" s="66"/>
      <c r="DL170" s="88"/>
      <c r="DM170" s="88"/>
      <c r="DN170" s="88">
        <v>130702880</v>
      </c>
      <c r="DO170" s="88">
        <f>[5]METAS!$O$25+[5]METAS!$O$26</f>
        <v>28680733</v>
      </c>
      <c r="DP170" s="88">
        <v>330733</v>
      </c>
      <c r="DQ170" s="88">
        <v>330733</v>
      </c>
      <c r="DR170" s="88"/>
      <c r="DS170" s="88"/>
      <c r="DT170" s="88">
        <v>169700000</v>
      </c>
      <c r="DU170" s="88">
        <v>141346407</v>
      </c>
      <c r="DV170" s="88">
        <v>141346407</v>
      </c>
      <c r="DW170" s="88"/>
      <c r="DX170" s="88"/>
      <c r="DY170" s="88"/>
      <c r="DZ170" s="88"/>
      <c r="EA170" s="88"/>
      <c r="EB170" s="88"/>
      <c r="EC170" s="88"/>
      <c r="ED170" s="88"/>
      <c r="EE170" s="88"/>
      <c r="EF170" s="88"/>
      <c r="EG170" s="88"/>
      <c r="EH170" s="88"/>
      <c r="EI170" s="88"/>
      <c r="EJ170" s="88"/>
      <c r="EK170" s="88"/>
      <c r="EL170" s="88"/>
      <c r="EM170" s="88"/>
      <c r="EN170" s="88"/>
      <c r="EO170" s="88"/>
      <c r="EP170" s="88"/>
      <c r="EQ170" s="88"/>
      <c r="ER170" s="88"/>
      <c r="ES170" s="88"/>
      <c r="ET170" s="87"/>
      <c r="EU170" s="87"/>
      <c r="EV170" s="87"/>
      <c r="EW170" s="85">
        <f>DJ170+DN170+DS170+DX170+EB170+EF170+EJ170+EN170+ES170</f>
        <v>130702880</v>
      </c>
      <c r="EX170" s="90">
        <f>DK170+DO170+DT170+DY170+EC170+EG170+EK170+EO170+ET170</f>
        <v>198380733</v>
      </c>
      <c r="EY170" s="90">
        <f>DL170+DP170+DU170+DZ170+ED170+EH170+EL170+EP170+EU170</f>
        <v>141677140</v>
      </c>
      <c r="EZ170" s="90">
        <f>DM170+DQ170+DV170+EA170+EE170+EI170+EM170+EQ170+EV170</f>
        <v>141677140</v>
      </c>
      <c r="FA170" s="192"/>
      <c r="FB170" s="87"/>
      <c r="FC170" s="88"/>
      <c r="FD170" s="88"/>
      <c r="FE170" s="88"/>
      <c r="FF170" s="147"/>
      <c r="FG170" s="87">
        <v>134623966.40000001</v>
      </c>
      <c r="FH170" s="87">
        <v>71832831</v>
      </c>
      <c r="FI170" s="87"/>
      <c r="FJ170" s="87"/>
      <c r="FK170" s="87"/>
      <c r="FL170" s="87"/>
      <c r="FM170" s="696">
        <v>173590744</v>
      </c>
      <c r="FN170" s="696">
        <v>44780000</v>
      </c>
      <c r="FO170" s="696">
        <v>12316000</v>
      </c>
      <c r="FP170" s="696"/>
      <c r="FQ170" s="87"/>
      <c r="FR170" s="87"/>
      <c r="FS170" s="87"/>
      <c r="FT170" s="87"/>
      <c r="FU170" s="87"/>
      <c r="FV170" s="87"/>
      <c r="FW170" s="87"/>
      <c r="FX170" s="87"/>
      <c r="FY170" s="87"/>
      <c r="FZ170" s="87"/>
      <c r="GA170" s="87"/>
      <c r="GB170" s="87"/>
      <c r="GC170" s="87"/>
      <c r="GD170" s="87"/>
      <c r="GE170" s="87"/>
      <c r="GF170" s="87"/>
      <c r="GG170" s="87"/>
      <c r="GH170" s="87"/>
      <c r="GI170" s="87"/>
      <c r="GJ170" s="87"/>
      <c r="GK170" s="87"/>
      <c r="GL170" s="87"/>
      <c r="GM170" s="87"/>
      <c r="GN170" s="87"/>
      <c r="GO170" s="87"/>
      <c r="GP170" s="87"/>
      <c r="GQ170" s="87"/>
      <c r="GR170" s="87"/>
      <c r="GS170" s="87"/>
      <c r="GT170" s="87"/>
      <c r="GU170" s="85">
        <f>FB170+FG170+FL170+FQ170+FV170+GA170+GF170+GK170+GP170</f>
        <v>134623966.40000001</v>
      </c>
      <c r="GV170" s="85">
        <f>GQ170+GL170+GG170+GB170+FW170+FR170+FM170+FH170+FC170</f>
        <v>245423575</v>
      </c>
      <c r="GW170" s="85">
        <f>GR170+GM170+GH170+GC170+FX170+FS170+FN170+FI170+FD170</f>
        <v>44780000</v>
      </c>
      <c r="GX170" s="85">
        <f>GS170+GN170+GI170+GD170+FY170+FT170+FO170+FJ170+FE170</f>
        <v>12316000</v>
      </c>
      <c r="GY170" s="85">
        <f>GT170+GO170+GJ170+GE170+FZ170+FU170+FP170+FK170+FF170</f>
        <v>0</v>
      </c>
      <c r="GZ170" s="772">
        <f>BM170+DE170+EW170+GU170</f>
        <v>515422846.39999998</v>
      </c>
      <c r="HA170" s="746" t="s">
        <v>1056</v>
      </c>
      <c r="HB170" s="299" t="s">
        <v>1327</v>
      </c>
      <c r="HC170" s="342" t="s">
        <v>1594</v>
      </c>
    </row>
    <row r="171" spans="1:211" ht="24.75" customHeight="1" x14ac:dyDescent="0.2">
      <c r="A171" s="782"/>
      <c r="B171" s="252">
        <v>10</v>
      </c>
      <c r="C171" s="355" t="s">
        <v>416</v>
      </c>
      <c r="D171" s="254"/>
      <c r="E171" s="254"/>
      <c r="F171" s="254"/>
      <c r="G171" s="356"/>
      <c r="H171" s="356"/>
      <c r="I171" s="356"/>
      <c r="J171" s="356"/>
      <c r="K171" s="356"/>
      <c r="L171" s="356"/>
      <c r="M171" s="356"/>
      <c r="N171" s="356"/>
      <c r="O171" s="356"/>
      <c r="P171" s="356"/>
      <c r="Q171" s="356"/>
      <c r="R171" s="356"/>
      <c r="S171" s="356"/>
      <c r="T171" s="356"/>
      <c r="U171" s="356"/>
      <c r="V171" s="356"/>
      <c r="W171" s="356"/>
      <c r="X171" s="356"/>
      <c r="Y171" s="356"/>
      <c r="Z171" s="356"/>
      <c r="AA171" s="356"/>
      <c r="AB171" s="356"/>
      <c r="AC171" s="50">
        <f t="shared" ref="AC171:CN171" si="342">+AC172+AC174</f>
        <v>0</v>
      </c>
      <c r="AD171" s="50">
        <f t="shared" si="342"/>
        <v>0</v>
      </c>
      <c r="AE171" s="50">
        <f t="shared" si="342"/>
        <v>0</v>
      </c>
      <c r="AF171" s="50">
        <f t="shared" si="342"/>
        <v>0</v>
      </c>
      <c r="AG171" s="50">
        <f t="shared" si="342"/>
        <v>333032525</v>
      </c>
      <c r="AH171" s="50">
        <f t="shared" si="342"/>
        <v>312865735</v>
      </c>
      <c r="AI171" s="50">
        <f t="shared" si="342"/>
        <v>158252651</v>
      </c>
      <c r="AJ171" s="50">
        <f t="shared" si="342"/>
        <v>158252651</v>
      </c>
      <c r="AK171" s="50">
        <f t="shared" si="342"/>
        <v>90000000</v>
      </c>
      <c r="AL171" s="50">
        <f t="shared" si="342"/>
        <v>90000000</v>
      </c>
      <c r="AM171" s="50">
        <f t="shared" si="342"/>
        <v>88000000</v>
      </c>
      <c r="AN171" s="50">
        <f t="shared" si="342"/>
        <v>88000000</v>
      </c>
      <c r="AO171" s="50">
        <f t="shared" si="342"/>
        <v>0</v>
      </c>
      <c r="AP171" s="50">
        <f t="shared" si="342"/>
        <v>0</v>
      </c>
      <c r="AQ171" s="50">
        <f t="shared" si="342"/>
        <v>0</v>
      </c>
      <c r="AR171" s="50">
        <f t="shared" si="342"/>
        <v>0</v>
      </c>
      <c r="AS171" s="50">
        <f t="shared" si="342"/>
        <v>0</v>
      </c>
      <c r="AT171" s="50">
        <f t="shared" si="342"/>
        <v>0</v>
      </c>
      <c r="AU171" s="50">
        <f t="shared" si="342"/>
        <v>0</v>
      </c>
      <c r="AV171" s="50">
        <f t="shared" si="342"/>
        <v>0</v>
      </c>
      <c r="AW171" s="50">
        <f t="shared" si="342"/>
        <v>0</v>
      </c>
      <c r="AX171" s="50">
        <f t="shared" si="342"/>
        <v>0</v>
      </c>
      <c r="AY171" s="50">
        <f t="shared" si="342"/>
        <v>0</v>
      </c>
      <c r="AZ171" s="50">
        <f t="shared" si="342"/>
        <v>0</v>
      </c>
      <c r="BA171" s="50">
        <f t="shared" si="342"/>
        <v>0</v>
      </c>
      <c r="BB171" s="50">
        <f t="shared" si="342"/>
        <v>0</v>
      </c>
      <c r="BC171" s="50">
        <f t="shared" si="342"/>
        <v>0</v>
      </c>
      <c r="BD171" s="50">
        <f t="shared" si="342"/>
        <v>0</v>
      </c>
      <c r="BE171" s="50">
        <f t="shared" si="342"/>
        <v>0</v>
      </c>
      <c r="BF171" s="50">
        <f t="shared" si="342"/>
        <v>0</v>
      </c>
      <c r="BG171" s="50">
        <f t="shared" si="342"/>
        <v>0</v>
      </c>
      <c r="BH171" s="50">
        <f t="shared" si="342"/>
        <v>0</v>
      </c>
      <c r="BI171" s="50">
        <f t="shared" si="342"/>
        <v>0</v>
      </c>
      <c r="BJ171" s="50">
        <f t="shared" si="342"/>
        <v>0</v>
      </c>
      <c r="BK171" s="50">
        <f t="shared" si="342"/>
        <v>0</v>
      </c>
      <c r="BL171" s="50">
        <f t="shared" si="342"/>
        <v>0</v>
      </c>
      <c r="BM171" s="50">
        <f t="shared" si="342"/>
        <v>423032525</v>
      </c>
      <c r="BN171" s="50">
        <f t="shared" si="342"/>
        <v>402865735</v>
      </c>
      <c r="BO171" s="50">
        <f t="shared" si="342"/>
        <v>246252651</v>
      </c>
      <c r="BP171" s="50">
        <f t="shared" si="342"/>
        <v>246252651</v>
      </c>
      <c r="BQ171" s="50">
        <f t="shared" si="342"/>
        <v>0</v>
      </c>
      <c r="BR171" s="50">
        <f t="shared" si="342"/>
        <v>0</v>
      </c>
      <c r="BS171" s="50">
        <f t="shared" si="342"/>
        <v>0</v>
      </c>
      <c r="BT171" s="50">
        <f t="shared" si="342"/>
        <v>0</v>
      </c>
      <c r="BU171" s="50">
        <f t="shared" si="342"/>
        <v>236949833</v>
      </c>
      <c r="BV171" s="50">
        <f t="shared" si="342"/>
        <v>185613084</v>
      </c>
      <c r="BW171" s="50">
        <f t="shared" si="342"/>
        <v>117355100</v>
      </c>
      <c r="BX171" s="50">
        <f t="shared" si="342"/>
        <v>117355100</v>
      </c>
      <c r="BY171" s="50">
        <f t="shared" si="342"/>
        <v>0</v>
      </c>
      <c r="BZ171" s="50">
        <f t="shared" si="342"/>
        <v>233900000</v>
      </c>
      <c r="CA171" s="50">
        <f t="shared" si="342"/>
        <v>500577643</v>
      </c>
      <c r="CB171" s="50">
        <f t="shared" si="342"/>
        <v>350969866</v>
      </c>
      <c r="CC171" s="50">
        <f t="shared" si="342"/>
        <v>350969866</v>
      </c>
      <c r="CD171" s="50">
        <f t="shared" si="342"/>
        <v>0</v>
      </c>
      <c r="CE171" s="50">
        <f t="shared" si="342"/>
        <v>0</v>
      </c>
      <c r="CF171" s="50">
        <f t="shared" si="342"/>
        <v>0</v>
      </c>
      <c r="CG171" s="50">
        <f t="shared" si="342"/>
        <v>0</v>
      </c>
      <c r="CH171" s="50">
        <f t="shared" si="342"/>
        <v>0</v>
      </c>
      <c r="CI171" s="50">
        <f t="shared" si="342"/>
        <v>0</v>
      </c>
      <c r="CJ171" s="50">
        <f t="shared" si="342"/>
        <v>0</v>
      </c>
      <c r="CK171" s="50">
        <f t="shared" si="342"/>
        <v>0</v>
      </c>
      <c r="CL171" s="50">
        <f t="shared" si="342"/>
        <v>0</v>
      </c>
      <c r="CM171" s="50">
        <f t="shared" si="342"/>
        <v>0</v>
      </c>
      <c r="CN171" s="50">
        <f t="shared" si="342"/>
        <v>0</v>
      </c>
      <c r="CO171" s="50">
        <f t="shared" ref="CO171:EV171" si="343">+CO172+CO174</f>
        <v>0</v>
      </c>
      <c r="CP171" s="50">
        <f t="shared" si="343"/>
        <v>0</v>
      </c>
      <c r="CQ171" s="50">
        <f t="shared" si="343"/>
        <v>0</v>
      </c>
      <c r="CR171" s="50">
        <f t="shared" si="343"/>
        <v>0</v>
      </c>
      <c r="CS171" s="50">
        <f t="shared" si="343"/>
        <v>0</v>
      </c>
      <c r="CT171" s="50">
        <f t="shared" si="343"/>
        <v>0</v>
      </c>
      <c r="CU171" s="50">
        <f t="shared" si="343"/>
        <v>0</v>
      </c>
      <c r="CV171" s="50">
        <f t="shared" si="343"/>
        <v>0</v>
      </c>
      <c r="CW171" s="50">
        <f t="shared" si="343"/>
        <v>0</v>
      </c>
      <c r="CX171" s="50">
        <f t="shared" si="343"/>
        <v>0</v>
      </c>
      <c r="CY171" s="50">
        <f t="shared" si="343"/>
        <v>0</v>
      </c>
      <c r="CZ171" s="50">
        <f t="shared" si="343"/>
        <v>0</v>
      </c>
      <c r="DA171" s="50">
        <f t="shared" si="343"/>
        <v>0</v>
      </c>
      <c r="DB171" s="50">
        <f t="shared" si="343"/>
        <v>0</v>
      </c>
      <c r="DC171" s="50">
        <f t="shared" si="343"/>
        <v>0</v>
      </c>
      <c r="DD171" s="50">
        <f t="shared" si="343"/>
        <v>0</v>
      </c>
      <c r="DE171" s="50">
        <f t="shared" si="343"/>
        <v>470849833</v>
      </c>
      <c r="DF171" s="50">
        <f t="shared" si="343"/>
        <v>686190727</v>
      </c>
      <c r="DG171" s="50">
        <f t="shared" si="343"/>
        <v>468324966</v>
      </c>
      <c r="DH171" s="50">
        <f t="shared" si="343"/>
        <v>468324966</v>
      </c>
      <c r="DI171" s="50">
        <f t="shared" si="343"/>
        <v>0</v>
      </c>
      <c r="DJ171" s="50">
        <f t="shared" si="343"/>
        <v>0</v>
      </c>
      <c r="DK171" s="50">
        <f t="shared" si="343"/>
        <v>0</v>
      </c>
      <c r="DL171" s="50">
        <f t="shared" si="343"/>
        <v>0</v>
      </c>
      <c r="DM171" s="50">
        <f t="shared" si="343"/>
        <v>0</v>
      </c>
      <c r="DN171" s="50">
        <f t="shared" si="343"/>
        <v>244058328</v>
      </c>
      <c r="DO171" s="50">
        <f t="shared" si="343"/>
        <v>594501361</v>
      </c>
      <c r="DP171" s="50">
        <f t="shared" si="343"/>
        <v>92059385</v>
      </c>
      <c r="DQ171" s="50">
        <f t="shared" si="343"/>
        <v>92059385</v>
      </c>
      <c r="DR171" s="50">
        <f t="shared" si="343"/>
        <v>0</v>
      </c>
      <c r="DS171" s="50">
        <f t="shared" si="343"/>
        <v>74647000</v>
      </c>
      <c r="DT171" s="50">
        <f t="shared" si="343"/>
        <v>406268649</v>
      </c>
      <c r="DU171" s="50">
        <f t="shared" si="343"/>
        <v>264769915</v>
      </c>
      <c r="DV171" s="50">
        <f t="shared" si="343"/>
        <v>264769915</v>
      </c>
      <c r="DW171" s="50">
        <f t="shared" si="343"/>
        <v>0</v>
      </c>
      <c r="DX171" s="50">
        <f t="shared" si="343"/>
        <v>0</v>
      </c>
      <c r="DY171" s="50">
        <f t="shared" si="343"/>
        <v>0</v>
      </c>
      <c r="DZ171" s="50">
        <f t="shared" si="343"/>
        <v>0</v>
      </c>
      <c r="EA171" s="50">
        <f t="shared" si="343"/>
        <v>0</v>
      </c>
      <c r="EB171" s="50">
        <f t="shared" si="343"/>
        <v>0</v>
      </c>
      <c r="EC171" s="50">
        <f t="shared" si="343"/>
        <v>0</v>
      </c>
      <c r="ED171" s="50">
        <f t="shared" si="343"/>
        <v>0</v>
      </c>
      <c r="EE171" s="50">
        <f t="shared" si="343"/>
        <v>0</v>
      </c>
      <c r="EF171" s="50">
        <f t="shared" si="343"/>
        <v>0</v>
      </c>
      <c r="EG171" s="50">
        <f t="shared" si="343"/>
        <v>0</v>
      </c>
      <c r="EH171" s="50">
        <f t="shared" si="343"/>
        <v>0</v>
      </c>
      <c r="EI171" s="50">
        <f t="shared" si="343"/>
        <v>0</v>
      </c>
      <c r="EJ171" s="50">
        <f t="shared" si="343"/>
        <v>0</v>
      </c>
      <c r="EK171" s="50">
        <f t="shared" si="343"/>
        <v>0</v>
      </c>
      <c r="EL171" s="50">
        <f t="shared" si="343"/>
        <v>0</v>
      </c>
      <c r="EM171" s="50">
        <f t="shared" si="343"/>
        <v>0</v>
      </c>
      <c r="EN171" s="50">
        <f t="shared" si="343"/>
        <v>0</v>
      </c>
      <c r="EO171" s="50">
        <f t="shared" si="343"/>
        <v>0</v>
      </c>
      <c r="EP171" s="50">
        <f t="shared" si="343"/>
        <v>0</v>
      </c>
      <c r="EQ171" s="50">
        <f t="shared" si="343"/>
        <v>0</v>
      </c>
      <c r="ER171" s="50">
        <f t="shared" si="343"/>
        <v>0</v>
      </c>
      <c r="ES171" s="50">
        <f t="shared" si="343"/>
        <v>0</v>
      </c>
      <c r="ET171" s="50">
        <f t="shared" si="343"/>
        <v>0</v>
      </c>
      <c r="EU171" s="50">
        <f t="shared" si="343"/>
        <v>0</v>
      </c>
      <c r="EV171" s="50">
        <f t="shared" si="343"/>
        <v>0</v>
      </c>
      <c r="EW171" s="50">
        <f t="shared" ref="EW171" si="344">+EW172+EW174</f>
        <v>318705328</v>
      </c>
      <c r="EX171" s="50">
        <f t="shared" ref="EX171:GZ171" si="345">+EX172+EX174</f>
        <v>1000770010</v>
      </c>
      <c r="EY171" s="50">
        <f t="shared" si="345"/>
        <v>356829300</v>
      </c>
      <c r="EZ171" s="50">
        <f t="shared" si="345"/>
        <v>356829300</v>
      </c>
      <c r="FA171" s="50">
        <f t="shared" si="345"/>
        <v>0</v>
      </c>
      <c r="FB171" s="50">
        <f t="shared" si="345"/>
        <v>0</v>
      </c>
      <c r="FC171" s="50">
        <f t="shared" si="345"/>
        <v>0</v>
      </c>
      <c r="FD171" s="50">
        <f t="shared" si="345"/>
        <v>0</v>
      </c>
      <c r="FE171" s="50">
        <f t="shared" si="345"/>
        <v>0</v>
      </c>
      <c r="FF171" s="50">
        <f t="shared" si="345"/>
        <v>0</v>
      </c>
      <c r="FG171" s="50">
        <f t="shared" si="345"/>
        <v>251380078</v>
      </c>
      <c r="FH171" s="50">
        <f t="shared" si="345"/>
        <v>219596501</v>
      </c>
      <c r="FI171" s="50">
        <f t="shared" si="345"/>
        <v>0</v>
      </c>
      <c r="FJ171" s="50">
        <f t="shared" si="345"/>
        <v>0</v>
      </c>
      <c r="FK171" s="50">
        <f t="shared" si="345"/>
        <v>0</v>
      </c>
      <c r="FL171" s="50">
        <f t="shared" si="345"/>
        <v>45000000</v>
      </c>
      <c r="FM171" s="50">
        <f t="shared" si="345"/>
        <v>410580526</v>
      </c>
      <c r="FN171" s="50">
        <f t="shared" si="345"/>
        <v>41859000</v>
      </c>
      <c r="FO171" s="50">
        <f t="shared" si="345"/>
        <v>10749000</v>
      </c>
      <c r="FP171" s="50">
        <f t="shared" si="345"/>
        <v>0</v>
      </c>
      <c r="FQ171" s="50">
        <f t="shared" si="345"/>
        <v>0</v>
      </c>
      <c r="FR171" s="50">
        <f t="shared" si="345"/>
        <v>0</v>
      </c>
      <c r="FS171" s="50">
        <f t="shared" si="345"/>
        <v>0</v>
      </c>
      <c r="FT171" s="50">
        <f t="shared" si="345"/>
        <v>0</v>
      </c>
      <c r="FU171" s="50">
        <f t="shared" si="345"/>
        <v>0</v>
      </c>
      <c r="FV171" s="50">
        <f t="shared" si="345"/>
        <v>0</v>
      </c>
      <c r="FW171" s="50">
        <f t="shared" si="345"/>
        <v>0</v>
      </c>
      <c r="FX171" s="50">
        <f t="shared" si="345"/>
        <v>0</v>
      </c>
      <c r="FY171" s="50">
        <f t="shared" si="345"/>
        <v>0</v>
      </c>
      <c r="FZ171" s="50">
        <f t="shared" si="345"/>
        <v>0</v>
      </c>
      <c r="GA171" s="50">
        <f t="shared" si="345"/>
        <v>0</v>
      </c>
      <c r="GB171" s="50">
        <f t="shared" si="345"/>
        <v>0</v>
      </c>
      <c r="GC171" s="50">
        <f t="shared" si="345"/>
        <v>0</v>
      </c>
      <c r="GD171" s="50">
        <f t="shared" si="345"/>
        <v>0</v>
      </c>
      <c r="GE171" s="50">
        <f t="shared" si="345"/>
        <v>0</v>
      </c>
      <c r="GF171" s="50">
        <f t="shared" si="345"/>
        <v>0</v>
      </c>
      <c r="GG171" s="50">
        <f t="shared" si="345"/>
        <v>0</v>
      </c>
      <c r="GH171" s="50">
        <f t="shared" si="345"/>
        <v>0</v>
      </c>
      <c r="GI171" s="50">
        <f t="shared" si="345"/>
        <v>0</v>
      </c>
      <c r="GJ171" s="50">
        <f t="shared" si="345"/>
        <v>0</v>
      </c>
      <c r="GK171" s="50">
        <f t="shared" si="345"/>
        <v>0</v>
      </c>
      <c r="GL171" s="50">
        <f t="shared" si="345"/>
        <v>0</v>
      </c>
      <c r="GM171" s="50">
        <f t="shared" si="345"/>
        <v>0</v>
      </c>
      <c r="GN171" s="50">
        <f t="shared" si="345"/>
        <v>0</v>
      </c>
      <c r="GO171" s="50">
        <f t="shared" si="345"/>
        <v>0</v>
      </c>
      <c r="GP171" s="50">
        <f t="shared" si="345"/>
        <v>0</v>
      </c>
      <c r="GQ171" s="50">
        <f t="shared" si="345"/>
        <v>0</v>
      </c>
      <c r="GR171" s="50">
        <f t="shared" si="345"/>
        <v>0</v>
      </c>
      <c r="GS171" s="50">
        <f t="shared" si="345"/>
        <v>0</v>
      </c>
      <c r="GT171" s="50">
        <f t="shared" si="345"/>
        <v>0</v>
      </c>
      <c r="GU171" s="50">
        <f t="shared" si="345"/>
        <v>296380078</v>
      </c>
      <c r="GV171" s="50">
        <f t="shared" si="345"/>
        <v>630177027</v>
      </c>
      <c r="GW171" s="50">
        <f t="shared" si="345"/>
        <v>41859000</v>
      </c>
      <c r="GX171" s="50">
        <f t="shared" si="345"/>
        <v>10749000</v>
      </c>
      <c r="GY171" s="50">
        <f t="shared" si="345"/>
        <v>0</v>
      </c>
      <c r="GZ171" s="768">
        <f t="shared" si="345"/>
        <v>1508967764</v>
      </c>
      <c r="HA171" s="256"/>
      <c r="HB171" s="263"/>
      <c r="HC171" s="326"/>
    </row>
    <row r="172" spans="1:211" ht="24.75" customHeight="1" x14ac:dyDescent="0.2">
      <c r="A172" s="782"/>
      <c r="B172" s="783"/>
      <c r="C172" s="266">
        <v>32</v>
      </c>
      <c r="D172" s="267" t="s">
        <v>417</v>
      </c>
      <c r="E172" s="270"/>
      <c r="F172" s="270"/>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51">
        <f t="shared" ref="AC172:BL172" si="346">SUM(AC173)</f>
        <v>0</v>
      </c>
      <c r="AD172" s="51">
        <f t="shared" si="346"/>
        <v>0</v>
      </c>
      <c r="AE172" s="51">
        <f t="shared" si="346"/>
        <v>0</v>
      </c>
      <c r="AF172" s="51">
        <f t="shared" si="346"/>
        <v>0</v>
      </c>
      <c r="AG172" s="51">
        <f t="shared" si="346"/>
        <v>333032525</v>
      </c>
      <c r="AH172" s="51">
        <f t="shared" si="346"/>
        <v>312865735</v>
      </c>
      <c r="AI172" s="51">
        <f t="shared" si="346"/>
        <v>158252651</v>
      </c>
      <c r="AJ172" s="51">
        <f t="shared" si="346"/>
        <v>158252651</v>
      </c>
      <c r="AK172" s="51">
        <f t="shared" si="346"/>
        <v>60000000</v>
      </c>
      <c r="AL172" s="51">
        <f t="shared" si="346"/>
        <v>60000000</v>
      </c>
      <c r="AM172" s="51">
        <f t="shared" si="346"/>
        <v>60000000</v>
      </c>
      <c r="AN172" s="51">
        <f t="shared" si="346"/>
        <v>60000000</v>
      </c>
      <c r="AO172" s="51">
        <f t="shared" si="346"/>
        <v>0</v>
      </c>
      <c r="AP172" s="51">
        <f t="shared" si="346"/>
        <v>0</v>
      </c>
      <c r="AQ172" s="51">
        <f t="shared" si="346"/>
        <v>0</v>
      </c>
      <c r="AR172" s="51">
        <f t="shared" si="346"/>
        <v>0</v>
      </c>
      <c r="AS172" s="51">
        <f t="shared" si="346"/>
        <v>0</v>
      </c>
      <c r="AT172" s="51">
        <f t="shared" si="346"/>
        <v>0</v>
      </c>
      <c r="AU172" s="51">
        <f t="shared" si="346"/>
        <v>0</v>
      </c>
      <c r="AV172" s="51">
        <f t="shared" si="346"/>
        <v>0</v>
      </c>
      <c r="AW172" s="51">
        <f t="shared" si="346"/>
        <v>0</v>
      </c>
      <c r="AX172" s="51">
        <f t="shared" si="346"/>
        <v>0</v>
      </c>
      <c r="AY172" s="51">
        <f t="shared" si="346"/>
        <v>0</v>
      </c>
      <c r="AZ172" s="51">
        <f t="shared" si="346"/>
        <v>0</v>
      </c>
      <c r="BA172" s="51">
        <f t="shared" si="346"/>
        <v>0</v>
      </c>
      <c r="BB172" s="51">
        <f t="shared" si="346"/>
        <v>0</v>
      </c>
      <c r="BC172" s="51">
        <f t="shared" si="346"/>
        <v>0</v>
      </c>
      <c r="BD172" s="51">
        <f t="shared" si="346"/>
        <v>0</v>
      </c>
      <c r="BE172" s="51">
        <f t="shared" si="346"/>
        <v>0</v>
      </c>
      <c r="BF172" s="51">
        <f t="shared" si="346"/>
        <v>0</v>
      </c>
      <c r="BG172" s="51">
        <f t="shared" si="346"/>
        <v>0</v>
      </c>
      <c r="BH172" s="51">
        <f t="shared" si="346"/>
        <v>0</v>
      </c>
      <c r="BI172" s="51">
        <f t="shared" si="346"/>
        <v>0</v>
      </c>
      <c r="BJ172" s="51">
        <f t="shared" si="346"/>
        <v>0</v>
      </c>
      <c r="BK172" s="51">
        <f t="shared" si="346"/>
        <v>0</v>
      </c>
      <c r="BL172" s="51">
        <f t="shared" si="346"/>
        <v>0</v>
      </c>
      <c r="BM172" s="51">
        <f t="shared" ref="BM172:DX172" si="347">SUM(BM173)</f>
        <v>393032525</v>
      </c>
      <c r="BN172" s="51">
        <f t="shared" si="347"/>
        <v>372865735</v>
      </c>
      <c r="BO172" s="51">
        <f t="shared" si="347"/>
        <v>218252651</v>
      </c>
      <c r="BP172" s="51">
        <f t="shared" si="347"/>
        <v>218252651</v>
      </c>
      <c r="BQ172" s="51">
        <f t="shared" si="347"/>
        <v>0</v>
      </c>
      <c r="BR172" s="51">
        <f t="shared" si="347"/>
        <v>0</v>
      </c>
      <c r="BS172" s="51">
        <f t="shared" si="347"/>
        <v>0</v>
      </c>
      <c r="BT172" s="51">
        <f t="shared" si="347"/>
        <v>0</v>
      </c>
      <c r="BU172" s="51">
        <f t="shared" si="347"/>
        <v>236949833</v>
      </c>
      <c r="BV172" s="51">
        <f t="shared" si="347"/>
        <v>135613084</v>
      </c>
      <c r="BW172" s="51">
        <f t="shared" si="347"/>
        <v>67355100</v>
      </c>
      <c r="BX172" s="51">
        <f t="shared" si="347"/>
        <v>67355100</v>
      </c>
      <c r="BY172" s="51">
        <f t="shared" si="347"/>
        <v>0</v>
      </c>
      <c r="BZ172" s="51">
        <f t="shared" si="347"/>
        <v>193900000</v>
      </c>
      <c r="CA172" s="51">
        <f t="shared" si="347"/>
        <v>400577643</v>
      </c>
      <c r="CB172" s="51">
        <f t="shared" si="347"/>
        <v>274533866</v>
      </c>
      <c r="CC172" s="51">
        <f t="shared" si="347"/>
        <v>274533866</v>
      </c>
      <c r="CD172" s="51">
        <f t="shared" si="347"/>
        <v>0</v>
      </c>
      <c r="CE172" s="51">
        <f t="shared" si="347"/>
        <v>0</v>
      </c>
      <c r="CF172" s="51">
        <f t="shared" si="347"/>
        <v>0</v>
      </c>
      <c r="CG172" s="51">
        <f t="shared" si="347"/>
        <v>0</v>
      </c>
      <c r="CH172" s="51">
        <f t="shared" si="347"/>
        <v>0</v>
      </c>
      <c r="CI172" s="51">
        <f t="shared" si="347"/>
        <v>0</v>
      </c>
      <c r="CJ172" s="51">
        <f t="shared" si="347"/>
        <v>0</v>
      </c>
      <c r="CK172" s="51">
        <f t="shared" si="347"/>
        <v>0</v>
      </c>
      <c r="CL172" s="51">
        <f t="shared" si="347"/>
        <v>0</v>
      </c>
      <c r="CM172" s="51">
        <f t="shared" si="347"/>
        <v>0</v>
      </c>
      <c r="CN172" s="51">
        <f t="shared" si="347"/>
        <v>0</v>
      </c>
      <c r="CO172" s="51">
        <f t="shared" si="347"/>
        <v>0</v>
      </c>
      <c r="CP172" s="51">
        <f t="shared" si="347"/>
        <v>0</v>
      </c>
      <c r="CQ172" s="51">
        <f t="shared" si="347"/>
        <v>0</v>
      </c>
      <c r="CR172" s="51">
        <f t="shared" si="347"/>
        <v>0</v>
      </c>
      <c r="CS172" s="51">
        <f t="shared" si="347"/>
        <v>0</v>
      </c>
      <c r="CT172" s="51">
        <f t="shared" si="347"/>
        <v>0</v>
      </c>
      <c r="CU172" s="51">
        <f t="shared" si="347"/>
        <v>0</v>
      </c>
      <c r="CV172" s="51">
        <f t="shared" si="347"/>
        <v>0</v>
      </c>
      <c r="CW172" s="51">
        <f t="shared" si="347"/>
        <v>0</v>
      </c>
      <c r="CX172" s="51">
        <f t="shared" si="347"/>
        <v>0</v>
      </c>
      <c r="CY172" s="51">
        <f t="shared" si="347"/>
        <v>0</v>
      </c>
      <c r="CZ172" s="51">
        <f t="shared" si="347"/>
        <v>0</v>
      </c>
      <c r="DA172" s="51">
        <f t="shared" si="347"/>
        <v>0</v>
      </c>
      <c r="DB172" s="51">
        <f t="shared" si="347"/>
        <v>0</v>
      </c>
      <c r="DC172" s="51">
        <f t="shared" si="347"/>
        <v>0</v>
      </c>
      <c r="DD172" s="51">
        <f t="shared" si="347"/>
        <v>0</v>
      </c>
      <c r="DE172" s="51">
        <f t="shared" si="347"/>
        <v>430849833</v>
      </c>
      <c r="DF172" s="51">
        <f t="shared" si="347"/>
        <v>536190727</v>
      </c>
      <c r="DG172" s="51">
        <f t="shared" si="347"/>
        <v>341888966</v>
      </c>
      <c r="DH172" s="51">
        <f t="shared" si="347"/>
        <v>341888966</v>
      </c>
      <c r="DI172" s="51">
        <f t="shared" si="347"/>
        <v>0</v>
      </c>
      <c r="DJ172" s="51">
        <f t="shared" si="347"/>
        <v>0</v>
      </c>
      <c r="DK172" s="51">
        <f t="shared" si="347"/>
        <v>0</v>
      </c>
      <c r="DL172" s="51">
        <f t="shared" si="347"/>
        <v>0</v>
      </c>
      <c r="DM172" s="51">
        <f t="shared" si="347"/>
        <v>0</v>
      </c>
      <c r="DN172" s="51">
        <f t="shared" si="347"/>
        <v>244058328</v>
      </c>
      <c r="DO172" s="51">
        <f t="shared" si="347"/>
        <v>124501361</v>
      </c>
      <c r="DP172" s="51">
        <f t="shared" si="347"/>
        <v>72059385</v>
      </c>
      <c r="DQ172" s="51">
        <f t="shared" si="347"/>
        <v>72059385</v>
      </c>
      <c r="DR172" s="51">
        <f t="shared" si="347"/>
        <v>0</v>
      </c>
      <c r="DS172" s="51">
        <f t="shared" si="347"/>
        <v>59647000</v>
      </c>
      <c r="DT172" s="51">
        <f t="shared" si="347"/>
        <v>326268649</v>
      </c>
      <c r="DU172" s="51">
        <f t="shared" si="347"/>
        <v>184770915</v>
      </c>
      <c r="DV172" s="51">
        <f t="shared" si="347"/>
        <v>184770915</v>
      </c>
      <c r="DW172" s="51">
        <f t="shared" si="347"/>
        <v>0</v>
      </c>
      <c r="DX172" s="51">
        <f t="shared" si="347"/>
        <v>0</v>
      </c>
      <c r="DY172" s="51">
        <f t="shared" ref="DY172:EW172" si="348">SUM(DY173)</f>
        <v>0</v>
      </c>
      <c r="DZ172" s="51">
        <f t="shared" si="348"/>
        <v>0</v>
      </c>
      <c r="EA172" s="51">
        <f t="shared" si="348"/>
        <v>0</v>
      </c>
      <c r="EB172" s="51">
        <f t="shared" si="348"/>
        <v>0</v>
      </c>
      <c r="EC172" s="51">
        <f t="shared" si="348"/>
        <v>0</v>
      </c>
      <c r="ED172" s="51">
        <f t="shared" si="348"/>
        <v>0</v>
      </c>
      <c r="EE172" s="51">
        <f t="shared" si="348"/>
        <v>0</v>
      </c>
      <c r="EF172" s="51">
        <f t="shared" si="348"/>
        <v>0</v>
      </c>
      <c r="EG172" s="51">
        <f t="shared" si="348"/>
        <v>0</v>
      </c>
      <c r="EH172" s="51">
        <f t="shared" si="348"/>
        <v>0</v>
      </c>
      <c r="EI172" s="51">
        <f t="shared" si="348"/>
        <v>0</v>
      </c>
      <c r="EJ172" s="51">
        <f t="shared" si="348"/>
        <v>0</v>
      </c>
      <c r="EK172" s="51">
        <f t="shared" si="348"/>
        <v>0</v>
      </c>
      <c r="EL172" s="51">
        <f t="shared" si="348"/>
        <v>0</v>
      </c>
      <c r="EM172" s="51">
        <f t="shared" si="348"/>
        <v>0</v>
      </c>
      <c r="EN172" s="51">
        <f t="shared" si="348"/>
        <v>0</v>
      </c>
      <c r="EO172" s="51">
        <f t="shared" si="348"/>
        <v>0</v>
      </c>
      <c r="EP172" s="51">
        <f t="shared" si="348"/>
        <v>0</v>
      </c>
      <c r="EQ172" s="51">
        <f t="shared" si="348"/>
        <v>0</v>
      </c>
      <c r="ER172" s="51">
        <f t="shared" si="348"/>
        <v>0</v>
      </c>
      <c r="ES172" s="51">
        <f t="shared" si="348"/>
        <v>0</v>
      </c>
      <c r="ET172" s="51">
        <f t="shared" si="348"/>
        <v>0</v>
      </c>
      <c r="EU172" s="51">
        <f t="shared" si="348"/>
        <v>0</v>
      </c>
      <c r="EV172" s="51">
        <f t="shared" si="348"/>
        <v>0</v>
      </c>
      <c r="EW172" s="51">
        <f t="shared" si="348"/>
        <v>303705328</v>
      </c>
      <c r="EX172" s="51">
        <f t="shared" ref="EX172:GZ172" si="349">SUM(EX173)</f>
        <v>450770010</v>
      </c>
      <c r="EY172" s="51">
        <f t="shared" si="349"/>
        <v>256830300</v>
      </c>
      <c r="EZ172" s="51">
        <f t="shared" si="349"/>
        <v>256830300</v>
      </c>
      <c r="FA172" s="51">
        <f t="shared" si="349"/>
        <v>0</v>
      </c>
      <c r="FB172" s="51">
        <f t="shared" si="349"/>
        <v>0</v>
      </c>
      <c r="FC172" s="51">
        <f t="shared" si="349"/>
        <v>0</v>
      </c>
      <c r="FD172" s="51">
        <f t="shared" si="349"/>
        <v>0</v>
      </c>
      <c r="FE172" s="51">
        <f t="shared" si="349"/>
        <v>0</v>
      </c>
      <c r="FF172" s="51">
        <f t="shared" si="349"/>
        <v>0</v>
      </c>
      <c r="FG172" s="51">
        <f t="shared" si="349"/>
        <v>251380078</v>
      </c>
      <c r="FH172" s="51">
        <f t="shared" si="349"/>
        <v>219596501</v>
      </c>
      <c r="FI172" s="51">
        <f t="shared" si="349"/>
        <v>0</v>
      </c>
      <c r="FJ172" s="51">
        <f t="shared" si="349"/>
        <v>0</v>
      </c>
      <c r="FK172" s="51">
        <f t="shared" si="349"/>
        <v>0</v>
      </c>
      <c r="FL172" s="51">
        <f t="shared" si="349"/>
        <v>30000000</v>
      </c>
      <c r="FM172" s="51">
        <f t="shared" si="349"/>
        <v>331180526</v>
      </c>
      <c r="FN172" s="51">
        <f t="shared" si="349"/>
        <v>17915000</v>
      </c>
      <c r="FO172" s="51">
        <f t="shared" si="349"/>
        <v>3583000</v>
      </c>
      <c r="FP172" s="51">
        <f t="shared" si="349"/>
        <v>0</v>
      </c>
      <c r="FQ172" s="51">
        <f t="shared" si="349"/>
        <v>0</v>
      </c>
      <c r="FR172" s="51">
        <f t="shared" si="349"/>
        <v>0</v>
      </c>
      <c r="FS172" s="51">
        <f t="shared" si="349"/>
        <v>0</v>
      </c>
      <c r="FT172" s="51">
        <f t="shared" si="349"/>
        <v>0</v>
      </c>
      <c r="FU172" s="51">
        <f t="shared" si="349"/>
        <v>0</v>
      </c>
      <c r="FV172" s="51">
        <f t="shared" si="349"/>
        <v>0</v>
      </c>
      <c r="FW172" s="51">
        <f t="shared" si="349"/>
        <v>0</v>
      </c>
      <c r="FX172" s="51">
        <f t="shared" si="349"/>
        <v>0</v>
      </c>
      <c r="FY172" s="51">
        <f t="shared" si="349"/>
        <v>0</v>
      </c>
      <c r="FZ172" s="51">
        <f t="shared" si="349"/>
        <v>0</v>
      </c>
      <c r="GA172" s="51">
        <f t="shared" si="349"/>
        <v>0</v>
      </c>
      <c r="GB172" s="51">
        <f t="shared" si="349"/>
        <v>0</v>
      </c>
      <c r="GC172" s="51">
        <f t="shared" si="349"/>
        <v>0</v>
      </c>
      <c r="GD172" s="51">
        <f t="shared" si="349"/>
        <v>0</v>
      </c>
      <c r="GE172" s="51">
        <f t="shared" si="349"/>
        <v>0</v>
      </c>
      <c r="GF172" s="51">
        <f t="shared" si="349"/>
        <v>0</v>
      </c>
      <c r="GG172" s="51">
        <f t="shared" si="349"/>
        <v>0</v>
      </c>
      <c r="GH172" s="51">
        <f t="shared" si="349"/>
        <v>0</v>
      </c>
      <c r="GI172" s="51">
        <f t="shared" si="349"/>
        <v>0</v>
      </c>
      <c r="GJ172" s="51">
        <f t="shared" si="349"/>
        <v>0</v>
      </c>
      <c r="GK172" s="51">
        <f t="shared" si="349"/>
        <v>0</v>
      </c>
      <c r="GL172" s="51">
        <f t="shared" si="349"/>
        <v>0</v>
      </c>
      <c r="GM172" s="51">
        <f t="shared" si="349"/>
        <v>0</v>
      </c>
      <c r="GN172" s="51">
        <f t="shared" si="349"/>
        <v>0</v>
      </c>
      <c r="GO172" s="51">
        <f t="shared" si="349"/>
        <v>0</v>
      </c>
      <c r="GP172" s="51">
        <f t="shared" si="349"/>
        <v>0</v>
      </c>
      <c r="GQ172" s="51">
        <f t="shared" si="349"/>
        <v>0</v>
      </c>
      <c r="GR172" s="51">
        <f t="shared" si="349"/>
        <v>0</v>
      </c>
      <c r="GS172" s="51">
        <f t="shared" si="349"/>
        <v>0</v>
      </c>
      <c r="GT172" s="51">
        <f t="shared" si="349"/>
        <v>0</v>
      </c>
      <c r="GU172" s="51">
        <f t="shared" si="349"/>
        <v>281380078</v>
      </c>
      <c r="GV172" s="51">
        <f t="shared" si="349"/>
        <v>550777027</v>
      </c>
      <c r="GW172" s="51">
        <f t="shared" si="349"/>
        <v>17915000</v>
      </c>
      <c r="GX172" s="51">
        <f t="shared" si="349"/>
        <v>3583000</v>
      </c>
      <c r="GY172" s="51">
        <f t="shared" si="349"/>
        <v>0</v>
      </c>
      <c r="GZ172" s="771">
        <f t="shared" si="349"/>
        <v>1408967764</v>
      </c>
      <c r="HA172" s="269"/>
      <c r="HB172" s="266"/>
      <c r="HC172" s="326"/>
    </row>
    <row r="173" spans="1:211" ht="126.75" customHeight="1" x14ac:dyDescent="0.2">
      <c r="A173" s="782"/>
      <c r="B173" s="357"/>
      <c r="C173" s="313">
        <v>6</v>
      </c>
      <c r="D173" s="530" t="s">
        <v>230</v>
      </c>
      <c r="E173" s="286" t="s">
        <v>127</v>
      </c>
      <c r="F173" s="286" t="s">
        <v>128</v>
      </c>
      <c r="G173" s="287">
        <v>119</v>
      </c>
      <c r="H173" s="283" t="s">
        <v>418</v>
      </c>
      <c r="I173" s="297" t="s">
        <v>400</v>
      </c>
      <c r="J173" s="284" t="s">
        <v>401</v>
      </c>
      <c r="K173" s="475">
        <v>5</v>
      </c>
      <c r="L173" s="333" t="s">
        <v>73</v>
      </c>
      <c r="M173" s="313">
        <v>10</v>
      </c>
      <c r="N173" s="313">
        <v>32</v>
      </c>
      <c r="O173" s="281">
        <v>7</v>
      </c>
      <c r="P173" s="430">
        <v>7</v>
      </c>
      <c r="Q173" s="313">
        <v>9</v>
      </c>
      <c r="R173" s="289"/>
      <c r="S173" s="432">
        <v>11</v>
      </c>
      <c r="T173" s="313">
        <v>9</v>
      </c>
      <c r="U173" s="313"/>
      <c r="V173" s="430">
        <v>9</v>
      </c>
      <c r="W173" s="313">
        <v>7</v>
      </c>
      <c r="X173" s="333"/>
      <c r="Y173" s="333">
        <v>0</v>
      </c>
      <c r="Z173" s="433">
        <f>BM173/BM172</f>
        <v>1</v>
      </c>
      <c r="AA173" s="286">
        <v>11</v>
      </c>
      <c r="AB173" s="285" t="s">
        <v>229</v>
      </c>
      <c r="AC173" s="56"/>
      <c r="AD173" s="55"/>
      <c r="AE173" s="54"/>
      <c r="AF173" s="54"/>
      <c r="AG173" s="56">
        <v>333032525</v>
      </c>
      <c r="AH173" s="56">
        <v>312865735</v>
      </c>
      <c r="AI173" s="55">
        <v>158252651</v>
      </c>
      <c r="AJ173" s="55">
        <v>158252651</v>
      </c>
      <c r="AK173" s="58">
        <v>60000000</v>
      </c>
      <c r="AL173" s="58">
        <v>60000000</v>
      </c>
      <c r="AM173" s="55">
        <v>60000000</v>
      </c>
      <c r="AN173" s="55">
        <v>60000000</v>
      </c>
      <c r="AO173" s="57"/>
      <c r="AP173" s="58"/>
      <c r="AQ173" s="58"/>
      <c r="AR173" s="55"/>
      <c r="AS173" s="56"/>
      <c r="AT173" s="55"/>
      <c r="AU173" s="54"/>
      <c r="AV173" s="54"/>
      <c r="AW173" s="56"/>
      <c r="AX173" s="55"/>
      <c r="AY173" s="55"/>
      <c r="AZ173" s="55"/>
      <c r="BA173" s="56"/>
      <c r="BB173" s="55"/>
      <c r="BC173" s="55"/>
      <c r="BD173" s="55"/>
      <c r="BE173" s="56"/>
      <c r="BF173" s="55"/>
      <c r="BG173" s="54"/>
      <c r="BH173" s="54"/>
      <c r="BI173" s="56"/>
      <c r="BJ173" s="55"/>
      <c r="BK173" s="55"/>
      <c r="BL173" s="55"/>
      <c r="BM173" s="53">
        <f>+AC173+AG173+AK173+AO173+AS173+AW173+BA173+BE173+BI173</f>
        <v>393032525</v>
      </c>
      <c r="BN173" s="54">
        <f>AD173+AH173+AL173+AP173+AT173+AX173+BB173+BF173+BJ173</f>
        <v>372865735</v>
      </c>
      <c r="BO173" s="54">
        <f>AE173+AI173+AM173+AQ173+AU173+AY173+BC173+BG173+BK173</f>
        <v>218252651</v>
      </c>
      <c r="BP173" s="54">
        <f>AF173+AJ173+AN173+AR173+AV173+AZ173+BD173+BH173+BL173</f>
        <v>218252651</v>
      </c>
      <c r="BQ173" s="87"/>
      <c r="BR173" s="87"/>
      <c r="BS173" s="87"/>
      <c r="BT173" s="87"/>
      <c r="BU173" s="87">
        <v>236949833</v>
      </c>
      <c r="BV173" s="87">
        <v>135613084</v>
      </c>
      <c r="BW173" s="87">
        <v>67355100</v>
      </c>
      <c r="BX173" s="87">
        <v>67355100</v>
      </c>
      <c r="BY173" s="87"/>
      <c r="BZ173" s="86">
        <v>193900000</v>
      </c>
      <c r="CA173" s="86">
        <v>400577643</v>
      </c>
      <c r="CB173" s="86">
        <v>274533866</v>
      </c>
      <c r="CC173" s="86">
        <v>274533866</v>
      </c>
      <c r="CD173" s="86"/>
      <c r="CE173" s="86"/>
      <c r="CF173" s="86"/>
      <c r="CG173" s="86"/>
      <c r="CH173" s="86"/>
      <c r="CI173" s="87"/>
      <c r="CJ173" s="87"/>
      <c r="CK173" s="87"/>
      <c r="CL173" s="87"/>
      <c r="CM173" s="87"/>
      <c r="CN173" s="87"/>
      <c r="CO173" s="87"/>
      <c r="CP173" s="87"/>
      <c r="CQ173" s="87"/>
      <c r="CR173" s="87"/>
      <c r="CS173" s="87"/>
      <c r="CT173" s="87"/>
      <c r="CU173" s="87"/>
      <c r="CV173" s="87"/>
      <c r="CW173" s="87"/>
      <c r="CX173" s="87"/>
      <c r="CY173" s="87"/>
      <c r="CZ173" s="87"/>
      <c r="DA173" s="87"/>
      <c r="DB173" s="87"/>
      <c r="DC173" s="87"/>
      <c r="DD173" s="87"/>
      <c r="DE173" s="85">
        <f>BQ173+BU173+BZ173+CE173+CI173+CM173+CQ173+CV173+DA173</f>
        <v>430849833</v>
      </c>
      <c r="DF173" s="100">
        <f>BR173+BV173+CA173+CF173+CJ173+CN173+CR173+CW173+DB173</f>
        <v>536190727</v>
      </c>
      <c r="DG173" s="100">
        <f>BS173+BW173+CB173+CG173+CK173+CO173+CS173+CX173+DC173</f>
        <v>341888966</v>
      </c>
      <c r="DH173" s="100">
        <f>BT173+BX173+CC173+CH173+CL173+CP173+CT173+CY173+DD173</f>
        <v>341888966</v>
      </c>
      <c r="DI173" s="100"/>
      <c r="DJ173" s="88"/>
      <c r="DK173" s="66"/>
      <c r="DL173" s="88"/>
      <c r="DM173" s="88"/>
      <c r="DN173" s="88">
        <v>244058328</v>
      </c>
      <c r="DO173" s="66">
        <v>124501361</v>
      </c>
      <c r="DP173" s="88">
        <v>72059385</v>
      </c>
      <c r="DQ173" s="88">
        <v>72059385</v>
      </c>
      <c r="DR173" s="88"/>
      <c r="DS173" s="66">
        <v>59647000</v>
      </c>
      <c r="DT173" s="66">
        <v>326268649</v>
      </c>
      <c r="DU173" s="66">
        <v>184770915</v>
      </c>
      <c r="DV173" s="66">
        <v>184770915</v>
      </c>
      <c r="DW173" s="66"/>
      <c r="DX173" s="66"/>
      <c r="DY173" s="66"/>
      <c r="DZ173" s="66"/>
      <c r="EA173" s="66"/>
      <c r="EB173" s="88"/>
      <c r="EC173" s="88"/>
      <c r="ED173" s="88"/>
      <c r="EE173" s="88"/>
      <c r="EF173" s="88"/>
      <c r="EG173" s="88"/>
      <c r="EH173" s="88"/>
      <c r="EI173" s="88"/>
      <c r="EJ173" s="88"/>
      <c r="EK173" s="88"/>
      <c r="EL173" s="88"/>
      <c r="EM173" s="88"/>
      <c r="EN173" s="88"/>
      <c r="EO173" s="88"/>
      <c r="EP173" s="88"/>
      <c r="EQ173" s="88"/>
      <c r="ER173" s="88"/>
      <c r="ES173" s="88"/>
      <c r="ET173" s="87"/>
      <c r="EU173" s="87"/>
      <c r="EV173" s="87"/>
      <c r="EW173" s="85">
        <f>DJ173+DN173+DS173+DX173+EB173+EF173+EJ173+EN173+ES173</f>
        <v>303705328</v>
      </c>
      <c r="EX173" s="89">
        <f>DK173+DO173+DT173+DY173+EC173+EG173+EK173+EO173+ET173</f>
        <v>450770010</v>
      </c>
      <c r="EY173" s="90">
        <f>DL173+DP173+DU173+DZ173+ED173+EH173+EL173+EP173+EU173</f>
        <v>256830300</v>
      </c>
      <c r="EZ173" s="90">
        <f>DM173+DQ173+DV173+EA173+EE173+EI173+EM173+EQ173+EV173</f>
        <v>256830300</v>
      </c>
      <c r="FA173" s="192"/>
      <c r="FB173" s="87"/>
      <c r="FC173" s="88"/>
      <c r="FD173" s="88"/>
      <c r="FE173" s="88"/>
      <c r="FF173" s="147"/>
      <c r="FG173" s="87">
        <v>251380078</v>
      </c>
      <c r="FH173" s="87">
        <v>219596501</v>
      </c>
      <c r="FI173" s="87"/>
      <c r="FJ173" s="87"/>
      <c r="FK173" s="87"/>
      <c r="FL173" s="88">
        <v>30000000</v>
      </c>
      <c r="FM173" s="87">
        <v>331180526</v>
      </c>
      <c r="FN173" s="87">
        <v>17915000</v>
      </c>
      <c r="FO173" s="87">
        <v>3583000</v>
      </c>
      <c r="FP173" s="87"/>
      <c r="FQ173" s="87"/>
      <c r="FR173" s="87"/>
      <c r="FS173" s="87"/>
      <c r="FT173" s="87"/>
      <c r="FU173" s="87"/>
      <c r="FV173" s="87"/>
      <c r="FW173" s="87"/>
      <c r="FX173" s="87"/>
      <c r="FY173" s="87"/>
      <c r="FZ173" s="87"/>
      <c r="GA173" s="87"/>
      <c r="GB173" s="87"/>
      <c r="GC173" s="87"/>
      <c r="GD173" s="87"/>
      <c r="GE173" s="87"/>
      <c r="GF173" s="87"/>
      <c r="GG173" s="87"/>
      <c r="GH173" s="87"/>
      <c r="GI173" s="87"/>
      <c r="GJ173" s="87"/>
      <c r="GK173" s="87"/>
      <c r="GL173" s="87"/>
      <c r="GM173" s="87"/>
      <c r="GN173" s="87"/>
      <c r="GO173" s="87"/>
      <c r="GP173" s="87"/>
      <c r="GQ173" s="87"/>
      <c r="GR173" s="87"/>
      <c r="GS173" s="87"/>
      <c r="GT173" s="87"/>
      <c r="GU173" s="85">
        <f>FB173+FG173+FL173+FQ173+FV173+GA173+GF173+GK173+GP173</f>
        <v>281380078</v>
      </c>
      <c r="GV173" s="85">
        <f>GQ173+GL173+GG173+GB173+FW173+FR173+FM173+FH173+FC173</f>
        <v>550777027</v>
      </c>
      <c r="GW173" s="85">
        <f>GR173+GM173+GH173+GC173+FX173+FS173+FN173+FI173+FD173</f>
        <v>17915000</v>
      </c>
      <c r="GX173" s="85">
        <f>GS173+GN173+GI173+GD173+FY173+FT173+FO173+FJ173+FE173</f>
        <v>3583000</v>
      </c>
      <c r="GY173" s="85">
        <f>GT173+GO173+GJ173+GE173+FZ173+FU173+FP173+FK173+FF173</f>
        <v>0</v>
      </c>
      <c r="GZ173" s="772">
        <f>BM173+DE173+EW173+GU173</f>
        <v>1408967764</v>
      </c>
      <c r="HA173" s="746" t="s">
        <v>1057</v>
      </c>
      <c r="HB173" s="299" t="s">
        <v>1328</v>
      </c>
      <c r="HC173" s="342" t="s">
        <v>1595</v>
      </c>
    </row>
    <row r="174" spans="1:211" ht="24.75" customHeight="1" x14ac:dyDescent="0.2">
      <c r="A174" s="782"/>
      <c r="B174" s="357"/>
      <c r="C174" s="266">
        <v>33</v>
      </c>
      <c r="D174" s="267" t="s">
        <v>419</v>
      </c>
      <c r="E174" s="270"/>
      <c r="F174" s="270"/>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51">
        <f t="shared" ref="AC174:BL174" si="350">SUM(AC175:AC176)</f>
        <v>0</v>
      </c>
      <c r="AD174" s="51">
        <f t="shared" si="350"/>
        <v>0</v>
      </c>
      <c r="AE174" s="51">
        <f t="shared" si="350"/>
        <v>0</v>
      </c>
      <c r="AF174" s="51">
        <f t="shared" si="350"/>
        <v>0</v>
      </c>
      <c r="AG174" s="51">
        <f t="shared" si="350"/>
        <v>0</v>
      </c>
      <c r="AH174" s="51">
        <f t="shared" si="350"/>
        <v>0</v>
      </c>
      <c r="AI174" s="51">
        <f t="shared" si="350"/>
        <v>0</v>
      </c>
      <c r="AJ174" s="51">
        <f t="shared" si="350"/>
        <v>0</v>
      </c>
      <c r="AK174" s="51">
        <f t="shared" si="350"/>
        <v>30000000</v>
      </c>
      <c r="AL174" s="51">
        <f t="shared" si="350"/>
        <v>30000000</v>
      </c>
      <c r="AM174" s="51">
        <f t="shared" si="350"/>
        <v>28000000</v>
      </c>
      <c r="AN174" s="51">
        <f t="shared" si="350"/>
        <v>28000000</v>
      </c>
      <c r="AO174" s="51">
        <f t="shared" si="350"/>
        <v>0</v>
      </c>
      <c r="AP174" s="51">
        <f t="shared" si="350"/>
        <v>0</v>
      </c>
      <c r="AQ174" s="51">
        <f t="shared" si="350"/>
        <v>0</v>
      </c>
      <c r="AR174" s="51">
        <f t="shared" si="350"/>
        <v>0</v>
      </c>
      <c r="AS174" s="51">
        <f t="shared" si="350"/>
        <v>0</v>
      </c>
      <c r="AT174" s="51">
        <f t="shared" si="350"/>
        <v>0</v>
      </c>
      <c r="AU174" s="51">
        <f t="shared" si="350"/>
        <v>0</v>
      </c>
      <c r="AV174" s="51">
        <f t="shared" si="350"/>
        <v>0</v>
      </c>
      <c r="AW174" s="51">
        <f t="shared" si="350"/>
        <v>0</v>
      </c>
      <c r="AX174" s="51">
        <f t="shared" si="350"/>
        <v>0</v>
      </c>
      <c r="AY174" s="51">
        <f t="shared" si="350"/>
        <v>0</v>
      </c>
      <c r="AZ174" s="51">
        <f t="shared" si="350"/>
        <v>0</v>
      </c>
      <c r="BA174" s="51">
        <f t="shared" si="350"/>
        <v>0</v>
      </c>
      <c r="BB174" s="51">
        <f t="shared" si="350"/>
        <v>0</v>
      </c>
      <c r="BC174" s="51">
        <f t="shared" si="350"/>
        <v>0</v>
      </c>
      <c r="BD174" s="51">
        <f t="shared" si="350"/>
        <v>0</v>
      </c>
      <c r="BE174" s="51">
        <f t="shared" si="350"/>
        <v>0</v>
      </c>
      <c r="BF174" s="51">
        <f t="shared" si="350"/>
        <v>0</v>
      </c>
      <c r="BG174" s="51">
        <f t="shared" si="350"/>
        <v>0</v>
      </c>
      <c r="BH174" s="51">
        <f t="shared" si="350"/>
        <v>0</v>
      </c>
      <c r="BI174" s="51">
        <f t="shared" si="350"/>
        <v>0</v>
      </c>
      <c r="BJ174" s="51">
        <f t="shared" si="350"/>
        <v>0</v>
      </c>
      <c r="BK174" s="51">
        <f t="shared" si="350"/>
        <v>0</v>
      </c>
      <c r="BL174" s="51">
        <f t="shared" si="350"/>
        <v>0</v>
      </c>
      <c r="BM174" s="51">
        <f t="shared" ref="BM174:DX174" si="351">SUM(BM175:BM176)</f>
        <v>30000000</v>
      </c>
      <c r="BN174" s="51">
        <f t="shared" si="351"/>
        <v>30000000</v>
      </c>
      <c r="BO174" s="51">
        <f t="shared" si="351"/>
        <v>28000000</v>
      </c>
      <c r="BP174" s="51">
        <f t="shared" si="351"/>
        <v>28000000</v>
      </c>
      <c r="BQ174" s="51">
        <f t="shared" si="351"/>
        <v>0</v>
      </c>
      <c r="BR174" s="51">
        <f t="shared" si="351"/>
        <v>0</v>
      </c>
      <c r="BS174" s="51">
        <f t="shared" si="351"/>
        <v>0</v>
      </c>
      <c r="BT174" s="51">
        <f t="shared" si="351"/>
        <v>0</v>
      </c>
      <c r="BU174" s="51">
        <f t="shared" si="351"/>
        <v>0</v>
      </c>
      <c r="BV174" s="51">
        <f t="shared" si="351"/>
        <v>50000000</v>
      </c>
      <c r="BW174" s="51">
        <f t="shared" si="351"/>
        <v>50000000</v>
      </c>
      <c r="BX174" s="51">
        <f t="shared" si="351"/>
        <v>50000000</v>
      </c>
      <c r="BY174" s="51">
        <f t="shared" si="351"/>
        <v>0</v>
      </c>
      <c r="BZ174" s="51">
        <f t="shared" si="351"/>
        <v>40000000</v>
      </c>
      <c r="CA174" s="51">
        <f t="shared" si="351"/>
        <v>100000000</v>
      </c>
      <c r="CB174" s="51">
        <f t="shared" si="351"/>
        <v>76436000</v>
      </c>
      <c r="CC174" s="51">
        <f t="shared" si="351"/>
        <v>76436000</v>
      </c>
      <c r="CD174" s="51">
        <f t="shared" si="351"/>
        <v>0</v>
      </c>
      <c r="CE174" s="51">
        <f t="shared" si="351"/>
        <v>0</v>
      </c>
      <c r="CF174" s="51">
        <f t="shared" si="351"/>
        <v>0</v>
      </c>
      <c r="CG174" s="51">
        <f t="shared" si="351"/>
        <v>0</v>
      </c>
      <c r="CH174" s="51">
        <f t="shared" si="351"/>
        <v>0</v>
      </c>
      <c r="CI174" s="51">
        <f t="shared" si="351"/>
        <v>0</v>
      </c>
      <c r="CJ174" s="51">
        <f t="shared" si="351"/>
        <v>0</v>
      </c>
      <c r="CK174" s="51">
        <f t="shared" si="351"/>
        <v>0</v>
      </c>
      <c r="CL174" s="51">
        <f t="shared" si="351"/>
        <v>0</v>
      </c>
      <c r="CM174" s="51">
        <f t="shared" si="351"/>
        <v>0</v>
      </c>
      <c r="CN174" s="51">
        <f t="shared" si="351"/>
        <v>0</v>
      </c>
      <c r="CO174" s="51">
        <f t="shared" si="351"/>
        <v>0</v>
      </c>
      <c r="CP174" s="51">
        <f t="shared" si="351"/>
        <v>0</v>
      </c>
      <c r="CQ174" s="51">
        <f t="shared" si="351"/>
        <v>0</v>
      </c>
      <c r="CR174" s="51">
        <f t="shared" si="351"/>
        <v>0</v>
      </c>
      <c r="CS174" s="51">
        <f t="shared" si="351"/>
        <v>0</v>
      </c>
      <c r="CT174" s="51">
        <f t="shared" si="351"/>
        <v>0</v>
      </c>
      <c r="CU174" s="51">
        <f t="shared" si="351"/>
        <v>0</v>
      </c>
      <c r="CV174" s="51">
        <f t="shared" si="351"/>
        <v>0</v>
      </c>
      <c r="CW174" s="51">
        <f t="shared" si="351"/>
        <v>0</v>
      </c>
      <c r="CX174" s="51">
        <f t="shared" si="351"/>
        <v>0</v>
      </c>
      <c r="CY174" s="51">
        <f t="shared" si="351"/>
        <v>0</v>
      </c>
      <c r="CZ174" s="51">
        <f t="shared" si="351"/>
        <v>0</v>
      </c>
      <c r="DA174" s="51">
        <f t="shared" si="351"/>
        <v>0</v>
      </c>
      <c r="DB174" s="51">
        <f t="shared" si="351"/>
        <v>0</v>
      </c>
      <c r="DC174" s="51">
        <f t="shared" si="351"/>
        <v>0</v>
      </c>
      <c r="DD174" s="51">
        <f t="shared" si="351"/>
        <v>0</v>
      </c>
      <c r="DE174" s="51">
        <f t="shared" si="351"/>
        <v>40000000</v>
      </c>
      <c r="DF174" s="51">
        <f t="shared" si="351"/>
        <v>150000000</v>
      </c>
      <c r="DG174" s="51">
        <f t="shared" si="351"/>
        <v>126436000</v>
      </c>
      <c r="DH174" s="51">
        <f t="shared" si="351"/>
        <v>126436000</v>
      </c>
      <c r="DI174" s="51">
        <f t="shared" si="351"/>
        <v>0</v>
      </c>
      <c r="DJ174" s="51">
        <f t="shared" si="351"/>
        <v>0</v>
      </c>
      <c r="DK174" s="51">
        <f t="shared" si="351"/>
        <v>0</v>
      </c>
      <c r="DL174" s="51">
        <f t="shared" si="351"/>
        <v>0</v>
      </c>
      <c r="DM174" s="51">
        <f t="shared" si="351"/>
        <v>0</v>
      </c>
      <c r="DN174" s="51">
        <f t="shared" si="351"/>
        <v>0</v>
      </c>
      <c r="DO174" s="51">
        <f t="shared" si="351"/>
        <v>470000000</v>
      </c>
      <c r="DP174" s="51">
        <f t="shared" si="351"/>
        <v>20000000</v>
      </c>
      <c r="DQ174" s="51">
        <f t="shared" si="351"/>
        <v>20000000</v>
      </c>
      <c r="DR174" s="51">
        <f t="shared" si="351"/>
        <v>0</v>
      </c>
      <c r="DS174" s="51">
        <f t="shared" si="351"/>
        <v>15000000</v>
      </c>
      <c r="DT174" s="51">
        <f t="shared" si="351"/>
        <v>80000000</v>
      </c>
      <c r="DU174" s="51">
        <f t="shared" si="351"/>
        <v>79999000</v>
      </c>
      <c r="DV174" s="51">
        <f t="shared" si="351"/>
        <v>79999000</v>
      </c>
      <c r="DW174" s="51">
        <f t="shared" si="351"/>
        <v>0</v>
      </c>
      <c r="DX174" s="51">
        <f t="shared" si="351"/>
        <v>0</v>
      </c>
      <c r="DY174" s="51">
        <f t="shared" ref="DY174:EW174" si="352">SUM(DY175:DY176)</f>
        <v>0</v>
      </c>
      <c r="DZ174" s="51">
        <f t="shared" si="352"/>
        <v>0</v>
      </c>
      <c r="EA174" s="51">
        <f t="shared" si="352"/>
        <v>0</v>
      </c>
      <c r="EB174" s="51">
        <f t="shared" si="352"/>
        <v>0</v>
      </c>
      <c r="EC174" s="51">
        <f t="shared" si="352"/>
        <v>0</v>
      </c>
      <c r="ED174" s="51">
        <f t="shared" si="352"/>
        <v>0</v>
      </c>
      <c r="EE174" s="51">
        <f t="shared" si="352"/>
        <v>0</v>
      </c>
      <c r="EF174" s="51">
        <f t="shared" si="352"/>
        <v>0</v>
      </c>
      <c r="EG174" s="51">
        <f t="shared" si="352"/>
        <v>0</v>
      </c>
      <c r="EH174" s="51">
        <f t="shared" si="352"/>
        <v>0</v>
      </c>
      <c r="EI174" s="51">
        <f t="shared" si="352"/>
        <v>0</v>
      </c>
      <c r="EJ174" s="51">
        <f t="shared" si="352"/>
        <v>0</v>
      </c>
      <c r="EK174" s="51">
        <f t="shared" si="352"/>
        <v>0</v>
      </c>
      <c r="EL174" s="51">
        <f t="shared" si="352"/>
        <v>0</v>
      </c>
      <c r="EM174" s="51">
        <f t="shared" si="352"/>
        <v>0</v>
      </c>
      <c r="EN174" s="51">
        <f t="shared" si="352"/>
        <v>0</v>
      </c>
      <c r="EO174" s="51">
        <f t="shared" si="352"/>
        <v>0</v>
      </c>
      <c r="EP174" s="51">
        <f t="shared" si="352"/>
        <v>0</v>
      </c>
      <c r="EQ174" s="51">
        <f t="shared" si="352"/>
        <v>0</v>
      </c>
      <c r="ER174" s="51">
        <f t="shared" si="352"/>
        <v>0</v>
      </c>
      <c r="ES174" s="51">
        <f t="shared" si="352"/>
        <v>0</v>
      </c>
      <c r="ET174" s="51">
        <f t="shared" si="352"/>
        <v>0</v>
      </c>
      <c r="EU174" s="51">
        <f t="shared" si="352"/>
        <v>0</v>
      </c>
      <c r="EV174" s="51">
        <f t="shared" si="352"/>
        <v>0</v>
      </c>
      <c r="EW174" s="51">
        <f t="shared" si="352"/>
        <v>15000000</v>
      </c>
      <c r="EX174" s="51">
        <f t="shared" ref="EX174:GZ174" si="353">SUM(EX175:EX176)</f>
        <v>550000000</v>
      </c>
      <c r="EY174" s="51">
        <f t="shared" si="353"/>
        <v>99999000</v>
      </c>
      <c r="EZ174" s="51">
        <f t="shared" si="353"/>
        <v>99999000</v>
      </c>
      <c r="FA174" s="51">
        <f t="shared" si="353"/>
        <v>0</v>
      </c>
      <c r="FB174" s="51">
        <f t="shared" si="353"/>
        <v>0</v>
      </c>
      <c r="FC174" s="51">
        <f t="shared" si="353"/>
        <v>0</v>
      </c>
      <c r="FD174" s="51">
        <f t="shared" si="353"/>
        <v>0</v>
      </c>
      <c r="FE174" s="51">
        <f t="shared" si="353"/>
        <v>0</v>
      </c>
      <c r="FF174" s="51">
        <f t="shared" si="353"/>
        <v>0</v>
      </c>
      <c r="FG174" s="51">
        <f t="shared" si="353"/>
        <v>0</v>
      </c>
      <c r="FH174" s="51">
        <f t="shared" si="353"/>
        <v>0</v>
      </c>
      <c r="FI174" s="51">
        <f t="shared" si="353"/>
        <v>0</v>
      </c>
      <c r="FJ174" s="51">
        <f t="shared" si="353"/>
        <v>0</v>
      </c>
      <c r="FK174" s="51">
        <f t="shared" si="353"/>
        <v>0</v>
      </c>
      <c r="FL174" s="51">
        <f t="shared" si="353"/>
        <v>15000000</v>
      </c>
      <c r="FM174" s="51">
        <f t="shared" si="353"/>
        <v>79400000</v>
      </c>
      <c r="FN174" s="51">
        <f t="shared" si="353"/>
        <v>23944000</v>
      </c>
      <c r="FO174" s="51">
        <f t="shared" si="353"/>
        <v>7166000</v>
      </c>
      <c r="FP174" s="51">
        <f t="shared" si="353"/>
        <v>0</v>
      </c>
      <c r="FQ174" s="51">
        <f t="shared" si="353"/>
        <v>0</v>
      </c>
      <c r="FR174" s="51">
        <f t="shared" si="353"/>
        <v>0</v>
      </c>
      <c r="FS174" s="51">
        <f t="shared" si="353"/>
        <v>0</v>
      </c>
      <c r="FT174" s="51">
        <f t="shared" si="353"/>
        <v>0</v>
      </c>
      <c r="FU174" s="51">
        <f t="shared" si="353"/>
        <v>0</v>
      </c>
      <c r="FV174" s="51">
        <f t="shared" si="353"/>
        <v>0</v>
      </c>
      <c r="FW174" s="51">
        <f t="shared" si="353"/>
        <v>0</v>
      </c>
      <c r="FX174" s="51">
        <f t="shared" si="353"/>
        <v>0</v>
      </c>
      <c r="FY174" s="51">
        <f t="shared" si="353"/>
        <v>0</v>
      </c>
      <c r="FZ174" s="51">
        <f t="shared" si="353"/>
        <v>0</v>
      </c>
      <c r="GA174" s="51">
        <f t="shared" si="353"/>
        <v>0</v>
      </c>
      <c r="GB174" s="51">
        <f t="shared" si="353"/>
        <v>0</v>
      </c>
      <c r="GC174" s="51">
        <f t="shared" si="353"/>
        <v>0</v>
      </c>
      <c r="GD174" s="51">
        <f t="shared" si="353"/>
        <v>0</v>
      </c>
      <c r="GE174" s="51">
        <f t="shared" si="353"/>
        <v>0</v>
      </c>
      <c r="GF174" s="51">
        <f t="shared" si="353"/>
        <v>0</v>
      </c>
      <c r="GG174" s="51">
        <f t="shared" si="353"/>
        <v>0</v>
      </c>
      <c r="GH174" s="51">
        <f t="shared" si="353"/>
        <v>0</v>
      </c>
      <c r="GI174" s="51">
        <f t="shared" si="353"/>
        <v>0</v>
      </c>
      <c r="GJ174" s="51">
        <f t="shared" si="353"/>
        <v>0</v>
      </c>
      <c r="GK174" s="51">
        <f t="shared" si="353"/>
        <v>0</v>
      </c>
      <c r="GL174" s="51">
        <f t="shared" si="353"/>
        <v>0</v>
      </c>
      <c r="GM174" s="51">
        <f t="shared" si="353"/>
        <v>0</v>
      </c>
      <c r="GN174" s="51">
        <f t="shared" si="353"/>
        <v>0</v>
      </c>
      <c r="GO174" s="51">
        <f t="shared" si="353"/>
        <v>0</v>
      </c>
      <c r="GP174" s="51">
        <f t="shared" si="353"/>
        <v>0</v>
      </c>
      <c r="GQ174" s="51">
        <f t="shared" si="353"/>
        <v>0</v>
      </c>
      <c r="GR174" s="51">
        <f t="shared" si="353"/>
        <v>0</v>
      </c>
      <c r="GS174" s="51">
        <f t="shared" si="353"/>
        <v>0</v>
      </c>
      <c r="GT174" s="51">
        <f t="shared" si="353"/>
        <v>0</v>
      </c>
      <c r="GU174" s="51">
        <f t="shared" si="353"/>
        <v>15000000</v>
      </c>
      <c r="GV174" s="51">
        <f t="shared" si="353"/>
        <v>79400000</v>
      </c>
      <c r="GW174" s="51">
        <f t="shared" si="353"/>
        <v>23944000</v>
      </c>
      <c r="GX174" s="51">
        <f t="shared" si="353"/>
        <v>7166000</v>
      </c>
      <c r="GY174" s="51">
        <f t="shared" si="353"/>
        <v>0</v>
      </c>
      <c r="GZ174" s="771">
        <f t="shared" si="353"/>
        <v>100000000</v>
      </c>
      <c r="HA174" s="269"/>
      <c r="HB174" s="266"/>
      <c r="HC174" s="326"/>
    </row>
    <row r="175" spans="1:211" ht="59.25" customHeight="1" x14ac:dyDescent="0.2">
      <c r="A175" s="782"/>
      <c r="B175" s="357"/>
      <c r="C175" s="527">
        <v>5</v>
      </c>
      <c r="D175" s="729" t="s">
        <v>411</v>
      </c>
      <c r="E175" s="773" t="s">
        <v>121</v>
      </c>
      <c r="F175" s="419" t="s">
        <v>121</v>
      </c>
      <c r="G175" s="287">
        <v>120</v>
      </c>
      <c r="H175" s="283" t="s">
        <v>420</v>
      </c>
      <c r="I175" s="297" t="s">
        <v>421</v>
      </c>
      <c r="J175" s="284" t="s">
        <v>401</v>
      </c>
      <c r="K175" s="475">
        <v>5</v>
      </c>
      <c r="L175" s="333" t="s">
        <v>73</v>
      </c>
      <c r="M175" s="313">
        <v>0</v>
      </c>
      <c r="N175" s="286">
        <v>10</v>
      </c>
      <c r="O175" s="281">
        <v>2</v>
      </c>
      <c r="P175" s="430">
        <v>2</v>
      </c>
      <c r="Q175" s="313">
        <v>3</v>
      </c>
      <c r="R175" s="289"/>
      <c r="S175" s="432">
        <v>3</v>
      </c>
      <c r="T175" s="313">
        <v>3</v>
      </c>
      <c r="U175" s="313"/>
      <c r="V175" s="432">
        <v>3</v>
      </c>
      <c r="W175" s="313">
        <v>2</v>
      </c>
      <c r="X175" s="333"/>
      <c r="Y175" s="333">
        <v>0</v>
      </c>
      <c r="Z175" s="514">
        <f>BM175/BM174</f>
        <v>0.5</v>
      </c>
      <c r="AA175" s="286">
        <v>11</v>
      </c>
      <c r="AB175" s="285" t="s">
        <v>229</v>
      </c>
      <c r="AC175" s="57"/>
      <c r="AD175" s="58"/>
      <c r="AE175" s="59"/>
      <c r="AF175" s="59"/>
      <c r="AG175" s="57"/>
      <c r="AH175" s="58"/>
      <c r="AI175" s="58"/>
      <c r="AJ175" s="58"/>
      <c r="AK175" s="57">
        <v>15000000</v>
      </c>
      <c r="AL175" s="55">
        <v>15000000</v>
      </c>
      <c r="AM175" s="58">
        <v>13000000</v>
      </c>
      <c r="AN175" s="58">
        <v>13000000</v>
      </c>
      <c r="AO175" s="57"/>
      <c r="AP175" s="58"/>
      <c r="AQ175" s="58"/>
      <c r="AR175" s="58"/>
      <c r="AS175" s="57"/>
      <c r="AT175" s="58"/>
      <c r="AU175" s="59"/>
      <c r="AV175" s="59"/>
      <c r="AW175" s="57"/>
      <c r="AX175" s="58"/>
      <c r="AY175" s="58"/>
      <c r="AZ175" s="58"/>
      <c r="BA175" s="57"/>
      <c r="BB175" s="58"/>
      <c r="BC175" s="58"/>
      <c r="BD175" s="58"/>
      <c r="BE175" s="57"/>
      <c r="BF175" s="58"/>
      <c r="BG175" s="59"/>
      <c r="BH175" s="59"/>
      <c r="BI175" s="57"/>
      <c r="BJ175" s="58"/>
      <c r="BK175" s="58"/>
      <c r="BL175" s="58"/>
      <c r="BM175" s="53">
        <f>+AC175+AG175+AK175+AO175+AS175+AW175+BA175+BE175+BI175</f>
        <v>15000000</v>
      </c>
      <c r="BN175" s="54">
        <f t="shared" ref="BN175:BP176" si="354">AD175+AH175+AL175+AP175+AT175+AX175+BB175+BF175+BJ175</f>
        <v>15000000</v>
      </c>
      <c r="BO175" s="54">
        <f t="shared" si="354"/>
        <v>13000000</v>
      </c>
      <c r="BP175" s="54">
        <f t="shared" si="354"/>
        <v>13000000</v>
      </c>
      <c r="BQ175" s="87"/>
      <c r="BR175" s="87"/>
      <c r="BS175" s="87"/>
      <c r="BT175" s="87"/>
      <c r="BU175" s="87"/>
      <c r="BV175" s="87"/>
      <c r="BW175" s="87"/>
      <c r="BX175" s="87"/>
      <c r="BY175" s="87"/>
      <c r="BZ175" s="87">
        <v>20000000</v>
      </c>
      <c r="CA175" s="87">
        <v>23000000</v>
      </c>
      <c r="CB175" s="87"/>
      <c r="CC175" s="87"/>
      <c r="CD175" s="87"/>
      <c r="CE175" s="87"/>
      <c r="CF175" s="87"/>
      <c r="CG175" s="87"/>
      <c r="CH175" s="87"/>
      <c r="CI175" s="87"/>
      <c r="CJ175" s="87"/>
      <c r="CK175" s="87"/>
      <c r="CL175" s="87"/>
      <c r="CM175" s="87"/>
      <c r="CN175" s="87"/>
      <c r="CO175" s="87"/>
      <c r="CP175" s="87"/>
      <c r="CQ175" s="87"/>
      <c r="CR175" s="87"/>
      <c r="CS175" s="87"/>
      <c r="CT175" s="87"/>
      <c r="CU175" s="87"/>
      <c r="CV175" s="87"/>
      <c r="CW175" s="87"/>
      <c r="CX175" s="87"/>
      <c r="CY175" s="87"/>
      <c r="CZ175" s="87"/>
      <c r="DA175" s="87"/>
      <c r="DB175" s="87"/>
      <c r="DC175" s="87"/>
      <c r="DD175" s="87"/>
      <c r="DE175" s="85">
        <f t="shared" ref="DE175:DH176" si="355">BQ175+BU175+BZ175+CE175+CI175+CM175+CQ175+CV175+DA175</f>
        <v>20000000</v>
      </c>
      <c r="DF175" s="100">
        <f t="shared" si="355"/>
        <v>23000000</v>
      </c>
      <c r="DG175" s="100">
        <f t="shared" si="355"/>
        <v>0</v>
      </c>
      <c r="DH175" s="100">
        <f t="shared" si="355"/>
        <v>0</v>
      </c>
      <c r="DI175" s="100"/>
      <c r="DJ175" s="88"/>
      <c r="DK175" s="66"/>
      <c r="DL175" s="88"/>
      <c r="DM175" s="88"/>
      <c r="DN175" s="88"/>
      <c r="DO175" s="88">
        <v>450000000</v>
      </c>
      <c r="DP175" s="88"/>
      <c r="DQ175" s="88"/>
      <c r="DR175" s="88"/>
      <c r="DS175" s="88">
        <v>7500000</v>
      </c>
      <c r="DT175" s="88">
        <v>24230000</v>
      </c>
      <c r="DU175" s="88">
        <v>24229000</v>
      </c>
      <c r="DV175" s="88">
        <v>24229000</v>
      </c>
      <c r="DW175" s="88"/>
      <c r="DX175" s="88"/>
      <c r="DY175" s="88"/>
      <c r="DZ175" s="88"/>
      <c r="EA175" s="88"/>
      <c r="EB175" s="88"/>
      <c r="EC175" s="88"/>
      <c r="ED175" s="88"/>
      <c r="EE175" s="88"/>
      <c r="EF175" s="88"/>
      <c r="EG175" s="88"/>
      <c r="EH175" s="88"/>
      <c r="EI175" s="88"/>
      <c r="EJ175" s="88"/>
      <c r="EK175" s="88"/>
      <c r="EL175" s="88"/>
      <c r="EM175" s="88"/>
      <c r="EN175" s="88"/>
      <c r="EO175" s="88"/>
      <c r="EP175" s="88"/>
      <c r="EQ175" s="88"/>
      <c r="ER175" s="88"/>
      <c r="ES175" s="88"/>
      <c r="ET175" s="87"/>
      <c r="EU175" s="87"/>
      <c r="EV175" s="87"/>
      <c r="EW175" s="85">
        <f t="shared" ref="EW175:EX176" si="356">DJ175+DN175+DS175+DX175+EB175+EF175+EJ175+EN175+ES175</f>
        <v>7500000</v>
      </c>
      <c r="EX175" s="90">
        <f t="shared" si="356"/>
        <v>474230000</v>
      </c>
      <c r="EY175" s="90">
        <f t="shared" ref="EY175:EZ176" si="357">DL175+DP175+DU175+DZ175+ED175+EH175+EL175+EP175+EU175</f>
        <v>24229000</v>
      </c>
      <c r="EZ175" s="90">
        <f t="shared" si="357"/>
        <v>24229000</v>
      </c>
      <c r="FA175" s="192"/>
      <c r="FB175" s="87"/>
      <c r="FC175" s="88"/>
      <c r="FD175" s="88"/>
      <c r="FE175" s="88"/>
      <c r="FF175" s="147"/>
      <c r="FG175" s="87"/>
      <c r="FH175" s="87"/>
      <c r="FI175" s="87"/>
      <c r="FJ175" s="87"/>
      <c r="FK175" s="87"/>
      <c r="FL175" s="87">
        <v>7500000</v>
      </c>
      <c r="FM175" s="87">
        <v>13000000</v>
      </c>
      <c r="FN175" s="87"/>
      <c r="FO175" s="87"/>
      <c r="FP175" s="87"/>
      <c r="FQ175" s="87"/>
      <c r="FR175" s="87"/>
      <c r="FS175" s="87"/>
      <c r="FT175" s="87"/>
      <c r="FU175" s="87"/>
      <c r="FV175" s="87"/>
      <c r="FW175" s="87"/>
      <c r="FX175" s="87"/>
      <c r="FY175" s="87"/>
      <c r="FZ175" s="87"/>
      <c r="GA175" s="87"/>
      <c r="GB175" s="87"/>
      <c r="GC175" s="87"/>
      <c r="GD175" s="87"/>
      <c r="GE175" s="87"/>
      <c r="GF175" s="87"/>
      <c r="GG175" s="87"/>
      <c r="GH175" s="87"/>
      <c r="GI175" s="87"/>
      <c r="GJ175" s="87"/>
      <c r="GK175" s="87"/>
      <c r="GL175" s="87"/>
      <c r="GM175" s="87"/>
      <c r="GN175" s="87"/>
      <c r="GO175" s="87"/>
      <c r="GP175" s="87"/>
      <c r="GQ175" s="87"/>
      <c r="GR175" s="87"/>
      <c r="GS175" s="87"/>
      <c r="GT175" s="87"/>
      <c r="GU175" s="85">
        <f>FB175+FG175+FL175+FQ175+FV175+GA175+GF175+GK175+GP175</f>
        <v>7500000</v>
      </c>
      <c r="GV175" s="85">
        <f t="shared" ref="GV175:GY176" si="358">GQ175+GL175+GG175+GB175+FW175+FR175+FM175+FH175+FC175</f>
        <v>13000000</v>
      </c>
      <c r="GW175" s="85">
        <f t="shared" si="358"/>
        <v>0</v>
      </c>
      <c r="GX175" s="85">
        <f t="shared" si="358"/>
        <v>0</v>
      </c>
      <c r="GY175" s="85">
        <f t="shared" si="358"/>
        <v>0</v>
      </c>
      <c r="GZ175" s="772">
        <f>BM175+DE175+EW175+GU175</f>
        <v>50000000</v>
      </c>
      <c r="HA175" s="746" t="s">
        <v>1058</v>
      </c>
      <c r="HB175" s="299" t="s">
        <v>1329</v>
      </c>
      <c r="HC175" s="342" t="s">
        <v>1596</v>
      </c>
    </row>
    <row r="176" spans="1:211" ht="78.75" customHeight="1" x14ac:dyDescent="0.2">
      <c r="A176" s="782"/>
      <c r="B176" s="411"/>
      <c r="C176" s="300"/>
      <c r="D176" s="731"/>
      <c r="E176" s="732"/>
      <c r="F176" s="418"/>
      <c r="G176" s="287">
        <v>121</v>
      </c>
      <c r="H176" s="283" t="s">
        <v>422</v>
      </c>
      <c r="I176" s="297" t="s">
        <v>423</v>
      </c>
      <c r="J176" s="284" t="s">
        <v>401</v>
      </c>
      <c r="K176" s="475">
        <v>5</v>
      </c>
      <c r="L176" s="531" t="s">
        <v>73</v>
      </c>
      <c r="M176" s="313">
        <v>9</v>
      </c>
      <c r="N176" s="286">
        <v>16</v>
      </c>
      <c r="O176" s="532">
        <v>4</v>
      </c>
      <c r="P176" s="438">
        <v>4</v>
      </c>
      <c r="Q176" s="533">
        <v>4</v>
      </c>
      <c r="R176" s="289"/>
      <c r="S176" s="431">
        <v>4</v>
      </c>
      <c r="T176" s="533">
        <v>4</v>
      </c>
      <c r="U176" s="533"/>
      <c r="V176" s="431">
        <v>4</v>
      </c>
      <c r="W176" s="533">
        <v>4</v>
      </c>
      <c r="X176" s="531"/>
      <c r="Y176" s="531">
        <v>2</v>
      </c>
      <c r="Z176" s="514">
        <f>BM176/BM174</f>
        <v>0.5</v>
      </c>
      <c r="AA176" s="286">
        <v>11</v>
      </c>
      <c r="AB176" s="285" t="s">
        <v>229</v>
      </c>
      <c r="AC176" s="57"/>
      <c r="AD176" s="58"/>
      <c r="AE176" s="59"/>
      <c r="AF176" s="59"/>
      <c r="AG176" s="57"/>
      <c r="AH176" s="58"/>
      <c r="AI176" s="58"/>
      <c r="AJ176" s="58"/>
      <c r="AK176" s="57">
        <v>15000000</v>
      </c>
      <c r="AL176" s="55">
        <v>15000000</v>
      </c>
      <c r="AM176" s="58">
        <v>15000000</v>
      </c>
      <c r="AN176" s="58">
        <v>15000000</v>
      </c>
      <c r="AO176" s="57"/>
      <c r="AP176" s="58"/>
      <c r="AQ176" s="58"/>
      <c r="AR176" s="58"/>
      <c r="AS176" s="57"/>
      <c r="AT176" s="58"/>
      <c r="AU176" s="59"/>
      <c r="AV176" s="59"/>
      <c r="AW176" s="57"/>
      <c r="AX176" s="58"/>
      <c r="AY176" s="58"/>
      <c r="AZ176" s="58"/>
      <c r="BA176" s="57"/>
      <c r="BB176" s="58"/>
      <c r="BC176" s="58"/>
      <c r="BD176" s="58"/>
      <c r="BE176" s="57"/>
      <c r="BF176" s="58"/>
      <c r="BG176" s="59"/>
      <c r="BH176" s="59"/>
      <c r="BI176" s="57"/>
      <c r="BJ176" s="58"/>
      <c r="BK176" s="58"/>
      <c r="BL176" s="58"/>
      <c r="BM176" s="53">
        <f>+AC176+AG176+AK176+AO176+AS176+AW176+BA176+BE176+BI176</f>
        <v>15000000</v>
      </c>
      <c r="BN176" s="54">
        <f t="shared" si="354"/>
        <v>15000000</v>
      </c>
      <c r="BO176" s="54">
        <f t="shared" si="354"/>
        <v>15000000</v>
      </c>
      <c r="BP176" s="54">
        <f t="shared" si="354"/>
        <v>15000000</v>
      </c>
      <c r="BQ176" s="87"/>
      <c r="BR176" s="87"/>
      <c r="BS176" s="87"/>
      <c r="BT176" s="87"/>
      <c r="BU176" s="87"/>
      <c r="BV176" s="87">
        <v>50000000</v>
      </c>
      <c r="BW176" s="87">
        <v>50000000</v>
      </c>
      <c r="BX176" s="87">
        <v>50000000</v>
      </c>
      <c r="BY176" s="87"/>
      <c r="BZ176" s="87">
        <v>20000000</v>
      </c>
      <c r="CA176" s="87">
        <v>77000000</v>
      </c>
      <c r="CB176" s="87">
        <v>76436000</v>
      </c>
      <c r="CC176" s="87">
        <v>76436000</v>
      </c>
      <c r="CD176" s="87"/>
      <c r="CE176" s="87"/>
      <c r="CF176" s="87"/>
      <c r="CG176" s="87"/>
      <c r="CH176" s="87"/>
      <c r="CI176" s="87"/>
      <c r="CJ176" s="87"/>
      <c r="CK176" s="87"/>
      <c r="CL176" s="87"/>
      <c r="CM176" s="87"/>
      <c r="CN176" s="87"/>
      <c r="CO176" s="87"/>
      <c r="CP176" s="87"/>
      <c r="CQ176" s="87"/>
      <c r="CR176" s="87"/>
      <c r="CS176" s="87"/>
      <c r="CT176" s="87"/>
      <c r="CU176" s="87"/>
      <c r="CV176" s="87"/>
      <c r="CW176" s="87"/>
      <c r="CX176" s="87"/>
      <c r="CY176" s="87"/>
      <c r="CZ176" s="87"/>
      <c r="DA176" s="87"/>
      <c r="DB176" s="87"/>
      <c r="DC176" s="87"/>
      <c r="DD176" s="87"/>
      <c r="DE176" s="85">
        <f t="shared" si="355"/>
        <v>20000000</v>
      </c>
      <c r="DF176" s="100">
        <f t="shared" si="355"/>
        <v>127000000</v>
      </c>
      <c r="DG176" s="100">
        <f t="shared" si="355"/>
        <v>126436000</v>
      </c>
      <c r="DH176" s="100">
        <f t="shared" si="355"/>
        <v>126436000</v>
      </c>
      <c r="DI176" s="100"/>
      <c r="DJ176" s="88"/>
      <c r="DK176" s="66"/>
      <c r="DL176" s="88"/>
      <c r="DM176" s="88"/>
      <c r="DN176" s="88"/>
      <c r="DO176" s="88">
        <v>20000000</v>
      </c>
      <c r="DP176" s="88">
        <v>20000000</v>
      </c>
      <c r="DQ176" s="88">
        <v>20000000</v>
      </c>
      <c r="DR176" s="88"/>
      <c r="DS176" s="88">
        <v>7500000</v>
      </c>
      <c r="DT176" s="88">
        <v>55770000</v>
      </c>
      <c r="DU176" s="88">
        <v>55770000</v>
      </c>
      <c r="DV176" s="88">
        <v>55770000</v>
      </c>
      <c r="DW176" s="88"/>
      <c r="DX176" s="88"/>
      <c r="DY176" s="88"/>
      <c r="DZ176" s="88"/>
      <c r="EA176" s="88"/>
      <c r="EB176" s="88"/>
      <c r="EC176" s="88"/>
      <c r="ED176" s="88"/>
      <c r="EE176" s="88"/>
      <c r="EF176" s="88"/>
      <c r="EG176" s="88"/>
      <c r="EH176" s="88"/>
      <c r="EI176" s="88"/>
      <c r="EJ176" s="88"/>
      <c r="EK176" s="88"/>
      <c r="EL176" s="88"/>
      <c r="EM176" s="88"/>
      <c r="EN176" s="88"/>
      <c r="EO176" s="88"/>
      <c r="EP176" s="88"/>
      <c r="EQ176" s="88"/>
      <c r="ER176" s="88"/>
      <c r="ES176" s="88"/>
      <c r="ET176" s="87"/>
      <c r="EU176" s="87"/>
      <c r="EV176" s="87"/>
      <c r="EW176" s="85">
        <f t="shared" si="356"/>
        <v>7500000</v>
      </c>
      <c r="EX176" s="90">
        <f t="shared" si="356"/>
        <v>75770000</v>
      </c>
      <c r="EY176" s="90">
        <f t="shared" si="357"/>
        <v>75770000</v>
      </c>
      <c r="EZ176" s="90">
        <f t="shared" si="357"/>
        <v>75770000</v>
      </c>
      <c r="FA176" s="192"/>
      <c r="FB176" s="87"/>
      <c r="FC176" s="88"/>
      <c r="FD176" s="88"/>
      <c r="FE176" s="88"/>
      <c r="FF176" s="147"/>
      <c r="FG176" s="87"/>
      <c r="FH176" s="87"/>
      <c r="FI176" s="87"/>
      <c r="FJ176" s="87"/>
      <c r="FK176" s="87"/>
      <c r="FL176" s="87">
        <v>7500000</v>
      </c>
      <c r="FM176" s="87">
        <v>66400000</v>
      </c>
      <c r="FN176" s="87">
        <v>23944000</v>
      </c>
      <c r="FO176" s="87">
        <v>7166000</v>
      </c>
      <c r="FP176" s="87"/>
      <c r="FQ176" s="87"/>
      <c r="FR176" s="87"/>
      <c r="FS176" s="87"/>
      <c r="FT176" s="87"/>
      <c r="FU176" s="87"/>
      <c r="FV176" s="87"/>
      <c r="FW176" s="87"/>
      <c r="FX176" s="87"/>
      <c r="FY176" s="87"/>
      <c r="FZ176" s="87"/>
      <c r="GA176" s="87"/>
      <c r="GB176" s="87"/>
      <c r="GC176" s="87"/>
      <c r="GD176" s="87"/>
      <c r="GE176" s="87"/>
      <c r="GF176" s="87"/>
      <c r="GG176" s="87"/>
      <c r="GH176" s="87"/>
      <c r="GI176" s="87"/>
      <c r="GJ176" s="87"/>
      <c r="GK176" s="87"/>
      <c r="GL176" s="87"/>
      <c r="GM176" s="87"/>
      <c r="GN176" s="87"/>
      <c r="GO176" s="87"/>
      <c r="GP176" s="87"/>
      <c r="GQ176" s="87"/>
      <c r="GR176" s="87"/>
      <c r="GS176" s="87"/>
      <c r="GT176" s="87"/>
      <c r="GU176" s="85">
        <f>FB176+FG176+FL176+FQ176+FV176+GA176+GF176+GK176+GP176</f>
        <v>7500000</v>
      </c>
      <c r="GV176" s="85">
        <f t="shared" si="358"/>
        <v>66400000</v>
      </c>
      <c r="GW176" s="85">
        <f t="shared" si="358"/>
        <v>23944000</v>
      </c>
      <c r="GX176" s="85">
        <f t="shared" si="358"/>
        <v>7166000</v>
      </c>
      <c r="GY176" s="85">
        <f t="shared" si="358"/>
        <v>0</v>
      </c>
      <c r="GZ176" s="772">
        <f>BM176+DE176+EW176+GU176</f>
        <v>50000000</v>
      </c>
      <c r="HA176" s="746" t="s">
        <v>1059</v>
      </c>
      <c r="HB176" s="299" t="s">
        <v>1330</v>
      </c>
      <c r="HC176" s="342" t="s">
        <v>1597</v>
      </c>
    </row>
    <row r="177" spans="1:211" s="540" customFormat="1" ht="24.75" customHeight="1" x14ac:dyDescent="0.2">
      <c r="A177" s="824"/>
      <c r="B177" s="534">
        <v>11</v>
      </c>
      <c r="C177" s="535" t="s">
        <v>424</v>
      </c>
      <c r="D177" s="536"/>
      <c r="E177" s="536"/>
      <c r="F177" s="536"/>
      <c r="G177" s="537"/>
      <c r="H177" s="537"/>
      <c r="I177" s="537"/>
      <c r="J177" s="537"/>
      <c r="K177" s="537"/>
      <c r="L177" s="537"/>
      <c r="M177" s="537"/>
      <c r="N177" s="537"/>
      <c r="O177" s="537"/>
      <c r="P177" s="537"/>
      <c r="Q177" s="537"/>
      <c r="R177" s="537"/>
      <c r="S177" s="537"/>
      <c r="T177" s="537"/>
      <c r="U177" s="537"/>
      <c r="V177" s="537"/>
      <c r="W177" s="537"/>
      <c r="X177" s="537"/>
      <c r="Y177" s="537"/>
      <c r="Z177" s="537"/>
      <c r="AA177" s="537"/>
      <c r="AB177" s="537"/>
      <c r="AC177" s="211">
        <f t="shared" ref="AC177:CN177" si="359">AC178+AC184</f>
        <v>0</v>
      </c>
      <c r="AD177" s="211">
        <f t="shared" si="359"/>
        <v>0</v>
      </c>
      <c r="AE177" s="211">
        <f t="shared" si="359"/>
        <v>0</v>
      </c>
      <c r="AF177" s="211">
        <f t="shared" si="359"/>
        <v>0</v>
      </c>
      <c r="AG177" s="211">
        <f t="shared" si="359"/>
        <v>0</v>
      </c>
      <c r="AH177" s="211">
        <f t="shared" si="359"/>
        <v>0</v>
      </c>
      <c r="AI177" s="211">
        <f t="shared" si="359"/>
        <v>0</v>
      </c>
      <c r="AJ177" s="211">
        <f t="shared" si="359"/>
        <v>0</v>
      </c>
      <c r="AK177" s="211">
        <f t="shared" si="359"/>
        <v>50000000</v>
      </c>
      <c r="AL177" s="211">
        <f t="shared" si="359"/>
        <v>460000000</v>
      </c>
      <c r="AM177" s="211">
        <f t="shared" si="359"/>
        <v>453355232</v>
      </c>
      <c r="AN177" s="211">
        <f t="shared" si="359"/>
        <v>262997576</v>
      </c>
      <c r="AO177" s="211">
        <f t="shared" si="359"/>
        <v>0</v>
      </c>
      <c r="AP177" s="211">
        <f t="shared" si="359"/>
        <v>0</v>
      </c>
      <c r="AQ177" s="211">
        <f t="shared" si="359"/>
        <v>0</v>
      </c>
      <c r="AR177" s="211">
        <f t="shared" si="359"/>
        <v>0</v>
      </c>
      <c r="AS177" s="211">
        <f t="shared" si="359"/>
        <v>0</v>
      </c>
      <c r="AT177" s="211">
        <f t="shared" si="359"/>
        <v>0</v>
      </c>
      <c r="AU177" s="211">
        <f t="shared" si="359"/>
        <v>0</v>
      </c>
      <c r="AV177" s="211">
        <f t="shared" si="359"/>
        <v>0</v>
      </c>
      <c r="AW177" s="211">
        <f t="shared" si="359"/>
        <v>0</v>
      </c>
      <c r="AX177" s="211">
        <f t="shared" si="359"/>
        <v>0</v>
      </c>
      <c r="AY177" s="211">
        <f t="shared" si="359"/>
        <v>0</v>
      </c>
      <c r="AZ177" s="211">
        <f t="shared" si="359"/>
        <v>0</v>
      </c>
      <c r="BA177" s="211">
        <f t="shared" si="359"/>
        <v>0</v>
      </c>
      <c r="BB177" s="211">
        <f t="shared" si="359"/>
        <v>0</v>
      </c>
      <c r="BC177" s="211">
        <f t="shared" si="359"/>
        <v>0</v>
      </c>
      <c r="BD177" s="211">
        <f t="shared" si="359"/>
        <v>0</v>
      </c>
      <c r="BE177" s="211">
        <f t="shared" si="359"/>
        <v>100000000</v>
      </c>
      <c r="BF177" s="211">
        <f t="shared" si="359"/>
        <v>100000000</v>
      </c>
      <c r="BG177" s="211">
        <f t="shared" si="359"/>
        <v>70813333</v>
      </c>
      <c r="BH177" s="211">
        <f t="shared" si="359"/>
        <v>70813333</v>
      </c>
      <c r="BI177" s="211">
        <f t="shared" si="359"/>
        <v>1250000000</v>
      </c>
      <c r="BJ177" s="211">
        <f t="shared" si="359"/>
        <v>0</v>
      </c>
      <c r="BK177" s="211">
        <f t="shared" si="359"/>
        <v>0</v>
      </c>
      <c r="BL177" s="211">
        <f t="shared" si="359"/>
        <v>0</v>
      </c>
      <c r="BM177" s="211">
        <f t="shared" si="359"/>
        <v>1400000000</v>
      </c>
      <c r="BN177" s="211">
        <f t="shared" si="359"/>
        <v>560000000</v>
      </c>
      <c r="BO177" s="211">
        <f t="shared" si="359"/>
        <v>524168565</v>
      </c>
      <c r="BP177" s="211">
        <f t="shared" si="359"/>
        <v>333810909</v>
      </c>
      <c r="BQ177" s="211">
        <f t="shared" si="359"/>
        <v>0</v>
      </c>
      <c r="BR177" s="211">
        <f t="shared" si="359"/>
        <v>0</v>
      </c>
      <c r="BS177" s="211">
        <f t="shared" si="359"/>
        <v>0</v>
      </c>
      <c r="BT177" s="211">
        <f t="shared" si="359"/>
        <v>0</v>
      </c>
      <c r="BU177" s="211">
        <f t="shared" si="359"/>
        <v>0</v>
      </c>
      <c r="BV177" s="211">
        <f t="shared" si="359"/>
        <v>115000000</v>
      </c>
      <c r="BW177" s="211">
        <f t="shared" si="359"/>
        <v>93894761</v>
      </c>
      <c r="BX177" s="211">
        <f t="shared" si="359"/>
        <v>93894761</v>
      </c>
      <c r="BY177" s="211">
        <f t="shared" si="359"/>
        <v>0</v>
      </c>
      <c r="BZ177" s="211">
        <f t="shared" si="359"/>
        <v>50000000</v>
      </c>
      <c r="CA177" s="211">
        <f t="shared" si="359"/>
        <v>180000000</v>
      </c>
      <c r="CB177" s="211">
        <f t="shared" si="359"/>
        <v>78513332</v>
      </c>
      <c r="CC177" s="211">
        <f t="shared" si="359"/>
        <v>78513332</v>
      </c>
      <c r="CD177" s="211">
        <f t="shared" si="359"/>
        <v>0</v>
      </c>
      <c r="CE177" s="211">
        <f t="shared" si="359"/>
        <v>0</v>
      </c>
      <c r="CF177" s="211">
        <f t="shared" si="359"/>
        <v>0</v>
      </c>
      <c r="CG177" s="211">
        <f t="shared" si="359"/>
        <v>0</v>
      </c>
      <c r="CH177" s="211">
        <f t="shared" si="359"/>
        <v>0</v>
      </c>
      <c r="CI177" s="211">
        <f t="shared" si="359"/>
        <v>0</v>
      </c>
      <c r="CJ177" s="211">
        <f t="shared" si="359"/>
        <v>0</v>
      </c>
      <c r="CK177" s="211">
        <f t="shared" si="359"/>
        <v>0</v>
      </c>
      <c r="CL177" s="211">
        <f t="shared" si="359"/>
        <v>0</v>
      </c>
      <c r="CM177" s="211">
        <f t="shared" si="359"/>
        <v>0</v>
      </c>
      <c r="CN177" s="211">
        <f t="shared" si="359"/>
        <v>0</v>
      </c>
      <c r="CO177" s="211">
        <f t="shared" ref="CO177:EV177" si="360">CO178+CO184</f>
        <v>0</v>
      </c>
      <c r="CP177" s="211">
        <f t="shared" si="360"/>
        <v>0</v>
      </c>
      <c r="CQ177" s="211">
        <f t="shared" si="360"/>
        <v>0</v>
      </c>
      <c r="CR177" s="211">
        <f t="shared" si="360"/>
        <v>0</v>
      </c>
      <c r="CS177" s="211">
        <f t="shared" si="360"/>
        <v>0</v>
      </c>
      <c r="CT177" s="211">
        <f t="shared" si="360"/>
        <v>0</v>
      </c>
      <c r="CU177" s="211">
        <f t="shared" si="360"/>
        <v>0</v>
      </c>
      <c r="CV177" s="211">
        <f t="shared" si="360"/>
        <v>103000000</v>
      </c>
      <c r="CW177" s="211">
        <f t="shared" si="360"/>
        <v>189400000</v>
      </c>
      <c r="CX177" s="211">
        <f t="shared" si="360"/>
        <v>165315000</v>
      </c>
      <c r="CY177" s="211">
        <f t="shared" si="360"/>
        <v>150805000</v>
      </c>
      <c r="CZ177" s="211">
        <f t="shared" si="360"/>
        <v>0</v>
      </c>
      <c r="DA177" s="211">
        <f t="shared" si="360"/>
        <v>1250000000</v>
      </c>
      <c r="DB177" s="211">
        <f t="shared" si="360"/>
        <v>0</v>
      </c>
      <c r="DC177" s="211">
        <f t="shared" si="360"/>
        <v>0</v>
      </c>
      <c r="DD177" s="211">
        <f t="shared" si="360"/>
        <v>0</v>
      </c>
      <c r="DE177" s="211">
        <f t="shared" si="360"/>
        <v>1403000000</v>
      </c>
      <c r="DF177" s="211">
        <f t="shared" si="360"/>
        <v>484400000</v>
      </c>
      <c r="DG177" s="211">
        <f t="shared" si="360"/>
        <v>337723093</v>
      </c>
      <c r="DH177" s="211">
        <f t="shared" si="360"/>
        <v>323213093</v>
      </c>
      <c r="DI177" s="211">
        <f t="shared" si="360"/>
        <v>0</v>
      </c>
      <c r="DJ177" s="211">
        <f t="shared" si="360"/>
        <v>0</v>
      </c>
      <c r="DK177" s="211">
        <f t="shared" si="360"/>
        <v>0</v>
      </c>
      <c r="DL177" s="211">
        <f t="shared" si="360"/>
        <v>0</v>
      </c>
      <c r="DM177" s="211">
        <f t="shared" si="360"/>
        <v>0</v>
      </c>
      <c r="DN177" s="211">
        <f t="shared" si="360"/>
        <v>0</v>
      </c>
      <c r="DO177" s="211">
        <f t="shared" si="360"/>
        <v>125000000</v>
      </c>
      <c r="DP177" s="211">
        <f t="shared" si="360"/>
        <v>108481083</v>
      </c>
      <c r="DQ177" s="211">
        <f t="shared" si="360"/>
        <v>107556283</v>
      </c>
      <c r="DR177" s="211">
        <f t="shared" si="360"/>
        <v>0</v>
      </c>
      <c r="DS177" s="211">
        <f t="shared" si="360"/>
        <v>15000000</v>
      </c>
      <c r="DT177" s="211">
        <f t="shared" si="360"/>
        <v>190000000</v>
      </c>
      <c r="DU177" s="211">
        <f t="shared" si="360"/>
        <v>144255487</v>
      </c>
      <c r="DV177" s="211">
        <f t="shared" si="360"/>
        <v>144222287</v>
      </c>
      <c r="DW177" s="211">
        <f t="shared" si="360"/>
        <v>0</v>
      </c>
      <c r="DX177" s="211">
        <f t="shared" si="360"/>
        <v>0</v>
      </c>
      <c r="DY177" s="211">
        <f t="shared" si="360"/>
        <v>0</v>
      </c>
      <c r="DZ177" s="211">
        <f t="shared" si="360"/>
        <v>0</v>
      </c>
      <c r="EA177" s="211">
        <f t="shared" si="360"/>
        <v>0</v>
      </c>
      <c r="EB177" s="211">
        <f t="shared" si="360"/>
        <v>0</v>
      </c>
      <c r="EC177" s="211">
        <f t="shared" si="360"/>
        <v>0</v>
      </c>
      <c r="ED177" s="211">
        <f t="shared" si="360"/>
        <v>0</v>
      </c>
      <c r="EE177" s="211">
        <f t="shared" si="360"/>
        <v>0</v>
      </c>
      <c r="EF177" s="211">
        <f t="shared" si="360"/>
        <v>0</v>
      </c>
      <c r="EG177" s="211">
        <f t="shared" si="360"/>
        <v>0</v>
      </c>
      <c r="EH177" s="211">
        <f t="shared" si="360"/>
        <v>0</v>
      </c>
      <c r="EI177" s="211">
        <f t="shared" si="360"/>
        <v>0</v>
      </c>
      <c r="EJ177" s="211">
        <f t="shared" si="360"/>
        <v>0</v>
      </c>
      <c r="EK177" s="211">
        <f t="shared" si="360"/>
        <v>0</v>
      </c>
      <c r="EL177" s="211">
        <f t="shared" si="360"/>
        <v>0</v>
      </c>
      <c r="EM177" s="211">
        <f t="shared" si="360"/>
        <v>0</v>
      </c>
      <c r="EN177" s="211">
        <f t="shared" si="360"/>
        <v>106090000</v>
      </c>
      <c r="EO177" s="211">
        <f t="shared" si="360"/>
        <v>157282000</v>
      </c>
      <c r="EP177" s="211">
        <f t="shared" si="360"/>
        <v>152523333</v>
      </c>
      <c r="EQ177" s="211">
        <f t="shared" si="360"/>
        <v>152523333</v>
      </c>
      <c r="ER177" s="211">
        <f t="shared" si="360"/>
        <v>0</v>
      </c>
      <c r="ES177" s="211">
        <f t="shared" si="360"/>
        <v>1250000000</v>
      </c>
      <c r="ET177" s="211">
        <f t="shared" si="360"/>
        <v>0</v>
      </c>
      <c r="EU177" s="211">
        <f t="shared" si="360"/>
        <v>0</v>
      </c>
      <c r="EV177" s="211">
        <f t="shared" si="360"/>
        <v>0</v>
      </c>
      <c r="EW177" s="211">
        <f t="shared" ref="EW177" si="361">EW178+EW184</f>
        <v>1371090000</v>
      </c>
      <c r="EX177" s="211">
        <f t="shared" ref="EX177:GZ177" si="362">EX178+EX184</f>
        <v>472282000</v>
      </c>
      <c r="EY177" s="211">
        <f t="shared" si="362"/>
        <v>405259903</v>
      </c>
      <c r="EZ177" s="211">
        <f t="shared" si="362"/>
        <v>404301903</v>
      </c>
      <c r="FA177" s="211">
        <f t="shared" si="362"/>
        <v>0</v>
      </c>
      <c r="FB177" s="211">
        <f t="shared" si="362"/>
        <v>0</v>
      </c>
      <c r="FC177" s="211">
        <f t="shared" si="362"/>
        <v>0</v>
      </c>
      <c r="FD177" s="211">
        <f t="shared" si="362"/>
        <v>0</v>
      </c>
      <c r="FE177" s="211">
        <f t="shared" si="362"/>
        <v>0</v>
      </c>
      <c r="FF177" s="211">
        <f t="shared" si="362"/>
        <v>0</v>
      </c>
      <c r="FG177" s="211">
        <f t="shared" si="362"/>
        <v>0</v>
      </c>
      <c r="FH177" s="211">
        <f t="shared" si="362"/>
        <v>0</v>
      </c>
      <c r="FI177" s="211">
        <f t="shared" si="362"/>
        <v>0</v>
      </c>
      <c r="FJ177" s="211">
        <f t="shared" si="362"/>
        <v>0</v>
      </c>
      <c r="FK177" s="211">
        <f t="shared" si="362"/>
        <v>0</v>
      </c>
      <c r="FL177" s="211">
        <f t="shared" si="362"/>
        <v>12500000</v>
      </c>
      <c r="FM177" s="211">
        <f t="shared" si="362"/>
        <v>168373530</v>
      </c>
      <c r="FN177" s="211">
        <f t="shared" si="362"/>
        <v>93704426</v>
      </c>
      <c r="FO177" s="211">
        <f t="shared" si="362"/>
        <v>12435000</v>
      </c>
      <c r="FP177" s="211">
        <f t="shared" si="362"/>
        <v>0</v>
      </c>
      <c r="FQ177" s="211">
        <f t="shared" si="362"/>
        <v>0</v>
      </c>
      <c r="FR177" s="211">
        <f t="shared" si="362"/>
        <v>0</v>
      </c>
      <c r="FS177" s="211">
        <f t="shared" si="362"/>
        <v>0</v>
      </c>
      <c r="FT177" s="211">
        <f t="shared" si="362"/>
        <v>0</v>
      </c>
      <c r="FU177" s="211">
        <f t="shared" si="362"/>
        <v>0</v>
      </c>
      <c r="FV177" s="211">
        <f t="shared" si="362"/>
        <v>0</v>
      </c>
      <c r="FW177" s="211">
        <f t="shared" si="362"/>
        <v>0</v>
      </c>
      <c r="FX177" s="211">
        <f t="shared" si="362"/>
        <v>0</v>
      </c>
      <c r="FY177" s="211">
        <f t="shared" si="362"/>
        <v>0</v>
      </c>
      <c r="FZ177" s="211">
        <f t="shared" si="362"/>
        <v>0</v>
      </c>
      <c r="GA177" s="211">
        <f t="shared" si="362"/>
        <v>0</v>
      </c>
      <c r="GB177" s="211">
        <f t="shared" si="362"/>
        <v>0</v>
      </c>
      <c r="GC177" s="211">
        <f t="shared" si="362"/>
        <v>0</v>
      </c>
      <c r="GD177" s="211">
        <f t="shared" si="362"/>
        <v>0</v>
      </c>
      <c r="GE177" s="211">
        <f t="shared" si="362"/>
        <v>0</v>
      </c>
      <c r="GF177" s="211">
        <f t="shared" si="362"/>
        <v>0</v>
      </c>
      <c r="GG177" s="211">
        <f t="shared" si="362"/>
        <v>0</v>
      </c>
      <c r="GH177" s="211">
        <f t="shared" si="362"/>
        <v>0</v>
      </c>
      <c r="GI177" s="211">
        <f t="shared" si="362"/>
        <v>0</v>
      </c>
      <c r="GJ177" s="211">
        <f t="shared" si="362"/>
        <v>0</v>
      </c>
      <c r="GK177" s="211">
        <f t="shared" si="362"/>
        <v>109272700</v>
      </c>
      <c r="GL177" s="211">
        <f t="shared" si="362"/>
        <v>126000000</v>
      </c>
      <c r="GM177" s="211">
        <f t="shared" si="362"/>
        <v>105670000</v>
      </c>
      <c r="GN177" s="211">
        <f t="shared" si="362"/>
        <v>19014000</v>
      </c>
      <c r="GO177" s="211">
        <f t="shared" si="362"/>
        <v>0</v>
      </c>
      <c r="GP177" s="211">
        <f t="shared" si="362"/>
        <v>2247500000</v>
      </c>
      <c r="GQ177" s="211">
        <f t="shared" si="362"/>
        <v>0</v>
      </c>
      <c r="GR177" s="211">
        <f t="shared" si="362"/>
        <v>0</v>
      </c>
      <c r="GS177" s="211">
        <f t="shared" si="362"/>
        <v>0</v>
      </c>
      <c r="GT177" s="211">
        <f t="shared" si="362"/>
        <v>0</v>
      </c>
      <c r="GU177" s="211">
        <f t="shared" si="362"/>
        <v>2369272700</v>
      </c>
      <c r="GV177" s="211">
        <f t="shared" si="362"/>
        <v>294373530</v>
      </c>
      <c r="GW177" s="211">
        <f t="shared" si="362"/>
        <v>199374426</v>
      </c>
      <c r="GX177" s="211">
        <f t="shared" si="362"/>
        <v>31449000</v>
      </c>
      <c r="GY177" s="211">
        <f t="shared" si="362"/>
        <v>0</v>
      </c>
      <c r="GZ177" s="825">
        <f t="shared" si="362"/>
        <v>6543362700</v>
      </c>
      <c r="HA177" s="537"/>
      <c r="HB177" s="538"/>
      <c r="HC177" s="539"/>
    </row>
    <row r="178" spans="1:211" s="540" customFormat="1" ht="24.75" customHeight="1" x14ac:dyDescent="0.2">
      <c r="A178" s="824"/>
      <c r="B178" s="826"/>
      <c r="C178" s="541">
        <v>34</v>
      </c>
      <c r="D178" s="542" t="s">
        <v>425</v>
      </c>
      <c r="E178" s="543"/>
      <c r="F178" s="543"/>
      <c r="G178" s="541"/>
      <c r="H178" s="541"/>
      <c r="I178" s="541"/>
      <c r="J178" s="541"/>
      <c r="K178" s="541"/>
      <c r="L178" s="541"/>
      <c r="M178" s="541"/>
      <c r="N178" s="541"/>
      <c r="O178" s="541"/>
      <c r="P178" s="541"/>
      <c r="Q178" s="541"/>
      <c r="R178" s="541"/>
      <c r="S178" s="541"/>
      <c r="T178" s="541"/>
      <c r="U178" s="541"/>
      <c r="V178" s="541"/>
      <c r="W178" s="541"/>
      <c r="X178" s="541"/>
      <c r="Y178" s="541"/>
      <c r="Z178" s="541"/>
      <c r="AA178" s="541"/>
      <c r="AB178" s="541"/>
      <c r="AC178" s="212">
        <f t="shared" ref="AC178:BL178" si="363">SUM(AC179:AC183)</f>
        <v>0</v>
      </c>
      <c r="AD178" s="212">
        <f t="shared" si="363"/>
        <v>0</v>
      </c>
      <c r="AE178" s="212">
        <f t="shared" si="363"/>
        <v>0</v>
      </c>
      <c r="AF178" s="212">
        <f t="shared" si="363"/>
        <v>0</v>
      </c>
      <c r="AG178" s="212">
        <f t="shared" si="363"/>
        <v>0</v>
      </c>
      <c r="AH178" s="212">
        <f t="shared" si="363"/>
        <v>0</v>
      </c>
      <c r="AI178" s="212">
        <f t="shared" si="363"/>
        <v>0</v>
      </c>
      <c r="AJ178" s="212">
        <f t="shared" si="363"/>
        <v>0</v>
      </c>
      <c r="AK178" s="212">
        <f t="shared" si="363"/>
        <v>50000000</v>
      </c>
      <c r="AL178" s="212">
        <f t="shared" si="363"/>
        <v>460000000</v>
      </c>
      <c r="AM178" s="212">
        <f t="shared" si="363"/>
        <v>453355232</v>
      </c>
      <c r="AN178" s="212">
        <f t="shared" si="363"/>
        <v>262997576</v>
      </c>
      <c r="AO178" s="212">
        <f t="shared" si="363"/>
        <v>0</v>
      </c>
      <c r="AP178" s="212">
        <f t="shared" si="363"/>
        <v>0</v>
      </c>
      <c r="AQ178" s="212">
        <f t="shared" si="363"/>
        <v>0</v>
      </c>
      <c r="AR178" s="212">
        <f t="shared" si="363"/>
        <v>0</v>
      </c>
      <c r="AS178" s="212">
        <f t="shared" si="363"/>
        <v>0</v>
      </c>
      <c r="AT178" s="212">
        <f t="shared" si="363"/>
        <v>0</v>
      </c>
      <c r="AU178" s="212">
        <f t="shared" si="363"/>
        <v>0</v>
      </c>
      <c r="AV178" s="212">
        <f t="shared" si="363"/>
        <v>0</v>
      </c>
      <c r="AW178" s="212">
        <f t="shared" si="363"/>
        <v>0</v>
      </c>
      <c r="AX178" s="212">
        <f t="shared" si="363"/>
        <v>0</v>
      </c>
      <c r="AY178" s="212">
        <f t="shared" si="363"/>
        <v>0</v>
      </c>
      <c r="AZ178" s="212">
        <f t="shared" si="363"/>
        <v>0</v>
      </c>
      <c r="BA178" s="212">
        <f t="shared" si="363"/>
        <v>0</v>
      </c>
      <c r="BB178" s="212">
        <f t="shared" si="363"/>
        <v>0</v>
      </c>
      <c r="BC178" s="212">
        <f t="shared" si="363"/>
        <v>0</v>
      </c>
      <c r="BD178" s="212">
        <f t="shared" si="363"/>
        <v>0</v>
      </c>
      <c r="BE178" s="212">
        <f t="shared" si="363"/>
        <v>0</v>
      </c>
      <c r="BF178" s="212">
        <f t="shared" si="363"/>
        <v>0</v>
      </c>
      <c r="BG178" s="212">
        <f t="shared" si="363"/>
        <v>0</v>
      </c>
      <c r="BH178" s="212">
        <f t="shared" si="363"/>
        <v>0</v>
      </c>
      <c r="BI178" s="212">
        <f t="shared" si="363"/>
        <v>1250000000</v>
      </c>
      <c r="BJ178" s="212">
        <f t="shared" si="363"/>
        <v>0</v>
      </c>
      <c r="BK178" s="212">
        <f t="shared" si="363"/>
        <v>0</v>
      </c>
      <c r="BL178" s="212">
        <f t="shared" si="363"/>
        <v>0</v>
      </c>
      <c r="BM178" s="212">
        <f t="shared" ref="BM178:DX178" si="364">SUM(BM179:BM183)</f>
        <v>1300000000</v>
      </c>
      <c r="BN178" s="212">
        <f t="shared" si="364"/>
        <v>460000000</v>
      </c>
      <c r="BO178" s="212">
        <f t="shared" si="364"/>
        <v>453355232</v>
      </c>
      <c r="BP178" s="212">
        <f t="shared" si="364"/>
        <v>262997576</v>
      </c>
      <c r="BQ178" s="212">
        <f t="shared" si="364"/>
        <v>0</v>
      </c>
      <c r="BR178" s="212">
        <f t="shared" si="364"/>
        <v>0</v>
      </c>
      <c r="BS178" s="212">
        <f t="shared" si="364"/>
        <v>0</v>
      </c>
      <c r="BT178" s="212">
        <f t="shared" si="364"/>
        <v>0</v>
      </c>
      <c r="BU178" s="212">
        <f t="shared" si="364"/>
        <v>0</v>
      </c>
      <c r="BV178" s="212">
        <f t="shared" si="364"/>
        <v>115000000</v>
      </c>
      <c r="BW178" s="212">
        <f t="shared" si="364"/>
        <v>93894761</v>
      </c>
      <c r="BX178" s="212">
        <f t="shared" si="364"/>
        <v>93894761</v>
      </c>
      <c r="BY178" s="212">
        <f t="shared" si="364"/>
        <v>0</v>
      </c>
      <c r="BZ178" s="212">
        <f t="shared" si="364"/>
        <v>50000000</v>
      </c>
      <c r="CA178" s="212">
        <f t="shared" si="364"/>
        <v>180000000</v>
      </c>
      <c r="CB178" s="212">
        <f t="shared" si="364"/>
        <v>78513332</v>
      </c>
      <c r="CC178" s="212">
        <f t="shared" si="364"/>
        <v>78513332</v>
      </c>
      <c r="CD178" s="212">
        <f t="shared" si="364"/>
        <v>0</v>
      </c>
      <c r="CE178" s="212">
        <f t="shared" si="364"/>
        <v>0</v>
      </c>
      <c r="CF178" s="212">
        <f t="shared" si="364"/>
        <v>0</v>
      </c>
      <c r="CG178" s="212">
        <f t="shared" si="364"/>
        <v>0</v>
      </c>
      <c r="CH178" s="212">
        <f t="shared" si="364"/>
        <v>0</v>
      </c>
      <c r="CI178" s="212">
        <f t="shared" si="364"/>
        <v>0</v>
      </c>
      <c r="CJ178" s="212">
        <f t="shared" si="364"/>
        <v>0</v>
      </c>
      <c r="CK178" s="212">
        <f t="shared" si="364"/>
        <v>0</v>
      </c>
      <c r="CL178" s="212">
        <f t="shared" si="364"/>
        <v>0</v>
      </c>
      <c r="CM178" s="212">
        <f t="shared" si="364"/>
        <v>0</v>
      </c>
      <c r="CN178" s="212">
        <f t="shared" si="364"/>
        <v>0</v>
      </c>
      <c r="CO178" s="212">
        <f t="shared" si="364"/>
        <v>0</v>
      </c>
      <c r="CP178" s="212">
        <f t="shared" si="364"/>
        <v>0</v>
      </c>
      <c r="CQ178" s="212">
        <f t="shared" si="364"/>
        <v>0</v>
      </c>
      <c r="CR178" s="212">
        <f t="shared" si="364"/>
        <v>0</v>
      </c>
      <c r="CS178" s="212">
        <f t="shared" si="364"/>
        <v>0</v>
      </c>
      <c r="CT178" s="212">
        <f t="shared" si="364"/>
        <v>0</v>
      </c>
      <c r="CU178" s="212">
        <f t="shared" si="364"/>
        <v>0</v>
      </c>
      <c r="CV178" s="212">
        <f t="shared" si="364"/>
        <v>0</v>
      </c>
      <c r="CW178" s="212">
        <f t="shared" si="364"/>
        <v>0</v>
      </c>
      <c r="CX178" s="212">
        <f t="shared" si="364"/>
        <v>0</v>
      </c>
      <c r="CY178" s="212">
        <f t="shared" si="364"/>
        <v>0</v>
      </c>
      <c r="CZ178" s="212">
        <f t="shared" si="364"/>
        <v>0</v>
      </c>
      <c r="DA178" s="212">
        <f t="shared" si="364"/>
        <v>1250000000</v>
      </c>
      <c r="DB178" s="212">
        <f t="shared" si="364"/>
        <v>0</v>
      </c>
      <c r="DC178" s="212">
        <f t="shared" si="364"/>
        <v>0</v>
      </c>
      <c r="DD178" s="212">
        <f t="shared" si="364"/>
        <v>0</v>
      </c>
      <c r="DE178" s="212">
        <f t="shared" si="364"/>
        <v>1300000000</v>
      </c>
      <c r="DF178" s="212">
        <f t="shared" si="364"/>
        <v>295000000</v>
      </c>
      <c r="DG178" s="212">
        <f t="shared" si="364"/>
        <v>172408093</v>
      </c>
      <c r="DH178" s="212">
        <f t="shared" si="364"/>
        <v>172408093</v>
      </c>
      <c r="DI178" s="212">
        <f t="shared" si="364"/>
        <v>0</v>
      </c>
      <c r="DJ178" s="212">
        <f t="shared" si="364"/>
        <v>0</v>
      </c>
      <c r="DK178" s="212">
        <f t="shared" si="364"/>
        <v>0</v>
      </c>
      <c r="DL178" s="212">
        <f t="shared" si="364"/>
        <v>0</v>
      </c>
      <c r="DM178" s="212">
        <f t="shared" si="364"/>
        <v>0</v>
      </c>
      <c r="DN178" s="212">
        <f t="shared" si="364"/>
        <v>0</v>
      </c>
      <c r="DO178" s="212">
        <f t="shared" si="364"/>
        <v>100000000</v>
      </c>
      <c r="DP178" s="212">
        <f t="shared" si="364"/>
        <v>87217083</v>
      </c>
      <c r="DQ178" s="212">
        <f t="shared" si="364"/>
        <v>86292283</v>
      </c>
      <c r="DR178" s="212">
        <f t="shared" si="364"/>
        <v>0</v>
      </c>
      <c r="DS178" s="212">
        <f t="shared" si="364"/>
        <v>15000000</v>
      </c>
      <c r="DT178" s="212">
        <f t="shared" si="364"/>
        <v>190000000</v>
      </c>
      <c r="DU178" s="212">
        <f t="shared" si="364"/>
        <v>144255487</v>
      </c>
      <c r="DV178" s="212">
        <f t="shared" si="364"/>
        <v>144222287</v>
      </c>
      <c r="DW178" s="212">
        <f t="shared" si="364"/>
        <v>0</v>
      </c>
      <c r="DX178" s="212">
        <f t="shared" si="364"/>
        <v>0</v>
      </c>
      <c r="DY178" s="212">
        <f t="shared" ref="DY178:EW178" si="365">SUM(DY179:DY183)</f>
        <v>0</v>
      </c>
      <c r="DZ178" s="212">
        <f t="shared" si="365"/>
        <v>0</v>
      </c>
      <c r="EA178" s="212">
        <f t="shared" si="365"/>
        <v>0</v>
      </c>
      <c r="EB178" s="212">
        <f t="shared" si="365"/>
        <v>0</v>
      </c>
      <c r="EC178" s="212">
        <f t="shared" si="365"/>
        <v>0</v>
      </c>
      <c r="ED178" s="212">
        <f t="shared" si="365"/>
        <v>0</v>
      </c>
      <c r="EE178" s="212">
        <f t="shared" si="365"/>
        <v>0</v>
      </c>
      <c r="EF178" s="212">
        <f t="shared" si="365"/>
        <v>0</v>
      </c>
      <c r="EG178" s="212">
        <f t="shared" si="365"/>
        <v>0</v>
      </c>
      <c r="EH178" s="212">
        <f t="shared" si="365"/>
        <v>0</v>
      </c>
      <c r="EI178" s="212">
        <f t="shared" si="365"/>
        <v>0</v>
      </c>
      <c r="EJ178" s="212">
        <f t="shared" si="365"/>
        <v>0</v>
      </c>
      <c r="EK178" s="212">
        <f t="shared" si="365"/>
        <v>0</v>
      </c>
      <c r="EL178" s="212">
        <f t="shared" si="365"/>
        <v>0</v>
      </c>
      <c r="EM178" s="212">
        <f t="shared" si="365"/>
        <v>0</v>
      </c>
      <c r="EN178" s="212">
        <f t="shared" si="365"/>
        <v>0</v>
      </c>
      <c r="EO178" s="212">
        <f t="shared" si="365"/>
        <v>0</v>
      </c>
      <c r="EP178" s="212">
        <f t="shared" si="365"/>
        <v>0</v>
      </c>
      <c r="EQ178" s="212">
        <f t="shared" si="365"/>
        <v>0</v>
      </c>
      <c r="ER178" s="212">
        <f t="shared" si="365"/>
        <v>0</v>
      </c>
      <c r="ES178" s="212">
        <f t="shared" si="365"/>
        <v>1250000000</v>
      </c>
      <c r="ET178" s="212">
        <f t="shared" si="365"/>
        <v>0</v>
      </c>
      <c r="EU178" s="212">
        <f t="shared" si="365"/>
        <v>0</v>
      </c>
      <c r="EV178" s="212">
        <f t="shared" si="365"/>
        <v>0</v>
      </c>
      <c r="EW178" s="212">
        <f t="shared" si="365"/>
        <v>1265000000</v>
      </c>
      <c r="EX178" s="212">
        <f t="shared" ref="EX178:GZ178" si="366">SUM(EX179:EX183)</f>
        <v>290000000</v>
      </c>
      <c r="EY178" s="212">
        <f t="shared" si="366"/>
        <v>231472570</v>
      </c>
      <c r="EZ178" s="212">
        <f t="shared" si="366"/>
        <v>230514570</v>
      </c>
      <c r="FA178" s="212">
        <f t="shared" si="366"/>
        <v>0</v>
      </c>
      <c r="FB178" s="212">
        <f t="shared" si="366"/>
        <v>0</v>
      </c>
      <c r="FC178" s="212">
        <f t="shared" si="366"/>
        <v>0</v>
      </c>
      <c r="FD178" s="212">
        <f t="shared" si="366"/>
        <v>0</v>
      </c>
      <c r="FE178" s="212">
        <f t="shared" si="366"/>
        <v>0</v>
      </c>
      <c r="FF178" s="212">
        <f t="shared" si="366"/>
        <v>0</v>
      </c>
      <c r="FG178" s="212">
        <f t="shared" si="366"/>
        <v>0</v>
      </c>
      <c r="FH178" s="212">
        <f t="shared" si="366"/>
        <v>0</v>
      </c>
      <c r="FI178" s="212">
        <f t="shared" si="366"/>
        <v>0</v>
      </c>
      <c r="FJ178" s="212">
        <f t="shared" si="366"/>
        <v>0</v>
      </c>
      <c r="FK178" s="212">
        <f t="shared" si="366"/>
        <v>0</v>
      </c>
      <c r="FL178" s="212">
        <f t="shared" si="366"/>
        <v>12500000</v>
      </c>
      <c r="FM178" s="212">
        <f t="shared" si="366"/>
        <v>168373530</v>
      </c>
      <c r="FN178" s="212">
        <f t="shared" si="366"/>
        <v>93704426</v>
      </c>
      <c r="FO178" s="212">
        <f t="shared" si="366"/>
        <v>12435000</v>
      </c>
      <c r="FP178" s="212">
        <f t="shared" si="366"/>
        <v>0</v>
      </c>
      <c r="FQ178" s="212">
        <f t="shared" si="366"/>
        <v>0</v>
      </c>
      <c r="FR178" s="212">
        <f t="shared" si="366"/>
        <v>0</v>
      </c>
      <c r="FS178" s="212">
        <f t="shared" si="366"/>
        <v>0</v>
      </c>
      <c r="FT178" s="212">
        <f t="shared" si="366"/>
        <v>0</v>
      </c>
      <c r="FU178" s="212">
        <f t="shared" si="366"/>
        <v>0</v>
      </c>
      <c r="FV178" s="212">
        <f t="shared" si="366"/>
        <v>0</v>
      </c>
      <c r="FW178" s="212">
        <f t="shared" si="366"/>
        <v>0</v>
      </c>
      <c r="FX178" s="212">
        <f t="shared" si="366"/>
        <v>0</v>
      </c>
      <c r="FY178" s="212">
        <f t="shared" si="366"/>
        <v>0</v>
      </c>
      <c r="FZ178" s="212">
        <f t="shared" si="366"/>
        <v>0</v>
      </c>
      <c r="GA178" s="212">
        <f t="shared" si="366"/>
        <v>0</v>
      </c>
      <c r="GB178" s="212">
        <f t="shared" si="366"/>
        <v>0</v>
      </c>
      <c r="GC178" s="212">
        <f t="shared" si="366"/>
        <v>0</v>
      </c>
      <c r="GD178" s="212">
        <f t="shared" si="366"/>
        <v>0</v>
      </c>
      <c r="GE178" s="212">
        <f t="shared" si="366"/>
        <v>0</v>
      </c>
      <c r="GF178" s="212">
        <f t="shared" si="366"/>
        <v>0</v>
      </c>
      <c r="GG178" s="212">
        <f t="shared" si="366"/>
        <v>0</v>
      </c>
      <c r="GH178" s="212">
        <f t="shared" si="366"/>
        <v>0</v>
      </c>
      <c r="GI178" s="212">
        <f t="shared" si="366"/>
        <v>0</v>
      </c>
      <c r="GJ178" s="212">
        <f t="shared" si="366"/>
        <v>0</v>
      </c>
      <c r="GK178" s="212">
        <f t="shared" si="366"/>
        <v>0</v>
      </c>
      <c r="GL178" s="212">
        <f t="shared" si="366"/>
        <v>0</v>
      </c>
      <c r="GM178" s="212">
        <f t="shared" si="366"/>
        <v>0</v>
      </c>
      <c r="GN178" s="212">
        <f t="shared" si="366"/>
        <v>0</v>
      </c>
      <c r="GO178" s="212">
        <f t="shared" si="366"/>
        <v>0</v>
      </c>
      <c r="GP178" s="212">
        <f t="shared" si="366"/>
        <v>2247500000</v>
      </c>
      <c r="GQ178" s="212">
        <f t="shared" si="366"/>
        <v>0</v>
      </c>
      <c r="GR178" s="212">
        <f t="shared" si="366"/>
        <v>0</v>
      </c>
      <c r="GS178" s="212">
        <f t="shared" si="366"/>
        <v>0</v>
      </c>
      <c r="GT178" s="212">
        <f t="shared" si="366"/>
        <v>0</v>
      </c>
      <c r="GU178" s="212">
        <f t="shared" si="366"/>
        <v>2260000000</v>
      </c>
      <c r="GV178" s="212">
        <f t="shared" si="366"/>
        <v>168373530</v>
      </c>
      <c r="GW178" s="212">
        <f t="shared" si="366"/>
        <v>93704426</v>
      </c>
      <c r="GX178" s="212">
        <f t="shared" si="366"/>
        <v>12435000</v>
      </c>
      <c r="GY178" s="212">
        <f t="shared" si="366"/>
        <v>0</v>
      </c>
      <c r="GZ178" s="827">
        <f t="shared" si="366"/>
        <v>6125000000</v>
      </c>
      <c r="HA178" s="747"/>
      <c r="HB178" s="541"/>
      <c r="HC178" s="539"/>
    </row>
    <row r="179" spans="1:211" ht="90.75" customHeight="1" x14ac:dyDescent="0.2">
      <c r="A179" s="782"/>
      <c r="B179" s="357"/>
      <c r="C179" s="527"/>
      <c r="D179" s="777"/>
      <c r="E179" s="783"/>
      <c r="F179" s="783"/>
      <c r="G179" s="287">
        <v>122</v>
      </c>
      <c r="H179" s="283" t="s">
        <v>426</v>
      </c>
      <c r="I179" s="280" t="s">
        <v>427</v>
      </c>
      <c r="J179" s="284" t="s">
        <v>428</v>
      </c>
      <c r="K179" s="284">
        <v>8</v>
      </c>
      <c r="L179" s="285" t="s">
        <v>58</v>
      </c>
      <c r="M179" s="286">
        <v>0</v>
      </c>
      <c r="N179" s="286">
        <v>1</v>
      </c>
      <c r="O179" s="287">
        <v>1</v>
      </c>
      <c r="P179" s="288">
        <v>1</v>
      </c>
      <c r="Q179" s="286">
        <v>1</v>
      </c>
      <c r="R179" s="289"/>
      <c r="S179" s="311">
        <v>1</v>
      </c>
      <c r="T179" s="286">
        <v>1</v>
      </c>
      <c r="U179" s="286"/>
      <c r="V179" s="291">
        <v>1</v>
      </c>
      <c r="W179" s="286">
        <v>1</v>
      </c>
      <c r="X179" s="285"/>
      <c r="Y179" s="285">
        <v>0.3</v>
      </c>
      <c r="Z179" s="346">
        <f>BM179/$BM$178</f>
        <v>0.99615384615384617</v>
      </c>
      <c r="AA179" s="287">
        <v>2</v>
      </c>
      <c r="AB179" s="284" t="s">
        <v>141</v>
      </c>
      <c r="AC179" s="53"/>
      <c r="AD179" s="54"/>
      <c r="AE179" s="54"/>
      <c r="AF179" s="54"/>
      <c r="AG179" s="53"/>
      <c r="AH179" s="54"/>
      <c r="AI179" s="54"/>
      <c r="AJ179" s="54"/>
      <c r="AK179" s="53">
        <v>45000000</v>
      </c>
      <c r="AL179" s="55">
        <v>95000000</v>
      </c>
      <c r="AM179" s="54">
        <v>88355232</v>
      </c>
      <c r="AN179" s="54">
        <v>88355232</v>
      </c>
      <c r="AO179" s="53"/>
      <c r="AP179" s="54"/>
      <c r="AQ179" s="54"/>
      <c r="AR179" s="54"/>
      <c r="AS179" s="53"/>
      <c r="AT179" s="54"/>
      <c r="AU179" s="54"/>
      <c r="AV179" s="54"/>
      <c r="AW179" s="53"/>
      <c r="AX179" s="54"/>
      <c r="AY179" s="54"/>
      <c r="AZ179" s="54"/>
      <c r="BA179" s="53"/>
      <c r="BB179" s="54"/>
      <c r="BC179" s="54"/>
      <c r="BD179" s="54"/>
      <c r="BE179" s="53"/>
      <c r="BF179" s="54"/>
      <c r="BG179" s="54"/>
      <c r="BH179" s="54"/>
      <c r="BI179" s="53">
        <v>1250000000</v>
      </c>
      <c r="BJ179" s="54"/>
      <c r="BK179" s="54"/>
      <c r="BL179" s="54"/>
      <c r="BM179" s="53">
        <f>+AC179+AG179+AK179+AO179+AS179+AW179+BA179+BE179+BI179</f>
        <v>1295000000</v>
      </c>
      <c r="BN179" s="54">
        <f t="shared" ref="BN179:BP183" si="367">AD179+AH179+AL179+AP179+AT179+AX179+BB179+BF179+BJ179</f>
        <v>95000000</v>
      </c>
      <c r="BO179" s="54">
        <f t="shared" si="367"/>
        <v>88355232</v>
      </c>
      <c r="BP179" s="54">
        <f t="shared" si="367"/>
        <v>88355232</v>
      </c>
      <c r="BQ179" s="87"/>
      <c r="BR179" s="87"/>
      <c r="BS179" s="87"/>
      <c r="BT179" s="87"/>
      <c r="BU179" s="87"/>
      <c r="BV179" s="87">
        <v>3290000</v>
      </c>
      <c r="BW179" s="87">
        <v>2184761</v>
      </c>
      <c r="BX179" s="87">
        <v>2184761</v>
      </c>
      <c r="BY179" s="87"/>
      <c r="BZ179" s="87">
        <v>10000000</v>
      </c>
      <c r="CA179" s="87">
        <v>51710000</v>
      </c>
      <c r="CB179" s="87">
        <v>9500000</v>
      </c>
      <c r="CC179" s="87">
        <v>9500000</v>
      </c>
      <c r="CD179" s="87"/>
      <c r="CE179" s="87"/>
      <c r="CF179" s="87"/>
      <c r="CG179" s="87"/>
      <c r="CH179" s="87"/>
      <c r="CI179" s="87"/>
      <c r="CJ179" s="87"/>
      <c r="CK179" s="87"/>
      <c r="CL179" s="87"/>
      <c r="CM179" s="87"/>
      <c r="CN179" s="87"/>
      <c r="CO179" s="87"/>
      <c r="CP179" s="87"/>
      <c r="CQ179" s="87"/>
      <c r="CR179" s="87"/>
      <c r="CS179" s="87"/>
      <c r="CT179" s="87"/>
      <c r="CU179" s="87"/>
      <c r="CV179" s="87"/>
      <c r="CW179" s="87"/>
      <c r="CX179" s="87"/>
      <c r="CY179" s="87"/>
      <c r="CZ179" s="87"/>
      <c r="DA179" s="87">
        <v>390000000</v>
      </c>
      <c r="DB179" s="87"/>
      <c r="DC179" s="87"/>
      <c r="DD179" s="87"/>
      <c r="DE179" s="85">
        <f t="shared" ref="DE179:DH183" si="368">BQ179+BU179+BZ179+CE179+CI179+CM179+CQ179+CV179+DA179</f>
        <v>400000000</v>
      </c>
      <c r="DF179" s="100">
        <f t="shared" si="368"/>
        <v>55000000</v>
      </c>
      <c r="DG179" s="100">
        <f t="shared" si="368"/>
        <v>11684761</v>
      </c>
      <c r="DH179" s="100">
        <f t="shared" si="368"/>
        <v>11684761</v>
      </c>
      <c r="DI179" s="100"/>
      <c r="DJ179" s="88"/>
      <c r="DK179" s="66"/>
      <c r="DL179" s="88"/>
      <c r="DM179" s="88"/>
      <c r="DN179" s="88"/>
      <c r="DO179" s="88">
        <v>70000000</v>
      </c>
      <c r="DP179" s="88">
        <v>64290999</v>
      </c>
      <c r="DQ179" s="88">
        <v>63366199</v>
      </c>
      <c r="DR179" s="88"/>
      <c r="DS179" s="88">
        <v>3000000</v>
      </c>
      <c r="DT179" s="88">
        <v>116174667</v>
      </c>
      <c r="DU179" s="88">
        <v>79137154</v>
      </c>
      <c r="DV179" s="88">
        <v>79103954</v>
      </c>
      <c r="DW179" s="88"/>
      <c r="DX179" s="88"/>
      <c r="DY179" s="88"/>
      <c r="DZ179" s="88"/>
      <c r="EA179" s="88"/>
      <c r="EB179" s="88"/>
      <c r="EC179" s="88"/>
      <c r="ED179" s="88"/>
      <c r="EE179" s="88"/>
      <c r="EF179" s="88"/>
      <c r="EG179" s="88"/>
      <c r="EH179" s="88"/>
      <c r="EI179" s="88"/>
      <c r="EJ179" s="88"/>
      <c r="EK179" s="88"/>
      <c r="EL179" s="88"/>
      <c r="EM179" s="88"/>
      <c r="EN179" s="88"/>
      <c r="EO179" s="88"/>
      <c r="EP179" s="88"/>
      <c r="EQ179" s="88"/>
      <c r="ER179" s="88"/>
      <c r="ES179" s="88">
        <v>410500000</v>
      </c>
      <c r="ET179" s="87"/>
      <c r="EU179" s="87"/>
      <c r="EV179" s="87"/>
      <c r="EW179" s="85">
        <f t="shared" ref="EW179:EX183" si="369">DJ179+DN179+DS179+DX179+EB179+EF179+EJ179+EN179+ES179</f>
        <v>413500000</v>
      </c>
      <c r="EX179" s="90">
        <f t="shared" si="369"/>
        <v>186174667</v>
      </c>
      <c r="EY179" s="90">
        <f t="shared" ref="EY179:EZ183" si="370">DL179+DP179+DU179+DZ179+ED179+EH179+EL179+EP179+EU179</f>
        <v>143428153</v>
      </c>
      <c r="EZ179" s="90">
        <f t="shared" si="370"/>
        <v>142470153</v>
      </c>
      <c r="FA179" s="192"/>
      <c r="FB179" s="87"/>
      <c r="FC179" s="88"/>
      <c r="FD179" s="88"/>
      <c r="FE179" s="88"/>
      <c r="FF179" s="147"/>
      <c r="FG179" s="87"/>
      <c r="FH179" s="87"/>
      <c r="FI179" s="87"/>
      <c r="FJ179" s="87"/>
      <c r="FK179" s="87"/>
      <c r="FL179" s="87">
        <v>2500000</v>
      </c>
      <c r="FM179" s="87">
        <v>41423530</v>
      </c>
      <c r="FN179" s="87">
        <v>36925000</v>
      </c>
      <c r="FO179" s="87">
        <v>12315000</v>
      </c>
      <c r="FP179" s="87"/>
      <c r="FQ179" s="87"/>
      <c r="FR179" s="87"/>
      <c r="FS179" s="87"/>
      <c r="FT179" s="87"/>
      <c r="FU179" s="87"/>
      <c r="FV179" s="87"/>
      <c r="FW179" s="87"/>
      <c r="FX179" s="87"/>
      <c r="FY179" s="87"/>
      <c r="FZ179" s="87"/>
      <c r="GA179" s="87"/>
      <c r="GB179" s="87"/>
      <c r="GC179" s="87"/>
      <c r="GD179" s="87"/>
      <c r="GE179" s="87"/>
      <c r="GF179" s="87"/>
      <c r="GG179" s="87"/>
      <c r="GH179" s="87"/>
      <c r="GI179" s="87"/>
      <c r="GJ179" s="87"/>
      <c r="GK179" s="87"/>
      <c r="GL179" s="87"/>
      <c r="GM179" s="87"/>
      <c r="GN179" s="87"/>
      <c r="GO179" s="87"/>
      <c r="GP179" s="87">
        <v>506500000</v>
      </c>
      <c r="GQ179" s="87"/>
      <c r="GR179" s="87"/>
      <c r="GS179" s="87"/>
      <c r="GT179" s="87"/>
      <c r="GU179" s="85">
        <f>FB179+FG179+FL179+FQ179+FV179+GA179+GF179+GK179+GP179</f>
        <v>509000000</v>
      </c>
      <c r="GV179" s="85">
        <f t="shared" ref="GV179:GY183" si="371">GQ179+GL179+GG179+GB179+FW179+FR179+FM179+FH179</f>
        <v>41423530</v>
      </c>
      <c r="GW179" s="85">
        <f t="shared" si="371"/>
        <v>36925000</v>
      </c>
      <c r="GX179" s="85">
        <f t="shared" si="371"/>
        <v>12315000</v>
      </c>
      <c r="GY179" s="85">
        <f t="shared" si="371"/>
        <v>0</v>
      </c>
      <c r="GZ179" s="772">
        <f>BM179+DE179+EW179+GU179</f>
        <v>2617500000</v>
      </c>
      <c r="HA179" s="746" t="s">
        <v>1060</v>
      </c>
      <c r="HB179" s="297" t="s">
        <v>1331</v>
      </c>
      <c r="HC179" s="303" t="s">
        <v>1645</v>
      </c>
    </row>
    <row r="180" spans="1:211" ht="90.75" customHeight="1" x14ac:dyDescent="0.2">
      <c r="A180" s="782"/>
      <c r="B180" s="357"/>
      <c r="C180" s="300">
        <v>23</v>
      </c>
      <c r="D180" s="544" t="s">
        <v>429</v>
      </c>
      <c r="E180" s="415">
        <v>0.92</v>
      </c>
      <c r="F180" s="545">
        <v>0.85</v>
      </c>
      <c r="G180" s="287">
        <v>123</v>
      </c>
      <c r="H180" s="283" t="s">
        <v>430</v>
      </c>
      <c r="I180" s="280" t="s">
        <v>431</v>
      </c>
      <c r="J180" s="284" t="s">
        <v>428</v>
      </c>
      <c r="K180" s="284">
        <v>8</v>
      </c>
      <c r="L180" s="285" t="s">
        <v>58</v>
      </c>
      <c r="M180" s="286" t="s">
        <v>53</v>
      </c>
      <c r="N180" s="286">
        <v>4</v>
      </c>
      <c r="O180" s="287">
        <v>4</v>
      </c>
      <c r="P180" s="288">
        <v>6</v>
      </c>
      <c r="Q180" s="286">
        <v>4</v>
      </c>
      <c r="R180" s="289"/>
      <c r="S180" s="311">
        <v>4</v>
      </c>
      <c r="T180" s="286">
        <v>4</v>
      </c>
      <c r="U180" s="286"/>
      <c r="V180" s="291">
        <v>8</v>
      </c>
      <c r="W180" s="286">
        <v>4</v>
      </c>
      <c r="X180" s="285"/>
      <c r="Y180" s="285">
        <v>0.3</v>
      </c>
      <c r="Z180" s="346">
        <f>BM180/$BM$178</f>
        <v>0</v>
      </c>
      <c r="AA180" s="287">
        <v>2</v>
      </c>
      <c r="AB180" s="284" t="s">
        <v>141</v>
      </c>
      <c r="AC180" s="53"/>
      <c r="AD180" s="54"/>
      <c r="AE180" s="54"/>
      <c r="AF180" s="54"/>
      <c r="AG180" s="53"/>
      <c r="AH180" s="54"/>
      <c r="AI180" s="54"/>
      <c r="AJ180" s="54"/>
      <c r="AK180" s="53"/>
      <c r="AL180" s="55">
        <v>360000000</v>
      </c>
      <c r="AM180" s="54">
        <v>360000000</v>
      </c>
      <c r="AN180" s="54">
        <v>169642344</v>
      </c>
      <c r="AO180" s="53"/>
      <c r="AP180" s="54"/>
      <c r="AQ180" s="54"/>
      <c r="AR180" s="54"/>
      <c r="AS180" s="53"/>
      <c r="AT180" s="54"/>
      <c r="AU180" s="54"/>
      <c r="AV180" s="54"/>
      <c r="AW180" s="53"/>
      <c r="AX180" s="54"/>
      <c r="AY180" s="54"/>
      <c r="AZ180" s="54"/>
      <c r="BA180" s="53"/>
      <c r="BB180" s="54"/>
      <c r="BC180" s="54"/>
      <c r="BD180" s="54"/>
      <c r="BE180" s="53"/>
      <c r="BF180" s="54"/>
      <c r="BG180" s="54"/>
      <c r="BH180" s="54"/>
      <c r="BI180" s="53"/>
      <c r="BJ180" s="54"/>
      <c r="BK180" s="54"/>
      <c r="BL180" s="54"/>
      <c r="BM180" s="53">
        <f>+AC180+AG180+AK180+AO180+AS180+AW180+BA180+BE180+BI180</f>
        <v>0</v>
      </c>
      <c r="BN180" s="54">
        <f t="shared" si="367"/>
        <v>360000000</v>
      </c>
      <c r="BO180" s="54">
        <f t="shared" si="367"/>
        <v>360000000</v>
      </c>
      <c r="BP180" s="54">
        <f t="shared" si="367"/>
        <v>169642344</v>
      </c>
      <c r="BQ180" s="87"/>
      <c r="BR180" s="87"/>
      <c r="BS180" s="87"/>
      <c r="BT180" s="87"/>
      <c r="BU180" s="87"/>
      <c r="BV180" s="87">
        <v>60000000</v>
      </c>
      <c r="BW180" s="87">
        <v>60000000</v>
      </c>
      <c r="BX180" s="87">
        <v>60000000</v>
      </c>
      <c r="BY180" s="87"/>
      <c r="BZ180" s="87">
        <v>10000000</v>
      </c>
      <c r="CA180" s="87">
        <v>10000000</v>
      </c>
      <c r="CB180" s="87">
        <v>10000000</v>
      </c>
      <c r="CC180" s="87">
        <v>10000000</v>
      </c>
      <c r="CD180" s="87"/>
      <c r="CE180" s="87"/>
      <c r="CF180" s="87"/>
      <c r="CG180" s="87"/>
      <c r="CH180" s="87"/>
      <c r="CI180" s="87"/>
      <c r="CJ180" s="87"/>
      <c r="CK180" s="87"/>
      <c r="CL180" s="87"/>
      <c r="CM180" s="87"/>
      <c r="CN180" s="87"/>
      <c r="CO180" s="87"/>
      <c r="CP180" s="87"/>
      <c r="CQ180" s="87"/>
      <c r="CR180" s="87"/>
      <c r="CS180" s="87"/>
      <c r="CT180" s="87"/>
      <c r="CU180" s="87"/>
      <c r="CV180" s="87"/>
      <c r="CW180" s="87"/>
      <c r="CX180" s="87"/>
      <c r="CY180" s="87"/>
      <c r="CZ180" s="87"/>
      <c r="DA180" s="87">
        <v>85000000</v>
      </c>
      <c r="DB180" s="87"/>
      <c r="DC180" s="87"/>
      <c r="DD180" s="87"/>
      <c r="DE180" s="85">
        <f t="shared" si="368"/>
        <v>95000000</v>
      </c>
      <c r="DF180" s="100">
        <f t="shared" si="368"/>
        <v>70000000</v>
      </c>
      <c r="DG180" s="100">
        <f t="shared" si="368"/>
        <v>70000000</v>
      </c>
      <c r="DH180" s="100">
        <f t="shared" si="368"/>
        <v>70000000</v>
      </c>
      <c r="DI180" s="100"/>
      <c r="DJ180" s="88"/>
      <c r="DK180" s="66"/>
      <c r="DL180" s="88"/>
      <c r="DM180" s="88"/>
      <c r="DN180" s="88"/>
      <c r="DO180" s="88"/>
      <c r="DP180" s="88"/>
      <c r="DQ180" s="88"/>
      <c r="DR180" s="88"/>
      <c r="DS180" s="88">
        <v>3000000</v>
      </c>
      <c r="DT180" s="88">
        <v>12000000</v>
      </c>
      <c r="DU180" s="88">
        <v>12000000</v>
      </c>
      <c r="DV180" s="88">
        <v>12000000</v>
      </c>
      <c r="DW180" s="88"/>
      <c r="DX180" s="88"/>
      <c r="DY180" s="88"/>
      <c r="DZ180" s="88"/>
      <c r="EA180" s="88"/>
      <c r="EB180" s="88"/>
      <c r="EC180" s="88"/>
      <c r="ED180" s="88"/>
      <c r="EE180" s="88"/>
      <c r="EF180" s="88"/>
      <c r="EG180" s="88"/>
      <c r="EH180" s="88"/>
      <c r="EI180" s="88"/>
      <c r="EJ180" s="88"/>
      <c r="EK180" s="88"/>
      <c r="EL180" s="88"/>
      <c r="EM180" s="88"/>
      <c r="EN180" s="88"/>
      <c r="EO180" s="88"/>
      <c r="EP180" s="88"/>
      <c r="EQ180" s="88"/>
      <c r="ER180" s="88"/>
      <c r="ES180" s="88">
        <v>42000000</v>
      </c>
      <c r="ET180" s="87"/>
      <c r="EU180" s="87"/>
      <c r="EV180" s="87"/>
      <c r="EW180" s="85">
        <f t="shared" si="369"/>
        <v>45000000</v>
      </c>
      <c r="EX180" s="90">
        <f t="shared" si="369"/>
        <v>12000000</v>
      </c>
      <c r="EY180" s="90">
        <f t="shared" si="370"/>
        <v>12000000</v>
      </c>
      <c r="EZ180" s="90">
        <f t="shared" si="370"/>
        <v>12000000</v>
      </c>
      <c r="FA180" s="192"/>
      <c r="FB180" s="87"/>
      <c r="FC180" s="88"/>
      <c r="FD180" s="88"/>
      <c r="FE180" s="88"/>
      <c r="FF180" s="147"/>
      <c r="FG180" s="87"/>
      <c r="FH180" s="87"/>
      <c r="FI180" s="87"/>
      <c r="FJ180" s="87"/>
      <c r="FK180" s="87"/>
      <c r="FL180" s="87">
        <v>2500000</v>
      </c>
      <c r="FM180" s="87">
        <v>19000000</v>
      </c>
      <c r="FN180" s="87">
        <v>6875000</v>
      </c>
      <c r="FO180" s="87">
        <v>0</v>
      </c>
      <c r="FP180" s="87"/>
      <c r="FQ180" s="87"/>
      <c r="FR180" s="87"/>
      <c r="FS180" s="87"/>
      <c r="FT180" s="87"/>
      <c r="FU180" s="87"/>
      <c r="FV180" s="87"/>
      <c r="FW180" s="87"/>
      <c r="FX180" s="87"/>
      <c r="FY180" s="87"/>
      <c r="FZ180" s="87"/>
      <c r="GA180" s="87"/>
      <c r="GB180" s="87"/>
      <c r="GC180" s="87"/>
      <c r="GD180" s="87"/>
      <c r="GE180" s="87"/>
      <c r="GF180" s="87"/>
      <c r="GG180" s="87"/>
      <c r="GH180" s="87"/>
      <c r="GI180" s="87"/>
      <c r="GJ180" s="87"/>
      <c r="GK180" s="87"/>
      <c r="GL180" s="87"/>
      <c r="GM180" s="87"/>
      <c r="GN180" s="87"/>
      <c r="GO180" s="87"/>
      <c r="GP180" s="87">
        <v>247500000</v>
      </c>
      <c r="GQ180" s="87"/>
      <c r="GR180" s="87"/>
      <c r="GS180" s="87"/>
      <c r="GT180" s="87"/>
      <c r="GU180" s="85">
        <f>FB180+FG180+FL180+FQ180+FV180+GA180+GF180+GK180+GP180</f>
        <v>250000000</v>
      </c>
      <c r="GV180" s="85">
        <f t="shared" si="371"/>
        <v>19000000</v>
      </c>
      <c r="GW180" s="85">
        <f t="shared" si="371"/>
        <v>6875000</v>
      </c>
      <c r="GX180" s="85">
        <f t="shared" si="371"/>
        <v>0</v>
      </c>
      <c r="GY180" s="85">
        <f t="shared" si="371"/>
        <v>0</v>
      </c>
      <c r="GZ180" s="772">
        <f>BM180+DE180+EW180+GU180</f>
        <v>390000000</v>
      </c>
      <c r="HA180" s="738" t="s">
        <v>1061</v>
      </c>
      <c r="HB180" s="297" t="s">
        <v>1332</v>
      </c>
      <c r="HC180" s="299" t="s">
        <v>1646</v>
      </c>
    </row>
    <row r="181" spans="1:211" ht="134.25" customHeight="1" x14ac:dyDescent="0.2">
      <c r="A181" s="782"/>
      <c r="B181" s="357"/>
      <c r="C181" s="304">
        <v>24</v>
      </c>
      <c r="D181" s="730" t="s">
        <v>432</v>
      </c>
      <c r="E181" s="335" t="s">
        <v>433</v>
      </c>
      <c r="F181" s="334" t="s">
        <v>433</v>
      </c>
      <c r="G181" s="286">
        <v>124</v>
      </c>
      <c r="H181" s="283" t="s">
        <v>434</v>
      </c>
      <c r="I181" s="280" t="s">
        <v>435</v>
      </c>
      <c r="J181" s="284" t="s">
        <v>428</v>
      </c>
      <c r="K181" s="284">
        <v>8</v>
      </c>
      <c r="L181" s="285" t="s">
        <v>73</v>
      </c>
      <c r="M181" s="286">
        <v>40</v>
      </c>
      <c r="N181" s="286">
        <v>500</v>
      </c>
      <c r="O181" s="286">
        <v>0</v>
      </c>
      <c r="P181" s="291"/>
      <c r="Q181" s="286">
        <v>150</v>
      </c>
      <c r="R181" s="289"/>
      <c r="S181" s="311">
        <v>48</v>
      </c>
      <c r="T181" s="546">
        <v>200</v>
      </c>
      <c r="U181" s="286"/>
      <c r="V181" s="291">
        <v>402</v>
      </c>
      <c r="W181" s="286">
        <v>150</v>
      </c>
      <c r="X181" s="285"/>
      <c r="Y181" s="285">
        <v>40.799999999999997</v>
      </c>
      <c r="Z181" s="346">
        <f>BM181/$BM$178</f>
        <v>0</v>
      </c>
      <c r="AA181" s="287">
        <v>2</v>
      </c>
      <c r="AB181" s="284" t="s">
        <v>141</v>
      </c>
      <c r="AC181" s="53"/>
      <c r="AD181" s="54"/>
      <c r="AE181" s="54"/>
      <c r="AF181" s="54"/>
      <c r="AG181" s="53"/>
      <c r="AH181" s="54"/>
      <c r="AI181" s="54"/>
      <c r="AJ181" s="54"/>
      <c r="AK181" s="53"/>
      <c r="AL181" s="54"/>
      <c r="AM181" s="54"/>
      <c r="AN181" s="54"/>
      <c r="AO181" s="53"/>
      <c r="AP181" s="54"/>
      <c r="AQ181" s="54"/>
      <c r="AR181" s="54"/>
      <c r="AS181" s="53"/>
      <c r="AT181" s="54"/>
      <c r="AU181" s="54"/>
      <c r="AV181" s="54"/>
      <c r="AW181" s="53"/>
      <c r="AX181" s="54"/>
      <c r="AY181" s="54"/>
      <c r="AZ181" s="54"/>
      <c r="BA181" s="53"/>
      <c r="BB181" s="54"/>
      <c r="BC181" s="54"/>
      <c r="BD181" s="54"/>
      <c r="BE181" s="53"/>
      <c r="BF181" s="54"/>
      <c r="BG181" s="54"/>
      <c r="BH181" s="54"/>
      <c r="BI181" s="53"/>
      <c r="BJ181" s="54"/>
      <c r="BK181" s="54"/>
      <c r="BL181" s="54"/>
      <c r="BM181" s="53">
        <f>+AC181+AG181+AK181+AO181+AS181+AW181+BA181+BE181+BI181</f>
        <v>0</v>
      </c>
      <c r="BN181" s="54">
        <f t="shared" si="367"/>
        <v>0</v>
      </c>
      <c r="BO181" s="54">
        <f t="shared" si="367"/>
        <v>0</v>
      </c>
      <c r="BP181" s="54">
        <f t="shared" si="367"/>
        <v>0</v>
      </c>
      <c r="BQ181" s="87"/>
      <c r="BR181" s="87"/>
      <c r="BS181" s="87"/>
      <c r="BT181" s="87"/>
      <c r="BU181" s="87"/>
      <c r="BV181" s="87">
        <v>11000000</v>
      </c>
      <c r="BW181" s="87">
        <v>11000000</v>
      </c>
      <c r="BX181" s="87">
        <v>11000000</v>
      </c>
      <c r="BY181" s="87"/>
      <c r="BZ181" s="87">
        <v>10000000</v>
      </c>
      <c r="CA181" s="87">
        <v>75000000</v>
      </c>
      <c r="CB181" s="87">
        <v>24757000</v>
      </c>
      <c r="CC181" s="87">
        <v>24757000</v>
      </c>
      <c r="CD181" s="87"/>
      <c r="CE181" s="87"/>
      <c r="CF181" s="87"/>
      <c r="CG181" s="87"/>
      <c r="CH181" s="87"/>
      <c r="CI181" s="87"/>
      <c r="CJ181" s="87"/>
      <c r="CK181" s="87"/>
      <c r="CL181" s="87"/>
      <c r="CM181" s="87"/>
      <c r="CN181" s="87"/>
      <c r="CO181" s="87"/>
      <c r="CP181" s="87"/>
      <c r="CQ181" s="87"/>
      <c r="CR181" s="87"/>
      <c r="CS181" s="87"/>
      <c r="CT181" s="87"/>
      <c r="CU181" s="87"/>
      <c r="CV181" s="87"/>
      <c r="CW181" s="87"/>
      <c r="CX181" s="87"/>
      <c r="CY181" s="87"/>
      <c r="CZ181" s="87"/>
      <c r="DA181" s="87">
        <v>390000000</v>
      </c>
      <c r="DB181" s="87"/>
      <c r="DC181" s="87"/>
      <c r="DD181" s="87"/>
      <c r="DE181" s="85">
        <f t="shared" si="368"/>
        <v>400000000</v>
      </c>
      <c r="DF181" s="100">
        <f t="shared" si="368"/>
        <v>86000000</v>
      </c>
      <c r="DG181" s="100">
        <f t="shared" si="368"/>
        <v>35757000</v>
      </c>
      <c r="DH181" s="100">
        <f t="shared" si="368"/>
        <v>35757000</v>
      </c>
      <c r="DI181" s="100"/>
      <c r="DJ181" s="88"/>
      <c r="DK181" s="66"/>
      <c r="DL181" s="88"/>
      <c r="DM181" s="88"/>
      <c r="DN181" s="88"/>
      <c r="DO181" s="88">
        <v>30000000</v>
      </c>
      <c r="DP181" s="88">
        <v>22926084</v>
      </c>
      <c r="DQ181" s="88">
        <v>22926084</v>
      </c>
      <c r="DR181" s="88"/>
      <c r="DS181" s="88">
        <v>3000000</v>
      </c>
      <c r="DT181" s="88">
        <v>28000000</v>
      </c>
      <c r="DU181" s="88">
        <v>26130000</v>
      </c>
      <c r="DV181" s="88">
        <v>26130000</v>
      </c>
      <c r="DW181" s="88"/>
      <c r="DX181" s="88"/>
      <c r="DY181" s="88"/>
      <c r="DZ181" s="88"/>
      <c r="EA181" s="88"/>
      <c r="EB181" s="88"/>
      <c r="EC181" s="88"/>
      <c r="ED181" s="88"/>
      <c r="EE181" s="88"/>
      <c r="EF181" s="88"/>
      <c r="EG181" s="88"/>
      <c r="EH181" s="88"/>
      <c r="EI181" s="88"/>
      <c r="EJ181" s="88"/>
      <c r="EK181" s="88"/>
      <c r="EL181" s="88"/>
      <c r="EM181" s="88"/>
      <c r="EN181" s="88"/>
      <c r="EO181" s="88"/>
      <c r="EP181" s="88"/>
      <c r="EQ181" s="88"/>
      <c r="ER181" s="88"/>
      <c r="ES181" s="88">
        <v>397000000</v>
      </c>
      <c r="ET181" s="87"/>
      <c r="EU181" s="87"/>
      <c r="EV181" s="87"/>
      <c r="EW181" s="85">
        <f t="shared" si="369"/>
        <v>400000000</v>
      </c>
      <c r="EX181" s="90">
        <f t="shared" si="369"/>
        <v>58000000</v>
      </c>
      <c r="EY181" s="90">
        <f t="shared" si="370"/>
        <v>49056084</v>
      </c>
      <c r="EZ181" s="90">
        <f t="shared" si="370"/>
        <v>49056084</v>
      </c>
      <c r="FA181" s="192"/>
      <c r="FB181" s="87"/>
      <c r="FC181" s="88"/>
      <c r="FD181" s="88"/>
      <c r="FE181" s="88"/>
      <c r="FF181" s="147"/>
      <c r="FG181" s="87"/>
      <c r="FH181" s="87"/>
      <c r="FI181" s="87"/>
      <c r="FJ181" s="87"/>
      <c r="FK181" s="87"/>
      <c r="FL181" s="87">
        <v>2500000</v>
      </c>
      <c r="FM181" s="87">
        <v>44350000</v>
      </c>
      <c r="FN181" s="87">
        <v>15700000</v>
      </c>
      <c r="FO181" s="87">
        <v>120000</v>
      </c>
      <c r="FP181" s="87"/>
      <c r="FQ181" s="87"/>
      <c r="FR181" s="87"/>
      <c r="FS181" s="87"/>
      <c r="FT181" s="87"/>
      <c r="FU181" s="87"/>
      <c r="FV181" s="87"/>
      <c r="FW181" s="87"/>
      <c r="FX181" s="87"/>
      <c r="FY181" s="87"/>
      <c r="FZ181" s="87"/>
      <c r="GA181" s="87"/>
      <c r="GB181" s="87"/>
      <c r="GC181" s="87"/>
      <c r="GD181" s="87"/>
      <c r="GE181" s="87"/>
      <c r="GF181" s="87"/>
      <c r="GG181" s="87"/>
      <c r="GH181" s="87"/>
      <c r="GI181" s="87"/>
      <c r="GJ181" s="87"/>
      <c r="GK181" s="87"/>
      <c r="GL181" s="87"/>
      <c r="GM181" s="87"/>
      <c r="GN181" s="87"/>
      <c r="GO181" s="87"/>
      <c r="GP181" s="87">
        <v>497500000</v>
      </c>
      <c r="GQ181" s="87"/>
      <c r="GR181" s="87"/>
      <c r="GS181" s="87"/>
      <c r="GT181" s="87"/>
      <c r="GU181" s="85">
        <f>FB181+FG181+FL181+FQ181+FV181+GA181+GF181+GK181+GP181</f>
        <v>500000000</v>
      </c>
      <c r="GV181" s="85">
        <f t="shared" si="371"/>
        <v>44350000</v>
      </c>
      <c r="GW181" s="85">
        <f t="shared" si="371"/>
        <v>15700000</v>
      </c>
      <c r="GX181" s="85">
        <f t="shared" si="371"/>
        <v>120000</v>
      </c>
      <c r="GY181" s="85">
        <f t="shared" si="371"/>
        <v>0</v>
      </c>
      <c r="GZ181" s="772">
        <f>BM181+DE181+EW181+GU181</f>
        <v>1300000000</v>
      </c>
      <c r="HA181" s="748"/>
      <c r="HB181" s="297" t="s">
        <v>1333</v>
      </c>
      <c r="HC181" s="303" t="s">
        <v>1647</v>
      </c>
    </row>
    <row r="182" spans="1:211" ht="171.75" customHeight="1" x14ac:dyDescent="0.2">
      <c r="A182" s="782"/>
      <c r="B182" s="357"/>
      <c r="C182" s="304"/>
      <c r="D182" s="328"/>
      <c r="E182" s="357"/>
      <c r="F182" s="357"/>
      <c r="G182" s="287">
        <v>125</v>
      </c>
      <c r="H182" s="283" t="s">
        <v>436</v>
      </c>
      <c r="I182" s="297" t="s">
        <v>437</v>
      </c>
      <c r="J182" s="284" t="s">
        <v>428</v>
      </c>
      <c r="K182" s="284">
        <v>8</v>
      </c>
      <c r="L182" s="475" t="s">
        <v>73</v>
      </c>
      <c r="M182" s="281">
        <v>1200</v>
      </c>
      <c r="N182" s="281">
        <v>2400</v>
      </c>
      <c r="O182" s="281">
        <v>150</v>
      </c>
      <c r="P182" s="430">
        <v>129</v>
      </c>
      <c r="Q182" s="281">
        <v>750</v>
      </c>
      <c r="R182" s="289"/>
      <c r="S182" s="438">
        <v>774</v>
      </c>
      <c r="T182" s="281">
        <v>750</v>
      </c>
      <c r="U182" s="862">
        <v>761</v>
      </c>
      <c r="V182" s="868">
        <v>774</v>
      </c>
      <c r="W182" s="862">
        <v>750</v>
      </c>
      <c r="X182" s="701">
        <v>760</v>
      </c>
      <c r="Y182" s="701">
        <v>156</v>
      </c>
      <c r="Z182" s="346">
        <f>BM182/$BM$178</f>
        <v>3.8461538461538464E-3</v>
      </c>
      <c r="AA182" s="287">
        <v>2</v>
      </c>
      <c r="AB182" s="284" t="s">
        <v>141</v>
      </c>
      <c r="AC182" s="53"/>
      <c r="AD182" s="54"/>
      <c r="AE182" s="54"/>
      <c r="AF182" s="54"/>
      <c r="AG182" s="53"/>
      <c r="AH182" s="54"/>
      <c r="AI182" s="54"/>
      <c r="AJ182" s="54"/>
      <c r="AK182" s="53">
        <v>5000000</v>
      </c>
      <c r="AL182" s="55">
        <v>5000000</v>
      </c>
      <c r="AM182" s="54">
        <v>5000000</v>
      </c>
      <c r="AN182" s="54">
        <v>5000000</v>
      </c>
      <c r="AO182" s="53"/>
      <c r="AP182" s="54"/>
      <c r="AQ182" s="54"/>
      <c r="AR182" s="54"/>
      <c r="AS182" s="53"/>
      <c r="AT182" s="54"/>
      <c r="AU182" s="54"/>
      <c r="AV182" s="54"/>
      <c r="AW182" s="53"/>
      <c r="AX182" s="54"/>
      <c r="AY182" s="54"/>
      <c r="AZ182" s="54"/>
      <c r="BA182" s="53"/>
      <c r="BB182" s="54"/>
      <c r="BC182" s="54"/>
      <c r="BD182" s="54"/>
      <c r="BE182" s="53"/>
      <c r="BF182" s="54"/>
      <c r="BG182" s="54"/>
      <c r="BH182" s="54"/>
      <c r="BI182" s="53"/>
      <c r="BJ182" s="54"/>
      <c r="BK182" s="54"/>
      <c r="BL182" s="54"/>
      <c r="BM182" s="53">
        <f>+AC182+AG182+AK182+AO182+AS182+AW182+BA182+BE182+BI182</f>
        <v>5000000</v>
      </c>
      <c r="BN182" s="54">
        <f t="shared" si="367"/>
        <v>5000000</v>
      </c>
      <c r="BO182" s="54">
        <f t="shared" si="367"/>
        <v>5000000</v>
      </c>
      <c r="BP182" s="54">
        <f t="shared" si="367"/>
        <v>5000000</v>
      </c>
      <c r="BQ182" s="87"/>
      <c r="BR182" s="87"/>
      <c r="BS182" s="87"/>
      <c r="BT182" s="87"/>
      <c r="BU182" s="87"/>
      <c r="BV182" s="87">
        <v>20710000</v>
      </c>
      <c r="BW182" s="87">
        <v>20710000</v>
      </c>
      <c r="BX182" s="87">
        <v>20710000</v>
      </c>
      <c r="BY182" s="87"/>
      <c r="BZ182" s="87">
        <v>10000000</v>
      </c>
      <c r="CA182" s="87">
        <v>19290000</v>
      </c>
      <c r="CB182" s="87">
        <v>19290000</v>
      </c>
      <c r="CC182" s="87">
        <v>19290000</v>
      </c>
      <c r="CD182" s="87"/>
      <c r="CE182" s="87"/>
      <c r="CF182" s="87"/>
      <c r="CG182" s="87"/>
      <c r="CH182" s="87"/>
      <c r="CI182" s="87"/>
      <c r="CJ182" s="87"/>
      <c r="CK182" s="87"/>
      <c r="CL182" s="87"/>
      <c r="CM182" s="87"/>
      <c r="CN182" s="87"/>
      <c r="CO182" s="87"/>
      <c r="CP182" s="87"/>
      <c r="CQ182" s="87"/>
      <c r="CR182" s="87"/>
      <c r="CS182" s="87"/>
      <c r="CT182" s="87"/>
      <c r="CU182" s="87"/>
      <c r="CV182" s="87"/>
      <c r="CW182" s="87"/>
      <c r="CX182" s="87"/>
      <c r="CY182" s="87"/>
      <c r="CZ182" s="87"/>
      <c r="DA182" s="87">
        <v>195000000</v>
      </c>
      <c r="DB182" s="87"/>
      <c r="DC182" s="87"/>
      <c r="DD182" s="87"/>
      <c r="DE182" s="85">
        <f t="shared" si="368"/>
        <v>205000000</v>
      </c>
      <c r="DF182" s="100">
        <f t="shared" si="368"/>
        <v>40000000</v>
      </c>
      <c r="DG182" s="100">
        <f t="shared" si="368"/>
        <v>40000000</v>
      </c>
      <c r="DH182" s="100">
        <f t="shared" si="368"/>
        <v>40000000</v>
      </c>
      <c r="DI182" s="100"/>
      <c r="DJ182" s="88"/>
      <c r="DK182" s="66"/>
      <c r="DL182" s="88"/>
      <c r="DM182" s="88"/>
      <c r="DN182" s="88"/>
      <c r="DO182" s="88"/>
      <c r="DP182" s="88"/>
      <c r="DQ182" s="88"/>
      <c r="DR182" s="88"/>
      <c r="DS182" s="88">
        <v>3000000</v>
      </c>
      <c r="DT182" s="88">
        <v>27825333</v>
      </c>
      <c r="DU182" s="88">
        <v>20988333</v>
      </c>
      <c r="DV182" s="88">
        <v>20988333</v>
      </c>
      <c r="DW182" s="88"/>
      <c r="DX182" s="88"/>
      <c r="DY182" s="88"/>
      <c r="DZ182" s="88"/>
      <c r="EA182" s="88"/>
      <c r="EB182" s="88"/>
      <c r="EC182" s="88"/>
      <c r="ED182" s="88"/>
      <c r="EE182" s="88"/>
      <c r="EF182" s="88"/>
      <c r="EG182" s="88"/>
      <c r="EH182" s="88"/>
      <c r="EI182" s="88"/>
      <c r="EJ182" s="88"/>
      <c r="EK182" s="88"/>
      <c r="EL182" s="88"/>
      <c r="EM182" s="88"/>
      <c r="EN182" s="88"/>
      <c r="EO182" s="88"/>
      <c r="EP182" s="88"/>
      <c r="EQ182" s="88"/>
      <c r="ER182" s="88"/>
      <c r="ES182" s="88">
        <v>203500000</v>
      </c>
      <c r="ET182" s="87"/>
      <c r="EU182" s="87"/>
      <c r="EV182" s="87"/>
      <c r="EW182" s="85">
        <f t="shared" si="369"/>
        <v>206500000</v>
      </c>
      <c r="EX182" s="90">
        <f t="shared" si="369"/>
        <v>27825333</v>
      </c>
      <c r="EY182" s="90">
        <f t="shared" si="370"/>
        <v>20988333</v>
      </c>
      <c r="EZ182" s="90">
        <f t="shared" si="370"/>
        <v>20988333</v>
      </c>
      <c r="FA182" s="192"/>
      <c r="FB182" s="87"/>
      <c r="FC182" s="88"/>
      <c r="FD182" s="88"/>
      <c r="FE182" s="88"/>
      <c r="FF182" s="147"/>
      <c r="FG182" s="87"/>
      <c r="FH182" s="87"/>
      <c r="FI182" s="87"/>
      <c r="FJ182" s="87"/>
      <c r="FK182" s="87"/>
      <c r="FL182" s="87">
        <v>2500000</v>
      </c>
      <c r="FM182" s="87">
        <v>44100000</v>
      </c>
      <c r="FN182" s="87">
        <v>23433333</v>
      </c>
      <c r="FO182" s="87"/>
      <c r="FP182" s="87"/>
      <c r="FQ182" s="87"/>
      <c r="FR182" s="87"/>
      <c r="FS182" s="87"/>
      <c r="FT182" s="87"/>
      <c r="FU182" s="87"/>
      <c r="FV182" s="87"/>
      <c r="FW182" s="87"/>
      <c r="FX182" s="87"/>
      <c r="FY182" s="87"/>
      <c r="FZ182" s="87"/>
      <c r="GA182" s="87"/>
      <c r="GB182" s="87"/>
      <c r="GC182" s="87"/>
      <c r="GD182" s="87"/>
      <c r="GE182" s="87"/>
      <c r="GF182" s="87"/>
      <c r="GG182" s="87"/>
      <c r="GH182" s="87"/>
      <c r="GI182" s="87"/>
      <c r="GJ182" s="87"/>
      <c r="GK182" s="87"/>
      <c r="GL182" s="87"/>
      <c r="GM182" s="87"/>
      <c r="GN182" s="87"/>
      <c r="GO182" s="87"/>
      <c r="GP182" s="87">
        <v>498500000</v>
      </c>
      <c r="GQ182" s="87"/>
      <c r="GR182" s="87"/>
      <c r="GS182" s="87"/>
      <c r="GT182" s="87"/>
      <c r="GU182" s="85">
        <f>FB182+FG182+FL182+FQ182+FV182+GA182+GF182+GK182+GP182</f>
        <v>501000000</v>
      </c>
      <c r="GV182" s="85">
        <f t="shared" si="371"/>
        <v>44100000</v>
      </c>
      <c r="GW182" s="85">
        <f t="shared" si="371"/>
        <v>23433333</v>
      </c>
      <c r="GX182" s="85">
        <f t="shared" si="371"/>
        <v>0</v>
      </c>
      <c r="GY182" s="85">
        <f t="shared" si="371"/>
        <v>0</v>
      </c>
      <c r="GZ182" s="772">
        <f>BM182+DE182+EW182+GU182</f>
        <v>917500000</v>
      </c>
      <c r="HA182" s="738" t="s">
        <v>1062</v>
      </c>
      <c r="HB182" s="297" t="s">
        <v>1334</v>
      </c>
      <c r="HC182" s="303" t="s">
        <v>1649</v>
      </c>
    </row>
    <row r="183" spans="1:211" ht="140.25" customHeight="1" x14ac:dyDescent="0.2">
      <c r="A183" s="782"/>
      <c r="B183" s="357"/>
      <c r="C183" s="300"/>
      <c r="D183" s="330"/>
      <c r="E183" s="411"/>
      <c r="F183" s="411"/>
      <c r="G183" s="286">
        <v>126</v>
      </c>
      <c r="H183" s="280" t="s">
        <v>438</v>
      </c>
      <c r="I183" s="280" t="s">
        <v>439</v>
      </c>
      <c r="J183" s="285" t="s">
        <v>428</v>
      </c>
      <c r="K183" s="285">
        <v>8</v>
      </c>
      <c r="L183" s="285" t="s">
        <v>58</v>
      </c>
      <c r="M183" s="286" t="s">
        <v>53</v>
      </c>
      <c r="N183" s="286">
        <f>1795+1531</f>
        <v>3326</v>
      </c>
      <c r="O183" s="286">
        <v>0</v>
      </c>
      <c r="P183" s="291"/>
      <c r="Q183" s="286">
        <f>1795 +  1531</f>
        <v>3326</v>
      </c>
      <c r="R183" s="289"/>
      <c r="S183" s="311">
        <v>700</v>
      </c>
      <c r="T183" s="547">
        <f>1795+1531</f>
        <v>3326</v>
      </c>
      <c r="U183" s="286"/>
      <c r="V183" s="291">
        <v>1418</v>
      </c>
      <c r="W183" s="547">
        <f>1795+1531</f>
        <v>3326</v>
      </c>
      <c r="X183" s="285"/>
      <c r="Y183" s="285">
        <v>154</v>
      </c>
      <c r="Z183" s="410">
        <f>BM183/$BM$178</f>
        <v>0</v>
      </c>
      <c r="AA183" s="286">
        <v>2</v>
      </c>
      <c r="AB183" s="285" t="s">
        <v>141</v>
      </c>
      <c r="AC183" s="60"/>
      <c r="AD183" s="59"/>
      <c r="AE183" s="59"/>
      <c r="AF183" s="59"/>
      <c r="AG183" s="60"/>
      <c r="AH183" s="59"/>
      <c r="AI183" s="59"/>
      <c r="AJ183" s="59"/>
      <c r="AK183" s="60"/>
      <c r="AL183" s="59"/>
      <c r="AM183" s="59"/>
      <c r="AN183" s="59"/>
      <c r="AO183" s="60"/>
      <c r="AP183" s="59"/>
      <c r="AQ183" s="59"/>
      <c r="AR183" s="59"/>
      <c r="AS183" s="60"/>
      <c r="AT183" s="59"/>
      <c r="AU183" s="59"/>
      <c r="AV183" s="59"/>
      <c r="AW183" s="60"/>
      <c r="AX183" s="59"/>
      <c r="AY183" s="59"/>
      <c r="AZ183" s="59"/>
      <c r="BA183" s="60"/>
      <c r="BB183" s="59"/>
      <c r="BC183" s="59"/>
      <c r="BD183" s="59"/>
      <c r="BE183" s="60"/>
      <c r="BF183" s="59"/>
      <c r="BG183" s="59"/>
      <c r="BH183" s="59"/>
      <c r="BI183" s="60"/>
      <c r="BJ183" s="59"/>
      <c r="BK183" s="59"/>
      <c r="BL183" s="59"/>
      <c r="BM183" s="60">
        <f>+AC183+AG183+AK183+AO183+AS183+AW183+BA183+BE183+BI183</f>
        <v>0</v>
      </c>
      <c r="BN183" s="59">
        <f t="shared" si="367"/>
        <v>0</v>
      </c>
      <c r="BO183" s="59">
        <f t="shared" si="367"/>
        <v>0</v>
      </c>
      <c r="BP183" s="59">
        <f t="shared" si="367"/>
        <v>0</v>
      </c>
      <c r="BQ183" s="87"/>
      <c r="BR183" s="87"/>
      <c r="BS183" s="87"/>
      <c r="BT183" s="87"/>
      <c r="BU183" s="87"/>
      <c r="BV183" s="87">
        <v>20000000</v>
      </c>
      <c r="BW183" s="87"/>
      <c r="BX183" s="87"/>
      <c r="BY183" s="87"/>
      <c r="BZ183" s="87">
        <v>10000000</v>
      </c>
      <c r="CA183" s="87">
        <v>24000000</v>
      </c>
      <c r="CB183" s="87">
        <v>14966332</v>
      </c>
      <c r="CC183" s="87">
        <v>14966332</v>
      </c>
      <c r="CD183" s="87"/>
      <c r="CE183" s="87"/>
      <c r="CF183" s="87"/>
      <c r="CG183" s="87"/>
      <c r="CH183" s="87"/>
      <c r="CI183" s="87"/>
      <c r="CJ183" s="87"/>
      <c r="CK183" s="87"/>
      <c r="CL183" s="87"/>
      <c r="CM183" s="87"/>
      <c r="CN183" s="87"/>
      <c r="CO183" s="87"/>
      <c r="CP183" s="87"/>
      <c r="CQ183" s="87"/>
      <c r="CR183" s="87"/>
      <c r="CS183" s="87"/>
      <c r="CT183" s="87"/>
      <c r="CU183" s="87"/>
      <c r="CV183" s="87"/>
      <c r="CW183" s="87"/>
      <c r="CX183" s="87"/>
      <c r="CY183" s="87"/>
      <c r="CZ183" s="87"/>
      <c r="DA183" s="87">
        <v>190000000</v>
      </c>
      <c r="DB183" s="87"/>
      <c r="DC183" s="87"/>
      <c r="DD183" s="87"/>
      <c r="DE183" s="85">
        <f t="shared" si="368"/>
        <v>200000000</v>
      </c>
      <c r="DF183" s="85">
        <f t="shared" si="368"/>
        <v>44000000</v>
      </c>
      <c r="DG183" s="85">
        <f t="shared" si="368"/>
        <v>14966332</v>
      </c>
      <c r="DH183" s="85">
        <f t="shared" si="368"/>
        <v>14966332</v>
      </c>
      <c r="DI183" s="85"/>
      <c r="DJ183" s="88"/>
      <c r="DK183" s="66"/>
      <c r="DL183" s="88"/>
      <c r="DM183" s="88"/>
      <c r="DN183" s="88"/>
      <c r="DO183" s="88"/>
      <c r="DP183" s="88"/>
      <c r="DQ183" s="88"/>
      <c r="DR183" s="88"/>
      <c r="DS183" s="88">
        <v>3000000</v>
      </c>
      <c r="DT183" s="88">
        <v>6000000</v>
      </c>
      <c r="DU183" s="88">
        <v>6000000</v>
      </c>
      <c r="DV183" s="88">
        <v>6000000</v>
      </c>
      <c r="DW183" s="88"/>
      <c r="DX183" s="88"/>
      <c r="DY183" s="88"/>
      <c r="DZ183" s="88"/>
      <c r="EA183" s="88"/>
      <c r="EB183" s="88"/>
      <c r="EC183" s="88"/>
      <c r="ED183" s="88"/>
      <c r="EE183" s="88"/>
      <c r="EF183" s="88"/>
      <c r="EG183" s="88"/>
      <c r="EH183" s="88"/>
      <c r="EI183" s="88"/>
      <c r="EJ183" s="88"/>
      <c r="EK183" s="88"/>
      <c r="EL183" s="88"/>
      <c r="EM183" s="88"/>
      <c r="EN183" s="88"/>
      <c r="EO183" s="88"/>
      <c r="EP183" s="88"/>
      <c r="EQ183" s="88"/>
      <c r="ER183" s="88"/>
      <c r="ES183" s="88">
        <v>197000000</v>
      </c>
      <c r="ET183" s="87"/>
      <c r="EU183" s="87"/>
      <c r="EV183" s="87"/>
      <c r="EW183" s="85">
        <f t="shared" si="369"/>
        <v>200000000</v>
      </c>
      <c r="EX183" s="90">
        <f t="shared" si="369"/>
        <v>6000000</v>
      </c>
      <c r="EY183" s="90">
        <f t="shared" si="370"/>
        <v>6000000</v>
      </c>
      <c r="EZ183" s="90">
        <f t="shared" si="370"/>
        <v>6000000</v>
      </c>
      <c r="FA183" s="192"/>
      <c r="FB183" s="87"/>
      <c r="FC183" s="88"/>
      <c r="FD183" s="88"/>
      <c r="FE183" s="88"/>
      <c r="FF183" s="147"/>
      <c r="FG183" s="87"/>
      <c r="FH183" s="87"/>
      <c r="FI183" s="87"/>
      <c r="FJ183" s="87"/>
      <c r="FK183" s="87"/>
      <c r="FL183" s="87">
        <v>2500000</v>
      </c>
      <c r="FM183" s="87">
        <v>19500000</v>
      </c>
      <c r="FN183" s="87">
        <v>10771093</v>
      </c>
      <c r="FO183" s="87"/>
      <c r="FP183" s="87"/>
      <c r="FQ183" s="87"/>
      <c r="FR183" s="87"/>
      <c r="FS183" s="87"/>
      <c r="FT183" s="87"/>
      <c r="FU183" s="87"/>
      <c r="FV183" s="87"/>
      <c r="FW183" s="87"/>
      <c r="FX183" s="87"/>
      <c r="FY183" s="87"/>
      <c r="FZ183" s="87"/>
      <c r="GA183" s="87"/>
      <c r="GB183" s="87"/>
      <c r="GC183" s="87"/>
      <c r="GD183" s="87"/>
      <c r="GE183" s="87"/>
      <c r="GF183" s="87"/>
      <c r="GG183" s="87"/>
      <c r="GH183" s="87"/>
      <c r="GI183" s="87"/>
      <c r="GJ183" s="87"/>
      <c r="GK183" s="87"/>
      <c r="GL183" s="87"/>
      <c r="GM183" s="87"/>
      <c r="GN183" s="87"/>
      <c r="GO183" s="87"/>
      <c r="GP183" s="87">
        <v>497500000</v>
      </c>
      <c r="GQ183" s="87"/>
      <c r="GR183" s="87"/>
      <c r="GS183" s="87"/>
      <c r="GT183" s="87"/>
      <c r="GU183" s="85">
        <f>FB183+FG183+FL183+FQ183+FV183+GA183+GF183+GK183+GP183</f>
        <v>500000000</v>
      </c>
      <c r="GV183" s="85">
        <f t="shared" si="371"/>
        <v>19500000</v>
      </c>
      <c r="GW183" s="85">
        <f t="shared" si="371"/>
        <v>10771093</v>
      </c>
      <c r="GX183" s="85">
        <f t="shared" si="371"/>
        <v>0</v>
      </c>
      <c r="GY183" s="85">
        <f t="shared" si="371"/>
        <v>0</v>
      </c>
      <c r="GZ183" s="772">
        <f>BM183+DE183+EW183+GU183</f>
        <v>900000000</v>
      </c>
      <c r="HA183" s="738"/>
      <c r="HB183" s="297" t="s">
        <v>1335</v>
      </c>
      <c r="HC183" s="303" t="s">
        <v>1648</v>
      </c>
    </row>
    <row r="184" spans="1:211" ht="24.75" customHeight="1" x14ac:dyDescent="0.2">
      <c r="A184" s="782"/>
      <c r="B184" s="357"/>
      <c r="C184" s="266">
        <v>35</v>
      </c>
      <c r="D184" s="267" t="s">
        <v>440</v>
      </c>
      <c r="E184" s="268"/>
      <c r="F184" s="461"/>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04">
        <f t="shared" ref="AC184:BL184" si="372">SUM(AC185:AC187)</f>
        <v>0</v>
      </c>
      <c r="AD184" s="204">
        <f t="shared" si="372"/>
        <v>0</v>
      </c>
      <c r="AE184" s="204">
        <f t="shared" si="372"/>
        <v>0</v>
      </c>
      <c r="AF184" s="204">
        <f t="shared" si="372"/>
        <v>0</v>
      </c>
      <c r="AG184" s="204">
        <f t="shared" si="372"/>
        <v>0</v>
      </c>
      <c r="AH184" s="204">
        <f t="shared" si="372"/>
        <v>0</v>
      </c>
      <c r="AI184" s="204">
        <f t="shared" si="372"/>
        <v>0</v>
      </c>
      <c r="AJ184" s="204">
        <f t="shared" si="372"/>
        <v>0</v>
      </c>
      <c r="AK184" s="204">
        <f t="shared" si="372"/>
        <v>0</v>
      </c>
      <c r="AL184" s="204">
        <f t="shared" si="372"/>
        <v>0</v>
      </c>
      <c r="AM184" s="204">
        <f t="shared" si="372"/>
        <v>0</v>
      </c>
      <c r="AN184" s="204">
        <f t="shared" si="372"/>
        <v>0</v>
      </c>
      <c r="AO184" s="204">
        <f t="shared" si="372"/>
        <v>0</v>
      </c>
      <c r="AP184" s="204">
        <f t="shared" si="372"/>
        <v>0</v>
      </c>
      <c r="AQ184" s="204">
        <f t="shared" si="372"/>
        <v>0</v>
      </c>
      <c r="AR184" s="204">
        <f t="shared" si="372"/>
        <v>0</v>
      </c>
      <c r="AS184" s="204">
        <f t="shared" si="372"/>
        <v>0</v>
      </c>
      <c r="AT184" s="204">
        <f t="shared" si="372"/>
        <v>0</v>
      </c>
      <c r="AU184" s="204">
        <f t="shared" si="372"/>
        <v>0</v>
      </c>
      <c r="AV184" s="204">
        <f t="shared" si="372"/>
        <v>0</v>
      </c>
      <c r="AW184" s="204">
        <f t="shared" si="372"/>
        <v>0</v>
      </c>
      <c r="AX184" s="204">
        <f t="shared" si="372"/>
        <v>0</v>
      </c>
      <c r="AY184" s="204">
        <f t="shared" si="372"/>
        <v>0</v>
      </c>
      <c r="AZ184" s="204">
        <f t="shared" si="372"/>
        <v>0</v>
      </c>
      <c r="BA184" s="204">
        <f t="shared" si="372"/>
        <v>0</v>
      </c>
      <c r="BB184" s="204">
        <f t="shared" si="372"/>
        <v>0</v>
      </c>
      <c r="BC184" s="204">
        <f t="shared" si="372"/>
        <v>0</v>
      </c>
      <c r="BD184" s="204">
        <f t="shared" si="372"/>
        <v>0</v>
      </c>
      <c r="BE184" s="204">
        <f t="shared" si="372"/>
        <v>100000000</v>
      </c>
      <c r="BF184" s="204">
        <f t="shared" si="372"/>
        <v>100000000</v>
      </c>
      <c r="BG184" s="204">
        <f t="shared" si="372"/>
        <v>70813333</v>
      </c>
      <c r="BH184" s="204">
        <f t="shared" si="372"/>
        <v>70813333</v>
      </c>
      <c r="BI184" s="204">
        <f t="shared" si="372"/>
        <v>0</v>
      </c>
      <c r="BJ184" s="204">
        <f t="shared" si="372"/>
        <v>0</v>
      </c>
      <c r="BK184" s="204">
        <f t="shared" si="372"/>
        <v>0</v>
      </c>
      <c r="BL184" s="204">
        <f t="shared" si="372"/>
        <v>0</v>
      </c>
      <c r="BM184" s="204">
        <f t="shared" ref="BM184:DX184" si="373">SUM(BM185:BM187)</f>
        <v>100000000</v>
      </c>
      <c r="BN184" s="204">
        <f t="shared" si="373"/>
        <v>100000000</v>
      </c>
      <c r="BO184" s="204">
        <f t="shared" si="373"/>
        <v>70813333</v>
      </c>
      <c r="BP184" s="204">
        <f t="shared" si="373"/>
        <v>70813333</v>
      </c>
      <c r="BQ184" s="204">
        <f t="shared" si="373"/>
        <v>0</v>
      </c>
      <c r="BR184" s="204">
        <f t="shared" si="373"/>
        <v>0</v>
      </c>
      <c r="BS184" s="204">
        <f t="shared" si="373"/>
        <v>0</v>
      </c>
      <c r="BT184" s="204">
        <f t="shared" si="373"/>
        <v>0</v>
      </c>
      <c r="BU184" s="204">
        <f t="shared" si="373"/>
        <v>0</v>
      </c>
      <c r="BV184" s="204">
        <f t="shared" si="373"/>
        <v>0</v>
      </c>
      <c r="BW184" s="204">
        <f t="shared" si="373"/>
        <v>0</v>
      </c>
      <c r="BX184" s="204">
        <f t="shared" si="373"/>
        <v>0</v>
      </c>
      <c r="BY184" s="204">
        <f t="shared" si="373"/>
        <v>0</v>
      </c>
      <c r="BZ184" s="204">
        <f t="shared" si="373"/>
        <v>0</v>
      </c>
      <c r="CA184" s="204">
        <f t="shared" si="373"/>
        <v>0</v>
      </c>
      <c r="CB184" s="204">
        <f t="shared" si="373"/>
        <v>0</v>
      </c>
      <c r="CC184" s="204">
        <f t="shared" si="373"/>
        <v>0</v>
      </c>
      <c r="CD184" s="204">
        <f t="shared" si="373"/>
        <v>0</v>
      </c>
      <c r="CE184" s="204">
        <f t="shared" si="373"/>
        <v>0</v>
      </c>
      <c r="CF184" s="204">
        <f t="shared" si="373"/>
        <v>0</v>
      </c>
      <c r="CG184" s="204">
        <f t="shared" si="373"/>
        <v>0</v>
      </c>
      <c r="CH184" s="204">
        <f t="shared" si="373"/>
        <v>0</v>
      </c>
      <c r="CI184" s="204">
        <f t="shared" si="373"/>
        <v>0</v>
      </c>
      <c r="CJ184" s="204">
        <f t="shared" si="373"/>
        <v>0</v>
      </c>
      <c r="CK184" s="204">
        <f t="shared" si="373"/>
        <v>0</v>
      </c>
      <c r="CL184" s="204">
        <f t="shared" si="373"/>
        <v>0</v>
      </c>
      <c r="CM184" s="204">
        <f t="shared" si="373"/>
        <v>0</v>
      </c>
      <c r="CN184" s="204">
        <f t="shared" si="373"/>
        <v>0</v>
      </c>
      <c r="CO184" s="204">
        <f t="shared" si="373"/>
        <v>0</v>
      </c>
      <c r="CP184" s="204">
        <f t="shared" si="373"/>
        <v>0</v>
      </c>
      <c r="CQ184" s="204">
        <f t="shared" si="373"/>
        <v>0</v>
      </c>
      <c r="CR184" s="204">
        <f t="shared" si="373"/>
        <v>0</v>
      </c>
      <c r="CS184" s="204">
        <f t="shared" si="373"/>
        <v>0</v>
      </c>
      <c r="CT184" s="204">
        <f t="shared" si="373"/>
        <v>0</v>
      </c>
      <c r="CU184" s="204">
        <f t="shared" si="373"/>
        <v>0</v>
      </c>
      <c r="CV184" s="204">
        <f t="shared" si="373"/>
        <v>103000000</v>
      </c>
      <c r="CW184" s="204">
        <f t="shared" si="373"/>
        <v>189400000</v>
      </c>
      <c r="CX184" s="204">
        <f t="shared" si="373"/>
        <v>165315000</v>
      </c>
      <c r="CY184" s="204">
        <f t="shared" si="373"/>
        <v>150805000</v>
      </c>
      <c r="CZ184" s="204">
        <f t="shared" si="373"/>
        <v>0</v>
      </c>
      <c r="DA184" s="204">
        <f t="shared" si="373"/>
        <v>0</v>
      </c>
      <c r="DB184" s="204">
        <f t="shared" si="373"/>
        <v>0</v>
      </c>
      <c r="DC184" s="204">
        <f t="shared" si="373"/>
        <v>0</v>
      </c>
      <c r="DD184" s="204">
        <f t="shared" si="373"/>
        <v>0</v>
      </c>
      <c r="DE184" s="204">
        <f t="shared" si="373"/>
        <v>103000000</v>
      </c>
      <c r="DF184" s="204">
        <f t="shared" si="373"/>
        <v>189400000</v>
      </c>
      <c r="DG184" s="204">
        <f t="shared" si="373"/>
        <v>165315000</v>
      </c>
      <c r="DH184" s="204">
        <f t="shared" si="373"/>
        <v>150805000</v>
      </c>
      <c r="DI184" s="204">
        <f t="shared" si="373"/>
        <v>0</v>
      </c>
      <c r="DJ184" s="204">
        <f t="shared" si="373"/>
        <v>0</v>
      </c>
      <c r="DK184" s="204">
        <f t="shared" si="373"/>
        <v>0</v>
      </c>
      <c r="DL184" s="204">
        <f t="shared" si="373"/>
        <v>0</v>
      </c>
      <c r="DM184" s="204">
        <f t="shared" si="373"/>
        <v>0</v>
      </c>
      <c r="DN184" s="204">
        <f t="shared" si="373"/>
        <v>0</v>
      </c>
      <c r="DO184" s="204">
        <f t="shared" si="373"/>
        <v>25000000</v>
      </c>
      <c r="DP184" s="204">
        <f t="shared" si="373"/>
        <v>21264000</v>
      </c>
      <c r="DQ184" s="204">
        <f t="shared" si="373"/>
        <v>21264000</v>
      </c>
      <c r="DR184" s="204">
        <f t="shared" si="373"/>
        <v>0</v>
      </c>
      <c r="DS184" s="204">
        <f t="shared" si="373"/>
        <v>0</v>
      </c>
      <c r="DT184" s="204">
        <f t="shared" si="373"/>
        <v>0</v>
      </c>
      <c r="DU184" s="204">
        <f t="shared" si="373"/>
        <v>0</v>
      </c>
      <c r="DV184" s="204">
        <f t="shared" si="373"/>
        <v>0</v>
      </c>
      <c r="DW184" s="204">
        <f t="shared" si="373"/>
        <v>0</v>
      </c>
      <c r="DX184" s="204">
        <f t="shared" si="373"/>
        <v>0</v>
      </c>
      <c r="DY184" s="204">
        <f t="shared" ref="DY184:EW184" si="374">SUM(DY185:DY187)</f>
        <v>0</v>
      </c>
      <c r="DZ184" s="204">
        <f t="shared" si="374"/>
        <v>0</v>
      </c>
      <c r="EA184" s="204">
        <f t="shared" si="374"/>
        <v>0</v>
      </c>
      <c r="EB184" s="204">
        <f t="shared" si="374"/>
        <v>0</v>
      </c>
      <c r="EC184" s="204">
        <f t="shared" si="374"/>
        <v>0</v>
      </c>
      <c r="ED184" s="204">
        <f t="shared" si="374"/>
        <v>0</v>
      </c>
      <c r="EE184" s="204">
        <f t="shared" si="374"/>
        <v>0</v>
      </c>
      <c r="EF184" s="204">
        <f t="shared" si="374"/>
        <v>0</v>
      </c>
      <c r="EG184" s="204">
        <f t="shared" si="374"/>
        <v>0</v>
      </c>
      <c r="EH184" s="204">
        <f t="shared" si="374"/>
        <v>0</v>
      </c>
      <c r="EI184" s="204">
        <f t="shared" si="374"/>
        <v>0</v>
      </c>
      <c r="EJ184" s="204">
        <f t="shared" si="374"/>
        <v>0</v>
      </c>
      <c r="EK184" s="204">
        <f t="shared" si="374"/>
        <v>0</v>
      </c>
      <c r="EL184" s="204">
        <f t="shared" si="374"/>
        <v>0</v>
      </c>
      <c r="EM184" s="204">
        <f t="shared" si="374"/>
        <v>0</v>
      </c>
      <c r="EN184" s="204">
        <f t="shared" si="374"/>
        <v>106090000</v>
      </c>
      <c r="EO184" s="204">
        <f t="shared" si="374"/>
        <v>157282000</v>
      </c>
      <c r="EP184" s="204">
        <f t="shared" si="374"/>
        <v>152523333</v>
      </c>
      <c r="EQ184" s="204">
        <f t="shared" si="374"/>
        <v>152523333</v>
      </c>
      <c r="ER184" s="204">
        <f t="shared" si="374"/>
        <v>0</v>
      </c>
      <c r="ES184" s="204">
        <f t="shared" si="374"/>
        <v>0</v>
      </c>
      <c r="ET184" s="204">
        <f t="shared" si="374"/>
        <v>0</v>
      </c>
      <c r="EU184" s="204">
        <f t="shared" si="374"/>
        <v>0</v>
      </c>
      <c r="EV184" s="204">
        <f t="shared" si="374"/>
        <v>0</v>
      </c>
      <c r="EW184" s="204">
        <f t="shared" si="374"/>
        <v>106090000</v>
      </c>
      <c r="EX184" s="204">
        <f t="shared" ref="EX184:GZ184" si="375">SUM(EX185:EX187)</f>
        <v>182282000</v>
      </c>
      <c r="EY184" s="204">
        <f t="shared" si="375"/>
        <v>173787333</v>
      </c>
      <c r="EZ184" s="204">
        <f t="shared" si="375"/>
        <v>173787333</v>
      </c>
      <c r="FA184" s="204">
        <f t="shared" si="375"/>
        <v>0</v>
      </c>
      <c r="FB184" s="204">
        <f t="shared" si="375"/>
        <v>0</v>
      </c>
      <c r="FC184" s="204">
        <f t="shared" si="375"/>
        <v>0</v>
      </c>
      <c r="FD184" s="204">
        <f t="shared" si="375"/>
        <v>0</v>
      </c>
      <c r="FE184" s="204">
        <f t="shared" si="375"/>
        <v>0</v>
      </c>
      <c r="FF184" s="204">
        <f t="shared" si="375"/>
        <v>0</v>
      </c>
      <c r="FG184" s="204">
        <f t="shared" si="375"/>
        <v>0</v>
      </c>
      <c r="FH184" s="204">
        <f t="shared" si="375"/>
        <v>0</v>
      </c>
      <c r="FI184" s="204">
        <f t="shared" si="375"/>
        <v>0</v>
      </c>
      <c r="FJ184" s="204">
        <f t="shared" si="375"/>
        <v>0</v>
      </c>
      <c r="FK184" s="204">
        <f t="shared" si="375"/>
        <v>0</v>
      </c>
      <c r="FL184" s="204">
        <f t="shared" si="375"/>
        <v>0</v>
      </c>
      <c r="FM184" s="204">
        <f t="shared" si="375"/>
        <v>0</v>
      </c>
      <c r="FN184" s="204">
        <f t="shared" si="375"/>
        <v>0</v>
      </c>
      <c r="FO184" s="204">
        <f t="shared" si="375"/>
        <v>0</v>
      </c>
      <c r="FP184" s="204">
        <f t="shared" si="375"/>
        <v>0</v>
      </c>
      <c r="FQ184" s="204">
        <f t="shared" si="375"/>
        <v>0</v>
      </c>
      <c r="FR184" s="204">
        <f t="shared" si="375"/>
        <v>0</v>
      </c>
      <c r="FS184" s="204">
        <f t="shared" si="375"/>
        <v>0</v>
      </c>
      <c r="FT184" s="204">
        <f t="shared" si="375"/>
        <v>0</v>
      </c>
      <c r="FU184" s="204">
        <f t="shared" si="375"/>
        <v>0</v>
      </c>
      <c r="FV184" s="204">
        <f t="shared" si="375"/>
        <v>0</v>
      </c>
      <c r="FW184" s="204">
        <f t="shared" si="375"/>
        <v>0</v>
      </c>
      <c r="FX184" s="204">
        <f t="shared" si="375"/>
        <v>0</v>
      </c>
      <c r="FY184" s="204">
        <f t="shared" si="375"/>
        <v>0</v>
      </c>
      <c r="FZ184" s="204">
        <f t="shared" si="375"/>
        <v>0</v>
      </c>
      <c r="GA184" s="204">
        <f t="shared" si="375"/>
        <v>0</v>
      </c>
      <c r="GB184" s="204">
        <f t="shared" si="375"/>
        <v>0</v>
      </c>
      <c r="GC184" s="204">
        <f t="shared" si="375"/>
        <v>0</v>
      </c>
      <c r="GD184" s="204">
        <f t="shared" si="375"/>
        <v>0</v>
      </c>
      <c r="GE184" s="204">
        <f t="shared" si="375"/>
        <v>0</v>
      </c>
      <c r="GF184" s="204">
        <f t="shared" si="375"/>
        <v>0</v>
      </c>
      <c r="GG184" s="204">
        <f t="shared" si="375"/>
        <v>0</v>
      </c>
      <c r="GH184" s="204">
        <f t="shared" si="375"/>
        <v>0</v>
      </c>
      <c r="GI184" s="204">
        <f t="shared" si="375"/>
        <v>0</v>
      </c>
      <c r="GJ184" s="204">
        <f t="shared" si="375"/>
        <v>0</v>
      </c>
      <c r="GK184" s="204">
        <f t="shared" si="375"/>
        <v>109272700</v>
      </c>
      <c r="GL184" s="204">
        <f t="shared" si="375"/>
        <v>126000000</v>
      </c>
      <c r="GM184" s="204">
        <f t="shared" si="375"/>
        <v>105670000</v>
      </c>
      <c r="GN184" s="204">
        <f t="shared" si="375"/>
        <v>19014000</v>
      </c>
      <c r="GO184" s="204">
        <f t="shared" si="375"/>
        <v>0</v>
      </c>
      <c r="GP184" s="204">
        <f t="shared" si="375"/>
        <v>0</v>
      </c>
      <c r="GQ184" s="204">
        <f t="shared" si="375"/>
        <v>0</v>
      </c>
      <c r="GR184" s="204">
        <f t="shared" si="375"/>
        <v>0</v>
      </c>
      <c r="GS184" s="204">
        <f t="shared" si="375"/>
        <v>0</v>
      </c>
      <c r="GT184" s="204">
        <f t="shared" si="375"/>
        <v>0</v>
      </c>
      <c r="GU184" s="204">
        <f t="shared" si="375"/>
        <v>109272700</v>
      </c>
      <c r="GV184" s="204">
        <f t="shared" si="375"/>
        <v>126000000</v>
      </c>
      <c r="GW184" s="204">
        <f t="shared" si="375"/>
        <v>105670000</v>
      </c>
      <c r="GX184" s="204">
        <f t="shared" si="375"/>
        <v>19014000</v>
      </c>
      <c r="GY184" s="204">
        <f t="shared" si="375"/>
        <v>0</v>
      </c>
      <c r="GZ184" s="776">
        <f t="shared" si="375"/>
        <v>418362700</v>
      </c>
      <c r="HA184" s="269"/>
      <c r="HB184" s="266"/>
      <c r="HC184" s="326"/>
    </row>
    <row r="185" spans="1:211" ht="143.25" customHeight="1" x14ac:dyDescent="0.2">
      <c r="A185" s="782"/>
      <c r="B185" s="357"/>
      <c r="C185" s="527">
        <v>24</v>
      </c>
      <c r="D185" s="729" t="s">
        <v>441</v>
      </c>
      <c r="E185" s="828" t="s">
        <v>433</v>
      </c>
      <c r="F185" s="784" t="s">
        <v>433</v>
      </c>
      <c r="G185" s="287">
        <v>127</v>
      </c>
      <c r="H185" s="283" t="s">
        <v>442</v>
      </c>
      <c r="I185" s="297" t="s">
        <v>443</v>
      </c>
      <c r="J185" s="284" t="s">
        <v>444</v>
      </c>
      <c r="K185" s="475">
        <v>2</v>
      </c>
      <c r="L185" s="548" t="s">
        <v>58</v>
      </c>
      <c r="M185" s="286" t="s">
        <v>53</v>
      </c>
      <c r="N185" s="286">
        <v>1</v>
      </c>
      <c r="O185" s="549">
        <v>1</v>
      </c>
      <c r="P185" s="550">
        <v>1</v>
      </c>
      <c r="Q185" s="551">
        <v>1</v>
      </c>
      <c r="R185" s="289"/>
      <c r="S185" s="552">
        <v>1</v>
      </c>
      <c r="T185" s="551">
        <v>1</v>
      </c>
      <c r="U185" s="551"/>
      <c r="V185" s="553">
        <v>1</v>
      </c>
      <c r="W185" s="554">
        <v>1</v>
      </c>
      <c r="X185" s="548"/>
      <c r="Y185" s="704">
        <v>0.3</v>
      </c>
      <c r="Z185" s="433">
        <f>BM185/$BM$184</f>
        <v>0.18</v>
      </c>
      <c r="AA185" s="287">
        <v>2</v>
      </c>
      <c r="AB185" s="284" t="s">
        <v>141</v>
      </c>
      <c r="AC185" s="56"/>
      <c r="AD185" s="55"/>
      <c r="AE185" s="54"/>
      <c r="AF185" s="54"/>
      <c r="AG185" s="56"/>
      <c r="AH185" s="55"/>
      <c r="AI185" s="55"/>
      <c r="AJ185" s="55"/>
      <c r="AK185" s="56"/>
      <c r="AL185" s="55"/>
      <c r="AM185" s="55"/>
      <c r="AN185" s="55"/>
      <c r="AO185" s="56"/>
      <c r="AP185" s="55"/>
      <c r="AQ185" s="55"/>
      <c r="AR185" s="55"/>
      <c r="AS185" s="56"/>
      <c r="AT185" s="55"/>
      <c r="AU185" s="54"/>
      <c r="AV185" s="54"/>
      <c r="AW185" s="56"/>
      <c r="AX185" s="55"/>
      <c r="AY185" s="55"/>
      <c r="AZ185" s="55"/>
      <c r="BA185" s="56"/>
      <c r="BB185" s="55"/>
      <c r="BC185" s="55"/>
      <c r="BD185" s="55"/>
      <c r="BE185" s="57">
        <v>18000000</v>
      </c>
      <c r="BF185" s="54">
        <v>18000000</v>
      </c>
      <c r="BG185" s="54">
        <v>18000000</v>
      </c>
      <c r="BH185" s="54">
        <v>18000000</v>
      </c>
      <c r="BI185" s="57"/>
      <c r="BJ185" s="58"/>
      <c r="BK185" s="58"/>
      <c r="BL185" s="55"/>
      <c r="BM185" s="53">
        <f>+AC185+AG185+AK185+AO185+AS185+AW185+BA185+BE185+BI185</f>
        <v>18000000</v>
      </c>
      <c r="BN185" s="54">
        <f t="shared" ref="BN185:BP187" si="376">AD185+AH185+AL185+AP185+AT185+AX185+BB185+BF185+BJ185</f>
        <v>18000000</v>
      </c>
      <c r="BO185" s="54">
        <f t="shared" si="376"/>
        <v>18000000</v>
      </c>
      <c r="BP185" s="54">
        <f t="shared" si="376"/>
        <v>18000000</v>
      </c>
      <c r="BQ185" s="87"/>
      <c r="BR185" s="87"/>
      <c r="BS185" s="87"/>
      <c r="BT185" s="87"/>
      <c r="BU185" s="87"/>
      <c r="BV185" s="86"/>
      <c r="BW185" s="87"/>
      <c r="BX185" s="87"/>
      <c r="BY185" s="87"/>
      <c r="BZ185" s="87"/>
      <c r="CA185" s="87"/>
      <c r="CB185" s="87"/>
      <c r="CC185" s="87"/>
      <c r="CD185" s="87"/>
      <c r="CE185" s="87"/>
      <c r="CF185" s="87"/>
      <c r="CG185" s="87"/>
      <c r="CH185" s="87"/>
      <c r="CI185" s="87"/>
      <c r="CJ185" s="87"/>
      <c r="CK185" s="87"/>
      <c r="CL185" s="87"/>
      <c r="CM185" s="87"/>
      <c r="CN185" s="87"/>
      <c r="CO185" s="87"/>
      <c r="CP185" s="87"/>
      <c r="CQ185" s="87"/>
      <c r="CR185" s="87"/>
      <c r="CS185" s="87"/>
      <c r="CT185" s="87"/>
      <c r="CU185" s="87"/>
      <c r="CV185" s="88">
        <v>18540000</v>
      </c>
      <c r="CW185" s="87">
        <v>104940000</v>
      </c>
      <c r="CX185" s="87">
        <v>104760000</v>
      </c>
      <c r="CY185" s="87">
        <v>104760000</v>
      </c>
      <c r="CZ185" s="87"/>
      <c r="DA185" s="87"/>
      <c r="DB185" s="87"/>
      <c r="DC185" s="87"/>
      <c r="DD185" s="87"/>
      <c r="DE185" s="85">
        <f t="shared" ref="DE185:DH187" si="377">BQ185+BU185+BZ185+CE185+CI185+CM185+CQ185+CV185+DA185</f>
        <v>18540000</v>
      </c>
      <c r="DF185" s="100">
        <f t="shared" si="377"/>
        <v>104940000</v>
      </c>
      <c r="DG185" s="100">
        <f t="shared" si="377"/>
        <v>104760000</v>
      </c>
      <c r="DH185" s="100">
        <f t="shared" si="377"/>
        <v>104760000</v>
      </c>
      <c r="DI185" s="100"/>
      <c r="DJ185" s="88"/>
      <c r="DK185" s="66"/>
      <c r="DL185" s="88"/>
      <c r="DM185" s="88"/>
      <c r="DN185" s="88"/>
      <c r="DO185" s="88"/>
      <c r="DP185" s="88"/>
      <c r="DQ185" s="88"/>
      <c r="DR185" s="88"/>
      <c r="DS185" s="88"/>
      <c r="DT185" s="88"/>
      <c r="DU185" s="88"/>
      <c r="DV185" s="88"/>
      <c r="DW185" s="88"/>
      <c r="DX185" s="88"/>
      <c r="DY185" s="88"/>
      <c r="DZ185" s="88"/>
      <c r="EA185" s="88"/>
      <c r="EB185" s="88"/>
      <c r="EC185" s="88"/>
      <c r="ED185" s="88"/>
      <c r="EE185" s="88"/>
      <c r="EF185" s="88"/>
      <c r="EG185" s="88"/>
      <c r="EH185" s="88"/>
      <c r="EI185" s="88"/>
      <c r="EJ185" s="88"/>
      <c r="EK185" s="88"/>
      <c r="EL185" s="88"/>
      <c r="EM185" s="88"/>
      <c r="EN185" s="88">
        <v>19000000</v>
      </c>
      <c r="EO185" s="88">
        <v>92282000</v>
      </c>
      <c r="EP185" s="88">
        <v>87543333</v>
      </c>
      <c r="EQ185" s="88">
        <v>87543333</v>
      </c>
      <c r="ER185" s="88"/>
      <c r="ES185" s="88"/>
      <c r="ET185" s="87"/>
      <c r="EU185" s="87"/>
      <c r="EV185" s="87"/>
      <c r="EW185" s="85">
        <f t="shared" ref="EW185:EX187" si="378">DJ185+DN185+DS185+DX185+EB185+EF185+EJ185+EN185+ES185</f>
        <v>19000000</v>
      </c>
      <c r="EX185" s="90">
        <f t="shared" si="378"/>
        <v>92282000</v>
      </c>
      <c r="EY185" s="90">
        <f t="shared" ref="EY185:EZ187" si="379">DL185+DP185+DU185+DZ185+ED185+EH185+EL185+EP185+EU185</f>
        <v>87543333</v>
      </c>
      <c r="EZ185" s="90">
        <f t="shared" si="379"/>
        <v>87543333</v>
      </c>
      <c r="FA185" s="192"/>
      <c r="FB185" s="87"/>
      <c r="FC185" s="88"/>
      <c r="FD185" s="88"/>
      <c r="FE185" s="88"/>
      <c r="FF185" s="147"/>
      <c r="FG185" s="87"/>
      <c r="FH185" s="87"/>
      <c r="FI185" s="87"/>
      <c r="FJ185" s="87"/>
      <c r="FK185" s="87"/>
      <c r="FL185" s="87"/>
      <c r="FM185" s="87"/>
      <c r="FN185" s="87"/>
      <c r="FO185" s="87"/>
      <c r="FP185" s="87"/>
      <c r="FQ185" s="87"/>
      <c r="FR185" s="87"/>
      <c r="FS185" s="87"/>
      <c r="FT185" s="87"/>
      <c r="FU185" s="87"/>
      <c r="FV185" s="87"/>
      <c r="FW185" s="87"/>
      <c r="FX185" s="87"/>
      <c r="FY185" s="87"/>
      <c r="FZ185" s="87"/>
      <c r="GA185" s="87"/>
      <c r="GB185" s="87"/>
      <c r="GC185" s="87"/>
      <c r="GD185" s="87"/>
      <c r="GE185" s="87"/>
      <c r="GF185" s="87"/>
      <c r="GG185" s="87"/>
      <c r="GH185" s="87"/>
      <c r="GI185" s="87"/>
      <c r="GJ185" s="87"/>
      <c r="GK185" s="87">
        <v>19600000</v>
      </c>
      <c r="GL185" s="87">
        <v>28000000</v>
      </c>
      <c r="GM185" s="87">
        <v>28000000</v>
      </c>
      <c r="GN185" s="87">
        <v>7038000</v>
      </c>
      <c r="GO185" s="87"/>
      <c r="GP185" s="87"/>
      <c r="GQ185" s="87"/>
      <c r="GR185" s="87"/>
      <c r="GS185" s="87"/>
      <c r="GT185" s="87"/>
      <c r="GU185" s="85">
        <f t="shared" ref="GU185:GY187" si="380">FB185+FG185+FL185+FQ185+FV185+GA185+GF185+GK185+GP185</f>
        <v>19600000</v>
      </c>
      <c r="GV185" s="85">
        <f t="shared" si="380"/>
        <v>28000000</v>
      </c>
      <c r="GW185" s="85">
        <f t="shared" si="380"/>
        <v>28000000</v>
      </c>
      <c r="GX185" s="85">
        <f t="shared" si="380"/>
        <v>7038000</v>
      </c>
      <c r="GY185" s="85">
        <f t="shared" si="380"/>
        <v>0</v>
      </c>
      <c r="GZ185" s="772">
        <f>BM185+DE185+EW185+GU185</f>
        <v>75140000</v>
      </c>
      <c r="HA185" s="746" t="s">
        <v>1063</v>
      </c>
      <c r="HB185" s="297" t="s">
        <v>1336</v>
      </c>
      <c r="HC185" s="299" t="s">
        <v>1724</v>
      </c>
    </row>
    <row r="186" spans="1:211" ht="112.5" customHeight="1" x14ac:dyDescent="0.2">
      <c r="A186" s="782"/>
      <c r="B186" s="357"/>
      <c r="C186" s="304"/>
      <c r="D186" s="366"/>
      <c r="E186" s="555"/>
      <c r="F186" s="388"/>
      <c r="G186" s="287">
        <v>128</v>
      </c>
      <c r="H186" s="283" t="s">
        <v>445</v>
      </c>
      <c r="I186" s="297" t="s">
        <v>446</v>
      </c>
      <c r="J186" s="284" t="s">
        <v>444</v>
      </c>
      <c r="K186" s="475">
        <v>2</v>
      </c>
      <c r="L186" s="548" t="s">
        <v>58</v>
      </c>
      <c r="M186" s="286">
        <v>1</v>
      </c>
      <c r="N186" s="286">
        <v>1</v>
      </c>
      <c r="O186" s="547">
        <v>1</v>
      </c>
      <c r="P186" s="556">
        <v>1</v>
      </c>
      <c r="Q186" s="554">
        <v>1</v>
      </c>
      <c r="R186" s="557"/>
      <c r="S186" s="552">
        <v>1</v>
      </c>
      <c r="T186" s="554">
        <v>1</v>
      </c>
      <c r="U186" s="554"/>
      <c r="V186" s="553">
        <v>1</v>
      </c>
      <c r="W186" s="554">
        <v>1</v>
      </c>
      <c r="X186" s="548"/>
      <c r="Y186" s="704">
        <v>0.3</v>
      </c>
      <c r="Z186" s="433">
        <f>BM186/$BM$184</f>
        <v>0.25</v>
      </c>
      <c r="AA186" s="287">
        <v>2</v>
      </c>
      <c r="AB186" s="284" t="s">
        <v>141</v>
      </c>
      <c r="AC186" s="56"/>
      <c r="AD186" s="55"/>
      <c r="AE186" s="54"/>
      <c r="AF186" s="54"/>
      <c r="AG186" s="56"/>
      <c r="AH186" s="55"/>
      <c r="AI186" s="55"/>
      <c r="AJ186" s="55"/>
      <c r="AK186" s="56"/>
      <c r="AL186" s="55"/>
      <c r="AM186" s="55"/>
      <c r="AN186" s="55"/>
      <c r="AO186" s="56"/>
      <c r="AP186" s="55"/>
      <c r="AQ186" s="55"/>
      <c r="AR186" s="55"/>
      <c r="AS186" s="56"/>
      <c r="AT186" s="55"/>
      <c r="AU186" s="54"/>
      <c r="AV186" s="54"/>
      <c r="AW186" s="56"/>
      <c r="AX186" s="55"/>
      <c r="AY186" s="55"/>
      <c r="AZ186" s="55"/>
      <c r="BA186" s="56"/>
      <c r="BB186" s="55"/>
      <c r="BC186" s="55"/>
      <c r="BD186" s="55"/>
      <c r="BE186" s="57">
        <v>25000000</v>
      </c>
      <c r="BF186" s="54">
        <v>25000000</v>
      </c>
      <c r="BG186" s="54">
        <v>14890000</v>
      </c>
      <c r="BH186" s="54">
        <v>14890000</v>
      </c>
      <c r="BI186" s="57"/>
      <c r="BJ186" s="58"/>
      <c r="BK186" s="58"/>
      <c r="BL186" s="55"/>
      <c r="BM186" s="53">
        <f>+AC186+AG186+AK186+AO186+AS186+AW186+BA186+BE186+BI186</f>
        <v>25000000</v>
      </c>
      <c r="BN186" s="54">
        <f t="shared" si="376"/>
        <v>25000000</v>
      </c>
      <c r="BO186" s="54">
        <f t="shared" si="376"/>
        <v>14890000</v>
      </c>
      <c r="BP186" s="54">
        <f t="shared" si="376"/>
        <v>14890000</v>
      </c>
      <c r="BQ186" s="87"/>
      <c r="BR186" s="87"/>
      <c r="BS186" s="87"/>
      <c r="BT186" s="87"/>
      <c r="BU186" s="87"/>
      <c r="BV186" s="86"/>
      <c r="BW186" s="87"/>
      <c r="BX186" s="87"/>
      <c r="BY186" s="87"/>
      <c r="BZ186" s="87"/>
      <c r="CA186" s="87"/>
      <c r="CB186" s="87"/>
      <c r="CC186" s="87"/>
      <c r="CD186" s="87"/>
      <c r="CE186" s="87"/>
      <c r="CF186" s="87"/>
      <c r="CG186" s="87"/>
      <c r="CH186" s="87"/>
      <c r="CI186" s="87"/>
      <c r="CJ186" s="87"/>
      <c r="CK186" s="87"/>
      <c r="CL186" s="87"/>
      <c r="CM186" s="87"/>
      <c r="CN186" s="87"/>
      <c r="CO186" s="87"/>
      <c r="CP186" s="87"/>
      <c r="CQ186" s="87"/>
      <c r="CR186" s="87"/>
      <c r="CS186" s="87"/>
      <c r="CT186" s="87"/>
      <c r="CU186" s="87"/>
      <c r="CV186" s="88">
        <v>25750000</v>
      </c>
      <c r="CW186" s="87">
        <v>25750000</v>
      </c>
      <c r="CX186" s="87">
        <v>12535000</v>
      </c>
      <c r="CY186" s="87">
        <v>5280000</v>
      </c>
      <c r="CZ186" s="87"/>
      <c r="DA186" s="87"/>
      <c r="DB186" s="87"/>
      <c r="DC186" s="87"/>
      <c r="DD186" s="87"/>
      <c r="DE186" s="85">
        <f t="shared" si="377"/>
        <v>25750000</v>
      </c>
      <c r="DF186" s="100">
        <f t="shared" si="377"/>
        <v>25750000</v>
      </c>
      <c r="DG186" s="100">
        <f t="shared" si="377"/>
        <v>12535000</v>
      </c>
      <c r="DH186" s="100">
        <f t="shared" si="377"/>
        <v>5280000</v>
      </c>
      <c r="DI186" s="100"/>
      <c r="DJ186" s="88"/>
      <c r="DK186" s="66"/>
      <c r="DL186" s="88"/>
      <c r="DM186" s="88"/>
      <c r="DN186" s="88"/>
      <c r="DO186" s="88">
        <v>11000000</v>
      </c>
      <c r="DP186" s="88">
        <v>10384000</v>
      </c>
      <c r="DQ186" s="88">
        <v>10384000</v>
      </c>
      <c r="DR186" s="88"/>
      <c r="DS186" s="88"/>
      <c r="DT186" s="88"/>
      <c r="DU186" s="88"/>
      <c r="DV186" s="88"/>
      <c r="DW186" s="88"/>
      <c r="DX186" s="88"/>
      <c r="DY186" s="88"/>
      <c r="DZ186" s="88"/>
      <c r="EA186" s="88"/>
      <c r="EB186" s="88"/>
      <c r="EC186" s="88"/>
      <c r="ED186" s="88"/>
      <c r="EE186" s="88"/>
      <c r="EF186" s="88"/>
      <c r="EG186" s="88"/>
      <c r="EH186" s="88"/>
      <c r="EI186" s="88"/>
      <c r="EJ186" s="88"/>
      <c r="EK186" s="88"/>
      <c r="EL186" s="88"/>
      <c r="EM186" s="88"/>
      <c r="EN186" s="88">
        <v>26530000</v>
      </c>
      <c r="EO186" s="88">
        <v>26000000</v>
      </c>
      <c r="EP186" s="88">
        <v>25980000</v>
      </c>
      <c r="EQ186" s="88">
        <v>25980000</v>
      </c>
      <c r="ER186" s="88"/>
      <c r="ES186" s="88"/>
      <c r="ET186" s="87"/>
      <c r="EU186" s="87"/>
      <c r="EV186" s="87"/>
      <c r="EW186" s="85">
        <f t="shared" si="378"/>
        <v>26530000</v>
      </c>
      <c r="EX186" s="90">
        <f t="shared" si="378"/>
        <v>37000000</v>
      </c>
      <c r="EY186" s="90">
        <f t="shared" si="379"/>
        <v>36364000</v>
      </c>
      <c r="EZ186" s="90">
        <f t="shared" si="379"/>
        <v>36364000</v>
      </c>
      <c r="FA186" s="192"/>
      <c r="FB186" s="87"/>
      <c r="FC186" s="88"/>
      <c r="FD186" s="88"/>
      <c r="FE186" s="88"/>
      <c r="FF186" s="147"/>
      <c r="FG186" s="87"/>
      <c r="FH186" s="87"/>
      <c r="FI186" s="87"/>
      <c r="FJ186" s="87"/>
      <c r="FK186" s="87"/>
      <c r="FL186" s="87"/>
      <c r="FM186" s="87"/>
      <c r="FN186" s="87"/>
      <c r="FO186" s="87"/>
      <c r="FP186" s="87"/>
      <c r="FQ186" s="87"/>
      <c r="FR186" s="87"/>
      <c r="FS186" s="87"/>
      <c r="FT186" s="87"/>
      <c r="FU186" s="87"/>
      <c r="FV186" s="87"/>
      <c r="FW186" s="87"/>
      <c r="FX186" s="87"/>
      <c r="FY186" s="87"/>
      <c r="FZ186" s="87"/>
      <c r="GA186" s="87"/>
      <c r="GB186" s="87"/>
      <c r="GC186" s="87"/>
      <c r="GD186" s="87"/>
      <c r="GE186" s="87"/>
      <c r="GF186" s="87"/>
      <c r="GG186" s="87"/>
      <c r="GH186" s="87"/>
      <c r="GI186" s="87"/>
      <c r="GJ186" s="87"/>
      <c r="GK186" s="87">
        <v>27300000</v>
      </c>
      <c r="GL186" s="87">
        <v>28000000</v>
      </c>
      <c r="GM186" s="87">
        <v>22945000</v>
      </c>
      <c r="GN186" s="87">
        <v>4589000</v>
      </c>
      <c r="GO186" s="87"/>
      <c r="GP186" s="87"/>
      <c r="GQ186" s="87"/>
      <c r="GR186" s="87"/>
      <c r="GS186" s="87"/>
      <c r="GT186" s="87"/>
      <c r="GU186" s="85">
        <f t="shared" si="380"/>
        <v>27300000</v>
      </c>
      <c r="GV186" s="85">
        <f t="shared" si="380"/>
        <v>28000000</v>
      </c>
      <c r="GW186" s="85">
        <f t="shared" si="380"/>
        <v>22945000</v>
      </c>
      <c r="GX186" s="85">
        <f t="shared" si="380"/>
        <v>4589000</v>
      </c>
      <c r="GY186" s="85">
        <f t="shared" si="380"/>
        <v>0</v>
      </c>
      <c r="GZ186" s="772">
        <f>BM186+DE186+EW186+GU186</f>
        <v>104580000</v>
      </c>
      <c r="HA186" s="746" t="s">
        <v>1064</v>
      </c>
      <c r="HB186" s="280" t="s">
        <v>1337</v>
      </c>
      <c r="HC186" s="299" t="s">
        <v>1725</v>
      </c>
    </row>
    <row r="187" spans="1:211" ht="252.75" customHeight="1" x14ac:dyDescent="0.2">
      <c r="A187" s="782"/>
      <c r="B187" s="411"/>
      <c r="C187" s="300"/>
      <c r="D187" s="725"/>
      <c r="E187" s="733"/>
      <c r="F187" s="415"/>
      <c r="G187" s="287">
        <v>129</v>
      </c>
      <c r="H187" s="283" t="s">
        <v>447</v>
      </c>
      <c r="I187" s="297" t="s">
        <v>448</v>
      </c>
      <c r="J187" s="284" t="s">
        <v>444</v>
      </c>
      <c r="K187" s="475">
        <v>2</v>
      </c>
      <c r="L187" s="548" t="s">
        <v>58</v>
      </c>
      <c r="M187" s="286" t="s">
        <v>53</v>
      </c>
      <c r="N187" s="286">
        <v>6</v>
      </c>
      <c r="O187" s="547">
        <v>6</v>
      </c>
      <c r="P187" s="556">
        <v>6</v>
      </c>
      <c r="Q187" s="554">
        <v>6</v>
      </c>
      <c r="R187" s="557"/>
      <c r="S187" s="552">
        <v>6</v>
      </c>
      <c r="T187" s="554">
        <v>6</v>
      </c>
      <c r="U187" s="554"/>
      <c r="V187" s="558">
        <v>5</v>
      </c>
      <c r="W187" s="554">
        <v>6</v>
      </c>
      <c r="X187" s="548"/>
      <c r="Y187" s="548">
        <v>2</v>
      </c>
      <c r="Z187" s="433">
        <f>BM187/$BM$184</f>
        <v>0.56999999999999995</v>
      </c>
      <c r="AA187" s="287">
        <v>2</v>
      </c>
      <c r="AB187" s="284" t="s">
        <v>141</v>
      </c>
      <c r="AC187" s="56"/>
      <c r="AD187" s="55"/>
      <c r="AE187" s="54"/>
      <c r="AF187" s="54"/>
      <c r="AG187" s="56"/>
      <c r="AH187" s="55"/>
      <c r="AI187" s="55"/>
      <c r="AJ187" s="55"/>
      <c r="AK187" s="56"/>
      <c r="AL187" s="55"/>
      <c r="AM187" s="55"/>
      <c r="AN187" s="55"/>
      <c r="AO187" s="56"/>
      <c r="AP187" s="55"/>
      <c r="AQ187" s="55"/>
      <c r="AR187" s="55"/>
      <c r="AS187" s="56"/>
      <c r="AT187" s="55"/>
      <c r="AU187" s="54"/>
      <c r="AV187" s="54"/>
      <c r="AW187" s="56"/>
      <c r="AX187" s="55"/>
      <c r="AY187" s="55"/>
      <c r="AZ187" s="55"/>
      <c r="BA187" s="56"/>
      <c r="BB187" s="55"/>
      <c r="BC187" s="55"/>
      <c r="BD187" s="55"/>
      <c r="BE187" s="57">
        <v>57000000</v>
      </c>
      <c r="BF187" s="54">
        <v>57000000</v>
      </c>
      <c r="BG187" s="54">
        <v>37923333</v>
      </c>
      <c r="BH187" s="54">
        <v>37923333</v>
      </c>
      <c r="BI187" s="57"/>
      <c r="BJ187" s="58"/>
      <c r="BK187" s="58"/>
      <c r="BL187" s="55"/>
      <c r="BM187" s="53">
        <f>+AC187+AG187+AK187+AO187+AS187+AW187+BA187+BE187+BI187</f>
        <v>57000000</v>
      </c>
      <c r="BN187" s="54">
        <f t="shared" si="376"/>
        <v>57000000</v>
      </c>
      <c r="BO187" s="54">
        <f t="shared" si="376"/>
        <v>37923333</v>
      </c>
      <c r="BP187" s="54">
        <f t="shared" si="376"/>
        <v>37923333</v>
      </c>
      <c r="BQ187" s="87"/>
      <c r="BR187" s="87"/>
      <c r="BS187" s="87"/>
      <c r="BT187" s="87"/>
      <c r="BU187" s="87"/>
      <c r="BV187" s="86"/>
      <c r="BW187" s="87"/>
      <c r="BX187" s="87"/>
      <c r="BY187" s="87"/>
      <c r="BZ187" s="87"/>
      <c r="CA187" s="87"/>
      <c r="CB187" s="87"/>
      <c r="CC187" s="87"/>
      <c r="CD187" s="87"/>
      <c r="CE187" s="87"/>
      <c r="CF187" s="87"/>
      <c r="CG187" s="87"/>
      <c r="CH187" s="87"/>
      <c r="CI187" s="87"/>
      <c r="CJ187" s="87"/>
      <c r="CK187" s="87"/>
      <c r="CL187" s="87"/>
      <c r="CM187" s="87"/>
      <c r="CN187" s="87"/>
      <c r="CO187" s="87"/>
      <c r="CP187" s="87"/>
      <c r="CQ187" s="87"/>
      <c r="CR187" s="87"/>
      <c r="CS187" s="87"/>
      <c r="CT187" s="87"/>
      <c r="CU187" s="87"/>
      <c r="CV187" s="88">
        <v>58709999.999999993</v>
      </c>
      <c r="CW187" s="87">
        <v>58709999.999999993</v>
      </c>
      <c r="CX187" s="87">
        <v>48020000</v>
      </c>
      <c r="CY187" s="87">
        <v>40765000</v>
      </c>
      <c r="CZ187" s="87"/>
      <c r="DA187" s="87"/>
      <c r="DB187" s="87"/>
      <c r="DC187" s="87"/>
      <c r="DD187" s="87"/>
      <c r="DE187" s="85">
        <f t="shared" si="377"/>
        <v>58709999.999999993</v>
      </c>
      <c r="DF187" s="100">
        <f t="shared" si="377"/>
        <v>58709999.999999993</v>
      </c>
      <c r="DG187" s="100">
        <f t="shared" si="377"/>
        <v>48020000</v>
      </c>
      <c r="DH187" s="100">
        <f t="shared" si="377"/>
        <v>40765000</v>
      </c>
      <c r="DI187" s="100"/>
      <c r="DJ187" s="88"/>
      <c r="DK187" s="66"/>
      <c r="DL187" s="88"/>
      <c r="DM187" s="88"/>
      <c r="DN187" s="88"/>
      <c r="DO187" s="88">
        <v>14000000</v>
      </c>
      <c r="DP187" s="88">
        <v>10880000</v>
      </c>
      <c r="DQ187" s="88">
        <v>10880000</v>
      </c>
      <c r="DR187" s="88"/>
      <c r="DS187" s="88"/>
      <c r="DT187" s="88"/>
      <c r="DU187" s="88"/>
      <c r="DV187" s="88"/>
      <c r="DW187" s="88"/>
      <c r="DX187" s="88"/>
      <c r="DY187" s="88"/>
      <c r="DZ187" s="88"/>
      <c r="EA187" s="88"/>
      <c r="EB187" s="88"/>
      <c r="EC187" s="88"/>
      <c r="ED187" s="88"/>
      <c r="EE187" s="88"/>
      <c r="EF187" s="88"/>
      <c r="EG187" s="88"/>
      <c r="EH187" s="88"/>
      <c r="EI187" s="88"/>
      <c r="EJ187" s="88"/>
      <c r="EK187" s="88"/>
      <c r="EL187" s="88"/>
      <c r="EM187" s="88"/>
      <c r="EN187" s="88">
        <v>60559999.999999993</v>
      </c>
      <c r="EO187" s="88">
        <v>39000000</v>
      </c>
      <c r="EP187" s="88">
        <v>39000000</v>
      </c>
      <c r="EQ187" s="88">
        <v>39000000</v>
      </c>
      <c r="ER187" s="88"/>
      <c r="ES187" s="88"/>
      <c r="ET187" s="87"/>
      <c r="EU187" s="87"/>
      <c r="EV187" s="87"/>
      <c r="EW187" s="85">
        <f t="shared" si="378"/>
        <v>60559999.999999993</v>
      </c>
      <c r="EX187" s="90">
        <f t="shared" si="378"/>
        <v>53000000</v>
      </c>
      <c r="EY187" s="90">
        <f t="shared" si="379"/>
        <v>49880000</v>
      </c>
      <c r="EZ187" s="90">
        <f t="shared" si="379"/>
        <v>49880000</v>
      </c>
      <c r="FA187" s="192"/>
      <c r="FB187" s="87"/>
      <c r="FC187" s="88"/>
      <c r="FD187" s="88"/>
      <c r="FE187" s="88"/>
      <c r="FF187" s="147"/>
      <c r="FG187" s="87"/>
      <c r="FH187" s="87"/>
      <c r="FI187" s="87"/>
      <c r="FJ187" s="87"/>
      <c r="FK187" s="87"/>
      <c r="FL187" s="87"/>
      <c r="FM187" s="87"/>
      <c r="FN187" s="87"/>
      <c r="FO187" s="87"/>
      <c r="FP187" s="87"/>
      <c r="FQ187" s="87"/>
      <c r="FR187" s="87"/>
      <c r="FS187" s="87"/>
      <c r="FT187" s="87"/>
      <c r="FU187" s="87"/>
      <c r="FV187" s="87"/>
      <c r="FW187" s="87"/>
      <c r="FX187" s="87"/>
      <c r="FY187" s="87"/>
      <c r="FZ187" s="87"/>
      <c r="GA187" s="87"/>
      <c r="GB187" s="87"/>
      <c r="GC187" s="87"/>
      <c r="GD187" s="87"/>
      <c r="GE187" s="87"/>
      <c r="GF187" s="87"/>
      <c r="GG187" s="87"/>
      <c r="GH187" s="87"/>
      <c r="GI187" s="87"/>
      <c r="GJ187" s="87"/>
      <c r="GK187" s="87">
        <v>62372700</v>
      </c>
      <c r="GL187" s="87">
        <v>70000000</v>
      </c>
      <c r="GM187" s="87">
        <v>54725000</v>
      </c>
      <c r="GN187" s="87">
        <v>7387000</v>
      </c>
      <c r="GO187" s="87"/>
      <c r="GP187" s="87"/>
      <c r="GQ187" s="87"/>
      <c r="GR187" s="87"/>
      <c r="GS187" s="87"/>
      <c r="GT187" s="87"/>
      <c r="GU187" s="85">
        <f t="shared" si="380"/>
        <v>62372700</v>
      </c>
      <c r="GV187" s="85">
        <f t="shared" si="380"/>
        <v>70000000</v>
      </c>
      <c r="GW187" s="85">
        <f t="shared" si="380"/>
        <v>54725000</v>
      </c>
      <c r="GX187" s="85">
        <f t="shared" si="380"/>
        <v>7387000</v>
      </c>
      <c r="GY187" s="85">
        <f t="shared" si="380"/>
        <v>0</v>
      </c>
      <c r="GZ187" s="772">
        <f>BM187+DE187+EW187+GU187</f>
        <v>238642700</v>
      </c>
      <c r="HA187" s="746" t="s">
        <v>1065</v>
      </c>
      <c r="HB187" s="280" t="s">
        <v>1338</v>
      </c>
      <c r="HC187" s="299" t="s">
        <v>1726</v>
      </c>
    </row>
    <row r="188" spans="1:211" ht="24.75" customHeight="1" x14ac:dyDescent="0.2">
      <c r="A188" s="782"/>
      <c r="B188" s="252">
        <v>12</v>
      </c>
      <c r="C188" s="355" t="s">
        <v>449</v>
      </c>
      <c r="D188" s="254"/>
      <c r="E188" s="255"/>
      <c r="F188" s="255"/>
      <c r="G188" s="256"/>
      <c r="H188" s="256"/>
      <c r="I188" s="256"/>
      <c r="J188" s="256"/>
      <c r="K188" s="256"/>
      <c r="L188" s="256"/>
      <c r="M188" s="256"/>
      <c r="N188" s="256"/>
      <c r="O188" s="256"/>
      <c r="P188" s="256"/>
      <c r="Q188" s="256"/>
      <c r="R188" s="256"/>
      <c r="S188" s="256"/>
      <c r="T188" s="256"/>
      <c r="U188" s="256"/>
      <c r="V188" s="256"/>
      <c r="W188" s="256"/>
      <c r="X188" s="256"/>
      <c r="Y188" s="256"/>
      <c r="Z188" s="256"/>
      <c r="AA188" s="256"/>
      <c r="AB188" s="256"/>
      <c r="AC188" s="211">
        <f t="shared" ref="AC188:CN188" si="381">AC189+AC192+AC197+AC201+AC205+AC211+AC214+AC217+AC221+AC226+AC229</f>
        <v>0</v>
      </c>
      <c r="AD188" s="211">
        <f t="shared" si="381"/>
        <v>0</v>
      </c>
      <c r="AE188" s="211">
        <f t="shared" si="381"/>
        <v>0</v>
      </c>
      <c r="AF188" s="211">
        <f t="shared" si="381"/>
        <v>0</v>
      </c>
      <c r="AG188" s="211">
        <f t="shared" si="381"/>
        <v>1159435758</v>
      </c>
      <c r="AH188" s="211">
        <f t="shared" si="381"/>
        <v>1267889758</v>
      </c>
      <c r="AI188" s="211">
        <f t="shared" si="381"/>
        <v>626143710</v>
      </c>
      <c r="AJ188" s="211">
        <f t="shared" si="381"/>
        <v>612473118</v>
      </c>
      <c r="AK188" s="211">
        <f t="shared" si="381"/>
        <v>190000000</v>
      </c>
      <c r="AL188" s="211">
        <f t="shared" si="381"/>
        <v>190000000</v>
      </c>
      <c r="AM188" s="211">
        <f t="shared" si="381"/>
        <v>27133000</v>
      </c>
      <c r="AN188" s="211">
        <f t="shared" si="381"/>
        <v>27133000</v>
      </c>
      <c r="AO188" s="211">
        <f t="shared" si="381"/>
        <v>7383</v>
      </c>
      <c r="AP188" s="211">
        <f t="shared" si="381"/>
        <v>295344126</v>
      </c>
      <c r="AQ188" s="211">
        <f t="shared" si="381"/>
        <v>101394245</v>
      </c>
      <c r="AR188" s="211">
        <f t="shared" si="381"/>
        <v>101394245</v>
      </c>
      <c r="AS188" s="211">
        <f t="shared" si="381"/>
        <v>0</v>
      </c>
      <c r="AT188" s="211">
        <f t="shared" si="381"/>
        <v>0</v>
      </c>
      <c r="AU188" s="211">
        <f t="shared" si="381"/>
        <v>0</v>
      </c>
      <c r="AV188" s="211">
        <f t="shared" si="381"/>
        <v>0</v>
      </c>
      <c r="AW188" s="211">
        <f t="shared" si="381"/>
        <v>0</v>
      </c>
      <c r="AX188" s="211">
        <f t="shared" si="381"/>
        <v>0</v>
      </c>
      <c r="AY188" s="211">
        <f t="shared" si="381"/>
        <v>0</v>
      </c>
      <c r="AZ188" s="211">
        <f t="shared" si="381"/>
        <v>0</v>
      </c>
      <c r="BA188" s="211">
        <f t="shared" si="381"/>
        <v>0</v>
      </c>
      <c r="BB188" s="211">
        <f t="shared" si="381"/>
        <v>0</v>
      </c>
      <c r="BC188" s="211">
        <f t="shared" si="381"/>
        <v>0</v>
      </c>
      <c r="BD188" s="211">
        <f t="shared" si="381"/>
        <v>0</v>
      </c>
      <c r="BE188" s="211">
        <f t="shared" si="381"/>
        <v>3383279853</v>
      </c>
      <c r="BF188" s="211">
        <f t="shared" si="381"/>
        <v>3400197430</v>
      </c>
      <c r="BG188" s="211">
        <f t="shared" si="381"/>
        <v>2242057529.6599998</v>
      </c>
      <c r="BH188" s="211">
        <f t="shared" si="381"/>
        <v>2035628794.6599998</v>
      </c>
      <c r="BI188" s="211">
        <f t="shared" si="381"/>
        <v>0</v>
      </c>
      <c r="BJ188" s="211">
        <f t="shared" si="381"/>
        <v>0</v>
      </c>
      <c r="BK188" s="211">
        <f t="shared" si="381"/>
        <v>0</v>
      </c>
      <c r="BL188" s="211">
        <f t="shared" si="381"/>
        <v>0</v>
      </c>
      <c r="BM188" s="211">
        <f t="shared" si="381"/>
        <v>4732722994</v>
      </c>
      <c r="BN188" s="211">
        <f t="shared" si="381"/>
        <v>5153431314</v>
      </c>
      <c r="BO188" s="211">
        <f t="shared" si="381"/>
        <v>2996728484.6599998</v>
      </c>
      <c r="BP188" s="211">
        <f t="shared" si="381"/>
        <v>2776629157.6599998</v>
      </c>
      <c r="BQ188" s="211">
        <f t="shared" si="381"/>
        <v>0</v>
      </c>
      <c r="BR188" s="211">
        <f t="shared" si="381"/>
        <v>0</v>
      </c>
      <c r="BS188" s="211">
        <f t="shared" si="381"/>
        <v>0</v>
      </c>
      <c r="BT188" s="211">
        <f t="shared" si="381"/>
        <v>0</v>
      </c>
      <c r="BU188" s="211">
        <f t="shared" si="381"/>
        <v>717874879</v>
      </c>
      <c r="BV188" s="211">
        <f t="shared" si="381"/>
        <v>855342908</v>
      </c>
      <c r="BW188" s="211">
        <f t="shared" si="381"/>
        <v>826650948</v>
      </c>
      <c r="BX188" s="211">
        <f t="shared" si="381"/>
        <v>822191083</v>
      </c>
      <c r="BY188" s="211">
        <f t="shared" si="381"/>
        <v>0</v>
      </c>
      <c r="BZ188" s="211">
        <f t="shared" si="381"/>
        <v>130000000</v>
      </c>
      <c r="CA188" s="211">
        <f t="shared" si="381"/>
        <v>130000000</v>
      </c>
      <c r="CB188" s="211">
        <f t="shared" si="381"/>
        <v>120400613.67</v>
      </c>
      <c r="CC188" s="211">
        <f t="shared" si="381"/>
        <v>112373947</v>
      </c>
      <c r="CD188" s="211">
        <f t="shared" si="381"/>
        <v>0</v>
      </c>
      <c r="CE188" s="211">
        <f t="shared" si="381"/>
        <v>0</v>
      </c>
      <c r="CF188" s="211">
        <f t="shared" si="381"/>
        <v>1127214649.1300001</v>
      </c>
      <c r="CG188" s="211">
        <f t="shared" si="381"/>
        <v>496369305</v>
      </c>
      <c r="CH188" s="211">
        <f t="shared" si="381"/>
        <v>436369305</v>
      </c>
      <c r="CI188" s="211">
        <f t="shared" si="381"/>
        <v>0</v>
      </c>
      <c r="CJ188" s="211">
        <f t="shared" si="381"/>
        <v>0</v>
      </c>
      <c r="CK188" s="211">
        <f t="shared" si="381"/>
        <v>0</v>
      </c>
      <c r="CL188" s="211">
        <f t="shared" si="381"/>
        <v>0</v>
      </c>
      <c r="CM188" s="211">
        <f t="shared" si="381"/>
        <v>0</v>
      </c>
      <c r="CN188" s="211">
        <f t="shared" si="381"/>
        <v>0</v>
      </c>
      <c r="CO188" s="211">
        <f t="shared" ref="CO188:EV188" si="382">CO189+CO192+CO197+CO201+CO205+CO211+CO214+CO217+CO221+CO226+CO229</f>
        <v>0</v>
      </c>
      <c r="CP188" s="211">
        <f t="shared" si="382"/>
        <v>0</v>
      </c>
      <c r="CQ188" s="211">
        <f t="shared" si="382"/>
        <v>0</v>
      </c>
      <c r="CR188" s="211">
        <f t="shared" si="382"/>
        <v>0</v>
      </c>
      <c r="CS188" s="211">
        <f t="shared" si="382"/>
        <v>0</v>
      </c>
      <c r="CT188" s="211">
        <f t="shared" si="382"/>
        <v>0</v>
      </c>
      <c r="CU188" s="211">
        <f t="shared" si="382"/>
        <v>0</v>
      </c>
      <c r="CV188" s="211">
        <f t="shared" si="382"/>
        <v>3362150103.7801847</v>
      </c>
      <c r="CW188" s="211">
        <f t="shared" si="382"/>
        <v>4531555903.996911</v>
      </c>
      <c r="CX188" s="211">
        <f t="shared" si="382"/>
        <v>4110793092.6599998</v>
      </c>
      <c r="CY188" s="211">
        <f t="shared" si="382"/>
        <v>3805308224.3299999</v>
      </c>
      <c r="CZ188" s="211">
        <f t="shared" si="382"/>
        <v>183025600</v>
      </c>
      <c r="DA188" s="211">
        <f t="shared" si="382"/>
        <v>0</v>
      </c>
      <c r="DB188" s="211">
        <f t="shared" si="382"/>
        <v>0</v>
      </c>
      <c r="DC188" s="211">
        <f t="shared" si="382"/>
        <v>0</v>
      </c>
      <c r="DD188" s="211">
        <f t="shared" si="382"/>
        <v>0</v>
      </c>
      <c r="DE188" s="211">
        <f t="shared" si="382"/>
        <v>4210024982.4200001</v>
      </c>
      <c r="DF188" s="211">
        <f t="shared" si="382"/>
        <v>6644113461.1269112</v>
      </c>
      <c r="DG188" s="211">
        <f t="shared" si="382"/>
        <v>5554213959.3299999</v>
      </c>
      <c r="DH188" s="211">
        <f t="shared" si="382"/>
        <v>5176242559.3299999</v>
      </c>
      <c r="DI188" s="211">
        <f t="shared" si="382"/>
        <v>183025600</v>
      </c>
      <c r="DJ188" s="211">
        <f t="shared" si="382"/>
        <v>0</v>
      </c>
      <c r="DK188" s="211">
        <f t="shared" si="382"/>
        <v>0</v>
      </c>
      <c r="DL188" s="211">
        <f t="shared" si="382"/>
        <v>0</v>
      </c>
      <c r="DM188" s="211">
        <f t="shared" si="382"/>
        <v>0</v>
      </c>
      <c r="DN188" s="211">
        <f t="shared" si="382"/>
        <v>739411125.43180001</v>
      </c>
      <c r="DO188" s="211">
        <f t="shared" si="382"/>
        <v>1172133606</v>
      </c>
      <c r="DP188" s="211">
        <f t="shared" si="382"/>
        <v>781284175</v>
      </c>
      <c r="DQ188" s="211">
        <f t="shared" si="382"/>
        <v>643601365</v>
      </c>
      <c r="DR188" s="211">
        <f t="shared" si="382"/>
        <v>0</v>
      </c>
      <c r="DS188" s="211">
        <f t="shared" si="382"/>
        <v>30000000</v>
      </c>
      <c r="DT188" s="211">
        <f t="shared" si="382"/>
        <v>60000000</v>
      </c>
      <c r="DU188" s="211">
        <f t="shared" si="382"/>
        <v>58620000</v>
      </c>
      <c r="DV188" s="211">
        <f t="shared" si="382"/>
        <v>58620000</v>
      </c>
      <c r="DW188" s="211">
        <f t="shared" si="382"/>
        <v>0</v>
      </c>
      <c r="DX188" s="211">
        <f t="shared" si="382"/>
        <v>0</v>
      </c>
      <c r="DY188" s="211">
        <f t="shared" si="382"/>
        <v>1142452652</v>
      </c>
      <c r="DZ188" s="211">
        <f t="shared" si="382"/>
        <v>674738805</v>
      </c>
      <c r="EA188" s="211">
        <f t="shared" si="382"/>
        <v>674738805</v>
      </c>
      <c r="EB188" s="211">
        <f t="shared" si="382"/>
        <v>0</v>
      </c>
      <c r="EC188" s="211">
        <f t="shared" si="382"/>
        <v>0</v>
      </c>
      <c r="ED188" s="211">
        <f t="shared" si="382"/>
        <v>0</v>
      </c>
      <c r="EE188" s="211">
        <f t="shared" si="382"/>
        <v>0</v>
      </c>
      <c r="EF188" s="211">
        <f t="shared" si="382"/>
        <v>0</v>
      </c>
      <c r="EG188" s="211">
        <f t="shared" si="382"/>
        <v>0</v>
      </c>
      <c r="EH188" s="211">
        <f t="shared" si="382"/>
        <v>0</v>
      </c>
      <c r="EI188" s="211">
        <f t="shared" si="382"/>
        <v>0</v>
      </c>
      <c r="EJ188" s="211">
        <f t="shared" si="382"/>
        <v>0</v>
      </c>
      <c r="EK188" s="211">
        <f t="shared" si="382"/>
        <v>0</v>
      </c>
      <c r="EL188" s="211">
        <f t="shared" si="382"/>
        <v>0</v>
      </c>
      <c r="EM188" s="211">
        <f t="shared" si="382"/>
        <v>0</v>
      </c>
      <c r="EN188" s="211">
        <f t="shared" si="382"/>
        <v>3463014606.5951176</v>
      </c>
      <c r="EO188" s="211">
        <f t="shared" si="382"/>
        <v>3957254361.0699997</v>
      </c>
      <c r="EP188" s="211">
        <f t="shared" si="382"/>
        <v>3587169073</v>
      </c>
      <c r="EQ188" s="211">
        <f t="shared" si="382"/>
        <v>3587169073</v>
      </c>
      <c r="ER188" s="211">
        <f t="shared" si="382"/>
        <v>42000000</v>
      </c>
      <c r="ES188" s="211">
        <f t="shared" si="382"/>
        <v>0</v>
      </c>
      <c r="ET188" s="211">
        <f t="shared" si="382"/>
        <v>0</v>
      </c>
      <c r="EU188" s="211">
        <f t="shared" si="382"/>
        <v>0</v>
      </c>
      <c r="EV188" s="211">
        <f t="shared" si="382"/>
        <v>0</v>
      </c>
      <c r="EW188" s="211">
        <f t="shared" ref="EW188" si="383">EW189+EW192+EW197+EW201+EW205+EW211+EW214+EW217+EW221+EW226+EW229</f>
        <v>4232425732.0269175</v>
      </c>
      <c r="EX188" s="211">
        <f t="shared" ref="EX188:GZ188" si="384">EX189+EX192+EX197+EX201+EX205+EX211+EX214+EX217+EX221+EX226+EX229</f>
        <v>6331840619.0699997</v>
      </c>
      <c r="EY188" s="211">
        <f t="shared" si="384"/>
        <v>5101812053</v>
      </c>
      <c r="EZ188" s="211">
        <f t="shared" si="384"/>
        <v>4964129243</v>
      </c>
      <c r="FA188" s="211">
        <f t="shared" si="384"/>
        <v>42000000</v>
      </c>
      <c r="FB188" s="211">
        <f t="shared" si="384"/>
        <v>0</v>
      </c>
      <c r="FC188" s="211">
        <f t="shared" si="384"/>
        <v>0</v>
      </c>
      <c r="FD188" s="211">
        <f t="shared" si="384"/>
        <v>0</v>
      </c>
      <c r="FE188" s="211">
        <f t="shared" si="384"/>
        <v>0</v>
      </c>
      <c r="FF188" s="211">
        <f t="shared" si="384"/>
        <v>0</v>
      </c>
      <c r="FG188" s="211">
        <f t="shared" si="384"/>
        <v>761593459</v>
      </c>
      <c r="FH188" s="211">
        <f t="shared" si="384"/>
        <v>42719400</v>
      </c>
      <c r="FI188" s="211">
        <f t="shared" si="384"/>
        <v>42719400</v>
      </c>
      <c r="FJ188" s="211">
        <f t="shared" si="384"/>
        <v>42719400</v>
      </c>
      <c r="FK188" s="211">
        <f t="shared" si="384"/>
        <v>0</v>
      </c>
      <c r="FL188" s="211">
        <f t="shared" si="384"/>
        <v>20000000</v>
      </c>
      <c r="FM188" s="211">
        <f t="shared" si="384"/>
        <v>1150742528</v>
      </c>
      <c r="FN188" s="211">
        <f t="shared" si="384"/>
        <v>264556086</v>
      </c>
      <c r="FO188" s="211">
        <f t="shared" si="384"/>
        <v>17529086</v>
      </c>
      <c r="FP188" s="211">
        <f t="shared" si="384"/>
        <v>0</v>
      </c>
      <c r="FQ188" s="211">
        <f t="shared" si="384"/>
        <v>0</v>
      </c>
      <c r="FR188" s="211">
        <f t="shared" si="384"/>
        <v>422445905</v>
      </c>
      <c r="FS188" s="211">
        <f t="shared" si="384"/>
        <v>70981000</v>
      </c>
      <c r="FT188" s="211">
        <f t="shared" si="384"/>
        <v>4589000</v>
      </c>
      <c r="FU188" s="211">
        <f t="shared" si="384"/>
        <v>0</v>
      </c>
      <c r="FV188" s="211">
        <f t="shared" si="384"/>
        <v>0</v>
      </c>
      <c r="FW188" s="211">
        <f t="shared" si="384"/>
        <v>0</v>
      </c>
      <c r="FX188" s="211">
        <f t="shared" si="384"/>
        <v>0</v>
      </c>
      <c r="FY188" s="211">
        <f t="shared" si="384"/>
        <v>0</v>
      </c>
      <c r="FZ188" s="211">
        <f t="shared" si="384"/>
        <v>0</v>
      </c>
      <c r="GA188" s="211">
        <f t="shared" si="384"/>
        <v>0</v>
      </c>
      <c r="GB188" s="211">
        <f t="shared" si="384"/>
        <v>0</v>
      </c>
      <c r="GC188" s="211">
        <f t="shared" si="384"/>
        <v>0</v>
      </c>
      <c r="GD188" s="211">
        <f t="shared" si="384"/>
        <v>0</v>
      </c>
      <c r="GE188" s="211">
        <f t="shared" si="384"/>
        <v>0</v>
      </c>
      <c r="GF188" s="211">
        <f t="shared" si="384"/>
        <v>0</v>
      </c>
      <c r="GG188" s="211">
        <f t="shared" si="384"/>
        <v>0</v>
      </c>
      <c r="GH188" s="211">
        <f t="shared" si="384"/>
        <v>0</v>
      </c>
      <c r="GI188" s="211">
        <f t="shared" si="384"/>
        <v>0</v>
      </c>
      <c r="GJ188" s="211">
        <f t="shared" si="384"/>
        <v>0</v>
      </c>
      <c r="GK188" s="211">
        <f t="shared" si="384"/>
        <v>3566905045.0244284</v>
      </c>
      <c r="GL188" s="211">
        <f t="shared" si="384"/>
        <v>3664470000</v>
      </c>
      <c r="GM188" s="211">
        <f t="shared" si="384"/>
        <v>1677770881</v>
      </c>
      <c r="GN188" s="211">
        <f t="shared" si="384"/>
        <v>295840000</v>
      </c>
      <c r="GO188" s="211">
        <f t="shared" si="384"/>
        <v>0</v>
      </c>
      <c r="GP188" s="211">
        <f t="shared" si="384"/>
        <v>0</v>
      </c>
      <c r="GQ188" s="211">
        <f t="shared" si="384"/>
        <v>0</v>
      </c>
      <c r="GR188" s="211">
        <f t="shared" si="384"/>
        <v>0</v>
      </c>
      <c r="GS188" s="211">
        <f t="shared" si="384"/>
        <v>0</v>
      </c>
      <c r="GT188" s="211">
        <f t="shared" si="384"/>
        <v>0</v>
      </c>
      <c r="GU188" s="211">
        <f t="shared" si="384"/>
        <v>4348498504.0244284</v>
      </c>
      <c r="GV188" s="211">
        <f t="shared" si="384"/>
        <v>5280377833</v>
      </c>
      <c r="GW188" s="211">
        <f t="shared" si="384"/>
        <v>2056027367</v>
      </c>
      <c r="GX188" s="211">
        <f t="shared" si="384"/>
        <v>360677486</v>
      </c>
      <c r="GY188" s="211">
        <f t="shared" si="384"/>
        <v>0</v>
      </c>
      <c r="GZ188" s="825">
        <f t="shared" si="384"/>
        <v>17523672212.471348</v>
      </c>
      <c r="HA188" s="256"/>
      <c r="HB188" s="263"/>
      <c r="HC188" s="326"/>
    </row>
    <row r="189" spans="1:211" ht="24.75" customHeight="1" x14ac:dyDescent="0.2">
      <c r="A189" s="782"/>
      <c r="B189" s="783"/>
      <c r="C189" s="266">
        <v>36</v>
      </c>
      <c r="D189" s="461" t="s">
        <v>450</v>
      </c>
      <c r="E189" s="319"/>
      <c r="F189" s="320"/>
      <c r="G189" s="269"/>
      <c r="H189" s="269"/>
      <c r="I189" s="269"/>
      <c r="J189" s="269"/>
      <c r="K189" s="269"/>
      <c r="L189" s="269"/>
      <c r="M189" s="269"/>
      <c r="N189" s="269"/>
      <c r="O189" s="269"/>
      <c r="P189" s="269"/>
      <c r="Q189" s="269"/>
      <c r="R189" s="269"/>
      <c r="S189" s="269"/>
      <c r="T189" s="269"/>
      <c r="U189" s="269"/>
      <c r="V189" s="269"/>
      <c r="W189" s="269"/>
      <c r="X189" s="269"/>
      <c r="Y189" s="269"/>
      <c r="Z189" s="269"/>
      <c r="AA189" s="269"/>
      <c r="AB189" s="269"/>
      <c r="AC189" s="204">
        <f t="shared" ref="AC189:BL189" si="385">SUM(AC190:AC191)</f>
        <v>0</v>
      </c>
      <c r="AD189" s="204">
        <f t="shared" si="385"/>
        <v>0</v>
      </c>
      <c r="AE189" s="204">
        <f t="shared" si="385"/>
        <v>0</v>
      </c>
      <c r="AF189" s="204">
        <f t="shared" si="385"/>
        <v>0</v>
      </c>
      <c r="AG189" s="204">
        <f t="shared" si="385"/>
        <v>0</v>
      </c>
      <c r="AH189" s="204">
        <f t="shared" si="385"/>
        <v>0</v>
      </c>
      <c r="AI189" s="204">
        <f t="shared" si="385"/>
        <v>0</v>
      </c>
      <c r="AJ189" s="204">
        <f t="shared" si="385"/>
        <v>0</v>
      </c>
      <c r="AK189" s="204">
        <f t="shared" si="385"/>
        <v>0</v>
      </c>
      <c r="AL189" s="204">
        <f t="shared" si="385"/>
        <v>0</v>
      </c>
      <c r="AM189" s="204">
        <f t="shared" si="385"/>
        <v>0</v>
      </c>
      <c r="AN189" s="204">
        <f t="shared" si="385"/>
        <v>0</v>
      </c>
      <c r="AO189" s="204">
        <f t="shared" si="385"/>
        <v>0</v>
      </c>
      <c r="AP189" s="204">
        <f t="shared" si="385"/>
        <v>0</v>
      </c>
      <c r="AQ189" s="204">
        <f t="shared" si="385"/>
        <v>0</v>
      </c>
      <c r="AR189" s="204">
        <f t="shared" si="385"/>
        <v>0</v>
      </c>
      <c r="AS189" s="204">
        <f t="shared" si="385"/>
        <v>0</v>
      </c>
      <c r="AT189" s="204">
        <f t="shared" si="385"/>
        <v>0</v>
      </c>
      <c r="AU189" s="204">
        <f t="shared" si="385"/>
        <v>0</v>
      </c>
      <c r="AV189" s="204">
        <f t="shared" si="385"/>
        <v>0</v>
      </c>
      <c r="AW189" s="204">
        <f t="shared" si="385"/>
        <v>0</v>
      </c>
      <c r="AX189" s="204">
        <f t="shared" si="385"/>
        <v>0</v>
      </c>
      <c r="AY189" s="204">
        <f t="shared" si="385"/>
        <v>0</v>
      </c>
      <c r="AZ189" s="204">
        <f t="shared" si="385"/>
        <v>0</v>
      </c>
      <c r="BA189" s="204">
        <f t="shared" si="385"/>
        <v>0</v>
      </c>
      <c r="BB189" s="204">
        <f t="shared" si="385"/>
        <v>0</v>
      </c>
      <c r="BC189" s="204">
        <f t="shared" si="385"/>
        <v>0</v>
      </c>
      <c r="BD189" s="204">
        <f t="shared" si="385"/>
        <v>0</v>
      </c>
      <c r="BE189" s="204">
        <f t="shared" si="385"/>
        <v>150000000</v>
      </c>
      <c r="BF189" s="204">
        <f t="shared" si="385"/>
        <v>150000000</v>
      </c>
      <c r="BG189" s="204">
        <f t="shared" si="385"/>
        <v>102517000</v>
      </c>
      <c r="BH189" s="204">
        <f t="shared" si="385"/>
        <v>98599565</v>
      </c>
      <c r="BI189" s="204">
        <f t="shared" si="385"/>
        <v>0</v>
      </c>
      <c r="BJ189" s="204">
        <f t="shared" si="385"/>
        <v>0</v>
      </c>
      <c r="BK189" s="204">
        <f t="shared" si="385"/>
        <v>0</v>
      </c>
      <c r="BL189" s="204">
        <f t="shared" si="385"/>
        <v>0</v>
      </c>
      <c r="BM189" s="204">
        <f t="shared" ref="BM189:DX189" si="386">SUM(BM190:BM191)</f>
        <v>150000000</v>
      </c>
      <c r="BN189" s="204">
        <f t="shared" si="386"/>
        <v>150000000</v>
      </c>
      <c r="BO189" s="204">
        <f t="shared" si="386"/>
        <v>102517000</v>
      </c>
      <c r="BP189" s="204">
        <f t="shared" si="386"/>
        <v>98599565</v>
      </c>
      <c r="BQ189" s="204">
        <f t="shared" si="386"/>
        <v>0</v>
      </c>
      <c r="BR189" s="204">
        <f t="shared" si="386"/>
        <v>0</v>
      </c>
      <c r="BS189" s="204">
        <f t="shared" si="386"/>
        <v>0</v>
      </c>
      <c r="BT189" s="204">
        <f t="shared" si="386"/>
        <v>0</v>
      </c>
      <c r="BU189" s="204">
        <f t="shared" si="386"/>
        <v>0</v>
      </c>
      <c r="BV189" s="204">
        <f t="shared" si="386"/>
        <v>0</v>
      </c>
      <c r="BW189" s="204">
        <f t="shared" si="386"/>
        <v>0</v>
      </c>
      <c r="BX189" s="204">
        <f t="shared" si="386"/>
        <v>0</v>
      </c>
      <c r="BY189" s="204">
        <f t="shared" si="386"/>
        <v>0</v>
      </c>
      <c r="BZ189" s="204">
        <f t="shared" si="386"/>
        <v>0</v>
      </c>
      <c r="CA189" s="204">
        <f t="shared" si="386"/>
        <v>0</v>
      </c>
      <c r="CB189" s="204">
        <f t="shared" si="386"/>
        <v>0</v>
      </c>
      <c r="CC189" s="204">
        <f t="shared" si="386"/>
        <v>0</v>
      </c>
      <c r="CD189" s="204">
        <f t="shared" si="386"/>
        <v>0</v>
      </c>
      <c r="CE189" s="204">
        <f t="shared" si="386"/>
        <v>0</v>
      </c>
      <c r="CF189" s="204">
        <f t="shared" si="386"/>
        <v>0</v>
      </c>
      <c r="CG189" s="204">
        <f t="shared" si="386"/>
        <v>0</v>
      </c>
      <c r="CH189" s="204">
        <f t="shared" si="386"/>
        <v>0</v>
      </c>
      <c r="CI189" s="204">
        <f t="shared" si="386"/>
        <v>0</v>
      </c>
      <c r="CJ189" s="204">
        <f t="shared" si="386"/>
        <v>0</v>
      </c>
      <c r="CK189" s="204">
        <f t="shared" si="386"/>
        <v>0</v>
      </c>
      <c r="CL189" s="204">
        <f t="shared" si="386"/>
        <v>0</v>
      </c>
      <c r="CM189" s="204">
        <f t="shared" si="386"/>
        <v>0</v>
      </c>
      <c r="CN189" s="204">
        <f t="shared" si="386"/>
        <v>0</v>
      </c>
      <c r="CO189" s="204">
        <f t="shared" si="386"/>
        <v>0</v>
      </c>
      <c r="CP189" s="204">
        <f t="shared" si="386"/>
        <v>0</v>
      </c>
      <c r="CQ189" s="204">
        <f t="shared" si="386"/>
        <v>0</v>
      </c>
      <c r="CR189" s="204">
        <f t="shared" si="386"/>
        <v>0</v>
      </c>
      <c r="CS189" s="204">
        <f t="shared" si="386"/>
        <v>0</v>
      </c>
      <c r="CT189" s="204">
        <f t="shared" si="386"/>
        <v>0</v>
      </c>
      <c r="CU189" s="204">
        <f t="shared" si="386"/>
        <v>0</v>
      </c>
      <c r="CV189" s="204">
        <f t="shared" si="386"/>
        <v>154500000</v>
      </c>
      <c r="CW189" s="204">
        <f t="shared" si="386"/>
        <v>154500000</v>
      </c>
      <c r="CX189" s="204">
        <f t="shared" si="386"/>
        <v>153695000</v>
      </c>
      <c r="CY189" s="204">
        <f t="shared" si="386"/>
        <v>146440000</v>
      </c>
      <c r="CZ189" s="204">
        <f t="shared" si="386"/>
        <v>0</v>
      </c>
      <c r="DA189" s="204">
        <f t="shared" si="386"/>
        <v>0</v>
      </c>
      <c r="DB189" s="204">
        <f t="shared" si="386"/>
        <v>0</v>
      </c>
      <c r="DC189" s="204">
        <f t="shared" si="386"/>
        <v>0</v>
      </c>
      <c r="DD189" s="204">
        <f t="shared" si="386"/>
        <v>0</v>
      </c>
      <c r="DE189" s="204">
        <f t="shared" si="386"/>
        <v>154500000</v>
      </c>
      <c r="DF189" s="204">
        <f t="shared" si="386"/>
        <v>154500000</v>
      </c>
      <c r="DG189" s="204">
        <f t="shared" si="386"/>
        <v>153695000</v>
      </c>
      <c r="DH189" s="204">
        <f t="shared" si="386"/>
        <v>146440000</v>
      </c>
      <c r="DI189" s="204">
        <f t="shared" si="386"/>
        <v>0</v>
      </c>
      <c r="DJ189" s="204">
        <f t="shared" si="386"/>
        <v>0</v>
      </c>
      <c r="DK189" s="204">
        <f t="shared" si="386"/>
        <v>0</v>
      </c>
      <c r="DL189" s="204">
        <f t="shared" si="386"/>
        <v>0</v>
      </c>
      <c r="DM189" s="204">
        <f t="shared" si="386"/>
        <v>0</v>
      </c>
      <c r="DN189" s="204">
        <f t="shared" si="386"/>
        <v>0</v>
      </c>
      <c r="DO189" s="204">
        <f t="shared" si="386"/>
        <v>35000000</v>
      </c>
      <c r="DP189" s="204">
        <f t="shared" si="386"/>
        <v>23093333</v>
      </c>
      <c r="DQ189" s="204">
        <f t="shared" si="386"/>
        <v>23093333</v>
      </c>
      <c r="DR189" s="204">
        <f t="shared" si="386"/>
        <v>0</v>
      </c>
      <c r="DS189" s="204">
        <f t="shared" si="386"/>
        <v>0</v>
      </c>
      <c r="DT189" s="204">
        <f t="shared" si="386"/>
        <v>0</v>
      </c>
      <c r="DU189" s="204">
        <f t="shared" si="386"/>
        <v>0</v>
      </c>
      <c r="DV189" s="204">
        <f t="shared" si="386"/>
        <v>0</v>
      </c>
      <c r="DW189" s="204">
        <f t="shared" si="386"/>
        <v>0</v>
      </c>
      <c r="DX189" s="204">
        <f t="shared" si="386"/>
        <v>0</v>
      </c>
      <c r="DY189" s="204">
        <f t="shared" ref="DY189:EW189" si="387">SUM(DY190:DY191)</f>
        <v>0</v>
      </c>
      <c r="DZ189" s="204">
        <f t="shared" si="387"/>
        <v>0</v>
      </c>
      <c r="EA189" s="204">
        <f t="shared" si="387"/>
        <v>0</v>
      </c>
      <c r="EB189" s="204">
        <f t="shared" si="387"/>
        <v>0</v>
      </c>
      <c r="EC189" s="204">
        <f t="shared" si="387"/>
        <v>0</v>
      </c>
      <c r="ED189" s="204">
        <f t="shared" si="387"/>
        <v>0</v>
      </c>
      <c r="EE189" s="204">
        <f t="shared" si="387"/>
        <v>0</v>
      </c>
      <c r="EF189" s="204">
        <f t="shared" si="387"/>
        <v>0</v>
      </c>
      <c r="EG189" s="204">
        <f t="shared" si="387"/>
        <v>0</v>
      </c>
      <c r="EH189" s="204">
        <f t="shared" si="387"/>
        <v>0</v>
      </c>
      <c r="EI189" s="204">
        <f t="shared" si="387"/>
        <v>0</v>
      </c>
      <c r="EJ189" s="204">
        <f t="shared" si="387"/>
        <v>0</v>
      </c>
      <c r="EK189" s="204">
        <f t="shared" si="387"/>
        <v>0</v>
      </c>
      <c r="EL189" s="204">
        <f t="shared" si="387"/>
        <v>0</v>
      </c>
      <c r="EM189" s="204">
        <f t="shared" si="387"/>
        <v>0</v>
      </c>
      <c r="EN189" s="204">
        <f t="shared" si="387"/>
        <v>159135000</v>
      </c>
      <c r="EO189" s="204">
        <f t="shared" si="387"/>
        <v>110000000</v>
      </c>
      <c r="EP189" s="204">
        <f t="shared" si="387"/>
        <v>110000000</v>
      </c>
      <c r="EQ189" s="204">
        <f t="shared" si="387"/>
        <v>110000000</v>
      </c>
      <c r="ER189" s="204">
        <f t="shared" si="387"/>
        <v>0</v>
      </c>
      <c r="ES189" s="204">
        <f t="shared" si="387"/>
        <v>0</v>
      </c>
      <c r="ET189" s="204">
        <f t="shared" si="387"/>
        <v>0</v>
      </c>
      <c r="EU189" s="204">
        <f t="shared" si="387"/>
        <v>0</v>
      </c>
      <c r="EV189" s="204">
        <f t="shared" si="387"/>
        <v>0</v>
      </c>
      <c r="EW189" s="204">
        <f t="shared" si="387"/>
        <v>159135000</v>
      </c>
      <c r="EX189" s="204">
        <f t="shared" ref="EX189:GZ189" si="388">SUM(EX190:EX191)</f>
        <v>145000000</v>
      </c>
      <c r="EY189" s="204">
        <f t="shared" si="388"/>
        <v>133093333</v>
      </c>
      <c r="EZ189" s="204">
        <f t="shared" si="388"/>
        <v>133093333</v>
      </c>
      <c r="FA189" s="204">
        <f t="shared" si="388"/>
        <v>0</v>
      </c>
      <c r="FB189" s="204">
        <f t="shared" si="388"/>
        <v>0</v>
      </c>
      <c r="FC189" s="204">
        <f t="shared" si="388"/>
        <v>0</v>
      </c>
      <c r="FD189" s="204">
        <f t="shared" si="388"/>
        <v>0</v>
      </c>
      <c r="FE189" s="204">
        <f t="shared" si="388"/>
        <v>0</v>
      </c>
      <c r="FF189" s="204">
        <f t="shared" si="388"/>
        <v>0</v>
      </c>
      <c r="FG189" s="204">
        <f t="shared" si="388"/>
        <v>0</v>
      </c>
      <c r="FH189" s="204">
        <f t="shared" si="388"/>
        <v>0</v>
      </c>
      <c r="FI189" s="204">
        <f t="shared" si="388"/>
        <v>0</v>
      </c>
      <c r="FJ189" s="204">
        <f t="shared" si="388"/>
        <v>0</v>
      </c>
      <c r="FK189" s="204">
        <f t="shared" si="388"/>
        <v>0</v>
      </c>
      <c r="FL189" s="204">
        <f t="shared" si="388"/>
        <v>0</v>
      </c>
      <c r="FM189" s="204">
        <f t="shared" si="388"/>
        <v>0</v>
      </c>
      <c r="FN189" s="204">
        <f t="shared" si="388"/>
        <v>0</v>
      </c>
      <c r="FO189" s="204">
        <f t="shared" si="388"/>
        <v>0</v>
      </c>
      <c r="FP189" s="204">
        <f t="shared" si="388"/>
        <v>0</v>
      </c>
      <c r="FQ189" s="204">
        <f t="shared" si="388"/>
        <v>0</v>
      </c>
      <c r="FR189" s="204">
        <f t="shared" si="388"/>
        <v>0</v>
      </c>
      <c r="FS189" s="204">
        <f t="shared" si="388"/>
        <v>0</v>
      </c>
      <c r="FT189" s="204">
        <f t="shared" si="388"/>
        <v>0</v>
      </c>
      <c r="FU189" s="204">
        <f t="shared" si="388"/>
        <v>0</v>
      </c>
      <c r="FV189" s="204">
        <f t="shared" si="388"/>
        <v>0</v>
      </c>
      <c r="FW189" s="204">
        <f t="shared" si="388"/>
        <v>0</v>
      </c>
      <c r="FX189" s="204">
        <f t="shared" si="388"/>
        <v>0</v>
      </c>
      <c r="FY189" s="204">
        <f t="shared" si="388"/>
        <v>0</v>
      </c>
      <c r="FZ189" s="204">
        <f t="shared" si="388"/>
        <v>0</v>
      </c>
      <c r="GA189" s="204">
        <f t="shared" si="388"/>
        <v>0</v>
      </c>
      <c r="GB189" s="204">
        <f t="shared" si="388"/>
        <v>0</v>
      </c>
      <c r="GC189" s="204">
        <f t="shared" si="388"/>
        <v>0</v>
      </c>
      <c r="GD189" s="204">
        <f t="shared" si="388"/>
        <v>0</v>
      </c>
      <c r="GE189" s="204">
        <f t="shared" si="388"/>
        <v>0</v>
      </c>
      <c r="GF189" s="204">
        <f t="shared" si="388"/>
        <v>0</v>
      </c>
      <c r="GG189" s="204">
        <f t="shared" si="388"/>
        <v>0</v>
      </c>
      <c r="GH189" s="204">
        <f t="shared" si="388"/>
        <v>0</v>
      </c>
      <c r="GI189" s="204">
        <f t="shared" si="388"/>
        <v>0</v>
      </c>
      <c r="GJ189" s="204">
        <f t="shared" si="388"/>
        <v>0</v>
      </c>
      <c r="GK189" s="204">
        <f t="shared" si="388"/>
        <v>163909050</v>
      </c>
      <c r="GL189" s="204">
        <f t="shared" si="388"/>
        <v>188000000</v>
      </c>
      <c r="GM189" s="204">
        <f t="shared" si="388"/>
        <v>102285000</v>
      </c>
      <c r="GN189" s="204">
        <f t="shared" si="388"/>
        <v>19122000</v>
      </c>
      <c r="GO189" s="204">
        <f t="shared" si="388"/>
        <v>0</v>
      </c>
      <c r="GP189" s="204">
        <f t="shared" si="388"/>
        <v>0</v>
      </c>
      <c r="GQ189" s="204">
        <f t="shared" si="388"/>
        <v>0</v>
      </c>
      <c r="GR189" s="204">
        <f t="shared" si="388"/>
        <v>0</v>
      </c>
      <c r="GS189" s="204">
        <f t="shared" si="388"/>
        <v>0</v>
      </c>
      <c r="GT189" s="204">
        <f t="shared" si="388"/>
        <v>0</v>
      </c>
      <c r="GU189" s="204">
        <f t="shared" si="388"/>
        <v>163909050</v>
      </c>
      <c r="GV189" s="204">
        <f t="shared" si="388"/>
        <v>188000000</v>
      </c>
      <c r="GW189" s="204">
        <f t="shared" si="388"/>
        <v>102285000</v>
      </c>
      <c r="GX189" s="204">
        <f t="shared" si="388"/>
        <v>19122000</v>
      </c>
      <c r="GY189" s="204">
        <f t="shared" si="388"/>
        <v>0</v>
      </c>
      <c r="GZ189" s="776">
        <f t="shared" si="388"/>
        <v>627544050</v>
      </c>
      <c r="HA189" s="269"/>
      <c r="HB189" s="266"/>
      <c r="HC189" s="326"/>
    </row>
    <row r="190" spans="1:211" ht="108" customHeight="1" x14ac:dyDescent="0.2">
      <c r="A190" s="782"/>
      <c r="B190" s="357"/>
      <c r="C190" s="527">
        <v>3</v>
      </c>
      <c r="D190" s="729" t="s">
        <v>451</v>
      </c>
      <c r="E190" s="477" t="s">
        <v>452</v>
      </c>
      <c r="F190" s="477" t="s">
        <v>93</v>
      </c>
      <c r="G190" s="773">
        <v>130</v>
      </c>
      <c r="H190" s="481" t="s">
        <v>453</v>
      </c>
      <c r="I190" s="729" t="s">
        <v>454</v>
      </c>
      <c r="J190" s="773" t="s">
        <v>444</v>
      </c>
      <c r="K190" s="477">
        <v>2</v>
      </c>
      <c r="L190" s="559" t="s">
        <v>58</v>
      </c>
      <c r="M190" s="724">
        <v>0</v>
      </c>
      <c r="N190" s="724">
        <v>1</v>
      </c>
      <c r="O190" s="829">
        <v>1</v>
      </c>
      <c r="P190" s="830">
        <v>1</v>
      </c>
      <c r="Q190" s="559">
        <v>1</v>
      </c>
      <c r="R190" s="289"/>
      <c r="S190" s="560">
        <v>0.9</v>
      </c>
      <c r="T190" s="559">
        <v>1</v>
      </c>
      <c r="U190" s="559"/>
      <c r="V190" s="560">
        <v>0.75</v>
      </c>
      <c r="W190" s="559">
        <v>1</v>
      </c>
      <c r="X190" s="559"/>
      <c r="Y190" s="705">
        <v>0.2</v>
      </c>
      <c r="Z190" s="831">
        <f>BM190/$BM$189</f>
        <v>0.2</v>
      </c>
      <c r="AA190" s="773">
        <v>3</v>
      </c>
      <c r="AB190" s="773" t="s">
        <v>455</v>
      </c>
      <c r="AC190" s="114"/>
      <c r="AD190" s="114"/>
      <c r="AE190" s="110"/>
      <c r="AF190" s="110"/>
      <c r="AG190" s="114"/>
      <c r="AH190" s="114"/>
      <c r="AI190" s="114"/>
      <c r="AJ190" s="114"/>
      <c r="AK190" s="114"/>
      <c r="AL190" s="114"/>
      <c r="AM190" s="114"/>
      <c r="AN190" s="114"/>
      <c r="AO190" s="114"/>
      <c r="AP190" s="114"/>
      <c r="AQ190" s="114"/>
      <c r="AR190" s="114"/>
      <c r="AS190" s="114"/>
      <c r="AT190" s="114"/>
      <c r="AU190" s="110"/>
      <c r="AV190" s="110"/>
      <c r="AW190" s="114"/>
      <c r="AX190" s="114"/>
      <c r="AY190" s="114"/>
      <c r="AZ190" s="114"/>
      <c r="BA190" s="114"/>
      <c r="BB190" s="114"/>
      <c r="BC190" s="114"/>
      <c r="BD190" s="114"/>
      <c r="BE190" s="114">
        <v>30000000</v>
      </c>
      <c r="BF190" s="159">
        <v>30000000</v>
      </c>
      <c r="BG190" s="160">
        <v>29734000</v>
      </c>
      <c r="BH190" s="160">
        <v>29734000</v>
      </c>
      <c r="BI190" s="114"/>
      <c r="BJ190" s="114"/>
      <c r="BK190" s="114"/>
      <c r="BL190" s="114"/>
      <c r="BM190" s="53">
        <f>+AC190+AG190+AK190+AO190+AS190+AW190+BA190+BE190+BI190</f>
        <v>30000000</v>
      </c>
      <c r="BN190" s="54">
        <f t="shared" ref="BN190:BP191" si="389">AD190+AH190+AL190+AP190+AT190+AX190+BB190+BF190+BJ190</f>
        <v>30000000</v>
      </c>
      <c r="BO190" s="54">
        <f t="shared" si="389"/>
        <v>29734000</v>
      </c>
      <c r="BP190" s="54">
        <f t="shared" si="389"/>
        <v>29734000</v>
      </c>
      <c r="BQ190" s="113"/>
      <c r="BR190" s="113"/>
      <c r="BS190" s="113"/>
      <c r="BT190" s="113"/>
      <c r="BU190" s="113"/>
      <c r="BV190" s="185"/>
      <c r="BW190" s="113"/>
      <c r="BX190" s="113"/>
      <c r="BY190" s="113"/>
      <c r="BZ190" s="113"/>
      <c r="CA190" s="113"/>
      <c r="CB190" s="113"/>
      <c r="CC190" s="113"/>
      <c r="CD190" s="113"/>
      <c r="CE190" s="113"/>
      <c r="CF190" s="113"/>
      <c r="CG190" s="113"/>
      <c r="CH190" s="113"/>
      <c r="CI190" s="113"/>
      <c r="CJ190" s="113"/>
      <c r="CK190" s="113"/>
      <c r="CL190" s="113"/>
      <c r="CM190" s="113"/>
      <c r="CN190" s="113"/>
      <c r="CO190" s="113"/>
      <c r="CP190" s="113"/>
      <c r="CQ190" s="113"/>
      <c r="CR190" s="113"/>
      <c r="CS190" s="113"/>
      <c r="CT190" s="113"/>
      <c r="CU190" s="113"/>
      <c r="CV190" s="113">
        <v>30900000</v>
      </c>
      <c r="CW190" s="113">
        <v>30900000</v>
      </c>
      <c r="CX190" s="113">
        <v>30900000</v>
      </c>
      <c r="CY190" s="113">
        <v>30900000</v>
      </c>
      <c r="CZ190" s="113"/>
      <c r="DA190" s="113"/>
      <c r="DB190" s="113"/>
      <c r="DC190" s="113"/>
      <c r="DD190" s="113"/>
      <c r="DE190" s="85">
        <f t="shared" ref="DE190:DH191" si="390">BQ190+BU190+BZ190+CE190+CI190+CM190+CQ190+CV190+DA190</f>
        <v>30900000</v>
      </c>
      <c r="DF190" s="85">
        <f t="shared" si="390"/>
        <v>30900000</v>
      </c>
      <c r="DG190" s="85">
        <f t="shared" si="390"/>
        <v>30900000</v>
      </c>
      <c r="DH190" s="85">
        <f t="shared" si="390"/>
        <v>30900000</v>
      </c>
      <c r="DI190" s="118"/>
      <c r="DJ190" s="113"/>
      <c r="DK190" s="185"/>
      <c r="DL190" s="113"/>
      <c r="DM190" s="113"/>
      <c r="DN190" s="113"/>
      <c r="DO190" s="113">
        <v>25000000</v>
      </c>
      <c r="DP190" s="113">
        <v>13093333</v>
      </c>
      <c r="DQ190" s="113">
        <v>13093333</v>
      </c>
      <c r="DR190" s="113"/>
      <c r="DS190" s="113"/>
      <c r="DT190" s="113"/>
      <c r="DU190" s="113"/>
      <c r="DV190" s="113"/>
      <c r="DW190" s="113"/>
      <c r="DX190" s="113"/>
      <c r="DY190" s="113"/>
      <c r="DZ190" s="113"/>
      <c r="EA190" s="113"/>
      <c r="EB190" s="113"/>
      <c r="EC190" s="113"/>
      <c r="ED190" s="113"/>
      <c r="EE190" s="113"/>
      <c r="EF190" s="113"/>
      <c r="EG190" s="113"/>
      <c r="EH190" s="113"/>
      <c r="EI190" s="113"/>
      <c r="EJ190" s="113"/>
      <c r="EK190" s="113"/>
      <c r="EL190" s="113"/>
      <c r="EM190" s="113"/>
      <c r="EN190" s="113">
        <v>31827000</v>
      </c>
      <c r="EO190" s="113">
        <v>68000000</v>
      </c>
      <c r="EP190" s="113">
        <v>68000000</v>
      </c>
      <c r="EQ190" s="113">
        <v>68000000</v>
      </c>
      <c r="ER190" s="113"/>
      <c r="ES190" s="113"/>
      <c r="ET190" s="120"/>
      <c r="EU190" s="120"/>
      <c r="EV190" s="120"/>
      <c r="EW190" s="85">
        <f t="shared" ref="EW190:EX191" si="391">DJ190+DN190+DS190+DX190+EB190+EF190+EJ190+EN190+ES190</f>
        <v>31827000</v>
      </c>
      <c r="EX190" s="90">
        <f t="shared" si="391"/>
        <v>93000000</v>
      </c>
      <c r="EY190" s="90">
        <f t="shared" ref="EY190:EZ191" si="392">DL190+DP190+DU190+DZ190+ED190+EH190+EL190+EP190+EU190</f>
        <v>81093333</v>
      </c>
      <c r="EZ190" s="90">
        <f t="shared" si="392"/>
        <v>81093333</v>
      </c>
      <c r="FA190" s="150"/>
      <c r="FB190" s="120"/>
      <c r="FC190" s="88"/>
      <c r="FD190" s="88"/>
      <c r="FE190" s="88"/>
      <c r="FF190" s="152"/>
      <c r="FG190" s="113"/>
      <c r="FH190" s="113"/>
      <c r="FI190" s="113"/>
      <c r="FJ190" s="113"/>
      <c r="FK190" s="113"/>
      <c r="FL190" s="113"/>
      <c r="FM190" s="113"/>
      <c r="FN190" s="113"/>
      <c r="FO190" s="113"/>
      <c r="FP190" s="113"/>
      <c r="FQ190" s="113"/>
      <c r="FR190" s="113"/>
      <c r="FS190" s="113"/>
      <c r="FT190" s="113"/>
      <c r="FU190" s="113"/>
      <c r="FV190" s="113"/>
      <c r="FW190" s="113"/>
      <c r="FX190" s="113"/>
      <c r="FY190" s="113"/>
      <c r="FZ190" s="113"/>
      <c r="GA190" s="113"/>
      <c r="GB190" s="113"/>
      <c r="GC190" s="113"/>
      <c r="GD190" s="113"/>
      <c r="GE190" s="113"/>
      <c r="GF190" s="113"/>
      <c r="GG190" s="113"/>
      <c r="GH190" s="113"/>
      <c r="GI190" s="113"/>
      <c r="GJ190" s="113"/>
      <c r="GK190" s="113">
        <v>32781810</v>
      </c>
      <c r="GL190" s="113">
        <v>60000000</v>
      </c>
      <c r="GM190" s="113">
        <v>38580000</v>
      </c>
      <c r="GN190" s="113">
        <v>4918000</v>
      </c>
      <c r="GO190" s="113"/>
      <c r="GP190" s="113"/>
      <c r="GQ190" s="120"/>
      <c r="GR190" s="120"/>
      <c r="GS190" s="120"/>
      <c r="GT190" s="120"/>
      <c r="GU190" s="85">
        <f t="shared" ref="GU190:GY191" si="393">FB190+FG190+FL190+FQ190+FV190+GA190+GF190+GK190+GP190</f>
        <v>32781810</v>
      </c>
      <c r="GV190" s="85">
        <f t="shared" si="393"/>
        <v>60000000</v>
      </c>
      <c r="GW190" s="85">
        <f t="shared" si="393"/>
        <v>38580000</v>
      </c>
      <c r="GX190" s="85">
        <f t="shared" si="393"/>
        <v>4918000</v>
      </c>
      <c r="GY190" s="85">
        <f t="shared" si="393"/>
        <v>0</v>
      </c>
      <c r="GZ190" s="772">
        <f>BM190+DE190+EW190+GU190</f>
        <v>125508810</v>
      </c>
      <c r="HA190" s="738" t="s">
        <v>1066</v>
      </c>
      <c r="HB190" s="280" t="s">
        <v>1339</v>
      </c>
      <c r="HC190" s="299" t="s">
        <v>1727</v>
      </c>
    </row>
    <row r="191" spans="1:211" ht="114" customHeight="1" x14ac:dyDescent="0.2">
      <c r="A191" s="782"/>
      <c r="B191" s="357"/>
      <c r="C191" s="300"/>
      <c r="D191" s="731"/>
      <c r="E191" s="309"/>
      <c r="F191" s="309"/>
      <c r="G191" s="287">
        <v>131</v>
      </c>
      <c r="H191" s="283" t="s">
        <v>456</v>
      </c>
      <c r="I191" s="280" t="s">
        <v>457</v>
      </c>
      <c r="J191" s="773" t="s">
        <v>444</v>
      </c>
      <c r="K191" s="773">
        <v>2</v>
      </c>
      <c r="L191" s="559" t="s">
        <v>73</v>
      </c>
      <c r="M191" s="286">
        <v>0</v>
      </c>
      <c r="N191" s="286">
        <v>12</v>
      </c>
      <c r="O191" s="547">
        <v>3</v>
      </c>
      <c r="P191" s="556">
        <v>0</v>
      </c>
      <c r="Q191" s="554">
        <v>3</v>
      </c>
      <c r="R191" s="887">
        <v>2</v>
      </c>
      <c r="S191" s="888">
        <v>7</v>
      </c>
      <c r="T191" s="889">
        <v>3</v>
      </c>
      <c r="U191" s="889">
        <v>5</v>
      </c>
      <c r="V191" s="888">
        <v>8</v>
      </c>
      <c r="W191" s="889">
        <v>3</v>
      </c>
      <c r="X191" s="722">
        <v>5</v>
      </c>
      <c r="Y191" s="722">
        <v>1</v>
      </c>
      <c r="Z191" s="831">
        <f>BM191/BM189</f>
        <v>0.8</v>
      </c>
      <c r="AA191" s="287">
        <v>3</v>
      </c>
      <c r="AB191" s="790" t="s">
        <v>455</v>
      </c>
      <c r="AC191" s="121"/>
      <c r="AD191" s="58"/>
      <c r="AE191" s="59"/>
      <c r="AF191" s="59"/>
      <c r="AG191" s="121"/>
      <c r="AH191" s="58"/>
      <c r="AI191" s="58"/>
      <c r="AJ191" s="58"/>
      <c r="AK191" s="121"/>
      <c r="AL191" s="58"/>
      <c r="AM191" s="58"/>
      <c r="AN191" s="58"/>
      <c r="AO191" s="121"/>
      <c r="AP191" s="58"/>
      <c r="AQ191" s="58"/>
      <c r="AR191" s="58"/>
      <c r="AS191" s="121"/>
      <c r="AT191" s="58"/>
      <c r="AU191" s="59"/>
      <c r="AV191" s="59"/>
      <c r="AW191" s="121"/>
      <c r="AX191" s="58"/>
      <c r="AY191" s="58"/>
      <c r="AZ191" s="58"/>
      <c r="BA191" s="121"/>
      <c r="BB191" s="58"/>
      <c r="BC191" s="58"/>
      <c r="BD191" s="58"/>
      <c r="BE191" s="57">
        <v>120000000</v>
      </c>
      <c r="BF191" s="55">
        <v>120000000</v>
      </c>
      <c r="BG191" s="54">
        <v>72783000</v>
      </c>
      <c r="BH191" s="54">
        <v>68865565</v>
      </c>
      <c r="BI191" s="121"/>
      <c r="BJ191" s="58"/>
      <c r="BK191" s="58"/>
      <c r="BL191" s="58"/>
      <c r="BM191" s="53">
        <f>+AC191+AG191+AK191+AO191+AS191+AW191+BA191+BE191+BI191</f>
        <v>120000000</v>
      </c>
      <c r="BN191" s="54">
        <f t="shared" si="389"/>
        <v>120000000</v>
      </c>
      <c r="BO191" s="54">
        <f t="shared" si="389"/>
        <v>72783000</v>
      </c>
      <c r="BP191" s="54">
        <f t="shared" si="389"/>
        <v>68865565</v>
      </c>
      <c r="BQ191" s="87"/>
      <c r="BR191" s="87"/>
      <c r="BS191" s="87"/>
      <c r="BT191" s="87"/>
      <c r="BU191" s="87"/>
      <c r="BV191" s="86"/>
      <c r="BW191" s="87"/>
      <c r="BX191" s="87"/>
      <c r="BY191" s="87"/>
      <c r="BZ191" s="87"/>
      <c r="CA191" s="87"/>
      <c r="CB191" s="87"/>
      <c r="CC191" s="87"/>
      <c r="CD191" s="87"/>
      <c r="CE191" s="87"/>
      <c r="CF191" s="87"/>
      <c r="CG191" s="87"/>
      <c r="CH191" s="87"/>
      <c r="CI191" s="87"/>
      <c r="CJ191" s="87"/>
      <c r="CK191" s="87"/>
      <c r="CL191" s="87"/>
      <c r="CM191" s="87"/>
      <c r="CN191" s="87"/>
      <c r="CO191" s="87"/>
      <c r="CP191" s="87"/>
      <c r="CQ191" s="87"/>
      <c r="CR191" s="87"/>
      <c r="CS191" s="87"/>
      <c r="CT191" s="87"/>
      <c r="CU191" s="87"/>
      <c r="CV191" s="88">
        <v>123600000</v>
      </c>
      <c r="CW191" s="87">
        <v>123600000</v>
      </c>
      <c r="CX191" s="87">
        <v>122795000</v>
      </c>
      <c r="CY191" s="87">
        <v>115540000</v>
      </c>
      <c r="CZ191" s="87"/>
      <c r="DA191" s="87"/>
      <c r="DB191" s="87"/>
      <c r="DC191" s="87"/>
      <c r="DD191" s="87"/>
      <c r="DE191" s="85">
        <f t="shared" si="390"/>
        <v>123600000</v>
      </c>
      <c r="DF191" s="85">
        <f t="shared" si="390"/>
        <v>123600000</v>
      </c>
      <c r="DG191" s="85">
        <f t="shared" si="390"/>
        <v>122795000</v>
      </c>
      <c r="DH191" s="85">
        <f t="shared" si="390"/>
        <v>115540000</v>
      </c>
      <c r="DI191" s="85"/>
      <c r="DJ191" s="88"/>
      <c r="DK191" s="66"/>
      <c r="DL191" s="88"/>
      <c r="DM191" s="88"/>
      <c r="DN191" s="88"/>
      <c r="DO191" s="88">
        <v>10000000</v>
      </c>
      <c r="DP191" s="88">
        <v>10000000</v>
      </c>
      <c r="DQ191" s="88">
        <v>10000000</v>
      </c>
      <c r="DR191" s="88"/>
      <c r="DS191" s="88"/>
      <c r="DT191" s="88"/>
      <c r="DU191" s="88"/>
      <c r="DV191" s="88"/>
      <c r="DW191" s="88"/>
      <c r="DX191" s="88"/>
      <c r="DY191" s="88"/>
      <c r="DZ191" s="88"/>
      <c r="EA191" s="88"/>
      <c r="EB191" s="88"/>
      <c r="EC191" s="88"/>
      <c r="ED191" s="88"/>
      <c r="EE191" s="88"/>
      <c r="EF191" s="88"/>
      <c r="EG191" s="88"/>
      <c r="EH191" s="88"/>
      <c r="EI191" s="88"/>
      <c r="EJ191" s="88"/>
      <c r="EK191" s="88"/>
      <c r="EL191" s="88"/>
      <c r="EM191" s="88"/>
      <c r="EN191" s="88">
        <v>127308000</v>
      </c>
      <c r="EO191" s="88">
        <v>42000000</v>
      </c>
      <c r="EP191" s="88">
        <v>42000000</v>
      </c>
      <c r="EQ191" s="88">
        <v>42000000</v>
      </c>
      <c r="ER191" s="88"/>
      <c r="ES191" s="88"/>
      <c r="ET191" s="87"/>
      <c r="EU191" s="87"/>
      <c r="EV191" s="87"/>
      <c r="EW191" s="85">
        <f t="shared" si="391"/>
        <v>127308000</v>
      </c>
      <c r="EX191" s="90">
        <f t="shared" si="391"/>
        <v>52000000</v>
      </c>
      <c r="EY191" s="90">
        <f t="shared" si="392"/>
        <v>52000000</v>
      </c>
      <c r="EZ191" s="90">
        <f t="shared" si="392"/>
        <v>52000000</v>
      </c>
      <c r="FA191" s="192"/>
      <c r="FB191" s="87"/>
      <c r="FC191" s="88"/>
      <c r="FD191" s="88"/>
      <c r="FE191" s="88"/>
      <c r="FF191" s="147"/>
      <c r="FG191" s="87"/>
      <c r="FH191" s="87"/>
      <c r="FI191" s="87"/>
      <c r="FJ191" s="87"/>
      <c r="FK191" s="87"/>
      <c r="FL191" s="87"/>
      <c r="FM191" s="87"/>
      <c r="FN191" s="87"/>
      <c r="FO191" s="87"/>
      <c r="FP191" s="87"/>
      <c r="FQ191" s="87"/>
      <c r="FR191" s="87"/>
      <c r="FS191" s="87"/>
      <c r="FT191" s="87"/>
      <c r="FU191" s="87"/>
      <c r="FV191" s="87"/>
      <c r="FW191" s="87"/>
      <c r="FX191" s="87"/>
      <c r="FY191" s="87"/>
      <c r="FZ191" s="87"/>
      <c r="GA191" s="87"/>
      <c r="GB191" s="87"/>
      <c r="GC191" s="87"/>
      <c r="GD191" s="87"/>
      <c r="GE191" s="87"/>
      <c r="GF191" s="87"/>
      <c r="GG191" s="87"/>
      <c r="GH191" s="87"/>
      <c r="GI191" s="87"/>
      <c r="GJ191" s="87"/>
      <c r="GK191" s="87">
        <v>131127240</v>
      </c>
      <c r="GL191" s="87">
        <v>128000000</v>
      </c>
      <c r="GM191" s="87">
        <v>63705000</v>
      </c>
      <c r="GN191" s="87">
        <v>14204000</v>
      </c>
      <c r="GO191" s="87"/>
      <c r="GP191" s="87"/>
      <c r="GQ191" s="87"/>
      <c r="GR191" s="87"/>
      <c r="GS191" s="87"/>
      <c r="GT191" s="87"/>
      <c r="GU191" s="85">
        <f t="shared" si="393"/>
        <v>131127240</v>
      </c>
      <c r="GV191" s="85">
        <f t="shared" si="393"/>
        <v>128000000</v>
      </c>
      <c r="GW191" s="85">
        <f t="shared" si="393"/>
        <v>63705000</v>
      </c>
      <c r="GX191" s="85">
        <f t="shared" si="393"/>
        <v>14204000</v>
      </c>
      <c r="GY191" s="85">
        <f t="shared" si="393"/>
        <v>0</v>
      </c>
      <c r="GZ191" s="772">
        <f>BM191+DE191+EW191+GU191</f>
        <v>502035240</v>
      </c>
      <c r="HA191" s="738" t="s">
        <v>1067</v>
      </c>
      <c r="HB191" s="280" t="s">
        <v>1340</v>
      </c>
      <c r="HC191" s="299" t="s">
        <v>1728</v>
      </c>
    </row>
    <row r="192" spans="1:211" ht="24.75" customHeight="1" x14ac:dyDescent="0.2">
      <c r="A192" s="782"/>
      <c r="B192" s="357"/>
      <c r="C192" s="266">
        <v>37</v>
      </c>
      <c r="D192" s="267" t="s">
        <v>458</v>
      </c>
      <c r="E192" s="320"/>
      <c r="F192" s="320"/>
      <c r="G192" s="266"/>
      <c r="H192" s="266"/>
      <c r="I192" s="266"/>
      <c r="J192" s="266"/>
      <c r="K192" s="266"/>
      <c r="L192" s="266"/>
      <c r="M192" s="266"/>
      <c r="N192" s="266"/>
      <c r="O192" s="266"/>
      <c r="P192" s="266"/>
      <c r="Q192" s="266"/>
      <c r="R192" s="266"/>
      <c r="S192" s="266"/>
      <c r="T192" s="266"/>
      <c r="U192" s="266"/>
      <c r="V192" s="266"/>
      <c r="W192" s="266"/>
      <c r="X192" s="266"/>
      <c r="Y192" s="266"/>
      <c r="Z192" s="266"/>
      <c r="AA192" s="266"/>
      <c r="AB192" s="266"/>
      <c r="AC192" s="204">
        <f t="shared" ref="AC192:BL192" si="394">SUM(AC193:AC196)</f>
        <v>0</v>
      </c>
      <c r="AD192" s="204">
        <f t="shared" si="394"/>
        <v>0</v>
      </c>
      <c r="AE192" s="204">
        <f t="shared" si="394"/>
        <v>0</v>
      </c>
      <c r="AF192" s="204">
        <f t="shared" si="394"/>
        <v>0</v>
      </c>
      <c r="AG192" s="204">
        <f t="shared" si="394"/>
        <v>0</v>
      </c>
      <c r="AH192" s="204">
        <f t="shared" si="394"/>
        <v>0</v>
      </c>
      <c r="AI192" s="204">
        <f t="shared" si="394"/>
        <v>0</v>
      </c>
      <c r="AJ192" s="204">
        <f t="shared" si="394"/>
        <v>0</v>
      </c>
      <c r="AK192" s="204">
        <f t="shared" si="394"/>
        <v>0</v>
      </c>
      <c r="AL192" s="204">
        <f t="shared" si="394"/>
        <v>0</v>
      </c>
      <c r="AM192" s="204">
        <f t="shared" si="394"/>
        <v>0</v>
      </c>
      <c r="AN192" s="204">
        <f t="shared" si="394"/>
        <v>0</v>
      </c>
      <c r="AO192" s="204">
        <f t="shared" si="394"/>
        <v>0</v>
      </c>
      <c r="AP192" s="204">
        <f t="shared" si="394"/>
        <v>0</v>
      </c>
      <c r="AQ192" s="204">
        <f t="shared" si="394"/>
        <v>0</v>
      </c>
      <c r="AR192" s="204">
        <f t="shared" si="394"/>
        <v>0</v>
      </c>
      <c r="AS192" s="204">
        <f t="shared" si="394"/>
        <v>0</v>
      </c>
      <c r="AT192" s="204">
        <f t="shared" si="394"/>
        <v>0</v>
      </c>
      <c r="AU192" s="204">
        <f t="shared" si="394"/>
        <v>0</v>
      </c>
      <c r="AV192" s="204">
        <f t="shared" si="394"/>
        <v>0</v>
      </c>
      <c r="AW192" s="204">
        <f t="shared" si="394"/>
        <v>0</v>
      </c>
      <c r="AX192" s="204">
        <f t="shared" si="394"/>
        <v>0</v>
      </c>
      <c r="AY192" s="204">
        <f t="shared" si="394"/>
        <v>0</v>
      </c>
      <c r="AZ192" s="204">
        <f t="shared" si="394"/>
        <v>0</v>
      </c>
      <c r="BA192" s="204">
        <f t="shared" si="394"/>
        <v>0</v>
      </c>
      <c r="BB192" s="204">
        <f t="shared" si="394"/>
        <v>0</v>
      </c>
      <c r="BC192" s="204">
        <f t="shared" si="394"/>
        <v>0</v>
      </c>
      <c r="BD192" s="204">
        <f t="shared" si="394"/>
        <v>0</v>
      </c>
      <c r="BE192" s="204">
        <f t="shared" si="394"/>
        <v>120000000</v>
      </c>
      <c r="BF192" s="204">
        <f t="shared" si="394"/>
        <v>120000000</v>
      </c>
      <c r="BG192" s="204">
        <f t="shared" si="394"/>
        <v>35817000</v>
      </c>
      <c r="BH192" s="204">
        <f t="shared" si="394"/>
        <v>35817000</v>
      </c>
      <c r="BI192" s="204">
        <f t="shared" si="394"/>
        <v>0</v>
      </c>
      <c r="BJ192" s="204">
        <f t="shared" si="394"/>
        <v>0</v>
      </c>
      <c r="BK192" s="204">
        <f t="shared" si="394"/>
        <v>0</v>
      </c>
      <c r="BL192" s="204">
        <f t="shared" si="394"/>
        <v>0</v>
      </c>
      <c r="BM192" s="204">
        <f t="shared" ref="BM192:DX192" si="395">SUM(BM193:BM196)</f>
        <v>120000000</v>
      </c>
      <c r="BN192" s="204">
        <f t="shared" si="395"/>
        <v>120000000</v>
      </c>
      <c r="BO192" s="204">
        <f t="shared" si="395"/>
        <v>35817000</v>
      </c>
      <c r="BP192" s="204">
        <f t="shared" si="395"/>
        <v>35817000</v>
      </c>
      <c r="BQ192" s="204">
        <f t="shared" si="395"/>
        <v>0</v>
      </c>
      <c r="BR192" s="204">
        <f t="shared" si="395"/>
        <v>0</v>
      </c>
      <c r="BS192" s="204">
        <f t="shared" si="395"/>
        <v>0</v>
      </c>
      <c r="BT192" s="204">
        <f t="shared" si="395"/>
        <v>0</v>
      </c>
      <c r="BU192" s="204">
        <f t="shared" si="395"/>
        <v>0</v>
      </c>
      <c r="BV192" s="204">
        <f t="shared" si="395"/>
        <v>0</v>
      </c>
      <c r="BW192" s="204">
        <f t="shared" si="395"/>
        <v>0</v>
      </c>
      <c r="BX192" s="204">
        <f t="shared" si="395"/>
        <v>0</v>
      </c>
      <c r="BY192" s="204">
        <f t="shared" si="395"/>
        <v>0</v>
      </c>
      <c r="BZ192" s="204">
        <f t="shared" si="395"/>
        <v>0</v>
      </c>
      <c r="CA192" s="204">
        <f t="shared" si="395"/>
        <v>0</v>
      </c>
      <c r="CB192" s="204">
        <f t="shared" si="395"/>
        <v>0</v>
      </c>
      <c r="CC192" s="204">
        <f t="shared" si="395"/>
        <v>0</v>
      </c>
      <c r="CD192" s="204">
        <f t="shared" si="395"/>
        <v>0</v>
      </c>
      <c r="CE192" s="204">
        <f t="shared" si="395"/>
        <v>0</v>
      </c>
      <c r="CF192" s="204">
        <f t="shared" si="395"/>
        <v>0</v>
      </c>
      <c r="CG192" s="204">
        <f t="shared" si="395"/>
        <v>0</v>
      </c>
      <c r="CH192" s="204">
        <f t="shared" si="395"/>
        <v>0</v>
      </c>
      <c r="CI192" s="204">
        <f t="shared" si="395"/>
        <v>0</v>
      </c>
      <c r="CJ192" s="204">
        <f t="shared" si="395"/>
        <v>0</v>
      </c>
      <c r="CK192" s="204">
        <f t="shared" si="395"/>
        <v>0</v>
      </c>
      <c r="CL192" s="204">
        <f t="shared" si="395"/>
        <v>0</v>
      </c>
      <c r="CM192" s="204">
        <f t="shared" si="395"/>
        <v>0</v>
      </c>
      <c r="CN192" s="204">
        <f t="shared" si="395"/>
        <v>0</v>
      </c>
      <c r="CO192" s="204">
        <f t="shared" si="395"/>
        <v>0</v>
      </c>
      <c r="CP192" s="204">
        <f t="shared" si="395"/>
        <v>0</v>
      </c>
      <c r="CQ192" s="204">
        <f t="shared" si="395"/>
        <v>0</v>
      </c>
      <c r="CR192" s="204">
        <f t="shared" si="395"/>
        <v>0</v>
      </c>
      <c r="CS192" s="204">
        <f t="shared" si="395"/>
        <v>0</v>
      </c>
      <c r="CT192" s="204">
        <f t="shared" si="395"/>
        <v>0</v>
      </c>
      <c r="CU192" s="204">
        <f t="shared" si="395"/>
        <v>0</v>
      </c>
      <c r="CV192" s="204">
        <f t="shared" si="395"/>
        <v>123600000</v>
      </c>
      <c r="CW192" s="204">
        <f t="shared" si="395"/>
        <v>148600000</v>
      </c>
      <c r="CX192" s="204">
        <f t="shared" si="395"/>
        <v>146408000</v>
      </c>
      <c r="CY192" s="204">
        <f t="shared" si="395"/>
        <v>146408000</v>
      </c>
      <c r="CZ192" s="204">
        <f t="shared" si="395"/>
        <v>0</v>
      </c>
      <c r="DA192" s="204">
        <f t="shared" si="395"/>
        <v>0</v>
      </c>
      <c r="DB192" s="204">
        <f t="shared" si="395"/>
        <v>0</v>
      </c>
      <c r="DC192" s="204">
        <f t="shared" si="395"/>
        <v>0</v>
      </c>
      <c r="DD192" s="204">
        <f t="shared" si="395"/>
        <v>0</v>
      </c>
      <c r="DE192" s="204">
        <f t="shared" si="395"/>
        <v>123600000</v>
      </c>
      <c r="DF192" s="204">
        <f t="shared" si="395"/>
        <v>148600000</v>
      </c>
      <c r="DG192" s="204">
        <f t="shared" si="395"/>
        <v>146408000</v>
      </c>
      <c r="DH192" s="204">
        <f t="shared" si="395"/>
        <v>146408000</v>
      </c>
      <c r="DI192" s="204">
        <f t="shared" si="395"/>
        <v>0</v>
      </c>
      <c r="DJ192" s="204">
        <f t="shared" si="395"/>
        <v>0</v>
      </c>
      <c r="DK192" s="204">
        <f t="shared" si="395"/>
        <v>0</v>
      </c>
      <c r="DL192" s="204">
        <f t="shared" si="395"/>
        <v>0</v>
      </c>
      <c r="DM192" s="204">
        <f t="shared" si="395"/>
        <v>0</v>
      </c>
      <c r="DN192" s="204">
        <f t="shared" si="395"/>
        <v>0</v>
      </c>
      <c r="DO192" s="204">
        <f t="shared" si="395"/>
        <v>45000000</v>
      </c>
      <c r="DP192" s="204">
        <f t="shared" si="395"/>
        <v>41400000</v>
      </c>
      <c r="DQ192" s="204">
        <f t="shared" si="395"/>
        <v>41400000</v>
      </c>
      <c r="DR192" s="204">
        <f t="shared" si="395"/>
        <v>0</v>
      </c>
      <c r="DS192" s="204">
        <f t="shared" si="395"/>
        <v>0</v>
      </c>
      <c r="DT192" s="204">
        <f t="shared" si="395"/>
        <v>0</v>
      </c>
      <c r="DU192" s="204">
        <f t="shared" si="395"/>
        <v>0</v>
      </c>
      <c r="DV192" s="204">
        <f t="shared" si="395"/>
        <v>0</v>
      </c>
      <c r="DW192" s="204">
        <f t="shared" si="395"/>
        <v>0</v>
      </c>
      <c r="DX192" s="204">
        <f t="shared" si="395"/>
        <v>0</v>
      </c>
      <c r="DY192" s="204">
        <f t="shared" ref="DY192:EW192" si="396">SUM(DY193:DY196)</f>
        <v>0</v>
      </c>
      <c r="DZ192" s="204">
        <f t="shared" si="396"/>
        <v>0</v>
      </c>
      <c r="EA192" s="204">
        <f t="shared" si="396"/>
        <v>0</v>
      </c>
      <c r="EB192" s="204">
        <f t="shared" si="396"/>
        <v>0</v>
      </c>
      <c r="EC192" s="204">
        <f t="shared" si="396"/>
        <v>0</v>
      </c>
      <c r="ED192" s="204">
        <f t="shared" si="396"/>
        <v>0</v>
      </c>
      <c r="EE192" s="204">
        <f t="shared" si="396"/>
        <v>0</v>
      </c>
      <c r="EF192" s="204">
        <f t="shared" si="396"/>
        <v>0</v>
      </c>
      <c r="EG192" s="204">
        <f t="shared" si="396"/>
        <v>0</v>
      </c>
      <c r="EH192" s="204">
        <f t="shared" si="396"/>
        <v>0</v>
      </c>
      <c r="EI192" s="204">
        <f t="shared" si="396"/>
        <v>0</v>
      </c>
      <c r="EJ192" s="204">
        <f t="shared" si="396"/>
        <v>0</v>
      </c>
      <c r="EK192" s="204">
        <f t="shared" si="396"/>
        <v>0</v>
      </c>
      <c r="EL192" s="204">
        <f t="shared" si="396"/>
        <v>0</v>
      </c>
      <c r="EM192" s="204">
        <f t="shared" si="396"/>
        <v>0</v>
      </c>
      <c r="EN192" s="204">
        <f t="shared" si="396"/>
        <v>127308000</v>
      </c>
      <c r="EO192" s="204">
        <f t="shared" si="396"/>
        <v>120000000</v>
      </c>
      <c r="EP192" s="204">
        <f t="shared" si="396"/>
        <v>119080000</v>
      </c>
      <c r="EQ192" s="204">
        <f t="shared" si="396"/>
        <v>119080000</v>
      </c>
      <c r="ER192" s="204">
        <f t="shared" si="396"/>
        <v>0</v>
      </c>
      <c r="ES192" s="204">
        <f t="shared" si="396"/>
        <v>0</v>
      </c>
      <c r="ET192" s="204">
        <f t="shared" si="396"/>
        <v>0</v>
      </c>
      <c r="EU192" s="204">
        <f t="shared" si="396"/>
        <v>0</v>
      </c>
      <c r="EV192" s="204">
        <f t="shared" si="396"/>
        <v>0</v>
      </c>
      <c r="EW192" s="204">
        <f t="shared" si="396"/>
        <v>127308000</v>
      </c>
      <c r="EX192" s="204">
        <f t="shared" ref="EX192:GZ192" si="397">SUM(EX193:EX196)</f>
        <v>165000000</v>
      </c>
      <c r="EY192" s="204">
        <f t="shared" si="397"/>
        <v>160480000</v>
      </c>
      <c r="EZ192" s="204">
        <f t="shared" si="397"/>
        <v>160480000</v>
      </c>
      <c r="FA192" s="204">
        <f t="shared" si="397"/>
        <v>0</v>
      </c>
      <c r="FB192" s="204">
        <f t="shared" si="397"/>
        <v>0</v>
      </c>
      <c r="FC192" s="204">
        <f t="shared" si="397"/>
        <v>0</v>
      </c>
      <c r="FD192" s="204">
        <f t="shared" si="397"/>
        <v>0</v>
      </c>
      <c r="FE192" s="204">
        <f t="shared" si="397"/>
        <v>0</v>
      </c>
      <c r="FF192" s="204">
        <f t="shared" si="397"/>
        <v>0</v>
      </c>
      <c r="FG192" s="204">
        <f t="shared" si="397"/>
        <v>0</v>
      </c>
      <c r="FH192" s="204">
        <f t="shared" si="397"/>
        <v>0</v>
      </c>
      <c r="FI192" s="204">
        <f t="shared" si="397"/>
        <v>0</v>
      </c>
      <c r="FJ192" s="204">
        <f t="shared" si="397"/>
        <v>0</v>
      </c>
      <c r="FK192" s="204">
        <f t="shared" si="397"/>
        <v>0</v>
      </c>
      <c r="FL192" s="204">
        <f t="shared" si="397"/>
        <v>0</v>
      </c>
      <c r="FM192" s="204">
        <f t="shared" si="397"/>
        <v>0</v>
      </c>
      <c r="FN192" s="204">
        <f t="shared" si="397"/>
        <v>0</v>
      </c>
      <c r="FO192" s="204">
        <f t="shared" si="397"/>
        <v>0</v>
      </c>
      <c r="FP192" s="204">
        <f t="shared" si="397"/>
        <v>0</v>
      </c>
      <c r="FQ192" s="204">
        <f t="shared" si="397"/>
        <v>0</v>
      </c>
      <c r="FR192" s="204">
        <f t="shared" si="397"/>
        <v>0</v>
      </c>
      <c r="FS192" s="204">
        <f t="shared" si="397"/>
        <v>0</v>
      </c>
      <c r="FT192" s="204">
        <f t="shared" si="397"/>
        <v>0</v>
      </c>
      <c r="FU192" s="204">
        <f t="shared" si="397"/>
        <v>0</v>
      </c>
      <c r="FV192" s="204">
        <f t="shared" si="397"/>
        <v>0</v>
      </c>
      <c r="FW192" s="204">
        <f t="shared" si="397"/>
        <v>0</v>
      </c>
      <c r="FX192" s="204">
        <f t="shared" si="397"/>
        <v>0</v>
      </c>
      <c r="FY192" s="204">
        <f t="shared" si="397"/>
        <v>0</v>
      </c>
      <c r="FZ192" s="204">
        <f t="shared" si="397"/>
        <v>0</v>
      </c>
      <c r="GA192" s="204">
        <f t="shared" si="397"/>
        <v>0</v>
      </c>
      <c r="GB192" s="204">
        <f t="shared" si="397"/>
        <v>0</v>
      </c>
      <c r="GC192" s="204">
        <f t="shared" si="397"/>
        <v>0</v>
      </c>
      <c r="GD192" s="204">
        <f t="shared" si="397"/>
        <v>0</v>
      </c>
      <c r="GE192" s="204">
        <f t="shared" si="397"/>
        <v>0</v>
      </c>
      <c r="GF192" s="204">
        <f t="shared" si="397"/>
        <v>0</v>
      </c>
      <c r="GG192" s="204">
        <f t="shared" si="397"/>
        <v>0</v>
      </c>
      <c r="GH192" s="204">
        <f t="shared" si="397"/>
        <v>0</v>
      </c>
      <c r="GI192" s="204">
        <f t="shared" si="397"/>
        <v>0</v>
      </c>
      <c r="GJ192" s="204">
        <f t="shared" si="397"/>
        <v>0</v>
      </c>
      <c r="GK192" s="204">
        <f t="shared" si="397"/>
        <v>131127240</v>
      </c>
      <c r="GL192" s="204">
        <f t="shared" si="397"/>
        <v>148000000</v>
      </c>
      <c r="GM192" s="204">
        <f t="shared" si="397"/>
        <v>90940000</v>
      </c>
      <c r="GN192" s="204">
        <f t="shared" si="397"/>
        <v>12592000</v>
      </c>
      <c r="GO192" s="204">
        <f t="shared" si="397"/>
        <v>0</v>
      </c>
      <c r="GP192" s="204">
        <f t="shared" si="397"/>
        <v>0</v>
      </c>
      <c r="GQ192" s="204">
        <f t="shared" si="397"/>
        <v>0</v>
      </c>
      <c r="GR192" s="204">
        <f t="shared" si="397"/>
        <v>0</v>
      </c>
      <c r="GS192" s="204">
        <f t="shared" si="397"/>
        <v>0</v>
      </c>
      <c r="GT192" s="204">
        <f t="shared" si="397"/>
        <v>0</v>
      </c>
      <c r="GU192" s="204">
        <f t="shared" si="397"/>
        <v>131127240</v>
      </c>
      <c r="GV192" s="204">
        <f t="shared" si="397"/>
        <v>148000000</v>
      </c>
      <c r="GW192" s="204">
        <f t="shared" si="397"/>
        <v>90940000</v>
      </c>
      <c r="GX192" s="204">
        <f t="shared" si="397"/>
        <v>12592000</v>
      </c>
      <c r="GY192" s="204">
        <f t="shared" si="397"/>
        <v>0</v>
      </c>
      <c r="GZ192" s="776">
        <f t="shared" si="397"/>
        <v>502035240</v>
      </c>
      <c r="HA192" s="269"/>
      <c r="HB192" s="266"/>
      <c r="HC192" s="326"/>
    </row>
    <row r="193" spans="1:211" ht="147.75" customHeight="1" x14ac:dyDescent="0.2">
      <c r="A193" s="782"/>
      <c r="B193" s="357"/>
      <c r="C193" s="527">
        <v>31</v>
      </c>
      <c r="D193" s="530" t="s">
        <v>459</v>
      </c>
      <c r="E193" s="281" t="s">
        <v>460</v>
      </c>
      <c r="F193" s="832">
        <v>0.2</v>
      </c>
      <c r="G193" s="287">
        <v>132</v>
      </c>
      <c r="H193" s="283" t="s">
        <v>461</v>
      </c>
      <c r="I193" s="280" t="s">
        <v>462</v>
      </c>
      <c r="J193" s="773" t="s">
        <v>444</v>
      </c>
      <c r="K193" s="773">
        <v>2</v>
      </c>
      <c r="L193" s="561" t="s">
        <v>58</v>
      </c>
      <c r="M193" s="287" t="s">
        <v>53</v>
      </c>
      <c r="N193" s="287">
        <v>8</v>
      </c>
      <c r="O193" s="547">
        <v>8</v>
      </c>
      <c r="P193" s="556">
        <v>12</v>
      </c>
      <c r="Q193" s="547">
        <v>8</v>
      </c>
      <c r="R193" s="289"/>
      <c r="S193" s="556">
        <v>12</v>
      </c>
      <c r="T193" s="547">
        <v>8</v>
      </c>
      <c r="U193" s="547"/>
      <c r="V193" s="556">
        <v>8</v>
      </c>
      <c r="W193" s="547">
        <v>8</v>
      </c>
      <c r="X193" s="561"/>
      <c r="Y193" s="561">
        <v>0</v>
      </c>
      <c r="Z193" s="433">
        <f>BM193/$BM$192</f>
        <v>0.20833333333333334</v>
      </c>
      <c r="AA193" s="286">
        <v>3</v>
      </c>
      <c r="AB193" s="285" t="s">
        <v>455</v>
      </c>
      <c r="AC193" s="56"/>
      <c r="AD193" s="55"/>
      <c r="AE193" s="54"/>
      <c r="AF193" s="54"/>
      <c r="AG193" s="56"/>
      <c r="AH193" s="55"/>
      <c r="AI193" s="55"/>
      <c r="AJ193" s="55"/>
      <c r="AK193" s="56"/>
      <c r="AL193" s="55"/>
      <c r="AM193" s="55"/>
      <c r="AN193" s="55"/>
      <c r="AO193" s="56"/>
      <c r="AP193" s="55"/>
      <c r="AQ193" s="55"/>
      <c r="AR193" s="55"/>
      <c r="AS193" s="56"/>
      <c r="AT193" s="55"/>
      <c r="AU193" s="54"/>
      <c r="AV193" s="54"/>
      <c r="AW193" s="56"/>
      <c r="AX193" s="55"/>
      <c r="AY193" s="55"/>
      <c r="AZ193" s="55"/>
      <c r="BA193" s="56"/>
      <c r="BB193" s="55"/>
      <c r="BC193" s="55"/>
      <c r="BD193" s="55"/>
      <c r="BE193" s="57">
        <v>25000000</v>
      </c>
      <c r="BF193" s="55">
        <v>25000000</v>
      </c>
      <c r="BG193" s="54">
        <v>0</v>
      </c>
      <c r="BH193" s="54">
        <v>0</v>
      </c>
      <c r="BI193" s="57"/>
      <c r="BJ193" s="58"/>
      <c r="BK193" s="58"/>
      <c r="BL193" s="55"/>
      <c r="BM193" s="53">
        <f>+AC193+AG193+AK193+AO193+AS193+AW193+BA193+BE193+BI193</f>
        <v>25000000</v>
      </c>
      <c r="BN193" s="54">
        <f t="shared" ref="BN193:BP196" si="398">AD193+AH193+AL193+AP193+AT193+AX193+BB193+BF193+BJ193</f>
        <v>25000000</v>
      </c>
      <c r="BO193" s="54">
        <f t="shared" si="398"/>
        <v>0</v>
      </c>
      <c r="BP193" s="54">
        <f t="shared" si="398"/>
        <v>0</v>
      </c>
      <c r="BQ193" s="87"/>
      <c r="BR193" s="87"/>
      <c r="BS193" s="87"/>
      <c r="BT193" s="87"/>
      <c r="BU193" s="87"/>
      <c r="BV193" s="86"/>
      <c r="BW193" s="87"/>
      <c r="BX193" s="87"/>
      <c r="BY193" s="87"/>
      <c r="BZ193" s="87"/>
      <c r="CA193" s="87"/>
      <c r="CB193" s="87"/>
      <c r="CC193" s="87"/>
      <c r="CD193" s="87"/>
      <c r="CE193" s="87"/>
      <c r="CF193" s="87"/>
      <c r="CG193" s="87"/>
      <c r="CH193" s="87"/>
      <c r="CI193" s="87"/>
      <c r="CJ193" s="87"/>
      <c r="CK193" s="87"/>
      <c r="CL193" s="87"/>
      <c r="CM193" s="87"/>
      <c r="CN193" s="87"/>
      <c r="CO193" s="87"/>
      <c r="CP193" s="87"/>
      <c r="CQ193" s="87"/>
      <c r="CR193" s="87"/>
      <c r="CS193" s="87"/>
      <c r="CT193" s="87"/>
      <c r="CU193" s="87"/>
      <c r="CV193" s="88">
        <v>25750000</v>
      </c>
      <c r="CW193" s="87">
        <v>43100000</v>
      </c>
      <c r="CX193" s="87">
        <v>43100000</v>
      </c>
      <c r="CY193" s="87">
        <v>43100000</v>
      </c>
      <c r="CZ193" s="87"/>
      <c r="DA193" s="87"/>
      <c r="DB193" s="87"/>
      <c r="DC193" s="87"/>
      <c r="DD193" s="87"/>
      <c r="DE193" s="85">
        <f t="shared" ref="DE193:DH196" si="399">BQ193+BU193+BZ193+CE193+CI193+CM193+CQ193+CV193+DA193</f>
        <v>25750000</v>
      </c>
      <c r="DF193" s="100">
        <f t="shared" si="399"/>
        <v>43100000</v>
      </c>
      <c r="DG193" s="100">
        <f t="shared" si="399"/>
        <v>43100000</v>
      </c>
      <c r="DH193" s="100">
        <f t="shared" si="399"/>
        <v>43100000</v>
      </c>
      <c r="DI193" s="100"/>
      <c r="DJ193" s="88"/>
      <c r="DK193" s="66"/>
      <c r="DL193" s="88"/>
      <c r="DM193" s="88"/>
      <c r="DN193" s="88"/>
      <c r="DO193" s="88">
        <v>7000000</v>
      </c>
      <c r="DP193" s="88">
        <v>7000000</v>
      </c>
      <c r="DQ193" s="88">
        <v>7000000</v>
      </c>
      <c r="DR193" s="88"/>
      <c r="DS193" s="88"/>
      <c r="DT193" s="88"/>
      <c r="DU193" s="88"/>
      <c r="DV193" s="88"/>
      <c r="DW193" s="88"/>
      <c r="DX193" s="88"/>
      <c r="DY193" s="88"/>
      <c r="DZ193" s="88"/>
      <c r="EA193" s="88"/>
      <c r="EB193" s="88"/>
      <c r="EC193" s="88"/>
      <c r="ED193" s="88"/>
      <c r="EE193" s="88"/>
      <c r="EF193" s="88"/>
      <c r="EG193" s="88"/>
      <c r="EH193" s="88"/>
      <c r="EI193" s="88"/>
      <c r="EJ193" s="88"/>
      <c r="EK193" s="88"/>
      <c r="EL193" s="88"/>
      <c r="EM193" s="88"/>
      <c r="EN193" s="88">
        <v>26500000</v>
      </c>
      <c r="EO193" s="88">
        <v>30000000</v>
      </c>
      <c r="EP193" s="88">
        <v>29440000</v>
      </c>
      <c r="EQ193" s="88">
        <v>29440000</v>
      </c>
      <c r="ER193" s="88"/>
      <c r="ES193" s="88"/>
      <c r="ET193" s="87"/>
      <c r="EU193" s="87"/>
      <c r="EV193" s="87"/>
      <c r="EW193" s="85">
        <f t="shared" ref="EW193:EX196" si="400">DJ193+DN193+DS193+DX193+EB193+EF193+EJ193+EN193+ES193</f>
        <v>26500000</v>
      </c>
      <c r="EX193" s="90">
        <f t="shared" si="400"/>
        <v>37000000</v>
      </c>
      <c r="EY193" s="90">
        <f t="shared" ref="EY193:EZ196" si="401">DL193+DP193+DU193+DZ193+ED193+EH193+EL193+EP193+EU193</f>
        <v>36440000</v>
      </c>
      <c r="EZ193" s="90">
        <f t="shared" si="401"/>
        <v>36440000</v>
      </c>
      <c r="FA193" s="192"/>
      <c r="FB193" s="87"/>
      <c r="FC193" s="88"/>
      <c r="FD193" s="88"/>
      <c r="FE193" s="88"/>
      <c r="FF193" s="147"/>
      <c r="FG193" s="87"/>
      <c r="FH193" s="87"/>
      <c r="FI193" s="87"/>
      <c r="FJ193" s="87"/>
      <c r="FK193" s="87"/>
      <c r="FL193" s="87"/>
      <c r="FM193" s="87"/>
      <c r="FN193" s="87"/>
      <c r="FO193" s="87"/>
      <c r="FP193" s="87"/>
      <c r="FQ193" s="87"/>
      <c r="FR193" s="87"/>
      <c r="FS193" s="87"/>
      <c r="FT193" s="87"/>
      <c r="FU193" s="87"/>
      <c r="FV193" s="87"/>
      <c r="FW193" s="87"/>
      <c r="FX193" s="87"/>
      <c r="FY193" s="87"/>
      <c r="FZ193" s="87"/>
      <c r="GA193" s="87"/>
      <c r="GB193" s="87"/>
      <c r="GC193" s="87"/>
      <c r="GD193" s="87"/>
      <c r="GE193" s="87"/>
      <c r="GF193" s="87"/>
      <c r="GG193" s="87"/>
      <c r="GH193" s="87"/>
      <c r="GI193" s="87"/>
      <c r="GJ193" s="87"/>
      <c r="GK193" s="87">
        <v>27300000</v>
      </c>
      <c r="GL193" s="87">
        <v>28000000</v>
      </c>
      <c r="GM193" s="87">
        <v>13990000</v>
      </c>
      <c r="GN193" s="87"/>
      <c r="GO193" s="87"/>
      <c r="GP193" s="87"/>
      <c r="GQ193" s="87"/>
      <c r="GR193" s="87"/>
      <c r="GS193" s="87"/>
      <c r="GT193" s="87"/>
      <c r="GU193" s="85">
        <f t="shared" ref="GU193:GY196" si="402">FB193+FG193+FL193+FQ193+FV193+GA193+GF193+GK193+GP193</f>
        <v>27300000</v>
      </c>
      <c r="GV193" s="85">
        <f t="shared" si="402"/>
        <v>28000000</v>
      </c>
      <c r="GW193" s="85">
        <f t="shared" si="402"/>
        <v>13990000</v>
      </c>
      <c r="GX193" s="85">
        <f t="shared" si="402"/>
        <v>0</v>
      </c>
      <c r="GY193" s="85">
        <f t="shared" si="402"/>
        <v>0</v>
      </c>
      <c r="GZ193" s="772">
        <f>BM193+DE193+EW193+GU193</f>
        <v>104550000</v>
      </c>
      <c r="HA193" s="738" t="s">
        <v>1068</v>
      </c>
      <c r="HB193" s="280" t="s">
        <v>1341</v>
      </c>
      <c r="HC193" s="299" t="s">
        <v>1729</v>
      </c>
    </row>
    <row r="194" spans="1:211" ht="147.75" customHeight="1" x14ac:dyDescent="0.2">
      <c r="A194" s="782"/>
      <c r="B194" s="357"/>
      <c r="C194" s="304">
        <v>33</v>
      </c>
      <c r="D194" s="280" t="s">
        <v>463</v>
      </c>
      <c r="E194" s="286">
        <v>0</v>
      </c>
      <c r="F194" s="286">
        <v>0</v>
      </c>
      <c r="G194" s="287">
        <v>133</v>
      </c>
      <c r="H194" s="283" t="s">
        <v>464</v>
      </c>
      <c r="I194" s="280" t="s">
        <v>465</v>
      </c>
      <c r="J194" s="773" t="s">
        <v>444</v>
      </c>
      <c r="K194" s="773">
        <v>2</v>
      </c>
      <c r="L194" s="561" t="s">
        <v>58</v>
      </c>
      <c r="M194" s="287">
        <v>0</v>
      </c>
      <c r="N194" s="287">
        <v>12</v>
      </c>
      <c r="O194" s="547">
        <v>12</v>
      </c>
      <c r="P194" s="556">
        <v>12</v>
      </c>
      <c r="Q194" s="547">
        <v>12</v>
      </c>
      <c r="R194" s="289"/>
      <c r="S194" s="556">
        <v>12</v>
      </c>
      <c r="T194" s="547">
        <v>12</v>
      </c>
      <c r="U194" s="547"/>
      <c r="V194" s="556">
        <v>12</v>
      </c>
      <c r="W194" s="547">
        <v>12</v>
      </c>
      <c r="X194" s="561"/>
      <c r="Y194" s="561">
        <v>8</v>
      </c>
      <c r="Z194" s="433">
        <f>BM194/$BM$192</f>
        <v>0.20833333333333334</v>
      </c>
      <c r="AA194" s="286">
        <v>3</v>
      </c>
      <c r="AB194" s="285" t="s">
        <v>455</v>
      </c>
      <c r="AC194" s="56"/>
      <c r="AD194" s="55"/>
      <c r="AE194" s="54"/>
      <c r="AF194" s="54"/>
      <c r="AG194" s="56"/>
      <c r="AH194" s="55"/>
      <c r="AI194" s="55"/>
      <c r="AJ194" s="55"/>
      <c r="AK194" s="56"/>
      <c r="AL194" s="55"/>
      <c r="AM194" s="55"/>
      <c r="AN194" s="55"/>
      <c r="AO194" s="56"/>
      <c r="AP194" s="55"/>
      <c r="AQ194" s="55"/>
      <c r="AR194" s="55"/>
      <c r="AS194" s="56"/>
      <c r="AT194" s="55"/>
      <c r="AU194" s="54"/>
      <c r="AV194" s="54"/>
      <c r="AW194" s="56"/>
      <c r="AX194" s="55"/>
      <c r="AY194" s="55"/>
      <c r="AZ194" s="55"/>
      <c r="BA194" s="56"/>
      <c r="BB194" s="55"/>
      <c r="BC194" s="55"/>
      <c r="BD194" s="55"/>
      <c r="BE194" s="57">
        <v>25000000</v>
      </c>
      <c r="BF194" s="55">
        <v>25000000</v>
      </c>
      <c r="BG194" s="54">
        <v>8500000</v>
      </c>
      <c r="BH194" s="54">
        <v>8500000</v>
      </c>
      <c r="BI194" s="57"/>
      <c r="BJ194" s="58"/>
      <c r="BK194" s="58"/>
      <c r="BL194" s="55"/>
      <c r="BM194" s="53">
        <f>+AC194+AG194+AK194+AO194+AS194+AW194+BA194+BE194+BI194</f>
        <v>25000000</v>
      </c>
      <c r="BN194" s="54">
        <f t="shared" si="398"/>
        <v>25000000</v>
      </c>
      <c r="BO194" s="54">
        <f t="shared" si="398"/>
        <v>8500000</v>
      </c>
      <c r="BP194" s="54">
        <f t="shared" si="398"/>
        <v>8500000</v>
      </c>
      <c r="BQ194" s="87"/>
      <c r="BR194" s="87"/>
      <c r="BS194" s="87"/>
      <c r="BT194" s="87"/>
      <c r="BU194" s="87"/>
      <c r="BV194" s="86"/>
      <c r="BW194" s="87"/>
      <c r="BX194" s="87"/>
      <c r="BY194" s="87"/>
      <c r="BZ194" s="87"/>
      <c r="CA194" s="87"/>
      <c r="CB194" s="87"/>
      <c r="CC194" s="87"/>
      <c r="CD194" s="87"/>
      <c r="CE194" s="87"/>
      <c r="CF194" s="87"/>
      <c r="CG194" s="87"/>
      <c r="CH194" s="87"/>
      <c r="CI194" s="87"/>
      <c r="CJ194" s="87"/>
      <c r="CK194" s="87"/>
      <c r="CL194" s="87"/>
      <c r="CM194" s="87"/>
      <c r="CN194" s="87"/>
      <c r="CO194" s="87"/>
      <c r="CP194" s="87"/>
      <c r="CQ194" s="87"/>
      <c r="CR194" s="87"/>
      <c r="CS194" s="87"/>
      <c r="CT194" s="87"/>
      <c r="CU194" s="87"/>
      <c r="CV194" s="88">
        <v>25750000</v>
      </c>
      <c r="CW194" s="87">
        <v>25750000</v>
      </c>
      <c r="CX194" s="87">
        <v>25750000</v>
      </c>
      <c r="CY194" s="87">
        <v>25750000</v>
      </c>
      <c r="CZ194" s="87"/>
      <c r="DA194" s="87"/>
      <c r="DB194" s="87"/>
      <c r="DC194" s="87"/>
      <c r="DD194" s="87"/>
      <c r="DE194" s="85">
        <f t="shared" si="399"/>
        <v>25750000</v>
      </c>
      <c r="DF194" s="100">
        <f t="shared" si="399"/>
        <v>25750000</v>
      </c>
      <c r="DG194" s="100">
        <f t="shared" si="399"/>
        <v>25750000</v>
      </c>
      <c r="DH194" s="100">
        <f t="shared" si="399"/>
        <v>25750000</v>
      </c>
      <c r="DI194" s="100"/>
      <c r="DJ194" s="88"/>
      <c r="DK194" s="66"/>
      <c r="DL194" s="88"/>
      <c r="DM194" s="88"/>
      <c r="DN194" s="88"/>
      <c r="DO194" s="88">
        <v>4140000</v>
      </c>
      <c r="DP194" s="88">
        <v>2640000</v>
      </c>
      <c r="DQ194" s="88">
        <v>2640000</v>
      </c>
      <c r="DR194" s="88"/>
      <c r="DS194" s="88"/>
      <c r="DT194" s="88"/>
      <c r="DU194" s="88"/>
      <c r="DV194" s="88"/>
      <c r="DW194" s="88"/>
      <c r="DX194" s="88"/>
      <c r="DY194" s="88"/>
      <c r="DZ194" s="88"/>
      <c r="EA194" s="88"/>
      <c r="EB194" s="88"/>
      <c r="EC194" s="88"/>
      <c r="ED194" s="88"/>
      <c r="EE194" s="88"/>
      <c r="EF194" s="88"/>
      <c r="EG194" s="88"/>
      <c r="EH194" s="88"/>
      <c r="EI194" s="88"/>
      <c r="EJ194" s="88"/>
      <c r="EK194" s="88"/>
      <c r="EL194" s="88"/>
      <c r="EM194" s="88"/>
      <c r="EN194" s="88">
        <v>26500000</v>
      </c>
      <c r="EO194" s="88">
        <f>20000000+1500000</f>
        <v>21500000</v>
      </c>
      <c r="EP194" s="88">
        <v>21500000</v>
      </c>
      <c r="EQ194" s="88">
        <v>21500000</v>
      </c>
      <c r="ER194" s="88"/>
      <c r="ES194" s="88"/>
      <c r="ET194" s="87"/>
      <c r="EU194" s="87"/>
      <c r="EV194" s="87"/>
      <c r="EW194" s="85">
        <f t="shared" si="400"/>
        <v>26500000</v>
      </c>
      <c r="EX194" s="90">
        <f t="shared" si="400"/>
        <v>25640000</v>
      </c>
      <c r="EY194" s="90">
        <f t="shared" si="401"/>
        <v>24140000</v>
      </c>
      <c r="EZ194" s="90">
        <f t="shared" si="401"/>
        <v>24140000</v>
      </c>
      <c r="FA194" s="192"/>
      <c r="FB194" s="87"/>
      <c r="FC194" s="88"/>
      <c r="FD194" s="88"/>
      <c r="FE194" s="88"/>
      <c r="FF194" s="147"/>
      <c r="FG194" s="87"/>
      <c r="FH194" s="87"/>
      <c r="FI194" s="87"/>
      <c r="FJ194" s="87"/>
      <c r="FK194" s="87"/>
      <c r="FL194" s="87"/>
      <c r="FM194" s="87"/>
      <c r="FN194" s="87"/>
      <c r="FO194" s="87"/>
      <c r="FP194" s="87"/>
      <c r="FQ194" s="87"/>
      <c r="FR194" s="87"/>
      <c r="FS194" s="87"/>
      <c r="FT194" s="87"/>
      <c r="FU194" s="87"/>
      <c r="FV194" s="87"/>
      <c r="FW194" s="87"/>
      <c r="FX194" s="87"/>
      <c r="FY194" s="87"/>
      <c r="FZ194" s="87"/>
      <c r="GA194" s="87"/>
      <c r="GB194" s="87"/>
      <c r="GC194" s="87"/>
      <c r="GD194" s="87"/>
      <c r="GE194" s="87"/>
      <c r="GF194" s="87"/>
      <c r="GG194" s="87"/>
      <c r="GH194" s="87"/>
      <c r="GI194" s="87"/>
      <c r="GJ194" s="87"/>
      <c r="GK194" s="87">
        <v>27300000</v>
      </c>
      <c r="GL194" s="87">
        <v>28000000</v>
      </c>
      <c r="GM194" s="87">
        <v>15900000</v>
      </c>
      <c r="GN194" s="87">
        <v>3180000</v>
      </c>
      <c r="GO194" s="87"/>
      <c r="GP194" s="87"/>
      <c r="GQ194" s="87"/>
      <c r="GR194" s="87"/>
      <c r="GS194" s="87"/>
      <c r="GT194" s="87"/>
      <c r="GU194" s="85">
        <f t="shared" si="402"/>
        <v>27300000</v>
      </c>
      <c r="GV194" s="85">
        <f t="shared" si="402"/>
        <v>28000000</v>
      </c>
      <c r="GW194" s="85">
        <f t="shared" si="402"/>
        <v>15900000</v>
      </c>
      <c r="GX194" s="85">
        <f t="shared" si="402"/>
        <v>3180000</v>
      </c>
      <c r="GY194" s="85">
        <f t="shared" si="402"/>
        <v>0</v>
      </c>
      <c r="GZ194" s="772">
        <f>BM194+DE194+EW194+GU194</f>
        <v>104550000</v>
      </c>
      <c r="HA194" s="738" t="s">
        <v>1069</v>
      </c>
      <c r="HB194" s="280" t="s">
        <v>1342</v>
      </c>
      <c r="HC194" s="299" t="s">
        <v>1730</v>
      </c>
    </row>
    <row r="195" spans="1:211" ht="293.25" customHeight="1" x14ac:dyDescent="0.2">
      <c r="A195" s="782"/>
      <c r="B195" s="357"/>
      <c r="C195" s="304"/>
      <c r="D195" s="286"/>
      <c r="E195" s="286"/>
      <c r="F195" s="286"/>
      <c r="G195" s="287">
        <v>134</v>
      </c>
      <c r="H195" s="283" t="s">
        <v>466</v>
      </c>
      <c r="I195" s="280" t="s">
        <v>467</v>
      </c>
      <c r="J195" s="773" t="s">
        <v>444</v>
      </c>
      <c r="K195" s="773">
        <v>2</v>
      </c>
      <c r="L195" s="561" t="s">
        <v>58</v>
      </c>
      <c r="M195" s="338">
        <v>3600</v>
      </c>
      <c r="N195" s="338">
        <v>4800</v>
      </c>
      <c r="O195" s="547">
        <v>4800</v>
      </c>
      <c r="P195" s="556">
        <v>3924</v>
      </c>
      <c r="Q195" s="547">
        <v>4800</v>
      </c>
      <c r="R195" s="289"/>
      <c r="S195" s="556">
        <v>4483</v>
      </c>
      <c r="T195" s="547">
        <v>4800</v>
      </c>
      <c r="U195" s="547"/>
      <c r="V195" s="556">
        <v>5235</v>
      </c>
      <c r="W195" s="547">
        <v>4800</v>
      </c>
      <c r="X195" s="561"/>
      <c r="Y195" s="561">
        <v>1435</v>
      </c>
      <c r="Z195" s="433">
        <f>BM195/$BM$192</f>
        <v>0.375</v>
      </c>
      <c r="AA195" s="286">
        <v>3</v>
      </c>
      <c r="AB195" s="285" t="s">
        <v>455</v>
      </c>
      <c r="AC195" s="56"/>
      <c r="AD195" s="55"/>
      <c r="AE195" s="54"/>
      <c r="AF195" s="54"/>
      <c r="AG195" s="56"/>
      <c r="AH195" s="55"/>
      <c r="AI195" s="55"/>
      <c r="AJ195" s="55"/>
      <c r="AK195" s="56"/>
      <c r="AL195" s="55"/>
      <c r="AM195" s="55"/>
      <c r="AN195" s="55"/>
      <c r="AO195" s="56"/>
      <c r="AP195" s="55"/>
      <c r="AQ195" s="55"/>
      <c r="AR195" s="55"/>
      <c r="AS195" s="56"/>
      <c r="AT195" s="55"/>
      <c r="AU195" s="54"/>
      <c r="AV195" s="54"/>
      <c r="AW195" s="56"/>
      <c r="AX195" s="55"/>
      <c r="AY195" s="55"/>
      <c r="AZ195" s="55"/>
      <c r="BA195" s="56"/>
      <c r="BB195" s="55"/>
      <c r="BC195" s="55"/>
      <c r="BD195" s="55"/>
      <c r="BE195" s="57">
        <v>45000000</v>
      </c>
      <c r="BF195" s="55">
        <v>45000000</v>
      </c>
      <c r="BG195" s="54">
        <v>12650000</v>
      </c>
      <c r="BH195" s="54">
        <v>12650000</v>
      </c>
      <c r="BI195" s="57"/>
      <c r="BJ195" s="58"/>
      <c r="BK195" s="58"/>
      <c r="BL195" s="55"/>
      <c r="BM195" s="53">
        <f>+AC195+AG195+AK195+AO195+AS195+AW195+BA195+BE195+BI195</f>
        <v>45000000</v>
      </c>
      <c r="BN195" s="54">
        <f t="shared" si="398"/>
        <v>45000000</v>
      </c>
      <c r="BO195" s="54">
        <f t="shared" si="398"/>
        <v>12650000</v>
      </c>
      <c r="BP195" s="54">
        <f t="shared" si="398"/>
        <v>12650000</v>
      </c>
      <c r="BQ195" s="87"/>
      <c r="BR195" s="87"/>
      <c r="BS195" s="87"/>
      <c r="BT195" s="87"/>
      <c r="BU195" s="87"/>
      <c r="BV195" s="86"/>
      <c r="BW195" s="87"/>
      <c r="BX195" s="87"/>
      <c r="BY195" s="87"/>
      <c r="BZ195" s="87"/>
      <c r="CA195" s="87"/>
      <c r="CB195" s="87"/>
      <c r="CC195" s="87"/>
      <c r="CD195" s="87"/>
      <c r="CE195" s="87"/>
      <c r="CF195" s="87"/>
      <c r="CG195" s="87"/>
      <c r="CH195" s="87"/>
      <c r="CI195" s="87"/>
      <c r="CJ195" s="87"/>
      <c r="CK195" s="87"/>
      <c r="CL195" s="87"/>
      <c r="CM195" s="87"/>
      <c r="CN195" s="87"/>
      <c r="CO195" s="87"/>
      <c r="CP195" s="87"/>
      <c r="CQ195" s="87"/>
      <c r="CR195" s="87"/>
      <c r="CS195" s="87"/>
      <c r="CT195" s="87"/>
      <c r="CU195" s="87"/>
      <c r="CV195" s="88">
        <v>46350000</v>
      </c>
      <c r="CW195" s="87">
        <v>71700000</v>
      </c>
      <c r="CX195" s="87">
        <v>69508000</v>
      </c>
      <c r="CY195" s="87">
        <v>69508000</v>
      </c>
      <c r="CZ195" s="87"/>
      <c r="DA195" s="87"/>
      <c r="DB195" s="87"/>
      <c r="DC195" s="87"/>
      <c r="DD195" s="87"/>
      <c r="DE195" s="85">
        <f t="shared" si="399"/>
        <v>46350000</v>
      </c>
      <c r="DF195" s="100">
        <f t="shared" si="399"/>
        <v>71700000</v>
      </c>
      <c r="DG195" s="100">
        <f t="shared" si="399"/>
        <v>69508000</v>
      </c>
      <c r="DH195" s="100">
        <f t="shared" si="399"/>
        <v>69508000</v>
      </c>
      <c r="DI195" s="100"/>
      <c r="DJ195" s="88"/>
      <c r="DK195" s="66"/>
      <c r="DL195" s="88"/>
      <c r="DM195" s="88"/>
      <c r="DN195" s="88"/>
      <c r="DO195" s="88">
        <v>33860000</v>
      </c>
      <c r="DP195" s="88">
        <v>31760000</v>
      </c>
      <c r="DQ195" s="88">
        <v>31760000</v>
      </c>
      <c r="DR195" s="88"/>
      <c r="DS195" s="88"/>
      <c r="DT195" s="88"/>
      <c r="DU195" s="88"/>
      <c r="DV195" s="88"/>
      <c r="DW195" s="88"/>
      <c r="DX195" s="88"/>
      <c r="DY195" s="88"/>
      <c r="DZ195" s="88"/>
      <c r="EA195" s="88"/>
      <c r="EB195" s="88"/>
      <c r="EC195" s="88"/>
      <c r="ED195" s="88"/>
      <c r="EE195" s="88"/>
      <c r="EF195" s="88"/>
      <c r="EG195" s="88"/>
      <c r="EH195" s="88"/>
      <c r="EI195" s="88"/>
      <c r="EJ195" s="88"/>
      <c r="EK195" s="88"/>
      <c r="EL195" s="88"/>
      <c r="EM195" s="88"/>
      <c r="EN195" s="88">
        <v>47800000</v>
      </c>
      <c r="EO195" s="88">
        <v>37100000</v>
      </c>
      <c r="EP195" s="88">
        <v>37100000</v>
      </c>
      <c r="EQ195" s="88">
        <v>37100000</v>
      </c>
      <c r="ER195" s="88"/>
      <c r="ES195" s="88"/>
      <c r="ET195" s="87"/>
      <c r="EU195" s="87"/>
      <c r="EV195" s="87"/>
      <c r="EW195" s="85">
        <f t="shared" si="400"/>
        <v>47800000</v>
      </c>
      <c r="EX195" s="90">
        <f t="shared" si="400"/>
        <v>70960000</v>
      </c>
      <c r="EY195" s="90">
        <f t="shared" si="401"/>
        <v>68860000</v>
      </c>
      <c r="EZ195" s="90">
        <f t="shared" si="401"/>
        <v>68860000</v>
      </c>
      <c r="FA195" s="192"/>
      <c r="FB195" s="87"/>
      <c r="FC195" s="88"/>
      <c r="FD195" s="88"/>
      <c r="FE195" s="88"/>
      <c r="FF195" s="147"/>
      <c r="FG195" s="87"/>
      <c r="FH195" s="87"/>
      <c r="FI195" s="87"/>
      <c r="FJ195" s="87"/>
      <c r="FK195" s="87"/>
      <c r="FL195" s="87"/>
      <c r="FM195" s="87"/>
      <c r="FN195" s="87"/>
      <c r="FO195" s="87"/>
      <c r="FP195" s="87"/>
      <c r="FQ195" s="87"/>
      <c r="FR195" s="87"/>
      <c r="FS195" s="87"/>
      <c r="FT195" s="87"/>
      <c r="FU195" s="87"/>
      <c r="FV195" s="87"/>
      <c r="FW195" s="87"/>
      <c r="FX195" s="87"/>
      <c r="FY195" s="87"/>
      <c r="FZ195" s="87"/>
      <c r="GA195" s="87"/>
      <c r="GB195" s="87"/>
      <c r="GC195" s="87"/>
      <c r="GD195" s="87"/>
      <c r="GE195" s="87"/>
      <c r="GF195" s="87"/>
      <c r="GG195" s="87"/>
      <c r="GH195" s="87"/>
      <c r="GI195" s="87"/>
      <c r="GJ195" s="87"/>
      <c r="GK195" s="87">
        <v>49200000</v>
      </c>
      <c r="GL195" s="87">
        <v>60000000</v>
      </c>
      <c r="GM195" s="87">
        <v>47060000</v>
      </c>
      <c r="GN195" s="87">
        <v>9412000</v>
      </c>
      <c r="GO195" s="87"/>
      <c r="GP195" s="87"/>
      <c r="GQ195" s="87"/>
      <c r="GR195" s="87"/>
      <c r="GS195" s="87"/>
      <c r="GT195" s="87"/>
      <c r="GU195" s="85">
        <f t="shared" si="402"/>
        <v>49200000</v>
      </c>
      <c r="GV195" s="85">
        <f t="shared" si="402"/>
        <v>60000000</v>
      </c>
      <c r="GW195" s="85">
        <f t="shared" si="402"/>
        <v>47060000</v>
      </c>
      <c r="GX195" s="85">
        <f t="shared" si="402"/>
        <v>9412000</v>
      </c>
      <c r="GY195" s="85">
        <f t="shared" si="402"/>
        <v>0</v>
      </c>
      <c r="GZ195" s="772">
        <f>BM195+DE195+EW195+GU195</f>
        <v>188350000</v>
      </c>
      <c r="HA195" s="738" t="s">
        <v>1070</v>
      </c>
      <c r="HB195" s="280" t="s">
        <v>1343</v>
      </c>
      <c r="HC195" s="299" t="s">
        <v>1731</v>
      </c>
    </row>
    <row r="196" spans="1:211" ht="267.75" customHeight="1" x14ac:dyDescent="0.2">
      <c r="A196" s="782"/>
      <c r="B196" s="357"/>
      <c r="C196" s="300">
        <v>31</v>
      </c>
      <c r="D196" s="379" t="s">
        <v>468</v>
      </c>
      <c r="E196" s="359">
        <v>0.249</v>
      </c>
      <c r="F196" s="305">
        <v>0.2</v>
      </c>
      <c r="G196" s="287">
        <v>135</v>
      </c>
      <c r="H196" s="283" t="s">
        <v>469</v>
      </c>
      <c r="I196" s="280" t="s">
        <v>470</v>
      </c>
      <c r="J196" s="773" t="s">
        <v>444</v>
      </c>
      <c r="K196" s="773">
        <v>2</v>
      </c>
      <c r="L196" s="561" t="s">
        <v>58</v>
      </c>
      <c r="M196" s="338">
        <v>12</v>
      </c>
      <c r="N196" s="338">
        <v>12</v>
      </c>
      <c r="O196" s="547">
        <v>12</v>
      </c>
      <c r="P196" s="556">
        <v>12</v>
      </c>
      <c r="Q196" s="547">
        <v>12</v>
      </c>
      <c r="R196" s="289"/>
      <c r="S196" s="556">
        <v>12</v>
      </c>
      <c r="T196" s="547">
        <v>12</v>
      </c>
      <c r="U196" s="547"/>
      <c r="V196" s="556">
        <v>12</v>
      </c>
      <c r="W196" s="547">
        <v>12</v>
      </c>
      <c r="X196" s="561"/>
      <c r="Y196" s="561">
        <v>8</v>
      </c>
      <c r="Z196" s="433">
        <f>BM196/$BM$192</f>
        <v>0.20833333333333334</v>
      </c>
      <c r="AA196" s="286">
        <v>3</v>
      </c>
      <c r="AB196" s="285" t="s">
        <v>455</v>
      </c>
      <c r="AC196" s="56"/>
      <c r="AD196" s="55"/>
      <c r="AE196" s="54"/>
      <c r="AF196" s="54"/>
      <c r="AG196" s="56"/>
      <c r="AH196" s="55"/>
      <c r="AI196" s="55"/>
      <c r="AJ196" s="55"/>
      <c r="AK196" s="56"/>
      <c r="AL196" s="55"/>
      <c r="AM196" s="55"/>
      <c r="AN196" s="55"/>
      <c r="AO196" s="56"/>
      <c r="AP196" s="55"/>
      <c r="AQ196" s="55"/>
      <c r="AR196" s="55"/>
      <c r="AS196" s="56"/>
      <c r="AT196" s="55"/>
      <c r="AU196" s="54"/>
      <c r="AV196" s="54"/>
      <c r="AW196" s="56"/>
      <c r="AX196" s="55"/>
      <c r="AY196" s="55"/>
      <c r="AZ196" s="55"/>
      <c r="BA196" s="56"/>
      <c r="BB196" s="55"/>
      <c r="BC196" s="55"/>
      <c r="BD196" s="55"/>
      <c r="BE196" s="57">
        <v>25000000</v>
      </c>
      <c r="BF196" s="55">
        <v>25000000</v>
      </c>
      <c r="BG196" s="54">
        <v>14667000</v>
      </c>
      <c r="BH196" s="54">
        <v>14667000</v>
      </c>
      <c r="BI196" s="57"/>
      <c r="BJ196" s="58"/>
      <c r="BK196" s="58"/>
      <c r="BL196" s="55"/>
      <c r="BM196" s="53">
        <f>+AC196+AG196+AK196+AO196+AS196+AW196+BA196+BE196+BI196</f>
        <v>25000000</v>
      </c>
      <c r="BN196" s="54">
        <f t="shared" si="398"/>
        <v>25000000</v>
      </c>
      <c r="BO196" s="54">
        <f t="shared" si="398"/>
        <v>14667000</v>
      </c>
      <c r="BP196" s="54">
        <f t="shared" si="398"/>
        <v>14667000</v>
      </c>
      <c r="BQ196" s="87"/>
      <c r="BR196" s="87"/>
      <c r="BS196" s="87"/>
      <c r="BT196" s="87"/>
      <c r="BU196" s="87"/>
      <c r="BV196" s="86"/>
      <c r="BW196" s="87"/>
      <c r="BX196" s="87"/>
      <c r="BY196" s="87"/>
      <c r="BZ196" s="87"/>
      <c r="CA196" s="87"/>
      <c r="CB196" s="87"/>
      <c r="CC196" s="87"/>
      <c r="CD196" s="87"/>
      <c r="CE196" s="87"/>
      <c r="CF196" s="87"/>
      <c r="CG196" s="87"/>
      <c r="CH196" s="87"/>
      <c r="CI196" s="87"/>
      <c r="CJ196" s="87"/>
      <c r="CK196" s="87"/>
      <c r="CL196" s="87"/>
      <c r="CM196" s="87"/>
      <c r="CN196" s="87"/>
      <c r="CO196" s="87"/>
      <c r="CP196" s="87"/>
      <c r="CQ196" s="87"/>
      <c r="CR196" s="87"/>
      <c r="CS196" s="87"/>
      <c r="CT196" s="87"/>
      <c r="CU196" s="87"/>
      <c r="CV196" s="88">
        <v>25750000</v>
      </c>
      <c r="CW196" s="87">
        <v>8050000</v>
      </c>
      <c r="CX196" s="87">
        <v>8050000</v>
      </c>
      <c r="CY196" s="87">
        <v>8050000</v>
      </c>
      <c r="CZ196" s="87"/>
      <c r="DA196" s="87"/>
      <c r="DB196" s="87"/>
      <c r="DC196" s="87"/>
      <c r="DD196" s="87"/>
      <c r="DE196" s="85">
        <f t="shared" si="399"/>
        <v>25750000</v>
      </c>
      <c r="DF196" s="100">
        <f t="shared" si="399"/>
        <v>8050000</v>
      </c>
      <c r="DG196" s="100">
        <f t="shared" si="399"/>
        <v>8050000</v>
      </c>
      <c r="DH196" s="100">
        <f t="shared" si="399"/>
        <v>8050000</v>
      </c>
      <c r="DI196" s="100"/>
      <c r="DJ196" s="88"/>
      <c r="DK196" s="66"/>
      <c r="DL196" s="88"/>
      <c r="DM196" s="88"/>
      <c r="DN196" s="88"/>
      <c r="DO196" s="88"/>
      <c r="DP196" s="88"/>
      <c r="DQ196" s="88"/>
      <c r="DR196" s="88"/>
      <c r="DS196" s="88"/>
      <c r="DT196" s="88"/>
      <c r="DU196" s="88"/>
      <c r="DV196" s="88"/>
      <c r="DW196" s="88"/>
      <c r="DX196" s="88"/>
      <c r="DY196" s="88"/>
      <c r="DZ196" s="88"/>
      <c r="EA196" s="88"/>
      <c r="EB196" s="88"/>
      <c r="EC196" s="88"/>
      <c r="ED196" s="88"/>
      <c r="EE196" s="88"/>
      <c r="EF196" s="88"/>
      <c r="EG196" s="88"/>
      <c r="EH196" s="88"/>
      <c r="EI196" s="88"/>
      <c r="EJ196" s="88"/>
      <c r="EK196" s="88"/>
      <c r="EL196" s="88"/>
      <c r="EM196" s="88"/>
      <c r="EN196" s="88">
        <v>26508000</v>
      </c>
      <c r="EO196" s="88">
        <v>31400000</v>
      </c>
      <c r="EP196" s="88">
        <v>31040000</v>
      </c>
      <c r="EQ196" s="88">
        <v>31040000</v>
      </c>
      <c r="ER196" s="88"/>
      <c r="ES196" s="88"/>
      <c r="ET196" s="87"/>
      <c r="EU196" s="87"/>
      <c r="EV196" s="87"/>
      <c r="EW196" s="85">
        <f t="shared" si="400"/>
        <v>26508000</v>
      </c>
      <c r="EX196" s="90">
        <f t="shared" si="400"/>
        <v>31400000</v>
      </c>
      <c r="EY196" s="90">
        <f t="shared" si="401"/>
        <v>31040000</v>
      </c>
      <c r="EZ196" s="90">
        <f t="shared" si="401"/>
        <v>31040000</v>
      </c>
      <c r="FA196" s="192"/>
      <c r="FB196" s="87"/>
      <c r="FC196" s="88"/>
      <c r="FD196" s="88"/>
      <c r="FE196" s="88"/>
      <c r="FF196" s="147"/>
      <c r="FG196" s="87"/>
      <c r="FH196" s="87"/>
      <c r="FI196" s="87"/>
      <c r="FJ196" s="87"/>
      <c r="FK196" s="87"/>
      <c r="FL196" s="87"/>
      <c r="FM196" s="87"/>
      <c r="FN196" s="87"/>
      <c r="FO196" s="87"/>
      <c r="FP196" s="87"/>
      <c r="FQ196" s="87"/>
      <c r="FR196" s="87"/>
      <c r="FS196" s="87"/>
      <c r="FT196" s="87"/>
      <c r="FU196" s="87"/>
      <c r="FV196" s="87"/>
      <c r="FW196" s="87"/>
      <c r="FX196" s="87"/>
      <c r="FY196" s="87"/>
      <c r="FZ196" s="87"/>
      <c r="GA196" s="87"/>
      <c r="GB196" s="87"/>
      <c r="GC196" s="87"/>
      <c r="GD196" s="87"/>
      <c r="GE196" s="87"/>
      <c r="GF196" s="87"/>
      <c r="GG196" s="87"/>
      <c r="GH196" s="87"/>
      <c r="GI196" s="87"/>
      <c r="GJ196" s="87"/>
      <c r="GK196" s="87">
        <v>27327240</v>
      </c>
      <c r="GL196" s="87">
        <v>32000000</v>
      </c>
      <c r="GM196" s="87">
        <v>13990000</v>
      </c>
      <c r="GN196" s="87"/>
      <c r="GO196" s="87"/>
      <c r="GP196" s="87"/>
      <c r="GQ196" s="87"/>
      <c r="GR196" s="87"/>
      <c r="GS196" s="87"/>
      <c r="GT196" s="87"/>
      <c r="GU196" s="85">
        <f t="shared" si="402"/>
        <v>27327240</v>
      </c>
      <c r="GV196" s="85">
        <f t="shared" si="402"/>
        <v>32000000</v>
      </c>
      <c r="GW196" s="85">
        <f t="shared" si="402"/>
        <v>13990000</v>
      </c>
      <c r="GX196" s="85">
        <f t="shared" si="402"/>
        <v>0</v>
      </c>
      <c r="GY196" s="85">
        <f t="shared" si="402"/>
        <v>0</v>
      </c>
      <c r="GZ196" s="772">
        <f>BM196+DE196+EW196+GU196</f>
        <v>104585240</v>
      </c>
      <c r="HA196" s="738" t="s">
        <v>1071</v>
      </c>
      <c r="HB196" s="280" t="s">
        <v>1344</v>
      </c>
      <c r="HC196" s="299" t="s">
        <v>1732</v>
      </c>
    </row>
    <row r="197" spans="1:211" ht="24.75" customHeight="1" x14ac:dyDescent="0.2">
      <c r="A197" s="782"/>
      <c r="B197" s="357"/>
      <c r="C197" s="266">
        <v>38</v>
      </c>
      <c r="D197" s="267" t="s">
        <v>471</v>
      </c>
      <c r="E197" s="320"/>
      <c r="F197" s="320"/>
      <c r="G197" s="269"/>
      <c r="H197" s="269"/>
      <c r="I197" s="269"/>
      <c r="J197" s="269"/>
      <c r="K197" s="269"/>
      <c r="L197" s="269"/>
      <c r="M197" s="269"/>
      <c r="N197" s="269"/>
      <c r="O197" s="269"/>
      <c r="P197" s="269"/>
      <c r="Q197" s="269"/>
      <c r="R197" s="269"/>
      <c r="S197" s="269"/>
      <c r="T197" s="269"/>
      <c r="U197" s="269"/>
      <c r="V197" s="269"/>
      <c r="W197" s="269"/>
      <c r="X197" s="269"/>
      <c r="Y197" s="269"/>
      <c r="Z197" s="269"/>
      <c r="AA197" s="269"/>
      <c r="AB197" s="269"/>
      <c r="AC197" s="213">
        <f t="shared" ref="AC197:BL197" si="403">SUM(AC198:AC200)</f>
        <v>0</v>
      </c>
      <c r="AD197" s="213">
        <f t="shared" si="403"/>
        <v>0</v>
      </c>
      <c r="AE197" s="213">
        <f t="shared" si="403"/>
        <v>0</v>
      </c>
      <c r="AF197" s="213">
        <f t="shared" si="403"/>
        <v>0</v>
      </c>
      <c r="AG197" s="213">
        <f t="shared" si="403"/>
        <v>0</v>
      </c>
      <c r="AH197" s="213">
        <f t="shared" si="403"/>
        <v>0</v>
      </c>
      <c r="AI197" s="213">
        <f t="shared" si="403"/>
        <v>0</v>
      </c>
      <c r="AJ197" s="213">
        <f t="shared" si="403"/>
        <v>0</v>
      </c>
      <c r="AK197" s="213">
        <f t="shared" si="403"/>
        <v>0</v>
      </c>
      <c r="AL197" s="213">
        <f t="shared" si="403"/>
        <v>0</v>
      </c>
      <c r="AM197" s="213">
        <f t="shared" si="403"/>
        <v>0</v>
      </c>
      <c r="AN197" s="213">
        <f t="shared" si="403"/>
        <v>0</v>
      </c>
      <c r="AO197" s="213">
        <f t="shared" si="403"/>
        <v>0</v>
      </c>
      <c r="AP197" s="213">
        <f t="shared" si="403"/>
        <v>0</v>
      </c>
      <c r="AQ197" s="213">
        <f t="shared" si="403"/>
        <v>0</v>
      </c>
      <c r="AR197" s="213">
        <f t="shared" si="403"/>
        <v>0</v>
      </c>
      <c r="AS197" s="213">
        <f t="shared" si="403"/>
        <v>0</v>
      </c>
      <c r="AT197" s="213">
        <f t="shared" si="403"/>
        <v>0</v>
      </c>
      <c r="AU197" s="213">
        <f t="shared" si="403"/>
        <v>0</v>
      </c>
      <c r="AV197" s="213">
        <f t="shared" si="403"/>
        <v>0</v>
      </c>
      <c r="AW197" s="213">
        <f t="shared" si="403"/>
        <v>0</v>
      </c>
      <c r="AX197" s="213">
        <f t="shared" si="403"/>
        <v>0</v>
      </c>
      <c r="AY197" s="213">
        <f t="shared" si="403"/>
        <v>0</v>
      </c>
      <c r="AZ197" s="213">
        <f t="shared" si="403"/>
        <v>0</v>
      </c>
      <c r="BA197" s="213">
        <f t="shared" si="403"/>
        <v>0</v>
      </c>
      <c r="BB197" s="213">
        <f t="shared" si="403"/>
        <v>0</v>
      </c>
      <c r="BC197" s="213">
        <f t="shared" si="403"/>
        <v>0</v>
      </c>
      <c r="BD197" s="213">
        <f t="shared" si="403"/>
        <v>0</v>
      </c>
      <c r="BE197" s="213">
        <f t="shared" si="403"/>
        <v>90000000</v>
      </c>
      <c r="BF197" s="213">
        <f t="shared" si="403"/>
        <v>90000000</v>
      </c>
      <c r="BG197" s="213">
        <f t="shared" si="403"/>
        <v>61333333</v>
      </c>
      <c r="BH197" s="213">
        <f t="shared" si="403"/>
        <v>61333333</v>
      </c>
      <c r="BI197" s="213">
        <f t="shared" si="403"/>
        <v>0</v>
      </c>
      <c r="BJ197" s="213">
        <f t="shared" si="403"/>
        <v>0</v>
      </c>
      <c r="BK197" s="213">
        <f t="shared" si="403"/>
        <v>0</v>
      </c>
      <c r="BL197" s="213">
        <f t="shared" si="403"/>
        <v>0</v>
      </c>
      <c r="BM197" s="213">
        <f t="shared" ref="BM197:DX197" si="404">SUM(BM198:BM200)</f>
        <v>90000000</v>
      </c>
      <c r="BN197" s="213">
        <f t="shared" si="404"/>
        <v>90000000</v>
      </c>
      <c r="BO197" s="213">
        <f t="shared" si="404"/>
        <v>61333333</v>
      </c>
      <c r="BP197" s="213">
        <f t="shared" si="404"/>
        <v>61333333</v>
      </c>
      <c r="BQ197" s="213">
        <f t="shared" si="404"/>
        <v>0</v>
      </c>
      <c r="BR197" s="213">
        <f t="shared" si="404"/>
        <v>0</v>
      </c>
      <c r="BS197" s="213">
        <f t="shared" si="404"/>
        <v>0</v>
      </c>
      <c r="BT197" s="213">
        <f t="shared" si="404"/>
        <v>0</v>
      </c>
      <c r="BU197" s="213">
        <f t="shared" si="404"/>
        <v>0</v>
      </c>
      <c r="BV197" s="213">
        <f t="shared" si="404"/>
        <v>0</v>
      </c>
      <c r="BW197" s="213">
        <f t="shared" si="404"/>
        <v>0</v>
      </c>
      <c r="BX197" s="213">
        <f t="shared" si="404"/>
        <v>0</v>
      </c>
      <c r="BY197" s="213">
        <f t="shared" si="404"/>
        <v>0</v>
      </c>
      <c r="BZ197" s="213">
        <f t="shared" si="404"/>
        <v>0</v>
      </c>
      <c r="CA197" s="213">
        <f t="shared" si="404"/>
        <v>0</v>
      </c>
      <c r="CB197" s="213">
        <f t="shared" si="404"/>
        <v>0</v>
      </c>
      <c r="CC197" s="213">
        <f t="shared" si="404"/>
        <v>0</v>
      </c>
      <c r="CD197" s="213">
        <f t="shared" si="404"/>
        <v>0</v>
      </c>
      <c r="CE197" s="213">
        <f t="shared" si="404"/>
        <v>0</v>
      </c>
      <c r="CF197" s="213">
        <f t="shared" si="404"/>
        <v>0</v>
      </c>
      <c r="CG197" s="213">
        <f t="shared" si="404"/>
        <v>0</v>
      </c>
      <c r="CH197" s="213">
        <f t="shared" si="404"/>
        <v>0</v>
      </c>
      <c r="CI197" s="213">
        <f t="shared" si="404"/>
        <v>0</v>
      </c>
      <c r="CJ197" s="213">
        <f t="shared" si="404"/>
        <v>0</v>
      </c>
      <c r="CK197" s="213">
        <f t="shared" si="404"/>
        <v>0</v>
      </c>
      <c r="CL197" s="213">
        <f t="shared" si="404"/>
        <v>0</v>
      </c>
      <c r="CM197" s="213">
        <f t="shared" si="404"/>
        <v>0</v>
      </c>
      <c r="CN197" s="213">
        <f t="shared" si="404"/>
        <v>0</v>
      </c>
      <c r="CO197" s="213">
        <f t="shared" si="404"/>
        <v>0</v>
      </c>
      <c r="CP197" s="213">
        <f t="shared" si="404"/>
        <v>0</v>
      </c>
      <c r="CQ197" s="213">
        <f t="shared" si="404"/>
        <v>0</v>
      </c>
      <c r="CR197" s="213">
        <f t="shared" si="404"/>
        <v>0</v>
      </c>
      <c r="CS197" s="213">
        <f t="shared" si="404"/>
        <v>0</v>
      </c>
      <c r="CT197" s="213">
        <f t="shared" si="404"/>
        <v>0</v>
      </c>
      <c r="CU197" s="213">
        <f t="shared" si="404"/>
        <v>0</v>
      </c>
      <c r="CV197" s="213">
        <f t="shared" si="404"/>
        <v>92700000</v>
      </c>
      <c r="CW197" s="213">
        <f t="shared" si="404"/>
        <v>122700000</v>
      </c>
      <c r="CX197" s="213">
        <f t="shared" si="404"/>
        <v>81028000</v>
      </c>
      <c r="CY197" s="213">
        <f t="shared" si="404"/>
        <v>81028000</v>
      </c>
      <c r="CZ197" s="213">
        <f t="shared" si="404"/>
        <v>0</v>
      </c>
      <c r="DA197" s="213">
        <f t="shared" si="404"/>
        <v>0</v>
      </c>
      <c r="DB197" s="213">
        <f t="shared" si="404"/>
        <v>0</v>
      </c>
      <c r="DC197" s="213">
        <f t="shared" si="404"/>
        <v>0</v>
      </c>
      <c r="DD197" s="213">
        <f t="shared" si="404"/>
        <v>0</v>
      </c>
      <c r="DE197" s="213">
        <f t="shared" si="404"/>
        <v>92700000</v>
      </c>
      <c r="DF197" s="213">
        <f t="shared" si="404"/>
        <v>122700000</v>
      </c>
      <c r="DG197" s="213">
        <f t="shared" si="404"/>
        <v>81028000</v>
      </c>
      <c r="DH197" s="213">
        <f t="shared" si="404"/>
        <v>81028000</v>
      </c>
      <c r="DI197" s="213">
        <f t="shared" si="404"/>
        <v>0</v>
      </c>
      <c r="DJ197" s="213">
        <f t="shared" si="404"/>
        <v>0</v>
      </c>
      <c r="DK197" s="213">
        <f t="shared" si="404"/>
        <v>0</v>
      </c>
      <c r="DL197" s="213">
        <f t="shared" si="404"/>
        <v>0</v>
      </c>
      <c r="DM197" s="213">
        <f t="shared" si="404"/>
        <v>0</v>
      </c>
      <c r="DN197" s="213">
        <f t="shared" si="404"/>
        <v>0</v>
      </c>
      <c r="DO197" s="213">
        <f t="shared" si="404"/>
        <v>0</v>
      </c>
      <c r="DP197" s="213">
        <f t="shared" si="404"/>
        <v>0</v>
      </c>
      <c r="DQ197" s="213">
        <f t="shared" si="404"/>
        <v>0</v>
      </c>
      <c r="DR197" s="213">
        <f t="shared" si="404"/>
        <v>0</v>
      </c>
      <c r="DS197" s="213">
        <f t="shared" si="404"/>
        <v>0</v>
      </c>
      <c r="DT197" s="213">
        <f t="shared" si="404"/>
        <v>0</v>
      </c>
      <c r="DU197" s="213">
        <f t="shared" si="404"/>
        <v>0</v>
      </c>
      <c r="DV197" s="213">
        <f t="shared" si="404"/>
        <v>0</v>
      </c>
      <c r="DW197" s="213">
        <f t="shared" si="404"/>
        <v>0</v>
      </c>
      <c r="DX197" s="213">
        <f t="shared" si="404"/>
        <v>0</v>
      </c>
      <c r="DY197" s="213">
        <f t="shared" ref="DY197:EW197" si="405">SUM(DY198:DY200)</f>
        <v>0</v>
      </c>
      <c r="DZ197" s="213">
        <f t="shared" si="405"/>
        <v>0</v>
      </c>
      <c r="EA197" s="213">
        <f t="shared" si="405"/>
        <v>0</v>
      </c>
      <c r="EB197" s="213">
        <f t="shared" si="405"/>
        <v>0</v>
      </c>
      <c r="EC197" s="213">
        <f t="shared" si="405"/>
        <v>0</v>
      </c>
      <c r="ED197" s="213">
        <f t="shared" si="405"/>
        <v>0</v>
      </c>
      <c r="EE197" s="213">
        <f t="shared" si="405"/>
        <v>0</v>
      </c>
      <c r="EF197" s="213">
        <f t="shared" si="405"/>
        <v>0</v>
      </c>
      <c r="EG197" s="213">
        <f t="shared" si="405"/>
        <v>0</v>
      </c>
      <c r="EH197" s="213">
        <f t="shared" si="405"/>
        <v>0</v>
      </c>
      <c r="EI197" s="213">
        <f t="shared" si="405"/>
        <v>0</v>
      </c>
      <c r="EJ197" s="213">
        <f t="shared" si="405"/>
        <v>0</v>
      </c>
      <c r="EK197" s="213">
        <f t="shared" si="405"/>
        <v>0</v>
      </c>
      <c r="EL197" s="213">
        <f t="shared" si="405"/>
        <v>0</v>
      </c>
      <c r="EM197" s="213">
        <f t="shared" si="405"/>
        <v>0</v>
      </c>
      <c r="EN197" s="213">
        <f t="shared" si="405"/>
        <v>95481000</v>
      </c>
      <c r="EO197" s="213">
        <f t="shared" si="405"/>
        <v>148649900</v>
      </c>
      <c r="EP197" s="213">
        <f t="shared" si="405"/>
        <v>109384000</v>
      </c>
      <c r="EQ197" s="213">
        <f t="shared" si="405"/>
        <v>109384000</v>
      </c>
      <c r="ER197" s="213">
        <f t="shared" si="405"/>
        <v>0</v>
      </c>
      <c r="ES197" s="213">
        <f t="shared" si="405"/>
        <v>0</v>
      </c>
      <c r="ET197" s="213">
        <f t="shared" si="405"/>
        <v>0</v>
      </c>
      <c r="EU197" s="213">
        <f t="shared" si="405"/>
        <v>0</v>
      </c>
      <c r="EV197" s="213">
        <f t="shared" si="405"/>
        <v>0</v>
      </c>
      <c r="EW197" s="213">
        <f t="shared" si="405"/>
        <v>95481000</v>
      </c>
      <c r="EX197" s="213">
        <f t="shared" ref="EX197:GZ197" si="406">SUM(EX198:EX200)</f>
        <v>148649900</v>
      </c>
      <c r="EY197" s="213">
        <f t="shared" si="406"/>
        <v>109384000</v>
      </c>
      <c r="EZ197" s="213">
        <f t="shared" si="406"/>
        <v>109384000</v>
      </c>
      <c r="FA197" s="213">
        <f t="shared" si="406"/>
        <v>0</v>
      </c>
      <c r="FB197" s="213">
        <f t="shared" si="406"/>
        <v>0</v>
      </c>
      <c r="FC197" s="213">
        <f t="shared" si="406"/>
        <v>0</v>
      </c>
      <c r="FD197" s="213">
        <f t="shared" si="406"/>
        <v>0</v>
      </c>
      <c r="FE197" s="213">
        <f t="shared" si="406"/>
        <v>0</v>
      </c>
      <c r="FF197" s="213">
        <f t="shared" si="406"/>
        <v>0</v>
      </c>
      <c r="FG197" s="213">
        <f t="shared" si="406"/>
        <v>0</v>
      </c>
      <c r="FH197" s="213">
        <f t="shared" si="406"/>
        <v>0</v>
      </c>
      <c r="FI197" s="213">
        <f t="shared" si="406"/>
        <v>0</v>
      </c>
      <c r="FJ197" s="213">
        <f t="shared" si="406"/>
        <v>0</v>
      </c>
      <c r="FK197" s="213">
        <f t="shared" si="406"/>
        <v>0</v>
      </c>
      <c r="FL197" s="213">
        <f t="shared" si="406"/>
        <v>0</v>
      </c>
      <c r="FM197" s="213">
        <f t="shared" si="406"/>
        <v>0</v>
      </c>
      <c r="FN197" s="213">
        <f t="shared" si="406"/>
        <v>0</v>
      </c>
      <c r="FO197" s="213">
        <f t="shared" si="406"/>
        <v>0</v>
      </c>
      <c r="FP197" s="213">
        <f t="shared" si="406"/>
        <v>0</v>
      </c>
      <c r="FQ197" s="213">
        <f t="shared" si="406"/>
        <v>0</v>
      </c>
      <c r="FR197" s="213">
        <f t="shared" si="406"/>
        <v>0</v>
      </c>
      <c r="FS197" s="213">
        <f t="shared" si="406"/>
        <v>0</v>
      </c>
      <c r="FT197" s="213">
        <f t="shared" si="406"/>
        <v>0</v>
      </c>
      <c r="FU197" s="213">
        <f t="shared" si="406"/>
        <v>0</v>
      </c>
      <c r="FV197" s="213">
        <f t="shared" si="406"/>
        <v>0</v>
      </c>
      <c r="FW197" s="213">
        <f t="shared" si="406"/>
        <v>0</v>
      </c>
      <c r="FX197" s="213">
        <f t="shared" si="406"/>
        <v>0</v>
      </c>
      <c r="FY197" s="213">
        <f t="shared" si="406"/>
        <v>0</v>
      </c>
      <c r="FZ197" s="213">
        <f t="shared" si="406"/>
        <v>0</v>
      </c>
      <c r="GA197" s="213">
        <f t="shared" si="406"/>
        <v>0</v>
      </c>
      <c r="GB197" s="213">
        <f t="shared" si="406"/>
        <v>0</v>
      </c>
      <c r="GC197" s="213">
        <f t="shared" si="406"/>
        <v>0</v>
      </c>
      <c r="GD197" s="213">
        <f t="shared" si="406"/>
        <v>0</v>
      </c>
      <c r="GE197" s="213">
        <f t="shared" si="406"/>
        <v>0</v>
      </c>
      <c r="GF197" s="213">
        <f t="shared" si="406"/>
        <v>0</v>
      </c>
      <c r="GG197" s="213">
        <f t="shared" si="406"/>
        <v>0</v>
      </c>
      <c r="GH197" s="213">
        <f t="shared" si="406"/>
        <v>0</v>
      </c>
      <c r="GI197" s="213">
        <f t="shared" si="406"/>
        <v>0</v>
      </c>
      <c r="GJ197" s="213">
        <f t="shared" si="406"/>
        <v>0</v>
      </c>
      <c r="GK197" s="213">
        <f t="shared" si="406"/>
        <v>98345430</v>
      </c>
      <c r="GL197" s="213">
        <f t="shared" si="406"/>
        <v>112000000</v>
      </c>
      <c r="GM197" s="213">
        <f t="shared" si="406"/>
        <v>55960000</v>
      </c>
      <c r="GN197" s="213">
        <f t="shared" si="406"/>
        <v>5596000</v>
      </c>
      <c r="GO197" s="213">
        <f t="shared" si="406"/>
        <v>0</v>
      </c>
      <c r="GP197" s="213">
        <f t="shared" si="406"/>
        <v>0</v>
      </c>
      <c r="GQ197" s="213">
        <f t="shared" si="406"/>
        <v>0</v>
      </c>
      <c r="GR197" s="213">
        <f t="shared" si="406"/>
        <v>0</v>
      </c>
      <c r="GS197" s="213">
        <f t="shared" si="406"/>
        <v>0</v>
      </c>
      <c r="GT197" s="213">
        <f t="shared" si="406"/>
        <v>0</v>
      </c>
      <c r="GU197" s="213">
        <f t="shared" si="406"/>
        <v>98345430</v>
      </c>
      <c r="GV197" s="213">
        <f t="shared" si="406"/>
        <v>112000000</v>
      </c>
      <c r="GW197" s="213">
        <f t="shared" si="406"/>
        <v>55960000</v>
      </c>
      <c r="GX197" s="213">
        <f t="shared" si="406"/>
        <v>5596000</v>
      </c>
      <c r="GY197" s="213">
        <f t="shared" si="406"/>
        <v>0</v>
      </c>
      <c r="GZ197" s="827">
        <f t="shared" si="406"/>
        <v>376526430</v>
      </c>
      <c r="HA197" s="269"/>
      <c r="HB197" s="266"/>
      <c r="HC197" s="326"/>
    </row>
    <row r="198" spans="1:211" ht="249.75" customHeight="1" x14ac:dyDescent="0.2">
      <c r="A198" s="782"/>
      <c r="B198" s="357"/>
      <c r="C198" s="313">
        <v>22</v>
      </c>
      <c r="D198" s="280" t="s">
        <v>242</v>
      </c>
      <c r="E198" s="773" t="s">
        <v>243</v>
      </c>
      <c r="F198" s="795" t="s">
        <v>247</v>
      </c>
      <c r="G198" s="287">
        <v>136</v>
      </c>
      <c r="H198" s="283" t="s">
        <v>472</v>
      </c>
      <c r="I198" s="280" t="s">
        <v>473</v>
      </c>
      <c r="J198" s="773" t="s">
        <v>444</v>
      </c>
      <c r="K198" s="773">
        <v>2</v>
      </c>
      <c r="L198" s="554" t="s">
        <v>58</v>
      </c>
      <c r="M198" s="286" t="s">
        <v>53</v>
      </c>
      <c r="N198" s="562">
        <v>12</v>
      </c>
      <c r="O198" s="547">
        <v>12</v>
      </c>
      <c r="P198" s="556">
        <v>12</v>
      </c>
      <c r="Q198" s="554">
        <v>12</v>
      </c>
      <c r="R198" s="289"/>
      <c r="S198" s="552">
        <v>12</v>
      </c>
      <c r="T198" s="554">
        <v>12</v>
      </c>
      <c r="U198" s="554"/>
      <c r="V198" s="552">
        <v>8</v>
      </c>
      <c r="W198" s="563">
        <v>12</v>
      </c>
      <c r="X198" s="564"/>
      <c r="Y198" s="564">
        <v>0</v>
      </c>
      <c r="Z198" s="565">
        <f>BM198/$BM$197</f>
        <v>0.27777777777777779</v>
      </c>
      <c r="AA198" s="725">
        <v>3</v>
      </c>
      <c r="AB198" s="382" t="s">
        <v>455</v>
      </c>
      <c r="AC198" s="68"/>
      <c r="AD198" s="55"/>
      <c r="AE198" s="54"/>
      <c r="AF198" s="54"/>
      <c r="AG198" s="68"/>
      <c r="AH198" s="55"/>
      <c r="AI198" s="55"/>
      <c r="AJ198" s="55"/>
      <c r="AK198" s="68"/>
      <c r="AL198" s="55"/>
      <c r="AM198" s="55"/>
      <c r="AN198" s="55"/>
      <c r="AO198" s="68"/>
      <c r="AP198" s="55"/>
      <c r="AQ198" s="55"/>
      <c r="AR198" s="55"/>
      <c r="AS198" s="68"/>
      <c r="AT198" s="55"/>
      <c r="AU198" s="54"/>
      <c r="AV198" s="54"/>
      <c r="AW198" s="68"/>
      <c r="AX198" s="55"/>
      <c r="AY198" s="55"/>
      <c r="AZ198" s="55"/>
      <c r="BA198" s="68"/>
      <c r="BB198" s="55"/>
      <c r="BC198" s="55"/>
      <c r="BD198" s="55"/>
      <c r="BE198" s="57">
        <v>25000000</v>
      </c>
      <c r="BF198" s="54">
        <v>25000000</v>
      </c>
      <c r="BG198" s="54">
        <v>17600000</v>
      </c>
      <c r="BH198" s="54">
        <v>17600000</v>
      </c>
      <c r="BI198" s="62"/>
      <c r="BJ198" s="58"/>
      <c r="BK198" s="58"/>
      <c r="BL198" s="55"/>
      <c r="BM198" s="53">
        <f>+AC198+AG198+AK198+AO198+AS198+AW198+BA198+BE198+BI198</f>
        <v>25000000</v>
      </c>
      <c r="BN198" s="54">
        <f t="shared" ref="BN198:BP200" si="407">AD198+AH198+AL198+AP198+AT198+AX198+BB198+BF198+BJ198</f>
        <v>25000000</v>
      </c>
      <c r="BO198" s="54">
        <f t="shared" si="407"/>
        <v>17600000</v>
      </c>
      <c r="BP198" s="54">
        <f t="shared" si="407"/>
        <v>17600000</v>
      </c>
      <c r="BQ198" s="87"/>
      <c r="BR198" s="87"/>
      <c r="BS198" s="87"/>
      <c r="BT198" s="87"/>
      <c r="BU198" s="87"/>
      <c r="BV198" s="86"/>
      <c r="BW198" s="87"/>
      <c r="BX198" s="87"/>
      <c r="BY198" s="87"/>
      <c r="BZ198" s="87"/>
      <c r="CA198" s="87"/>
      <c r="CB198" s="87"/>
      <c r="CC198" s="87"/>
      <c r="CD198" s="87"/>
      <c r="CE198" s="87"/>
      <c r="CF198" s="87"/>
      <c r="CG198" s="87"/>
      <c r="CH198" s="87"/>
      <c r="CI198" s="87"/>
      <c r="CJ198" s="87"/>
      <c r="CK198" s="87"/>
      <c r="CL198" s="87"/>
      <c r="CM198" s="87"/>
      <c r="CN198" s="87"/>
      <c r="CO198" s="87"/>
      <c r="CP198" s="87"/>
      <c r="CQ198" s="87"/>
      <c r="CR198" s="87"/>
      <c r="CS198" s="87"/>
      <c r="CT198" s="87"/>
      <c r="CU198" s="87"/>
      <c r="CV198" s="88">
        <v>25750000</v>
      </c>
      <c r="CW198" s="87">
        <v>55750000</v>
      </c>
      <c r="CX198" s="87">
        <v>20628000</v>
      </c>
      <c r="CY198" s="87">
        <v>20628000</v>
      </c>
      <c r="CZ198" s="87"/>
      <c r="DA198" s="87"/>
      <c r="DB198" s="87"/>
      <c r="DC198" s="87"/>
      <c r="DD198" s="87"/>
      <c r="DE198" s="85">
        <f t="shared" ref="DE198:DH200" si="408">BQ198+BU198+BZ198+CE198+CI198+CM198+CQ198+CV198+DA198</f>
        <v>25750000</v>
      </c>
      <c r="DF198" s="100">
        <f t="shared" si="408"/>
        <v>55750000</v>
      </c>
      <c r="DG198" s="100">
        <f t="shared" si="408"/>
        <v>20628000</v>
      </c>
      <c r="DH198" s="100">
        <f t="shared" si="408"/>
        <v>20628000</v>
      </c>
      <c r="DI198" s="100"/>
      <c r="DJ198" s="88"/>
      <c r="DK198" s="66"/>
      <c r="DL198" s="88"/>
      <c r="DM198" s="88"/>
      <c r="DN198" s="88"/>
      <c r="DO198" s="88"/>
      <c r="DP198" s="88"/>
      <c r="DQ198" s="88"/>
      <c r="DR198" s="88"/>
      <c r="DS198" s="88"/>
      <c r="DT198" s="88"/>
      <c r="DU198" s="88"/>
      <c r="DV198" s="88"/>
      <c r="DW198" s="88"/>
      <c r="DX198" s="88"/>
      <c r="DY198" s="88"/>
      <c r="DZ198" s="88"/>
      <c r="EA198" s="88"/>
      <c r="EB198" s="88"/>
      <c r="EC198" s="88"/>
      <c r="ED198" s="88"/>
      <c r="EE198" s="88"/>
      <c r="EF198" s="88"/>
      <c r="EG198" s="88"/>
      <c r="EH198" s="88"/>
      <c r="EI198" s="88"/>
      <c r="EJ198" s="88"/>
      <c r="EK198" s="88"/>
      <c r="EL198" s="88"/>
      <c r="EM198" s="88"/>
      <c r="EN198" s="88">
        <v>26522500</v>
      </c>
      <c r="EO198" s="88">
        <v>42649900</v>
      </c>
      <c r="EP198" s="88">
        <v>28649900</v>
      </c>
      <c r="EQ198" s="88">
        <v>28649900</v>
      </c>
      <c r="ER198" s="88"/>
      <c r="ES198" s="88"/>
      <c r="ET198" s="87"/>
      <c r="EU198" s="87"/>
      <c r="EV198" s="87"/>
      <c r="EW198" s="85">
        <f t="shared" ref="EW198:EX200" si="409">DJ198+DN198+DS198+DX198+EB198+EF198+EJ198+EN198+ES198</f>
        <v>26522500</v>
      </c>
      <c r="EX198" s="90">
        <f t="shared" si="409"/>
        <v>42649900</v>
      </c>
      <c r="EY198" s="90">
        <f t="shared" ref="EY198:EZ200" si="410">DL198+DP198+DU198+DZ198+ED198+EH198+EL198+EP198+EU198</f>
        <v>28649900</v>
      </c>
      <c r="EZ198" s="90">
        <f t="shared" si="410"/>
        <v>28649900</v>
      </c>
      <c r="FA198" s="192"/>
      <c r="FB198" s="87"/>
      <c r="FC198" s="88"/>
      <c r="FD198" s="88"/>
      <c r="FE198" s="88"/>
      <c r="FF198" s="147"/>
      <c r="FG198" s="87"/>
      <c r="FH198" s="87"/>
      <c r="FI198" s="87"/>
      <c r="FJ198" s="87"/>
      <c r="FK198" s="87"/>
      <c r="FL198" s="87"/>
      <c r="FM198" s="87"/>
      <c r="FN198" s="87"/>
      <c r="FO198" s="87"/>
      <c r="FP198" s="87"/>
      <c r="FQ198" s="87"/>
      <c r="FR198" s="87"/>
      <c r="FS198" s="87"/>
      <c r="FT198" s="87"/>
      <c r="FU198" s="87"/>
      <c r="FV198" s="87"/>
      <c r="FW198" s="87"/>
      <c r="FX198" s="87"/>
      <c r="FY198" s="87"/>
      <c r="FZ198" s="87"/>
      <c r="GA198" s="87"/>
      <c r="GB198" s="87"/>
      <c r="GC198" s="87"/>
      <c r="GD198" s="87"/>
      <c r="GE198" s="87"/>
      <c r="GF198" s="87"/>
      <c r="GG198" s="87"/>
      <c r="GH198" s="87"/>
      <c r="GI198" s="87"/>
      <c r="GJ198" s="87"/>
      <c r="GK198" s="87">
        <v>27300000</v>
      </c>
      <c r="GL198" s="87">
        <v>28000000</v>
      </c>
      <c r="GM198" s="87"/>
      <c r="GN198" s="87"/>
      <c r="GO198" s="87"/>
      <c r="GP198" s="87"/>
      <c r="GQ198" s="87"/>
      <c r="GR198" s="87"/>
      <c r="GS198" s="87"/>
      <c r="GT198" s="87"/>
      <c r="GU198" s="85">
        <f t="shared" ref="GU198:GY200" si="411">FB198+FG198+FL198+FQ198+FV198+GA198+GF198+GK198+GP198</f>
        <v>27300000</v>
      </c>
      <c r="GV198" s="85">
        <f t="shared" si="411"/>
        <v>28000000</v>
      </c>
      <c r="GW198" s="85">
        <f t="shared" si="411"/>
        <v>0</v>
      </c>
      <c r="GX198" s="85">
        <f t="shared" si="411"/>
        <v>0</v>
      </c>
      <c r="GY198" s="85">
        <f t="shared" si="411"/>
        <v>0</v>
      </c>
      <c r="GZ198" s="772">
        <f>BM198+DE198+EW198+GU198</f>
        <v>104572500</v>
      </c>
      <c r="HA198" s="738" t="s">
        <v>1072</v>
      </c>
      <c r="HB198" s="280" t="s">
        <v>1345</v>
      </c>
      <c r="HC198" s="299" t="s">
        <v>1733</v>
      </c>
    </row>
    <row r="199" spans="1:211" ht="330.75" customHeight="1" x14ac:dyDescent="0.2">
      <c r="A199" s="782"/>
      <c r="B199" s="357"/>
      <c r="C199" s="313">
        <v>10</v>
      </c>
      <c r="D199" s="280" t="s">
        <v>237</v>
      </c>
      <c r="E199" s="281" t="s">
        <v>238</v>
      </c>
      <c r="F199" s="414" t="s">
        <v>239</v>
      </c>
      <c r="G199" s="287">
        <v>137</v>
      </c>
      <c r="H199" s="283" t="s">
        <v>474</v>
      </c>
      <c r="I199" s="280" t="s">
        <v>475</v>
      </c>
      <c r="J199" s="773" t="s">
        <v>444</v>
      </c>
      <c r="K199" s="773">
        <v>2</v>
      </c>
      <c r="L199" s="554" t="s">
        <v>58</v>
      </c>
      <c r="M199" s="286">
        <v>0</v>
      </c>
      <c r="N199" s="562">
        <v>12</v>
      </c>
      <c r="O199" s="547">
        <v>12</v>
      </c>
      <c r="P199" s="556">
        <v>12</v>
      </c>
      <c r="Q199" s="554">
        <v>12</v>
      </c>
      <c r="R199" s="289"/>
      <c r="S199" s="552">
        <v>12</v>
      </c>
      <c r="T199" s="554">
        <v>12</v>
      </c>
      <c r="U199" s="554"/>
      <c r="V199" s="552">
        <v>8</v>
      </c>
      <c r="W199" s="554">
        <v>12</v>
      </c>
      <c r="X199" s="564"/>
      <c r="Y199" s="564">
        <v>0</v>
      </c>
      <c r="Z199" s="565">
        <f>BM199/$BM$197</f>
        <v>0.44444444444444442</v>
      </c>
      <c r="AA199" s="286">
        <v>3</v>
      </c>
      <c r="AB199" s="382" t="s">
        <v>455</v>
      </c>
      <c r="AC199" s="68"/>
      <c r="AD199" s="55"/>
      <c r="AE199" s="54"/>
      <c r="AF199" s="54"/>
      <c r="AG199" s="68"/>
      <c r="AH199" s="55"/>
      <c r="AI199" s="55"/>
      <c r="AJ199" s="55"/>
      <c r="AK199" s="68"/>
      <c r="AL199" s="55"/>
      <c r="AM199" s="55"/>
      <c r="AN199" s="55"/>
      <c r="AO199" s="68"/>
      <c r="AP199" s="55"/>
      <c r="AQ199" s="55"/>
      <c r="AR199" s="55"/>
      <c r="AS199" s="68"/>
      <c r="AT199" s="55"/>
      <c r="AU199" s="54"/>
      <c r="AV199" s="54"/>
      <c r="AW199" s="68"/>
      <c r="AX199" s="55"/>
      <c r="AY199" s="55"/>
      <c r="AZ199" s="55"/>
      <c r="BA199" s="68"/>
      <c r="BB199" s="55"/>
      <c r="BC199" s="55"/>
      <c r="BD199" s="55"/>
      <c r="BE199" s="57">
        <v>40000000</v>
      </c>
      <c r="BF199" s="54">
        <v>40000000</v>
      </c>
      <c r="BG199" s="54">
        <v>27150000</v>
      </c>
      <c r="BH199" s="54">
        <v>27150000</v>
      </c>
      <c r="BI199" s="62"/>
      <c r="BJ199" s="58"/>
      <c r="BK199" s="58"/>
      <c r="BL199" s="55"/>
      <c r="BM199" s="53">
        <f>+AC199+AG199+AK199+AO199+AS199+AW199+BA199+BE199+BI199</f>
        <v>40000000</v>
      </c>
      <c r="BN199" s="54">
        <f t="shared" si="407"/>
        <v>40000000</v>
      </c>
      <c r="BO199" s="54">
        <f t="shared" si="407"/>
        <v>27150000</v>
      </c>
      <c r="BP199" s="54">
        <f t="shared" si="407"/>
        <v>27150000</v>
      </c>
      <c r="BQ199" s="87"/>
      <c r="BR199" s="87"/>
      <c r="BS199" s="87"/>
      <c r="BT199" s="87"/>
      <c r="BU199" s="87"/>
      <c r="BV199" s="86"/>
      <c r="BW199" s="87"/>
      <c r="BX199" s="87"/>
      <c r="BY199" s="87"/>
      <c r="BZ199" s="87"/>
      <c r="CA199" s="87"/>
      <c r="CB199" s="87"/>
      <c r="CC199" s="87"/>
      <c r="CD199" s="87"/>
      <c r="CE199" s="87"/>
      <c r="CF199" s="87"/>
      <c r="CG199" s="87"/>
      <c r="CH199" s="87"/>
      <c r="CI199" s="87"/>
      <c r="CJ199" s="87"/>
      <c r="CK199" s="87"/>
      <c r="CL199" s="87"/>
      <c r="CM199" s="87"/>
      <c r="CN199" s="87"/>
      <c r="CO199" s="87"/>
      <c r="CP199" s="87"/>
      <c r="CQ199" s="87"/>
      <c r="CR199" s="87"/>
      <c r="CS199" s="87"/>
      <c r="CT199" s="87"/>
      <c r="CU199" s="87"/>
      <c r="CV199" s="88">
        <v>41200000</v>
      </c>
      <c r="CW199" s="87">
        <v>41200000</v>
      </c>
      <c r="CX199" s="87">
        <v>38560000</v>
      </c>
      <c r="CY199" s="87">
        <v>38560000</v>
      </c>
      <c r="CZ199" s="87"/>
      <c r="DA199" s="87"/>
      <c r="DB199" s="87"/>
      <c r="DC199" s="87"/>
      <c r="DD199" s="87"/>
      <c r="DE199" s="85">
        <f t="shared" si="408"/>
        <v>41200000</v>
      </c>
      <c r="DF199" s="100">
        <f t="shared" si="408"/>
        <v>41200000</v>
      </c>
      <c r="DG199" s="100">
        <f t="shared" si="408"/>
        <v>38560000</v>
      </c>
      <c r="DH199" s="100">
        <f t="shared" si="408"/>
        <v>38560000</v>
      </c>
      <c r="DI199" s="100"/>
      <c r="DJ199" s="88"/>
      <c r="DK199" s="66"/>
      <c r="DL199" s="88"/>
      <c r="DM199" s="88"/>
      <c r="DN199" s="88"/>
      <c r="DO199" s="88"/>
      <c r="DP199" s="88"/>
      <c r="DQ199" s="88"/>
      <c r="DR199" s="88"/>
      <c r="DS199" s="88"/>
      <c r="DT199" s="88"/>
      <c r="DU199" s="88"/>
      <c r="DV199" s="88"/>
      <c r="DW199" s="88"/>
      <c r="DX199" s="88"/>
      <c r="DY199" s="88"/>
      <c r="DZ199" s="88"/>
      <c r="EA199" s="88"/>
      <c r="EB199" s="88"/>
      <c r="EC199" s="88"/>
      <c r="ED199" s="88"/>
      <c r="EE199" s="88"/>
      <c r="EF199" s="88"/>
      <c r="EG199" s="88"/>
      <c r="EH199" s="88"/>
      <c r="EI199" s="88"/>
      <c r="EJ199" s="88"/>
      <c r="EK199" s="88"/>
      <c r="EL199" s="88"/>
      <c r="EM199" s="88"/>
      <c r="EN199" s="88">
        <v>42436000</v>
      </c>
      <c r="EO199" s="88">
        <v>53000000</v>
      </c>
      <c r="EP199" s="88">
        <v>45094100</v>
      </c>
      <c r="EQ199" s="88">
        <v>45094100</v>
      </c>
      <c r="ER199" s="88"/>
      <c r="ES199" s="88"/>
      <c r="ET199" s="87"/>
      <c r="EU199" s="87"/>
      <c r="EV199" s="87"/>
      <c r="EW199" s="85">
        <f t="shared" si="409"/>
        <v>42436000</v>
      </c>
      <c r="EX199" s="90">
        <f t="shared" si="409"/>
        <v>53000000</v>
      </c>
      <c r="EY199" s="90">
        <f t="shared" si="410"/>
        <v>45094100</v>
      </c>
      <c r="EZ199" s="90">
        <f t="shared" si="410"/>
        <v>45094100</v>
      </c>
      <c r="FA199" s="192"/>
      <c r="FB199" s="87"/>
      <c r="FC199" s="88"/>
      <c r="FD199" s="88"/>
      <c r="FE199" s="88"/>
      <c r="FF199" s="147"/>
      <c r="FG199" s="87"/>
      <c r="FH199" s="87"/>
      <c r="FI199" s="87"/>
      <c r="FJ199" s="87"/>
      <c r="FK199" s="87"/>
      <c r="FL199" s="87"/>
      <c r="FM199" s="87"/>
      <c r="FN199" s="87"/>
      <c r="FO199" s="87"/>
      <c r="FP199" s="87"/>
      <c r="FQ199" s="87"/>
      <c r="FR199" s="87"/>
      <c r="FS199" s="87"/>
      <c r="FT199" s="87"/>
      <c r="FU199" s="87"/>
      <c r="FV199" s="87"/>
      <c r="FW199" s="87"/>
      <c r="FX199" s="87"/>
      <c r="FY199" s="87"/>
      <c r="FZ199" s="87"/>
      <c r="GA199" s="87"/>
      <c r="GB199" s="87"/>
      <c r="GC199" s="87"/>
      <c r="GD199" s="87"/>
      <c r="GE199" s="87"/>
      <c r="GF199" s="87"/>
      <c r="GG199" s="87"/>
      <c r="GH199" s="87"/>
      <c r="GI199" s="87"/>
      <c r="GJ199" s="87"/>
      <c r="GK199" s="87">
        <v>43700000</v>
      </c>
      <c r="GL199" s="87">
        <v>56000000</v>
      </c>
      <c r="GM199" s="87">
        <v>27980000</v>
      </c>
      <c r="GN199" s="87">
        <v>2798000</v>
      </c>
      <c r="GO199" s="87"/>
      <c r="GP199" s="87"/>
      <c r="GQ199" s="87"/>
      <c r="GR199" s="87"/>
      <c r="GS199" s="87"/>
      <c r="GT199" s="87"/>
      <c r="GU199" s="85">
        <f t="shared" si="411"/>
        <v>43700000</v>
      </c>
      <c r="GV199" s="85">
        <f t="shared" si="411"/>
        <v>56000000</v>
      </c>
      <c r="GW199" s="85">
        <f t="shared" si="411"/>
        <v>27980000</v>
      </c>
      <c r="GX199" s="85">
        <f t="shared" si="411"/>
        <v>2798000</v>
      </c>
      <c r="GY199" s="85">
        <f t="shared" si="411"/>
        <v>0</v>
      </c>
      <c r="GZ199" s="772">
        <f>BM199+DE199+EW199+GU199</f>
        <v>167336000</v>
      </c>
      <c r="HA199" s="738" t="s">
        <v>1073</v>
      </c>
      <c r="HB199" s="280" t="s">
        <v>1346</v>
      </c>
      <c r="HC199" s="299" t="s">
        <v>1734</v>
      </c>
    </row>
    <row r="200" spans="1:211" ht="270.75" customHeight="1" x14ac:dyDescent="0.2">
      <c r="A200" s="782"/>
      <c r="B200" s="357"/>
      <c r="C200" s="300">
        <v>11</v>
      </c>
      <c r="D200" s="280" t="s">
        <v>476</v>
      </c>
      <c r="E200" s="309" t="s">
        <v>477</v>
      </c>
      <c r="F200" s="717" t="s">
        <v>478</v>
      </c>
      <c r="G200" s="287">
        <v>138</v>
      </c>
      <c r="H200" s="283" t="s">
        <v>479</v>
      </c>
      <c r="I200" s="280" t="s">
        <v>480</v>
      </c>
      <c r="J200" s="773" t="s">
        <v>444</v>
      </c>
      <c r="K200" s="773">
        <v>2</v>
      </c>
      <c r="L200" s="554" t="s">
        <v>58</v>
      </c>
      <c r="M200" s="286" t="s">
        <v>53</v>
      </c>
      <c r="N200" s="313">
        <v>12</v>
      </c>
      <c r="O200" s="547">
        <v>12</v>
      </c>
      <c r="P200" s="556">
        <v>12</v>
      </c>
      <c r="Q200" s="554">
        <v>12</v>
      </c>
      <c r="R200" s="289"/>
      <c r="S200" s="552">
        <v>12</v>
      </c>
      <c r="T200" s="554">
        <v>12</v>
      </c>
      <c r="U200" s="554"/>
      <c r="V200" s="552">
        <v>6</v>
      </c>
      <c r="W200" s="554">
        <v>12</v>
      </c>
      <c r="X200" s="564"/>
      <c r="Y200" s="564">
        <v>7</v>
      </c>
      <c r="Z200" s="565">
        <f>BM200/$BM$197</f>
        <v>0.27777777777777779</v>
      </c>
      <c r="AA200" s="286">
        <v>3</v>
      </c>
      <c r="AB200" s="382" t="s">
        <v>455</v>
      </c>
      <c r="AC200" s="68"/>
      <c r="AD200" s="55"/>
      <c r="AE200" s="54"/>
      <c r="AF200" s="54"/>
      <c r="AG200" s="68"/>
      <c r="AH200" s="55"/>
      <c r="AI200" s="55"/>
      <c r="AJ200" s="55"/>
      <c r="AK200" s="68"/>
      <c r="AL200" s="55"/>
      <c r="AM200" s="55"/>
      <c r="AN200" s="55"/>
      <c r="AO200" s="68"/>
      <c r="AP200" s="55"/>
      <c r="AQ200" s="55"/>
      <c r="AR200" s="55"/>
      <c r="AS200" s="68"/>
      <c r="AT200" s="55"/>
      <c r="AU200" s="54"/>
      <c r="AV200" s="54"/>
      <c r="AW200" s="68"/>
      <c r="AX200" s="55"/>
      <c r="AY200" s="55"/>
      <c r="AZ200" s="55"/>
      <c r="BA200" s="68"/>
      <c r="BB200" s="55"/>
      <c r="BC200" s="55"/>
      <c r="BD200" s="55"/>
      <c r="BE200" s="57">
        <f>13400000+11600000</f>
        <v>25000000</v>
      </c>
      <c r="BF200" s="55">
        <v>25000000</v>
      </c>
      <c r="BG200" s="54">
        <v>16583333</v>
      </c>
      <c r="BH200" s="54">
        <v>16583333</v>
      </c>
      <c r="BI200" s="62"/>
      <c r="BJ200" s="58"/>
      <c r="BK200" s="58"/>
      <c r="BL200" s="55"/>
      <c r="BM200" s="53">
        <f>+AC200+AG200+AK200+AO200+AS200+AW200+BA200+BE200+BI200</f>
        <v>25000000</v>
      </c>
      <c r="BN200" s="54">
        <f t="shared" si="407"/>
        <v>25000000</v>
      </c>
      <c r="BO200" s="54">
        <f t="shared" si="407"/>
        <v>16583333</v>
      </c>
      <c r="BP200" s="54">
        <f t="shared" si="407"/>
        <v>16583333</v>
      </c>
      <c r="BQ200" s="87"/>
      <c r="BR200" s="87"/>
      <c r="BS200" s="87"/>
      <c r="BT200" s="87"/>
      <c r="BU200" s="87"/>
      <c r="BV200" s="86"/>
      <c r="BW200" s="87"/>
      <c r="BX200" s="87"/>
      <c r="BY200" s="87"/>
      <c r="BZ200" s="87"/>
      <c r="CA200" s="87"/>
      <c r="CB200" s="87"/>
      <c r="CC200" s="87"/>
      <c r="CD200" s="87"/>
      <c r="CE200" s="87"/>
      <c r="CF200" s="87"/>
      <c r="CG200" s="87"/>
      <c r="CH200" s="87"/>
      <c r="CI200" s="87"/>
      <c r="CJ200" s="87"/>
      <c r="CK200" s="87"/>
      <c r="CL200" s="87"/>
      <c r="CM200" s="87"/>
      <c r="CN200" s="87"/>
      <c r="CO200" s="87"/>
      <c r="CP200" s="87"/>
      <c r="CQ200" s="87"/>
      <c r="CR200" s="87"/>
      <c r="CS200" s="87"/>
      <c r="CT200" s="87"/>
      <c r="CU200" s="87"/>
      <c r="CV200" s="88">
        <v>25750000</v>
      </c>
      <c r="CW200" s="87">
        <v>25750000</v>
      </c>
      <c r="CX200" s="87">
        <v>21840000</v>
      </c>
      <c r="CY200" s="87">
        <v>21840000</v>
      </c>
      <c r="CZ200" s="87"/>
      <c r="DA200" s="87"/>
      <c r="DB200" s="87"/>
      <c r="DC200" s="87"/>
      <c r="DD200" s="87"/>
      <c r="DE200" s="85">
        <f t="shared" si="408"/>
        <v>25750000</v>
      </c>
      <c r="DF200" s="100">
        <f t="shared" si="408"/>
        <v>25750000</v>
      </c>
      <c r="DG200" s="100">
        <f t="shared" si="408"/>
        <v>21840000</v>
      </c>
      <c r="DH200" s="100">
        <f t="shared" si="408"/>
        <v>21840000</v>
      </c>
      <c r="DI200" s="100"/>
      <c r="DJ200" s="88"/>
      <c r="DK200" s="66"/>
      <c r="DL200" s="88"/>
      <c r="DM200" s="88"/>
      <c r="DN200" s="88"/>
      <c r="DO200" s="88"/>
      <c r="DP200" s="88"/>
      <c r="DQ200" s="88"/>
      <c r="DR200" s="88"/>
      <c r="DS200" s="88"/>
      <c r="DT200" s="88"/>
      <c r="DU200" s="88"/>
      <c r="DV200" s="88"/>
      <c r="DW200" s="88"/>
      <c r="DX200" s="88"/>
      <c r="DY200" s="88"/>
      <c r="DZ200" s="88"/>
      <c r="EA200" s="88"/>
      <c r="EB200" s="88"/>
      <c r="EC200" s="88"/>
      <c r="ED200" s="88"/>
      <c r="EE200" s="88"/>
      <c r="EF200" s="88"/>
      <c r="EG200" s="88"/>
      <c r="EH200" s="88"/>
      <c r="EI200" s="88"/>
      <c r="EJ200" s="88"/>
      <c r="EK200" s="88"/>
      <c r="EL200" s="88"/>
      <c r="EM200" s="88"/>
      <c r="EN200" s="88">
        <v>26522500</v>
      </c>
      <c r="EO200" s="88">
        <v>53000000</v>
      </c>
      <c r="EP200" s="88">
        <v>35640000</v>
      </c>
      <c r="EQ200" s="88">
        <v>35640000</v>
      </c>
      <c r="ER200" s="88"/>
      <c r="ES200" s="88"/>
      <c r="ET200" s="87"/>
      <c r="EU200" s="87"/>
      <c r="EV200" s="87"/>
      <c r="EW200" s="85">
        <f t="shared" si="409"/>
        <v>26522500</v>
      </c>
      <c r="EX200" s="90">
        <f t="shared" si="409"/>
        <v>53000000</v>
      </c>
      <c r="EY200" s="90">
        <f t="shared" si="410"/>
        <v>35640000</v>
      </c>
      <c r="EZ200" s="90">
        <f t="shared" si="410"/>
        <v>35640000</v>
      </c>
      <c r="FA200" s="192"/>
      <c r="FB200" s="87"/>
      <c r="FC200" s="88"/>
      <c r="FD200" s="88"/>
      <c r="FE200" s="88"/>
      <c r="FF200" s="147"/>
      <c r="FG200" s="87"/>
      <c r="FH200" s="87"/>
      <c r="FI200" s="87"/>
      <c r="FJ200" s="87"/>
      <c r="FK200" s="87"/>
      <c r="FL200" s="87"/>
      <c r="FM200" s="87"/>
      <c r="FN200" s="87"/>
      <c r="FO200" s="87"/>
      <c r="FP200" s="87"/>
      <c r="FQ200" s="87"/>
      <c r="FR200" s="87"/>
      <c r="FS200" s="87"/>
      <c r="FT200" s="87"/>
      <c r="FU200" s="87"/>
      <c r="FV200" s="87"/>
      <c r="FW200" s="87"/>
      <c r="FX200" s="87"/>
      <c r="FY200" s="87"/>
      <c r="FZ200" s="87"/>
      <c r="GA200" s="87"/>
      <c r="GB200" s="87"/>
      <c r="GC200" s="87"/>
      <c r="GD200" s="87"/>
      <c r="GE200" s="87"/>
      <c r="GF200" s="87"/>
      <c r="GG200" s="87"/>
      <c r="GH200" s="87"/>
      <c r="GI200" s="87"/>
      <c r="GJ200" s="87"/>
      <c r="GK200" s="87">
        <v>27345430</v>
      </c>
      <c r="GL200" s="87">
        <v>28000000</v>
      </c>
      <c r="GM200" s="87">
        <v>27980000</v>
      </c>
      <c r="GN200" s="87">
        <v>2798000</v>
      </c>
      <c r="GO200" s="87"/>
      <c r="GP200" s="87"/>
      <c r="GQ200" s="87"/>
      <c r="GR200" s="87"/>
      <c r="GS200" s="87"/>
      <c r="GT200" s="87"/>
      <c r="GU200" s="85">
        <f t="shared" si="411"/>
        <v>27345430</v>
      </c>
      <c r="GV200" s="85">
        <f t="shared" si="411"/>
        <v>28000000</v>
      </c>
      <c r="GW200" s="85">
        <f t="shared" si="411"/>
        <v>27980000</v>
      </c>
      <c r="GX200" s="85">
        <f t="shared" si="411"/>
        <v>2798000</v>
      </c>
      <c r="GY200" s="85">
        <f t="shared" si="411"/>
        <v>0</v>
      </c>
      <c r="GZ200" s="772">
        <f>BM200+DE200+EW200+GU200</f>
        <v>104617930</v>
      </c>
      <c r="HA200" s="738" t="s">
        <v>1074</v>
      </c>
      <c r="HB200" s="280" t="s">
        <v>1347</v>
      </c>
      <c r="HC200" s="299" t="s">
        <v>1735</v>
      </c>
    </row>
    <row r="201" spans="1:211" ht="24.75" customHeight="1" x14ac:dyDescent="0.2">
      <c r="A201" s="782"/>
      <c r="B201" s="357"/>
      <c r="C201" s="266">
        <v>39</v>
      </c>
      <c r="D201" s="267" t="s">
        <v>481</v>
      </c>
      <c r="E201" s="320"/>
      <c r="F201" s="320"/>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04">
        <f t="shared" ref="AC201:BL201" si="412">SUM(AC202:AC204)</f>
        <v>0</v>
      </c>
      <c r="AD201" s="204">
        <f t="shared" si="412"/>
        <v>0</v>
      </c>
      <c r="AE201" s="204">
        <f t="shared" si="412"/>
        <v>0</v>
      </c>
      <c r="AF201" s="204">
        <f t="shared" si="412"/>
        <v>0</v>
      </c>
      <c r="AG201" s="204">
        <f t="shared" si="412"/>
        <v>0</v>
      </c>
      <c r="AH201" s="204">
        <f t="shared" si="412"/>
        <v>0</v>
      </c>
      <c r="AI201" s="204">
        <f t="shared" si="412"/>
        <v>0</v>
      </c>
      <c r="AJ201" s="204">
        <f t="shared" si="412"/>
        <v>0</v>
      </c>
      <c r="AK201" s="204">
        <f t="shared" si="412"/>
        <v>0</v>
      </c>
      <c r="AL201" s="204">
        <f t="shared" si="412"/>
        <v>0</v>
      </c>
      <c r="AM201" s="204">
        <f t="shared" si="412"/>
        <v>0</v>
      </c>
      <c r="AN201" s="204">
        <f t="shared" si="412"/>
        <v>0</v>
      </c>
      <c r="AO201" s="204">
        <f t="shared" si="412"/>
        <v>0</v>
      </c>
      <c r="AP201" s="204">
        <f t="shared" si="412"/>
        <v>0</v>
      </c>
      <c r="AQ201" s="204">
        <f t="shared" si="412"/>
        <v>0</v>
      </c>
      <c r="AR201" s="204">
        <f t="shared" si="412"/>
        <v>0</v>
      </c>
      <c r="AS201" s="204">
        <f t="shared" si="412"/>
        <v>0</v>
      </c>
      <c r="AT201" s="204">
        <f t="shared" si="412"/>
        <v>0</v>
      </c>
      <c r="AU201" s="204">
        <f t="shared" si="412"/>
        <v>0</v>
      </c>
      <c r="AV201" s="204">
        <f t="shared" si="412"/>
        <v>0</v>
      </c>
      <c r="AW201" s="204">
        <f t="shared" si="412"/>
        <v>0</v>
      </c>
      <c r="AX201" s="204">
        <f t="shared" si="412"/>
        <v>0</v>
      </c>
      <c r="AY201" s="204">
        <f t="shared" si="412"/>
        <v>0</v>
      </c>
      <c r="AZ201" s="204">
        <f t="shared" si="412"/>
        <v>0</v>
      </c>
      <c r="BA201" s="204">
        <f t="shared" si="412"/>
        <v>0</v>
      </c>
      <c r="BB201" s="204">
        <f t="shared" si="412"/>
        <v>0</v>
      </c>
      <c r="BC201" s="204">
        <f t="shared" si="412"/>
        <v>0</v>
      </c>
      <c r="BD201" s="204">
        <f t="shared" si="412"/>
        <v>0</v>
      </c>
      <c r="BE201" s="204">
        <f t="shared" si="412"/>
        <v>140000000</v>
      </c>
      <c r="BF201" s="204">
        <f t="shared" si="412"/>
        <v>140000000</v>
      </c>
      <c r="BG201" s="204">
        <f t="shared" si="412"/>
        <v>107500000</v>
      </c>
      <c r="BH201" s="204">
        <f t="shared" si="412"/>
        <v>107500000</v>
      </c>
      <c r="BI201" s="204">
        <f t="shared" si="412"/>
        <v>0</v>
      </c>
      <c r="BJ201" s="204">
        <f t="shared" si="412"/>
        <v>0</v>
      </c>
      <c r="BK201" s="204">
        <f t="shared" si="412"/>
        <v>0</v>
      </c>
      <c r="BL201" s="204">
        <f t="shared" si="412"/>
        <v>0</v>
      </c>
      <c r="BM201" s="204">
        <f t="shared" ref="BM201:DX201" si="413">SUM(BM202:BM204)</f>
        <v>140000000</v>
      </c>
      <c r="BN201" s="204">
        <f t="shared" si="413"/>
        <v>140000000</v>
      </c>
      <c r="BO201" s="204">
        <f t="shared" si="413"/>
        <v>107500000</v>
      </c>
      <c r="BP201" s="204">
        <f t="shared" si="413"/>
        <v>107500000</v>
      </c>
      <c r="BQ201" s="204">
        <f t="shared" si="413"/>
        <v>0</v>
      </c>
      <c r="BR201" s="204">
        <f t="shared" si="413"/>
        <v>0</v>
      </c>
      <c r="BS201" s="204">
        <f t="shared" si="413"/>
        <v>0</v>
      </c>
      <c r="BT201" s="204">
        <f t="shared" si="413"/>
        <v>0</v>
      </c>
      <c r="BU201" s="204">
        <f t="shared" si="413"/>
        <v>0</v>
      </c>
      <c r="BV201" s="204">
        <f t="shared" si="413"/>
        <v>0</v>
      </c>
      <c r="BW201" s="204">
        <f t="shared" si="413"/>
        <v>0</v>
      </c>
      <c r="BX201" s="204">
        <f t="shared" si="413"/>
        <v>0</v>
      </c>
      <c r="BY201" s="204">
        <f t="shared" si="413"/>
        <v>0</v>
      </c>
      <c r="BZ201" s="204">
        <f t="shared" si="413"/>
        <v>0</v>
      </c>
      <c r="CA201" s="204">
        <f t="shared" si="413"/>
        <v>0</v>
      </c>
      <c r="CB201" s="204">
        <f t="shared" si="413"/>
        <v>0</v>
      </c>
      <c r="CC201" s="204">
        <f t="shared" si="413"/>
        <v>0</v>
      </c>
      <c r="CD201" s="204">
        <f t="shared" si="413"/>
        <v>0</v>
      </c>
      <c r="CE201" s="204">
        <f t="shared" si="413"/>
        <v>0</v>
      </c>
      <c r="CF201" s="204">
        <f t="shared" si="413"/>
        <v>0</v>
      </c>
      <c r="CG201" s="204">
        <f t="shared" si="413"/>
        <v>0</v>
      </c>
      <c r="CH201" s="204">
        <f t="shared" si="413"/>
        <v>0</v>
      </c>
      <c r="CI201" s="204">
        <f t="shared" si="413"/>
        <v>0</v>
      </c>
      <c r="CJ201" s="204">
        <f t="shared" si="413"/>
        <v>0</v>
      </c>
      <c r="CK201" s="204">
        <f t="shared" si="413"/>
        <v>0</v>
      </c>
      <c r="CL201" s="204">
        <f t="shared" si="413"/>
        <v>0</v>
      </c>
      <c r="CM201" s="204">
        <f t="shared" si="413"/>
        <v>0</v>
      </c>
      <c r="CN201" s="204">
        <f t="shared" si="413"/>
        <v>0</v>
      </c>
      <c r="CO201" s="204">
        <f t="shared" si="413"/>
        <v>0</v>
      </c>
      <c r="CP201" s="204">
        <f t="shared" si="413"/>
        <v>0</v>
      </c>
      <c r="CQ201" s="204">
        <f t="shared" si="413"/>
        <v>0</v>
      </c>
      <c r="CR201" s="204">
        <f t="shared" si="413"/>
        <v>0</v>
      </c>
      <c r="CS201" s="204">
        <f t="shared" si="413"/>
        <v>0</v>
      </c>
      <c r="CT201" s="204">
        <f t="shared" si="413"/>
        <v>0</v>
      </c>
      <c r="CU201" s="204">
        <f t="shared" si="413"/>
        <v>0</v>
      </c>
      <c r="CV201" s="204">
        <f t="shared" si="413"/>
        <v>144200000</v>
      </c>
      <c r="CW201" s="204">
        <f t="shared" si="413"/>
        <v>144200000</v>
      </c>
      <c r="CX201" s="204">
        <f t="shared" si="413"/>
        <v>144000000</v>
      </c>
      <c r="CY201" s="204">
        <f t="shared" si="413"/>
        <v>144000000</v>
      </c>
      <c r="CZ201" s="204">
        <f t="shared" si="413"/>
        <v>0</v>
      </c>
      <c r="DA201" s="204">
        <f t="shared" si="413"/>
        <v>0</v>
      </c>
      <c r="DB201" s="204">
        <f t="shared" si="413"/>
        <v>0</v>
      </c>
      <c r="DC201" s="204">
        <f t="shared" si="413"/>
        <v>0</v>
      </c>
      <c r="DD201" s="204">
        <f t="shared" si="413"/>
        <v>0</v>
      </c>
      <c r="DE201" s="204">
        <f t="shared" si="413"/>
        <v>144200000</v>
      </c>
      <c r="DF201" s="204">
        <f t="shared" si="413"/>
        <v>144200000</v>
      </c>
      <c r="DG201" s="204">
        <f t="shared" si="413"/>
        <v>144000000</v>
      </c>
      <c r="DH201" s="204">
        <f t="shared" si="413"/>
        <v>144000000</v>
      </c>
      <c r="DI201" s="204">
        <f t="shared" si="413"/>
        <v>0</v>
      </c>
      <c r="DJ201" s="204">
        <f t="shared" si="413"/>
        <v>0</v>
      </c>
      <c r="DK201" s="204">
        <f t="shared" si="413"/>
        <v>0</v>
      </c>
      <c r="DL201" s="204">
        <f t="shared" si="413"/>
        <v>0</v>
      </c>
      <c r="DM201" s="204">
        <f t="shared" si="413"/>
        <v>0</v>
      </c>
      <c r="DN201" s="204">
        <f t="shared" si="413"/>
        <v>0</v>
      </c>
      <c r="DO201" s="204">
        <f t="shared" si="413"/>
        <v>45000000</v>
      </c>
      <c r="DP201" s="204">
        <f t="shared" si="413"/>
        <v>43400000</v>
      </c>
      <c r="DQ201" s="204">
        <f t="shared" si="413"/>
        <v>43400000</v>
      </c>
      <c r="DR201" s="204">
        <f t="shared" si="413"/>
        <v>0</v>
      </c>
      <c r="DS201" s="204">
        <f t="shared" si="413"/>
        <v>0</v>
      </c>
      <c r="DT201" s="204">
        <f t="shared" si="413"/>
        <v>0</v>
      </c>
      <c r="DU201" s="204">
        <f t="shared" si="413"/>
        <v>0</v>
      </c>
      <c r="DV201" s="204">
        <f t="shared" si="413"/>
        <v>0</v>
      </c>
      <c r="DW201" s="204">
        <f t="shared" si="413"/>
        <v>0</v>
      </c>
      <c r="DX201" s="204">
        <f t="shared" si="413"/>
        <v>0</v>
      </c>
      <c r="DY201" s="204">
        <f t="shared" ref="DY201:EW201" si="414">SUM(DY202:DY204)</f>
        <v>0</v>
      </c>
      <c r="DZ201" s="204">
        <f t="shared" si="414"/>
        <v>0</v>
      </c>
      <c r="EA201" s="204">
        <f t="shared" si="414"/>
        <v>0</v>
      </c>
      <c r="EB201" s="204">
        <f t="shared" si="414"/>
        <v>0</v>
      </c>
      <c r="EC201" s="204">
        <f t="shared" si="414"/>
        <v>0</v>
      </c>
      <c r="ED201" s="204">
        <f t="shared" si="414"/>
        <v>0</v>
      </c>
      <c r="EE201" s="204">
        <f t="shared" si="414"/>
        <v>0</v>
      </c>
      <c r="EF201" s="204">
        <f t="shared" si="414"/>
        <v>0</v>
      </c>
      <c r="EG201" s="204">
        <f t="shared" si="414"/>
        <v>0</v>
      </c>
      <c r="EH201" s="204">
        <f t="shared" si="414"/>
        <v>0</v>
      </c>
      <c r="EI201" s="204">
        <f t="shared" si="414"/>
        <v>0</v>
      </c>
      <c r="EJ201" s="204">
        <f t="shared" si="414"/>
        <v>0</v>
      </c>
      <c r="EK201" s="204">
        <f t="shared" si="414"/>
        <v>0</v>
      </c>
      <c r="EL201" s="204">
        <f t="shared" si="414"/>
        <v>0</v>
      </c>
      <c r="EM201" s="204">
        <f t="shared" si="414"/>
        <v>0</v>
      </c>
      <c r="EN201" s="204">
        <f t="shared" si="414"/>
        <v>148526000</v>
      </c>
      <c r="EO201" s="204">
        <f t="shared" si="414"/>
        <v>120000000</v>
      </c>
      <c r="EP201" s="204">
        <f t="shared" si="414"/>
        <v>119155000</v>
      </c>
      <c r="EQ201" s="204">
        <f t="shared" si="414"/>
        <v>119155000</v>
      </c>
      <c r="ER201" s="204">
        <f t="shared" si="414"/>
        <v>0</v>
      </c>
      <c r="ES201" s="204">
        <f t="shared" si="414"/>
        <v>0</v>
      </c>
      <c r="ET201" s="204">
        <f t="shared" si="414"/>
        <v>0</v>
      </c>
      <c r="EU201" s="204">
        <f t="shared" si="414"/>
        <v>0</v>
      </c>
      <c r="EV201" s="204">
        <f t="shared" si="414"/>
        <v>0</v>
      </c>
      <c r="EW201" s="204">
        <f t="shared" si="414"/>
        <v>148526000</v>
      </c>
      <c r="EX201" s="204">
        <f t="shared" ref="EX201:GZ201" si="415">SUM(EX202:EX204)</f>
        <v>165000000</v>
      </c>
      <c r="EY201" s="204">
        <f t="shared" si="415"/>
        <v>162555000</v>
      </c>
      <c r="EZ201" s="204">
        <f t="shared" si="415"/>
        <v>162555000</v>
      </c>
      <c r="FA201" s="204">
        <f t="shared" si="415"/>
        <v>0</v>
      </c>
      <c r="FB201" s="204">
        <f t="shared" si="415"/>
        <v>0</v>
      </c>
      <c r="FC201" s="204">
        <f t="shared" si="415"/>
        <v>0</v>
      </c>
      <c r="FD201" s="204">
        <f t="shared" si="415"/>
        <v>0</v>
      </c>
      <c r="FE201" s="204">
        <f t="shared" si="415"/>
        <v>0</v>
      </c>
      <c r="FF201" s="204">
        <f t="shared" si="415"/>
        <v>0</v>
      </c>
      <c r="FG201" s="204">
        <f t="shared" si="415"/>
        <v>0</v>
      </c>
      <c r="FH201" s="204">
        <f t="shared" si="415"/>
        <v>0</v>
      </c>
      <c r="FI201" s="204">
        <f t="shared" si="415"/>
        <v>0</v>
      </c>
      <c r="FJ201" s="204">
        <f t="shared" si="415"/>
        <v>0</v>
      </c>
      <c r="FK201" s="204">
        <f t="shared" si="415"/>
        <v>0</v>
      </c>
      <c r="FL201" s="204">
        <f t="shared" si="415"/>
        <v>0</v>
      </c>
      <c r="FM201" s="204">
        <f t="shared" si="415"/>
        <v>0</v>
      </c>
      <c r="FN201" s="204">
        <f t="shared" si="415"/>
        <v>0</v>
      </c>
      <c r="FO201" s="204">
        <f t="shared" si="415"/>
        <v>0</v>
      </c>
      <c r="FP201" s="204">
        <f t="shared" si="415"/>
        <v>0</v>
      </c>
      <c r="FQ201" s="204">
        <f t="shared" si="415"/>
        <v>0</v>
      </c>
      <c r="FR201" s="204">
        <f t="shared" si="415"/>
        <v>0</v>
      </c>
      <c r="FS201" s="204">
        <f t="shared" si="415"/>
        <v>0</v>
      </c>
      <c r="FT201" s="204">
        <f t="shared" si="415"/>
        <v>0</v>
      </c>
      <c r="FU201" s="204">
        <f t="shared" si="415"/>
        <v>0</v>
      </c>
      <c r="FV201" s="204">
        <f t="shared" si="415"/>
        <v>0</v>
      </c>
      <c r="FW201" s="204">
        <f t="shared" si="415"/>
        <v>0</v>
      </c>
      <c r="FX201" s="204">
        <f t="shared" si="415"/>
        <v>0</v>
      </c>
      <c r="FY201" s="204">
        <f t="shared" si="415"/>
        <v>0</v>
      </c>
      <c r="FZ201" s="204">
        <f t="shared" si="415"/>
        <v>0</v>
      </c>
      <c r="GA201" s="204">
        <f t="shared" si="415"/>
        <v>0</v>
      </c>
      <c r="GB201" s="204">
        <f t="shared" si="415"/>
        <v>0</v>
      </c>
      <c r="GC201" s="204">
        <f t="shared" si="415"/>
        <v>0</v>
      </c>
      <c r="GD201" s="204">
        <f t="shared" si="415"/>
        <v>0</v>
      </c>
      <c r="GE201" s="204">
        <f t="shared" si="415"/>
        <v>0</v>
      </c>
      <c r="GF201" s="204">
        <f t="shared" si="415"/>
        <v>0</v>
      </c>
      <c r="GG201" s="204">
        <f t="shared" si="415"/>
        <v>0</v>
      </c>
      <c r="GH201" s="204">
        <f t="shared" si="415"/>
        <v>0</v>
      </c>
      <c r="GI201" s="204">
        <f t="shared" si="415"/>
        <v>0</v>
      </c>
      <c r="GJ201" s="204">
        <f t="shared" si="415"/>
        <v>0</v>
      </c>
      <c r="GK201" s="204">
        <f t="shared" si="415"/>
        <v>152981780</v>
      </c>
      <c r="GL201" s="204">
        <f t="shared" si="415"/>
        <v>168000000</v>
      </c>
      <c r="GM201" s="204">
        <f t="shared" si="415"/>
        <v>95865000</v>
      </c>
      <c r="GN201" s="204">
        <f t="shared" si="415"/>
        <v>17382000</v>
      </c>
      <c r="GO201" s="204">
        <f t="shared" si="415"/>
        <v>0</v>
      </c>
      <c r="GP201" s="204">
        <f t="shared" si="415"/>
        <v>0</v>
      </c>
      <c r="GQ201" s="204">
        <f t="shared" si="415"/>
        <v>0</v>
      </c>
      <c r="GR201" s="204">
        <f t="shared" si="415"/>
        <v>0</v>
      </c>
      <c r="GS201" s="204">
        <f t="shared" si="415"/>
        <v>0</v>
      </c>
      <c r="GT201" s="204">
        <f t="shared" si="415"/>
        <v>0</v>
      </c>
      <c r="GU201" s="204">
        <f t="shared" si="415"/>
        <v>152981780</v>
      </c>
      <c r="GV201" s="204">
        <f t="shared" si="415"/>
        <v>168000000</v>
      </c>
      <c r="GW201" s="204">
        <f t="shared" si="415"/>
        <v>95865000</v>
      </c>
      <c r="GX201" s="204">
        <f t="shared" si="415"/>
        <v>17382000</v>
      </c>
      <c r="GY201" s="204">
        <f t="shared" si="415"/>
        <v>0</v>
      </c>
      <c r="GZ201" s="776">
        <f t="shared" si="415"/>
        <v>585707780</v>
      </c>
      <c r="HA201" s="269"/>
      <c r="HB201" s="266"/>
      <c r="HC201" s="326"/>
    </row>
    <row r="202" spans="1:211" ht="171.75" customHeight="1" x14ac:dyDescent="0.2">
      <c r="A202" s="782"/>
      <c r="B202" s="357"/>
      <c r="C202" s="313">
        <v>24</v>
      </c>
      <c r="D202" s="567" t="s">
        <v>432</v>
      </c>
      <c r="E202" s="281" t="s">
        <v>433</v>
      </c>
      <c r="F202" s="717" t="s">
        <v>433</v>
      </c>
      <c r="G202" s="287">
        <v>139</v>
      </c>
      <c r="H202" s="283" t="s">
        <v>482</v>
      </c>
      <c r="I202" s="297" t="s">
        <v>483</v>
      </c>
      <c r="J202" s="773" t="s">
        <v>444</v>
      </c>
      <c r="K202" s="773">
        <v>2</v>
      </c>
      <c r="L202" s="564" t="s">
        <v>58</v>
      </c>
      <c r="M202" s="286">
        <v>0</v>
      </c>
      <c r="N202" s="725">
        <v>1</v>
      </c>
      <c r="O202" s="568">
        <v>1</v>
      </c>
      <c r="P202" s="569">
        <v>1</v>
      </c>
      <c r="Q202" s="563">
        <v>1</v>
      </c>
      <c r="R202" s="498"/>
      <c r="S202" s="570">
        <v>0.9</v>
      </c>
      <c r="T202" s="563">
        <v>1</v>
      </c>
      <c r="U202" s="563"/>
      <c r="V202" s="571">
        <v>1</v>
      </c>
      <c r="W202" s="563">
        <v>1</v>
      </c>
      <c r="X202" s="564"/>
      <c r="Y202" s="702">
        <v>0.3</v>
      </c>
      <c r="Z202" s="565">
        <f>BM202/$BM$201</f>
        <v>0.6428571428571429</v>
      </c>
      <c r="AA202" s="286">
        <v>2</v>
      </c>
      <c r="AB202" s="382" t="s">
        <v>141</v>
      </c>
      <c r="AC202" s="68"/>
      <c r="AD202" s="55"/>
      <c r="AE202" s="54"/>
      <c r="AF202" s="54"/>
      <c r="AG202" s="68"/>
      <c r="AH202" s="55"/>
      <c r="AI202" s="55"/>
      <c r="AJ202" s="55"/>
      <c r="AK202" s="68"/>
      <c r="AL202" s="55"/>
      <c r="AM202" s="55"/>
      <c r="AN202" s="55"/>
      <c r="AO202" s="68"/>
      <c r="AP202" s="55"/>
      <c r="AQ202" s="55"/>
      <c r="AR202" s="55"/>
      <c r="AS202" s="68"/>
      <c r="AT202" s="55"/>
      <c r="AU202" s="54"/>
      <c r="AV202" s="54"/>
      <c r="AW202" s="68"/>
      <c r="AX202" s="55"/>
      <c r="AY202" s="55"/>
      <c r="AZ202" s="55"/>
      <c r="BA202" s="68"/>
      <c r="BB202" s="55"/>
      <c r="BC202" s="55"/>
      <c r="BD202" s="55"/>
      <c r="BE202" s="57">
        <f>30000000+60000000</f>
        <v>90000000</v>
      </c>
      <c r="BF202" s="55">
        <f>30000000+60000000</f>
        <v>90000000</v>
      </c>
      <c r="BG202" s="54">
        <v>86250000</v>
      </c>
      <c r="BH202" s="54">
        <v>86250000</v>
      </c>
      <c r="BI202" s="62"/>
      <c r="BJ202" s="58"/>
      <c r="BK202" s="58"/>
      <c r="BL202" s="55"/>
      <c r="BM202" s="53">
        <f>+AC202+AG202+AK202+AO202+AS202+AW202+BA202+BE202+BI202</f>
        <v>90000000</v>
      </c>
      <c r="BN202" s="54">
        <f t="shared" ref="BN202:BP204" si="416">AD202+AH202+AL202+AP202+AT202+AX202+BB202+BF202+BJ202</f>
        <v>90000000</v>
      </c>
      <c r="BO202" s="54">
        <f t="shared" si="416"/>
        <v>86250000</v>
      </c>
      <c r="BP202" s="54">
        <f t="shared" si="416"/>
        <v>86250000</v>
      </c>
      <c r="BQ202" s="87"/>
      <c r="BR202" s="87"/>
      <c r="BS202" s="87"/>
      <c r="BT202" s="87"/>
      <c r="BU202" s="87"/>
      <c r="BV202" s="86"/>
      <c r="BW202" s="87"/>
      <c r="BX202" s="87"/>
      <c r="BY202" s="87"/>
      <c r="BZ202" s="87"/>
      <c r="CA202" s="87"/>
      <c r="CB202" s="87"/>
      <c r="CC202" s="87"/>
      <c r="CD202" s="87"/>
      <c r="CE202" s="87"/>
      <c r="CF202" s="87"/>
      <c r="CG202" s="87"/>
      <c r="CH202" s="87"/>
      <c r="CI202" s="87"/>
      <c r="CJ202" s="87"/>
      <c r="CK202" s="87"/>
      <c r="CL202" s="87"/>
      <c r="CM202" s="87"/>
      <c r="CN202" s="87"/>
      <c r="CO202" s="87"/>
      <c r="CP202" s="87"/>
      <c r="CQ202" s="87"/>
      <c r="CR202" s="87"/>
      <c r="CS202" s="87"/>
      <c r="CT202" s="87"/>
      <c r="CU202" s="87"/>
      <c r="CV202" s="88">
        <v>92700000</v>
      </c>
      <c r="CW202" s="87">
        <v>92700000</v>
      </c>
      <c r="CX202" s="87">
        <v>92700000</v>
      </c>
      <c r="CY202" s="87">
        <v>92700000</v>
      </c>
      <c r="CZ202" s="87"/>
      <c r="DA202" s="87"/>
      <c r="DB202" s="87"/>
      <c r="DC202" s="87"/>
      <c r="DD202" s="87"/>
      <c r="DE202" s="85">
        <f t="shared" ref="DE202:DH204" si="417">BQ202+BU202+BZ202+CE202+CI202+CM202+CQ202+CV202+DA202</f>
        <v>92700000</v>
      </c>
      <c r="DF202" s="100">
        <f t="shared" si="417"/>
        <v>92700000</v>
      </c>
      <c r="DG202" s="100">
        <f t="shared" si="417"/>
        <v>92700000</v>
      </c>
      <c r="DH202" s="100">
        <f t="shared" si="417"/>
        <v>92700000</v>
      </c>
      <c r="DI202" s="100"/>
      <c r="DJ202" s="88"/>
      <c r="DK202" s="66"/>
      <c r="DL202" s="88"/>
      <c r="DM202" s="88"/>
      <c r="DN202" s="88"/>
      <c r="DO202" s="88">
        <v>40000000</v>
      </c>
      <c r="DP202" s="88">
        <v>38780000</v>
      </c>
      <c r="DQ202" s="88">
        <v>38780000</v>
      </c>
      <c r="DR202" s="88"/>
      <c r="DS202" s="88"/>
      <c r="DT202" s="88"/>
      <c r="DU202" s="88"/>
      <c r="DV202" s="88"/>
      <c r="DW202" s="88"/>
      <c r="DX202" s="88"/>
      <c r="DY202" s="88"/>
      <c r="DZ202" s="88"/>
      <c r="EA202" s="88"/>
      <c r="EB202" s="88"/>
      <c r="EC202" s="88"/>
      <c r="ED202" s="88"/>
      <c r="EE202" s="88"/>
      <c r="EF202" s="88"/>
      <c r="EG202" s="88"/>
      <c r="EH202" s="88"/>
      <c r="EI202" s="88"/>
      <c r="EJ202" s="88"/>
      <c r="EK202" s="88"/>
      <c r="EL202" s="88"/>
      <c r="EM202" s="88"/>
      <c r="EN202" s="88">
        <v>95481000</v>
      </c>
      <c r="EO202" s="88">
        <v>72000000</v>
      </c>
      <c r="EP202" s="88">
        <v>71155000</v>
      </c>
      <c r="EQ202" s="88">
        <v>71155000</v>
      </c>
      <c r="ER202" s="88"/>
      <c r="ES202" s="88"/>
      <c r="ET202" s="87"/>
      <c r="EU202" s="87"/>
      <c r="EV202" s="87"/>
      <c r="EW202" s="85">
        <f t="shared" ref="EW202:EX204" si="418">DJ202+DN202+DS202+DX202+EB202+EF202+EJ202+EN202+ES202</f>
        <v>95481000</v>
      </c>
      <c r="EX202" s="90">
        <f t="shared" si="418"/>
        <v>112000000</v>
      </c>
      <c r="EY202" s="90">
        <f t="shared" ref="EY202:EZ204" si="419">DL202+DP202+DU202+DZ202+ED202+EH202+EL202+EP202+EU202</f>
        <v>109935000</v>
      </c>
      <c r="EZ202" s="90">
        <f t="shared" si="419"/>
        <v>109935000</v>
      </c>
      <c r="FA202" s="192"/>
      <c r="FB202" s="87"/>
      <c r="FC202" s="88"/>
      <c r="FD202" s="88"/>
      <c r="FE202" s="88"/>
      <c r="FF202" s="147"/>
      <c r="FG202" s="87"/>
      <c r="FH202" s="87"/>
      <c r="FI202" s="87"/>
      <c r="FJ202" s="87"/>
      <c r="FK202" s="87"/>
      <c r="FL202" s="87"/>
      <c r="FM202" s="87"/>
      <c r="FN202" s="87"/>
      <c r="FO202" s="87"/>
      <c r="FP202" s="87"/>
      <c r="FQ202" s="87"/>
      <c r="FR202" s="87"/>
      <c r="FS202" s="87"/>
      <c r="FT202" s="87"/>
      <c r="FU202" s="87"/>
      <c r="FV202" s="87"/>
      <c r="FW202" s="87"/>
      <c r="FX202" s="87"/>
      <c r="FY202" s="87"/>
      <c r="FZ202" s="87"/>
      <c r="GA202" s="87"/>
      <c r="GB202" s="87"/>
      <c r="GC202" s="87"/>
      <c r="GD202" s="87"/>
      <c r="GE202" s="87"/>
      <c r="GF202" s="87"/>
      <c r="GG202" s="87"/>
      <c r="GH202" s="87"/>
      <c r="GI202" s="87"/>
      <c r="GJ202" s="87"/>
      <c r="GK202" s="87">
        <v>98300000</v>
      </c>
      <c r="GL202" s="87">
        <v>112000000</v>
      </c>
      <c r="GM202" s="87">
        <v>67885000</v>
      </c>
      <c r="GN202" s="87">
        <v>14584000</v>
      </c>
      <c r="GO202" s="87"/>
      <c r="GP202" s="87"/>
      <c r="GQ202" s="87"/>
      <c r="GR202" s="87"/>
      <c r="GS202" s="87"/>
      <c r="GT202" s="87"/>
      <c r="GU202" s="85">
        <f t="shared" ref="GU202:GY204" si="420">FB202+FG202+FL202+FQ202+FV202+GA202+GF202+GK202+GP202</f>
        <v>98300000</v>
      </c>
      <c r="GV202" s="85">
        <f t="shared" si="420"/>
        <v>112000000</v>
      </c>
      <c r="GW202" s="85">
        <f t="shared" si="420"/>
        <v>67885000</v>
      </c>
      <c r="GX202" s="85">
        <f t="shared" si="420"/>
        <v>14584000</v>
      </c>
      <c r="GY202" s="85">
        <f t="shared" si="420"/>
        <v>0</v>
      </c>
      <c r="GZ202" s="772">
        <f>BM202+DE202+EW202+GU202</f>
        <v>376481000</v>
      </c>
      <c r="HA202" s="746" t="s">
        <v>1075</v>
      </c>
      <c r="HB202" s="280" t="s">
        <v>1348</v>
      </c>
      <c r="HC202" s="299" t="s">
        <v>1736</v>
      </c>
    </row>
    <row r="203" spans="1:211" ht="114.75" customHeight="1" x14ac:dyDescent="0.2">
      <c r="A203" s="782"/>
      <c r="B203" s="357"/>
      <c r="C203" s="304" t="s">
        <v>484</v>
      </c>
      <c r="D203" s="729" t="s">
        <v>485</v>
      </c>
      <c r="E203" s="833">
        <v>1</v>
      </c>
      <c r="F203" s="833">
        <v>1</v>
      </c>
      <c r="G203" s="287">
        <v>140</v>
      </c>
      <c r="H203" s="283" t="s">
        <v>486</v>
      </c>
      <c r="I203" s="297" t="s">
        <v>443</v>
      </c>
      <c r="J203" s="773" t="s">
        <v>444</v>
      </c>
      <c r="K203" s="773">
        <v>2</v>
      </c>
      <c r="L203" s="564" t="s">
        <v>58</v>
      </c>
      <c r="M203" s="286">
        <v>1</v>
      </c>
      <c r="N203" s="286">
        <v>1</v>
      </c>
      <c r="O203" s="547">
        <v>1</v>
      </c>
      <c r="P203" s="556">
        <v>1</v>
      </c>
      <c r="Q203" s="554">
        <v>1</v>
      </c>
      <c r="R203" s="289"/>
      <c r="S203" s="572">
        <v>0.9</v>
      </c>
      <c r="T203" s="554">
        <v>1</v>
      </c>
      <c r="U203" s="554"/>
      <c r="V203" s="571">
        <v>1</v>
      </c>
      <c r="W203" s="554">
        <v>1</v>
      </c>
      <c r="X203" s="564"/>
      <c r="Y203" s="702">
        <v>0.3</v>
      </c>
      <c r="Z203" s="565">
        <f>BM203/$BM$201</f>
        <v>0.17857142857142858</v>
      </c>
      <c r="AA203" s="286">
        <v>3</v>
      </c>
      <c r="AB203" s="382" t="s">
        <v>455</v>
      </c>
      <c r="AC203" s="68"/>
      <c r="AD203" s="55"/>
      <c r="AE203" s="54"/>
      <c r="AF203" s="54"/>
      <c r="AG203" s="68"/>
      <c r="AH203" s="55"/>
      <c r="AI203" s="55"/>
      <c r="AJ203" s="55"/>
      <c r="AK203" s="68"/>
      <c r="AL203" s="55"/>
      <c r="AM203" s="55"/>
      <c r="AN203" s="55"/>
      <c r="AO203" s="68"/>
      <c r="AP203" s="55"/>
      <c r="AQ203" s="55"/>
      <c r="AR203" s="55"/>
      <c r="AS203" s="68"/>
      <c r="AT203" s="55"/>
      <c r="AU203" s="54"/>
      <c r="AV203" s="54"/>
      <c r="AW203" s="68"/>
      <c r="AX203" s="55"/>
      <c r="AY203" s="55"/>
      <c r="AZ203" s="55"/>
      <c r="BA203" s="68"/>
      <c r="BB203" s="55"/>
      <c r="BC203" s="55"/>
      <c r="BD203" s="55"/>
      <c r="BE203" s="53">
        <v>25000000</v>
      </c>
      <c r="BF203" s="55">
        <v>25000000</v>
      </c>
      <c r="BG203" s="54">
        <v>17500000</v>
      </c>
      <c r="BH203" s="54">
        <v>17500000</v>
      </c>
      <c r="BI203" s="61"/>
      <c r="BJ203" s="54"/>
      <c r="BK203" s="54"/>
      <c r="BL203" s="55"/>
      <c r="BM203" s="53">
        <f>+AC203+AG203+AK203+AO203+AS203+AW203+BA203+BE203+BI203</f>
        <v>25000000</v>
      </c>
      <c r="BN203" s="54">
        <f t="shared" si="416"/>
        <v>25000000</v>
      </c>
      <c r="BO203" s="54">
        <f t="shared" si="416"/>
        <v>17500000</v>
      </c>
      <c r="BP203" s="54">
        <f t="shared" si="416"/>
        <v>17500000</v>
      </c>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88">
        <v>25750000</v>
      </c>
      <c r="CW203" s="87">
        <v>25750000</v>
      </c>
      <c r="CX203" s="87">
        <v>25550000</v>
      </c>
      <c r="CY203" s="87">
        <v>25550000</v>
      </c>
      <c r="CZ203" s="87"/>
      <c r="DA203" s="100"/>
      <c r="DB203" s="100"/>
      <c r="DC203" s="100"/>
      <c r="DD203" s="100"/>
      <c r="DE203" s="85">
        <f t="shared" si="417"/>
        <v>25750000</v>
      </c>
      <c r="DF203" s="100">
        <f t="shared" si="417"/>
        <v>25750000</v>
      </c>
      <c r="DG203" s="100">
        <f t="shared" si="417"/>
        <v>25550000</v>
      </c>
      <c r="DH203" s="100">
        <f t="shared" si="417"/>
        <v>25550000</v>
      </c>
      <c r="DI203" s="100"/>
      <c r="DJ203" s="88"/>
      <c r="DK203" s="66"/>
      <c r="DL203" s="88"/>
      <c r="DM203" s="88"/>
      <c r="DN203" s="88"/>
      <c r="DO203" s="88">
        <v>2500000</v>
      </c>
      <c r="DP203" s="88">
        <v>2500000</v>
      </c>
      <c r="DQ203" s="88">
        <v>2500000</v>
      </c>
      <c r="DR203" s="88"/>
      <c r="DS203" s="88"/>
      <c r="DT203" s="88"/>
      <c r="DU203" s="88"/>
      <c r="DV203" s="88"/>
      <c r="DW203" s="88"/>
      <c r="DX203" s="88"/>
      <c r="DY203" s="88"/>
      <c r="DZ203" s="88"/>
      <c r="EA203" s="88"/>
      <c r="EB203" s="88"/>
      <c r="EC203" s="88"/>
      <c r="ED203" s="88"/>
      <c r="EE203" s="88"/>
      <c r="EF203" s="88"/>
      <c r="EG203" s="88"/>
      <c r="EH203" s="88"/>
      <c r="EI203" s="88"/>
      <c r="EJ203" s="88"/>
      <c r="EK203" s="88"/>
      <c r="EL203" s="88"/>
      <c r="EM203" s="88"/>
      <c r="EN203" s="88">
        <v>26522500</v>
      </c>
      <c r="EO203" s="88">
        <v>24000000</v>
      </c>
      <c r="EP203" s="88">
        <v>24000000</v>
      </c>
      <c r="EQ203" s="88">
        <v>24000000</v>
      </c>
      <c r="ER203" s="88"/>
      <c r="ES203" s="88"/>
      <c r="ET203" s="87"/>
      <c r="EU203" s="87"/>
      <c r="EV203" s="87"/>
      <c r="EW203" s="85">
        <f t="shared" si="418"/>
        <v>26522500</v>
      </c>
      <c r="EX203" s="90">
        <f t="shared" si="418"/>
        <v>26500000</v>
      </c>
      <c r="EY203" s="90">
        <f t="shared" si="419"/>
        <v>26500000</v>
      </c>
      <c r="EZ203" s="90">
        <f t="shared" si="419"/>
        <v>26500000</v>
      </c>
      <c r="FA203" s="192"/>
      <c r="FB203" s="87"/>
      <c r="FC203" s="88"/>
      <c r="FD203" s="88"/>
      <c r="FE203" s="88"/>
      <c r="FF203" s="147"/>
      <c r="FG203" s="87"/>
      <c r="FH203" s="87"/>
      <c r="FI203" s="87"/>
      <c r="FJ203" s="87"/>
      <c r="FK203" s="87"/>
      <c r="FL203" s="87"/>
      <c r="FM203" s="87"/>
      <c r="FN203" s="87"/>
      <c r="FO203" s="87"/>
      <c r="FP203" s="87"/>
      <c r="FQ203" s="87"/>
      <c r="FR203" s="87"/>
      <c r="FS203" s="87"/>
      <c r="FT203" s="87"/>
      <c r="FU203" s="87"/>
      <c r="FV203" s="87"/>
      <c r="FW203" s="87"/>
      <c r="FX203" s="87"/>
      <c r="FY203" s="87"/>
      <c r="FZ203" s="87"/>
      <c r="GA203" s="87"/>
      <c r="GB203" s="87"/>
      <c r="GC203" s="87"/>
      <c r="GD203" s="87"/>
      <c r="GE203" s="87"/>
      <c r="GF203" s="87"/>
      <c r="GG203" s="87"/>
      <c r="GH203" s="87"/>
      <c r="GI203" s="87"/>
      <c r="GJ203" s="87"/>
      <c r="GK203" s="87">
        <v>27300000</v>
      </c>
      <c r="GL203" s="87">
        <v>28000000</v>
      </c>
      <c r="GM203" s="87">
        <v>13990000</v>
      </c>
      <c r="GN203" s="87">
        <v>2798000</v>
      </c>
      <c r="GO203" s="87"/>
      <c r="GP203" s="87"/>
      <c r="GQ203" s="87"/>
      <c r="GR203" s="87"/>
      <c r="GS203" s="87"/>
      <c r="GT203" s="87"/>
      <c r="GU203" s="85">
        <f t="shared" si="420"/>
        <v>27300000</v>
      </c>
      <c r="GV203" s="85">
        <f t="shared" si="420"/>
        <v>28000000</v>
      </c>
      <c r="GW203" s="85">
        <f t="shared" si="420"/>
        <v>13990000</v>
      </c>
      <c r="GX203" s="85">
        <f t="shared" si="420"/>
        <v>2798000</v>
      </c>
      <c r="GY203" s="85">
        <f t="shared" si="420"/>
        <v>0</v>
      </c>
      <c r="GZ203" s="772">
        <f>BM203+DE203+EW203+GU203</f>
        <v>104572500</v>
      </c>
      <c r="HA203" s="738" t="s">
        <v>1076</v>
      </c>
      <c r="HB203" s="280" t="s">
        <v>1349</v>
      </c>
      <c r="HC203" s="299" t="s">
        <v>1737</v>
      </c>
    </row>
    <row r="204" spans="1:211" ht="114.75" customHeight="1" x14ac:dyDescent="0.2">
      <c r="A204" s="782"/>
      <c r="B204" s="357"/>
      <c r="C204" s="300"/>
      <c r="D204" s="573"/>
      <c r="E204" s="574"/>
      <c r="F204" s="574"/>
      <c r="G204" s="287">
        <v>141</v>
      </c>
      <c r="H204" s="283" t="s">
        <v>487</v>
      </c>
      <c r="I204" s="297" t="s">
        <v>443</v>
      </c>
      <c r="J204" s="773" t="s">
        <v>444</v>
      </c>
      <c r="K204" s="773">
        <v>2</v>
      </c>
      <c r="L204" s="575" t="s">
        <v>58</v>
      </c>
      <c r="M204" s="286" t="s">
        <v>53</v>
      </c>
      <c r="N204" s="286">
        <v>1</v>
      </c>
      <c r="O204" s="829">
        <v>1</v>
      </c>
      <c r="P204" s="830">
        <v>1</v>
      </c>
      <c r="Q204" s="559">
        <v>1</v>
      </c>
      <c r="R204" s="289"/>
      <c r="S204" s="560">
        <v>0.9</v>
      </c>
      <c r="T204" s="554">
        <v>1</v>
      </c>
      <c r="U204" s="554"/>
      <c r="V204" s="571">
        <v>1</v>
      </c>
      <c r="W204" s="559">
        <v>1</v>
      </c>
      <c r="X204" s="575"/>
      <c r="Y204" s="706">
        <v>0.3</v>
      </c>
      <c r="Z204" s="565">
        <f>BM204/$BM$201</f>
        <v>0.17857142857142858</v>
      </c>
      <c r="AA204" s="286">
        <v>3</v>
      </c>
      <c r="AB204" s="382" t="s">
        <v>455</v>
      </c>
      <c r="AC204" s="68"/>
      <c r="AD204" s="55"/>
      <c r="AE204" s="54"/>
      <c r="AF204" s="54"/>
      <c r="AG204" s="68"/>
      <c r="AH204" s="55"/>
      <c r="AI204" s="55"/>
      <c r="AJ204" s="55"/>
      <c r="AK204" s="68"/>
      <c r="AL204" s="55"/>
      <c r="AM204" s="55"/>
      <c r="AN204" s="55"/>
      <c r="AO204" s="68"/>
      <c r="AP204" s="55"/>
      <c r="AQ204" s="55"/>
      <c r="AR204" s="55"/>
      <c r="AS204" s="68"/>
      <c r="AT204" s="55"/>
      <c r="AU204" s="54"/>
      <c r="AV204" s="54"/>
      <c r="AW204" s="68"/>
      <c r="AX204" s="55"/>
      <c r="AY204" s="55"/>
      <c r="AZ204" s="55"/>
      <c r="BA204" s="68"/>
      <c r="BB204" s="55"/>
      <c r="BC204" s="55"/>
      <c r="BD204" s="55"/>
      <c r="BE204" s="53">
        <v>25000000</v>
      </c>
      <c r="BF204" s="55">
        <v>25000000</v>
      </c>
      <c r="BG204" s="54">
        <v>3750000</v>
      </c>
      <c r="BH204" s="54">
        <v>3750000</v>
      </c>
      <c r="BI204" s="61"/>
      <c r="BJ204" s="54"/>
      <c r="BK204" s="54"/>
      <c r="BL204" s="55"/>
      <c r="BM204" s="53">
        <f>+AC204+AG204+AK204+AO204+AS204+AW204+BA204+BE204+BI204</f>
        <v>25000000</v>
      </c>
      <c r="BN204" s="54">
        <f t="shared" si="416"/>
        <v>25000000</v>
      </c>
      <c r="BO204" s="54">
        <f t="shared" si="416"/>
        <v>3750000</v>
      </c>
      <c r="BP204" s="54">
        <f t="shared" si="416"/>
        <v>3750000</v>
      </c>
      <c r="BQ204" s="100"/>
      <c r="BR204" s="100"/>
      <c r="BS204" s="100"/>
      <c r="BT204" s="100"/>
      <c r="BU204" s="100"/>
      <c r="BV204" s="100"/>
      <c r="BW204" s="100"/>
      <c r="BX204" s="100"/>
      <c r="BY204" s="100"/>
      <c r="BZ204" s="100"/>
      <c r="CA204" s="100"/>
      <c r="CB204" s="100"/>
      <c r="CC204" s="100"/>
      <c r="CD204" s="100"/>
      <c r="CE204" s="100"/>
      <c r="CF204" s="100"/>
      <c r="CG204" s="100"/>
      <c r="CH204" s="100"/>
      <c r="CI204" s="100"/>
      <c r="CJ204" s="100"/>
      <c r="CK204" s="100"/>
      <c r="CL204" s="100"/>
      <c r="CM204" s="100"/>
      <c r="CN204" s="100"/>
      <c r="CO204" s="100"/>
      <c r="CP204" s="100"/>
      <c r="CQ204" s="100"/>
      <c r="CR204" s="100"/>
      <c r="CS204" s="100"/>
      <c r="CT204" s="100"/>
      <c r="CU204" s="100"/>
      <c r="CV204" s="88">
        <v>25750000</v>
      </c>
      <c r="CW204" s="87">
        <v>25750000</v>
      </c>
      <c r="CX204" s="87">
        <v>25750000</v>
      </c>
      <c r="CY204" s="87">
        <v>25750000</v>
      </c>
      <c r="CZ204" s="87"/>
      <c r="DA204" s="100"/>
      <c r="DB204" s="100"/>
      <c r="DC204" s="100"/>
      <c r="DD204" s="100"/>
      <c r="DE204" s="85">
        <f t="shared" si="417"/>
        <v>25750000</v>
      </c>
      <c r="DF204" s="100">
        <f t="shared" si="417"/>
        <v>25750000</v>
      </c>
      <c r="DG204" s="100">
        <f t="shared" si="417"/>
        <v>25750000</v>
      </c>
      <c r="DH204" s="100">
        <f t="shared" si="417"/>
        <v>25750000</v>
      </c>
      <c r="DI204" s="100"/>
      <c r="DJ204" s="88"/>
      <c r="DK204" s="66"/>
      <c r="DL204" s="88"/>
      <c r="DM204" s="88"/>
      <c r="DN204" s="88"/>
      <c r="DO204" s="88">
        <v>2500000</v>
      </c>
      <c r="DP204" s="88">
        <v>2120000</v>
      </c>
      <c r="DQ204" s="88">
        <v>2120000</v>
      </c>
      <c r="DR204" s="88"/>
      <c r="DS204" s="88"/>
      <c r="DT204" s="88"/>
      <c r="DU204" s="88"/>
      <c r="DV204" s="88"/>
      <c r="DW204" s="88"/>
      <c r="DX204" s="88"/>
      <c r="DY204" s="88"/>
      <c r="DZ204" s="88"/>
      <c r="EA204" s="88"/>
      <c r="EB204" s="88"/>
      <c r="EC204" s="88"/>
      <c r="ED204" s="88"/>
      <c r="EE204" s="88"/>
      <c r="EF204" s="88"/>
      <c r="EG204" s="88"/>
      <c r="EH204" s="88"/>
      <c r="EI204" s="88"/>
      <c r="EJ204" s="88"/>
      <c r="EK204" s="88"/>
      <c r="EL204" s="88"/>
      <c r="EM204" s="88"/>
      <c r="EN204" s="88">
        <v>26522500</v>
      </c>
      <c r="EO204" s="88">
        <v>24000000</v>
      </c>
      <c r="EP204" s="88">
        <v>24000000</v>
      </c>
      <c r="EQ204" s="88">
        <v>24000000</v>
      </c>
      <c r="ER204" s="88"/>
      <c r="ES204" s="88"/>
      <c r="ET204" s="87"/>
      <c r="EU204" s="87"/>
      <c r="EV204" s="87"/>
      <c r="EW204" s="85">
        <f t="shared" si="418"/>
        <v>26522500</v>
      </c>
      <c r="EX204" s="90">
        <f t="shared" si="418"/>
        <v>26500000</v>
      </c>
      <c r="EY204" s="90">
        <f t="shared" si="419"/>
        <v>26120000</v>
      </c>
      <c r="EZ204" s="90">
        <f t="shared" si="419"/>
        <v>26120000</v>
      </c>
      <c r="FA204" s="192"/>
      <c r="FB204" s="87"/>
      <c r="FC204" s="88"/>
      <c r="FD204" s="88"/>
      <c r="FE204" s="88"/>
      <c r="FF204" s="147"/>
      <c r="FG204" s="87"/>
      <c r="FH204" s="87"/>
      <c r="FI204" s="87"/>
      <c r="FJ204" s="87"/>
      <c r="FK204" s="87"/>
      <c r="FL204" s="87"/>
      <c r="FM204" s="87"/>
      <c r="FN204" s="87"/>
      <c r="FO204" s="87"/>
      <c r="FP204" s="87"/>
      <c r="FQ204" s="87"/>
      <c r="FR204" s="87"/>
      <c r="FS204" s="87"/>
      <c r="FT204" s="87"/>
      <c r="FU204" s="87"/>
      <c r="FV204" s="87"/>
      <c r="FW204" s="87"/>
      <c r="FX204" s="87"/>
      <c r="FY204" s="87"/>
      <c r="FZ204" s="87"/>
      <c r="GA204" s="87"/>
      <c r="GB204" s="87"/>
      <c r="GC204" s="87"/>
      <c r="GD204" s="87"/>
      <c r="GE204" s="87"/>
      <c r="GF204" s="87"/>
      <c r="GG204" s="87"/>
      <c r="GH204" s="87"/>
      <c r="GI204" s="87"/>
      <c r="GJ204" s="87"/>
      <c r="GK204" s="87">
        <v>27381780</v>
      </c>
      <c r="GL204" s="87">
        <v>28000000</v>
      </c>
      <c r="GM204" s="87">
        <v>13990000</v>
      </c>
      <c r="GN204" s="87">
        <v>0</v>
      </c>
      <c r="GO204" s="87"/>
      <c r="GP204" s="87"/>
      <c r="GQ204" s="87"/>
      <c r="GR204" s="87"/>
      <c r="GS204" s="87"/>
      <c r="GT204" s="87"/>
      <c r="GU204" s="85">
        <f t="shared" si="420"/>
        <v>27381780</v>
      </c>
      <c r="GV204" s="85">
        <f t="shared" si="420"/>
        <v>28000000</v>
      </c>
      <c r="GW204" s="85">
        <f t="shared" si="420"/>
        <v>13990000</v>
      </c>
      <c r="GX204" s="85">
        <f t="shared" si="420"/>
        <v>0</v>
      </c>
      <c r="GY204" s="85">
        <f t="shared" si="420"/>
        <v>0</v>
      </c>
      <c r="GZ204" s="772">
        <f>BM204+DE204+EW204+GU204</f>
        <v>104654280</v>
      </c>
      <c r="HA204" s="746" t="s">
        <v>1077</v>
      </c>
      <c r="HB204" s="280" t="s">
        <v>1350</v>
      </c>
      <c r="HC204" s="299" t="s">
        <v>1738</v>
      </c>
    </row>
    <row r="205" spans="1:211" ht="24.75" customHeight="1" x14ac:dyDescent="0.2">
      <c r="A205" s="782"/>
      <c r="B205" s="357"/>
      <c r="C205" s="266">
        <v>40</v>
      </c>
      <c r="D205" s="267" t="s">
        <v>488</v>
      </c>
      <c r="E205" s="320"/>
      <c r="F205" s="320"/>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14">
        <f t="shared" ref="AC205:BL205" si="421">SUM(AC206:AC210)</f>
        <v>0</v>
      </c>
      <c r="AD205" s="214">
        <f t="shared" si="421"/>
        <v>0</v>
      </c>
      <c r="AE205" s="214">
        <f t="shared" si="421"/>
        <v>0</v>
      </c>
      <c r="AF205" s="214">
        <f t="shared" si="421"/>
        <v>0</v>
      </c>
      <c r="AG205" s="214">
        <f t="shared" si="421"/>
        <v>0</v>
      </c>
      <c r="AH205" s="214">
        <f t="shared" si="421"/>
        <v>30000000</v>
      </c>
      <c r="AI205" s="214">
        <f t="shared" si="421"/>
        <v>3534550</v>
      </c>
      <c r="AJ205" s="214">
        <f t="shared" si="421"/>
        <v>3534550</v>
      </c>
      <c r="AK205" s="214">
        <f t="shared" si="421"/>
        <v>0</v>
      </c>
      <c r="AL205" s="214">
        <f t="shared" si="421"/>
        <v>0</v>
      </c>
      <c r="AM205" s="214">
        <f t="shared" si="421"/>
        <v>0</v>
      </c>
      <c r="AN205" s="214">
        <f t="shared" si="421"/>
        <v>0</v>
      </c>
      <c r="AO205" s="214">
        <f t="shared" si="421"/>
        <v>7383</v>
      </c>
      <c r="AP205" s="214">
        <f t="shared" si="421"/>
        <v>295344126</v>
      </c>
      <c r="AQ205" s="214">
        <f t="shared" si="421"/>
        <v>101394245</v>
      </c>
      <c r="AR205" s="214">
        <f t="shared" si="421"/>
        <v>101394245</v>
      </c>
      <c r="AS205" s="214">
        <f t="shared" si="421"/>
        <v>0</v>
      </c>
      <c r="AT205" s="214">
        <f t="shared" si="421"/>
        <v>0</v>
      </c>
      <c r="AU205" s="214">
        <f t="shared" si="421"/>
        <v>0</v>
      </c>
      <c r="AV205" s="214">
        <f t="shared" si="421"/>
        <v>0</v>
      </c>
      <c r="AW205" s="214">
        <f t="shared" si="421"/>
        <v>0</v>
      </c>
      <c r="AX205" s="214">
        <f t="shared" si="421"/>
        <v>0</v>
      </c>
      <c r="AY205" s="214">
        <f t="shared" si="421"/>
        <v>0</v>
      </c>
      <c r="AZ205" s="214">
        <f t="shared" si="421"/>
        <v>0</v>
      </c>
      <c r="BA205" s="214">
        <f t="shared" si="421"/>
        <v>0</v>
      </c>
      <c r="BB205" s="214">
        <f t="shared" si="421"/>
        <v>0</v>
      </c>
      <c r="BC205" s="214">
        <f t="shared" si="421"/>
        <v>0</v>
      </c>
      <c r="BD205" s="214">
        <f t="shared" si="421"/>
        <v>0</v>
      </c>
      <c r="BE205" s="214">
        <f t="shared" si="421"/>
        <v>307812279</v>
      </c>
      <c r="BF205" s="214">
        <f t="shared" si="421"/>
        <v>307812279</v>
      </c>
      <c r="BG205" s="214">
        <f t="shared" si="421"/>
        <v>186143333</v>
      </c>
      <c r="BH205" s="214">
        <f t="shared" si="421"/>
        <v>186143333</v>
      </c>
      <c r="BI205" s="214">
        <f t="shared" si="421"/>
        <v>0</v>
      </c>
      <c r="BJ205" s="214">
        <f t="shared" si="421"/>
        <v>0</v>
      </c>
      <c r="BK205" s="214">
        <f t="shared" si="421"/>
        <v>0</v>
      </c>
      <c r="BL205" s="214">
        <f t="shared" si="421"/>
        <v>0</v>
      </c>
      <c r="BM205" s="214">
        <f t="shared" ref="BM205:DX205" si="422">SUM(BM206:BM210)</f>
        <v>307819662</v>
      </c>
      <c r="BN205" s="214">
        <f t="shared" si="422"/>
        <v>633156405</v>
      </c>
      <c r="BO205" s="214">
        <f t="shared" si="422"/>
        <v>291072128</v>
      </c>
      <c r="BP205" s="214">
        <f t="shared" si="422"/>
        <v>291072128</v>
      </c>
      <c r="BQ205" s="214">
        <f t="shared" si="422"/>
        <v>0</v>
      </c>
      <c r="BR205" s="214">
        <f t="shared" si="422"/>
        <v>0</v>
      </c>
      <c r="BS205" s="214">
        <f t="shared" si="422"/>
        <v>0</v>
      </c>
      <c r="BT205" s="214">
        <f t="shared" si="422"/>
        <v>0</v>
      </c>
      <c r="BU205" s="214">
        <f t="shared" si="422"/>
        <v>0</v>
      </c>
      <c r="BV205" s="214">
        <f t="shared" si="422"/>
        <v>100000000</v>
      </c>
      <c r="BW205" s="214">
        <f t="shared" si="422"/>
        <v>96170948</v>
      </c>
      <c r="BX205" s="214">
        <f t="shared" si="422"/>
        <v>91711083</v>
      </c>
      <c r="BY205" s="214">
        <f t="shared" si="422"/>
        <v>0</v>
      </c>
      <c r="BZ205" s="214">
        <f t="shared" si="422"/>
        <v>0</v>
      </c>
      <c r="CA205" s="214">
        <f t="shared" si="422"/>
        <v>0</v>
      </c>
      <c r="CB205" s="214">
        <f t="shared" si="422"/>
        <v>0</v>
      </c>
      <c r="CC205" s="214">
        <f t="shared" si="422"/>
        <v>0</v>
      </c>
      <c r="CD205" s="214">
        <f t="shared" si="422"/>
        <v>0</v>
      </c>
      <c r="CE205" s="214">
        <f t="shared" si="422"/>
        <v>0</v>
      </c>
      <c r="CF205" s="214">
        <f t="shared" si="422"/>
        <v>407432105</v>
      </c>
      <c r="CG205" s="214">
        <f t="shared" si="422"/>
        <v>157383990</v>
      </c>
      <c r="CH205" s="214">
        <f t="shared" si="422"/>
        <v>157383990</v>
      </c>
      <c r="CI205" s="214">
        <f t="shared" si="422"/>
        <v>0</v>
      </c>
      <c r="CJ205" s="214">
        <f t="shared" si="422"/>
        <v>0</v>
      </c>
      <c r="CK205" s="214">
        <f t="shared" si="422"/>
        <v>0</v>
      </c>
      <c r="CL205" s="214">
        <f t="shared" si="422"/>
        <v>0</v>
      </c>
      <c r="CM205" s="214">
        <f t="shared" si="422"/>
        <v>0</v>
      </c>
      <c r="CN205" s="214">
        <f t="shared" si="422"/>
        <v>0</v>
      </c>
      <c r="CO205" s="214">
        <f t="shared" si="422"/>
        <v>0</v>
      </c>
      <c r="CP205" s="214">
        <f t="shared" si="422"/>
        <v>0</v>
      </c>
      <c r="CQ205" s="214">
        <f t="shared" si="422"/>
        <v>0</v>
      </c>
      <c r="CR205" s="214">
        <f t="shared" si="422"/>
        <v>0</v>
      </c>
      <c r="CS205" s="214">
        <f t="shared" si="422"/>
        <v>0</v>
      </c>
      <c r="CT205" s="214">
        <f t="shared" si="422"/>
        <v>0</v>
      </c>
      <c r="CU205" s="214">
        <f t="shared" si="422"/>
        <v>0</v>
      </c>
      <c r="CV205" s="214">
        <f t="shared" si="422"/>
        <v>189234597.36018443</v>
      </c>
      <c r="CW205" s="214">
        <f t="shared" si="422"/>
        <v>289234596.99691093</v>
      </c>
      <c r="CX205" s="214">
        <f t="shared" si="422"/>
        <v>248422135</v>
      </c>
      <c r="CY205" s="214">
        <f t="shared" si="422"/>
        <v>245627000</v>
      </c>
      <c r="CZ205" s="214">
        <f t="shared" si="422"/>
        <v>0</v>
      </c>
      <c r="DA205" s="214">
        <f t="shared" si="422"/>
        <v>0</v>
      </c>
      <c r="DB205" s="214">
        <f t="shared" si="422"/>
        <v>0</v>
      </c>
      <c r="DC205" s="214">
        <f t="shared" si="422"/>
        <v>0</v>
      </c>
      <c r="DD205" s="214">
        <f t="shared" si="422"/>
        <v>0</v>
      </c>
      <c r="DE205" s="214">
        <f t="shared" si="422"/>
        <v>189234597.00000003</v>
      </c>
      <c r="DF205" s="214">
        <f t="shared" si="422"/>
        <v>796666701.99691093</v>
      </c>
      <c r="DG205" s="214">
        <f t="shared" si="422"/>
        <v>501977073</v>
      </c>
      <c r="DH205" s="214">
        <f t="shared" si="422"/>
        <v>494722073</v>
      </c>
      <c r="DI205" s="214">
        <f t="shared" si="422"/>
        <v>0</v>
      </c>
      <c r="DJ205" s="214">
        <f t="shared" si="422"/>
        <v>0</v>
      </c>
      <c r="DK205" s="214">
        <f t="shared" si="422"/>
        <v>0</v>
      </c>
      <c r="DL205" s="214">
        <f t="shared" si="422"/>
        <v>0</v>
      </c>
      <c r="DM205" s="214">
        <f t="shared" si="422"/>
        <v>0</v>
      </c>
      <c r="DN205" s="214">
        <f t="shared" si="422"/>
        <v>0</v>
      </c>
      <c r="DO205" s="214">
        <f t="shared" si="422"/>
        <v>277966570</v>
      </c>
      <c r="DP205" s="214">
        <f t="shared" si="422"/>
        <v>106880109</v>
      </c>
      <c r="DQ205" s="214">
        <f t="shared" si="422"/>
        <v>106880109</v>
      </c>
      <c r="DR205" s="214">
        <f t="shared" si="422"/>
        <v>0</v>
      </c>
      <c r="DS205" s="214">
        <f t="shared" si="422"/>
        <v>0</v>
      </c>
      <c r="DT205" s="214">
        <f t="shared" si="422"/>
        <v>0</v>
      </c>
      <c r="DU205" s="214">
        <f t="shared" si="422"/>
        <v>0</v>
      </c>
      <c r="DV205" s="214">
        <f t="shared" si="422"/>
        <v>0</v>
      </c>
      <c r="DW205" s="214">
        <f t="shared" si="422"/>
        <v>0</v>
      </c>
      <c r="DX205" s="214">
        <f t="shared" si="422"/>
        <v>0</v>
      </c>
      <c r="DY205" s="214">
        <f t="shared" ref="DY205:EW205" si="423">SUM(DY206:DY210)</f>
        <v>418782940</v>
      </c>
      <c r="DZ205" s="214">
        <f t="shared" si="423"/>
        <v>351463748</v>
      </c>
      <c r="EA205" s="214">
        <f t="shared" si="423"/>
        <v>351463748</v>
      </c>
      <c r="EB205" s="214">
        <f t="shared" si="423"/>
        <v>0</v>
      </c>
      <c r="EC205" s="214">
        <f t="shared" si="423"/>
        <v>0</v>
      </c>
      <c r="ED205" s="214">
        <f t="shared" si="423"/>
        <v>0</v>
      </c>
      <c r="EE205" s="214">
        <f t="shared" si="423"/>
        <v>0</v>
      </c>
      <c r="EF205" s="214">
        <f t="shared" si="423"/>
        <v>0</v>
      </c>
      <c r="EG205" s="214">
        <f t="shared" si="423"/>
        <v>0</v>
      </c>
      <c r="EH205" s="214">
        <f t="shared" si="423"/>
        <v>0</v>
      </c>
      <c r="EI205" s="214">
        <f t="shared" si="423"/>
        <v>0</v>
      </c>
      <c r="EJ205" s="214">
        <f t="shared" si="423"/>
        <v>0</v>
      </c>
      <c r="EK205" s="214">
        <f t="shared" si="423"/>
        <v>0</v>
      </c>
      <c r="EL205" s="214">
        <f t="shared" si="423"/>
        <v>0</v>
      </c>
      <c r="EM205" s="214">
        <f t="shared" si="423"/>
        <v>0</v>
      </c>
      <c r="EN205" s="214">
        <f t="shared" si="423"/>
        <v>194911635</v>
      </c>
      <c r="EO205" s="214">
        <f t="shared" si="423"/>
        <v>381611111.06999999</v>
      </c>
      <c r="EP205" s="214">
        <f t="shared" si="423"/>
        <v>305347959</v>
      </c>
      <c r="EQ205" s="214">
        <f t="shared" si="423"/>
        <v>305347959</v>
      </c>
      <c r="ER205" s="214">
        <f t="shared" si="423"/>
        <v>0</v>
      </c>
      <c r="ES205" s="214">
        <f t="shared" si="423"/>
        <v>0</v>
      </c>
      <c r="ET205" s="214">
        <f t="shared" si="423"/>
        <v>0</v>
      </c>
      <c r="EU205" s="214">
        <f t="shared" si="423"/>
        <v>0</v>
      </c>
      <c r="EV205" s="214">
        <f t="shared" si="423"/>
        <v>0</v>
      </c>
      <c r="EW205" s="214">
        <f t="shared" si="423"/>
        <v>194911635</v>
      </c>
      <c r="EX205" s="214">
        <f t="shared" ref="EX205:GZ205" si="424">SUM(EX206:EX210)</f>
        <v>1078360621.0699999</v>
      </c>
      <c r="EY205" s="214">
        <f t="shared" si="424"/>
        <v>763691816</v>
      </c>
      <c r="EZ205" s="214">
        <f t="shared" si="424"/>
        <v>763691816</v>
      </c>
      <c r="FA205" s="214">
        <f t="shared" si="424"/>
        <v>0</v>
      </c>
      <c r="FB205" s="214">
        <f t="shared" si="424"/>
        <v>0</v>
      </c>
      <c r="FC205" s="214">
        <f t="shared" si="424"/>
        <v>0</v>
      </c>
      <c r="FD205" s="214">
        <f t="shared" si="424"/>
        <v>0</v>
      </c>
      <c r="FE205" s="214">
        <f t="shared" si="424"/>
        <v>0</v>
      </c>
      <c r="FF205" s="214">
        <f t="shared" si="424"/>
        <v>0</v>
      </c>
      <c r="FG205" s="214">
        <f t="shared" si="424"/>
        <v>0</v>
      </c>
      <c r="FH205" s="214">
        <f t="shared" si="424"/>
        <v>42719400</v>
      </c>
      <c r="FI205" s="214">
        <f t="shared" si="424"/>
        <v>42719400</v>
      </c>
      <c r="FJ205" s="214">
        <f t="shared" si="424"/>
        <v>42719400</v>
      </c>
      <c r="FK205" s="214">
        <f t="shared" si="424"/>
        <v>0</v>
      </c>
      <c r="FL205" s="214">
        <f t="shared" si="424"/>
        <v>0</v>
      </c>
      <c r="FM205" s="214">
        <f t="shared" si="424"/>
        <v>80000000</v>
      </c>
      <c r="FN205" s="214">
        <f t="shared" si="424"/>
        <v>9886086</v>
      </c>
      <c r="FO205" s="214">
        <f t="shared" si="424"/>
        <v>4513086</v>
      </c>
      <c r="FP205" s="214">
        <f t="shared" si="424"/>
        <v>0</v>
      </c>
      <c r="FQ205" s="214">
        <f t="shared" si="424"/>
        <v>0</v>
      </c>
      <c r="FR205" s="214">
        <f t="shared" si="424"/>
        <v>422445905</v>
      </c>
      <c r="FS205" s="214">
        <f t="shared" si="424"/>
        <v>70981000</v>
      </c>
      <c r="FT205" s="214">
        <f t="shared" si="424"/>
        <v>4589000</v>
      </c>
      <c r="FU205" s="214">
        <f t="shared" si="424"/>
        <v>0</v>
      </c>
      <c r="FV205" s="214">
        <f t="shared" si="424"/>
        <v>0</v>
      </c>
      <c r="FW205" s="214">
        <f t="shared" si="424"/>
        <v>0</v>
      </c>
      <c r="FX205" s="214">
        <f t="shared" si="424"/>
        <v>0</v>
      </c>
      <c r="FY205" s="214">
        <f t="shared" si="424"/>
        <v>0</v>
      </c>
      <c r="FZ205" s="214">
        <f t="shared" si="424"/>
        <v>0</v>
      </c>
      <c r="GA205" s="214">
        <f t="shared" si="424"/>
        <v>0</v>
      </c>
      <c r="GB205" s="214">
        <f t="shared" si="424"/>
        <v>0</v>
      </c>
      <c r="GC205" s="214">
        <f t="shared" si="424"/>
        <v>0</v>
      </c>
      <c r="GD205" s="214">
        <f t="shared" si="424"/>
        <v>0</v>
      </c>
      <c r="GE205" s="214">
        <f t="shared" si="424"/>
        <v>0</v>
      </c>
      <c r="GF205" s="214">
        <f t="shared" si="424"/>
        <v>0</v>
      </c>
      <c r="GG205" s="214">
        <f t="shared" si="424"/>
        <v>0</v>
      </c>
      <c r="GH205" s="214">
        <f t="shared" si="424"/>
        <v>0</v>
      </c>
      <c r="GI205" s="214">
        <f t="shared" si="424"/>
        <v>0</v>
      </c>
      <c r="GJ205" s="214">
        <f t="shared" si="424"/>
        <v>0</v>
      </c>
      <c r="GK205" s="214">
        <f t="shared" si="424"/>
        <v>200758984.00142908</v>
      </c>
      <c r="GL205" s="214">
        <f t="shared" si="424"/>
        <v>342502000</v>
      </c>
      <c r="GM205" s="214">
        <f t="shared" si="424"/>
        <v>217244000</v>
      </c>
      <c r="GN205" s="214">
        <f t="shared" si="424"/>
        <v>36469000</v>
      </c>
      <c r="GO205" s="214">
        <f t="shared" si="424"/>
        <v>0</v>
      </c>
      <c r="GP205" s="214">
        <f t="shared" si="424"/>
        <v>0</v>
      </c>
      <c r="GQ205" s="214">
        <f t="shared" si="424"/>
        <v>0</v>
      </c>
      <c r="GR205" s="214">
        <f t="shared" si="424"/>
        <v>0</v>
      </c>
      <c r="GS205" s="214">
        <f t="shared" si="424"/>
        <v>0</v>
      </c>
      <c r="GT205" s="214">
        <f t="shared" si="424"/>
        <v>0</v>
      </c>
      <c r="GU205" s="214">
        <f t="shared" si="424"/>
        <v>200758984.00142908</v>
      </c>
      <c r="GV205" s="214">
        <f t="shared" si="424"/>
        <v>887667305</v>
      </c>
      <c r="GW205" s="214">
        <f t="shared" si="424"/>
        <v>340830486</v>
      </c>
      <c r="GX205" s="214">
        <f t="shared" si="424"/>
        <v>88290486</v>
      </c>
      <c r="GY205" s="214">
        <f t="shared" si="424"/>
        <v>0</v>
      </c>
      <c r="GZ205" s="776">
        <f t="shared" si="424"/>
        <v>892724878.00142908</v>
      </c>
      <c r="HA205" s="269"/>
      <c r="HB205" s="266"/>
      <c r="HC205" s="326"/>
    </row>
    <row r="206" spans="1:211" ht="95.25" customHeight="1" x14ac:dyDescent="0.2">
      <c r="A206" s="782"/>
      <c r="B206" s="357"/>
      <c r="C206" s="527">
        <v>25</v>
      </c>
      <c r="D206" s="729" t="s">
        <v>489</v>
      </c>
      <c r="E206" s="773" t="s">
        <v>490</v>
      </c>
      <c r="F206" s="717" t="s">
        <v>491</v>
      </c>
      <c r="G206" s="287">
        <v>142</v>
      </c>
      <c r="H206" s="283" t="s">
        <v>492</v>
      </c>
      <c r="I206" s="280" t="s">
        <v>493</v>
      </c>
      <c r="J206" s="773" t="s">
        <v>444</v>
      </c>
      <c r="K206" s="773">
        <v>2</v>
      </c>
      <c r="L206" s="564" t="s">
        <v>58</v>
      </c>
      <c r="M206" s="286" t="s">
        <v>53</v>
      </c>
      <c r="N206" s="286">
        <v>12</v>
      </c>
      <c r="O206" s="568">
        <v>12</v>
      </c>
      <c r="P206" s="569">
        <v>12</v>
      </c>
      <c r="Q206" s="563">
        <v>12</v>
      </c>
      <c r="R206" s="289"/>
      <c r="S206" s="571">
        <v>12</v>
      </c>
      <c r="T206" s="563">
        <v>12</v>
      </c>
      <c r="U206" s="563"/>
      <c r="V206" s="571">
        <v>9</v>
      </c>
      <c r="W206" s="563">
        <v>12</v>
      </c>
      <c r="X206" s="564"/>
      <c r="Y206" s="564">
        <v>0</v>
      </c>
      <c r="Z206" s="565">
        <f>BM206/$BM$205</f>
        <v>3.2486553766666149E-2</v>
      </c>
      <c r="AA206" s="287">
        <v>3</v>
      </c>
      <c r="AB206" s="380" t="s">
        <v>455</v>
      </c>
      <c r="AC206" s="68"/>
      <c r="AD206" s="55"/>
      <c r="AE206" s="54"/>
      <c r="AF206" s="54"/>
      <c r="AG206" s="68"/>
      <c r="AH206" s="55"/>
      <c r="AI206" s="55"/>
      <c r="AJ206" s="55"/>
      <c r="AK206" s="68"/>
      <c r="AL206" s="55"/>
      <c r="AM206" s="55"/>
      <c r="AN206" s="55"/>
      <c r="AO206" s="68"/>
      <c r="AP206" s="55"/>
      <c r="AQ206" s="55"/>
      <c r="AR206" s="55"/>
      <c r="AS206" s="68"/>
      <c r="AT206" s="55"/>
      <c r="AU206" s="54"/>
      <c r="AV206" s="54"/>
      <c r="AW206" s="68"/>
      <c r="AX206" s="55"/>
      <c r="AY206" s="55"/>
      <c r="AZ206" s="55"/>
      <c r="BA206" s="68"/>
      <c r="BB206" s="55"/>
      <c r="BC206" s="55"/>
      <c r="BD206" s="55"/>
      <c r="BE206" s="68">
        <v>10000000</v>
      </c>
      <c r="BF206" s="55">
        <v>10000000</v>
      </c>
      <c r="BG206" s="54">
        <v>9650000</v>
      </c>
      <c r="BH206" s="54">
        <v>9650000</v>
      </c>
      <c r="BI206" s="68"/>
      <c r="BJ206" s="55"/>
      <c r="BK206" s="55"/>
      <c r="BL206" s="55"/>
      <c r="BM206" s="53">
        <f>+AC206+AG206+AK206+AO206+AS206+AW206+BA206+BE206+BI206</f>
        <v>10000000</v>
      </c>
      <c r="BN206" s="54">
        <f t="shared" ref="BN206:BP210" si="425">AD206+AH206+AL206+AP206+AT206+AX206+BB206+BF206+BJ206</f>
        <v>10000000</v>
      </c>
      <c r="BO206" s="54">
        <f t="shared" si="425"/>
        <v>9650000</v>
      </c>
      <c r="BP206" s="54">
        <f t="shared" si="425"/>
        <v>9650000</v>
      </c>
      <c r="BQ206" s="87"/>
      <c r="BR206" s="87"/>
      <c r="BS206" s="87"/>
      <c r="BT206" s="87"/>
      <c r="BU206" s="87"/>
      <c r="BV206" s="86">
        <v>56000000</v>
      </c>
      <c r="BW206" s="87">
        <v>53125000</v>
      </c>
      <c r="BX206" s="87">
        <v>53125000</v>
      </c>
      <c r="BY206" s="87"/>
      <c r="BZ206" s="87"/>
      <c r="CA206" s="87"/>
      <c r="CB206" s="87"/>
      <c r="CC206" s="87"/>
      <c r="CD206" s="87"/>
      <c r="CE206" s="87"/>
      <c r="CF206" s="87"/>
      <c r="CG206" s="87"/>
      <c r="CH206" s="87"/>
      <c r="CI206" s="87"/>
      <c r="CJ206" s="87"/>
      <c r="CK206" s="87"/>
      <c r="CL206" s="87"/>
      <c r="CM206" s="87"/>
      <c r="CN206" s="87"/>
      <c r="CO206" s="87"/>
      <c r="CP206" s="87"/>
      <c r="CQ206" s="87"/>
      <c r="CR206" s="87"/>
      <c r="CS206" s="87"/>
      <c r="CT206" s="87"/>
      <c r="CU206" s="87"/>
      <c r="CV206" s="88">
        <v>6147579.9099539006</v>
      </c>
      <c r="CW206" s="87">
        <v>6147580</v>
      </c>
      <c r="CX206" s="87">
        <v>0</v>
      </c>
      <c r="CY206" s="87">
        <v>0</v>
      </c>
      <c r="CZ206" s="87"/>
      <c r="DA206" s="87"/>
      <c r="DB206" s="87"/>
      <c r="DC206" s="87"/>
      <c r="DD206" s="87"/>
      <c r="DE206" s="85">
        <f t="shared" ref="DE206:DH209" si="426">BQ206+BU206+BZ206+CE206+CI206+CM206+CQ206+CV206+DA206</f>
        <v>6147579.9099539006</v>
      </c>
      <c r="DF206" s="100">
        <f t="shared" si="426"/>
        <v>62147580</v>
      </c>
      <c r="DG206" s="100">
        <f t="shared" si="426"/>
        <v>53125000</v>
      </c>
      <c r="DH206" s="100">
        <f t="shared" si="426"/>
        <v>53125000</v>
      </c>
      <c r="DI206" s="100"/>
      <c r="DJ206" s="88"/>
      <c r="DK206" s="66"/>
      <c r="DL206" s="88"/>
      <c r="DM206" s="88"/>
      <c r="DN206" s="88"/>
      <c r="DO206" s="88">
        <v>27000000</v>
      </c>
      <c r="DP206" s="88">
        <v>27000000</v>
      </c>
      <c r="DQ206" s="88">
        <v>27000000</v>
      </c>
      <c r="DR206" s="88"/>
      <c r="DS206" s="88"/>
      <c r="DT206" s="88"/>
      <c r="DU206" s="88"/>
      <c r="DV206" s="88"/>
      <c r="DW206" s="88"/>
      <c r="DX206" s="88"/>
      <c r="DY206" s="88"/>
      <c r="DZ206" s="88"/>
      <c r="EA206" s="88"/>
      <c r="EB206" s="88"/>
      <c r="EC206" s="88"/>
      <c r="ED206" s="88"/>
      <c r="EE206" s="88"/>
      <c r="EF206" s="88"/>
      <c r="EG206" s="88"/>
      <c r="EH206" s="88"/>
      <c r="EI206" s="88"/>
      <c r="EJ206" s="88"/>
      <c r="EK206" s="88"/>
      <c r="EL206" s="88"/>
      <c r="EM206" s="88"/>
      <c r="EN206" s="88">
        <v>6300000</v>
      </c>
      <c r="EO206" s="88">
        <v>80000000</v>
      </c>
      <c r="EP206" s="88">
        <v>79890664</v>
      </c>
      <c r="EQ206" s="88">
        <v>79890664</v>
      </c>
      <c r="ER206" s="88"/>
      <c r="ES206" s="88"/>
      <c r="ET206" s="87"/>
      <c r="EU206" s="87"/>
      <c r="EV206" s="87"/>
      <c r="EW206" s="85">
        <f t="shared" ref="EW206:EX210" si="427">DJ206+DN206+DS206+DX206+EB206+EF206+EJ206+EN206+ES206</f>
        <v>6300000</v>
      </c>
      <c r="EX206" s="90">
        <f t="shared" si="427"/>
        <v>107000000</v>
      </c>
      <c r="EY206" s="90">
        <f t="shared" ref="EY206:EZ210" si="428">DL206+DP206+DU206+DZ206+ED206+EH206+EL206+EP206+EU206</f>
        <v>106890664</v>
      </c>
      <c r="EZ206" s="90">
        <f t="shared" si="428"/>
        <v>106890664</v>
      </c>
      <c r="FA206" s="192"/>
      <c r="FB206" s="87"/>
      <c r="FC206" s="88"/>
      <c r="FD206" s="88"/>
      <c r="FE206" s="88"/>
      <c r="FF206" s="147"/>
      <c r="FG206" s="87"/>
      <c r="FH206" s="87"/>
      <c r="FI206" s="87"/>
      <c r="FJ206" s="87"/>
      <c r="FK206" s="87"/>
      <c r="FL206" s="87"/>
      <c r="FM206" s="87"/>
      <c r="FN206" s="87"/>
      <c r="FO206" s="87"/>
      <c r="FP206" s="87"/>
      <c r="FQ206" s="87"/>
      <c r="FR206" s="87"/>
      <c r="FS206" s="87"/>
      <c r="FT206" s="87"/>
      <c r="FU206" s="87"/>
      <c r="FV206" s="87"/>
      <c r="FW206" s="87"/>
      <c r="FX206" s="87"/>
      <c r="FY206" s="87"/>
      <c r="FZ206" s="87"/>
      <c r="GA206" s="87"/>
      <c r="GB206" s="87"/>
      <c r="GC206" s="87"/>
      <c r="GD206" s="87"/>
      <c r="GE206" s="87"/>
      <c r="GF206" s="87"/>
      <c r="GG206" s="87"/>
      <c r="GH206" s="87"/>
      <c r="GI206" s="87"/>
      <c r="GJ206" s="87"/>
      <c r="GK206" s="87">
        <v>6500000</v>
      </c>
      <c r="GL206" s="87">
        <v>103702000</v>
      </c>
      <c r="GM206" s="87">
        <v>62055000</v>
      </c>
      <c r="GN206" s="87">
        <v>15209000</v>
      </c>
      <c r="GO206" s="87"/>
      <c r="GP206" s="88"/>
      <c r="GQ206" s="87"/>
      <c r="GR206" s="87"/>
      <c r="GS206" s="87"/>
      <c r="GT206" s="87"/>
      <c r="GU206" s="85">
        <f t="shared" ref="GU206:GY210" si="429">FB206+FG206+FL206+FQ206+FV206+GA206+GF206+GK206+GP206</f>
        <v>6500000</v>
      </c>
      <c r="GV206" s="85">
        <f t="shared" si="429"/>
        <v>103702000</v>
      </c>
      <c r="GW206" s="85">
        <f t="shared" si="429"/>
        <v>62055000</v>
      </c>
      <c r="GX206" s="85">
        <f t="shared" si="429"/>
        <v>15209000</v>
      </c>
      <c r="GY206" s="85">
        <f t="shared" si="429"/>
        <v>0</v>
      </c>
      <c r="GZ206" s="772">
        <f>BM206+DE206+EW206+GU206</f>
        <v>28947579.9099539</v>
      </c>
      <c r="HA206" s="738" t="s">
        <v>1078</v>
      </c>
      <c r="HB206" s="280" t="s">
        <v>1351</v>
      </c>
      <c r="HC206" s="299" t="s">
        <v>1739</v>
      </c>
    </row>
    <row r="207" spans="1:211" ht="217.5" customHeight="1" x14ac:dyDescent="0.2">
      <c r="A207" s="782"/>
      <c r="B207" s="357"/>
      <c r="C207" s="313" t="s">
        <v>494</v>
      </c>
      <c r="D207" s="280" t="s">
        <v>495</v>
      </c>
      <c r="E207" s="287">
        <v>10</v>
      </c>
      <c r="F207" s="287" t="s">
        <v>496</v>
      </c>
      <c r="G207" s="287">
        <v>143</v>
      </c>
      <c r="H207" s="283" t="s">
        <v>497</v>
      </c>
      <c r="I207" s="280" t="s">
        <v>498</v>
      </c>
      <c r="J207" s="773" t="s">
        <v>444</v>
      </c>
      <c r="K207" s="773">
        <v>2</v>
      </c>
      <c r="L207" s="564" t="s">
        <v>58</v>
      </c>
      <c r="M207" s="286">
        <v>1</v>
      </c>
      <c r="N207" s="286">
        <v>1</v>
      </c>
      <c r="O207" s="547">
        <v>1</v>
      </c>
      <c r="P207" s="556">
        <v>1</v>
      </c>
      <c r="Q207" s="554">
        <v>1</v>
      </c>
      <c r="R207" s="289"/>
      <c r="S207" s="552">
        <v>1</v>
      </c>
      <c r="T207" s="554">
        <v>1</v>
      </c>
      <c r="U207" s="554"/>
      <c r="V207" s="552">
        <v>1</v>
      </c>
      <c r="W207" s="554">
        <v>1</v>
      </c>
      <c r="X207" s="564"/>
      <c r="Y207" s="564">
        <v>0</v>
      </c>
      <c r="Z207" s="565">
        <f>BM207/$BM$205</f>
        <v>0</v>
      </c>
      <c r="AA207" s="287">
        <v>3</v>
      </c>
      <c r="AB207" s="380" t="s">
        <v>455</v>
      </c>
      <c r="AC207" s="68"/>
      <c r="AD207" s="55"/>
      <c r="AE207" s="54"/>
      <c r="AF207" s="54"/>
      <c r="AG207" s="68"/>
      <c r="AH207" s="55"/>
      <c r="AI207" s="55"/>
      <c r="AJ207" s="55"/>
      <c r="AK207" s="68"/>
      <c r="AL207" s="55"/>
      <c r="AM207" s="55"/>
      <c r="AN207" s="55"/>
      <c r="AO207" s="68"/>
      <c r="AP207" s="55"/>
      <c r="AQ207" s="55"/>
      <c r="AR207" s="55"/>
      <c r="AS207" s="68"/>
      <c r="AT207" s="55"/>
      <c r="AU207" s="54"/>
      <c r="AV207" s="54"/>
      <c r="AW207" s="68"/>
      <c r="AX207" s="55"/>
      <c r="AY207" s="55"/>
      <c r="AZ207" s="55"/>
      <c r="BA207" s="68"/>
      <c r="BB207" s="55"/>
      <c r="BC207" s="55"/>
      <c r="BD207" s="55"/>
      <c r="BE207" s="68"/>
      <c r="BF207" s="55"/>
      <c r="BG207" s="54"/>
      <c r="BH207" s="54"/>
      <c r="BI207" s="68"/>
      <c r="BJ207" s="55"/>
      <c r="BK207" s="55"/>
      <c r="BL207" s="55"/>
      <c r="BM207" s="53">
        <f>+AC207+AG207+AK207+AO207+AS207+AW207+BA207+BE207+BI207</f>
        <v>0</v>
      </c>
      <c r="BN207" s="54">
        <f t="shared" si="425"/>
        <v>0</v>
      </c>
      <c r="BO207" s="54">
        <f t="shared" si="425"/>
        <v>0</v>
      </c>
      <c r="BP207" s="54">
        <f t="shared" si="425"/>
        <v>0</v>
      </c>
      <c r="BQ207" s="87"/>
      <c r="BR207" s="87"/>
      <c r="BS207" s="87"/>
      <c r="BT207" s="87"/>
      <c r="BU207" s="87"/>
      <c r="BV207" s="86">
        <v>20000000</v>
      </c>
      <c r="BW207" s="87">
        <v>19045948</v>
      </c>
      <c r="BX207" s="87">
        <v>19045948</v>
      </c>
      <c r="BY207" s="87"/>
      <c r="BZ207" s="87"/>
      <c r="CA207" s="87"/>
      <c r="CB207" s="87"/>
      <c r="CC207" s="87"/>
      <c r="CD207" s="87"/>
      <c r="CE207" s="87"/>
      <c r="CF207" s="87"/>
      <c r="CG207" s="87"/>
      <c r="CH207" s="87"/>
      <c r="CI207" s="87"/>
      <c r="CJ207" s="87"/>
      <c r="CK207" s="87"/>
      <c r="CL207" s="87"/>
      <c r="CM207" s="87"/>
      <c r="CN207" s="87"/>
      <c r="CO207" s="87"/>
      <c r="CP207" s="87"/>
      <c r="CQ207" s="87"/>
      <c r="CR207" s="87"/>
      <c r="CS207" s="87"/>
      <c r="CT207" s="87"/>
      <c r="CU207" s="87"/>
      <c r="CV207" s="88">
        <v>0</v>
      </c>
      <c r="CW207" s="87"/>
      <c r="CX207" s="87"/>
      <c r="CY207" s="87"/>
      <c r="CZ207" s="87"/>
      <c r="DA207" s="87"/>
      <c r="DB207" s="87"/>
      <c r="DC207" s="87"/>
      <c r="DD207" s="87"/>
      <c r="DE207" s="85">
        <f t="shared" si="426"/>
        <v>0</v>
      </c>
      <c r="DF207" s="100">
        <f t="shared" si="426"/>
        <v>20000000</v>
      </c>
      <c r="DG207" s="100">
        <f t="shared" si="426"/>
        <v>19045948</v>
      </c>
      <c r="DH207" s="100">
        <f t="shared" si="426"/>
        <v>19045948</v>
      </c>
      <c r="DI207" s="100"/>
      <c r="DJ207" s="88"/>
      <c r="DK207" s="66"/>
      <c r="DL207" s="88"/>
      <c r="DM207" s="88"/>
      <c r="DN207" s="88"/>
      <c r="DO207" s="88"/>
      <c r="DP207" s="88"/>
      <c r="DQ207" s="88"/>
      <c r="DR207" s="88"/>
      <c r="DS207" s="88"/>
      <c r="DT207" s="88"/>
      <c r="DU207" s="88"/>
      <c r="DV207" s="88"/>
      <c r="DW207" s="88"/>
      <c r="DX207" s="88"/>
      <c r="DY207" s="88"/>
      <c r="DZ207" s="88"/>
      <c r="EA207" s="88"/>
      <c r="EB207" s="88"/>
      <c r="EC207" s="88"/>
      <c r="ED207" s="88"/>
      <c r="EE207" s="88"/>
      <c r="EF207" s="88"/>
      <c r="EG207" s="88"/>
      <c r="EH207" s="88"/>
      <c r="EI207" s="88"/>
      <c r="EJ207" s="88"/>
      <c r="EK207" s="88"/>
      <c r="EL207" s="88"/>
      <c r="EM207" s="88"/>
      <c r="EN207" s="88"/>
      <c r="EO207" s="88">
        <v>35000000</v>
      </c>
      <c r="EP207" s="88">
        <v>18569300</v>
      </c>
      <c r="EQ207" s="88">
        <v>18569300</v>
      </c>
      <c r="ER207" s="88"/>
      <c r="ES207" s="88"/>
      <c r="ET207" s="87"/>
      <c r="EU207" s="87"/>
      <c r="EV207" s="87"/>
      <c r="EW207" s="85">
        <f t="shared" si="427"/>
        <v>0</v>
      </c>
      <c r="EX207" s="90">
        <f t="shared" si="427"/>
        <v>35000000</v>
      </c>
      <c r="EY207" s="90">
        <f t="shared" si="428"/>
        <v>18569300</v>
      </c>
      <c r="EZ207" s="90">
        <f t="shared" si="428"/>
        <v>18569300</v>
      </c>
      <c r="FA207" s="192"/>
      <c r="FB207" s="87"/>
      <c r="FC207" s="88"/>
      <c r="FD207" s="88"/>
      <c r="FE207" s="88"/>
      <c r="FF207" s="147"/>
      <c r="FG207" s="87"/>
      <c r="FH207" s="87"/>
      <c r="FI207" s="87"/>
      <c r="FJ207" s="87"/>
      <c r="FK207" s="87"/>
      <c r="FL207" s="87"/>
      <c r="FM207" s="87">
        <v>10000000</v>
      </c>
      <c r="FN207" s="87">
        <v>8955000</v>
      </c>
      <c r="FO207" s="87">
        <v>3582000</v>
      </c>
      <c r="FP207" s="87"/>
      <c r="FQ207" s="87"/>
      <c r="FR207" s="87"/>
      <c r="FS207" s="87"/>
      <c r="FT207" s="87"/>
      <c r="FU207" s="87"/>
      <c r="FV207" s="87"/>
      <c r="FW207" s="87"/>
      <c r="FX207" s="87"/>
      <c r="FY207" s="87"/>
      <c r="FZ207" s="87"/>
      <c r="GA207" s="87"/>
      <c r="GB207" s="87"/>
      <c r="GC207" s="87"/>
      <c r="GD207" s="87"/>
      <c r="GE207" s="87"/>
      <c r="GF207" s="87"/>
      <c r="GG207" s="87"/>
      <c r="GH207" s="87"/>
      <c r="GI207" s="87"/>
      <c r="GJ207" s="87"/>
      <c r="GK207" s="87">
        <v>0</v>
      </c>
      <c r="GL207" s="87"/>
      <c r="GM207" s="87"/>
      <c r="GN207" s="87"/>
      <c r="GO207" s="87"/>
      <c r="GP207" s="88"/>
      <c r="GQ207" s="87"/>
      <c r="GR207" s="87"/>
      <c r="GS207" s="87"/>
      <c r="GT207" s="87"/>
      <c r="GU207" s="85">
        <f t="shared" si="429"/>
        <v>0</v>
      </c>
      <c r="GV207" s="85">
        <f t="shared" si="429"/>
        <v>10000000</v>
      </c>
      <c r="GW207" s="85">
        <f t="shared" si="429"/>
        <v>8955000</v>
      </c>
      <c r="GX207" s="85">
        <f t="shared" si="429"/>
        <v>3582000</v>
      </c>
      <c r="GY207" s="85">
        <f t="shared" si="429"/>
        <v>0</v>
      </c>
      <c r="GZ207" s="772">
        <f>BM207+DE207+EW207+GU207</f>
        <v>0</v>
      </c>
      <c r="HA207" s="738" t="s">
        <v>1079</v>
      </c>
      <c r="HB207" s="280" t="s">
        <v>1352</v>
      </c>
      <c r="HC207" s="299" t="s">
        <v>1740</v>
      </c>
    </row>
    <row r="208" spans="1:211" ht="343.5" customHeight="1" x14ac:dyDescent="0.2">
      <c r="A208" s="782"/>
      <c r="B208" s="357"/>
      <c r="C208" s="313">
        <v>25</v>
      </c>
      <c r="D208" s="530" t="s">
        <v>489</v>
      </c>
      <c r="E208" s="287" t="s">
        <v>490</v>
      </c>
      <c r="F208" s="717" t="s">
        <v>491</v>
      </c>
      <c r="G208" s="287">
        <v>144</v>
      </c>
      <c r="H208" s="283" t="s">
        <v>499</v>
      </c>
      <c r="I208" s="280" t="s">
        <v>500</v>
      </c>
      <c r="J208" s="773" t="s">
        <v>444</v>
      </c>
      <c r="K208" s="773">
        <v>2</v>
      </c>
      <c r="L208" s="564" t="s">
        <v>58</v>
      </c>
      <c r="M208" s="286">
        <v>5</v>
      </c>
      <c r="N208" s="286">
        <v>5</v>
      </c>
      <c r="O208" s="547">
        <v>5</v>
      </c>
      <c r="P208" s="556">
        <v>4</v>
      </c>
      <c r="Q208" s="554">
        <v>5</v>
      </c>
      <c r="R208" s="289"/>
      <c r="S208" s="552">
        <v>5</v>
      </c>
      <c r="T208" s="554">
        <v>5</v>
      </c>
      <c r="U208" s="554"/>
      <c r="V208" s="552">
        <v>4</v>
      </c>
      <c r="W208" s="554">
        <v>5</v>
      </c>
      <c r="X208" s="564"/>
      <c r="Y208" s="564">
        <v>2</v>
      </c>
      <c r="Z208" s="565">
        <f>BM208/$BM$205</f>
        <v>0.58182362632832729</v>
      </c>
      <c r="AA208" s="287">
        <v>3</v>
      </c>
      <c r="AB208" s="380" t="s">
        <v>455</v>
      </c>
      <c r="AC208" s="68"/>
      <c r="AD208" s="55"/>
      <c r="AE208" s="54"/>
      <c r="AF208" s="54"/>
      <c r="AG208" s="68"/>
      <c r="AH208" s="55">
        <v>30000000</v>
      </c>
      <c r="AI208" s="55">
        <v>3534550</v>
      </c>
      <c r="AJ208" s="55">
        <v>3534550</v>
      </c>
      <c r="AK208" s="68"/>
      <c r="AL208" s="55"/>
      <c r="AM208" s="55"/>
      <c r="AN208" s="55"/>
      <c r="AO208" s="57">
        <v>7383</v>
      </c>
      <c r="AP208" s="58">
        <v>132046856</v>
      </c>
      <c r="AQ208" s="58"/>
      <c r="AR208" s="55"/>
      <c r="AS208" s="68"/>
      <c r="AT208" s="55"/>
      <c r="AU208" s="54"/>
      <c r="AV208" s="54"/>
      <c r="AW208" s="68"/>
      <c r="AX208" s="55"/>
      <c r="AY208" s="55"/>
      <c r="AZ208" s="55"/>
      <c r="BA208" s="68"/>
      <c r="BB208" s="55"/>
      <c r="BC208" s="55"/>
      <c r="BD208" s="55"/>
      <c r="BE208" s="68">
        <f>77600000+101489369</f>
        <v>179089369</v>
      </c>
      <c r="BF208" s="55">
        <v>179089369</v>
      </c>
      <c r="BG208" s="54">
        <v>119500000</v>
      </c>
      <c r="BH208" s="54">
        <v>119500000</v>
      </c>
      <c r="BI208" s="68"/>
      <c r="BJ208" s="55"/>
      <c r="BK208" s="55"/>
      <c r="BL208" s="55"/>
      <c r="BM208" s="53">
        <f>+AC208+AG208+AK208+AO208+AS208+AW208+BA208+BE208+BI208</f>
        <v>179096752</v>
      </c>
      <c r="BN208" s="54">
        <f t="shared" si="425"/>
        <v>341136225</v>
      </c>
      <c r="BO208" s="54">
        <f t="shared" si="425"/>
        <v>123034550</v>
      </c>
      <c r="BP208" s="54">
        <f t="shared" si="425"/>
        <v>123034550</v>
      </c>
      <c r="BQ208" s="87"/>
      <c r="BR208" s="87"/>
      <c r="BS208" s="87"/>
      <c r="BT208" s="87"/>
      <c r="BU208" s="87"/>
      <c r="BV208" s="86">
        <v>24000000</v>
      </c>
      <c r="BW208" s="87">
        <v>24000000</v>
      </c>
      <c r="BX208" s="87">
        <v>19540135</v>
      </c>
      <c r="BY208" s="87"/>
      <c r="BZ208" s="87"/>
      <c r="CA208" s="87"/>
      <c r="CB208" s="87"/>
      <c r="CC208" s="87"/>
      <c r="CD208" s="87"/>
      <c r="CE208" s="87"/>
      <c r="CF208" s="86">
        <v>238136825</v>
      </c>
      <c r="CG208" s="87">
        <v>12710390</v>
      </c>
      <c r="CH208" s="87">
        <v>12710390</v>
      </c>
      <c r="CI208" s="87"/>
      <c r="CJ208" s="87"/>
      <c r="CK208" s="87"/>
      <c r="CL208" s="87"/>
      <c r="CM208" s="87"/>
      <c r="CN208" s="87"/>
      <c r="CO208" s="87"/>
      <c r="CP208" s="87"/>
      <c r="CQ208" s="87"/>
      <c r="CR208" s="87"/>
      <c r="CS208" s="87"/>
      <c r="CT208" s="87"/>
      <c r="CU208" s="87"/>
      <c r="CV208" s="88">
        <v>110101159.45331961</v>
      </c>
      <c r="CW208" s="87">
        <v>170101159</v>
      </c>
      <c r="CX208" s="87">
        <v>146822135</v>
      </c>
      <c r="CY208" s="87">
        <v>144027000</v>
      </c>
      <c r="CZ208" s="87"/>
      <c r="DA208" s="87"/>
      <c r="DB208" s="87"/>
      <c r="DC208" s="87"/>
      <c r="DD208" s="87"/>
      <c r="DE208" s="85">
        <f t="shared" si="426"/>
        <v>110101159.45331961</v>
      </c>
      <c r="DF208" s="100">
        <f t="shared" si="426"/>
        <v>432237984</v>
      </c>
      <c r="DG208" s="100">
        <f t="shared" si="426"/>
        <v>183532525</v>
      </c>
      <c r="DH208" s="100">
        <f t="shared" si="426"/>
        <v>176277525</v>
      </c>
      <c r="DI208" s="100"/>
      <c r="DJ208" s="88"/>
      <c r="DK208" s="66"/>
      <c r="DL208" s="88"/>
      <c r="DM208" s="88"/>
      <c r="DN208" s="88"/>
      <c r="DO208" s="88">
        <v>244966570</v>
      </c>
      <c r="DP208" s="88">
        <v>79880109</v>
      </c>
      <c r="DQ208" s="88">
        <v>79880109</v>
      </c>
      <c r="DR208" s="88"/>
      <c r="DS208" s="88"/>
      <c r="DT208" s="88"/>
      <c r="DU208" s="88"/>
      <c r="DV208" s="88"/>
      <c r="DW208" s="88"/>
      <c r="DX208" s="88"/>
      <c r="DY208" s="66">
        <v>244408802</v>
      </c>
      <c r="DZ208" s="88">
        <v>178709080</v>
      </c>
      <c r="EA208" s="88">
        <v>178709080</v>
      </c>
      <c r="EB208" s="88"/>
      <c r="EC208" s="88"/>
      <c r="ED208" s="88"/>
      <c r="EE208" s="88"/>
      <c r="EF208" s="88"/>
      <c r="EG208" s="88"/>
      <c r="EH208" s="88"/>
      <c r="EI208" s="88"/>
      <c r="EJ208" s="88"/>
      <c r="EK208" s="88"/>
      <c r="EL208" s="88"/>
      <c r="EM208" s="88"/>
      <c r="EN208" s="88">
        <v>113400000</v>
      </c>
      <c r="EO208" s="88">
        <v>106036549.06999999</v>
      </c>
      <c r="EP208" s="88">
        <v>67271999</v>
      </c>
      <c r="EQ208" s="88">
        <v>67271999</v>
      </c>
      <c r="ER208" s="88"/>
      <c r="ES208" s="88"/>
      <c r="ET208" s="87"/>
      <c r="EU208" s="87"/>
      <c r="EV208" s="87"/>
      <c r="EW208" s="85">
        <f t="shared" si="427"/>
        <v>113400000</v>
      </c>
      <c r="EX208" s="89">
        <f t="shared" si="427"/>
        <v>595411921.06999993</v>
      </c>
      <c r="EY208" s="90">
        <f t="shared" si="428"/>
        <v>325861188</v>
      </c>
      <c r="EZ208" s="90">
        <f t="shared" si="428"/>
        <v>325861188</v>
      </c>
      <c r="FA208" s="192"/>
      <c r="FB208" s="87"/>
      <c r="FC208" s="88"/>
      <c r="FD208" s="88"/>
      <c r="FE208" s="88"/>
      <c r="FF208" s="147"/>
      <c r="FG208" s="87"/>
      <c r="FH208" s="87">
        <v>25631640</v>
      </c>
      <c r="FI208" s="87">
        <v>25631640</v>
      </c>
      <c r="FJ208" s="87">
        <v>25631640</v>
      </c>
      <c r="FK208" s="87"/>
      <c r="FL208" s="87"/>
      <c r="FM208" s="87">
        <v>70000000</v>
      </c>
      <c r="FN208" s="87">
        <v>931086</v>
      </c>
      <c r="FO208" s="87">
        <v>931086</v>
      </c>
      <c r="FP208" s="87"/>
      <c r="FQ208" s="87"/>
      <c r="FR208" s="87">
        <v>242840543</v>
      </c>
      <c r="FS208" s="87"/>
      <c r="FT208" s="87"/>
      <c r="FU208" s="87"/>
      <c r="FV208" s="87"/>
      <c r="FW208" s="87"/>
      <c r="FX208" s="87"/>
      <c r="FY208" s="87"/>
      <c r="FZ208" s="87"/>
      <c r="GA208" s="87"/>
      <c r="GB208" s="87"/>
      <c r="GC208" s="87"/>
      <c r="GD208" s="87"/>
      <c r="GE208" s="87"/>
      <c r="GF208" s="87"/>
      <c r="GG208" s="87"/>
      <c r="GH208" s="87"/>
      <c r="GI208" s="87"/>
      <c r="GJ208" s="87"/>
      <c r="GK208" s="87">
        <v>116800000</v>
      </c>
      <c r="GL208" s="87">
        <v>97200000</v>
      </c>
      <c r="GM208" s="87">
        <v>58765000</v>
      </c>
      <c r="GN208" s="87">
        <v>8171000</v>
      </c>
      <c r="GO208" s="87"/>
      <c r="GP208" s="88"/>
      <c r="GQ208" s="87"/>
      <c r="GR208" s="87"/>
      <c r="GS208" s="87"/>
      <c r="GT208" s="87"/>
      <c r="GU208" s="85">
        <f t="shared" si="429"/>
        <v>116800000</v>
      </c>
      <c r="GV208" s="85">
        <f t="shared" si="429"/>
        <v>435672183</v>
      </c>
      <c r="GW208" s="85">
        <f t="shared" si="429"/>
        <v>85327726</v>
      </c>
      <c r="GX208" s="85">
        <f t="shared" si="429"/>
        <v>34733726</v>
      </c>
      <c r="GY208" s="85">
        <f t="shared" si="429"/>
        <v>0</v>
      </c>
      <c r="GZ208" s="772">
        <f>BM208+DE208+EW208+GU208</f>
        <v>519397911.45331961</v>
      </c>
      <c r="HA208" s="738" t="s">
        <v>1080</v>
      </c>
      <c r="HB208" s="280" t="s">
        <v>1353</v>
      </c>
      <c r="HC208" s="299" t="s">
        <v>1741</v>
      </c>
    </row>
    <row r="209" spans="1:211" ht="95.25" customHeight="1" x14ac:dyDescent="0.2">
      <c r="A209" s="782"/>
      <c r="B209" s="357"/>
      <c r="C209" s="313" t="s">
        <v>501</v>
      </c>
      <c r="D209" s="280" t="s">
        <v>502</v>
      </c>
      <c r="E209" s="287" t="s">
        <v>503</v>
      </c>
      <c r="F209" s="305">
        <v>0.8</v>
      </c>
      <c r="G209" s="287">
        <v>145</v>
      </c>
      <c r="H209" s="283" t="s">
        <v>504</v>
      </c>
      <c r="I209" s="280" t="s">
        <v>443</v>
      </c>
      <c r="J209" s="773" t="s">
        <v>444</v>
      </c>
      <c r="K209" s="773">
        <v>2</v>
      </c>
      <c r="L209" s="564" t="s">
        <v>58</v>
      </c>
      <c r="M209" s="576" t="s">
        <v>53</v>
      </c>
      <c r="N209" s="577">
        <v>1</v>
      </c>
      <c r="O209" s="547">
        <v>1</v>
      </c>
      <c r="P209" s="556">
        <v>1</v>
      </c>
      <c r="Q209" s="554">
        <v>1</v>
      </c>
      <c r="R209" s="289"/>
      <c r="S209" s="552">
        <v>1</v>
      </c>
      <c r="T209" s="554">
        <v>1</v>
      </c>
      <c r="U209" s="554"/>
      <c r="V209" s="552">
        <v>1</v>
      </c>
      <c r="W209" s="554">
        <v>1</v>
      </c>
      <c r="X209" s="564"/>
      <c r="Y209" s="702">
        <v>0.6</v>
      </c>
      <c r="Z209" s="565">
        <f>BM209/$BM$205</f>
        <v>0.25574360483834202</v>
      </c>
      <c r="AA209" s="287">
        <v>3</v>
      </c>
      <c r="AB209" s="380" t="s">
        <v>455</v>
      </c>
      <c r="AC209" s="68"/>
      <c r="AD209" s="55"/>
      <c r="AE209" s="54"/>
      <c r="AF209" s="54"/>
      <c r="AG209" s="68"/>
      <c r="AH209" s="55"/>
      <c r="AI209" s="55"/>
      <c r="AJ209" s="55"/>
      <c r="AK209" s="68"/>
      <c r="AL209" s="55"/>
      <c r="AM209" s="55"/>
      <c r="AN209" s="55"/>
      <c r="AO209" s="68"/>
      <c r="AP209" s="55"/>
      <c r="AQ209" s="55"/>
      <c r="AR209" s="55"/>
      <c r="AS209" s="68"/>
      <c r="AT209" s="55"/>
      <c r="AU209" s="54"/>
      <c r="AV209" s="54"/>
      <c r="AW209" s="68"/>
      <c r="AX209" s="55"/>
      <c r="AY209" s="55"/>
      <c r="AZ209" s="55"/>
      <c r="BA209" s="68"/>
      <c r="BB209" s="55"/>
      <c r="BC209" s="55"/>
      <c r="BD209" s="55"/>
      <c r="BE209" s="68">
        <v>78722910</v>
      </c>
      <c r="BF209" s="55">
        <v>78722910</v>
      </c>
      <c r="BG209" s="54">
        <v>28893333</v>
      </c>
      <c r="BH209" s="54">
        <v>28893333</v>
      </c>
      <c r="BI209" s="68"/>
      <c r="BJ209" s="55"/>
      <c r="BK209" s="55"/>
      <c r="BL209" s="55"/>
      <c r="BM209" s="53">
        <f>+AC209+AG209+AK209+AO209+AS209+AW209+BA209+BE209+BI209</f>
        <v>78722910</v>
      </c>
      <c r="BN209" s="54">
        <f t="shared" si="425"/>
        <v>78722910</v>
      </c>
      <c r="BO209" s="54">
        <f t="shared" si="425"/>
        <v>28893333</v>
      </c>
      <c r="BP209" s="54">
        <f t="shared" si="425"/>
        <v>28893333</v>
      </c>
      <c r="BQ209" s="87"/>
      <c r="BR209" s="87"/>
      <c r="BS209" s="87"/>
      <c r="BT209" s="87"/>
      <c r="BU209" s="87"/>
      <c r="BV209" s="86"/>
      <c r="BW209" s="87"/>
      <c r="BX209" s="87"/>
      <c r="BY209" s="87"/>
      <c r="BZ209" s="87"/>
      <c r="CA209" s="87"/>
      <c r="CB209" s="87"/>
      <c r="CC209" s="87"/>
      <c r="CD209" s="87"/>
      <c r="CE209" s="87"/>
      <c r="CF209" s="86"/>
      <c r="CG209" s="87"/>
      <c r="CH209" s="87"/>
      <c r="CI209" s="87"/>
      <c r="CJ209" s="87"/>
      <c r="CK209" s="87"/>
      <c r="CL209" s="87"/>
      <c r="CM209" s="87"/>
      <c r="CN209" s="87"/>
      <c r="CO209" s="87"/>
      <c r="CP209" s="87"/>
      <c r="CQ209" s="87"/>
      <c r="CR209" s="87"/>
      <c r="CS209" s="87"/>
      <c r="CT209" s="87"/>
      <c r="CU209" s="87"/>
      <c r="CV209" s="103">
        <v>48395537.9969109</v>
      </c>
      <c r="CW209" s="87">
        <v>88395537.9969109</v>
      </c>
      <c r="CX209" s="87">
        <v>77840000</v>
      </c>
      <c r="CY209" s="87">
        <v>77840000</v>
      </c>
      <c r="CZ209" s="87"/>
      <c r="DA209" s="87"/>
      <c r="DB209" s="87"/>
      <c r="DC209" s="87"/>
      <c r="DD209" s="87"/>
      <c r="DE209" s="85">
        <f t="shared" si="426"/>
        <v>48395537.9969109</v>
      </c>
      <c r="DF209" s="100">
        <f t="shared" si="426"/>
        <v>88395537.9969109</v>
      </c>
      <c r="DG209" s="100">
        <f t="shared" si="426"/>
        <v>77840000</v>
      </c>
      <c r="DH209" s="100">
        <f t="shared" si="426"/>
        <v>77840000</v>
      </c>
      <c r="DI209" s="100"/>
      <c r="DJ209" s="88"/>
      <c r="DK209" s="66"/>
      <c r="DL209" s="88"/>
      <c r="DM209" s="88"/>
      <c r="DN209" s="88"/>
      <c r="DO209" s="88"/>
      <c r="DP209" s="88"/>
      <c r="DQ209" s="88"/>
      <c r="DR209" s="88"/>
      <c r="DS209" s="88"/>
      <c r="DT209" s="88"/>
      <c r="DU209" s="88"/>
      <c r="DV209" s="88"/>
      <c r="DW209" s="88"/>
      <c r="DX209" s="88"/>
      <c r="DY209" s="88"/>
      <c r="DZ209" s="88"/>
      <c r="EA209" s="88"/>
      <c r="EB209" s="88"/>
      <c r="EC209" s="88"/>
      <c r="ED209" s="88"/>
      <c r="EE209" s="88"/>
      <c r="EF209" s="88"/>
      <c r="EG209" s="88"/>
      <c r="EH209" s="88"/>
      <c r="EI209" s="88"/>
      <c r="EJ209" s="88"/>
      <c r="EK209" s="88"/>
      <c r="EL209" s="88"/>
      <c r="EM209" s="88"/>
      <c r="EN209" s="88">
        <v>49800000</v>
      </c>
      <c r="EO209" s="88">
        <v>110574562</v>
      </c>
      <c r="EP209" s="88">
        <v>89660000</v>
      </c>
      <c r="EQ209" s="88">
        <v>89660000</v>
      </c>
      <c r="ER209" s="88"/>
      <c r="ES209" s="88"/>
      <c r="ET209" s="87"/>
      <c r="EU209" s="87"/>
      <c r="EV209" s="87"/>
      <c r="EW209" s="85">
        <f t="shared" si="427"/>
        <v>49800000</v>
      </c>
      <c r="EX209" s="90">
        <f t="shared" si="427"/>
        <v>110574562</v>
      </c>
      <c r="EY209" s="90">
        <f t="shared" si="428"/>
        <v>89660000</v>
      </c>
      <c r="EZ209" s="90">
        <f t="shared" si="428"/>
        <v>89660000</v>
      </c>
      <c r="FA209" s="192"/>
      <c r="FB209" s="87"/>
      <c r="FC209" s="88"/>
      <c r="FD209" s="88"/>
      <c r="FE209" s="88"/>
      <c r="FF209" s="147"/>
      <c r="FG209" s="87"/>
      <c r="FH209" s="87">
        <v>17087760</v>
      </c>
      <c r="FI209" s="87">
        <v>17087760</v>
      </c>
      <c r="FJ209" s="87">
        <v>17087760</v>
      </c>
      <c r="FK209" s="87"/>
      <c r="FL209" s="87"/>
      <c r="FM209" s="87"/>
      <c r="FN209" s="87"/>
      <c r="FO209" s="87"/>
      <c r="FP209" s="87"/>
      <c r="FQ209" s="87"/>
      <c r="FR209" s="87"/>
      <c r="FS209" s="87"/>
      <c r="FT209" s="87"/>
      <c r="FU209" s="87"/>
      <c r="FV209" s="87"/>
      <c r="FW209" s="87"/>
      <c r="FX209" s="87"/>
      <c r="FY209" s="87"/>
      <c r="FZ209" s="87"/>
      <c r="GA209" s="87"/>
      <c r="GB209" s="87"/>
      <c r="GC209" s="87"/>
      <c r="GD209" s="87"/>
      <c r="GE209" s="87"/>
      <c r="GF209" s="87"/>
      <c r="GG209" s="87"/>
      <c r="GH209" s="87"/>
      <c r="GI209" s="87"/>
      <c r="GJ209" s="87"/>
      <c r="GK209" s="87">
        <v>51300000</v>
      </c>
      <c r="GL209" s="87">
        <v>99600000</v>
      </c>
      <c r="GM209" s="87">
        <v>60410000</v>
      </c>
      <c r="GN209" s="87">
        <v>10291000</v>
      </c>
      <c r="GO209" s="87"/>
      <c r="GP209" s="88"/>
      <c r="GQ209" s="87"/>
      <c r="GR209" s="87"/>
      <c r="GS209" s="87"/>
      <c r="GT209" s="87"/>
      <c r="GU209" s="85">
        <f t="shared" si="429"/>
        <v>51300000</v>
      </c>
      <c r="GV209" s="85">
        <f t="shared" si="429"/>
        <v>116687760</v>
      </c>
      <c r="GW209" s="85">
        <f t="shared" si="429"/>
        <v>77497760</v>
      </c>
      <c r="GX209" s="85">
        <f t="shared" si="429"/>
        <v>27378760</v>
      </c>
      <c r="GY209" s="85">
        <f t="shared" si="429"/>
        <v>0</v>
      </c>
      <c r="GZ209" s="772">
        <f>BM209+DE209+EW209+GU209</f>
        <v>228218447.9969109</v>
      </c>
      <c r="HA209" s="738" t="s">
        <v>1081</v>
      </c>
      <c r="HB209" s="280" t="s">
        <v>1354</v>
      </c>
      <c r="HC209" s="299" t="s">
        <v>1742</v>
      </c>
    </row>
    <row r="210" spans="1:211" ht="189.75" customHeight="1" x14ac:dyDescent="0.2">
      <c r="A210" s="782"/>
      <c r="B210" s="357"/>
      <c r="C210" s="300" t="s">
        <v>505</v>
      </c>
      <c r="D210" s="280" t="s">
        <v>506</v>
      </c>
      <c r="E210" s="305">
        <v>0.68</v>
      </c>
      <c r="F210" s="305">
        <v>0.73</v>
      </c>
      <c r="G210" s="287">
        <v>146</v>
      </c>
      <c r="H210" s="283" t="s">
        <v>507</v>
      </c>
      <c r="I210" s="280" t="s">
        <v>508</v>
      </c>
      <c r="J210" s="773" t="s">
        <v>444</v>
      </c>
      <c r="K210" s="773">
        <v>2</v>
      </c>
      <c r="L210" s="564" t="s">
        <v>58</v>
      </c>
      <c r="M210" s="286" t="s">
        <v>53</v>
      </c>
      <c r="N210" s="286">
        <v>1</v>
      </c>
      <c r="O210" s="547">
        <v>1</v>
      </c>
      <c r="P210" s="556">
        <v>1</v>
      </c>
      <c r="Q210" s="554">
        <v>1</v>
      </c>
      <c r="R210" s="289"/>
      <c r="S210" s="572">
        <v>0.9</v>
      </c>
      <c r="T210" s="554">
        <v>1</v>
      </c>
      <c r="U210" s="554"/>
      <c r="V210" s="552">
        <v>1</v>
      </c>
      <c r="W210" s="554">
        <v>1</v>
      </c>
      <c r="X210" s="564"/>
      <c r="Y210" s="702">
        <v>0.3</v>
      </c>
      <c r="Z210" s="565">
        <f>BM210/$BM$205</f>
        <v>0.12994621506666459</v>
      </c>
      <c r="AA210" s="287">
        <v>3</v>
      </c>
      <c r="AB210" s="380" t="s">
        <v>455</v>
      </c>
      <c r="AC210" s="68"/>
      <c r="AD210" s="55"/>
      <c r="AE210" s="54"/>
      <c r="AF210" s="54"/>
      <c r="AG210" s="68"/>
      <c r="AH210" s="55"/>
      <c r="AI210" s="55"/>
      <c r="AJ210" s="55"/>
      <c r="AK210" s="68"/>
      <c r="AL210" s="55"/>
      <c r="AM210" s="55"/>
      <c r="AN210" s="55"/>
      <c r="AO210" s="56"/>
      <c r="AP210" s="55">
        <v>163297270</v>
      </c>
      <c r="AQ210" s="55">
        <v>101394245</v>
      </c>
      <c r="AR210" s="55">
        <v>101394245</v>
      </c>
      <c r="AS210" s="68"/>
      <c r="AT210" s="55"/>
      <c r="AU210" s="54"/>
      <c r="AV210" s="54"/>
      <c r="AW210" s="68"/>
      <c r="AX210" s="55"/>
      <c r="AY210" s="55"/>
      <c r="AZ210" s="55"/>
      <c r="BA210" s="68"/>
      <c r="BB210" s="55"/>
      <c r="BC210" s="55"/>
      <c r="BD210" s="55"/>
      <c r="BE210" s="55">
        <v>40000000</v>
      </c>
      <c r="BF210" s="55">
        <v>40000000</v>
      </c>
      <c r="BG210" s="54">
        <v>28100000</v>
      </c>
      <c r="BH210" s="54">
        <v>28100000</v>
      </c>
      <c r="BI210" s="68"/>
      <c r="BJ210" s="55"/>
      <c r="BK210" s="55"/>
      <c r="BL210" s="55"/>
      <c r="BM210" s="53">
        <f>+AC210+AG210+AK210+AO210+AS210+AW210+BA210+BE210+BI210</f>
        <v>40000000</v>
      </c>
      <c r="BN210" s="54">
        <f t="shared" si="425"/>
        <v>203297270</v>
      </c>
      <c r="BO210" s="54">
        <f t="shared" si="425"/>
        <v>129494245</v>
      </c>
      <c r="BP210" s="54">
        <f t="shared" si="425"/>
        <v>129494245</v>
      </c>
      <c r="BQ210" s="87">
        <v>0</v>
      </c>
      <c r="BR210" s="87">
        <v>0</v>
      </c>
      <c r="BS210" s="87">
        <v>0</v>
      </c>
      <c r="BT210" s="87">
        <v>0</v>
      </c>
      <c r="BU210" s="87">
        <v>0</v>
      </c>
      <c r="BV210" s="56"/>
      <c r="BW210" s="87">
        <v>0</v>
      </c>
      <c r="BX210" s="87">
        <v>0</v>
      </c>
      <c r="BY210" s="87"/>
      <c r="BZ210" s="87"/>
      <c r="CA210" s="87">
        <v>0</v>
      </c>
      <c r="CB210" s="87">
        <v>0</v>
      </c>
      <c r="CC210" s="87"/>
      <c r="CD210" s="87"/>
      <c r="CE210" s="87"/>
      <c r="CF210" s="86">
        <v>169295280</v>
      </c>
      <c r="CG210" s="87">
        <v>144673600</v>
      </c>
      <c r="CH210" s="87">
        <v>144673600</v>
      </c>
      <c r="CI210" s="87"/>
      <c r="CJ210" s="87"/>
      <c r="CK210" s="87"/>
      <c r="CL210" s="87"/>
      <c r="CM210" s="87"/>
      <c r="CN210" s="87"/>
      <c r="CO210" s="87"/>
      <c r="CP210" s="87"/>
      <c r="CQ210" s="87"/>
      <c r="CR210" s="87"/>
      <c r="CS210" s="87"/>
      <c r="CT210" s="87"/>
      <c r="CU210" s="87"/>
      <c r="CV210" s="88">
        <v>24590320</v>
      </c>
      <c r="CW210" s="87">
        <v>24590320</v>
      </c>
      <c r="CX210" s="87">
        <v>23760000</v>
      </c>
      <c r="CY210" s="87">
        <v>23760000</v>
      </c>
      <c r="CZ210" s="87"/>
      <c r="DA210" s="87"/>
      <c r="DB210" s="87"/>
      <c r="DC210" s="87"/>
      <c r="DD210" s="87"/>
      <c r="DE210" s="85">
        <v>24590319.639815602</v>
      </c>
      <c r="DF210" s="100">
        <f>BR210+BV210+CA210+CF210+CJ210+CN210+CR210+CW210+DB210</f>
        <v>193885600</v>
      </c>
      <c r="DG210" s="100">
        <f>BS210+BW210+CB210+CG210+CK210+CO210+CS210+CX210+DC210</f>
        <v>168433600</v>
      </c>
      <c r="DH210" s="100">
        <f>BT210+BX210+CC210+CH210+CL210+CP210+CT210+CY210+DD210</f>
        <v>168433600</v>
      </c>
      <c r="DI210" s="100"/>
      <c r="DJ210" s="88"/>
      <c r="DK210" s="66"/>
      <c r="DL210" s="88"/>
      <c r="DM210" s="88"/>
      <c r="DN210" s="88"/>
      <c r="DO210" s="88">
        <v>6000000</v>
      </c>
      <c r="DP210" s="88"/>
      <c r="DQ210" s="88"/>
      <c r="DR210" s="88"/>
      <c r="DS210" s="88"/>
      <c r="DT210" s="88"/>
      <c r="DU210" s="88"/>
      <c r="DV210" s="88"/>
      <c r="DW210" s="88"/>
      <c r="DX210" s="88"/>
      <c r="DY210" s="88">
        <v>174374138</v>
      </c>
      <c r="DZ210" s="88">
        <v>172754668</v>
      </c>
      <c r="EA210" s="88">
        <v>172754668</v>
      </c>
      <c r="EB210" s="88"/>
      <c r="EC210" s="88"/>
      <c r="ED210" s="88"/>
      <c r="EE210" s="88"/>
      <c r="EF210" s="88"/>
      <c r="EG210" s="88"/>
      <c r="EH210" s="88"/>
      <c r="EI210" s="88"/>
      <c r="EJ210" s="88"/>
      <c r="EK210" s="88"/>
      <c r="EL210" s="88"/>
      <c r="EM210" s="88"/>
      <c r="EN210" s="88">
        <v>25411635</v>
      </c>
      <c r="EO210" s="88">
        <v>50000000</v>
      </c>
      <c r="EP210" s="88">
        <v>49955996</v>
      </c>
      <c r="EQ210" s="88">
        <v>49955996</v>
      </c>
      <c r="ER210" s="88"/>
      <c r="ES210" s="88"/>
      <c r="ET210" s="87"/>
      <c r="EU210" s="87"/>
      <c r="EV210" s="87"/>
      <c r="EW210" s="85">
        <f t="shared" si="427"/>
        <v>25411635</v>
      </c>
      <c r="EX210" s="90">
        <f t="shared" si="427"/>
        <v>230374138</v>
      </c>
      <c r="EY210" s="90">
        <f t="shared" si="428"/>
        <v>222710664</v>
      </c>
      <c r="EZ210" s="90">
        <f t="shared" si="428"/>
        <v>222710664</v>
      </c>
      <c r="FA210" s="192"/>
      <c r="FB210" s="87"/>
      <c r="FC210" s="88"/>
      <c r="FD210" s="88"/>
      <c r="FE210" s="88"/>
      <c r="FF210" s="147"/>
      <c r="FG210" s="87"/>
      <c r="FH210" s="87"/>
      <c r="FI210" s="87"/>
      <c r="FJ210" s="87"/>
      <c r="FK210" s="87"/>
      <c r="FL210" s="87"/>
      <c r="FM210" s="87"/>
      <c r="FN210" s="87"/>
      <c r="FO210" s="87"/>
      <c r="FP210" s="87"/>
      <c r="FQ210" s="87"/>
      <c r="FR210" s="87">
        <v>179605362</v>
      </c>
      <c r="FS210" s="87">
        <v>70981000</v>
      </c>
      <c r="FT210" s="87">
        <v>4589000</v>
      </c>
      <c r="FU210" s="87"/>
      <c r="FV210" s="87"/>
      <c r="FW210" s="87"/>
      <c r="FX210" s="87"/>
      <c r="FY210" s="87"/>
      <c r="FZ210" s="87"/>
      <c r="GA210" s="87"/>
      <c r="GB210" s="87"/>
      <c r="GC210" s="87"/>
      <c r="GD210" s="87"/>
      <c r="GE210" s="87"/>
      <c r="GF210" s="87"/>
      <c r="GG210" s="87"/>
      <c r="GH210" s="87"/>
      <c r="GI210" s="87"/>
      <c r="GJ210" s="87"/>
      <c r="GK210" s="87">
        <v>26158984.001429077</v>
      </c>
      <c r="GL210" s="87">
        <v>42000000</v>
      </c>
      <c r="GM210" s="87">
        <v>36014000</v>
      </c>
      <c r="GN210" s="87">
        <v>2798000</v>
      </c>
      <c r="GO210" s="87"/>
      <c r="GP210" s="88"/>
      <c r="GQ210" s="87"/>
      <c r="GR210" s="87"/>
      <c r="GS210" s="87"/>
      <c r="GT210" s="87"/>
      <c r="GU210" s="85">
        <f t="shared" si="429"/>
        <v>26158984.001429077</v>
      </c>
      <c r="GV210" s="85">
        <f t="shared" si="429"/>
        <v>221605362</v>
      </c>
      <c r="GW210" s="85">
        <f t="shared" si="429"/>
        <v>106995000</v>
      </c>
      <c r="GX210" s="85">
        <f t="shared" si="429"/>
        <v>7387000</v>
      </c>
      <c r="GY210" s="85">
        <f t="shared" si="429"/>
        <v>0</v>
      </c>
      <c r="GZ210" s="772">
        <f>BM210+DE210+EW210+GU210</f>
        <v>116160938.64124468</v>
      </c>
      <c r="HA210" s="738" t="s">
        <v>1082</v>
      </c>
      <c r="HB210" s="280" t="s">
        <v>1355</v>
      </c>
      <c r="HC210" s="299" t="s">
        <v>1743</v>
      </c>
    </row>
    <row r="211" spans="1:211" ht="24.75" customHeight="1" x14ac:dyDescent="0.2">
      <c r="A211" s="782"/>
      <c r="B211" s="357"/>
      <c r="C211" s="266">
        <v>41</v>
      </c>
      <c r="D211" s="267" t="s">
        <v>509</v>
      </c>
      <c r="E211" s="319"/>
      <c r="F211" s="320"/>
      <c r="G211" s="269"/>
      <c r="H211" s="269"/>
      <c r="I211" s="269"/>
      <c r="J211" s="269"/>
      <c r="K211" s="269"/>
      <c r="L211" s="269"/>
      <c r="M211" s="269"/>
      <c r="N211" s="269"/>
      <c r="O211" s="269"/>
      <c r="P211" s="269"/>
      <c r="Q211" s="269"/>
      <c r="R211" s="269"/>
      <c r="S211" s="269"/>
      <c r="T211" s="269"/>
      <c r="U211" s="269"/>
      <c r="V211" s="269"/>
      <c r="W211" s="269"/>
      <c r="X211" s="269"/>
      <c r="Y211" s="269"/>
      <c r="Z211" s="269"/>
      <c r="AA211" s="269"/>
      <c r="AB211" s="269"/>
      <c r="AC211" s="212">
        <f t="shared" ref="AC211:BL211" si="430">SUM(AC212:AC213)</f>
        <v>0</v>
      </c>
      <c r="AD211" s="212">
        <f t="shared" si="430"/>
        <v>0</v>
      </c>
      <c r="AE211" s="212">
        <f t="shared" si="430"/>
        <v>0</v>
      </c>
      <c r="AF211" s="212">
        <f t="shared" si="430"/>
        <v>0</v>
      </c>
      <c r="AG211" s="212">
        <f t="shared" si="430"/>
        <v>0</v>
      </c>
      <c r="AH211" s="212">
        <f t="shared" si="430"/>
        <v>0</v>
      </c>
      <c r="AI211" s="212">
        <f t="shared" si="430"/>
        <v>0</v>
      </c>
      <c r="AJ211" s="212">
        <f t="shared" si="430"/>
        <v>0</v>
      </c>
      <c r="AK211" s="212">
        <f t="shared" si="430"/>
        <v>0</v>
      </c>
      <c r="AL211" s="212">
        <f t="shared" si="430"/>
        <v>0</v>
      </c>
      <c r="AM211" s="212">
        <f t="shared" si="430"/>
        <v>0</v>
      </c>
      <c r="AN211" s="212">
        <f t="shared" si="430"/>
        <v>0</v>
      </c>
      <c r="AO211" s="212">
        <f t="shared" si="430"/>
        <v>0</v>
      </c>
      <c r="AP211" s="212">
        <f t="shared" si="430"/>
        <v>0</v>
      </c>
      <c r="AQ211" s="212">
        <f t="shared" si="430"/>
        <v>0</v>
      </c>
      <c r="AR211" s="212">
        <f t="shared" si="430"/>
        <v>0</v>
      </c>
      <c r="AS211" s="212">
        <f t="shared" si="430"/>
        <v>0</v>
      </c>
      <c r="AT211" s="212">
        <f t="shared" si="430"/>
        <v>0</v>
      </c>
      <c r="AU211" s="212">
        <f t="shared" si="430"/>
        <v>0</v>
      </c>
      <c r="AV211" s="212">
        <f t="shared" si="430"/>
        <v>0</v>
      </c>
      <c r="AW211" s="212">
        <f t="shared" si="430"/>
        <v>0</v>
      </c>
      <c r="AX211" s="212">
        <f t="shared" si="430"/>
        <v>0</v>
      </c>
      <c r="AY211" s="212">
        <f t="shared" si="430"/>
        <v>0</v>
      </c>
      <c r="AZ211" s="212">
        <f t="shared" si="430"/>
        <v>0</v>
      </c>
      <c r="BA211" s="212">
        <f t="shared" si="430"/>
        <v>0</v>
      </c>
      <c r="BB211" s="212">
        <f t="shared" si="430"/>
        <v>0</v>
      </c>
      <c r="BC211" s="212">
        <f t="shared" si="430"/>
        <v>0</v>
      </c>
      <c r="BD211" s="212">
        <f t="shared" si="430"/>
        <v>0</v>
      </c>
      <c r="BE211" s="212">
        <f t="shared" si="430"/>
        <v>10000000</v>
      </c>
      <c r="BF211" s="212">
        <f t="shared" si="430"/>
        <v>10000000</v>
      </c>
      <c r="BG211" s="212">
        <f t="shared" si="430"/>
        <v>0</v>
      </c>
      <c r="BH211" s="212">
        <f t="shared" si="430"/>
        <v>0</v>
      </c>
      <c r="BI211" s="212">
        <f t="shared" si="430"/>
        <v>0</v>
      </c>
      <c r="BJ211" s="212">
        <f t="shared" si="430"/>
        <v>0</v>
      </c>
      <c r="BK211" s="212">
        <f t="shared" si="430"/>
        <v>0</v>
      </c>
      <c r="BL211" s="212">
        <f t="shared" si="430"/>
        <v>0</v>
      </c>
      <c r="BM211" s="212">
        <f t="shared" ref="BM211:DX211" si="431">SUM(BM212:BM213)</f>
        <v>10000000</v>
      </c>
      <c r="BN211" s="212">
        <f t="shared" si="431"/>
        <v>10000000</v>
      </c>
      <c r="BO211" s="212">
        <f t="shared" si="431"/>
        <v>0</v>
      </c>
      <c r="BP211" s="212">
        <f t="shared" si="431"/>
        <v>0</v>
      </c>
      <c r="BQ211" s="212">
        <f t="shared" si="431"/>
        <v>0</v>
      </c>
      <c r="BR211" s="212">
        <f t="shared" si="431"/>
        <v>0</v>
      </c>
      <c r="BS211" s="212">
        <f t="shared" si="431"/>
        <v>0</v>
      </c>
      <c r="BT211" s="212">
        <f t="shared" si="431"/>
        <v>0</v>
      </c>
      <c r="BU211" s="212">
        <f t="shared" si="431"/>
        <v>0</v>
      </c>
      <c r="BV211" s="212">
        <f t="shared" si="431"/>
        <v>0</v>
      </c>
      <c r="BW211" s="212">
        <f t="shared" si="431"/>
        <v>0</v>
      </c>
      <c r="BX211" s="212">
        <f t="shared" si="431"/>
        <v>0</v>
      </c>
      <c r="BY211" s="212">
        <f t="shared" si="431"/>
        <v>0</v>
      </c>
      <c r="BZ211" s="212">
        <f t="shared" si="431"/>
        <v>0</v>
      </c>
      <c r="CA211" s="212">
        <f t="shared" si="431"/>
        <v>0</v>
      </c>
      <c r="CB211" s="212">
        <f t="shared" si="431"/>
        <v>0</v>
      </c>
      <c r="CC211" s="212">
        <f t="shared" si="431"/>
        <v>0</v>
      </c>
      <c r="CD211" s="212">
        <f t="shared" si="431"/>
        <v>0</v>
      </c>
      <c r="CE211" s="212">
        <f t="shared" si="431"/>
        <v>0</v>
      </c>
      <c r="CF211" s="212">
        <f t="shared" si="431"/>
        <v>0</v>
      </c>
      <c r="CG211" s="212">
        <f t="shared" si="431"/>
        <v>0</v>
      </c>
      <c r="CH211" s="212">
        <f t="shared" si="431"/>
        <v>0</v>
      </c>
      <c r="CI211" s="212">
        <f t="shared" si="431"/>
        <v>0</v>
      </c>
      <c r="CJ211" s="212">
        <f t="shared" si="431"/>
        <v>0</v>
      </c>
      <c r="CK211" s="212">
        <f t="shared" si="431"/>
        <v>0</v>
      </c>
      <c r="CL211" s="212">
        <f t="shared" si="431"/>
        <v>0</v>
      </c>
      <c r="CM211" s="212">
        <f t="shared" si="431"/>
        <v>0</v>
      </c>
      <c r="CN211" s="212">
        <f t="shared" si="431"/>
        <v>0</v>
      </c>
      <c r="CO211" s="212">
        <f t="shared" si="431"/>
        <v>0</v>
      </c>
      <c r="CP211" s="212">
        <f t="shared" si="431"/>
        <v>0</v>
      </c>
      <c r="CQ211" s="212">
        <f t="shared" si="431"/>
        <v>0</v>
      </c>
      <c r="CR211" s="212">
        <f t="shared" si="431"/>
        <v>0</v>
      </c>
      <c r="CS211" s="212">
        <f t="shared" si="431"/>
        <v>0</v>
      </c>
      <c r="CT211" s="212">
        <f t="shared" si="431"/>
        <v>0</v>
      </c>
      <c r="CU211" s="212">
        <f t="shared" si="431"/>
        <v>0</v>
      </c>
      <c r="CV211" s="212">
        <f t="shared" si="431"/>
        <v>10300000</v>
      </c>
      <c r="CW211" s="212">
        <f t="shared" si="431"/>
        <v>10300000</v>
      </c>
      <c r="CX211" s="212">
        <f t="shared" si="431"/>
        <v>0</v>
      </c>
      <c r="CY211" s="212">
        <f t="shared" si="431"/>
        <v>0</v>
      </c>
      <c r="CZ211" s="212">
        <f t="shared" si="431"/>
        <v>0</v>
      </c>
      <c r="DA211" s="212">
        <f t="shared" si="431"/>
        <v>0</v>
      </c>
      <c r="DB211" s="212">
        <f t="shared" si="431"/>
        <v>0</v>
      </c>
      <c r="DC211" s="212">
        <f t="shared" si="431"/>
        <v>0</v>
      </c>
      <c r="DD211" s="212">
        <f t="shared" si="431"/>
        <v>0</v>
      </c>
      <c r="DE211" s="212">
        <f t="shared" si="431"/>
        <v>10300000</v>
      </c>
      <c r="DF211" s="212">
        <f t="shared" si="431"/>
        <v>10300000</v>
      </c>
      <c r="DG211" s="212">
        <f t="shared" si="431"/>
        <v>0</v>
      </c>
      <c r="DH211" s="212">
        <f t="shared" si="431"/>
        <v>0</v>
      </c>
      <c r="DI211" s="212">
        <f t="shared" si="431"/>
        <v>0</v>
      </c>
      <c r="DJ211" s="212">
        <f t="shared" si="431"/>
        <v>0</v>
      </c>
      <c r="DK211" s="212">
        <f t="shared" si="431"/>
        <v>0</v>
      </c>
      <c r="DL211" s="212">
        <f t="shared" si="431"/>
        <v>0</v>
      </c>
      <c r="DM211" s="212">
        <f t="shared" si="431"/>
        <v>0</v>
      </c>
      <c r="DN211" s="212">
        <f t="shared" si="431"/>
        <v>0</v>
      </c>
      <c r="DO211" s="212">
        <f t="shared" si="431"/>
        <v>0</v>
      </c>
      <c r="DP211" s="212">
        <f t="shared" si="431"/>
        <v>0</v>
      </c>
      <c r="DQ211" s="212">
        <f t="shared" si="431"/>
        <v>0</v>
      </c>
      <c r="DR211" s="212">
        <f t="shared" si="431"/>
        <v>0</v>
      </c>
      <c r="DS211" s="212">
        <f t="shared" si="431"/>
        <v>0</v>
      </c>
      <c r="DT211" s="212">
        <f t="shared" si="431"/>
        <v>0</v>
      </c>
      <c r="DU211" s="212">
        <f t="shared" si="431"/>
        <v>0</v>
      </c>
      <c r="DV211" s="212">
        <f t="shared" si="431"/>
        <v>0</v>
      </c>
      <c r="DW211" s="212">
        <f t="shared" si="431"/>
        <v>0</v>
      </c>
      <c r="DX211" s="212">
        <f t="shared" si="431"/>
        <v>0</v>
      </c>
      <c r="DY211" s="212">
        <f t="shared" ref="DY211:EW211" si="432">SUM(DY212:DY213)</f>
        <v>0</v>
      </c>
      <c r="DZ211" s="212">
        <f t="shared" si="432"/>
        <v>0</v>
      </c>
      <c r="EA211" s="212">
        <f t="shared" si="432"/>
        <v>0</v>
      </c>
      <c r="EB211" s="212">
        <f t="shared" si="432"/>
        <v>0</v>
      </c>
      <c r="EC211" s="212">
        <f t="shared" si="432"/>
        <v>0</v>
      </c>
      <c r="ED211" s="212">
        <f t="shared" si="432"/>
        <v>0</v>
      </c>
      <c r="EE211" s="212">
        <f t="shared" si="432"/>
        <v>0</v>
      </c>
      <c r="EF211" s="212">
        <f t="shared" si="432"/>
        <v>0</v>
      </c>
      <c r="EG211" s="212">
        <f t="shared" si="432"/>
        <v>0</v>
      </c>
      <c r="EH211" s="212">
        <f t="shared" si="432"/>
        <v>0</v>
      </c>
      <c r="EI211" s="212">
        <f t="shared" si="432"/>
        <v>0</v>
      </c>
      <c r="EJ211" s="212">
        <f t="shared" si="432"/>
        <v>0</v>
      </c>
      <c r="EK211" s="212">
        <f t="shared" si="432"/>
        <v>0</v>
      </c>
      <c r="EL211" s="212">
        <f t="shared" si="432"/>
        <v>0</v>
      </c>
      <c r="EM211" s="212">
        <f t="shared" si="432"/>
        <v>0</v>
      </c>
      <c r="EN211" s="212">
        <f t="shared" si="432"/>
        <v>10609000</v>
      </c>
      <c r="EO211" s="212">
        <f t="shared" si="432"/>
        <v>20000000</v>
      </c>
      <c r="EP211" s="212">
        <f t="shared" si="432"/>
        <v>9600000</v>
      </c>
      <c r="EQ211" s="212">
        <f t="shared" si="432"/>
        <v>9600000</v>
      </c>
      <c r="ER211" s="212">
        <f t="shared" si="432"/>
        <v>0</v>
      </c>
      <c r="ES211" s="212">
        <f t="shared" si="432"/>
        <v>0</v>
      </c>
      <c r="ET211" s="212">
        <f t="shared" si="432"/>
        <v>0</v>
      </c>
      <c r="EU211" s="212">
        <f t="shared" si="432"/>
        <v>0</v>
      </c>
      <c r="EV211" s="212">
        <f t="shared" si="432"/>
        <v>0</v>
      </c>
      <c r="EW211" s="212">
        <f t="shared" si="432"/>
        <v>10609000</v>
      </c>
      <c r="EX211" s="212">
        <f t="shared" ref="EX211:GZ211" si="433">SUM(EX212:EX213)</f>
        <v>20000000</v>
      </c>
      <c r="EY211" s="212">
        <f t="shared" si="433"/>
        <v>9600000</v>
      </c>
      <c r="EZ211" s="212">
        <f t="shared" si="433"/>
        <v>9600000</v>
      </c>
      <c r="FA211" s="212">
        <f t="shared" si="433"/>
        <v>0</v>
      </c>
      <c r="FB211" s="212">
        <f t="shared" si="433"/>
        <v>0</v>
      </c>
      <c r="FC211" s="212">
        <f t="shared" si="433"/>
        <v>0</v>
      </c>
      <c r="FD211" s="212">
        <f t="shared" si="433"/>
        <v>0</v>
      </c>
      <c r="FE211" s="212">
        <f t="shared" si="433"/>
        <v>0</v>
      </c>
      <c r="FF211" s="212">
        <f t="shared" si="433"/>
        <v>0</v>
      </c>
      <c r="FG211" s="212">
        <f t="shared" si="433"/>
        <v>0</v>
      </c>
      <c r="FH211" s="212">
        <f t="shared" si="433"/>
        <v>0</v>
      </c>
      <c r="FI211" s="212">
        <f t="shared" si="433"/>
        <v>0</v>
      </c>
      <c r="FJ211" s="212">
        <f t="shared" si="433"/>
        <v>0</v>
      </c>
      <c r="FK211" s="212">
        <f t="shared" si="433"/>
        <v>0</v>
      </c>
      <c r="FL211" s="212">
        <f t="shared" si="433"/>
        <v>0</v>
      </c>
      <c r="FM211" s="212">
        <f t="shared" si="433"/>
        <v>0</v>
      </c>
      <c r="FN211" s="212">
        <f t="shared" si="433"/>
        <v>0</v>
      </c>
      <c r="FO211" s="212">
        <f t="shared" si="433"/>
        <v>0</v>
      </c>
      <c r="FP211" s="212">
        <f t="shared" si="433"/>
        <v>0</v>
      </c>
      <c r="FQ211" s="212">
        <f t="shared" si="433"/>
        <v>0</v>
      </c>
      <c r="FR211" s="212">
        <f t="shared" si="433"/>
        <v>0</v>
      </c>
      <c r="FS211" s="212">
        <f t="shared" si="433"/>
        <v>0</v>
      </c>
      <c r="FT211" s="212">
        <f t="shared" si="433"/>
        <v>0</v>
      </c>
      <c r="FU211" s="212">
        <f t="shared" si="433"/>
        <v>0</v>
      </c>
      <c r="FV211" s="212">
        <f t="shared" si="433"/>
        <v>0</v>
      </c>
      <c r="FW211" s="212">
        <f t="shared" si="433"/>
        <v>0</v>
      </c>
      <c r="FX211" s="212">
        <f t="shared" si="433"/>
        <v>0</v>
      </c>
      <c r="FY211" s="212">
        <f t="shared" si="433"/>
        <v>0</v>
      </c>
      <c r="FZ211" s="212">
        <f t="shared" si="433"/>
        <v>0</v>
      </c>
      <c r="GA211" s="212">
        <f t="shared" si="433"/>
        <v>0</v>
      </c>
      <c r="GB211" s="212">
        <f t="shared" si="433"/>
        <v>0</v>
      </c>
      <c r="GC211" s="212">
        <f t="shared" si="433"/>
        <v>0</v>
      </c>
      <c r="GD211" s="212">
        <f t="shared" si="433"/>
        <v>0</v>
      </c>
      <c r="GE211" s="212">
        <f t="shared" si="433"/>
        <v>0</v>
      </c>
      <c r="GF211" s="212">
        <f t="shared" si="433"/>
        <v>0</v>
      </c>
      <c r="GG211" s="212">
        <f t="shared" si="433"/>
        <v>0</v>
      </c>
      <c r="GH211" s="212">
        <f t="shared" si="433"/>
        <v>0</v>
      </c>
      <c r="GI211" s="212">
        <f t="shared" si="433"/>
        <v>0</v>
      </c>
      <c r="GJ211" s="212">
        <f t="shared" si="433"/>
        <v>0</v>
      </c>
      <c r="GK211" s="212">
        <f t="shared" si="433"/>
        <v>10927270</v>
      </c>
      <c r="GL211" s="212">
        <f t="shared" si="433"/>
        <v>20000000</v>
      </c>
      <c r="GM211" s="212">
        <f t="shared" si="433"/>
        <v>16960000</v>
      </c>
      <c r="GN211" s="212">
        <f t="shared" si="433"/>
        <v>0</v>
      </c>
      <c r="GO211" s="212">
        <f t="shared" si="433"/>
        <v>0</v>
      </c>
      <c r="GP211" s="212">
        <f t="shared" si="433"/>
        <v>0</v>
      </c>
      <c r="GQ211" s="212">
        <f t="shared" si="433"/>
        <v>0</v>
      </c>
      <c r="GR211" s="212">
        <f t="shared" si="433"/>
        <v>0</v>
      </c>
      <c r="GS211" s="212">
        <f t="shared" si="433"/>
        <v>0</v>
      </c>
      <c r="GT211" s="212">
        <f t="shared" si="433"/>
        <v>0</v>
      </c>
      <c r="GU211" s="212">
        <f t="shared" si="433"/>
        <v>10927270</v>
      </c>
      <c r="GV211" s="212">
        <f t="shared" si="433"/>
        <v>20000000</v>
      </c>
      <c r="GW211" s="212">
        <f t="shared" si="433"/>
        <v>16960000</v>
      </c>
      <c r="GX211" s="212">
        <f t="shared" si="433"/>
        <v>0</v>
      </c>
      <c r="GY211" s="212">
        <f t="shared" si="433"/>
        <v>0</v>
      </c>
      <c r="GZ211" s="827">
        <f t="shared" si="433"/>
        <v>41836270</v>
      </c>
      <c r="HA211" s="269"/>
      <c r="HB211" s="266"/>
      <c r="HC211" s="326"/>
    </row>
    <row r="212" spans="1:211" ht="102.75" customHeight="1" x14ac:dyDescent="0.2">
      <c r="A212" s="782"/>
      <c r="B212" s="357"/>
      <c r="C212" s="527">
        <v>28</v>
      </c>
      <c r="D212" s="724" t="s">
        <v>510</v>
      </c>
      <c r="E212" s="834">
        <v>0.5</v>
      </c>
      <c r="F212" s="834">
        <v>1</v>
      </c>
      <c r="G212" s="287">
        <v>147</v>
      </c>
      <c r="H212" s="283" t="s">
        <v>511</v>
      </c>
      <c r="I212" s="297" t="s">
        <v>512</v>
      </c>
      <c r="J212" s="773" t="s">
        <v>444</v>
      </c>
      <c r="K212" s="773">
        <v>2</v>
      </c>
      <c r="L212" s="548" t="s">
        <v>58</v>
      </c>
      <c r="M212" s="286">
        <v>14</v>
      </c>
      <c r="N212" s="286">
        <v>14</v>
      </c>
      <c r="O212" s="547">
        <v>14</v>
      </c>
      <c r="P212" s="556">
        <v>0</v>
      </c>
      <c r="Q212" s="554">
        <v>14</v>
      </c>
      <c r="R212" s="289"/>
      <c r="S212" s="552">
        <v>0</v>
      </c>
      <c r="T212" s="554">
        <v>14</v>
      </c>
      <c r="U212" s="554"/>
      <c r="V212" s="552">
        <v>14</v>
      </c>
      <c r="W212" s="554">
        <v>14</v>
      </c>
      <c r="X212" s="548"/>
      <c r="Y212" s="548">
        <v>0</v>
      </c>
      <c r="Z212" s="433">
        <f>BM212/BM211</f>
        <v>0.5</v>
      </c>
      <c r="AA212" s="286">
        <v>3</v>
      </c>
      <c r="AB212" s="285" t="s">
        <v>455</v>
      </c>
      <c r="AC212" s="56"/>
      <c r="AD212" s="55"/>
      <c r="AE212" s="54"/>
      <c r="AF212" s="54"/>
      <c r="AG212" s="56"/>
      <c r="AH212" s="55"/>
      <c r="AI212" s="55"/>
      <c r="AJ212" s="55"/>
      <c r="AK212" s="56"/>
      <c r="AL212" s="55"/>
      <c r="AM212" s="55"/>
      <c r="AN212" s="55"/>
      <c r="AO212" s="56"/>
      <c r="AP212" s="55"/>
      <c r="AQ212" s="55"/>
      <c r="AR212" s="55"/>
      <c r="AS212" s="56"/>
      <c r="AT212" s="55"/>
      <c r="AU212" s="54"/>
      <c r="AV212" s="54"/>
      <c r="AW212" s="56"/>
      <c r="AX212" s="55"/>
      <c r="AY212" s="55"/>
      <c r="AZ212" s="55"/>
      <c r="BA212" s="56"/>
      <c r="BB212" s="55"/>
      <c r="BC212" s="55"/>
      <c r="BD212" s="55"/>
      <c r="BE212" s="56">
        <v>5000000</v>
      </c>
      <c r="BF212" s="55">
        <v>5000000</v>
      </c>
      <c r="BG212" s="54"/>
      <c r="BH212" s="54"/>
      <c r="BI212" s="56"/>
      <c r="BJ212" s="55"/>
      <c r="BK212" s="55"/>
      <c r="BL212" s="55"/>
      <c r="BM212" s="53">
        <f>+AC212+AG212+AK212+AO212+AS212+AW212+BA212+BE212+BI212</f>
        <v>5000000</v>
      </c>
      <c r="BN212" s="54">
        <f t="shared" ref="BN212:BP213" si="434">AD212+AH212+AL212+AP212+AT212+AX212+BB212+BF212+BJ212</f>
        <v>5000000</v>
      </c>
      <c r="BO212" s="54">
        <f t="shared" si="434"/>
        <v>0</v>
      </c>
      <c r="BP212" s="54">
        <f t="shared" si="434"/>
        <v>0</v>
      </c>
      <c r="BQ212" s="87"/>
      <c r="BR212" s="87"/>
      <c r="BS212" s="87"/>
      <c r="BT212" s="87"/>
      <c r="BU212" s="87"/>
      <c r="BV212" s="86"/>
      <c r="BW212" s="87"/>
      <c r="BX212" s="87"/>
      <c r="BY212" s="87"/>
      <c r="BZ212" s="87"/>
      <c r="CA212" s="87"/>
      <c r="CB212" s="87"/>
      <c r="CC212" s="87"/>
      <c r="CD212" s="87"/>
      <c r="CE212" s="87"/>
      <c r="CF212" s="87"/>
      <c r="CG212" s="87"/>
      <c r="CH212" s="87"/>
      <c r="CI212" s="87"/>
      <c r="CJ212" s="87"/>
      <c r="CK212" s="87"/>
      <c r="CL212" s="87"/>
      <c r="CM212" s="87"/>
      <c r="CN212" s="87"/>
      <c r="CO212" s="87"/>
      <c r="CP212" s="87"/>
      <c r="CQ212" s="87"/>
      <c r="CR212" s="87"/>
      <c r="CS212" s="87"/>
      <c r="CT212" s="87"/>
      <c r="CU212" s="87"/>
      <c r="CV212" s="88">
        <v>5150000</v>
      </c>
      <c r="CW212" s="87">
        <v>5150000</v>
      </c>
      <c r="CX212" s="87"/>
      <c r="CY212" s="87">
        <v>0</v>
      </c>
      <c r="CZ212" s="87"/>
      <c r="DA212" s="87"/>
      <c r="DB212" s="87"/>
      <c r="DC212" s="87"/>
      <c r="DD212" s="87"/>
      <c r="DE212" s="85">
        <f t="shared" ref="DE212:DH213" si="435">BQ212+BU212+BZ212+CE212+CI212+CM212+CQ212+CV212+DA212</f>
        <v>5150000</v>
      </c>
      <c r="DF212" s="100">
        <f t="shared" si="435"/>
        <v>5150000</v>
      </c>
      <c r="DG212" s="100">
        <f t="shared" si="435"/>
        <v>0</v>
      </c>
      <c r="DH212" s="100">
        <f t="shared" si="435"/>
        <v>0</v>
      </c>
      <c r="DI212" s="100"/>
      <c r="DJ212" s="88"/>
      <c r="DK212" s="66"/>
      <c r="DL212" s="88"/>
      <c r="DM212" s="88"/>
      <c r="DN212" s="88"/>
      <c r="DO212" s="88"/>
      <c r="DP212" s="88"/>
      <c r="DQ212" s="88"/>
      <c r="DR212" s="88"/>
      <c r="DS212" s="88"/>
      <c r="DT212" s="88"/>
      <c r="DU212" s="88"/>
      <c r="DV212" s="88"/>
      <c r="DW212" s="88"/>
      <c r="DX212" s="88"/>
      <c r="DY212" s="88"/>
      <c r="DZ212" s="88"/>
      <c r="EA212" s="88"/>
      <c r="EB212" s="88"/>
      <c r="EC212" s="88"/>
      <c r="ED212" s="88"/>
      <c r="EE212" s="88"/>
      <c r="EF212" s="88"/>
      <c r="EG212" s="88"/>
      <c r="EH212" s="88"/>
      <c r="EI212" s="88"/>
      <c r="EJ212" s="88"/>
      <c r="EK212" s="88"/>
      <c r="EL212" s="88"/>
      <c r="EM212" s="88"/>
      <c r="EN212" s="88">
        <v>5304500</v>
      </c>
      <c r="EO212" s="88">
        <v>10000000</v>
      </c>
      <c r="EP212" s="88">
        <v>9600000</v>
      </c>
      <c r="EQ212" s="88">
        <v>9600000</v>
      </c>
      <c r="ER212" s="88"/>
      <c r="ES212" s="88"/>
      <c r="ET212" s="87"/>
      <c r="EU212" s="87"/>
      <c r="EV212" s="87"/>
      <c r="EW212" s="85">
        <f t="shared" ref="EW212:EX213" si="436">DJ212+DN212+DS212+DX212+EB212+EF212+EJ212+EN212+ES212</f>
        <v>5304500</v>
      </c>
      <c r="EX212" s="90">
        <f t="shared" si="436"/>
        <v>10000000</v>
      </c>
      <c r="EY212" s="90">
        <f t="shared" ref="EY212:EZ213" si="437">DL212+DP212+DU212+DZ212+ED212+EH212+EL212+EP212+EU212</f>
        <v>9600000</v>
      </c>
      <c r="EZ212" s="90">
        <f t="shared" si="437"/>
        <v>9600000</v>
      </c>
      <c r="FA212" s="192"/>
      <c r="FB212" s="87"/>
      <c r="FC212" s="88"/>
      <c r="FD212" s="88"/>
      <c r="FE212" s="88"/>
      <c r="FF212" s="147"/>
      <c r="FG212" s="87"/>
      <c r="FH212" s="87"/>
      <c r="FI212" s="87"/>
      <c r="FJ212" s="87"/>
      <c r="FK212" s="87"/>
      <c r="FL212" s="87"/>
      <c r="FM212" s="87"/>
      <c r="FN212" s="87"/>
      <c r="FO212" s="87"/>
      <c r="FP212" s="87"/>
      <c r="FQ212" s="87"/>
      <c r="FR212" s="87"/>
      <c r="FS212" s="87"/>
      <c r="FT212" s="87"/>
      <c r="FU212" s="87"/>
      <c r="FV212" s="87"/>
      <c r="FW212" s="87"/>
      <c r="FX212" s="87"/>
      <c r="FY212" s="87"/>
      <c r="FZ212" s="87"/>
      <c r="GA212" s="87"/>
      <c r="GB212" s="87"/>
      <c r="GC212" s="87"/>
      <c r="GD212" s="87"/>
      <c r="GE212" s="87"/>
      <c r="GF212" s="87"/>
      <c r="GG212" s="87"/>
      <c r="GH212" s="87"/>
      <c r="GI212" s="87"/>
      <c r="GJ212" s="87"/>
      <c r="GK212" s="88">
        <v>5500000</v>
      </c>
      <c r="GL212" s="88">
        <v>10000000</v>
      </c>
      <c r="GM212" s="88">
        <v>10000000</v>
      </c>
      <c r="GN212" s="88"/>
      <c r="GO212" s="88"/>
      <c r="GP212" s="88"/>
      <c r="GQ212" s="87"/>
      <c r="GR212" s="87"/>
      <c r="GS212" s="87"/>
      <c r="GT212" s="87"/>
      <c r="GU212" s="85">
        <f t="shared" ref="GU212:GY213" si="438">FB212+FG212+FL212+FQ212+FV212+GA212+GF212+GK212+GP212</f>
        <v>5500000</v>
      </c>
      <c r="GV212" s="85">
        <f t="shared" si="438"/>
        <v>10000000</v>
      </c>
      <c r="GW212" s="85">
        <f t="shared" si="438"/>
        <v>10000000</v>
      </c>
      <c r="GX212" s="85">
        <f t="shared" si="438"/>
        <v>0</v>
      </c>
      <c r="GY212" s="85">
        <f t="shared" si="438"/>
        <v>0</v>
      </c>
      <c r="GZ212" s="772">
        <f>BM212+DE212+EW212+GU212</f>
        <v>20954500</v>
      </c>
      <c r="HA212" s="746" t="s">
        <v>1083</v>
      </c>
      <c r="HB212" s="280" t="s">
        <v>1356</v>
      </c>
      <c r="HC212" s="299" t="s">
        <v>1744</v>
      </c>
    </row>
    <row r="213" spans="1:211" ht="71.25" customHeight="1" x14ac:dyDescent="0.2">
      <c r="A213" s="782"/>
      <c r="B213" s="357"/>
      <c r="C213" s="300"/>
      <c r="D213" s="725"/>
      <c r="E213" s="420"/>
      <c r="F213" s="420"/>
      <c r="G213" s="287">
        <v>148</v>
      </c>
      <c r="H213" s="283" t="s">
        <v>513</v>
      </c>
      <c r="I213" s="297" t="s">
        <v>514</v>
      </c>
      <c r="J213" s="773" t="s">
        <v>444</v>
      </c>
      <c r="K213" s="773">
        <v>2</v>
      </c>
      <c r="L213" s="835" t="s">
        <v>58</v>
      </c>
      <c r="M213" s="286" t="s">
        <v>53</v>
      </c>
      <c r="N213" s="286">
        <v>11</v>
      </c>
      <c r="O213" s="829">
        <v>11</v>
      </c>
      <c r="P213" s="830">
        <v>0</v>
      </c>
      <c r="Q213" s="559">
        <v>11</v>
      </c>
      <c r="R213" s="289"/>
      <c r="S213" s="580">
        <v>0</v>
      </c>
      <c r="T213" s="554">
        <v>11</v>
      </c>
      <c r="U213" s="554"/>
      <c r="V213" s="552">
        <v>1</v>
      </c>
      <c r="W213" s="554">
        <v>11</v>
      </c>
      <c r="X213" s="554"/>
      <c r="Y213" s="548">
        <v>0</v>
      </c>
      <c r="Z213" s="433">
        <f>BM213/BM211</f>
        <v>0.5</v>
      </c>
      <c r="AA213" s="286">
        <v>3</v>
      </c>
      <c r="AB213" s="285" t="s">
        <v>455</v>
      </c>
      <c r="AC213" s="56"/>
      <c r="AD213" s="55"/>
      <c r="AE213" s="54"/>
      <c r="AF213" s="54"/>
      <c r="AG213" s="56"/>
      <c r="AH213" s="55"/>
      <c r="AI213" s="55"/>
      <c r="AJ213" s="55"/>
      <c r="AK213" s="56"/>
      <c r="AL213" s="55"/>
      <c r="AM213" s="55"/>
      <c r="AN213" s="55"/>
      <c r="AO213" s="56"/>
      <c r="AP213" s="55"/>
      <c r="AQ213" s="55"/>
      <c r="AR213" s="55"/>
      <c r="AS213" s="56"/>
      <c r="AT213" s="55"/>
      <c r="AU213" s="54"/>
      <c r="AV213" s="54"/>
      <c r="AW213" s="56"/>
      <c r="AX213" s="55"/>
      <c r="AY213" s="55"/>
      <c r="AZ213" s="55"/>
      <c r="BA213" s="56"/>
      <c r="BB213" s="55"/>
      <c r="BC213" s="55"/>
      <c r="BD213" s="55"/>
      <c r="BE213" s="56">
        <v>5000000</v>
      </c>
      <c r="BF213" s="55">
        <v>5000000</v>
      </c>
      <c r="BG213" s="54"/>
      <c r="BH213" s="54"/>
      <c r="BI213" s="56"/>
      <c r="BJ213" s="55"/>
      <c r="BK213" s="55"/>
      <c r="BL213" s="55"/>
      <c r="BM213" s="53">
        <f>+AC213+AG213+AK213+AO213+AS213+AW213+BA213+BE213+BI213</f>
        <v>5000000</v>
      </c>
      <c r="BN213" s="54">
        <f t="shared" si="434"/>
        <v>5000000</v>
      </c>
      <c r="BO213" s="54">
        <f t="shared" si="434"/>
        <v>0</v>
      </c>
      <c r="BP213" s="54">
        <f t="shared" si="434"/>
        <v>0</v>
      </c>
      <c r="BQ213" s="87"/>
      <c r="BR213" s="87"/>
      <c r="BS213" s="87"/>
      <c r="BT213" s="87"/>
      <c r="BU213" s="87"/>
      <c r="BV213" s="86"/>
      <c r="BW213" s="87"/>
      <c r="BX213" s="87"/>
      <c r="BY213" s="87"/>
      <c r="BZ213" s="87"/>
      <c r="CA213" s="87"/>
      <c r="CB213" s="87"/>
      <c r="CC213" s="87"/>
      <c r="CD213" s="87"/>
      <c r="CE213" s="87"/>
      <c r="CF213" s="87"/>
      <c r="CG213" s="87"/>
      <c r="CH213" s="87"/>
      <c r="CI213" s="87"/>
      <c r="CJ213" s="87"/>
      <c r="CK213" s="87"/>
      <c r="CL213" s="87"/>
      <c r="CM213" s="87"/>
      <c r="CN213" s="87"/>
      <c r="CO213" s="87"/>
      <c r="CP213" s="87"/>
      <c r="CQ213" s="87"/>
      <c r="CR213" s="87"/>
      <c r="CS213" s="87"/>
      <c r="CT213" s="87"/>
      <c r="CU213" s="87"/>
      <c r="CV213" s="88">
        <v>5150000</v>
      </c>
      <c r="CW213" s="87">
        <v>5150000</v>
      </c>
      <c r="CX213" s="87"/>
      <c r="CY213" s="87"/>
      <c r="CZ213" s="87"/>
      <c r="DA213" s="87"/>
      <c r="DB213" s="87"/>
      <c r="DC213" s="87"/>
      <c r="DD213" s="87"/>
      <c r="DE213" s="85">
        <f t="shared" si="435"/>
        <v>5150000</v>
      </c>
      <c r="DF213" s="100">
        <f t="shared" si="435"/>
        <v>5150000</v>
      </c>
      <c r="DG213" s="100">
        <f t="shared" si="435"/>
        <v>0</v>
      </c>
      <c r="DH213" s="100">
        <f t="shared" si="435"/>
        <v>0</v>
      </c>
      <c r="DI213" s="100"/>
      <c r="DJ213" s="88"/>
      <c r="DK213" s="66"/>
      <c r="DL213" s="88"/>
      <c r="DM213" s="88"/>
      <c r="DN213" s="88"/>
      <c r="DO213" s="88"/>
      <c r="DP213" s="88"/>
      <c r="DQ213" s="88"/>
      <c r="DR213" s="88"/>
      <c r="DS213" s="88"/>
      <c r="DT213" s="88"/>
      <c r="DU213" s="88"/>
      <c r="DV213" s="88"/>
      <c r="DW213" s="88"/>
      <c r="DX213" s="88"/>
      <c r="DY213" s="88"/>
      <c r="DZ213" s="88"/>
      <c r="EA213" s="88"/>
      <c r="EB213" s="88"/>
      <c r="EC213" s="88"/>
      <c r="ED213" s="88"/>
      <c r="EE213" s="88"/>
      <c r="EF213" s="88"/>
      <c r="EG213" s="88"/>
      <c r="EH213" s="88"/>
      <c r="EI213" s="88"/>
      <c r="EJ213" s="88"/>
      <c r="EK213" s="88"/>
      <c r="EL213" s="88"/>
      <c r="EM213" s="88"/>
      <c r="EN213" s="88">
        <v>5304500</v>
      </c>
      <c r="EO213" s="88">
        <v>10000000</v>
      </c>
      <c r="EP213" s="88"/>
      <c r="EQ213" s="88"/>
      <c r="ER213" s="88"/>
      <c r="ES213" s="88"/>
      <c r="ET213" s="87"/>
      <c r="EU213" s="87"/>
      <c r="EV213" s="87"/>
      <c r="EW213" s="85">
        <f t="shared" si="436"/>
        <v>5304500</v>
      </c>
      <c r="EX213" s="90">
        <f t="shared" si="436"/>
        <v>10000000</v>
      </c>
      <c r="EY213" s="90">
        <f t="shared" si="437"/>
        <v>0</v>
      </c>
      <c r="EZ213" s="90">
        <f t="shared" si="437"/>
        <v>0</v>
      </c>
      <c r="FA213" s="192"/>
      <c r="FB213" s="87"/>
      <c r="FC213" s="88"/>
      <c r="FD213" s="88"/>
      <c r="FE213" s="88"/>
      <c r="FF213" s="147"/>
      <c r="FG213" s="87"/>
      <c r="FH213" s="87"/>
      <c r="FI213" s="87"/>
      <c r="FJ213" s="87"/>
      <c r="FK213" s="87"/>
      <c r="FL213" s="87"/>
      <c r="FM213" s="87"/>
      <c r="FN213" s="87"/>
      <c r="FO213" s="87"/>
      <c r="FP213" s="87"/>
      <c r="FQ213" s="87"/>
      <c r="FR213" s="87"/>
      <c r="FS213" s="87"/>
      <c r="FT213" s="87"/>
      <c r="FU213" s="87"/>
      <c r="FV213" s="87"/>
      <c r="FW213" s="87"/>
      <c r="FX213" s="87"/>
      <c r="FY213" s="87"/>
      <c r="FZ213" s="87"/>
      <c r="GA213" s="87"/>
      <c r="GB213" s="87"/>
      <c r="GC213" s="87"/>
      <c r="GD213" s="87"/>
      <c r="GE213" s="87"/>
      <c r="GF213" s="87"/>
      <c r="GG213" s="87"/>
      <c r="GH213" s="87"/>
      <c r="GI213" s="87"/>
      <c r="GJ213" s="87"/>
      <c r="GK213" s="88">
        <v>5427270</v>
      </c>
      <c r="GL213" s="88">
        <v>10000000</v>
      </c>
      <c r="GM213" s="88">
        <v>6960000</v>
      </c>
      <c r="GN213" s="88"/>
      <c r="GO213" s="88"/>
      <c r="GP213" s="88"/>
      <c r="GQ213" s="87"/>
      <c r="GR213" s="87"/>
      <c r="GS213" s="87"/>
      <c r="GT213" s="87"/>
      <c r="GU213" s="85">
        <f t="shared" si="438"/>
        <v>5427270</v>
      </c>
      <c r="GV213" s="85">
        <f t="shared" si="438"/>
        <v>10000000</v>
      </c>
      <c r="GW213" s="85">
        <f t="shared" si="438"/>
        <v>6960000</v>
      </c>
      <c r="GX213" s="85">
        <f t="shared" si="438"/>
        <v>0</v>
      </c>
      <c r="GY213" s="85">
        <f t="shared" si="438"/>
        <v>0</v>
      </c>
      <c r="GZ213" s="772">
        <f>BM213+DE213+EW213+GU213</f>
        <v>20881770</v>
      </c>
      <c r="HA213" s="746" t="s">
        <v>1083</v>
      </c>
      <c r="HB213" s="280" t="s">
        <v>1357</v>
      </c>
      <c r="HC213" s="299" t="s">
        <v>1745</v>
      </c>
    </row>
    <row r="214" spans="1:211" ht="24.75" customHeight="1" x14ac:dyDescent="0.2">
      <c r="A214" s="782"/>
      <c r="B214" s="357"/>
      <c r="C214" s="266">
        <v>42</v>
      </c>
      <c r="D214" s="267" t="s">
        <v>515</v>
      </c>
      <c r="E214" s="320"/>
      <c r="F214" s="320"/>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04">
        <f t="shared" ref="AC214:BL214" si="439">SUM(AC215:AC216)</f>
        <v>0</v>
      </c>
      <c r="AD214" s="204">
        <f t="shared" si="439"/>
        <v>0</v>
      </c>
      <c r="AE214" s="204">
        <f t="shared" si="439"/>
        <v>0</v>
      </c>
      <c r="AF214" s="204">
        <f t="shared" si="439"/>
        <v>0</v>
      </c>
      <c r="AG214" s="204">
        <f t="shared" si="439"/>
        <v>0</v>
      </c>
      <c r="AH214" s="204">
        <f t="shared" si="439"/>
        <v>0</v>
      </c>
      <c r="AI214" s="204">
        <f t="shared" si="439"/>
        <v>0</v>
      </c>
      <c r="AJ214" s="204">
        <f t="shared" si="439"/>
        <v>0</v>
      </c>
      <c r="AK214" s="204">
        <f t="shared" si="439"/>
        <v>0</v>
      </c>
      <c r="AL214" s="204">
        <f t="shared" si="439"/>
        <v>0</v>
      </c>
      <c r="AM214" s="204">
        <f t="shared" si="439"/>
        <v>0</v>
      </c>
      <c r="AN214" s="204">
        <f t="shared" si="439"/>
        <v>0</v>
      </c>
      <c r="AO214" s="204">
        <f t="shared" si="439"/>
        <v>0</v>
      </c>
      <c r="AP214" s="204">
        <f t="shared" si="439"/>
        <v>0</v>
      </c>
      <c r="AQ214" s="204">
        <f t="shared" si="439"/>
        <v>0</v>
      </c>
      <c r="AR214" s="204">
        <f t="shared" si="439"/>
        <v>0</v>
      </c>
      <c r="AS214" s="204">
        <f t="shared" si="439"/>
        <v>0</v>
      </c>
      <c r="AT214" s="204">
        <f t="shared" si="439"/>
        <v>0</v>
      </c>
      <c r="AU214" s="204">
        <f t="shared" si="439"/>
        <v>0</v>
      </c>
      <c r="AV214" s="204">
        <f t="shared" si="439"/>
        <v>0</v>
      </c>
      <c r="AW214" s="204">
        <f t="shared" si="439"/>
        <v>0</v>
      </c>
      <c r="AX214" s="204">
        <f t="shared" si="439"/>
        <v>0</v>
      </c>
      <c r="AY214" s="204">
        <f t="shared" si="439"/>
        <v>0</v>
      </c>
      <c r="AZ214" s="204">
        <f t="shared" si="439"/>
        <v>0</v>
      </c>
      <c r="BA214" s="204">
        <f t="shared" si="439"/>
        <v>0</v>
      </c>
      <c r="BB214" s="204">
        <f t="shared" si="439"/>
        <v>0</v>
      </c>
      <c r="BC214" s="204">
        <f t="shared" si="439"/>
        <v>0</v>
      </c>
      <c r="BD214" s="204">
        <f t="shared" si="439"/>
        <v>0</v>
      </c>
      <c r="BE214" s="204">
        <f t="shared" si="439"/>
        <v>50000000</v>
      </c>
      <c r="BF214" s="204">
        <f t="shared" si="439"/>
        <v>50000000</v>
      </c>
      <c r="BG214" s="204">
        <f t="shared" si="439"/>
        <v>42600000</v>
      </c>
      <c r="BH214" s="204">
        <f t="shared" si="439"/>
        <v>42600000</v>
      </c>
      <c r="BI214" s="204">
        <f t="shared" si="439"/>
        <v>0</v>
      </c>
      <c r="BJ214" s="204">
        <f t="shared" si="439"/>
        <v>0</v>
      </c>
      <c r="BK214" s="204">
        <f t="shared" si="439"/>
        <v>0</v>
      </c>
      <c r="BL214" s="204">
        <f t="shared" si="439"/>
        <v>0</v>
      </c>
      <c r="BM214" s="204">
        <f t="shared" ref="BM214:DX214" si="440">SUM(BM215:BM216)</f>
        <v>50000000</v>
      </c>
      <c r="BN214" s="204">
        <f t="shared" si="440"/>
        <v>50000000</v>
      </c>
      <c r="BO214" s="204">
        <f t="shared" si="440"/>
        <v>42600000</v>
      </c>
      <c r="BP214" s="204">
        <f t="shared" si="440"/>
        <v>42600000</v>
      </c>
      <c r="BQ214" s="204">
        <f t="shared" si="440"/>
        <v>0</v>
      </c>
      <c r="BR214" s="204">
        <f t="shared" si="440"/>
        <v>0</v>
      </c>
      <c r="BS214" s="204">
        <f t="shared" si="440"/>
        <v>0</v>
      </c>
      <c r="BT214" s="204">
        <f t="shared" si="440"/>
        <v>0</v>
      </c>
      <c r="BU214" s="204">
        <f t="shared" si="440"/>
        <v>0</v>
      </c>
      <c r="BV214" s="204">
        <f t="shared" si="440"/>
        <v>0</v>
      </c>
      <c r="BW214" s="204">
        <f t="shared" si="440"/>
        <v>0</v>
      </c>
      <c r="BX214" s="204">
        <f t="shared" si="440"/>
        <v>0</v>
      </c>
      <c r="BY214" s="204">
        <f t="shared" si="440"/>
        <v>0</v>
      </c>
      <c r="BZ214" s="204">
        <f t="shared" si="440"/>
        <v>0</v>
      </c>
      <c r="CA214" s="204">
        <f t="shared" si="440"/>
        <v>0</v>
      </c>
      <c r="CB214" s="204">
        <f t="shared" si="440"/>
        <v>0</v>
      </c>
      <c r="CC214" s="204">
        <f t="shared" si="440"/>
        <v>0</v>
      </c>
      <c r="CD214" s="204">
        <f t="shared" si="440"/>
        <v>0</v>
      </c>
      <c r="CE214" s="204">
        <f t="shared" si="440"/>
        <v>0</v>
      </c>
      <c r="CF214" s="204">
        <f t="shared" si="440"/>
        <v>0</v>
      </c>
      <c r="CG214" s="204">
        <f t="shared" si="440"/>
        <v>0</v>
      </c>
      <c r="CH214" s="204">
        <f t="shared" si="440"/>
        <v>0</v>
      </c>
      <c r="CI214" s="204">
        <f t="shared" si="440"/>
        <v>0</v>
      </c>
      <c r="CJ214" s="204">
        <f t="shared" si="440"/>
        <v>0</v>
      </c>
      <c r="CK214" s="204">
        <f t="shared" si="440"/>
        <v>0</v>
      </c>
      <c r="CL214" s="204">
        <f t="shared" si="440"/>
        <v>0</v>
      </c>
      <c r="CM214" s="204">
        <f t="shared" si="440"/>
        <v>0</v>
      </c>
      <c r="CN214" s="204">
        <f t="shared" si="440"/>
        <v>0</v>
      </c>
      <c r="CO214" s="204">
        <f t="shared" si="440"/>
        <v>0</v>
      </c>
      <c r="CP214" s="204">
        <f t="shared" si="440"/>
        <v>0</v>
      </c>
      <c r="CQ214" s="204">
        <f t="shared" si="440"/>
        <v>0</v>
      </c>
      <c r="CR214" s="204">
        <f t="shared" si="440"/>
        <v>0</v>
      </c>
      <c r="CS214" s="204">
        <f t="shared" si="440"/>
        <v>0</v>
      </c>
      <c r="CT214" s="204">
        <f t="shared" si="440"/>
        <v>0</v>
      </c>
      <c r="CU214" s="204">
        <f t="shared" si="440"/>
        <v>0</v>
      </c>
      <c r="CV214" s="204">
        <f t="shared" si="440"/>
        <v>51500000</v>
      </c>
      <c r="CW214" s="204">
        <f t="shared" si="440"/>
        <v>51500000</v>
      </c>
      <c r="CX214" s="204">
        <f t="shared" si="440"/>
        <v>51448000</v>
      </c>
      <c r="CY214" s="204">
        <f t="shared" si="440"/>
        <v>51448000</v>
      </c>
      <c r="CZ214" s="204">
        <f t="shared" si="440"/>
        <v>0</v>
      </c>
      <c r="DA214" s="204">
        <f t="shared" si="440"/>
        <v>0</v>
      </c>
      <c r="DB214" s="204">
        <f t="shared" si="440"/>
        <v>0</v>
      </c>
      <c r="DC214" s="204">
        <f t="shared" si="440"/>
        <v>0</v>
      </c>
      <c r="DD214" s="204">
        <f t="shared" si="440"/>
        <v>0</v>
      </c>
      <c r="DE214" s="204">
        <f t="shared" si="440"/>
        <v>51500000</v>
      </c>
      <c r="DF214" s="204">
        <f t="shared" si="440"/>
        <v>51500000</v>
      </c>
      <c r="DG214" s="204">
        <f t="shared" si="440"/>
        <v>51448000</v>
      </c>
      <c r="DH214" s="204">
        <f t="shared" si="440"/>
        <v>51448000</v>
      </c>
      <c r="DI214" s="204">
        <f t="shared" si="440"/>
        <v>0</v>
      </c>
      <c r="DJ214" s="204">
        <f t="shared" si="440"/>
        <v>0</v>
      </c>
      <c r="DK214" s="204">
        <f t="shared" si="440"/>
        <v>0</v>
      </c>
      <c r="DL214" s="204">
        <f t="shared" si="440"/>
        <v>0</v>
      </c>
      <c r="DM214" s="204">
        <f t="shared" si="440"/>
        <v>0</v>
      </c>
      <c r="DN214" s="204">
        <f t="shared" si="440"/>
        <v>0</v>
      </c>
      <c r="DO214" s="204">
        <f t="shared" si="440"/>
        <v>3000000</v>
      </c>
      <c r="DP214" s="204">
        <f t="shared" si="440"/>
        <v>2992000</v>
      </c>
      <c r="DQ214" s="204">
        <f t="shared" si="440"/>
        <v>2992000</v>
      </c>
      <c r="DR214" s="204">
        <f t="shared" si="440"/>
        <v>0</v>
      </c>
      <c r="DS214" s="204">
        <f t="shared" si="440"/>
        <v>0</v>
      </c>
      <c r="DT214" s="204">
        <f t="shared" si="440"/>
        <v>0</v>
      </c>
      <c r="DU214" s="204">
        <f t="shared" si="440"/>
        <v>0</v>
      </c>
      <c r="DV214" s="204">
        <f t="shared" si="440"/>
        <v>0</v>
      </c>
      <c r="DW214" s="204">
        <f t="shared" si="440"/>
        <v>0</v>
      </c>
      <c r="DX214" s="204">
        <f t="shared" si="440"/>
        <v>0</v>
      </c>
      <c r="DY214" s="204">
        <f t="shared" ref="DY214:EW214" si="441">SUM(DY215:DY216)</f>
        <v>0</v>
      </c>
      <c r="DZ214" s="204">
        <f t="shared" si="441"/>
        <v>0</v>
      </c>
      <c r="EA214" s="204">
        <f t="shared" si="441"/>
        <v>0</v>
      </c>
      <c r="EB214" s="204">
        <f t="shared" si="441"/>
        <v>0</v>
      </c>
      <c r="EC214" s="204">
        <f t="shared" si="441"/>
        <v>0</v>
      </c>
      <c r="ED214" s="204">
        <f t="shared" si="441"/>
        <v>0</v>
      </c>
      <c r="EE214" s="204">
        <f t="shared" si="441"/>
        <v>0</v>
      </c>
      <c r="EF214" s="204">
        <f t="shared" si="441"/>
        <v>0</v>
      </c>
      <c r="EG214" s="204">
        <f t="shared" si="441"/>
        <v>0</v>
      </c>
      <c r="EH214" s="204">
        <f t="shared" si="441"/>
        <v>0</v>
      </c>
      <c r="EI214" s="204">
        <f t="shared" si="441"/>
        <v>0</v>
      </c>
      <c r="EJ214" s="204">
        <f t="shared" si="441"/>
        <v>0</v>
      </c>
      <c r="EK214" s="204">
        <f t="shared" si="441"/>
        <v>0</v>
      </c>
      <c r="EL214" s="204">
        <f t="shared" si="441"/>
        <v>0</v>
      </c>
      <c r="EM214" s="204">
        <f t="shared" si="441"/>
        <v>0</v>
      </c>
      <c r="EN214" s="204">
        <f t="shared" si="441"/>
        <v>53045000</v>
      </c>
      <c r="EO214" s="204">
        <f t="shared" si="441"/>
        <v>60000000</v>
      </c>
      <c r="EP214" s="204">
        <f t="shared" si="441"/>
        <v>56400000</v>
      </c>
      <c r="EQ214" s="204">
        <f t="shared" si="441"/>
        <v>56400000</v>
      </c>
      <c r="ER214" s="204">
        <f t="shared" si="441"/>
        <v>0</v>
      </c>
      <c r="ES214" s="204">
        <f t="shared" si="441"/>
        <v>0</v>
      </c>
      <c r="ET214" s="204">
        <f t="shared" si="441"/>
        <v>0</v>
      </c>
      <c r="EU214" s="204">
        <f t="shared" si="441"/>
        <v>0</v>
      </c>
      <c r="EV214" s="204">
        <f t="shared" si="441"/>
        <v>0</v>
      </c>
      <c r="EW214" s="204">
        <f t="shared" si="441"/>
        <v>53045000</v>
      </c>
      <c r="EX214" s="204">
        <f t="shared" ref="EX214:GZ214" si="442">SUM(EX215:EX216)</f>
        <v>63000000</v>
      </c>
      <c r="EY214" s="204">
        <f t="shared" si="442"/>
        <v>59392000</v>
      </c>
      <c r="EZ214" s="204">
        <f t="shared" si="442"/>
        <v>59392000</v>
      </c>
      <c r="FA214" s="204">
        <f t="shared" si="442"/>
        <v>0</v>
      </c>
      <c r="FB214" s="204">
        <f t="shared" si="442"/>
        <v>0</v>
      </c>
      <c r="FC214" s="204">
        <f t="shared" si="442"/>
        <v>0</v>
      </c>
      <c r="FD214" s="204">
        <f t="shared" si="442"/>
        <v>0</v>
      </c>
      <c r="FE214" s="204">
        <f t="shared" si="442"/>
        <v>0</v>
      </c>
      <c r="FF214" s="204">
        <f t="shared" si="442"/>
        <v>0</v>
      </c>
      <c r="FG214" s="204">
        <f t="shared" si="442"/>
        <v>0</v>
      </c>
      <c r="FH214" s="204">
        <f t="shared" si="442"/>
        <v>0</v>
      </c>
      <c r="FI214" s="204">
        <f t="shared" si="442"/>
        <v>0</v>
      </c>
      <c r="FJ214" s="204">
        <f t="shared" si="442"/>
        <v>0</v>
      </c>
      <c r="FK214" s="204">
        <f t="shared" si="442"/>
        <v>0</v>
      </c>
      <c r="FL214" s="204">
        <f t="shared" si="442"/>
        <v>0</v>
      </c>
      <c r="FM214" s="204">
        <f t="shared" si="442"/>
        <v>0</v>
      </c>
      <c r="FN214" s="204">
        <f t="shared" si="442"/>
        <v>0</v>
      </c>
      <c r="FO214" s="204">
        <f t="shared" si="442"/>
        <v>0</v>
      </c>
      <c r="FP214" s="204">
        <f t="shared" si="442"/>
        <v>0</v>
      </c>
      <c r="FQ214" s="204">
        <f t="shared" si="442"/>
        <v>0</v>
      </c>
      <c r="FR214" s="204">
        <f t="shared" si="442"/>
        <v>0</v>
      </c>
      <c r="FS214" s="204">
        <f t="shared" si="442"/>
        <v>0</v>
      </c>
      <c r="FT214" s="204">
        <f t="shared" si="442"/>
        <v>0</v>
      </c>
      <c r="FU214" s="204">
        <f t="shared" si="442"/>
        <v>0</v>
      </c>
      <c r="FV214" s="204">
        <f t="shared" si="442"/>
        <v>0</v>
      </c>
      <c r="FW214" s="204">
        <f t="shared" si="442"/>
        <v>0</v>
      </c>
      <c r="FX214" s="204">
        <f t="shared" si="442"/>
        <v>0</v>
      </c>
      <c r="FY214" s="204">
        <f t="shared" si="442"/>
        <v>0</v>
      </c>
      <c r="FZ214" s="204">
        <f t="shared" si="442"/>
        <v>0</v>
      </c>
      <c r="GA214" s="204">
        <f t="shared" si="442"/>
        <v>0</v>
      </c>
      <c r="GB214" s="204">
        <f t="shared" si="442"/>
        <v>0</v>
      </c>
      <c r="GC214" s="204">
        <f t="shared" si="442"/>
        <v>0</v>
      </c>
      <c r="GD214" s="204">
        <f t="shared" si="442"/>
        <v>0</v>
      </c>
      <c r="GE214" s="204">
        <f t="shared" si="442"/>
        <v>0</v>
      </c>
      <c r="GF214" s="204">
        <f t="shared" si="442"/>
        <v>0</v>
      </c>
      <c r="GG214" s="204">
        <f t="shared" si="442"/>
        <v>0</v>
      </c>
      <c r="GH214" s="204">
        <f t="shared" si="442"/>
        <v>0</v>
      </c>
      <c r="GI214" s="204">
        <f t="shared" si="442"/>
        <v>0</v>
      </c>
      <c r="GJ214" s="204">
        <f t="shared" si="442"/>
        <v>0</v>
      </c>
      <c r="GK214" s="204">
        <f t="shared" si="442"/>
        <v>54636350</v>
      </c>
      <c r="GL214" s="204">
        <f t="shared" si="442"/>
        <v>76000000</v>
      </c>
      <c r="GM214" s="204">
        <f t="shared" si="442"/>
        <v>41970000</v>
      </c>
      <c r="GN214" s="204">
        <f t="shared" si="442"/>
        <v>8394000</v>
      </c>
      <c r="GO214" s="204">
        <f t="shared" si="442"/>
        <v>0</v>
      </c>
      <c r="GP214" s="204">
        <f t="shared" si="442"/>
        <v>0</v>
      </c>
      <c r="GQ214" s="204">
        <f t="shared" si="442"/>
        <v>0</v>
      </c>
      <c r="GR214" s="204">
        <f t="shared" si="442"/>
        <v>0</v>
      </c>
      <c r="GS214" s="204">
        <f t="shared" si="442"/>
        <v>0</v>
      </c>
      <c r="GT214" s="204">
        <f t="shared" si="442"/>
        <v>0</v>
      </c>
      <c r="GU214" s="204">
        <f t="shared" si="442"/>
        <v>54636350</v>
      </c>
      <c r="GV214" s="204">
        <f t="shared" si="442"/>
        <v>76000000</v>
      </c>
      <c r="GW214" s="204">
        <f t="shared" si="442"/>
        <v>41970000</v>
      </c>
      <c r="GX214" s="204">
        <f t="shared" si="442"/>
        <v>8394000</v>
      </c>
      <c r="GY214" s="204">
        <f t="shared" si="442"/>
        <v>0</v>
      </c>
      <c r="GZ214" s="776">
        <f t="shared" si="442"/>
        <v>209181350</v>
      </c>
      <c r="HA214" s="269"/>
      <c r="HB214" s="266"/>
      <c r="HC214" s="326"/>
    </row>
    <row r="215" spans="1:211" ht="164.25" customHeight="1" x14ac:dyDescent="0.2">
      <c r="A215" s="782"/>
      <c r="B215" s="357"/>
      <c r="C215" s="313" t="s">
        <v>516</v>
      </c>
      <c r="D215" s="530" t="s">
        <v>517</v>
      </c>
      <c r="E215" s="287" t="s">
        <v>518</v>
      </c>
      <c r="F215" s="287" t="s">
        <v>519</v>
      </c>
      <c r="G215" s="287">
        <v>149</v>
      </c>
      <c r="H215" s="283" t="s">
        <v>520</v>
      </c>
      <c r="I215" s="297" t="s">
        <v>521</v>
      </c>
      <c r="J215" s="380" t="s">
        <v>444</v>
      </c>
      <c r="K215" s="578">
        <v>2</v>
      </c>
      <c r="L215" s="564" t="s">
        <v>58</v>
      </c>
      <c r="M215" s="286" t="s">
        <v>53</v>
      </c>
      <c r="N215" s="725">
        <v>8</v>
      </c>
      <c r="O215" s="568">
        <v>8</v>
      </c>
      <c r="P215" s="569">
        <v>8</v>
      </c>
      <c r="Q215" s="563">
        <v>8</v>
      </c>
      <c r="R215" s="498"/>
      <c r="S215" s="571">
        <v>9</v>
      </c>
      <c r="T215" s="563">
        <v>8</v>
      </c>
      <c r="U215" s="563"/>
      <c r="V215" s="571">
        <v>8</v>
      </c>
      <c r="W215" s="563">
        <v>8</v>
      </c>
      <c r="X215" s="564"/>
      <c r="Y215" s="564">
        <v>2</v>
      </c>
      <c r="Z215" s="579">
        <f>BM215/BM214</f>
        <v>0.75</v>
      </c>
      <c r="AA215" s="286">
        <v>8</v>
      </c>
      <c r="AB215" s="382" t="s">
        <v>135</v>
      </c>
      <c r="AC215" s="62"/>
      <c r="AD215" s="58"/>
      <c r="AE215" s="59"/>
      <c r="AF215" s="59"/>
      <c r="AG215" s="62"/>
      <c r="AH215" s="58"/>
      <c r="AI215" s="58"/>
      <c r="AJ215" s="58"/>
      <c r="AK215" s="62"/>
      <c r="AL215" s="58"/>
      <c r="AM215" s="58"/>
      <c r="AN215" s="58"/>
      <c r="AO215" s="62"/>
      <c r="AP215" s="58"/>
      <c r="AQ215" s="58"/>
      <c r="AR215" s="58"/>
      <c r="AS215" s="62"/>
      <c r="AT215" s="58"/>
      <c r="AU215" s="59"/>
      <c r="AV215" s="59"/>
      <c r="AW215" s="62"/>
      <c r="AX215" s="58"/>
      <c r="AY215" s="58"/>
      <c r="AZ215" s="58"/>
      <c r="BA215" s="62"/>
      <c r="BB215" s="58"/>
      <c r="BC215" s="58"/>
      <c r="BD215" s="58"/>
      <c r="BE215" s="57">
        <f>10000000+27500000</f>
        <v>37500000</v>
      </c>
      <c r="BF215" s="58">
        <v>37500000</v>
      </c>
      <c r="BG215" s="54">
        <v>31350000</v>
      </c>
      <c r="BH215" s="54">
        <v>31350000</v>
      </c>
      <c r="BI215" s="62"/>
      <c r="BJ215" s="58"/>
      <c r="BK215" s="58"/>
      <c r="BL215" s="58"/>
      <c r="BM215" s="53">
        <f>+AC215+AG215+AK215+AO215+AS215+AW215+BA215+BE215+BI215</f>
        <v>37500000</v>
      </c>
      <c r="BN215" s="54">
        <f t="shared" ref="BN215:BP216" si="443">AD215+AH215+AL215+AP215+AT215+AX215+BB215+BF215+BJ215</f>
        <v>37500000</v>
      </c>
      <c r="BO215" s="54">
        <f t="shared" si="443"/>
        <v>31350000</v>
      </c>
      <c r="BP215" s="54">
        <f t="shared" si="443"/>
        <v>31350000</v>
      </c>
      <c r="BQ215" s="87"/>
      <c r="BR215" s="87"/>
      <c r="BS215" s="87"/>
      <c r="BT215" s="87"/>
      <c r="BU215" s="87"/>
      <c r="BV215" s="86"/>
      <c r="BW215" s="87"/>
      <c r="BX215" s="87"/>
      <c r="BY215" s="87"/>
      <c r="BZ215" s="87"/>
      <c r="CA215" s="87"/>
      <c r="CB215" s="87"/>
      <c r="CC215" s="87"/>
      <c r="CD215" s="87"/>
      <c r="CE215" s="87"/>
      <c r="CF215" s="87"/>
      <c r="CG215" s="87"/>
      <c r="CH215" s="87"/>
      <c r="CI215" s="87"/>
      <c r="CJ215" s="87"/>
      <c r="CK215" s="87"/>
      <c r="CL215" s="87"/>
      <c r="CM215" s="87"/>
      <c r="CN215" s="87"/>
      <c r="CO215" s="87"/>
      <c r="CP215" s="87"/>
      <c r="CQ215" s="87"/>
      <c r="CR215" s="87"/>
      <c r="CS215" s="87"/>
      <c r="CT215" s="87"/>
      <c r="CU215" s="87"/>
      <c r="CV215" s="88">
        <v>38625000</v>
      </c>
      <c r="CW215" s="87">
        <v>38625000</v>
      </c>
      <c r="CX215" s="87">
        <v>38573000</v>
      </c>
      <c r="CY215" s="87">
        <v>38573000</v>
      </c>
      <c r="CZ215" s="87"/>
      <c r="DA215" s="87"/>
      <c r="DB215" s="87"/>
      <c r="DC215" s="87"/>
      <c r="DD215" s="87"/>
      <c r="DE215" s="85">
        <f t="shared" ref="DE215:DH216" si="444">BQ215+BU215+BZ215+CE215+CI215+CM215+CQ215+CV215+DA215</f>
        <v>38625000</v>
      </c>
      <c r="DF215" s="100">
        <f t="shared" si="444"/>
        <v>38625000</v>
      </c>
      <c r="DG215" s="100">
        <f t="shared" si="444"/>
        <v>38573000</v>
      </c>
      <c r="DH215" s="100">
        <f t="shared" si="444"/>
        <v>38573000</v>
      </c>
      <c r="DI215" s="100"/>
      <c r="DJ215" s="88"/>
      <c r="DK215" s="66"/>
      <c r="DL215" s="88"/>
      <c r="DM215" s="88"/>
      <c r="DN215" s="88"/>
      <c r="DO215" s="88">
        <v>3000000</v>
      </c>
      <c r="DP215" s="88">
        <v>2992000</v>
      </c>
      <c r="DQ215" s="88">
        <v>2992000</v>
      </c>
      <c r="DR215" s="88"/>
      <c r="DS215" s="88"/>
      <c r="DT215" s="88"/>
      <c r="DU215" s="88"/>
      <c r="DV215" s="88"/>
      <c r="DW215" s="88"/>
      <c r="DX215" s="88"/>
      <c r="DY215" s="88"/>
      <c r="DZ215" s="88"/>
      <c r="EA215" s="88"/>
      <c r="EB215" s="88"/>
      <c r="EC215" s="88"/>
      <c r="ED215" s="88"/>
      <c r="EE215" s="88"/>
      <c r="EF215" s="88"/>
      <c r="EG215" s="88"/>
      <c r="EH215" s="88"/>
      <c r="EI215" s="88"/>
      <c r="EJ215" s="88"/>
      <c r="EK215" s="88"/>
      <c r="EL215" s="88"/>
      <c r="EM215" s="88"/>
      <c r="EN215" s="88">
        <v>39783750</v>
      </c>
      <c r="EO215" s="88">
        <v>30000000</v>
      </c>
      <c r="EP215" s="88">
        <v>28560000</v>
      </c>
      <c r="EQ215" s="88">
        <v>28560000</v>
      </c>
      <c r="ER215" s="88"/>
      <c r="ES215" s="88"/>
      <c r="ET215" s="87"/>
      <c r="EU215" s="87"/>
      <c r="EV215" s="87"/>
      <c r="EW215" s="85">
        <f t="shared" ref="EW215:EX216" si="445">DJ215+DN215+DS215+DX215+EB215+EF215+EJ215+EN215+ES215</f>
        <v>39783750</v>
      </c>
      <c r="EX215" s="90">
        <f t="shared" si="445"/>
        <v>33000000</v>
      </c>
      <c r="EY215" s="90">
        <f t="shared" ref="EY215:EZ216" si="446">DL215+DP215+DU215+DZ215+ED215+EH215+EL215+EP215+EU215</f>
        <v>31552000</v>
      </c>
      <c r="EZ215" s="90">
        <f t="shared" si="446"/>
        <v>31552000</v>
      </c>
      <c r="FA215" s="192"/>
      <c r="FB215" s="87"/>
      <c r="FC215" s="88"/>
      <c r="FD215" s="88"/>
      <c r="FE215" s="88"/>
      <c r="FF215" s="147"/>
      <c r="FG215" s="87"/>
      <c r="FH215" s="87"/>
      <c r="FI215" s="87"/>
      <c r="FJ215" s="87"/>
      <c r="FK215" s="87"/>
      <c r="FL215" s="87"/>
      <c r="FM215" s="87"/>
      <c r="FN215" s="87"/>
      <c r="FO215" s="87"/>
      <c r="FP215" s="87"/>
      <c r="FQ215" s="87"/>
      <c r="FR215" s="87"/>
      <c r="FS215" s="87"/>
      <c r="FT215" s="87"/>
      <c r="FU215" s="87"/>
      <c r="FV215" s="87"/>
      <c r="FW215" s="87"/>
      <c r="FX215" s="87"/>
      <c r="FY215" s="87"/>
      <c r="FZ215" s="87"/>
      <c r="GA215" s="87"/>
      <c r="GB215" s="87"/>
      <c r="GC215" s="87"/>
      <c r="GD215" s="87"/>
      <c r="GE215" s="87"/>
      <c r="GF215" s="87"/>
      <c r="GG215" s="87"/>
      <c r="GH215" s="87"/>
      <c r="GI215" s="87"/>
      <c r="GJ215" s="87"/>
      <c r="GK215" s="88">
        <v>40900000</v>
      </c>
      <c r="GL215" s="88">
        <v>48000000</v>
      </c>
      <c r="GM215" s="88">
        <v>27980000</v>
      </c>
      <c r="GN215" s="88">
        <v>5596000</v>
      </c>
      <c r="GO215" s="88"/>
      <c r="GP215" s="88"/>
      <c r="GQ215" s="87"/>
      <c r="GR215" s="87"/>
      <c r="GS215" s="87"/>
      <c r="GT215" s="87"/>
      <c r="GU215" s="85">
        <f t="shared" ref="GU215:GY216" si="447">FB215+FG215+FL215+FQ215+FV215+GA215+GF215+GK215+GP215</f>
        <v>40900000</v>
      </c>
      <c r="GV215" s="85">
        <f t="shared" si="447"/>
        <v>48000000</v>
      </c>
      <c r="GW215" s="85">
        <f t="shared" si="447"/>
        <v>27980000</v>
      </c>
      <c r="GX215" s="85">
        <f t="shared" si="447"/>
        <v>5596000</v>
      </c>
      <c r="GY215" s="85">
        <f t="shared" si="447"/>
        <v>0</v>
      </c>
      <c r="GZ215" s="772">
        <f>BM215+DE215+EW215+GU215</f>
        <v>156808750</v>
      </c>
      <c r="HA215" s="746" t="s">
        <v>1084</v>
      </c>
      <c r="HB215" s="297" t="s">
        <v>1358</v>
      </c>
      <c r="HC215" s="299" t="s">
        <v>1746</v>
      </c>
    </row>
    <row r="216" spans="1:211" ht="162" customHeight="1" x14ac:dyDescent="0.2">
      <c r="A216" s="782"/>
      <c r="B216" s="357"/>
      <c r="C216" s="300">
        <v>28</v>
      </c>
      <c r="D216" s="394" t="s">
        <v>522</v>
      </c>
      <c r="E216" s="305">
        <v>0.5</v>
      </c>
      <c r="F216" s="305">
        <v>1</v>
      </c>
      <c r="G216" s="287">
        <v>150</v>
      </c>
      <c r="H216" s="283" t="s">
        <v>523</v>
      </c>
      <c r="I216" s="297" t="s">
        <v>524</v>
      </c>
      <c r="J216" s="380" t="s">
        <v>444</v>
      </c>
      <c r="K216" s="578">
        <v>2</v>
      </c>
      <c r="L216" s="564" t="s">
        <v>58</v>
      </c>
      <c r="M216" s="286">
        <v>0</v>
      </c>
      <c r="N216" s="286">
        <v>14</v>
      </c>
      <c r="O216" s="547">
        <v>14</v>
      </c>
      <c r="P216" s="556">
        <v>13</v>
      </c>
      <c r="Q216" s="554">
        <v>14</v>
      </c>
      <c r="R216" s="289"/>
      <c r="S216" s="552">
        <v>9</v>
      </c>
      <c r="T216" s="554">
        <v>14</v>
      </c>
      <c r="U216" s="554"/>
      <c r="V216" s="552">
        <v>14</v>
      </c>
      <c r="W216" s="554">
        <v>14</v>
      </c>
      <c r="X216" s="564"/>
      <c r="Y216" s="564">
        <v>0</v>
      </c>
      <c r="Z216" s="579">
        <f>BM216/BM214</f>
        <v>0.25</v>
      </c>
      <c r="AA216" s="286">
        <v>3</v>
      </c>
      <c r="AB216" s="382" t="s">
        <v>455</v>
      </c>
      <c r="AC216" s="62"/>
      <c r="AD216" s="58"/>
      <c r="AE216" s="59"/>
      <c r="AF216" s="59"/>
      <c r="AG216" s="62"/>
      <c r="AH216" s="58"/>
      <c r="AI216" s="58"/>
      <c r="AJ216" s="58"/>
      <c r="AK216" s="62"/>
      <c r="AL216" s="58"/>
      <c r="AM216" s="58"/>
      <c r="AN216" s="58"/>
      <c r="AO216" s="62"/>
      <c r="AP216" s="58"/>
      <c r="AQ216" s="58"/>
      <c r="AR216" s="58"/>
      <c r="AS216" s="62"/>
      <c r="AT216" s="58"/>
      <c r="AU216" s="59"/>
      <c r="AV216" s="59"/>
      <c r="AW216" s="62"/>
      <c r="AX216" s="58"/>
      <c r="AY216" s="58"/>
      <c r="AZ216" s="58"/>
      <c r="BA216" s="62"/>
      <c r="BB216" s="58"/>
      <c r="BC216" s="58"/>
      <c r="BD216" s="58"/>
      <c r="BE216" s="57">
        <v>12500000</v>
      </c>
      <c r="BF216" s="55">
        <v>12500000</v>
      </c>
      <c r="BG216" s="59">
        <v>11250000</v>
      </c>
      <c r="BH216" s="59">
        <v>11250000</v>
      </c>
      <c r="BI216" s="62"/>
      <c r="BJ216" s="58"/>
      <c r="BK216" s="58"/>
      <c r="BL216" s="58"/>
      <c r="BM216" s="53">
        <f>+AC216+AG216+AK216+AO216+AS216+AW216+BA216+BE216+BI216</f>
        <v>12500000</v>
      </c>
      <c r="BN216" s="54">
        <f t="shared" si="443"/>
        <v>12500000</v>
      </c>
      <c r="BO216" s="54">
        <f t="shared" si="443"/>
        <v>11250000</v>
      </c>
      <c r="BP216" s="54">
        <f t="shared" si="443"/>
        <v>11250000</v>
      </c>
      <c r="BQ216" s="87"/>
      <c r="BR216" s="87"/>
      <c r="BS216" s="87"/>
      <c r="BT216" s="87"/>
      <c r="BU216" s="87"/>
      <c r="BV216" s="86"/>
      <c r="BW216" s="87"/>
      <c r="BX216" s="87"/>
      <c r="BY216" s="87"/>
      <c r="BZ216" s="87"/>
      <c r="CA216" s="87"/>
      <c r="CB216" s="87"/>
      <c r="CC216" s="87"/>
      <c r="CD216" s="87"/>
      <c r="CE216" s="87"/>
      <c r="CF216" s="87"/>
      <c r="CG216" s="87"/>
      <c r="CH216" s="87"/>
      <c r="CI216" s="87"/>
      <c r="CJ216" s="87"/>
      <c r="CK216" s="87"/>
      <c r="CL216" s="87"/>
      <c r="CM216" s="87"/>
      <c r="CN216" s="87"/>
      <c r="CO216" s="87"/>
      <c r="CP216" s="87"/>
      <c r="CQ216" s="87"/>
      <c r="CR216" s="87"/>
      <c r="CS216" s="87"/>
      <c r="CT216" s="87"/>
      <c r="CU216" s="87"/>
      <c r="CV216" s="88">
        <v>12875000</v>
      </c>
      <c r="CW216" s="87">
        <v>12875000</v>
      </c>
      <c r="CX216" s="87">
        <v>12875000</v>
      </c>
      <c r="CY216" s="87">
        <v>12875000</v>
      </c>
      <c r="CZ216" s="87"/>
      <c r="DA216" s="87"/>
      <c r="DB216" s="87"/>
      <c r="DC216" s="87"/>
      <c r="DD216" s="87"/>
      <c r="DE216" s="85">
        <f t="shared" si="444"/>
        <v>12875000</v>
      </c>
      <c r="DF216" s="100">
        <f t="shared" si="444"/>
        <v>12875000</v>
      </c>
      <c r="DG216" s="100">
        <f t="shared" si="444"/>
        <v>12875000</v>
      </c>
      <c r="DH216" s="100">
        <f t="shared" si="444"/>
        <v>12875000</v>
      </c>
      <c r="DI216" s="100"/>
      <c r="DJ216" s="88"/>
      <c r="DK216" s="66"/>
      <c r="DL216" s="88"/>
      <c r="DM216" s="88"/>
      <c r="DN216" s="88"/>
      <c r="DO216" s="88"/>
      <c r="DP216" s="88"/>
      <c r="DQ216" s="88"/>
      <c r="DR216" s="88"/>
      <c r="DS216" s="88"/>
      <c r="DT216" s="88"/>
      <c r="DU216" s="88"/>
      <c r="DV216" s="88"/>
      <c r="DW216" s="88"/>
      <c r="DX216" s="88"/>
      <c r="DY216" s="88"/>
      <c r="DZ216" s="88"/>
      <c r="EA216" s="88"/>
      <c r="EB216" s="88"/>
      <c r="EC216" s="88"/>
      <c r="ED216" s="88"/>
      <c r="EE216" s="88"/>
      <c r="EF216" s="88"/>
      <c r="EG216" s="88"/>
      <c r="EH216" s="88"/>
      <c r="EI216" s="88"/>
      <c r="EJ216" s="88"/>
      <c r="EK216" s="88"/>
      <c r="EL216" s="88"/>
      <c r="EM216" s="88"/>
      <c r="EN216" s="88">
        <v>13261250</v>
      </c>
      <c r="EO216" s="88">
        <v>30000000</v>
      </c>
      <c r="EP216" s="88">
        <v>27840000</v>
      </c>
      <c r="EQ216" s="88">
        <v>27840000</v>
      </c>
      <c r="ER216" s="88"/>
      <c r="ES216" s="88"/>
      <c r="ET216" s="87"/>
      <c r="EU216" s="87"/>
      <c r="EV216" s="87"/>
      <c r="EW216" s="85">
        <f t="shared" si="445"/>
        <v>13261250</v>
      </c>
      <c r="EX216" s="90">
        <f t="shared" si="445"/>
        <v>30000000</v>
      </c>
      <c r="EY216" s="90">
        <f t="shared" si="446"/>
        <v>27840000</v>
      </c>
      <c r="EZ216" s="90">
        <f t="shared" si="446"/>
        <v>27840000</v>
      </c>
      <c r="FA216" s="192"/>
      <c r="FB216" s="87"/>
      <c r="FC216" s="88"/>
      <c r="FD216" s="88"/>
      <c r="FE216" s="88"/>
      <c r="FF216" s="147"/>
      <c r="FG216" s="87"/>
      <c r="FH216" s="87"/>
      <c r="FI216" s="87"/>
      <c r="FJ216" s="87"/>
      <c r="FK216" s="87"/>
      <c r="FL216" s="87"/>
      <c r="FM216" s="87"/>
      <c r="FN216" s="87"/>
      <c r="FO216" s="87"/>
      <c r="FP216" s="87"/>
      <c r="FQ216" s="87"/>
      <c r="FR216" s="87"/>
      <c r="FS216" s="87"/>
      <c r="FT216" s="87"/>
      <c r="FU216" s="87"/>
      <c r="FV216" s="87"/>
      <c r="FW216" s="87"/>
      <c r="FX216" s="87"/>
      <c r="FY216" s="87"/>
      <c r="FZ216" s="87"/>
      <c r="GA216" s="87"/>
      <c r="GB216" s="87"/>
      <c r="GC216" s="87"/>
      <c r="GD216" s="87"/>
      <c r="GE216" s="87"/>
      <c r="GF216" s="87"/>
      <c r="GG216" s="87"/>
      <c r="GH216" s="87"/>
      <c r="GI216" s="87"/>
      <c r="GJ216" s="87"/>
      <c r="GK216" s="88">
        <v>13736350</v>
      </c>
      <c r="GL216" s="88">
        <v>28000000</v>
      </c>
      <c r="GM216" s="88">
        <v>13990000</v>
      </c>
      <c r="GN216" s="88">
        <v>2798000</v>
      </c>
      <c r="GO216" s="88"/>
      <c r="GP216" s="88"/>
      <c r="GQ216" s="87"/>
      <c r="GR216" s="87"/>
      <c r="GS216" s="87"/>
      <c r="GT216" s="87"/>
      <c r="GU216" s="85">
        <f t="shared" si="447"/>
        <v>13736350</v>
      </c>
      <c r="GV216" s="85">
        <f t="shared" si="447"/>
        <v>28000000</v>
      </c>
      <c r="GW216" s="85">
        <f t="shared" si="447"/>
        <v>13990000</v>
      </c>
      <c r="GX216" s="85">
        <f t="shared" si="447"/>
        <v>2798000</v>
      </c>
      <c r="GY216" s="85">
        <f t="shared" si="447"/>
        <v>0</v>
      </c>
      <c r="GZ216" s="772">
        <f>BM216+DE216+EW216+GU216</f>
        <v>52372600</v>
      </c>
      <c r="HA216" s="746" t="s">
        <v>1085</v>
      </c>
      <c r="HB216" s="297" t="s">
        <v>1359</v>
      </c>
      <c r="HC216" s="299" t="s">
        <v>1747</v>
      </c>
    </row>
    <row r="217" spans="1:211" ht="24.75" customHeight="1" x14ac:dyDescent="0.2">
      <c r="A217" s="782"/>
      <c r="B217" s="357"/>
      <c r="C217" s="266">
        <v>43</v>
      </c>
      <c r="D217" s="267" t="s">
        <v>525</v>
      </c>
      <c r="E217" s="270"/>
      <c r="F217" s="270"/>
      <c r="G217" s="269"/>
      <c r="H217" s="269"/>
      <c r="I217" s="269"/>
      <c r="J217" s="269"/>
      <c r="K217" s="269"/>
      <c r="L217" s="269"/>
      <c r="M217" s="269"/>
      <c r="N217" s="269"/>
      <c r="O217" s="269"/>
      <c r="P217" s="269"/>
      <c r="Q217" s="269"/>
      <c r="R217" s="269"/>
      <c r="S217" s="269"/>
      <c r="T217" s="269"/>
      <c r="U217" s="269"/>
      <c r="V217" s="269"/>
      <c r="W217" s="269"/>
      <c r="X217" s="269"/>
      <c r="Y217" s="269"/>
      <c r="Z217" s="269"/>
      <c r="AA217" s="269"/>
      <c r="AB217" s="269"/>
      <c r="AC217" s="51">
        <f t="shared" ref="AC217:BL217" si="448">SUM(AC218:AC220)</f>
        <v>0</v>
      </c>
      <c r="AD217" s="51">
        <f t="shared" si="448"/>
        <v>0</v>
      </c>
      <c r="AE217" s="51">
        <f t="shared" si="448"/>
        <v>0</v>
      </c>
      <c r="AF217" s="51">
        <f t="shared" si="448"/>
        <v>0</v>
      </c>
      <c r="AG217" s="51">
        <f t="shared" si="448"/>
        <v>1159435758</v>
      </c>
      <c r="AH217" s="51">
        <f t="shared" si="448"/>
        <v>1237889758</v>
      </c>
      <c r="AI217" s="51">
        <f t="shared" si="448"/>
        <v>622609160</v>
      </c>
      <c r="AJ217" s="51">
        <f t="shared" si="448"/>
        <v>608938568</v>
      </c>
      <c r="AK217" s="51">
        <f t="shared" si="448"/>
        <v>150000000</v>
      </c>
      <c r="AL217" s="51">
        <f t="shared" si="448"/>
        <v>150000000</v>
      </c>
      <c r="AM217" s="51">
        <f t="shared" si="448"/>
        <v>0</v>
      </c>
      <c r="AN217" s="51">
        <f t="shared" si="448"/>
        <v>0</v>
      </c>
      <c r="AO217" s="51">
        <f t="shared" si="448"/>
        <v>0</v>
      </c>
      <c r="AP217" s="51">
        <f t="shared" si="448"/>
        <v>0</v>
      </c>
      <c r="AQ217" s="51">
        <f t="shared" si="448"/>
        <v>0</v>
      </c>
      <c r="AR217" s="51">
        <f t="shared" si="448"/>
        <v>0</v>
      </c>
      <c r="AS217" s="51">
        <f t="shared" si="448"/>
        <v>0</v>
      </c>
      <c r="AT217" s="51">
        <f t="shared" si="448"/>
        <v>0</v>
      </c>
      <c r="AU217" s="51">
        <f t="shared" si="448"/>
        <v>0</v>
      </c>
      <c r="AV217" s="51">
        <f t="shared" si="448"/>
        <v>0</v>
      </c>
      <c r="AW217" s="51">
        <f t="shared" si="448"/>
        <v>0</v>
      </c>
      <c r="AX217" s="51">
        <f t="shared" si="448"/>
        <v>0</v>
      </c>
      <c r="AY217" s="51">
        <f t="shared" si="448"/>
        <v>0</v>
      </c>
      <c r="AZ217" s="51">
        <f t="shared" si="448"/>
        <v>0</v>
      </c>
      <c r="BA217" s="51">
        <f t="shared" si="448"/>
        <v>0</v>
      </c>
      <c r="BB217" s="51">
        <f t="shared" si="448"/>
        <v>0</v>
      </c>
      <c r="BC217" s="51">
        <f t="shared" si="448"/>
        <v>0</v>
      </c>
      <c r="BD217" s="51">
        <f t="shared" si="448"/>
        <v>0</v>
      </c>
      <c r="BE217" s="51">
        <f t="shared" si="448"/>
        <v>76771008</v>
      </c>
      <c r="BF217" s="51">
        <f t="shared" si="448"/>
        <v>76771008</v>
      </c>
      <c r="BG217" s="51">
        <f t="shared" si="448"/>
        <v>48073666</v>
      </c>
      <c r="BH217" s="51">
        <f t="shared" si="448"/>
        <v>48073666</v>
      </c>
      <c r="BI217" s="51">
        <f t="shared" si="448"/>
        <v>0</v>
      </c>
      <c r="BJ217" s="51">
        <f t="shared" si="448"/>
        <v>0</v>
      </c>
      <c r="BK217" s="51">
        <f t="shared" si="448"/>
        <v>0</v>
      </c>
      <c r="BL217" s="51">
        <f t="shared" si="448"/>
        <v>0</v>
      </c>
      <c r="BM217" s="51">
        <f t="shared" ref="BM217:DX217" si="449">SUM(BM218:BM220)</f>
        <v>1386206766</v>
      </c>
      <c r="BN217" s="51">
        <f t="shared" si="449"/>
        <v>1464660766</v>
      </c>
      <c r="BO217" s="51">
        <f t="shared" si="449"/>
        <v>670682826</v>
      </c>
      <c r="BP217" s="51">
        <f t="shared" si="449"/>
        <v>657012234</v>
      </c>
      <c r="BQ217" s="51">
        <f t="shared" si="449"/>
        <v>0</v>
      </c>
      <c r="BR217" s="51">
        <f t="shared" si="449"/>
        <v>0</v>
      </c>
      <c r="BS217" s="51">
        <f t="shared" si="449"/>
        <v>0</v>
      </c>
      <c r="BT217" s="51">
        <f t="shared" si="449"/>
        <v>0</v>
      </c>
      <c r="BU217" s="51">
        <f t="shared" si="449"/>
        <v>717874879</v>
      </c>
      <c r="BV217" s="51">
        <f t="shared" si="449"/>
        <v>655342908</v>
      </c>
      <c r="BW217" s="51">
        <f t="shared" si="449"/>
        <v>630480000</v>
      </c>
      <c r="BX217" s="51">
        <f t="shared" si="449"/>
        <v>630480000</v>
      </c>
      <c r="BY217" s="51">
        <f t="shared" si="449"/>
        <v>0</v>
      </c>
      <c r="BZ217" s="51">
        <f t="shared" si="449"/>
        <v>100000000</v>
      </c>
      <c r="CA217" s="51">
        <f t="shared" si="449"/>
        <v>100000000</v>
      </c>
      <c r="CB217" s="51">
        <f t="shared" si="449"/>
        <v>90400614</v>
      </c>
      <c r="CC217" s="51">
        <f t="shared" si="449"/>
        <v>90400614</v>
      </c>
      <c r="CD217" s="51">
        <f t="shared" si="449"/>
        <v>0</v>
      </c>
      <c r="CE217" s="51">
        <f t="shared" si="449"/>
        <v>0</v>
      </c>
      <c r="CF217" s="51">
        <f t="shared" si="449"/>
        <v>719782544.13</v>
      </c>
      <c r="CG217" s="51">
        <f t="shared" si="449"/>
        <v>338985315</v>
      </c>
      <c r="CH217" s="51">
        <f t="shared" si="449"/>
        <v>278985315</v>
      </c>
      <c r="CI217" s="51">
        <f t="shared" si="449"/>
        <v>0</v>
      </c>
      <c r="CJ217" s="51">
        <f t="shared" si="449"/>
        <v>0</v>
      </c>
      <c r="CK217" s="51">
        <f t="shared" si="449"/>
        <v>0</v>
      </c>
      <c r="CL217" s="51">
        <f t="shared" si="449"/>
        <v>0</v>
      </c>
      <c r="CM217" s="51">
        <f t="shared" si="449"/>
        <v>0</v>
      </c>
      <c r="CN217" s="51">
        <f t="shared" si="449"/>
        <v>0</v>
      </c>
      <c r="CO217" s="51">
        <f t="shared" si="449"/>
        <v>0</v>
      </c>
      <c r="CP217" s="51">
        <f t="shared" si="449"/>
        <v>0</v>
      </c>
      <c r="CQ217" s="51">
        <f t="shared" si="449"/>
        <v>0</v>
      </c>
      <c r="CR217" s="51">
        <f t="shared" si="449"/>
        <v>0</v>
      </c>
      <c r="CS217" s="51">
        <f t="shared" si="449"/>
        <v>0</v>
      </c>
      <c r="CT217" s="51">
        <f t="shared" si="449"/>
        <v>0</v>
      </c>
      <c r="CU217" s="51">
        <f t="shared" si="449"/>
        <v>0</v>
      </c>
      <c r="CV217" s="51">
        <f t="shared" si="449"/>
        <v>84258044</v>
      </c>
      <c r="CW217" s="51">
        <f t="shared" si="449"/>
        <v>209858044</v>
      </c>
      <c r="CX217" s="51">
        <f t="shared" si="449"/>
        <v>201533333.32999998</v>
      </c>
      <c r="CY217" s="51">
        <f t="shared" si="449"/>
        <v>201533333.32999998</v>
      </c>
      <c r="CZ217" s="51">
        <f t="shared" si="449"/>
        <v>0</v>
      </c>
      <c r="DA217" s="51">
        <f t="shared" si="449"/>
        <v>0</v>
      </c>
      <c r="DB217" s="51">
        <f t="shared" si="449"/>
        <v>0</v>
      </c>
      <c r="DC217" s="51">
        <f t="shared" si="449"/>
        <v>0</v>
      </c>
      <c r="DD217" s="51">
        <f t="shared" si="449"/>
        <v>0</v>
      </c>
      <c r="DE217" s="51">
        <f t="shared" si="449"/>
        <v>902132923</v>
      </c>
      <c r="DF217" s="51">
        <f t="shared" si="449"/>
        <v>1684983496.1300001</v>
      </c>
      <c r="DG217" s="51">
        <f t="shared" si="449"/>
        <v>1261399262.3299999</v>
      </c>
      <c r="DH217" s="51">
        <f t="shared" si="449"/>
        <v>1201399262.3299999</v>
      </c>
      <c r="DI217" s="51">
        <f t="shared" si="449"/>
        <v>0</v>
      </c>
      <c r="DJ217" s="51">
        <f t="shared" si="449"/>
        <v>0</v>
      </c>
      <c r="DK217" s="51">
        <f t="shared" si="449"/>
        <v>0</v>
      </c>
      <c r="DL217" s="51">
        <f t="shared" si="449"/>
        <v>0</v>
      </c>
      <c r="DM217" s="51">
        <f t="shared" si="449"/>
        <v>0</v>
      </c>
      <c r="DN217" s="51">
        <f t="shared" si="449"/>
        <v>739411125.43180001</v>
      </c>
      <c r="DO217" s="51">
        <f t="shared" si="449"/>
        <v>545977580</v>
      </c>
      <c r="DP217" s="51">
        <f t="shared" si="449"/>
        <v>390904000</v>
      </c>
      <c r="DQ217" s="51">
        <f t="shared" si="449"/>
        <v>253221190</v>
      </c>
      <c r="DR217" s="51">
        <f t="shared" si="449"/>
        <v>0</v>
      </c>
      <c r="DS217" s="51">
        <f t="shared" si="449"/>
        <v>0</v>
      </c>
      <c r="DT217" s="51">
        <f t="shared" si="449"/>
        <v>60000000</v>
      </c>
      <c r="DU217" s="51">
        <f t="shared" si="449"/>
        <v>58620000</v>
      </c>
      <c r="DV217" s="51">
        <f t="shared" si="449"/>
        <v>58620000</v>
      </c>
      <c r="DW217" s="51">
        <f t="shared" si="449"/>
        <v>0</v>
      </c>
      <c r="DX217" s="51">
        <f t="shared" si="449"/>
        <v>0</v>
      </c>
      <c r="DY217" s="51">
        <f t="shared" ref="DY217:EW217" si="450">SUM(DY218:DY220)</f>
        <v>723669712</v>
      </c>
      <c r="DZ217" s="51">
        <f t="shared" si="450"/>
        <v>323275057</v>
      </c>
      <c r="EA217" s="51">
        <f t="shared" si="450"/>
        <v>323275057</v>
      </c>
      <c r="EB217" s="51">
        <f t="shared" si="450"/>
        <v>0</v>
      </c>
      <c r="EC217" s="51">
        <f t="shared" si="450"/>
        <v>0</v>
      </c>
      <c r="ED217" s="51">
        <f t="shared" si="450"/>
        <v>0</v>
      </c>
      <c r="EE217" s="51">
        <f t="shared" si="450"/>
        <v>0</v>
      </c>
      <c r="EF217" s="51">
        <f t="shared" si="450"/>
        <v>0</v>
      </c>
      <c r="EG217" s="51">
        <f t="shared" si="450"/>
        <v>0</v>
      </c>
      <c r="EH217" s="51">
        <f t="shared" si="450"/>
        <v>0</v>
      </c>
      <c r="EI217" s="51">
        <f t="shared" si="450"/>
        <v>0</v>
      </c>
      <c r="EJ217" s="51">
        <f t="shared" si="450"/>
        <v>0</v>
      </c>
      <c r="EK217" s="51">
        <f t="shared" si="450"/>
        <v>0</v>
      </c>
      <c r="EL217" s="51">
        <f t="shared" si="450"/>
        <v>0</v>
      </c>
      <c r="EM217" s="51">
        <f t="shared" si="450"/>
        <v>0</v>
      </c>
      <c r="EN217" s="51">
        <f t="shared" si="450"/>
        <v>86785784.568199992</v>
      </c>
      <c r="EO217" s="51">
        <f t="shared" si="450"/>
        <v>188676711</v>
      </c>
      <c r="EP217" s="51">
        <f t="shared" si="450"/>
        <v>160030000</v>
      </c>
      <c r="EQ217" s="51">
        <f t="shared" si="450"/>
        <v>160030000</v>
      </c>
      <c r="ER217" s="51">
        <f t="shared" si="450"/>
        <v>0</v>
      </c>
      <c r="ES217" s="51">
        <f t="shared" si="450"/>
        <v>0</v>
      </c>
      <c r="ET217" s="51">
        <f t="shared" si="450"/>
        <v>0</v>
      </c>
      <c r="EU217" s="51">
        <f t="shared" si="450"/>
        <v>0</v>
      </c>
      <c r="EV217" s="51">
        <f t="shared" si="450"/>
        <v>0</v>
      </c>
      <c r="EW217" s="51">
        <f t="shared" si="450"/>
        <v>826196910</v>
      </c>
      <c r="EX217" s="51">
        <f t="shared" ref="EX217:GZ217" si="451">SUM(EX218:EX220)</f>
        <v>1518324003</v>
      </c>
      <c r="EY217" s="51">
        <f t="shared" si="451"/>
        <v>932829057</v>
      </c>
      <c r="EZ217" s="51">
        <f t="shared" si="451"/>
        <v>795146247</v>
      </c>
      <c r="FA217" s="51">
        <f t="shared" si="451"/>
        <v>0</v>
      </c>
      <c r="FB217" s="51">
        <f t="shared" si="451"/>
        <v>0</v>
      </c>
      <c r="FC217" s="51">
        <f t="shared" si="451"/>
        <v>0</v>
      </c>
      <c r="FD217" s="51">
        <f t="shared" si="451"/>
        <v>0</v>
      </c>
      <c r="FE217" s="51">
        <f t="shared" si="451"/>
        <v>0</v>
      </c>
      <c r="FF217" s="51">
        <f t="shared" si="451"/>
        <v>0</v>
      </c>
      <c r="FG217" s="51">
        <f t="shared" si="451"/>
        <v>761593459</v>
      </c>
      <c r="FH217" s="51">
        <f t="shared" si="451"/>
        <v>0</v>
      </c>
      <c r="FI217" s="51">
        <f t="shared" si="451"/>
        <v>0</v>
      </c>
      <c r="FJ217" s="51">
        <f t="shared" si="451"/>
        <v>0</v>
      </c>
      <c r="FK217" s="51">
        <f t="shared" si="451"/>
        <v>0</v>
      </c>
      <c r="FL217" s="51">
        <f t="shared" si="451"/>
        <v>0</v>
      </c>
      <c r="FM217" s="51">
        <f t="shared" si="451"/>
        <v>858800528</v>
      </c>
      <c r="FN217" s="51">
        <f t="shared" si="451"/>
        <v>254670000</v>
      </c>
      <c r="FO217" s="51">
        <f t="shared" si="451"/>
        <v>13016000</v>
      </c>
      <c r="FP217" s="51">
        <f t="shared" si="451"/>
        <v>0</v>
      </c>
      <c r="FQ217" s="51">
        <f t="shared" si="451"/>
        <v>0</v>
      </c>
      <c r="FR217" s="51">
        <f t="shared" si="451"/>
        <v>0</v>
      </c>
      <c r="FS217" s="51">
        <f t="shared" si="451"/>
        <v>0</v>
      </c>
      <c r="FT217" s="51">
        <f t="shared" si="451"/>
        <v>0</v>
      </c>
      <c r="FU217" s="51">
        <f t="shared" si="451"/>
        <v>0</v>
      </c>
      <c r="FV217" s="51">
        <f t="shared" si="451"/>
        <v>0</v>
      </c>
      <c r="FW217" s="51">
        <f t="shared" si="451"/>
        <v>0</v>
      </c>
      <c r="FX217" s="51">
        <f t="shared" si="451"/>
        <v>0</v>
      </c>
      <c r="FY217" s="51">
        <f t="shared" si="451"/>
        <v>0</v>
      </c>
      <c r="FZ217" s="51">
        <f t="shared" si="451"/>
        <v>0</v>
      </c>
      <c r="GA217" s="51">
        <f t="shared" si="451"/>
        <v>0</v>
      </c>
      <c r="GB217" s="51">
        <f t="shared" si="451"/>
        <v>0</v>
      </c>
      <c r="GC217" s="51">
        <f t="shared" si="451"/>
        <v>0</v>
      </c>
      <c r="GD217" s="51">
        <f t="shared" si="451"/>
        <v>0</v>
      </c>
      <c r="GE217" s="51">
        <f t="shared" si="451"/>
        <v>0</v>
      </c>
      <c r="GF217" s="51">
        <f t="shared" si="451"/>
        <v>0</v>
      </c>
      <c r="GG217" s="51">
        <f t="shared" si="451"/>
        <v>0</v>
      </c>
      <c r="GH217" s="51">
        <f t="shared" si="451"/>
        <v>0</v>
      </c>
      <c r="GI217" s="51">
        <f t="shared" si="451"/>
        <v>0</v>
      </c>
      <c r="GJ217" s="51">
        <f t="shared" si="451"/>
        <v>0</v>
      </c>
      <c r="GK217" s="51">
        <f t="shared" si="451"/>
        <v>89389358</v>
      </c>
      <c r="GL217" s="51">
        <f t="shared" si="451"/>
        <v>116000000</v>
      </c>
      <c r="GM217" s="51">
        <f t="shared" si="451"/>
        <v>92425000</v>
      </c>
      <c r="GN217" s="51">
        <f t="shared" si="451"/>
        <v>15687000</v>
      </c>
      <c r="GO217" s="51">
        <f t="shared" si="451"/>
        <v>0</v>
      </c>
      <c r="GP217" s="51">
        <f t="shared" si="451"/>
        <v>0</v>
      </c>
      <c r="GQ217" s="51">
        <f t="shared" si="451"/>
        <v>0</v>
      </c>
      <c r="GR217" s="51">
        <f t="shared" si="451"/>
        <v>0</v>
      </c>
      <c r="GS217" s="51">
        <f t="shared" si="451"/>
        <v>0</v>
      </c>
      <c r="GT217" s="51">
        <f t="shared" si="451"/>
        <v>0</v>
      </c>
      <c r="GU217" s="51">
        <f t="shared" si="451"/>
        <v>850982817</v>
      </c>
      <c r="GV217" s="51">
        <f t="shared" si="451"/>
        <v>974800528</v>
      </c>
      <c r="GW217" s="51">
        <f t="shared" si="451"/>
        <v>347095000</v>
      </c>
      <c r="GX217" s="51">
        <f t="shared" si="451"/>
        <v>28703000</v>
      </c>
      <c r="GY217" s="51">
        <f t="shared" si="451"/>
        <v>0</v>
      </c>
      <c r="GZ217" s="771">
        <f t="shared" si="451"/>
        <v>3965519416</v>
      </c>
      <c r="HA217" s="269"/>
      <c r="HB217" s="266"/>
      <c r="HC217" s="326"/>
    </row>
    <row r="218" spans="1:211" ht="193.5" customHeight="1" x14ac:dyDescent="0.2">
      <c r="A218" s="782"/>
      <c r="B218" s="357"/>
      <c r="C218" s="527" t="s">
        <v>526</v>
      </c>
      <c r="D218" s="934" t="s">
        <v>527</v>
      </c>
      <c r="E218" s="936">
        <v>0</v>
      </c>
      <c r="F218" s="936">
        <v>1</v>
      </c>
      <c r="G218" s="287">
        <v>151</v>
      </c>
      <c r="H218" s="283" t="s">
        <v>528</v>
      </c>
      <c r="I218" s="297" t="s">
        <v>529</v>
      </c>
      <c r="J218" s="380" t="s">
        <v>444</v>
      </c>
      <c r="K218" s="578">
        <v>2</v>
      </c>
      <c r="L218" s="554" t="s">
        <v>58</v>
      </c>
      <c r="M218" s="286" t="s">
        <v>53</v>
      </c>
      <c r="N218" s="286">
        <v>12</v>
      </c>
      <c r="O218" s="547">
        <v>12</v>
      </c>
      <c r="P218" s="556">
        <v>12</v>
      </c>
      <c r="Q218" s="554">
        <v>12</v>
      </c>
      <c r="R218" s="289"/>
      <c r="S218" s="552">
        <v>12</v>
      </c>
      <c r="T218" s="554">
        <v>12</v>
      </c>
      <c r="U218" s="554"/>
      <c r="V218" s="552">
        <v>12</v>
      </c>
      <c r="W218" s="554">
        <v>12</v>
      </c>
      <c r="X218" s="564"/>
      <c r="Y218" s="564">
        <v>0</v>
      </c>
      <c r="Z218" s="579">
        <f>BM218/$BM$217</f>
        <v>0.10820896541490406</v>
      </c>
      <c r="AA218" s="286">
        <v>3</v>
      </c>
      <c r="AB218" s="382" t="s">
        <v>455</v>
      </c>
      <c r="AC218" s="62"/>
      <c r="AD218" s="58"/>
      <c r="AE218" s="59"/>
      <c r="AF218" s="59"/>
      <c r="AG218" s="62"/>
      <c r="AH218" s="58"/>
      <c r="AI218" s="58"/>
      <c r="AJ218" s="58"/>
      <c r="AK218" s="57">
        <v>150000000</v>
      </c>
      <c r="AL218" s="55">
        <v>150000000</v>
      </c>
      <c r="AM218" s="55">
        <v>0</v>
      </c>
      <c r="AN218" s="58">
        <v>0</v>
      </c>
      <c r="AO218" s="62"/>
      <c r="AP218" s="58"/>
      <c r="AQ218" s="58"/>
      <c r="AR218" s="58"/>
      <c r="AS218" s="62"/>
      <c r="AT218" s="58"/>
      <c r="AU218" s="59"/>
      <c r="AV218" s="59"/>
      <c r="AW218" s="62"/>
      <c r="AX218" s="58"/>
      <c r="AY218" s="58"/>
      <c r="AZ218" s="58"/>
      <c r="BA218" s="62"/>
      <c r="BB218" s="58"/>
      <c r="BC218" s="58"/>
      <c r="BD218" s="58"/>
      <c r="BE218" s="62"/>
      <c r="BF218" s="58"/>
      <c r="BG218" s="59"/>
      <c r="BH218" s="59"/>
      <c r="BI218" s="62"/>
      <c r="BJ218" s="58"/>
      <c r="BK218" s="58"/>
      <c r="BL218" s="58"/>
      <c r="BM218" s="53">
        <f>+AC218+AG218+AK218+AO218+AS218+AW218+BA218+BE218+BI218</f>
        <v>150000000</v>
      </c>
      <c r="BN218" s="54">
        <f t="shared" ref="BN218:BP220" si="452">AD218+AH218+AL218+AP218+AT218+AX218+BB218+BF218+BJ218</f>
        <v>150000000</v>
      </c>
      <c r="BO218" s="54">
        <f t="shared" si="452"/>
        <v>0</v>
      </c>
      <c r="BP218" s="54">
        <f t="shared" si="452"/>
        <v>0</v>
      </c>
      <c r="BQ218" s="87"/>
      <c r="BR218" s="87"/>
      <c r="BS218" s="87"/>
      <c r="BT218" s="87"/>
      <c r="BU218" s="88"/>
      <c r="BV218" s="66"/>
      <c r="BW218" s="88"/>
      <c r="BX218" s="88"/>
      <c r="BY218" s="88"/>
      <c r="BZ218" s="88"/>
      <c r="CA218" s="87">
        <v>100000000</v>
      </c>
      <c r="CB218" s="87">
        <v>90400614</v>
      </c>
      <c r="CC218" s="87">
        <v>90400614</v>
      </c>
      <c r="CD218" s="87"/>
      <c r="CE218" s="87"/>
      <c r="CF218" s="87"/>
      <c r="CG218" s="87"/>
      <c r="CH218" s="87"/>
      <c r="CI218" s="87"/>
      <c r="CJ218" s="87"/>
      <c r="CK218" s="87"/>
      <c r="CL218" s="87"/>
      <c r="CM218" s="87"/>
      <c r="CN218" s="87"/>
      <c r="CO218" s="87"/>
      <c r="CP218" s="87"/>
      <c r="CQ218" s="87"/>
      <c r="CR218" s="87"/>
      <c r="CS218" s="87"/>
      <c r="CT218" s="87"/>
      <c r="CU218" s="87"/>
      <c r="CV218" s="87"/>
      <c r="CW218" s="87">
        <v>120837740</v>
      </c>
      <c r="CX218" s="87">
        <v>116573333.33</v>
      </c>
      <c r="CY218" s="87">
        <v>116573333.33</v>
      </c>
      <c r="CZ218" s="87"/>
      <c r="DA218" s="87"/>
      <c r="DB218" s="87"/>
      <c r="DC218" s="87"/>
      <c r="DD218" s="87"/>
      <c r="DE218" s="85">
        <f t="shared" ref="DE218:DH220" si="453">BQ218+BU218+BZ218+CE218+CI218+CM218+CQ218+CV218+DA218</f>
        <v>0</v>
      </c>
      <c r="DF218" s="100">
        <f t="shared" si="453"/>
        <v>220837740</v>
      </c>
      <c r="DG218" s="100">
        <f t="shared" si="453"/>
        <v>206973947.32999998</v>
      </c>
      <c r="DH218" s="100">
        <f t="shared" si="453"/>
        <v>206973947.32999998</v>
      </c>
      <c r="DI218" s="100"/>
      <c r="DJ218" s="88"/>
      <c r="DK218" s="66"/>
      <c r="DL218" s="88"/>
      <c r="DM218" s="88"/>
      <c r="DN218" s="88">
        <v>48314215.431800008</v>
      </c>
      <c r="DO218" s="88">
        <v>10260000</v>
      </c>
      <c r="DP218" s="88">
        <v>8904000</v>
      </c>
      <c r="DQ218" s="88">
        <v>8904000</v>
      </c>
      <c r="DR218" s="88"/>
      <c r="DS218" s="88"/>
      <c r="DT218" s="88">
        <v>60000000</v>
      </c>
      <c r="DU218" s="88">
        <v>58620000</v>
      </c>
      <c r="DV218" s="88">
        <v>58620000</v>
      </c>
      <c r="DW218" s="88"/>
      <c r="DX218" s="88"/>
      <c r="DY218" s="88"/>
      <c r="DZ218" s="88"/>
      <c r="EA218" s="88"/>
      <c r="EB218" s="88"/>
      <c r="EC218" s="88"/>
      <c r="ED218" s="88"/>
      <c r="EE218" s="88"/>
      <c r="EF218" s="88"/>
      <c r="EG218" s="88"/>
      <c r="EH218" s="88"/>
      <c r="EI218" s="88"/>
      <c r="EJ218" s="88"/>
      <c r="EK218" s="88"/>
      <c r="EL218" s="88"/>
      <c r="EM218" s="88"/>
      <c r="EN218" s="88">
        <v>41085784.568199992</v>
      </c>
      <c r="EO218" s="88">
        <v>60916711</v>
      </c>
      <c r="EP218" s="88">
        <v>60066000</v>
      </c>
      <c r="EQ218" s="88">
        <v>60066000</v>
      </c>
      <c r="ER218" s="88"/>
      <c r="ES218" s="88"/>
      <c r="ET218" s="87"/>
      <c r="EU218" s="87"/>
      <c r="EV218" s="87"/>
      <c r="EW218" s="85">
        <f t="shared" ref="EW218:EX220" si="454">DJ218+DN218+DS218+DX218+EB218+EF218+EJ218+EN218+ES218</f>
        <v>89400000</v>
      </c>
      <c r="EX218" s="90">
        <f t="shared" si="454"/>
        <v>131176711</v>
      </c>
      <c r="EY218" s="90">
        <f t="shared" ref="EY218:EZ220" si="455">DL218+DP218+DU218+DZ218+ED218+EH218+EL218+EP218+EU218</f>
        <v>127590000</v>
      </c>
      <c r="EZ218" s="90">
        <f t="shared" si="455"/>
        <v>127590000</v>
      </c>
      <c r="FA218" s="192"/>
      <c r="FB218" s="87"/>
      <c r="FC218" s="88"/>
      <c r="FD218" s="88"/>
      <c r="FE218" s="88"/>
      <c r="FF218" s="147"/>
      <c r="FG218" s="66">
        <v>49710642</v>
      </c>
      <c r="FH218" s="86"/>
      <c r="FI218" s="86"/>
      <c r="FJ218" s="86"/>
      <c r="FK218" s="86"/>
      <c r="FL218" s="87"/>
      <c r="FM218" s="87">
        <v>36000000</v>
      </c>
      <c r="FN218" s="87">
        <v>27980000</v>
      </c>
      <c r="FO218" s="87">
        <v>2798000</v>
      </c>
      <c r="FP218" s="87"/>
      <c r="FQ218" s="87"/>
      <c r="FR218" s="87"/>
      <c r="FS218" s="87"/>
      <c r="FT218" s="87"/>
      <c r="FU218" s="87"/>
      <c r="FV218" s="87"/>
      <c r="FW218" s="87"/>
      <c r="FX218" s="87"/>
      <c r="FY218" s="87"/>
      <c r="FZ218" s="87"/>
      <c r="GA218" s="87"/>
      <c r="GB218" s="87"/>
      <c r="GC218" s="87"/>
      <c r="GD218" s="87"/>
      <c r="GE218" s="87"/>
      <c r="GF218" s="87"/>
      <c r="GG218" s="87"/>
      <c r="GH218" s="87"/>
      <c r="GI218" s="87"/>
      <c r="GJ218" s="87"/>
      <c r="GK218" s="87">
        <v>42289358</v>
      </c>
      <c r="GL218" s="87">
        <v>48000000</v>
      </c>
      <c r="GM218" s="87">
        <v>38845000</v>
      </c>
      <c r="GN218" s="87">
        <v>7769000</v>
      </c>
      <c r="GO218" s="87"/>
      <c r="GP218" s="87"/>
      <c r="GQ218" s="87"/>
      <c r="GR218" s="87"/>
      <c r="GS218" s="87"/>
      <c r="GT218" s="87"/>
      <c r="GU218" s="85">
        <f t="shared" ref="GU218:GY220" si="456">FB218+FG218+FL218+FQ218+FV218+GA218+GF218+GK218+GP218</f>
        <v>92000000</v>
      </c>
      <c r="GV218" s="85">
        <f t="shared" si="456"/>
        <v>84000000</v>
      </c>
      <c r="GW218" s="85">
        <f t="shared" si="456"/>
        <v>66825000</v>
      </c>
      <c r="GX218" s="85">
        <f t="shared" si="456"/>
        <v>10567000</v>
      </c>
      <c r="GY218" s="85">
        <f t="shared" si="456"/>
        <v>0</v>
      </c>
      <c r="GZ218" s="772">
        <f>BM218+DE218+EW218+GU218</f>
        <v>331400000</v>
      </c>
      <c r="HA218" s="746" t="s">
        <v>1086</v>
      </c>
      <c r="HB218" s="280" t="s">
        <v>1360</v>
      </c>
      <c r="HC218" s="299" t="s">
        <v>1748</v>
      </c>
    </row>
    <row r="219" spans="1:211" ht="98.25" customHeight="1" x14ac:dyDescent="0.2">
      <c r="A219" s="782"/>
      <c r="B219" s="357"/>
      <c r="C219" s="304"/>
      <c r="D219" s="935"/>
      <c r="E219" s="937"/>
      <c r="F219" s="937"/>
      <c r="G219" s="287">
        <v>152</v>
      </c>
      <c r="H219" s="283" t="s">
        <v>530</v>
      </c>
      <c r="I219" s="297" t="s">
        <v>443</v>
      </c>
      <c r="J219" s="380" t="s">
        <v>444</v>
      </c>
      <c r="K219" s="578">
        <v>2</v>
      </c>
      <c r="L219" s="554" t="s">
        <v>58</v>
      </c>
      <c r="M219" s="286" t="s">
        <v>53</v>
      </c>
      <c r="N219" s="286">
        <v>1</v>
      </c>
      <c r="O219" s="829">
        <v>1</v>
      </c>
      <c r="P219" s="830">
        <v>1</v>
      </c>
      <c r="Q219" s="559">
        <v>1</v>
      </c>
      <c r="R219" s="289"/>
      <c r="S219" s="580">
        <v>1</v>
      </c>
      <c r="T219" s="559">
        <v>1</v>
      </c>
      <c r="U219" s="559"/>
      <c r="V219" s="580">
        <v>1</v>
      </c>
      <c r="W219" s="559">
        <v>1</v>
      </c>
      <c r="X219" s="554"/>
      <c r="Y219" s="564">
        <v>0</v>
      </c>
      <c r="Z219" s="579">
        <f>BM219/$BM$217</f>
        <v>5.5382075663595487E-2</v>
      </c>
      <c r="AA219" s="286">
        <v>3</v>
      </c>
      <c r="AB219" s="382" t="s">
        <v>455</v>
      </c>
      <c r="AC219" s="62"/>
      <c r="AD219" s="58"/>
      <c r="AE219" s="59"/>
      <c r="AF219" s="59"/>
      <c r="AG219" s="62"/>
      <c r="AH219" s="58"/>
      <c r="AI219" s="58"/>
      <c r="AJ219" s="58"/>
      <c r="AK219" s="62"/>
      <c r="AL219" s="58"/>
      <c r="AM219" s="58"/>
      <c r="AN219" s="58"/>
      <c r="AO219" s="62"/>
      <c r="AP219" s="58"/>
      <c r="AQ219" s="58"/>
      <c r="AR219" s="58"/>
      <c r="AS219" s="62"/>
      <c r="AT219" s="58"/>
      <c r="AU219" s="59"/>
      <c r="AV219" s="59"/>
      <c r="AW219" s="62"/>
      <c r="AX219" s="58"/>
      <c r="AY219" s="58"/>
      <c r="AZ219" s="58"/>
      <c r="BA219" s="62"/>
      <c r="BB219" s="58"/>
      <c r="BC219" s="58"/>
      <c r="BD219" s="58"/>
      <c r="BE219" s="57">
        <v>76771008</v>
      </c>
      <c r="BF219" s="55">
        <v>76771008</v>
      </c>
      <c r="BG219" s="54">
        <v>48073666</v>
      </c>
      <c r="BH219" s="59">
        <v>48073666</v>
      </c>
      <c r="BI219" s="62"/>
      <c r="BJ219" s="58"/>
      <c r="BK219" s="58"/>
      <c r="BL219" s="58"/>
      <c r="BM219" s="53">
        <f>+AC219+AG219+AK219+AO219+AS219+AW219+BA219+BE219+BI219</f>
        <v>76771008</v>
      </c>
      <c r="BN219" s="54">
        <f t="shared" si="452"/>
        <v>76771008</v>
      </c>
      <c r="BO219" s="54">
        <f t="shared" si="452"/>
        <v>48073666</v>
      </c>
      <c r="BP219" s="54">
        <f t="shared" si="452"/>
        <v>48073666</v>
      </c>
      <c r="BQ219" s="87"/>
      <c r="BR219" s="87"/>
      <c r="BS219" s="87"/>
      <c r="BT219" s="87"/>
      <c r="BU219" s="88"/>
      <c r="BV219" s="86"/>
      <c r="BW219" s="87"/>
      <c r="BX219" s="87"/>
      <c r="BY219" s="87"/>
      <c r="BZ219" s="87">
        <f>100000000-BZ218</f>
        <v>100000000</v>
      </c>
      <c r="CA219" s="87"/>
      <c r="CB219" s="87"/>
      <c r="CC219" s="87"/>
      <c r="CD219" s="87"/>
      <c r="CE219" s="87"/>
      <c r="CF219" s="87"/>
      <c r="CG219" s="87"/>
      <c r="CH219" s="87"/>
      <c r="CI219" s="87"/>
      <c r="CJ219" s="87"/>
      <c r="CK219" s="87"/>
      <c r="CL219" s="87"/>
      <c r="CM219" s="87"/>
      <c r="CN219" s="87"/>
      <c r="CO219" s="87"/>
      <c r="CP219" s="87"/>
      <c r="CQ219" s="87"/>
      <c r="CR219" s="87"/>
      <c r="CS219" s="87"/>
      <c r="CT219" s="87"/>
      <c r="CU219" s="87"/>
      <c r="CV219" s="87">
        <v>84258044</v>
      </c>
      <c r="CW219" s="87">
        <v>89020304</v>
      </c>
      <c r="CX219" s="87">
        <v>84960000</v>
      </c>
      <c r="CY219" s="87">
        <v>84960000</v>
      </c>
      <c r="CZ219" s="87"/>
      <c r="DA219" s="87"/>
      <c r="DB219" s="87"/>
      <c r="DC219" s="87"/>
      <c r="DD219" s="87"/>
      <c r="DE219" s="85">
        <f t="shared" si="453"/>
        <v>184258044</v>
      </c>
      <c r="DF219" s="100">
        <f t="shared" si="453"/>
        <v>89020304</v>
      </c>
      <c r="DG219" s="100">
        <f t="shared" si="453"/>
        <v>84960000</v>
      </c>
      <c r="DH219" s="100">
        <f t="shared" si="453"/>
        <v>84960000</v>
      </c>
      <c r="DI219" s="100"/>
      <c r="DJ219" s="88">
        <v>0</v>
      </c>
      <c r="DK219" s="86"/>
      <c r="DL219" s="87"/>
      <c r="DM219" s="87"/>
      <c r="DN219" s="91">
        <v>0</v>
      </c>
      <c r="DO219" s="86">
        <v>34740000</v>
      </c>
      <c r="DP219" s="86">
        <v>32000000</v>
      </c>
      <c r="DQ219" s="86">
        <v>32000000</v>
      </c>
      <c r="DR219" s="115"/>
      <c r="DS219" s="88">
        <v>0</v>
      </c>
      <c r="DT219" s="88"/>
      <c r="DU219" s="88"/>
      <c r="DV219" s="88"/>
      <c r="DW219" s="88"/>
      <c r="DX219" s="88"/>
      <c r="DY219" s="88"/>
      <c r="DZ219" s="88"/>
      <c r="EA219" s="88"/>
      <c r="EB219" s="88"/>
      <c r="EC219" s="88"/>
      <c r="ED219" s="88"/>
      <c r="EE219" s="88"/>
      <c r="EF219" s="88"/>
      <c r="EG219" s="88"/>
      <c r="EH219" s="88"/>
      <c r="EI219" s="88"/>
      <c r="EJ219" s="88"/>
      <c r="EK219" s="88"/>
      <c r="EL219" s="88"/>
      <c r="EM219" s="88"/>
      <c r="EN219" s="88">
        <v>45700000</v>
      </c>
      <c r="EO219" s="88">
        <v>127760000</v>
      </c>
      <c r="EP219" s="88">
        <v>99964000</v>
      </c>
      <c r="EQ219" s="88">
        <v>99964000</v>
      </c>
      <c r="ER219" s="88"/>
      <c r="ES219" s="88">
        <v>0</v>
      </c>
      <c r="ET219" s="87"/>
      <c r="EU219" s="87"/>
      <c r="EV219" s="87"/>
      <c r="EW219" s="85">
        <f t="shared" si="454"/>
        <v>45700000</v>
      </c>
      <c r="EX219" s="90">
        <f t="shared" si="454"/>
        <v>162500000</v>
      </c>
      <c r="EY219" s="90">
        <f t="shared" si="455"/>
        <v>131964000</v>
      </c>
      <c r="EZ219" s="90">
        <f t="shared" si="455"/>
        <v>131964000</v>
      </c>
      <c r="FA219" s="192"/>
      <c r="FB219" s="87"/>
      <c r="FC219" s="88"/>
      <c r="FD219" s="88"/>
      <c r="FE219" s="88"/>
      <c r="FF219" s="147"/>
      <c r="FG219" s="87"/>
      <c r="FH219" s="87"/>
      <c r="FI219" s="87"/>
      <c r="FJ219" s="87"/>
      <c r="FK219" s="87"/>
      <c r="FL219" s="87"/>
      <c r="FM219" s="87"/>
      <c r="FN219" s="87"/>
      <c r="FO219" s="87"/>
      <c r="FP219" s="87"/>
      <c r="FQ219" s="87"/>
      <c r="FR219" s="87"/>
      <c r="FS219" s="87"/>
      <c r="FT219" s="87"/>
      <c r="FU219" s="87"/>
      <c r="FV219" s="87"/>
      <c r="FW219" s="87"/>
      <c r="FX219" s="87"/>
      <c r="FY219" s="87"/>
      <c r="FZ219" s="87"/>
      <c r="GA219" s="87"/>
      <c r="GB219" s="87"/>
      <c r="GC219" s="87"/>
      <c r="GD219" s="87"/>
      <c r="GE219" s="87"/>
      <c r="GF219" s="87"/>
      <c r="GG219" s="87"/>
      <c r="GH219" s="87"/>
      <c r="GI219" s="87"/>
      <c r="GJ219" s="87"/>
      <c r="GK219" s="87">
        <v>47100000</v>
      </c>
      <c r="GL219" s="87">
        <v>48000000</v>
      </c>
      <c r="GM219" s="87">
        <v>39590000</v>
      </c>
      <c r="GN219" s="87">
        <v>7918000</v>
      </c>
      <c r="GO219" s="87"/>
      <c r="GP219" s="87"/>
      <c r="GQ219" s="87"/>
      <c r="GR219" s="87"/>
      <c r="GS219" s="87"/>
      <c r="GT219" s="87"/>
      <c r="GU219" s="85">
        <f t="shared" si="456"/>
        <v>47100000</v>
      </c>
      <c r="GV219" s="85">
        <f t="shared" si="456"/>
        <v>48000000</v>
      </c>
      <c r="GW219" s="85">
        <f t="shared" si="456"/>
        <v>39590000</v>
      </c>
      <c r="GX219" s="85">
        <f t="shared" si="456"/>
        <v>7918000</v>
      </c>
      <c r="GY219" s="85">
        <f t="shared" si="456"/>
        <v>0</v>
      </c>
      <c r="GZ219" s="772">
        <f>BM219+DE219+EW219+GU219</f>
        <v>353829052</v>
      </c>
      <c r="HA219" s="746" t="s">
        <v>1087</v>
      </c>
      <c r="HB219" s="280" t="s">
        <v>1361</v>
      </c>
      <c r="HC219" s="299" t="s">
        <v>1749</v>
      </c>
    </row>
    <row r="220" spans="1:211" ht="115.5" customHeight="1" x14ac:dyDescent="0.2">
      <c r="A220" s="782"/>
      <c r="B220" s="357"/>
      <c r="C220" s="300" t="s">
        <v>531</v>
      </c>
      <c r="D220" s="731" t="s">
        <v>532</v>
      </c>
      <c r="E220" s="454">
        <v>0</v>
      </c>
      <c r="F220" s="454">
        <v>1</v>
      </c>
      <c r="G220" s="287">
        <v>153</v>
      </c>
      <c r="H220" s="283" t="s">
        <v>533</v>
      </c>
      <c r="I220" s="297" t="s">
        <v>534</v>
      </c>
      <c r="J220" s="380" t="s">
        <v>444</v>
      </c>
      <c r="K220" s="578">
        <v>2</v>
      </c>
      <c r="L220" s="554" t="s">
        <v>58</v>
      </c>
      <c r="M220" s="286" t="s">
        <v>53</v>
      </c>
      <c r="N220" s="313">
        <v>150</v>
      </c>
      <c r="O220" s="547">
        <v>150</v>
      </c>
      <c r="P220" s="556">
        <v>173</v>
      </c>
      <c r="Q220" s="554">
        <v>150</v>
      </c>
      <c r="R220" s="289"/>
      <c r="S220" s="552">
        <v>186</v>
      </c>
      <c r="T220" s="554">
        <v>150</v>
      </c>
      <c r="U220" s="554"/>
      <c r="V220" s="552">
        <v>156</v>
      </c>
      <c r="W220" s="554">
        <v>150</v>
      </c>
      <c r="X220" s="564"/>
      <c r="Y220" s="564">
        <v>43</v>
      </c>
      <c r="Z220" s="579">
        <f>BM220/$BM$217</f>
        <v>0.83640895892150047</v>
      </c>
      <c r="AA220" s="286">
        <v>3</v>
      </c>
      <c r="AB220" s="382" t="s">
        <v>455</v>
      </c>
      <c r="AC220" s="62"/>
      <c r="AD220" s="58"/>
      <c r="AE220" s="59"/>
      <c r="AF220" s="59"/>
      <c r="AG220" s="55">
        <v>1159435758</v>
      </c>
      <c r="AH220" s="55">
        <v>1237889758</v>
      </c>
      <c r="AI220" s="55">
        <v>622609160</v>
      </c>
      <c r="AJ220" s="55">
        <v>608938568</v>
      </c>
      <c r="AK220" s="62"/>
      <c r="AL220" s="58"/>
      <c r="AM220" s="58"/>
      <c r="AN220" s="58"/>
      <c r="AO220" s="62"/>
      <c r="AP220" s="58"/>
      <c r="AQ220" s="58"/>
      <c r="AR220" s="58"/>
      <c r="AS220" s="62"/>
      <c r="AT220" s="58"/>
      <c r="AU220" s="59"/>
      <c r="AV220" s="59"/>
      <c r="AW220" s="62"/>
      <c r="AX220" s="58"/>
      <c r="AY220" s="58"/>
      <c r="AZ220" s="58"/>
      <c r="BA220" s="62"/>
      <c r="BB220" s="58"/>
      <c r="BC220" s="58"/>
      <c r="BD220" s="58"/>
      <c r="BE220" s="62"/>
      <c r="BF220" s="58"/>
      <c r="BG220" s="59"/>
      <c r="BH220" s="59"/>
      <c r="BI220" s="62"/>
      <c r="BJ220" s="58"/>
      <c r="BK220" s="58"/>
      <c r="BL220" s="58"/>
      <c r="BM220" s="53">
        <f>+AC220+AG220+AK220+AO220+AS220+AW220+BA220+BE220+BI220</f>
        <v>1159435758</v>
      </c>
      <c r="BN220" s="54">
        <f t="shared" si="452"/>
        <v>1237889758</v>
      </c>
      <c r="BO220" s="54">
        <f t="shared" si="452"/>
        <v>622609160</v>
      </c>
      <c r="BP220" s="54">
        <f t="shared" si="452"/>
        <v>608938568</v>
      </c>
      <c r="BQ220" s="87"/>
      <c r="BR220" s="87"/>
      <c r="BS220" s="87"/>
      <c r="BT220" s="87"/>
      <c r="BU220" s="66">
        <v>717874879</v>
      </c>
      <c r="BV220" s="86">
        <v>655342908</v>
      </c>
      <c r="BW220" s="86">
        <v>630480000</v>
      </c>
      <c r="BX220" s="86">
        <v>630480000</v>
      </c>
      <c r="BY220" s="86"/>
      <c r="BZ220" s="86"/>
      <c r="CA220" s="86"/>
      <c r="CB220" s="86"/>
      <c r="CC220" s="86"/>
      <c r="CD220" s="86"/>
      <c r="CE220" s="86"/>
      <c r="CF220" s="86">
        <v>719782544.13</v>
      </c>
      <c r="CG220" s="86">
        <v>338985315</v>
      </c>
      <c r="CH220" s="86">
        <v>278985315</v>
      </c>
      <c r="CI220" s="87"/>
      <c r="CJ220" s="87"/>
      <c r="CK220" s="87"/>
      <c r="CL220" s="87"/>
      <c r="CM220" s="87"/>
      <c r="CN220" s="87"/>
      <c r="CO220" s="87"/>
      <c r="CP220" s="87"/>
      <c r="CQ220" s="87"/>
      <c r="CR220" s="87"/>
      <c r="CS220" s="87"/>
      <c r="CT220" s="87"/>
      <c r="CU220" s="87"/>
      <c r="CV220" s="87"/>
      <c r="CW220" s="87"/>
      <c r="CX220" s="87"/>
      <c r="CY220" s="87"/>
      <c r="CZ220" s="87"/>
      <c r="DA220" s="87"/>
      <c r="DB220" s="87"/>
      <c r="DC220" s="87"/>
      <c r="DD220" s="87"/>
      <c r="DE220" s="85">
        <f t="shared" si="453"/>
        <v>717874879</v>
      </c>
      <c r="DF220" s="100">
        <f t="shared" si="453"/>
        <v>1375125452.1300001</v>
      </c>
      <c r="DG220" s="100">
        <f t="shared" si="453"/>
        <v>969465315</v>
      </c>
      <c r="DH220" s="100">
        <f t="shared" si="453"/>
        <v>909465315</v>
      </c>
      <c r="DI220" s="100"/>
      <c r="DJ220" s="88"/>
      <c r="DK220" s="66"/>
      <c r="DL220" s="88"/>
      <c r="DM220" s="88"/>
      <c r="DN220" s="88">
        <v>691096910</v>
      </c>
      <c r="DO220" s="88">
        <v>500977580</v>
      </c>
      <c r="DP220" s="88">
        <v>350000000</v>
      </c>
      <c r="DQ220" s="88">
        <v>212317190</v>
      </c>
      <c r="DR220" s="88"/>
      <c r="DS220" s="88"/>
      <c r="DT220" s="88"/>
      <c r="DU220" s="88"/>
      <c r="DV220" s="88"/>
      <c r="DW220" s="88"/>
      <c r="DX220" s="88"/>
      <c r="DY220" s="88">
        <v>723669712</v>
      </c>
      <c r="DZ220" s="88">
        <v>323275057</v>
      </c>
      <c r="EA220" s="88">
        <v>323275057</v>
      </c>
      <c r="EB220" s="88"/>
      <c r="EC220" s="88"/>
      <c r="ED220" s="88"/>
      <c r="EE220" s="88"/>
      <c r="EF220" s="88"/>
      <c r="EG220" s="88"/>
      <c r="EH220" s="88"/>
      <c r="EI220" s="88"/>
      <c r="EJ220" s="88"/>
      <c r="EK220" s="88"/>
      <c r="EL220" s="88"/>
      <c r="EM220" s="88"/>
      <c r="EN220" s="88"/>
      <c r="EO220" s="88"/>
      <c r="EP220" s="88"/>
      <c r="EQ220" s="88"/>
      <c r="ER220" s="88"/>
      <c r="ES220" s="88"/>
      <c r="ET220" s="87"/>
      <c r="EU220" s="87"/>
      <c r="EV220" s="87"/>
      <c r="EW220" s="85">
        <f t="shared" si="454"/>
        <v>691096910</v>
      </c>
      <c r="EX220" s="90">
        <f t="shared" si="454"/>
        <v>1224647292</v>
      </c>
      <c r="EY220" s="90">
        <f t="shared" si="455"/>
        <v>673275057</v>
      </c>
      <c r="EZ220" s="90">
        <f t="shared" si="455"/>
        <v>535592247</v>
      </c>
      <c r="FA220" s="192"/>
      <c r="FB220" s="87">
        <v>0</v>
      </c>
      <c r="FC220" s="88"/>
      <c r="FD220" s="88"/>
      <c r="FE220" s="88"/>
      <c r="FF220" s="147"/>
      <c r="FG220" s="87">
        <v>711882817</v>
      </c>
      <c r="FH220" s="693"/>
      <c r="FI220" s="693"/>
      <c r="FJ220" s="693"/>
      <c r="FK220" s="693"/>
      <c r="FL220" s="87">
        <v>0</v>
      </c>
      <c r="FM220" s="87">
        <v>822800528</v>
      </c>
      <c r="FN220" s="87">
        <v>226690000</v>
      </c>
      <c r="FO220" s="87">
        <v>10218000</v>
      </c>
      <c r="FP220" s="87"/>
      <c r="FQ220" s="87"/>
      <c r="FR220" s="87"/>
      <c r="FS220" s="87"/>
      <c r="FT220" s="87"/>
      <c r="FU220" s="693"/>
      <c r="FV220" s="87"/>
      <c r="FW220" s="87"/>
      <c r="FX220" s="87"/>
      <c r="FY220" s="87"/>
      <c r="FZ220" s="87"/>
      <c r="GA220" s="87"/>
      <c r="GB220" s="87"/>
      <c r="GC220" s="87"/>
      <c r="GD220" s="87"/>
      <c r="GE220" s="87"/>
      <c r="GF220" s="87">
        <v>0</v>
      </c>
      <c r="GG220" s="87"/>
      <c r="GH220" s="87"/>
      <c r="GI220" s="87"/>
      <c r="GJ220" s="87"/>
      <c r="GK220" s="87">
        <v>0</v>
      </c>
      <c r="GL220" s="87">
        <v>20000000</v>
      </c>
      <c r="GM220" s="87">
        <v>13990000</v>
      </c>
      <c r="GN220" s="87">
        <v>0</v>
      </c>
      <c r="GO220" s="87"/>
      <c r="GP220" s="87">
        <v>0</v>
      </c>
      <c r="GQ220" s="87"/>
      <c r="GR220" s="87"/>
      <c r="GS220" s="87"/>
      <c r="GT220" s="87"/>
      <c r="GU220" s="85">
        <f t="shared" si="456"/>
        <v>711882817</v>
      </c>
      <c r="GV220" s="85">
        <f t="shared" si="456"/>
        <v>842800528</v>
      </c>
      <c r="GW220" s="85">
        <f t="shared" si="456"/>
        <v>240680000</v>
      </c>
      <c r="GX220" s="85">
        <f t="shared" si="456"/>
        <v>10218000</v>
      </c>
      <c r="GY220" s="85">
        <f t="shared" si="456"/>
        <v>0</v>
      </c>
      <c r="GZ220" s="772">
        <f>BM220+DE220+EW220+GU220</f>
        <v>3280290364</v>
      </c>
      <c r="HA220" s="746" t="s">
        <v>1088</v>
      </c>
      <c r="HB220" s="280" t="s">
        <v>1362</v>
      </c>
      <c r="HC220" s="299" t="s">
        <v>1750</v>
      </c>
    </row>
    <row r="221" spans="1:211" ht="24.75" customHeight="1" x14ac:dyDescent="0.2">
      <c r="A221" s="782"/>
      <c r="B221" s="357"/>
      <c r="C221" s="266">
        <v>44</v>
      </c>
      <c r="D221" s="267" t="s">
        <v>535</v>
      </c>
      <c r="E221" s="270"/>
      <c r="F221" s="270"/>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15">
        <f t="shared" ref="AC221:BL221" si="457">SUM(AC222:AC225)</f>
        <v>0</v>
      </c>
      <c r="AD221" s="215">
        <f t="shared" si="457"/>
        <v>0</v>
      </c>
      <c r="AE221" s="215">
        <f t="shared" si="457"/>
        <v>0</v>
      </c>
      <c r="AF221" s="215">
        <f t="shared" si="457"/>
        <v>0</v>
      </c>
      <c r="AG221" s="215">
        <f t="shared" si="457"/>
        <v>0</v>
      </c>
      <c r="AH221" s="215">
        <f t="shared" si="457"/>
        <v>0</v>
      </c>
      <c r="AI221" s="215">
        <f t="shared" si="457"/>
        <v>0</v>
      </c>
      <c r="AJ221" s="215">
        <f t="shared" si="457"/>
        <v>0</v>
      </c>
      <c r="AK221" s="215">
        <f t="shared" si="457"/>
        <v>40000000</v>
      </c>
      <c r="AL221" s="215">
        <f t="shared" si="457"/>
        <v>40000000</v>
      </c>
      <c r="AM221" s="215">
        <f t="shared" si="457"/>
        <v>27133000</v>
      </c>
      <c r="AN221" s="215">
        <f t="shared" si="457"/>
        <v>27133000</v>
      </c>
      <c r="AO221" s="215">
        <f t="shared" si="457"/>
        <v>0</v>
      </c>
      <c r="AP221" s="215">
        <f t="shared" si="457"/>
        <v>0</v>
      </c>
      <c r="AQ221" s="215">
        <f t="shared" si="457"/>
        <v>0</v>
      </c>
      <c r="AR221" s="215">
        <f t="shared" si="457"/>
        <v>0</v>
      </c>
      <c r="AS221" s="215">
        <f t="shared" si="457"/>
        <v>0</v>
      </c>
      <c r="AT221" s="215">
        <f t="shared" si="457"/>
        <v>0</v>
      </c>
      <c r="AU221" s="215">
        <f t="shared" si="457"/>
        <v>0</v>
      </c>
      <c r="AV221" s="215">
        <f t="shared" si="457"/>
        <v>0</v>
      </c>
      <c r="AW221" s="215">
        <f t="shared" si="457"/>
        <v>0</v>
      </c>
      <c r="AX221" s="215">
        <f t="shared" si="457"/>
        <v>0</v>
      </c>
      <c r="AY221" s="215">
        <f t="shared" si="457"/>
        <v>0</v>
      </c>
      <c r="AZ221" s="215">
        <f t="shared" si="457"/>
        <v>0</v>
      </c>
      <c r="BA221" s="215">
        <f t="shared" si="457"/>
        <v>0</v>
      </c>
      <c r="BB221" s="215">
        <f t="shared" si="457"/>
        <v>0</v>
      </c>
      <c r="BC221" s="215">
        <f t="shared" si="457"/>
        <v>0</v>
      </c>
      <c r="BD221" s="215">
        <f t="shared" si="457"/>
        <v>0</v>
      </c>
      <c r="BE221" s="215">
        <f t="shared" si="457"/>
        <v>210007383</v>
      </c>
      <c r="BF221" s="215">
        <f t="shared" si="457"/>
        <v>210007383</v>
      </c>
      <c r="BG221" s="215">
        <f t="shared" si="457"/>
        <v>170144880</v>
      </c>
      <c r="BH221" s="215">
        <f t="shared" si="457"/>
        <v>170144880</v>
      </c>
      <c r="BI221" s="215">
        <f t="shared" si="457"/>
        <v>0</v>
      </c>
      <c r="BJ221" s="215">
        <f t="shared" si="457"/>
        <v>0</v>
      </c>
      <c r="BK221" s="215">
        <f t="shared" si="457"/>
        <v>0</v>
      </c>
      <c r="BL221" s="215">
        <f t="shared" si="457"/>
        <v>0</v>
      </c>
      <c r="BM221" s="215">
        <f t="shared" ref="BM221:DX221" si="458">SUM(BM222:BM225)</f>
        <v>250007383</v>
      </c>
      <c r="BN221" s="215">
        <f t="shared" si="458"/>
        <v>250007383</v>
      </c>
      <c r="BO221" s="215">
        <f t="shared" si="458"/>
        <v>197277880</v>
      </c>
      <c r="BP221" s="215">
        <f t="shared" si="458"/>
        <v>197277880</v>
      </c>
      <c r="BQ221" s="215">
        <f t="shared" si="458"/>
        <v>0</v>
      </c>
      <c r="BR221" s="215">
        <f t="shared" si="458"/>
        <v>0</v>
      </c>
      <c r="BS221" s="215">
        <f t="shared" si="458"/>
        <v>0</v>
      </c>
      <c r="BT221" s="215">
        <f t="shared" si="458"/>
        <v>0</v>
      </c>
      <c r="BU221" s="215">
        <f t="shared" si="458"/>
        <v>0</v>
      </c>
      <c r="BV221" s="215">
        <f t="shared" si="458"/>
        <v>100000000</v>
      </c>
      <c r="BW221" s="215">
        <f t="shared" si="458"/>
        <v>100000000</v>
      </c>
      <c r="BX221" s="215">
        <f t="shared" si="458"/>
        <v>100000000</v>
      </c>
      <c r="BY221" s="215">
        <f t="shared" si="458"/>
        <v>0</v>
      </c>
      <c r="BZ221" s="215">
        <f t="shared" si="458"/>
        <v>30000000</v>
      </c>
      <c r="CA221" s="215">
        <f t="shared" si="458"/>
        <v>30000000</v>
      </c>
      <c r="CB221" s="215">
        <f t="shared" si="458"/>
        <v>29999999.670000002</v>
      </c>
      <c r="CC221" s="215">
        <f t="shared" si="458"/>
        <v>21973333</v>
      </c>
      <c r="CD221" s="215">
        <f t="shared" si="458"/>
        <v>0</v>
      </c>
      <c r="CE221" s="215">
        <f t="shared" si="458"/>
        <v>0</v>
      </c>
      <c r="CF221" s="215">
        <f t="shared" si="458"/>
        <v>0</v>
      </c>
      <c r="CG221" s="215">
        <f t="shared" si="458"/>
        <v>0</v>
      </c>
      <c r="CH221" s="215">
        <f t="shared" si="458"/>
        <v>0</v>
      </c>
      <c r="CI221" s="215">
        <f t="shared" si="458"/>
        <v>0</v>
      </c>
      <c r="CJ221" s="215">
        <f t="shared" si="458"/>
        <v>0</v>
      </c>
      <c r="CK221" s="215">
        <f t="shared" si="458"/>
        <v>0</v>
      </c>
      <c r="CL221" s="215">
        <f t="shared" si="458"/>
        <v>0</v>
      </c>
      <c r="CM221" s="215">
        <f t="shared" si="458"/>
        <v>0</v>
      </c>
      <c r="CN221" s="215">
        <f t="shared" si="458"/>
        <v>0</v>
      </c>
      <c r="CO221" s="215">
        <f t="shared" si="458"/>
        <v>0</v>
      </c>
      <c r="CP221" s="215">
        <f t="shared" si="458"/>
        <v>0</v>
      </c>
      <c r="CQ221" s="215">
        <f t="shared" si="458"/>
        <v>0</v>
      </c>
      <c r="CR221" s="215">
        <f t="shared" si="458"/>
        <v>0</v>
      </c>
      <c r="CS221" s="215">
        <f t="shared" si="458"/>
        <v>0</v>
      </c>
      <c r="CT221" s="215">
        <f t="shared" si="458"/>
        <v>0</v>
      </c>
      <c r="CU221" s="215">
        <f t="shared" si="458"/>
        <v>0</v>
      </c>
      <c r="CV221" s="215">
        <f t="shared" si="458"/>
        <v>216307604</v>
      </c>
      <c r="CW221" s="215">
        <f t="shared" si="458"/>
        <v>274307604</v>
      </c>
      <c r="CX221" s="215">
        <f t="shared" si="458"/>
        <v>254422333.32999998</v>
      </c>
      <c r="CY221" s="215">
        <f t="shared" si="458"/>
        <v>247939000</v>
      </c>
      <c r="CZ221" s="215">
        <f t="shared" si="458"/>
        <v>0</v>
      </c>
      <c r="DA221" s="215">
        <f t="shared" si="458"/>
        <v>0</v>
      </c>
      <c r="DB221" s="215">
        <f t="shared" si="458"/>
        <v>0</v>
      </c>
      <c r="DC221" s="215">
        <f t="shared" si="458"/>
        <v>0</v>
      </c>
      <c r="DD221" s="215">
        <f t="shared" si="458"/>
        <v>0</v>
      </c>
      <c r="DE221" s="215">
        <f t="shared" si="458"/>
        <v>246307604</v>
      </c>
      <c r="DF221" s="215">
        <f t="shared" si="458"/>
        <v>404307604</v>
      </c>
      <c r="DG221" s="215">
        <f t="shared" si="458"/>
        <v>384422333</v>
      </c>
      <c r="DH221" s="215">
        <f t="shared" si="458"/>
        <v>369912333</v>
      </c>
      <c r="DI221" s="215">
        <f t="shared" si="458"/>
        <v>0</v>
      </c>
      <c r="DJ221" s="215">
        <f t="shared" si="458"/>
        <v>0</v>
      </c>
      <c r="DK221" s="215">
        <f t="shared" si="458"/>
        <v>0</v>
      </c>
      <c r="DL221" s="215">
        <f t="shared" si="458"/>
        <v>0</v>
      </c>
      <c r="DM221" s="215">
        <f t="shared" si="458"/>
        <v>0</v>
      </c>
      <c r="DN221" s="215">
        <f t="shared" si="458"/>
        <v>0</v>
      </c>
      <c r="DO221" s="215">
        <f t="shared" si="458"/>
        <v>0</v>
      </c>
      <c r="DP221" s="215">
        <f t="shared" si="458"/>
        <v>0</v>
      </c>
      <c r="DQ221" s="215">
        <f t="shared" si="458"/>
        <v>0</v>
      </c>
      <c r="DR221" s="215">
        <f t="shared" si="458"/>
        <v>0</v>
      </c>
      <c r="DS221" s="215">
        <f t="shared" si="458"/>
        <v>30000000</v>
      </c>
      <c r="DT221" s="215">
        <f t="shared" si="458"/>
        <v>0</v>
      </c>
      <c r="DU221" s="215">
        <f t="shared" si="458"/>
        <v>0</v>
      </c>
      <c r="DV221" s="215">
        <f t="shared" si="458"/>
        <v>0</v>
      </c>
      <c r="DW221" s="215">
        <f t="shared" si="458"/>
        <v>0</v>
      </c>
      <c r="DX221" s="215">
        <f t="shared" si="458"/>
        <v>0</v>
      </c>
      <c r="DY221" s="215">
        <f t="shared" ref="DY221:EW221" si="459">SUM(DY222:DY225)</f>
        <v>0</v>
      </c>
      <c r="DZ221" s="215">
        <f t="shared" si="459"/>
        <v>0</v>
      </c>
      <c r="EA221" s="215">
        <f t="shared" si="459"/>
        <v>0</v>
      </c>
      <c r="EB221" s="215">
        <f t="shared" si="459"/>
        <v>0</v>
      </c>
      <c r="EC221" s="215">
        <f t="shared" si="459"/>
        <v>0</v>
      </c>
      <c r="ED221" s="215">
        <f t="shared" si="459"/>
        <v>0</v>
      </c>
      <c r="EE221" s="215">
        <f t="shared" si="459"/>
        <v>0</v>
      </c>
      <c r="EF221" s="215">
        <f t="shared" si="459"/>
        <v>0</v>
      </c>
      <c r="EG221" s="215">
        <f t="shared" si="459"/>
        <v>0</v>
      </c>
      <c r="EH221" s="215">
        <f t="shared" si="459"/>
        <v>0</v>
      </c>
      <c r="EI221" s="215">
        <f t="shared" si="459"/>
        <v>0</v>
      </c>
      <c r="EJ221" s="215">
        <f t="shared" si="459"/>
        <v>0</v>
      </c>
      <c r="EK221" s="215">
        <f t="shared" si="459"/>
        <v>0</v>
      </c>
      <c r="EL221" s="215">
        <f t="shared" si="459"/>
        <v>0</v>
      </c>
      <c r="EM221" s="215">
        <f t="shared" si="459"/>
        <v>0</v>
      </c>
      <c r="EN221" s="215">
        <f t="shared" si="459"/>
        <v>222796832.99691775</v>
      </c>
      <c r="EO221" s="215">
        <f t="shared" si="459"/>
        <v>273927352</v>
      </c>
      <c r="EP221" s="215">
        <f t="shared" si="459"/>
        <v>263497333</v>
      </c>
      <c r="EQ221" s="215">
        <f t="shared" si="459"/>
        <v>263497333</v>
      </c>
      <c r="ER221" s="215">
        <f t="shared" si="459"/>
        <v>0</v>
      </c>
      <c r="ES221" s="215">
        <f t="shared" si="459"/>
        <v>0</v>
      </c>
      <c r="ET221" s="215">
        <f t="shared" si="459"/>
        <v>0</v>
      </c>
      <c r="EU221" s="215">
        <f t="shared" si="459"/>
        <v>0</v>
      </c>
      <c r="EV221" s="215">
        <f t="shared" si="459"/>
        <v>0</v>
      </c>
      <c r="EW221" s="215">
        <f t="shared" si="459"/>
        <v>252796832.99691775</v>
      </c>
      <c r="EX221" s="215">
        <f t="shared" ref="EX221:GZ221" si="460">SUM(EX222:EX225)</f>
        <v>273927352</v>
      </c>
      <c r="EY221" s="215">
        <f t="shared" si="460"/>
        <v>263497333</v>
      </c>
      <c r="EZ221" s="215">
        <f t="shared" si="460"/>
        <v>263497333</v>
      </c>
      <c r="FA221" s="215">
        <f t="shared" si="460"/>
        <v>0</v>
      </c>
      <c r="FB221" s="215">
        <f t="shared" si="460"/>
        <v>0</v>
      </c>
      <c r="FC221" s="215">
        <f t="shared" si="460"/>
        <v>0</v>
      </c>
      <c r="FD221" s="215">
        <f t="shared" si="460"/>
        <v>0</v>
      </c>
      <c r="FE221" s="215">
        <f t="shared" si="460"/>
        <v>0</v>
      </c>
      <c r="FF221" s="215">
        <f t="shared" si="460"/>
        <v>0</v>
      </c>
      <c r="FG221" s="215">
        <f t="shared" si="460"/>
        <v>0</v>
      </c>
      <c r="FH221" s="215">
        <f t="shared" si="460"/>
        <v>0</v>
      </c>
      <c r="FI221" s="215">
        <f t="shared" si="460"/>
        <v>0</v>
      </c>
      <c r="FJ221" s="215">
        <f t="shared" si="460"/>
        <v>0</v>
      </c>
      <c r="FK221" s="215">
        <f t="shared" si="460"/>
        <v>0</v>
      </c>
      <c r="FL221" s="215">
        <f t="shared" si="460"/>
        <v>20000000</v>
      </c>
      <c r="FM221" s="215">
        <f t="shared" si="460"/>
        <v>0</v>
      </c>
      <c r="FN221" s="215">
        <f t="shared" si="460"/>
        <v>0</v>
      </c>
      <c r="FO221" s="215">
        <f t="shared" si="460"/>
        <v>0</v>
      </c>
      <c r="FP221" s="215">
        <f t="shared" si="460"/>
        <v>0</v>
      </c>
      <c r="FQ221" s="215">
        <f t="shared" si="460"/>
        <v>0</v>
      </c>
      <c r="FR221" s="215">
        <f t="shared" si="460"/>
        <v>0</v>
      </c>
      <c r="FS221" s="215">
        <f t="shared" si="460"/>
        <v>0</v>
      </c>
      <c r="FT221" s="215">
        <f t="shared" si="460"/>
        <v>0</v>
      </c>
      <c r="FU221" s="215">
        <f t="shared" si="460"/>
        <v>0</v>
      </c>
      <c r="FV221" s="215">
        <f t="shared" si="460"/>
        <v>0</v>
      </c>
      <c r="FW221" s="215">
        <f t="shared" si="460"/>
        <v>0</v>
      </c>
      <c r="FX221" s="215">
        <f t="shared" si="460"/>
        <v>0</v>
      </c>
      <c r="FY221" s="215">
        <f t="shared" si="460"/>
        <v>0</v>
      </c>
      <c r="FZ221" s="215">
        <f t="shared" si="460"/>
        <v>0</v>
      </c>
      <c r="GA221" s="215">
        <f t="shared" si="460"/>
        <v>0</v>
      </c>
      <c r="GB221" s="215">
        <f t="shared" si="460"/>
        <v>0</v>
      </c>
      <c r="GC221" s="215">
        <f t="shared" si="460"/>
        <v>0</v>
      </c>
      <c r="GD221" s="215">
        <f t="shared" si="460"/>
        <v>0</v>
      </c>
      <c r="GE221" s="215">
        <f t="shared" si="460"/>
        <v>0</v>
      </c>
      <c r="GF221" s="215">
        <f t="shared" si="460"/>
        <v>0</v>
      </c>
      <c r="GG221" s="215">
        <f t="shared" si="460"/>
        <v>0</v>
      </c>
      <c r="GH221" s="215">
        <f t="shared" si="460"/>
        <v>0</v>
      </c>
      <c r="GI221" s="215">
        <f t="shared" si="460"/>
        <v>0</v>
      </c>
      <c r="GJ221" s="215">
        <f t="shared" si="460"/>
        <v>0</v>
      </c>
      <c r="GK221" s="215">
        <f t="shared" si="460"/>
        <v>229480737.99512923</v>
      </c>
      <c r="GL221" s="215">
        <f t="shared" si="460"/>
        <v>276000000</v>
      </c>
      <c r="GM221" s="215">
        <f t="shared" si="460"/>
        <v>155480000</v>
      </c>
      <c r="GN221" s="215">
        <f t="shared" si="460"/>
        <v>25946000</v>
      </c>
      <c r="GO221" s="215">
        <f t="shared" si="460"/>
        <v>0</v>
      </c>
      <c r="GP221" s="215">
        <f t="shared" si="460"/>
        <v>0</v>
      </c>
      <c r="GQ221" s="215">
        <f t="shared" si="460"/>
        <v>0</v>
      </c>
      <c r="GR221" s="215">
        <f t="shared" si="460"/>
        <v>0</v>
      </c>
      <c r="GS221" s="215">
        <f t="shared" si="460"/>
        <v>0</v>
      </c>
      <c r="GT221" s="215">
        <f t="shared" si="460"/>
        <v>0</v>
      </c>
      <c r="GU221" s="215">
        <f t="shared" si="460"/>
        <v>249480737.99512923</v>
      </c>
      <c r="GV221" s="215">
        <f t="shared" si="460"/>
        <v>276000000</v>
      </c>
      <c r="GW221" s="215">
        <f t="shared" si="460"/>
        <v>155480000</v>
      </c>
      <c r="GX221" s="215">
        <f t="shared" si="460"/>
        <v>25946000</v>
      </c>
      <c r="GY221" s="215">
        <f t="shared" si="460"/>
        <v>0</v>
      </c>
      <c r="GZ221" s="771">
        <f t="shared" si="460"/>
        <v>998592557.99204695</v>
      </c>
      <c r="HA221" s="269"/>
      <c r="HB221" s="266"/>
      <c r="HC221" s="326"/>
    </row>
    <row r="222" spans="1:211" ht="202.5" customHeight="1" x14ac:dyDescent="0.2">
      <c r="A222" s="782"/>
      <c r="B222" s="357"/>
      <c r="C222" s="313">
        <v>37</v>
      </c>
      <c r="D222" s="283" t="s">
        <v>536</v>
      </c>
      <c r="E222" s="287" t="s">
        <v>537</v>
      </c>
      <c r="F222" s="305">
        <v>0.6</v>
      </c>
      <c r="G222" s="287">
        <v>154</v>
      </c>
      <c r="H222" s="283" t="s">
        <v>538</v>
      </c>
      <c r="I222" s="297" t="s">
        <v>539</v>
      </c>
      <c r="J222" s="380" t="s">
        <v>444</v>
      </c>
      <c r="K222" s="578">
        <v>2</v>
      </c>
      <c r="L222" s="554" t="s">
        <v>58</v>
      </c>
      <c r="M222" s="286" t="s">
        <v>53</v>
      </c>
      <c r="N222" s="313">
        <v>5</v>
      </c>
      <c r="O222" s="547">
        <v>5</v>
      </c>
      <c r="P222" s="556">
        <v>5</v>
      </c>
      <c r="Q222" s="554">
        <v>5</v>
      </c>
      <c r="R222" s="289"/>
      <c r="S222" s="552">
        <v>4</v>
      </c>
      <c r="T222" s="563">
        <v>5</v>
      </c>
      <c r="U222" s="563"/>
      <c r="V222" s="571">
        <v>5</v>
      </c>
      <c r="W222" s="563">
        <v>5</v>
      </c>
      <c r="X222" s="564"/>
      <c r="Y222" s="564">
        <v>0</v>
      </c>
      <c r="Z222" s="579">
        <f>BM222/BM221</f>
        <v>0.11999645626465359</v>
      </c>
      <c r="AA222" s="725">
        <v>3</v>
      </c>
      <c r="AB222" s="382" t="s">
        <v>455</v>
      </c>
      <c r="AC222" s="62"/>
      <c r="AD222" s="58"/>
      <c r="AE222" s="59"/>
      <c r="AF222" s="59"/>
      <c r="AG222" s="62"/>
      <c r="AH222" s="58"/>
      <c r="AI222" s="58"/>
      <c r="AJ222" s="58"/>
      <c r="AK222" s="62"/>
      <c r="AL222" s="58"/>
      <c r="AM222" s="58"/>
      <c r="AN222" s="58"/>
      <c r="AO222" s="62"/>
      <c r="AP222" s="58"/>
      <c r="AQ222" s="58"/>
      <c r="AR222" s="58"/>
      <c r="AS222" s="62"/>
      <c r="AT222" s="58"/>
      <c r="AU222" s="59"/>
      <c r="AV222" s="59"/>
      <c r="AW222" s="62"/>
      <c r="AX222" s="58"/>
      <c r="AY222" s="58"/>
      <c r="AZ222" s="58"/>
      <c r="BA222" s="62"/>
      <c r="BB222" s="58"/>
      <c r="BC222" s="58"/>
      <c r="BD222" s="58"/>
      <c r="BE222" s="57">
        <v>30000000</v>
      </c>
      <c r="BF222" s="55">
        <v>30000000</v>
      </c>
      <c r="BG222" s="54">
        <v>24762143</v>
      </c>
      <c r="BH222" s="59">
        <v>24762143</v>
      </c>
      <c r="BI222" s="62"/>
      <c r="BJ222" s="58"/>
      <c r="BK222" s="58"/>
      <c r="BL222" s="58"/>
      <c r="BM222" s="53">
        <f>+AC222+AG222+AK222+AO222+AS222+AW222+BA222+BE222+BI222</f>
        <v>30000000</v>
      </c>
      <c r="BN222" s="54">
        <f t="shared" ref="BN222:BP224" si="461">AD222+AH222+AL222+AP222+AT222+AX222+BB222+BF222+BJ222</f>
        <v>30000000</v>
      </c>
      <c r="BO222" s="54">
        <f t="shared" si="461"/>
        <v>24762143</v>
      </c>
      <c r="BP222" s="54">
        <f t="shared" si="461"/>
        <v>24762143</v>
      </c>
      <c r="BQ222" s="87"/>
      <c r="BR222" s="87"/>
      <c r="BS222" s="87"/>
      <c r="BT222" s="87"/>
      <c r="BU222" s="87"/>
      <c r="BV222" s="86">
        <v>100000000</v>
      </c>
      <c r="BW222" s="87">
        <v>100000000</v>
      </c>
      <c r="BX222" s="87">
        <v>100000000</v>
      </c>
      <c r="BY222" s="87"/>
      <c r="BZ222" s="87"/>
      <c r="CA222" s="87"/>
      <c r="CB222" s="87"/>
      <c r="CC222" s="87"/>
      <c r="CD222" s="87"/>
      <c r="CE222" s="87"/>
      <c r="CF222" s="87"/>
      <c r="CG222" s="87"/>
      <c r="CH222" s="87"/>
      <c r="CI222" s="87"/>
      <c r="CJ222" s="87"/>
      <c r="CK222" s="87"/>
      <c r="CL222" s="87"/>
      <c r="CM222" s="87"/>
      <c r="CN222" s="87"/>
      <c r="CO222" s="87"/>
      <c r="CP222" s="87"/>
      <c r="CQ222" s="87"/>
      <c r="CR222" s="87"/>
      <c r="CS222" s="87"/>
      <c r="CT222" s="87"/>
      <c r="CU222" s="87"/>
      <c r="CV222" s="88">
        <v>29500000</v>
      </c>
      <c r="CW222" s="87">
        <v>59500000</v>
      </c>
      <c r="CX222" s="87">
        <v>57810000</v>
      </c>
      <c r="CY222" s="87">
        <v>57810000</v>
      </c>
      <c r="CZ222" s="87"/>
      <c r="DA222" s="87"/>
      <c r="DB222" s="87"/>
      <c r="DC222" s="87"/>
      <c r="DD222" s="87"/>
      <c r="DE222" s="85">
        <f t="shared" ref="DE222:DH225" si="462">BQ222+BU222+BZ222+CE222+CI222+CM222+CQ222+CV222+DA222</f>
        <v>29500000</v>
      </c>
      <c r="DF222" s="100">
        <f t="shared" si="462"/>
        <v>159500000</v>
      </c>
      <c r="DG222" s="100">
        <f t="shared" si="462"/>
        <v>157810000</v>
      </c>
      <c r="DH222" s="100">
        <f t="shared" si="462"/>
        <v>157810000</v>
      </c>
      <c r="DI222" s="100"/>
      <c r="DJ222" s="88"/>
      <c r="DK222" s="66"/>
      <c r="DL222" s="88"/>
      <c r="DM222" s="88"/>
      <c r="DN222" s="88"/>
      <c r="DO222" s="88"/>
      <c r="DP222" s="88"/>
      <c r="DQ222" s="88"/>
      <c r="DR222" s="88"/>
      <c r="DS222" s="88"/>
      <c r="DT222" s="88"/>
      <c r="DU222" s="88"/>
      <c r="DV222" s="88"/>
      <c r="DW222" s="88"/>
      <c r="DX222" s="88"/>
      <c r="DY222" s="88"/>
      <c r="DZ222" s="88"/>
      <c r="EA222" s="88"/>
      <c r="EB222" s="88"/>
      <c r="EC222" s="88"/>
      <c r="ED222" s="88"/>
      <c r="EE222" s="88"/>
      <c r="EF222" s="88"/>
      <c r="EG222" s="88"/>
      <c r="EH222" s="88"/>
      <c r="EI222" s="88"/>
      <c r="EJ222" s="88"/>
      <c r="EK222" s="88"/>
      <c r="EL222" s="88"/>
      <c r="EM222" s="88"/>
      <c r="EN222" s="66">
        <v>30300000</v>
      </c>
      <c r="EO222" s="66">
        <v>86385271</v>
      </c>
      <c r="EP222" s="66">
        <v>82709271</v>
      </c>
      <c r="EQ222" s="66">
        <v>82709271</v>
      </c>
      <c r="ER222" s="66"/>
      <c r="ES222" s="88"/>
      <c r="ET222" s="87"/>
      <c r="EU222" s="87"/>
      <c r="EV222" s="87"/>
      <c r="EW222" s="85">
        <f t="shared" ref="EW222:EX225" si="463">DJ222+DN222+DS222+DX222+EB222+EF222+EJ222+EN222+ES222</f>
        <v>30300000</v>
      </c>
      <c r="EX222" s="90">
        <f t="shared" si="463"/>
        <v>86385271</v>
      </c>
      <c r="EY222" s="90">
        <f t="shared" ref="EY222:EZ225" si="464">DL222+DP222+DU222+DZ222+ED222+EH222+EL222+EP222+EU222</f>
        <v>82709271</v>
      </c>
      <c r="EZ222" s="90">
        <f t="shared" si="464"/>
        <v>82709271</v>
      </c>
      <c r="FA222" s="192"/>
      <c r="FB222" s="87"/>
      <c r="FC222" s="88"/>
      <c r="FD222" s="88"/>
      <c r="FE222" s="88"/>
      <c r="FF222" s="147"/>
      <c r="FG222" s="87"/>
      <c r="FH222" s="87"/>
      <c r="FI222" s="87"/>
      <c r="FJ222" s="87"/>
      <c r="FK222" s="87"/>
      <c r="FL222" s="87"/>
      <c r="FM222" s="87"/>
      <c r="FN222" s="87"/>
      <c r="FO222" s="87"/>
      <c r="FP222" s="87"/>
      <c r="FQ222" s="87"/>
      <c r="FR222" s="87"/>
      <c r="FS222" s="87"/>
      <c r="FT222" s="87"/>
      <c r="FU222" s="87"/>
      <c r="FV222" s="87"/>
      <c r="FW222" s="87"/>
      <c r="FX222" s="87"/>
      <c r="FY222" s="87"/>
      <c r="FZ222" s="87"/>
      <c r="GA222" s="87"/>
      <c r="GB222" s="87"/>
      <c r="GC222" s="87"/>
      <c r="GD222" s="87"/>
      <c r="GE222" s="87"/>
      <c r="GF222" s="87"/>
      <c r="GG222" s="87"/>
      <c r="GH222" s="87"/>
      <c r="GI222" s="87"/>
      <c r="GJ222" s="87"/>
      <c r="GK222" s="87">
        <v>29900000</v>
      </c>
      <c r="GL222" s="87">
        <v>44000000</v>
      </c>
      <c r="GM222" s="87">
        <v>30785000</v>
      </c>
      <c r="GN222" s="87">
        <v>2798000</v>
      </c>
      <c r="GO222" s="87"/>
      <c r="GP222" s="87"/>
      <c r="GQ222" s="87"/>
      <c r="GR222" s="87"/>
      <c r="GS222" s="87"/>
      <c r="GT222" s="87"/>
      <c r="GU222" s="85">
        <f t="shared" ref="GU222:GY225" si="465">FB222+FG222+FL222+FQ222+FV222+GA222+GF222+GK222+GP222</f>
        <v>29900000</v>
      </c>
      <c r="GV222" s="85">
        <f t="shared" si="465"/>
        <v>44000000</v>
      </c>
      <c r="GW222" s="85">
        <f t="shared" si="465"/>
        <v>30785000</v>
      </c>
      <c r="GX222" s="85">
        <f t="shared" si="465"/>
        <v>2798000</v>
      </c>
      <c r="GY222" s="85">
        <f t="shared" si="465"/>
        <v>0</v>
      </c>
      <c r="GZ222" s="772">
        <f>BM222+DE222+EW222+GU222</f>
        <v>119700000</v>
      </c>
      <c r="HA222" s="746" t="s">
        <v>1089</v>
      </c>
      <c r="HB222" s="280" t="s">
        <v>1363</v>
      </c>
      <c r="HC222" s="299" t="s">
        <v>1751</v>
      </c>
    </row>
    <row r="223" spans="1:211" ht="323.25" customHeight="1" x14ac:dyDescent="0.2">
      <c r="A223" s="782"/>
      <c r="B223" s="357"/>
      <c r="C223" s="313">
        <v>13</v>
      </c>
      <c r="D223" s="283" t="s">
        <v>540</v>
      </c>
      <c r="E223" s="414" t="s">
        <v>541</v>
      </c>
      <c r="F223" s="281" t="s">
        <v>542</v>
      </c>
      <c r="G223" s="287">
        <v>155</v>
      </c>
      <c r="H223" s="283" t="s">
        <v>543</v>
      </c>
      <c r="I223" s="297" t="s">
        <v>544</v>
      </c>
      <c r="J223" s="380" t="s">
        <v>444</v>
      </c>
      <c r="K223" s="578">
        <v>2</v>
      </c>
      <c r="L223" s="564" t="s">
        <v>58</v>
      </c>
      <c r="M223" s="286">
        <v>0</v>
      </c>
      <c r="N223" s="313">
        <v>1</v>
      </c>
      <c r="O223" s="547">
        <v>1</v>
      </c>
      <c r="P223" s="556">
        <v>1</v>
      </c>
      <c r="Q223" s="554">
        <v>1</v>
      </c>
      <c r="R223" s="289"/>
      <c r="S223" s="572">
        <v>0.8</v>
      </c>
      <c r="T223" s="554">
        <v>1</v>
      </c>
      <c r="U223" s="554"/>
      <c r="V223" s="552">
        <v>1</v>
      </c>
      <c r="W223" s="554">
        <v>1</v>
      </c>
      <c r="X223" s="564"/>
      <c r="Y223" s="564">
        <v>0</v>
      </c>
      <c r="Z223" s="579">
        <f>BM223/BM221</f>
        <v>0.25999232190674942</v>
      </c>
      <c r="AA223" s="286">
        <v>16</v>
      </c>
      <c r="AB223" s="382" t="s">
        <v>376</v>
      </c>
      <c r="AC223" s="62"/>
      <c r="AD223" s="58"/>
      <c r="AE223" s="59"/>
      <c r="AF223" s="59"/>
      <c r="AG223" s="62"/>
      <c r="AH223" s="58"/>
      <c r="AI223" s="58"/>
      <c r="AJ223" s="58"/>
      <c r="AK223" s="62">
        <v>40000000</v>
      </c>
      <c r="AL223" s="55">
        <v>40000000</v>
      </c>
      <c r="AM223" s="55">
        <v>27133000</v>
      </c>
      <c r="AN223" s="55">
        <v>27133000</v>
      </c>
      <c r="AO223" s="62"/>
      <c r="AP223" s="58"/>
      <c r="AQ223" s="58"/>
      <c r="AR223" s="58"/>
      <c r="AS223" s="62"/>
      <c r="AT223" s="58"/>
      <c r="AU223" s="59"/>
      <c r="AV223" s="59"/>
      <c r="AW223" s="62"/>
      <c r="AX223" s="58"/>
      <c r="AY223" s="58"/>
      <c r="AZ223" s="58"/>
      <c r="BA223" s="62"/>
      <c r="BB223" s="58"/>
      <c r="BC223" s="58"/>
      <c r="BD223" s="58"/>
      <c r="BE223" s="57">
        <v>25000000</v>
      </c>
      <c r="BF223" s="55">
        <v>25000000</v>
      </c>
      <c r="BG223" s="59">
        <v>15957857</v>
      </c>
      <c r="BH223" s="59">
        <v>15957857</v>
      </c>
      <c r="BI223" s="62"/>
      <c r="BJ223" s="58"/>
      <c r="BK223" s="58"/>
      <c r="BL223" s="58"/>
      <c r="BM223" s="53">
        <f>+AC223+AG223+AK223+AO223+AS223+AW223+BA223+BE223+BI223</f>
        <v>65000000</v>
      </c>
      <c r="BN223" s="54">
        <f t="shared" si="461"/>
        <v>65000000</v>
      </c>
      <c r="BO223" s="54">
        <f t="shared" si="461"/>
        <v>43090857</v>
      </c>
      <c r="BP223" s="54">
        <f t="shared" si="461"/>
        <v>43090857</v>
      </c>
      <c r="BQ223" s="87"/>
      <c r="BR223" s="87"/>
      <c r="BS223" s="87"/>
      <c r="BT223" s="87"/>
      <c r="BU223" s="87"/>
      <c r="BV223" s="86"/>
      <c r="BW223" s="87"/>
      <c r="BX223" s="87"/>
      <c r="BY223" s="87"/>
      <c r="BZ223" s="87">
        <v>30000000</v>
      </c>
      <c r="CA223" s="87"/>
      <c r="CB223" s="87"/>
      <c r="CC223" s="87"/>
      <c r="CD223" s="87"/>
      <c r="CE223" s="87"/>
      <c r="CF223" s="87"/>
      <c r="CG223" s="87"/>
      <c r="CH223" s="87"/>
      <c r="CI223" s="87"/>
      <c r="CJ223" s="87"/>
      <c r="CK223" s="87"/>
      <c r="CL223" s="87"/>
      <c r="CM223" s="87"/>
      <c r="CN223" s="87"/>
      <c r="CO223" s="87"/>
      <c r="CP223" s="87"/>
      <c r="CQ223" s="87"/>
      <c r="CR223" s="87"/>
      <c r="CS223" s="87"/>
      <c r="CT223" s="87"/>
      <c r="CU223" s="87"/>
      <c r="CV223" s="88">
        <v>34000000</v>
      </c>
      <c r="CW223" s="87">
        <v>34000000</v>
      </c>
      <c r="CX223" s="87">
        <v>33940000</v>
      </c>
      <c r="CY223" s="87">
        <v>33940000</v>
      </c>
      <c r="CZ223" s="87"/>
      <c r="DA223" s="87"/>
      <c r="DB223" s="87"/>
      <c r="DC223" s="87"/>
      <c r="DD223" s="87"/>
      <c r="DE223" s="85">
        <f t="shared" si="462"/>
        <v>64000000</v>
      </c>
      <c r="DF223" s="100">
        <f t="shared" si="462"/>
        <v>34000000</v>
      </c>
      <c r="DG223" s="100">
        <f t="shared" si="462"/>
        <v>33940000</v>
      </c>
      <c r="DH223" s="100">
        <f t="shared" si="462"/>
        <v>33940000</v>
      </c>
      <c r="DI223" s="100"/>
      <c r="DJ223" s="88"/>
      <c r="DK223" s="66"/>
      <c r="DL223" s="88"/>
      <c r="DM223" s="88"/>
      <c r="DN223" s="88"/>
      <c r="DO223" s="88"/>
      <c r="DP223" s="88"/>
      <c r="DQ223" s="88"/>
      <c r="DR223" s="88"/>
      <c r="DS223" s="88">
        <v>30000000</v>
      </c>
      <c r="DT223" s="88"/>
      <c r="DU223" s="88"/>
      <c r="DV223" s="88"/>
      <c r="DW223" s="88"/>
      <c r="DX223" s="88"/>
      <c r="DY223" s="88"/>
      <c r="DZ223" s="88"/>
      <c r="EA223" s="88"/>
      <c r="EB223" s="88"/>
      <c r="EC223" s="88"/>
      <c r="ED223" s="88"/>
      <c r="EE223" s="88"/>
      <c r="EF223" s="88"/>
      <c r="EG223" s="88"/>
      <c r="EH223" s="88"/>
      <c r="EI223" s="88"/>
      <c r="EJ223" s="88"/>
      <c r="EK223" s="88"/>
      <c r="EL223" s="88"/>
      <c r="EM223" s="88"/>
      <c r="EN223" s="66">
        <v>35700000</v>
      </c>
      <c r="EO223" s="66">
        <v>52800000</v>
      </c>
      <c r="EP223" s="66">
        <v>52800000</v>
      </c>
      <c r="EQ223" s="66">
        <v>52800000</v>
      </c>
      <c r="ER223" s="66"/>
      <c r="ES223" s="88"/>
      <c r="ET223" s="87"/>
      <c r="EU223" s="87"/>
      <c r="EV223" s="87"/>
      <c r="EW223" s="85">
        <f t="shared" si="463"/>
        <v>65700000</v>
      </c>
      <c r="EX223" s="90">
        <f t="shared" si="463"/>
        <v>52800000</v>
      </c>
      <c r="EY223" s="90">
        <f t="shared" si="464"/>
        <v>52800000</v>
      </c>
      <c r="EZ223" s="90">
        <f t="shared" si="464"/>
        <v>52800000</v>
      </c>
      <c r="FA223" s="192"/>
      <c r="FB223" s="87"/>
      <c r="FC223" s="88"/>
      <c r="FD223" s="88"/>
      <c r="FE223" s="88"/>
      <c r="FF223" s="147"/>
      <c r="FG223" s="87"/>
      <c r="FH223" s="87"/>
      <c r="FI223" s="87"/>
      <c r="FJ223" s="87"/>
      <c r="FK223" s="87"/>
      <c r="FL223" s="87">
        <v>20000000</v>
      </c>
      <c r="FM223" s="87"/>
      <c r="FN223" s="87"/>
      <c r="FO223" s="87"/>
      <c r="FP223" s="87"/>
      <c r="FQ223" s="87"/>
      <c r="FR223" s="87"/>
      <c r="FS223" s="87"/>
      <c r="FT223" s="87"/>
      <c r="FU223" s="87"/>
      <c r="FV223" s="87"/>
      <c r="FW223" s="87"/>
      <c r="FX223" s="87"/>
      <c r="FY223" s="87"/>
      <c r="FZ223" s="87"/>
      <c r="GA223" s="87"/>
      <c r="GB223" s="87"/>
      <c r="GC223" s="87"/>
      <c r="GD223" s="87"/>
      <c r="GE223" s="87"/>
      <c r="GF223" s="87"/>
      <c r="GG223" s="87"/>
      <c r="GH223" s="87"/>
      <c r="GI223" s="87"/>
      <c r="GJ223" s="87"/>
      <c r="GK223" s="87">
        <v>44800000</v>
      </c>
      <c r="GL223" s="87">
        <v>84000000</v>
      </c>
      <c r="GM223" s="87">
        <v>55960000</v>
      </c>
      <c r="GN223" s="87">
        <v>11192000</v>
      </c>
      <c r="GO223" s="87"/>
      <c r="GP223" s="87"/>
      <c r="GQ223" s="87"/>
      <c r="GR223" s="87"/>
      <c r="GS223" s="87"/>
      <c r="GT223" s="87"/>
      <c r="GU223" s="85">
        <f t="shared" si="465"/>
        <v>64800000</v>
      </c>
      <c r="GV223" s="85">
        <f t="shared" si="465"/>
        <v>84000000</v>
      </c>
      <c r="GW223" s="85">
        <f t="shared" si="465"/>
        <v>55960000</v>
      </c>
      <c r="GX223" s="85">
        <f t="shared" si="465"/>
        <v>11192000</v>
      </c>
      <c r="GY223" s="85">
        <f t="shared" si="465"/>
        <v>0</v>
      </c>
      <c r="GZ223" s="772">
        <f>BM223+DE223+EW223+GU223</f>
        <v>259500000</v>
      </c>
      <c r="HA223" s="746" t="s">
        <v>1090</v>
      </c>
      <c r="HB223" s="280" t="s">
        <v>1364</v>
      </c>
      <c r="HC223" s="299" t="s">
        <v>1752</v>
      </c>
    </row>
    <row r="224" spans="1:211" ht="117" customHeight="1" x14ac:dyDescent="0.2">
      <c r="A224" s="782"/>
      <c r="B224" s="357"/>
      <c r="C224" s="286" t="s">
        <v>946</v>
      </c>
      <c r="D224" s="283" t="s">
        <v>545</v>
      </c>
      <c r="E224" s="414" t="s">
        <v>546</v>
      </c>
      <c r="F224" s="419" t="s">
        <v>546</v>
      </c>
      <c r="G224" s="773">
        <v>156</v>
      </c>
      <c r="H224" s="777" t="s">
        <v>547</v>
      </c>
      <c r="I224" s="280" t="s">
        <v>548</v>
      </c>
      <c r="J224" s="287" t="s">
        <v>444</v>
      </c>
      <c r="K224" s="281">
        <v>2</v>
      </c>
      <c r="L224" s="554" t="s">
        <v>58</v>
      </c>
      <c r="M224" s="286">
        <v>12</v>
      </c>
      <c r="N224" s="313">
        <v>12</v>
      </c>
      <c r="O224" s="547">
        <v>12</v>
      </c>
      <c r="P224" s="556">
        <v>11</v>
      </c>
      <c r="Q224" s="554">
        <v>12</v>
      </c>
      <c r="R224" s="389"/>
      <c r="S224" s="552">
        <v>8</v>
      </c>
      <c r="T224" s="554">
        <v>12</v>
      </c>
      <c r="U224" s="554"/>
      <c r="V224" s="552">
        <v>12</v>
      </c>
      <c r="W224" s="554">
        <v>12</v>
      </c>
      <c r="X224" s="554"/>
      <c r="Y224" s="554">
        <v>1</v>
      </c>
      <c r="Z224" s="581">
        <f>BM224/BM221</f>
        <v>0.48401523806198954</v>
      </c>
      <c r="AA224" s="286">
        <v>3</v>
      </c>
      <c r="AB224" s="285" t="s">
        <v>455</v>
      </c>
      <c r="AC224" s="69"/>
      <c r="AD224" s="69"/>
      <c r="AE224" s="70"/>
      <c r="AF224" s="70"/>
      <c r="AG224" s="69"/>
      <c r="AH224" s="69"/>
      <c r="AI224" s="69"/>
      <c r="AJ224" s="69"/>
      <c r="AK224" s="69"/>
      <c r="AL224" s="69"/>
      <c r="AM224" s="69"/>
      <c r="AN224" s="69"/>
      <c r="AO224" s="69"/>
      <c r="AP224" s="69"/>
      <c r="AQ224" s="69"/>
      <c r="AR224" s="69"/>
      <c r="AS224" s="69"/>
      <c r="AT224" s="69"/>
      <c r="AU224" s="70"/>
      <c r="AV224" s="70"/>
      <c r="AW224" s="69"/>
      <c r="AX224" s="69"/>
      <c r="AY224" s="69"/>
      <c r="AZ224" s="69"/>
      <c r="BA224" s="69"/>
      <c r="BB224" s="69"/>
      <c r="BC224" s="69"/>
      <c r="BD224" s="69"/>
      <c r="BE224" s="69">
        <f>17462943+103544440</f>
        <v>121007383</v>
      </c>
      <c r="BF224" s="69">
        <v>121007383</v>
      </c>
      <c r="BG224" s="71">
        <v>115904880</v>
      </c>
      <c r="BH224" s="71">
        <v>115904880</v>
      </c>
      <c r="BI224" s="69"/>
      <c r="BJ224" s="69"/>
      <c r="BK224" s="69"/>
      <c r="BL224" s="69"/>
      <c r="BM224" s="71">
        <f>+AC224+AG224+AK224+AO224+AS224+AW224+BA224+BE224+BI224</f>
        <v>121007383</v>
      </c>
      <c r="BN224" s="71">
        <f t="shared" si="461"/>
        <v>121007383</v>
      </c>
      <c r="BO224" s="71">
        <f t="shared" si="461"/>
        <v>115904880</v>
      </c>
      <c r="BP224" s="71">
        <f t="shared" si="461"/>
        <v>115904880</v>
      </c>
      <c r="BQ224" s="69"/>
      <c r="BR224" s="69"/>
      <c r="BS224" s="69"/>
      <c r="BT224" s="69"/>
      <c r="BU224" s="69"/>
      <c r="BV224" s="186"/>
      <c r="BW224" s="69"/>
      <c r="BX224" s="69"/>
      <c r="BY224" s="69"/>
      <c r="BZ224" s="69"/>
      <c r="CA224" s="69">
        <v>19440000</v>
      </c>
      <c r="CB224" s="69">
        <v>19439999.670000002</v>
      </c>
      <c r="CC224" s="69">
        <v>11413333</v>
      </c>
      <c r="CD224" s="69"/>
      <c r="CE224" s="69"/>
      <c r="CF224" s="69"/>
      <c r="CG224" s="69"/>
      <c r="CH224" s="69"/>
      <c r="CI224" s="69"/>
      <c r="CJ224" s="69"/>
      <c r="CK224" s="69"/>
      <c r="CL224" s="69"/>
      <c r="CM224" s="69"/>
      <c r="CN224" s="69"/>
      <c r="CO224" s="69"/>
      <c r="CP224" s="69"/>
      <c r="CQ224" s="69"/>
      <c r="CR224" s="69"/>
      <c r="CS224" s="69"/>
      <c r="CT224" s="69"/>
      <c r="CU224" s="69"/>
      <c r="CV224" s="69">
        <v>119200000</v>
      </c>
      <c r="CW224" s="69">
        <v>122208333.33</v>
      </c>
      <c r="CX224" s="69">
        <v>122208333.33</v>
      </c>
      <c r="CY224" s="69">
        <v>115725000</v>
      </c>
      <c r="CZ224" s="69"/>
      <c r="DA224" s="69"/>
      <c r="DB224" s="69"/>
      <c r="DC224" s="69"/>
      <c r="DD224" s="69"/>
      <c r="DE224" s="70">
        <f t="shared" si="462"/>
        <v>119200000</v>
      </c>
      <c r="DF224" s="71">
        <f t="shared" si="462"/>
        <v>141648333.32999998</v>
      </c>
      <c r="DG224" s="71">
        <f t="shared" si="462"/>
        <v>141648333</v>
      </c>
      <c r="DH224" s="71">
        <f t="shared" si="462"/>
        <v>127138333</v>
      </c>
      <c r="DI224" s="71"/>
      <c r="DJ224" s="69"/>
      <c r="DK224" s="186"/>
      <c r="DL224" s="69"/>
      <c r="DM224" s="69"/>
      <c r="DN224" s="69"/>
      <c r="DO224" s="69"/>
      <c r="DP224" s="69"/>
      <c r="DQ224" s="69"/>
      <c r="DR224" s="69"/>
      <c r="DS224" s="69"/>
      <c r="DT224" s="69"/>
      <c r="DU224" s="69"/>
      <c r="DV224" s="69"/>
      <c r="DW224" s="69"/>
      <c r="DX224" s="69"/>
      <c r="DY224" s="69"/>
      <c r="DZ224" s="69"/>
      <c r="EA224" s="69"/>
      <c r="EB224" s="69"/>
      <c r="EC224" s="69"/>
      <c r="ED224" s="69"/>
      <c r="EE224" s="69"/>
      <c r="EF224" s="69"/>
      <c r="EG224" s="69"/>
      <c r="EH224" s="69"/>
      <c r="EI224" s="69"/>
      <c r="EJ224" s="69"/>
      <c r="EK224" s="69"/>
      <c r="EL224" s="69"/>
      <c r="EM224" s="69"/>
      <c r="EN224" s="71">
        <v>122300000</v>
      </c>
      <c r="EO224" s="71">
        <v>82000000</v>
      </c>
      <c r="EP224" s="71">
        <v>81920000</v>
      </c>
      <c r="EQ224" s="71">
        <v>81920000</v>
      </c>
      <c r="ER224" s="71"/>
      <c r="ES224" s="69"/>
      <c r="ET224" s="93"/>
      <c r="EU224" s="93"/>
      <c r="EV224" s="93"/>
      <c r="EW224" s="85">
        <f t="shared" si="463"/>
        <v>122300000</v>
      </c>
      <c r="EX224" s="90">
        <f t="shared" si="463"/>
        <v>82000000</v>
      </c>
      <c r="EY224" s="90">
        <f t="shared" si="464"/>
        <v>81920000</v>
      </c>
      <c r="EZ224" s="90">
        <f t="shared" si="464"/>
        <v>81920000</v>
      </c>
      <c r="FA224" s="192"/>
      <c r="FB224" s="92"/>
      <c r="FC224" s="70"/>
      <c r="FD224" s="70"/>
      <c r="FE224" s="70"/>
      <c r="FF224" s="153"/>
      <c r="FG224" s="92"/>
      <c r="FH224" s="92"/>
      <c r="FI224" s="92"/>
      <c r="FJ224" s="92"/>
      <c r="FK224" s="92"/>
      <c r="FL224" s="92"/>
      <c r="FM224" s="92"/>
      <c r="FN224" s="92"/>
      <c r="FO224" s="92"/>
      <c r="FP224" s="92"/>
      <c r="FQ224" s="92"/>
      <c r="FR224" s="92"/>
      <c r="FS224" s="92"/>
      <c r="FT224" s="92"/>
      <c r="FU224" s="92"/>
      <c r="FV224" s="92"/>
      <c r="FW224" s="92"/>
      <c r="FX224" s="92"/>
      <c r="FY224" s="92"/>
      <c r="FZ224" s="92"/>
      <c r="GA224" s="92"/>
      <c r="GB224" s="92"/>
      <c r="GC224" s="92"/>
      <c r="GD224" s="92"/>
      <c r="GE224" s="92"/>
      <c r="GF224" s="92"/>
      <c r="GG224" s="92"/>
      <c r="GH224" s="92"/>
      <c r="GI224" s="92"/>
      <c r="GJ224" s="92"/>
      <c r="GK224" s="93">
        <v>120750000</v>
      </c>
      <c r="GL224" s="93">
        <v>92000000</v>
      </c>
      <c r="GM224" s="93">
        <v>45790000</v>
      </c>
      <c r="GN224" s="93">
        <v>9158000</v>
      </c>
      <c r="GO224" s="93"/>
      <c r="GP224" s="92"/>
      <c r="GQ224" s="92"/>
      <c r="GR224" s="92"/>
      <c r="GS224" s="92"/>
      <c r="GT224" s="92"/>
      <c r="GU224" s="85">
        <f t="shared" si="465"/>
        <v>120750000</v>
      </c>
      <c r="GV224" s="85">
        <f t="shared" si="465"/>
        <v>92000000</v>
      </c>
      <c r="GW224" s="85">
        <f t="shared" si="465"/>
        <v>45790000</v>
      </c>
      <c r="GX224" s="85">
        <f t="shared" si="465"/>
        <v>9158000</v>
      </c>
      <c r="GY224" s="85">
        <f t="shared" si="465"/>
        <v>0</v>
      </c>
      <c r="GZ224" s="836">
        <f>BM224+DE224+GU224+EW224</f>
        <v>483257383</v>
      </c>
      <c r="HA224" s="738" t="s">
        <v>1091</v>
      </c>
      <c r="HB224" s="280" t="s">
        <v>1365</v>
      </c>
      <c r="HC224" s="299" t="s">
        <v>1753</v>
      </c>
    </row>
    <row r="225" spans="1:211" ht="188.25" customHeight="1" x14ac:dyDescent="0.2">
      <c r="A225" s="782"/>
      <c r="B225" s="357"/>
      <c r="C225" s="300">
        <v>34</v>
      </c>
      <c r="D225" s="582" t="s">
        <v>551</v>
      </c>
      <c r="E225" s="416" t="s">
        <v>53</v>
      </c>
      <c r="F225" s="510">
        <v>0.4</v>
      </c>
      <c r="G225" s="287">
        <v>157</v>
      </c>
      <c r="H225" s="283" t="s">
        <v>552</v>
      </c>
      <c r="I225" s="583" t="s">
        <v>553</v>
      </c>
      <c r="J225" s="380" t="s">
        <v>444</v>
      </c>
      <c r="K225" s="578">
        <v>2</v>
      </c>
      <c r="L225" s="564" t="s">
        <v>58</v>
      </c>
      <c r="M225" s="725">
        <v>12</v>
      </c>
      <c r="N225" s="300">
        <v>12</v>
      </c>
      <c r="O225" s="568">
        <v>12</v>
      </c>
      <c r="P225" s="569">
        <v>12</v>
      </c>
      <c r="Q225" s="563">
        <v>12</v>
      </c>
      <c r="R225" s="498"/>
      <c r="S225" s="571">
        <v>12</v>
      </c>
      <c r="T225" s="563">
        <v>12</v>
      </c>
      <c r="U225" s="563"/>
      <c r="V225" s="571">
        <v>12</v>
      </c>
      <c r="W225" s="563">
        <v>12</v>
      </c>
      <c r="X225" s="564"/>
      <c r="Y225" s="564">
        <v>3</v>
      </c>
      <c r="Z225" s="579">
        <f>BM225/BM221</f>
        <v>0.1359959837666074</v>
      </c>
      <c r="AA225" s="725">
        <v>10</v>
      </c>
      <c r="AB225" s="382" t="s">
        <v>389</v>
      </c>
      <c r="AC225" s="62"/>
      <c r="AD225" s="72"/>
      <c r="AE225" s="73"/>
      <c r="AF225" s="73"/>
      <c r="AG225" s="62"/>
      <c r="AH225" s="72"/>
      <c r="AI225" s="72"/>
      <c r="AJ225" s="72"/>
      <c r="AK225" s="62"/>
      <c r="AL225" s="72"/>
      <c r="AM225" s="72"/>
      <c r="AN225" s="72"/>
      <c r="AO225" s="62"/>
      <c r="AP225" s="72"/>
      <c r="AQ225" s="72"/>
      <c r="AR225" s="72"/>
      <c r="AS225" s="62"/>
      <c r="AT225" s="72"/>
      <c r="AU225" s="73"/>
      <c r="AV225" s="73"/>
      <c r="AW225" s="62"/>
      <c r="AX225" s="72"/>
      <c r="AY225" s="72"/>
      <c r="AZ225" s="72"/>
      <c r="BA225" s="62"/>
      <c r="BB225" s="72"/>
      <c r="BC225" s="72"/>
      <c r="BD225" s="72"/>
      <c r="BE225" s="62">
        <v>34000000</v>
      </c>
      <c r="BF225" s="74">
        <v>34000000</v>
      </c>
      <c r="BG225" s="75">
        <v>13520000</v>
      </c>
      <c r="BH225" s="73">
        <v>13520000</v>
      </c>
      <c r="BI225" s="62"/>
      <c r="BJ225" s="72"/>
      <c r="BK225" s="72"/>
      <c r="BL225" s="72"/>
      <c r="BM225" s="61">
        <f>+AC225+AG225+AK225+AO225+AS225+AW225+BA225+BE225+BI225</f>
        <v>34000000</v>
      </c>
      <c r="BN225" s="75">
        <f>AD225+AH225+AL225+AP225+AT225+AX225+BB225+BF225+BJ225</f>
        <v>34000000</v>
      </c>
      <c r="BO225" s="75">
        <f>AE225+AI225+AM225+AQ225+AU225+AY225+BC225+BG225+BK225</f>
        <v>13520000</v>
      </c>
      <c r="BP225" s="75">
        <f>AF225+AJ225+AN225+AR225+AV225+AZ225+BD225+BH225+BL225</f>
        <v>13520000</v>
      </c>
      <c r="BQ225" s="96"/>
      <c r="BR225" s="96"/>
      <c r="BS225" s="96"/>
      <c r="BT225" s="96"/>
      <c r="BU225" s="96"/>
      <c r="BV225" s="584"/>
      <c r="BW225" s="96"/>
      <c r="BX225" s="96"/>
      <c r="BY225" s="96"/>
      <c r="BZ225" s="96"/>
      <c r="CA225" s="96">
        <v>10560000</v>
      </c>
      <c r="CB225" s="96">
        <v>10560000</v>
      </c>
      <c r="CC225" s="96">
        <v>10560000</v>
      </c>
      <c r="CD225" s="96"/>
      <c r="CE225" s="96"/>
      <c r="CF225" s="96"/>
      <c r="CG225" s="96"/>
      <c r="CH225" s="96"/>
      <c r="CI225" s="96"/>
      <c r="CJ225" s="96"/>
      <c r="CK225" s="96"/>
      <c r="CL225" s="96"/>
      <c r="CM225" s="96"/>
      <c r="CN225" s="96"/>
      <c r="CO225" s="96"/>
      <c r="CP225" s="96"/>
      <c r="CQ225" s="96"/>
      <c r="CR225" s="96"/>
      <c r="CS225" s="96"/>
      <c r="CT225" s="96"/>
      <c r="CU225" s="96"/>
      <c r="CV225" s="94">
        <v>33607604</v>
      </c>
      <c r="CW225" s="96">
        <v>58599270.670000002</v>
      </c>
      <c r="CX225" s="96">
        <v>40464000</v>
      </c>
      <c r="CY225" s="96">
        <v>40464000</v>
      </c>
      <c r="CZ225" s="96"/>
      <c r="DA225" s="96"/>
      <c r="DB225" s="96"/>
      <c r="DC225" s="96"/>
      <c r="DD225" s="96"/>
      <c r="DE225" s="101">
        <f t="shared" si="462"/>
        <v>33607604</v>
      </c>
      <c r="DF225" s="107">
        <f t="shared" si="462"/>
        <v>69159270.670000002</v>
      </c>
      <c r="DG225" s="107">
        <f t="shared" si="462"/>
        <v>51024000</v>
      </c>
      <c r="DH225" s="107">
        <f t="shared" si="462"/>
        <v>51024000</v>
      </c>
      <c r="DI225" s="107"/>
      <c r="DJ225" s="94"/>
      <c r="DK225" s="95"/>
      <c r="DL225" s="94"/>
      <c r="DM225" s="94"/>
      <c r="DN225" s="94"/>
      <c r="DO225" s="94"/>
      <c r="DP225" s="94"/>
      <c r="DQ225" s="94"/>
      <c r="DR225" s="94"/>
      <c r="DS225" s="94"/>
      <c r="DT225" s="94"/>
      <c r="DU225" s="94"/>
      <c r="DV225" s="94"/>
      <c r="DW225" s="94"/>
      <c r="DX225" s="94"/>
      <c r="DY225" s="94"/>
      <c r="DZ225" s="94"/>
      <c r="EA225" s="94"/>
      <c r="EB225" s="94"/>
      <c r="EC225" s="94"/>
      <c r="ED225" s="94"/>
      <c r="EE225" s="94"/>
      <c r="EF225" s="94"/>
      <c r="EG225" s="94"/>
      <c r="EH225" s="94"/>
      <c r="EI225" s="94"/>
      <c r="EJ225" s="94"/>
      <c r="EK225" s="94"/>
      <c r="EL225" s="94"/>
      <c r="EM225" s="94"/>
      <c r="EN225" s="95">
        <v>34496832.996917762</v>
      </c>
      <c r="EO225" s="95">
        <v>52742081</v>
      </c>
      <c r="EP225" s="95">
        <v>46068062</v>
      </c>
      <c r="EQ225" s="95">
        <v>46068062</v>
      </c>
      <c r="ER225" s="95"/>
      <c r="ES225" s="94"/>
      <c r="ET225" s="96"/>
      <c r="EU225" s="96"/>
      <c r="EV225" s="96"/>
      <c r="EW225" s="85">
        <f t="shared" si="463"/>
        <v>34496832.996917762</v>
      </c>
      <c r="EX225" s="90">
        <f t="shared" si="463"/>
        <v>52742081</v>
      </c>
      <c r="EY225" s="90">
        <f t="shared" si="464"/>
        <v>46068062</v>
      </c>
      <c r="EZ225" s="90">
        <f t="shared" si="464"/>
        <v>46068062</v>
      </c>
      <c r="FA225" s="194"/>
      <c r="FB225" s="96"/>
      <c r="FC225" s="88"/>
      <c r="FD225" s="88"/>
      <c r="FE225" s="88"/>
      <c r="FF225" s="154"/>
      <c r="FG225" s="96"/>
      <c r="FH225" s="96"/>
      <c r="FI225" s="96"/>
      <c r="FJ225" s="96"/>
      <c r="FK225" s="96"/>
      <c r="FL225" s="96"/>
      <c r="FM225" s="96"/>
      <c r="FN225" s="96"/>
      <c r="FO225" s="96"/>
      <c r="FP225" s="96"/>
      <c r="FQ225" s="96"/>
      <c r="FR225" s="96"/>
      <c r="FS225" s="96"/>
      <c r="FT225" s="96"/>
      <c r="FU225" s="96"/>
      <c r="FV225" s="96"/>
      <c r="FW225" s="96"/>
      <c r="FX225" s="96"/>
      <c r="FY225" s="96"/>
      <c r="FZ225" s="96"/>
      <c r="GA225" s="96"/>
      <c r="GB225" s="96"/>
      <c r="GC225" s="96"/>
      <c r="GD225" s="96"/>
      <c r="GE225" s="96"/>
      <c r="GF225" s="96"/>
      <c r="GG225" s="96"/>
      <c r="GH225" s="96"/>
      <c r="GI225" s="96"/>
      <c r="GJ225" s="96"/>
      <c r="GK225" s="96">
        <v>34030737.995129235</v>
      </c>
      <c r="GL225" s="96">
        <v>56000000</v>
      </c>
      <c r="GM225" s="96">
        <v>22945000</v>
      </c>
      <c r="GN225" s="96">
        <v>2798000</v>
      </c>
      <c r="GO225" s="96"/>
      <c r="GP225" s="96"/>
      <c r="GQ225" s="96"/>
      <c r="GR225" s="96"/>
      <c r="GS225" s="96"/>
      <c r="GT225" s="96"/>
      <c r="GU225" s="85">
        <f t="shared" si="465"/>
        <v>34030737.995129235</v>
      </c>
      <c r="GV225" s="85">
        <f t="shared" si="465"/>
        <v>56000000</v>
      </c>
      <c r="GW225" s="85">
        <f t="shared" si="465"/>
        <v>22945000</v>
      </c>
      <c r="GX225" s="85">
        <f t="shared" si="465"/>
        <v>2798000</v>
      </c>
      <c r="GY225" s="85">
        <f t="shared" si="465"/>
        <v>0</v>
      </c>
      <c r="GZ225" s="817">
        <f>BM225+DE225+EW225+GU225</f>
        <v>136135174.99204698</v>
      </c>
      <c r="HA225" s="738" t="s">
        <v>1092</v>
      </c>
      <c r="HB225" s="280" t="s">
        <v>1366</v>
      </c>
      <c r="HC225" s="299" t="s">
        <v>1754</v>
      </c>
    </row>
    <row r="226" spans="1:211" ht="24.75" customHeight="1" x14ac:dyDescent="0.2">
      <c r="A226" s="782"/>
      <c r="B226" s="357"/>
      <c r="C226" s="266">
        <v>45</v>
      </c>
      <c r="D226" s="267" t="s">
        <v>554</v>
      </c>
      <c r="E226" s="270"/>
      <c r="F226" s="270"/>
      <c r="G226" s="269"/>
      <c r="H226" s="269"/>
      <c r="I226" s="269"/>
      <c r="J226" s="269"/>
      <c r="K226" s="269"/>
      <c r="L226" s="269"/>
      <c r="M226" s="269"/>
      <c r="N226" s="269"/>
      <c r="O226" s="269"/>
      <c r="P226" s="269"/>
      <c r="Q226" s="269"/>
      <c r="R226" s="269"/>
      <c r="S226" s="269"/>
      <c r="T226" s="269"/>
      <c r="U226" s="269"/>
      <c r="V226" s="269"/>
      <c r="W226" s="269"/>
      <c r="X226" s="269"/>
      <c r="Y226" s="269"/>
      <c r="Z226" s="269"/>
      <c r="AA226" s="269"/>
      <c r="AB226" s="269"/>
      <c r="AC226" s="51">
        <f t="shared" ref="AC226:BL226" si="466">SUM(AC227:AC228)</f>
        <v>0</v>
      </c>
      <c r="AD226" s="51">
        <f t="shared" si="466"/>
        <v>0</v>
      </c>
      <c r="AE226" s="51">
        <f t="shared" si="466"/>
        <v>0</v>
      </c>
      <c r="AF226" s="51">
        <f t="shared" si="466"/>
        <v>0</v>
      </c>
      <c r="AG226" s="51">
        <f t="shared" si="466"/>
        <v>0</v>
      </c>
      <c r="AH226" s="51">
        <f t="shared" si="466"/>
        <v>0</v>
      </c>
      <c r="AI226" s="51">
        <f t="shared" si="466"/>
        <v>0</v>
      </c>
      <c r="AJ226" s="51">
        <f t="shared" si="466"/>
        <v>0</v>
      </c>
      <c r="AK226" s="51">
        <f t="shared" si="466"/>
        <v>0</v>
      </c>
      <c r="AL226" s="51">
        <f t="shared" si="466"/>
        <v>0</v>
      </c>
      <c r="AM226" s="51">
        <f t="shared" si="466"/>
        <v>0</v>
      </c>
      <c r="AN226" s="51">
        <f t="shared" si="466"/>
        <v>0</v>
      </c>
      <c r="AO226" s="51">
        <f t="shared" si="466"/>
        <v>0</v>
      </c>
      <c r="AP226" s="51">
        <f t="shared" si="466"/>
        <v>0</v>
      </c>
      <c r="AQ226" s="51">
        <f t="shared" si="466"/>
        <v>0</v>
      </c>
      <c r="AR226" s="51">
        <f t="shared" si="466"/>
        <v>0</v>
      </c>
      <c r="AS226" s="51">
        <f t="shared" si="466"/>
        <v>0</v>
      </c>
      <c r="AT226" s="51">
        <f t="shared" si="466"/>
        <v>0</v>
      </c>
      <c r="AU226" s="51">
        <f t="shared" si="466"/>
        <v>0</v>
      </c>
      <c r="AV226" s="51">
        <f t="shared" si="466"/>
        <v>0</v>
      </c>
      <c r="AW226" s="51">
        <f t="shared" si="466"/>
        <v>0</v>
      </c>
      <c r="AX226" s="51">
        <f t="shared" si="466"/>
        <v>0</v>
      </c>
      <c r="AY226" s="51">
        <f t="shared" si="466"/>
        <v>0</v>
      </c>
      <c r="AZ226" s="51">
        <f t="shared" si="466"/>
        <v>0</v>
      </c>
      <c r="BA226" s="51">
        <f t="shared" si="466"/>
        <v>0</v>
      </c>
      <c r="BB226" s="51">
        <f t="shared" si="466"/>
        <v>0</v>
      </c>
      <c r="BC226" s="51">
        <f t="shared" si="466"/>
        <v>0</v>
      </c>
      <c r="BD226" s="51">
        <f t="shared" si="466"/>
        <v>0</v>
      </c>
      <c r="BE226" s="51">
        <f t="shared" si="466"/>
        <v>1023348969</v>
      </c>
      <c r="BF226" s="51">
        <f t="shared" si="466"/>
        <v>1023444242</v>
      </c>
      <c r="BG226" s="51">
        <f t="shared" si="466"/>
        <v>951209564</v>
      </c>
      <c r="BH226" s="51">
        <f t="shared" si="466"/>
        <v>748698264</v>
      </c>
      <c r="BI226" s="51">
        <f t="shared" si="466"/>
        <v>0</v>
      </c>
      <c r="BJ226" s="51">
        <f t="shared" si="466"/>
        <v>0</v>
      </c>
      <c r="BK226" s="51">
        <f t="shared" si="466"/>
        <v>0</v>
      </c>
      <c r="BL226" s="51">
        <f t="shared" si="466"/>
        <v>0</v>
      </c>
      <c r="BM226" s="51">
        <f t="shared" ref="BM226:DX226" si="467">SUM(BM227:BM228)</f>
        <v>1023348969</v>
      </c>
      <c r="BN226" s="51">
        <f t="shared" si="467"/>
        <v>1023444242</v>
      </c>
      <c r="BO226" s="51">
        <f t="shared" si="467"/>
        <v>951209564</v>
      </c>
      <c r="BP226" s="51">
        <f t="shared" si="467"/>
        <v>748698264</v>
      </c>
      <c r="BQ226" s="51">
        <f t="shared" si="467"/>
        <v>0</v>
      </c>
      <c r="BR226" s="51">
        <f t="shared" si="467"/>
        <v>0</v>
      </c>
      <c r="BS226" s="51">
        <f t="shared" si="467"/>
        <v>0</v>
      </c>
      <c r="BT226" s="51">
        <f t="shared" si="467"/>
        <v>0</v>
      </c>
      <c r="BU226" s="51">
        <f t="shared" si="467"/>
        <v>0</v>
      </c>
      <c r="BV226" s="51">
        <f t="shared" si="467"/>
        <v>0</v>
      </c>
      <c r="BW226" s="51">
        <f t="shared" si="467"/>
        <v>0</v>
      </c>
      <c r="BX226" s="51">
        <f t="shared" si="467"/>
        <v>0</v>
      </c>
      <c r="BY226" s="51">
        <f t="shared" si="467"/>
        <v>0</v>
      </c>
      <c r="BZ226" s="51">
        <f t="shared" si="467"/>
        <v>0</v>
      </c>
      <c r="CA226" s="51">
        <f t="shared" si="467"/>
        <v>0</v>
      </c>
      <c r="CB226" s="51">
        <f t="shared" si="467"/>
        <v>0</v>
      </c>
      <c r="CC226" s="51">
        <f t="shared" si="467"/>
        <v>0</v>
      </c>
      <c r="CD226" s="51">
        <f t="shared" si="467"/>
        <v>0</v>
      </c>
      <c r="CE226" s="51">
        <f t="shared" si="467"/>
        <v>0</v>
      </c>
      <c r="CF226" s="51">
        <f t="shared" si="467"/>
        <v>0</v>
      </c>
      <c r="CG226" s="51">
        <f t="shared" si="467"/>
        <v>0</v>
      </c>
      <c r="CH226" s="51">
        <f t="shared" si="467"/>
        <v>0</v>
      </c>
      <c r="CI226" s="51">
        <f t="shared" si="467"/>
        <v>0</v>
      </c>
      <c r="CJ226" s="51">
        <f t="shared" si="467"/>
        <v>0</v>
      </c>
      <c r="CK226" s="51">
        <f t="shared" si="467"/>
        <v>0</v>
      </c>
      <c r="CL226" s="51">
        <f t="shared" si="467"/>
        <v>0</v>
      </c>
      <c r="CM226" s="51">
        <f t="shared" si="467"/>
        <v>0</v>
      </c>
      <c r="CN226" s="51">
        <f t="shared" si="467"/>
        <v>0</v>
      </c>
      <c r="CO226" s="51">
        <f t="shared" si="467"/>
        <v>0</v>
      </c>
      <c r="CP226" s="51">
        <f t="shared" si="467"/>
        <v>0</v>
      </c>
      <c r="CQ226" s="51">
        <f t="shared" si="467"/>
        <v>0</v>
      </c>
      <c r="CR226" s="51">
        <f t="shared" si="467"/>
        <v>0</v>
      </c>
      <c r="CS226" s="51">
        <f t="shared" si="467"/>
        <v>0</v>
      </c>
      <c r="CT226" s="51">
        <f t="shared" si="467"/>
        <v>0</v>
      </c>
      <c r="CU226" s="51">
        <f t="shared" si="467"/>
        <v>0</v>
      </c>
      <c r="CV226" s="51">
        <f t="shared" si="467"/>
        <v>1054049438</v>
      </c>
      <c r="CW226" s="51">
        <f t="shared" si="467"/>
        <v>1500230607</v>
      </c>
      <c r="CX226" s="51">
        <f t="shared" si="467"/>
        <v>1391132066</v>
      </c>
      <c r="CY226" s="51">
        <f t="shared" si="467"/>
        <v>1123945666</v>
      </c>
      <c r="CZ226" s="51">
        <f t="shared" si="467"/>
        <v>183025600</v>
      </c>
      <c r="DA226" s="51">
        <f t="shared" si="467"/>
        <v>0</v>
      </c>
      <c r="DB226" s="51">
        <f t="shared" si="467"/>
        <v>0</v>
      </c>
      <c r="DC226" s="51">
        <f t="shared" si="467"/>
        <v>0</v>
      </c>
      <c r="DD226" s="51">
        <f t="shared" si="467"/>
        <v>0</v>
      </c>
      <c r="DE226" s="51">
        <f t="shared" si="467"/>
        <v>1054049438</v>
      </c>
      <c r="DF226" s="51">
        <f t="shared" si="467"/>
        <v>1500230607</v>
      </c>
      <c r="DG226" s="51">
        <f t="shared" si="467"/>
        <v>1391132066</v>
      </c>
      <c r="DH226" s="51">
        <f t="shared" si="467"/>
        <v>1123945666</v>
      </c>
      <c r="DI226" s="51">
        <f t="shared" si="467"/>
        <v>183025600</v>
      </c>
      <c r="DJ226" s="51">
        <f t="shared" si="467"/>
        <v>0</v>
      </c>
      <c r="DK226" s="51">
        <f t="shared" si="467"/>
        <v>0</v>
      </c>
      <c r="DL226" s="51">
        <f t="shared" si="467"/>
        <v>0</v>
      </c>
      <c r="DM226" s="51">
        <f t="shared" si="467"/>
        <v>0</v>
      </c>
      <c r="DN226" s="51">
        <f t="shared" si="467"/>
        <v>0</v>
      </c>
      <c r="DO226" s="51">
        <f t="shared" si="467"/>
        <v>0</v>
      </c>
      <c r="DP226" s="51">
        <f t="shared" si="467"/>
        <v>0</v>
      </c>
      <c r="DQ226" s="51">
        <f t="shared" si="467"/>
        <v>0</v>
      </c>
      <c r="DR226" s="51">
        <f t="shared" si="467"/>
        <v>0</v>
      </c>
      <c r="DS226" s="51">
        <f t="shared" si="467"/>
        <v>0</v>
      </c>
      <c r="DT226" s="51">
        <f t="shared" si="467"/>
        <v>0</v>
      </c>
      <c r="DU226" s="51">
        <f t="shared" si="467"/>
        <v>0</v>
      </c>
      <c r="DV226" s="51">
        <f t="shared" si="467"/>
        <v>0</v>
      </c>
      <c r="DW226" s="51">
        <f t="shared" si="467"/>
        <v>0</v>
      </c>
      <c r="DX226" s="51">
        <f t="shared" si="467"/>
        <v>0</v>
      </c>
      <c r="DY226" s="51">
        <f t="shared" ref="DY226:EW226" si="468">SUM(DY227:DY228)</f>
        <v>0</v>
      </c>
      <c r="DZ226" s="51">
        <f t="shared" si="468"/>
        <v>0</v>
      </c>
      <c r="EA226" s="51">
        <f t="shared" si="468"/>
        <v>0</v>
      </c>
      <c r="EB226" s="51">
        <f t="shared" si="468"/>
        <v>0</v>
      </c>
      <c r="EC226" s="51">
        <f t="shared" si="468"/>
        <v>0</v>
      </c>
      <c r="ED226" s="51">
        <f t="shared" si="468"/>
        <v>0</v>
      </c>
      <c r="EE226" s="51">
        <f t="shared" si="468"/>
        <v>0</v>
      </c>
      <c r="EF226" s="51">
        <f t="shared" si="468"/>
        <v>0</v>
      </c>
      <c r="EG226" s="51">
        <f t="shared" si="468"/>
        <v>0</v>
      </c>
      <c r="EH226" s="51">
        <f t="shared" si="468"/>
        <v>0</v>
      </c>
      <c r="EI226" s="51">
        <f t="shared" si="468"/>
        <v>0</v>
      </c>
      <c r="EJ226" s="51">
        <f t="shared" si="468"/>
        <v>0</v>
      </c>
      <c r="EK226" s="51">
        <f t="shared" si="468"/>
        <v>0</v>
      </c>
      <c r="EL226" s="51">
        <f t="shared" si="468"/>
        <v>0</v>
      </c>
      <c r="EM226" s="51">
        <f t="shared" si="468"/>
        <v>0</v>
      </c>
      <c r="EN226" s="51">
        <f t="shared" si="468"/>
        <v>1085670921</v>
      </c>
      <c r="EO226" s="51">
        <f t="shared" si="468"/>
        <v>1284098541</v>
      </c>
      <c r="EP226" s="51">
        <f t="shared" si="468"/>
        <v>1124001430</v>
      </c>
      <c r="EQ226" s="51">
        <f t="shared" si="468"/>
        <v>1124001430</v>
      </c>
      <c r="ER226" s="51">
        <f t="shared" si="468"/>
        <v>42000000</v>
      </c>
      <c r="ES226" s="51">
        <f t="shared" si="468"/>
        <v>0</v>
      </c>
      <c r="ET226" s="51">
        <f t="shared" si="468"/>
        <v>0</v>
      </c>
      <c r="EU226" s="51">
        <f t="shared" si="468"/>
        <v>0</v>
      </c>
      <c r="EV226" s="51">
        <f t="shared" si="468"/>
        <v>0</v>
      </c>
      <c r="EW226" s="51">
        <f t="shared" si="468"/>
        <v>1085670921</v>
      </c>
      <c r="EX226" s="51">
        <f t="shared" ref="EX226:GZ226" si="469">SUM(EX227:EX228)</f>
        <v>1284098541</v>
      </c>
      <c r="EY226" s="51">
        <f t="shared" si="469"/>
        <v>1124001430</v>
      </c>
      <c r="EZ226" s="51">
        <f t="shared" si="469"/>
        <v>1124001430</v>
      </c>
      <c r="FA226" s="51">
        <f t="shared" si="469"/>
        <v>42000000</v>
      </c>
      <c r="FB226" s="51">
        <f t="shared" si="469"/>
        <v>0</v>
      </c>
      <c r="FC226" s="51">
        <f t="shared" si="469"/>
        <v>0</v>
      </c>
      <c r="FD226" s="51">
        <f t="shared" si="469"/>
        <v>0</v>
      </c>
      <c r="FE226" s="51">
        <f t="shared" si="469"/>
        <v>0</v>
      </c>
      <c r="FF226" s="51">
        <f t="shared" si="469"/>
        <v>0</v>
      </c>
      <c r="FG226" s="51">
        <f t="shared" si="469"/>
        <v>0</v>
      </c>
      <c r="FH226" s="51">
        <f t="shared" si="469"/>
        <v>0</v>
      </c>
      <c r="FI226" s="51">
        <f t="shared" si="469"/>
        <v>0</v>
      </c>
      <c r="FJ226" s="51">
        <f t="shared" si="469"/>
        <v>0</v>
      </c>
      <c r="FK226" s="51">
        <f t="shared" si="469"/>
        <v>0</v>
      </c>
      <c r="FL226" s="51">
        <f t="shared" si="469"/>
        <v>0</v>
      </c>
      <c r="FM226" s="51">
        <f t="shared" si="469"/>
        <v>0</v>
      </c>
      <c r="FN226" s="51">
        <f t="shared" si="469"/>
        <v>0</v>
      </c>
      <c r="FO226" s="51">
        <f t="shared" si="469"/>
        <v>0</v>
      </c>
      <c r="FP226" s="51">
        <f t="shared" si="469"/>
        <v>0</v>
      </c>
      <c r="FQ226" s="51">
        <f t="shared" si="469"/>
        <v>0</v>
      </c>
      <c r="FR226" s="51">
        <f t="shared" si="469"/>
        <v>0</v>
      </c>
      <c r="FS226" s="51">
        <f t="shared" si="469"/>
        <v>0</v>
      </c>
      <c r="FT226" s="51">
        <f t="shared" si="469"/>
        <v>0</v>
      </c>
      <c r="FU226" s="51">
        <f t="shared" si="469"/>
        <v>0</v>
      </c>
      <c r="FV226" s="51">
        <f t="shared" si="469"/>
        <v>0</v>
      </c>
      <c r="FW226" s="51">
        <f t="shared" si="469"/>
        <v>0</v>
      </c>
      <c r="FX226" s="51">
        <f t="shared" si="469"/>
        <v>0</v>
      </c>
      <c r="FY226" s="51">
        <f t="shared" si="469"/>
        <v>0</v>
      </c>
      <c r="FZ226" s="51">
        <f t="shared" si="469"/>
        <v>0</v>
      </c>
      <c r="GA226" s="51">
        <f t="shared" si="469"/>
        <v>0</v>
      </c>
      <c r="GB226" s="51">
        <f t="shared" si="469"/>
        <v>0</v>
      </c>
      <c r="GC226" s="51">
        <f t="shared" si="469"/>
        <v>0</v>
      </c>
      <c r="GD226" s="51">
        <f t="shared" si="469"/>
        <v>0</v>
      </c>
      <c r="GE226" s="51">
        <f t="shared" si="469"/>
        <v>0</v>
      </c>
      <c r="GF226" s="51">
        <f t="shared" si="469"/>
        <v>0</v>
      </c>
      <c r="GG226" s="51">
        <f t="shared" si="469"/>
        <v>0</v>
      </c>
      <c r="GH226" s="51">
        <f t="shared" si="469"/>
        <v>0</v>
      </c>
      <c r="GI226" s="51">
        <f t="shared" si="469"/>
        <v>0</v>
      </c>
      <c r="GJ226" s="51">
        <f t="shared" si="469"/>
        <v>0</v>
      </c>
      <c r="GK226" s="51">
        <f t="shared" si="469"/>
        <v>1118241049</v>
      </c>
      <c r="GL226" s="51">
        <f t="shared" si="469"/>
        <v>1222110000</v>
      </c>
      <c r="GM226" s="51">
        <f t="shared" si="469"/>
        <v>265307000</v>
      </c>
      <c r="GN226" s="51">
        <f t="shared" si="469"/>
        <v>47389000</v>
      </c>
      <c r="GO226" s="51">
        <f t="shared" si="469"/>
        <v>0</v>
      </c>
      <c r="GP226" s="51">
        <f t="shared" si="469"/>
        <v>0</v>
      </c>
      <c r="GQ226" s="51">
        <f t="shared" si="469"/>
        <v>0</v>
      </c>
      <c r="GR226" s="51">
        <f t="shared" si="469"/>
        <v>0</v>
      </c>
      <c r="GS226" s="51">
        <f t="shared" si="469"/>
        <v>0</v>
      </c>
      <c r="GT226" s="51">
        <f t="shared" si="469"/>
        <v>0</v>
      </c>
      <c r="GU226" s="51">
        <f t="shared" si="469"/>
        <v>1118241049</v>
      </c>
      <c r="GV226" s="51">
        <f t="shared" si="469"/>
        <v>1222110000</v>
      </c>
      <c r="GW226" s="51">
        <f t="shared" si="469"/>
        <v>265307000</v>
      </c>
      <c r="GX226" s="51">
        <f t="shared" si="469"/>
        <v>47389000</v>
      </c>
      <c r="GY226" s="51">
        <f t="shared" si="469"/>
        <v>0</v>
      </c>
      <c r="GZ226" s="771">
        <f t="shared" si="469"/>
        <v>4281310377</v>
      </c>
      <c r="HA226" s="269"/>
      <c r="HB226" s="266"/>
      <c r="HC226" s="326"/>
    </row>
    <row r="227" spans="1:211" ht="157.5" customHeight="1" x14ac:dyDescent="0.2">
      <c r="A227" s="782">
        <v>100</v>
      </c>
      <c r="B227" s="357"/>
      <c r="C227" s="527">
        <v>24</v>
      </c>
      <c r="D227" s="932" t="s">
        <v>555</v>
      </c>
      <c r="E227" s="932" t="s">
        <v>556</v>
      </c>
      <c r="F227" s="932" t="s">
        <v>557</v>
      </c>
      <c r="G227" s="287">
        <v>158</v>
      </c>
      <c r="H227" s="283" t="s">
        <v>558</v>
      </c>
      <c r="I227" s="297" t="s">
        <v>559</v>
      </c>
      <c r="J227" s="284" t="s">
        <v>444</v>
      </c>
      <c r="K227" s="475">
        <v>2</v>
      </c>
      <c r="L227" s="548" t="s">
        <v>58</v>
      </c>
      <c r="M227" s="313" t="s">
        <v>53</v>
      </c>
      <c r="N227" s="286">
        <v>11</v>
      </c>
      <c r="O227" s="547">
        <v>11</v>
      </c>
      <c r="P227" s="556">
        <v>11</v>
      </c>
      <c r="Q227" s="554">
        <v>11</v>
      </c>
      <c r="R227" s="289"/>
      <c r="S227" s="552">
        <v>11</v>
      </c>
      <c r="T227" s="554">
        <v>11</v>
      </c>
      <c r="U227" s="554"/>
      <c r="V227" s="552">
        <v>11</v>
      </c>
      <c r="W227" s="554">
        <v>11</v>
      </c>
      <c r="X227" s="548"/>
      <c r="Y227" s="548">
        <v>0</v>
      </c>
      <c r="Z227" s="433">
        <f>BM227/BM226</f>
        <v>1</v>
      </c>
      <c r="AA227" s="287">
        <v>3</v>
      </c>
      <c r="AB227" s="284" t="s">
        <v>455</v>
      </c>
      <c r="AC227" s="56"/>
      <c r="AD227" s="55"/>
      <c r="AE227" s="54"/>
      <c r="AF227" s="54"/>
      <c r="AG227" s="56"/>
      <c r="AH227" s="55"/>
      <c r="AI227" s="55"/>
      <c r="AJ227" s="55"/>
      <c r="AK227" s="56"/>
      <c r="AL227" s="55"/>
      <c r="AM227" s="55"/>
      <c r="AN227" s="55"/>
      <c r="AO227" s="56"/>
      <c r="AP227" s="55"/>
      <c r="AQ227" s="55"/>
      <c r="AR227" s="55"/>
      <c r="AS227" s="56"/>
      <c r="AT227" s="55"/>
      <c r="AU227" s="54"/>
      <c r="AV227" s="54"/>
      <c r="AW227" s="56"/>
      <c r="AX227" s="55"/>
      <c r="AY227" s="55"/>
      <c r="AZ227" s="55"/>
      <c r="BA227" s="56"/>
      <c r="BB227" s="55"/>
      <c r="BC227" s="55"/>
      <c r="BD227" s="55"/>
      <c r="BE227" s="57">
        <v>1023348969</v>
      </c>
      <c r="BF227" s="55">
        <v>1023444242</v>
      </c>
      <c r="BG227" s="54">
        <v>951209564</v>
      </c>
      <c r="BH227" s="59">
        <v>748698264</v>
      </c>
      <c r="BI227" s="57"/>
      <c r="BJ227" s="58"/>
      <c r="BK227" s="58"/>
      <c r="BL227" s="55"/>
      <c r="BM227" s="53">
        <f>+AC227+AG227+AK227+AO227+AS227+AW227+BA227+BE227+BI227</f>
        <v>1023348969</v>
      </c>
      <c r="BN227" s="54">
        <f t="shared" ref="BN227:BP228" si="470">AD227+AH227+AL227+AP227+AT227+AX227+BB227+BF227+BJ227</f>
        <v>1023444242</v>
      </c>
      <c r="BO227" s="54">
        <f t="shared" si="470"/>
        <v>951209564</v>
      </c>
      <c r="BP227" s="54">
        <f t="shared" si="470"/>
        <v>748698264</v>
      </c>
      <c r="BQ227" s="87"/>
      <c r="BR227" s="87"/>
      <c r="BS227" s="87"/>
      <c r="BT227" s="87"/>
      <c r="BU227" s="87"/>
      <c r="BV227" s="86"/>
      <c r="BW227" s="87"/>
      <c r="BX227" s="87"/>
      <c r="BY227" s="87"/>
      <c r="BZ227" s="87"/>
      <c r="CA227" s="87"/>
      <c r="CB227" s="87"/>
      <c r="CC227" s="87"/>
      <c r="CD227" s="87"/>
      <c r="CE227" s="87"/>
      <c r="CF227" s="87"/>
      <c r="CG227" s="87"/>
      <c r="CH227" s="87"/>
      <c r="CI227" s="87"/>
      <c r="CJ227" s="87"/>
      <c r="CK227" s="87"/>
      <c r="CL227" s="87"/>
      <c r="CM227" s="87"/>
      <c r="CN227" s="87"/>
      <c r="CO227" s="87"/>
      <c r="CP227" s="87"/>
      <c r="CQ227" s="87"/>
      <c r="CR227" s="87"/>
      <c r="CS227" s="87"/>
      <c r="CT227" s="87"/>
      <c r="CU227" s="87"/>
      <c r="CV227" s="88">
        <v>1054049438</v>
      </c>
      <c r="CW227" s="87">
        <v>1500230607</v>
      </c>
      <c r="CX227" s="87">
        <v>1391132066</v>
      </c>
      <c r="CY227" s="87">
        <v>1123945666</v>
      </c>
      <c r="CZ227" s="88">
        <v>183025600</v>
      </c>
      <c r="DA227" s="87"/>
      <c r="DB227" s="87"/>
      <c r="DC227" s="87"/>
      <c r="DD227" s="87"/>
      <c r="DE227" s="85">
        <f t="shared" ref="DE227:DH228" si="471">BQ227+BU227+BZ227+CE227+CI227+CM227+CQ227+CV227+DA227</f>
        <v>1054049438</v>
      </c>
      <c r="DF227" s="100">
        <f t="shared" si="471"/>
        <v>1500230607</v>
      </c>
      <c r="DG227" s="100">
        <f t="shared" si="471"/>
        <v>1391132066</v>
      </c>
      <c r="DH227" s="100">
        <f t="shared" si="471"/>
        <v>1123945666</v>
      </c>
      <c r="DI227" s="100">
        <f>CZ227</f>
        <v>183025600</v>
      </c>
      <c r="DJ227" s="88"/>
      <c r="DK227" s="66"/>
      <c r="DL227" s="88"/>
      <c r="DM227" s="88"/>
      <c r="DN227" s="88"/>
      <c r="DO227" s="88"/>
      <c r="DP227" s="88"/>
      <c r="DQ227" s="88"/>
      <c r="DR227" s="88"/>
      <c r="DS227" s="88"/>
      <c r="DT227" s="88"/>
      <c r="DU227" s="88"/>
      <c r="DV227" s="88"/>
      <c r="DW227" s="88"/>
      <c r="DX227" s="88"/>
      <c r="DY227" s="88"/>
      <c r="DZ227" s="88"/>
      <c r="EA227" s="88"/>
      <c r="EB227" s="88"/>
      <c r="EC227" s="88"/>
      <c r="ED227" s="88"/>
      <c r="EE227" s="88"/>
      <c r="EF227" s="88"/>
      <c r="EG227" s="88"/>
      <c r="EH227" s="88"/>
      <c r="EI227" s="88"/>
      <c r="EJ227" s="88"/>
      <c r="EK227" s="88"/>
      <c r="EL227" s="88"/>
      <c r="EM227" s="88"/>
      <c r="EN227" s="88">
        <v>1085670921</v>
      </c>
      <c r="EO227" s="88">
        <v>1284098541</v>
      </c>
      <c r="EP227" s="88">
        <v>1124001430</v>
      </c>
      <c r="EQ227" s="88">
        <v>1124001430</v>
      </c>
      <c r="ER227" s="88">
        <v>42000000</v>
      </c>
      <c r="ES227" s="88"/>
      <c r="ET227" s="87"/>
      <c r="EU227" s="87"/>
      <c r="EV227" s="87"/>
      <c r="EW227" s="85">
        <f t="shared" ref="EW227:EX228" si="472">DJ227+DN227+DS227+DX227+EB227+EF227+EJ227+EN227+ES227</f>
        <v>1085670921</v>
      </c>
      <c r="EX227" s="90">
        <f t="shared" si="472"/>
        <v>1284098541</v>
      </c>
      <c r="EY227" s="90">
        <f t="shared" ref="EY227:EZ228" si="473">DL227+DP227+DU227+DZ227+ED227+EH227+EL227+EP227+EU227</f>
        <v>1124001430</v>
      </c>
      <c r="EZ227" s="90">
        <f t="shared" si="473"/>
        <v>1124001430</v>
      </c>
      <c r="FA227" s="90">
        <f>ER227</f>
        <v>42000000</v>
      </c>
      <c r="FB227" s="87"/>
      <c r="FC227" s="88"/>
      <c r="FD227" s="88"/>
      <c r="FE227" s="88"/>
      <c r="FF227" s="147"/>
      <c r="FG227" s="87"/>
      <c r="FH227" s="87"/>
      <c r="FI227" s="87"/>
      <c r="FJ227" s="87"/>
      <c r="FK227" s="87"/>
      <c r="FL227" s="87"/>
      <c r="FM227" s="87"/>
      <c r="FN227" s="87"/>
      <c r="FO227" s="87"/>
      <c r="FP227" s="87"/>
      <c r="FQ227" s="87"/>
      <c r="FR227" s="87"/>
      <c r="FS227" s="87"/>
      <c r="FT227" s="87"/>
      <c r="FU227" s="87"/>
      <c r="FV227" s="87"/>
      <c r="FW227" s="87"/>
      <c r="FX227" s="87"/>
      <c r="FY227" s="87"/>
      <c r="FZ227" s="87"/>
      <c r="GA227" s="87"/>
      <c r="GB227" s="87"/>
      <c r="GC227" s="87"/>
      <c r="GD227" s="87"/>
      <c r="GE227" s="87"/>
      <c r="GF227" s="87"/>
      <c r="GG227" s="87"/>
      <c r="GH227" s="87"/>
      <c r="GI227" s="87"/>
      <c r="GJ227" s="87"/>
      <c r="GK227" s="87">
        <v>1118241049</v>
      </c>
      <c r="GL227" s="87">
        <v>1222110000</v>
      </c>
      <c r="GM227" s="87">
        <v>265307000</v>
      </c>
      <c r="GN227" s="87">
        <v>47389000</v>
      </c>
      <c r="GO227" s="87"/>
      <c r="GP227" s="87"/>
      <c r="GQ227" s="87"/>
      <c r="GR227" s="87"/>
      <c r="GS227" s="87"/>
      <c r="GT227" s="87"/>
      <c r="GU227" s="85">
        <f t="shared" ref="GU227:GY228" si="474">FB227+FG227+FL227+FQ227+FV227+GA227+GF227+GK227+GP227</f>
        <v>1118241049</v>
      </c>
      <c r="GV227" s="85">
        <f t="shared" si="474"/>
        <v>1222110000</v>
      </c>
      <c r="GW227" s="85">
        <f t="shared" si="474"/>
        <v>265307000</v>
      </c>
      <c r="GX227" s="85">
        <f t="shared" si="474"/>
        <v>47389000</v>
      </c>
      <c r="GY227" s="85">
        <f t="shared" si="474"/>
        <v>0</v>
      </c>
      <c r="GZ227" s="772">
        <f>BM227+DE227+EW227+GU227</f>
        <v>4281310377</v>
      </c>
      <c r="HA227" s="746" t="s">
        <v>1093</v>
      </c>
      <c r="HB227" s="280" t="s">
        <v>1367</v>
      </c>
      <c r="HC227" s="299" t="s">
        <v>1755</v>
      </c>
    </row>
    <row r="228" spans="1:211" ht="63.75" customHeight="1" x14ac:dyDescent="0.2">
      <c r="A228" s="782"/>
      <c r="B228" s="357"/>
      <c r="C228" s="725" t="s">
        <v>950</v>
      </c>
      <c r="D228" s="933"/>
      <c r="E228" s="933"/>
      <c r="F228" s="933"/>
      <c r="G228" s="287">
        <v>159</v>
      </c>
      <c r="H228" s="283" t="s">
        <v>560</v>
      </c>
      <c r="I228" s="297" t="s">
        <v>561</v>
      </c>
      <c r="J228" s="284" t="s">
        <v>444</v>
      </c>
      <c r="K228" s="475">
        <v>2</v>
      </c>
      <c r="L228" s="548" t="s">
        <v>58</v>
      </c>
      <c r="M228" s="313" t="s">
        <v>53</v>
      </c>
      <c r="N228" s="286">
        <v>8</v>
      </c>
      <c r="O228" s="547">
        <v>8</v>
      </c>
      <c r="P228" s="556">
        <v>8</v>
      </c>
      <c r="Q228" s="554">
        <v>8</v>
      </c>
      <c r="R228" s="289"/>
      <c r="S228" s="552">
        <v>11</v>
      </c>
      <c r="T228" s="554">
        <v>8</v>
      </c>
      <c r="U228" s="554"/>
      <c r="V228" s="552">
        <v>8</v>
      </c>
      <c r="W228" s="554">
        <v>8</v>
      </c>
      <c r="X228" s="548"/>
      <c r="Y228" s="548">
        <v>0</v>
      </c>
      <c r="Z228" s="433">
        <v>0</v>
      </c>
      <c r="AA228" s="287">
        <v>3</v>
      </c>
      <c r="AB228" s="284" t="s">
        <v>455</v>
      </c>
      <c r="AC228" s="56"/>
      <c r="AD228" s="55"/>
      <c r="AE228" s="54"/>
      <c r="AF228" s="54"/>
      <c r="AG228" s="56"/>
      <c r="AH228" s="55"/>
      <c r="AI228" s="55"/>
      <c r="AJ228" s="55"/>
      <c r="AK228" s="56"/>
      <c r="AL228" s="55"/>
      <c r="AM228" s="55"/>
      <c r="AN228" s="55"/>
      <c r="AO228" s="56"/>
      <c r="AP228" s="55"/>
      <c r="AQ228" s="55"/>
      <c r="AR228" s="55"/>
      <c r="AS228" s="56"/>
      <c r="AT228" s="55"/>
      <c r="AU228" s="54"/>
      <c r="AV228" s="54"/>
      <c r="AW228" s="56"/>
      <c r="AX228" s="55"/>
      <c r="AY228" s="55"/>
      <c r="AZ228" s="55"/>
      <c r="BA228" s="56"/>
      <c r="BB228" s="55"/>
      <c r="BC228" s="55"/>
      <c r="BD228" s="55"/>
      <c r="BE228" s="56"/>
      <c r="BF228" s="55"/>
      <c r="BG228" s="54"/>
      <c r="BH228" s="54"/>
      <c r="BI228" s="56"/>
      <c r="BJ228" s="55"/>
      <c r="BK228" s="55"/>
      <c r="BL228" s="55"/>
      <c r="BM228" s="53">
        <f>+AC228+AG228+AK228+AO228+AS228+AW228+BA228+BE228+BI228</f>
        <v>0</v>
      </c>
      <c r="BN228" s="54">
        <f t="shared" si="470"/>
        <v>0</v>
      </c>
      <c r="BO228" s="54">
        <f t="shared" si="470"/>
        <v>0</v>
      </c>
      <c r="BP228" s="54">
        <f t="shared" si="470"/>
        <v>0</v>
      </c>
      <c r="BQ228" s="87"/>
      <c r="BR228" s="87"/>
      <c r="BS228" s="87"/>
      <c r="BT228" s="87"/>
      <c r="BU228" s="87"/>
      <c r="BV228" s="86"/>
      <c r="BW228" s="87"/>
      <c r="BX228" s="87"/>
      <c r="BY228" s="87"/>
      <c r="BZ228" s="87"/>
      <c r="CA228" s="87"/>
      <c r="CB228" s="87"/>
      <c r="CC228" s="87"/>
      <c r="CD228" s="87"/>
      <c r="CE228" s="87"/>
      <c r="CF228" s="87"/>
      <c r="CG228" s="87"/>
      <c r="CH228" s="87"/>
      <c r="CI228" s="87"/>
      <c r="CJ228" s="87"/>
      <c r="CK228" s="87"/>
      <c r="CL228" s="87"/>
      <c r="CM228" s="87"/>
      <c r="CN228" s="87"/>
      <c r="CO228" s="87"/>
      <c r="CP228" s="87"/>
      <c r="CQ228" s="87"/>
      <c r="CR228" s="87"/>
      <c r="CS228" s="87"/>
      <c r="CT228" s="87"/>
      <c r="CU228" s="87"/>
      <c r="CV228" s="87"/>
      <c r="CW228" s="87"/>
      <c r="CX228" s="87"/>
      <c r="CY228" s="87"/>
      <c r="CZ228" s="87"/>
      <c r="DA228" s="87"/>
      <c r="DB228" s="87"/>
      <c r="DC228" s="87"/>
      <c r="DD228" s="87"/>
      <c r="DE228" s="85">
        <f t="shared" si="471"/>
        <v>0</v>
      </c>
      <c r="DF228" s="100">
        <f t="shared" si="471"/>
        <v>0</v>
      </c>
      <c r="DG228" s="100">
        <f t="shared" si="471"/>
        <v>0</v>
      </c>
      <c r="DH228" s="100">
        <f t="shared" si="471"/>
        <v>0</v>
      </c>
      <c r="DI228" s="100"/>
      <c r="DJ228" s="88"/>
      <c r="DK228" s="66"/>
      <c r="DL228" s="88"/>
      <c r="DM228" s="88"/>
      <c r="DN228" s="88"/>
      <c r="DO228" s="88"/>
      <c r="DP228" s="88"/>
      <c r="DQ228" s="88"/>
      <c r="DR228" s="88"/>
      <c r="DS228" s="88"/>
      <c r="DT228" s="88"/>
      <c r="DU228" s="88"/>
      <c r="DV228" s="88"/>
      <c r="DW228" s="88"/>
      <c r="DX228" s="88"/>
      <c r="DY228" s="88"/>
      <c r="DZ228" s="88"/>
      <c r="EA228" s="88"/>
      <c r="EB228" s="88"/>
      <c r="EC228" s="88"/>
      <c r="ED228" s="88"/>
      <c r="EE228" s="88"/>
      <c r="EF228" s="88"/>
      <c r="EG228" s="88"/>
      <c r="EH228" s="88"/>
      <c r="EI228" s="88"/>
      <c r="EJ228" s="88"/>
      <c r="EK228" s="88"/>
      <c r="EL228" s="88"/>
      <c r="EM228" s="88"/>
      <c r="EN228" s="88"/>
      <c r="EO228" s="88"/>
      <c r="EP228" s="88"/>
      <c r="EQ228" s="88"/>
      <c r="ER228" s="88"/>
      <c r="ES228" s="88"/>
      <c r="ET228" s="87"/>
      <c r="EU228" s="87"/>
      <c r="EV228" s="87"/>
      <c r="EW228" s="85">
        <f t="shared" si="472"/>
        <v>0</v>
      </c>
      <c r="EX228" s="90">
        <f t="shared" si="472"/>
        <v>0</v>
      </c>
      <c r="EY228" s="90">
        <f t="shared" si="473"/>
        <v>0</v>
      </c>
      <c r="EZ228" s="90">
        <f t="shared" si="473"/>
        <v>0</v>
      </c>
      <c r="FA228" s="192"/>
      <c r="FB228" s="87"/>
      <c r="FC228" s="88"/>
      <c r="FD228" s="88"/>
      <c r="FE228" s="88"/>
      <c r="FF228" s="147"/>
      <c r="FG228" s="87"/>
      <c r="FH228" s="87"/>
      <c r="FI228" s="87"/>
      <c r="FJ228" s="87"/>
      <c r="FK228" s="87"/>
      <c r="FL228" s="87"/>
      <c r="FM228" s="87"/>
      <c r="FN228" s="87"/>
      <c r="FO228" s="87"/>
      <c r="FP228" s="87"/>
      <c r="FQ228" s="87"/>
      <c r="FR228" s="87"/>
      <c r="FS228" s="87"/>
      <c r="FT228" s="87"/>
      <c r="FU228" s="87"/>
      <c r="FV228" s="87"/>
      <c r="FW228" s="87"/>
      <c r="FX228" s="87"/>
      <c r="FY228" s="87"/>
      <c r="FZ228" s="87"/>
      <c r="GA228" s="87"/>
      <c r="GB228" s="87"/>
      <c r="GC228" s="87"/>
      <c r="GD228" s="87"/>
      <c r="GE228" s="87"/>
      <c r="GF228" s="87"/>
      <c r="GG228" s="87"/>
      <c r="GH228" s="87"/>
      <c r="GI228" s="87"/>
      <c r="GJ228" s="87"/>
      <c r="GK228" s="87"/>
      <c r="GL228" s="87"/>
      <c r="GM228" s="87"/>
      <c r="GN228" s="87"/>
      <c r="GO228" s="87"/>
      <c r="GP228" s="87"/>
      <c r="GQ228" s="87"/>
      <c r="GR228" s="87"/>
      <c r="GS228" s="87"/>
      <c r="GT228" s="87"/>
      <c r="GU228" s="85">
        <f t="shared" si="474"/>
        <v>0</v>
      </c>
      <c r="GV228" s="85">
        <f t="shared" si="474"/>
        <v>0</v>
      </c>
      <c r="GW228" s="85">
        <f t="shared" si="474"/>
        <v>0</v>
      </c>
      <c r="GX228" s="85">
        <f t="shared" si="474"/>
        <v>0</v>
      </c>
      <c r="GY228" s="85">
        <f t="shared" si="474"/>
        <v>0</v>
      </c>
      <c r="GZ228" s="797">
        <f>BM228+DE228+EW228+GU228</f>
        <v>0</v>
      </c>
      <c r="HA228" s="746" t="s">
        <v>1094</v>
      </c>
      <c r="HB228" s="297" t="s">
        <v>1368</v>
      </c>
      <c r="HC228" s="303" t="s">
        <v>1756</v>
      </c>
    </row>
    <row r="229" spans="1:211" ht="24.75" customHeight="1" x14ac:dyDescent="0.2">
      <c r="A229" s="782"/>
      <c r="B229" s="357"/>
      <c r="C229" s="266">
        <v>46</v>
      </c>
      <c r="D229" s="267" t="s">
        <v>562</v>
      </c>
      <c r="E229" s="270"/>
      <c r="F229" s="270"/>
      <c r="G229" s="269"/>
      <c r="H229" s="269"/>
      <c r="I229" s="269"/>
      <c r="J229" s="269"/>
      <c r="K229" s="269"/>
      <c r="L229" s="269"/>
      <c r="M229" s="269"/>
      <c r="N229" s="269"/>
      <c r="O229" s="269"/>
      <c r="P229" s="269"/>
      <c r="Q229" s="269"/>
      <c r="R229" s="269"/>
      <c r="S229" s="269"/>
      <c r="T229" s="269"/>
      <c r="U229" s="269"/>
      <c r="V229" s="269"/>
      <c r="W229" s="269"/>
      <c r="X229" s="269"/>
      <c r="Y229" s="269"/>
      <c r="Z229" s="269"/>
      <c r="AA229" s="269"/>
      <c r="AB229" s="269"/>
      <c r="AC229" s="216">
        <f t="shared" ref="AC229:BL229" si="475">SUM(AC230:AC232)</f>
        <v>0</v>
      </c>
      <c r="AD229" s="216">
        <f t="shared" si="475"/>
        <v>0</v>
      </c>
      <c r="AE229" s="216">
        <f t="shared" si="475"/>
        <v>0</v>
      </c>
      <c r="AF229" s="216">
        <f t="shared" si="475"/>
        <v>0</v>
      </c>
      <c r="AG229" s="216">
        <f t="shared" si="475"/>
        <v>0</v>
      </c>
      <c r="AH229" s="216">
        <f t="shared" si="475"/>
        <v>0</v>
      </c>
      <c r="AI229" s="216">
        <f t="shared" si="475"/>
        <v>0</v>
      </c>
      <c r="AJ229" s="216">
        <f t="shared" si="475"/>
        <v>0</v>
      </c>
      <c r="AK229" s="216">
        <f t="shared" si="475"/>
        <v>0</v>
      </c>
      <c r="AL229" s="216">
        <f t="shared" si="475"/>
        <v>0</v>
      </c>
      <c r="AM229" s="216">
        <f t="shared" si="475"/>
        <v>0</v>
      </c>
      <c r="AN229" s="216">
        <f t="shared" si="475"/>
        <v>0</v>
      </c>
      <c r="AO229" s="216">
        <f t="shared" si="475"/>
        <v>0</v>
      </c>
      <c r="AP229" s="216">
        <f t="shared" si="475"/>
        <v>0</v>
      </c>
      <c r="AQ229" s="216">
        <f t="shared" si="475"/>
        <v>0</v>
      </c>
      <c r="AR229" s="216">
        <f t="shared" si="475"/>
        <v>0</v>
      </c>
      <c r="AS229" s="216">
        <f t="shared" si="475"/>
        <v>0</v>
      </c>
      <c r="AT229" s="216">
        <f t="shared" si="475"/>
        <v>0</v>
      </c>
      <c r="AU229" s="216">
        <f t="shared" si="475"/>
        <v>0</v>
      </c>
      <c r="AV229" s="216">
        <f t="shared" si="475"/>
        <v>0</v>
      </c>
      <c r="AW229" s="216">
        <f t="shared" si="475"/>
        <v>0</v>
      </c>
      <c r="AX229" s="216">
        <f t="shared" si="475"/>
        <v>0</v>
      </c>
      <c r="AY229" s="216">
        <f t="shared" si="475"/>
        <v>0</v>
      </c>
      <c r="AZ229" s="216">
        <f t="shared" si="475"/>
        <v>0</v>
      </c>
      <c r="BA229" s="216">
        <f t="shared" si="475"/>
        <v>0</v>
      </c>
      <c r="BB229" s="216">
        <f t="shared" si="475"/>
        <v>0</v>
      </c>
      <c r="BC229" s="216">
        <f t="shared" si="475"/>
        <v>0</v>
      </c>
      <c r="BD229" s="216">
        <f t="shared" si="475"/>
        <v>0</v>
      </c>
      <c r="BE229" s="216">
        <f t="shared" si="475"/>
        <v>1205340214</v>
      </c>
      <c r="BF229" s="216">
        <f t="shared" si="475"/>
        <v>1222162518</v>
      </c>
      <c r="BG229" s="216">
        <f t="shared" si="475"/>
        <v>536718753.65999997</v>
      </c>
      <c r="BH229" s="216">
        <f t="shared" si="475"/>
        <v>536718753.65999997</v>
      </c>
      <c r="BI229" s="216">
        <f t="shared" si="475"/>
        <v>0</v>
      </c>
      <c r="BJ229" s="216">
        <f t="shared" si="475"/>
        <v>0</v>
      </c>
      <c r="BK229" s="216">
        <f t="shared" si="475"/>
        <v>0</v>
      </c>
      <c r="BL229" s="216">
        <f t="shared" si="475"/>
        <v>0</v>
      </c>
      <c r="BM229" s="216">
        <f t="shared" ref="BM229:DX229" si="476">SUM(BM230:BM232)</f>
        <v>1205340214</v>
      </c>
      <c r="BN229" s="216">
        <f t="shared" si="476"/>
        <v>1222162518</v>
      </c>
      <c r="BO229" s="216">
        <f t="shared" si="476"/>
        <v>536718753.65999997</v>
      </c>
      <c r="BP229" s="216">
        <f t="shared" si="476"/>
        <v>536718753.65999997</v>
      </c>
      <c r="BQ229" s="216">
        <f t="shared" si="476"/>
        <v>0</v>
      </c>
      <c r="BR229" s="216">
        <f t="shared" si="476"/>
        <v>0</v>
      </c>
      <c r="BS229" s="216">
        <f t="shared" si="476"/>
        <v>0</v>
      </c>
      <c r="BT229" s="216">
        <f t="shared" si="476"/>
        <v>0</v>
      </c>
      <c r="BU229" s="216">
        <f t="shared" si="476"/>
        <v>0</v>
      </c>
      <c r="BV229" s="216">
        <f t="shared" si="476"/>
        <v>0</v>
      </c>
      <c r="BW229" s="216">
        <f t="shared" si="476"/>
        <v>0</v>
      </c>
      <c r="BX229" s="216">
        <f t="shared" si="476"/>
        <v>0</v>
      </c>
      <c r="BY229" s="216">
        <f t="shared" si="476"/>
        <v>0</v>
      </c>
      <c r="BZ229" s="216">
        <f t="shared" si="476"/>
        <v>0</v>
      </c>
      <c r="CA229" s="216">
        <f t="shared" si="476"/>
        <v>0</v>
      </c>
      <c r="CB229" s="216">
        <f t="shared" si="476"/>
        <v>0</v>
      </c>
      <c r="CC229" s="216">
        <f t="shared" si="476"/>
        <v>0</v>
      </c>
      <c r="CD229" s="216">
        <f t="shared" si="476"/>
        <v>0</v>
      </c>
      <c r="CE229" s="216">
        <f t="shared" si="476"/>
        <v>0</v>
      </c>
      <c r="CF229" s="216">
        <f t="shared" si="476"/>
        <v>0</v>
      </c>
      <c r="CG229" s="216">
        <f t="shared" si="476"/>
        <v>0</v>
      </c>
      <c r="CH229" s="216">
        <f t="shared" si="476"/>
        <v>0</v>
      </c>
      <c r="CI229" s="216">
        <f t="shared" si="476"/>
        <v>0</v>
      </c>
      <c r="CJ229" s="216">
        <f t="shared" si="476"/>
        <v>0</v>
      </c>
      <c r="CK229" s="216">
        <f t="shared" si="476"/>
        <v>0</v>
      </c>
      <c r="CL229" s="216">
        <f t="shared" si="476"/>
        <v>0</v>
      </c>
      <c r="CM229" s="216">
        <f t="shared" si="476"/>
        <v>0</v>
      </c>
      <c r="CN229" s="216">
        <f t="shared" si="476"/>
        <v>0</v>
      </c>
      <c r="CO229" s="216">
        <f t="shared" si="476"/>
        <v>0</v>
      </c>
      <c r="CP229" s="216">
        <f t="shared" si="476"/>
        <v>0</v>
      </c>
      <c r="CQ229" s="216">
        <f t="shared" si="476"/>
        <v>0</v>
      </c>
      <c r="CR229" s="216">
        <f t="shared" si="476"/>
        <v>0</v>
      </c>
      <c r="CS229" s="216">
        <f t="shared" si="476"/>
        <v>0</v>
      </c>
      <c r="CT229" s="216">
        <f t="shared" si="476"/>
        <v>0</v>
      </c>
      <c r="CU229" s="216">
        <f t="shared" si="476"/>
        <v>0</v>
      </c>
      <c r="CV229" s="216">
        <f t="shared" si="476"/>
        <v>1241500420.4200001</v>
      </c>
      <c r="CW229" s="216">
        <f t="shared" si="476"/>
        <v>1626125052</v>
      </c>
      <c r="CX229" s="216">
        <f t="shared" si="476"/>
        <v>1438704225</v>
      </c>
      <c r="CY229" s="216">
        <f t="shared" si="476"/>
        <v>1416939225</v>
      </c>
      <c r="CZ229" s="216">
        <f t="shared" si="476"/>
        <v>0</v>
      </c>
      <c r="DA229" s="216">
        <f t="shared" si="476"/>
        <v>0</v>
      </c>
      <c r="DB229" s="216">
        <f t="shared" si="476"/>
        <v>0</v>
      </c>
      <c r="DC229" s="216">
        <f t="shared" si="476"/>
        <v>0</v>
      </c>
      <c r="DD229" s="216">
        <f t="shared" si="476"/>
        <v>0</v>
      </c>
      <c r="DE229" s="216">
        <f t="shared" si="476"/>
        <v>1241500420.4200001</v>
      </c>
      <c r="DF229" s="216">
        <f t="shared" si="476"/>
        <v>1626125052</v>
      </c>
      <c r="DG229" s="216">
        <f t="shared" si="476"/>
        <v>1438704225</v>
      </c>
      <c r="DH229" s="216">
        <f t="shared" si="476"/>
        <v>1416939225</v>
      </c>
      <c r="DI229" s="216">
        <f t="shared" si="476"/>
        <v>0</v>
      </c>
      <c r="DJ229" s="216">
        <f t="shared" si="476"/>
        <v>0</v>
      </c>
      <c r="DK229" s="216">
        <f t="shared" si="476"/>
        <v>0</v>
      </c>
      <c r="DL229" s="216">
        <f t="shared" si="476"/>
        <v>0</v>
      </c>
      <c r="DM229" s="216">
        <f t="shared" si="476"/>
        <v>0</v>
      </c>
      <c r="DN229" s="216">
        <f t="shared" si="476"/>
        <v>0</v>
      </c>
      <c r="DO229" s="216">
        <f t="shared" si="476"/>
        <v>220189456</v>
      </c>
      <c r="DP229" s="216">
        <f t="shared" si="476"/>
        <v>172614733</v>
      </c>
      <c r="DQ229" s="216">
        <f t="shared" si="476"/>
        <v>172614733</v>
      </c>
      <c r="DR229" s="216">
        <f t="shared" si="476"/>
        <v>0</v>
      </c>
      <c r="DS229" s="216">
        <f t="shared" si="476"/>
        <v>0</v>
      </c>
      <c r="DT229" s="216">
        <f t="shared" si="476"/>
        <v>0</v>
      </c>
      <c r="DU229" s="216">
        <f t="shared" si="476"/>
        <v>0</v>
      </c>
      <c r="DV229" s="216">
        <f t="shared" si="476"/>
        <v>0</v>
      </c>
      <c r="DW229" s="216">
        <f t="shared" si="476"/>
        <v>0</v>
      </c>
      <c r="DX229" s="216">
        <f t="shared" si="476"/>
        <v>0</v>
      </c>
      <c r="DY229" s="216">
        <f t="shared" ref="DY229:EW229" si="477">SUM(DY230:DY232)</f>
        <v>0</v>
      </c>
      <c r="DZ229" s="216">
        <f t="shared" si="477"/>
        <v>0</v>
      </c>
      <c r="EA229" s="216">
        <f t="shared" si="477"/>
        <v>0</v>
      </c>
      <c r="EB229" s="216">
        <f t="shared" si="477"/>
        <v>0</v>
      </c>
      <c r="EC229" s="216">
        <f t="shared" si="477"/>
        <v>0</v>
      </c>
      <c r="ED229" s="216">
        <f t="shared" si="477"/>
        <v>0</v>
      </c>
      <c r="EE229" s="216">
        <f t="shared" si="477"/>
        <v>0</v>
      </c>
      <c r="EF229" s="216">
        <f t="shared" si="477"/>
        <v>0</v>
      </c>
      <c r="EG229" s="216">
        <f t="shared" si="477"/>
        <v>0</v>
      </c>
      <c r="EH229" s="216">
        <f t="shared" si="477"/>
        <v>0</v>
      </c>
      <c r="EI229" s="216">
        <f t="shared" si="477"/>
        <v>0</v>
      </c>
      <c r="EJ229" s="216">
        <f t="shared" si="477"/>
        <v>0</v>
      </c>
      <c r="EK229" s="216">
        <f t="shared" si="477"/>
        <v>0</v>
      </c>
      <c r="EL229" s="216">
        <f t="shared" si="477"/>
        <v>0</v>
      </c>
      <c r="EM229" s="216">
        <f t="shared" si="477"/>
        <v>0</v>
      </c>
      <c r="EN229" s="216">
        <f t="shared" si="477"/>
        <v>1278745433.03</v>
      </c>
      <c r="EO229" s="216">
        <f t="shared" si="477"/>
        <v>1250290746</v>
      </c>
      <c r="EP229" s="216">
        <f t="shared" si="477"/>
        <v>1210673351</v>
      </c>
      <c r="EQ229" s="216">
        <f t="shared" si="477"/>
        <v>1210673351</v>
      </c>
      <c r="ER229" s="216">
        <f t="shared" si="477"/>
        <v>0</v>
      </c>
      <c r="ES229" s="216">
        <f t="shared" si="477"/>
        <v>0</v>
      </c>
      <c r="ET229" s="216">
        <f t="shared" si="477"/>
        <v>0</v>
      </c>
      <c r="EU229" s="216">
        <f t="shared" si="477"/>
        <v>0</v>
      </c>
      <c r="EV229" s="216">
        <f t="shared" si="477"/>
        <v>0</v>
      </c>
      <c r="EW229" s="216">
        <f t="shared" si="477"/>
        <v>1278745433.03</v>
      </c>
      <c r="EX229" s="216">
        <f t="shared" ref="EX229:GZ229" si="478">SUM(EX230:EX232)</f>
        <v>1470480202</v>
      </c>
      <c r="EY229" s="216">
        <f t="shared" si="478"/>
        <v>1383288084</v>
      </c>
      <c r="EZ229" s="216">
        <f t="shared" si="478"/>
        <v>1383288084</v>
      </c>
      <c r="FA229" s="216">
        <f t="shared" si="478"/>
        <v>0</v>
      </c>
      <c r="FB229" s="216">
        <f t="shared" si="478"/>
        <v>0</v>
      </c>
      <c r="FC229" s="216">
        <f t="shared" si="478"/>
        <v>0</v>
      </c>
      <c r="FD229" s="216">
        <f t="shared" si="478"/>
        <v>0</v>
      </c>
      <c r="FE229" s="216">
        <f t="shared" si="478"/>
        <v>0</v>
      </c>
      <c r="FF229" s="216">
        <f t="shared" si="478"/>
        <v>0</v>
      </c>
      <c r="FG229" s="216">
        <f t="shared" si="478"/>
        <v>0</v>
      </c>
      <c r="FH229" s="216">
        <f t="shared" si="478"/>
        <v>0</v>
      </c>
      <c r="FI229" s="216">
        <f t="shared" si="478"/>
        <v>0</v>
      </c>
      <c r="FJ229" s="216">
        <f t="shared" si="478"/>
        <v>0</v>
      </c>
      <c r="FK229" s="216">
        <f t="shared" si="478"/>
        <v>0</v>
      </c>
      <c r="FL229" s="216">
        <f t="shared" si="478"/>
        <v>0</v>
      </c>
      <c r="FM229" s="216">
        <f t="shared" si="478"/>
        <v>211942000</v>
      </c>
      <c r="FN229" s="216">
        <f t="shared" si="478"/>
        <v>0</v>
      </c>
      <c r="FO229" s="216">
        <f t="shared" si="478"/>
        <v>0</v>
      </c>
      <c r="FP229" s="216">
        <f t="shared" si="478"/>
        <v>0</v>
      </c>
      <c r="FQ229" s="216">
        <f t="shared" si="478"/>
        <v>0</v>
      </c>
      <c r="FR229" s="216">
        <f t="shared" si="478"/>
        <v>0</v>
      </c>
      <c r="FS229" s="216">
        <f t="shared" si="478"/>
        <v>0</v>
      </c>
      <c r="FT229" s="216">
        <f t="shared" si="478"/>
        <v>0</v>
      </c>
      <c r="FU229" s="216">
        <f t="shared" si="478"/>
        <v>0</v>
      </c>
      <c r="FV229" s="216">
        <f t="shared" si="478"/>
        <v>0</v>
      </c>
      <c r="FW229" s="216">
        <f t="shared" si="478"/>
        <v>0</v>
      </c>
      <c r="FX229" s="216">
        <f t="shared" si="478"/>
        <v>0</v>
      </c>
      <c r="FY229" s="216">
        <f t="shared" si="478"/>
        <v>0</v>
      </c>
      <c r="FZ229" s="216">
        <f t="shared" si="478"/>
        <v>0</v>
      </c>
      <c r="GA229" s="216">
        <f t="shared" si="478"/>
        <v>0</v>
      </c>
      <c r="GB229" s="216">
        <f t="shared" si="478"/>
        <v>0</v>
      </c>
      <c r="GC229" s="216">
        <f t="shared" si="478"/>
        <v>0</v>
      </c>
      <c r="GD229" s="216">
        <f t="shared" si="478"/>
        <v>0</v>
      </c>
      <c r="GE229" s="216">
        <f t="shared" si="478"/>
        <v>0</v>
      </c>
      <c r="GF229" s="216">
        <f t="shared" si="478"/>
        <v>0</v>
      </c>
      <c r="GG229" s="216">
        <f t="shared" si="478"/>
        <v>0</v>
      </c>
      <c r="GH229" s="216">
        <f t="shared" si="478"/>
        <v>0</v>
      </c>
      <c r="GI229" s="216">
        <f t="shared" si="478"/>
        <v>0</v>
      </c>
      <c r="GJ229" s="216">
        <f t="shared" si="478"/>
        <v>0</v>
      </c>
      <c r="GK229" s="216">
        <f t="shared" si="478"/>
        <v>1317107796.0278702</v>
      </c>
      <c r="GL229" s="216">
        <f t="shared" si="478"/>
        <v>995858000</v>
      </c>
      <c r="GM229" s="216">
        <f t="shared" si="478"/>
        <v>543334881</v>
      </c>
      <c r="GN229" s="216">
        <f t="shared" si="478"/>
        <v>107263000</v>
      </c>
      <c r="GO229" s="216">
        <f t="shared" si="478"/>
        <v>0</v>
      </c>
      <c r="GP229" s="216">
        <f t="shared" si="478"/>
        <v>0</v>
      </c>
      <c r="GQ229" s="216">
        <f t="shared" si="478"/>
        <v>0</v>
      </c>
      <c r="GR229" s="216">
        <f t="shared" si="478"/>
        <v>0</v>
      </c>
      <c r="GS229" s="216">
        <f t="shared" si="478"/>
        <v>0</v>
      </c>
      <c r="GT229" s="216">
        <f t="shared" si="478"/>
        <v>0</v>
      </c>
      <c r="GU229" s="216">
        <f t="shared" si="478"/>
        <v>1317107796.0278702</v>
      </c>
      <c r="GV229" s="216">
        <f t="shared" si="478"/>
        <v>1207800000</v>
      </c>
      <c r="GW229" s="216">
        <f t="shared" si="478"/>
        <v>543334881</v>
      </c>
      <c r="GX229" s="216">
        <f t="shared" si="478"/>
        <v>107263000</v>
      </c>
      <c r="GY229" s="216">
        <f t="shared" si="478"/>
        <v>0</v>
      </c>
      <c r="GZ229" s="820">
        <f t="shared" si="478"/>
        <v>5042693863.47787</v>
      </c>
      <c r="HA229" s="269"/>
      <c r="HB229" s="266"/>
      <c r="HC229" s="326"/>
    </row>
    <row r="230" spans="1:211" ht="93.75" customHeight="1" x14ac:dyDescent="0.2">
      <c r="A230" s="782"/>
      <c r="B230" s="357"/>
      <c r="C230" s="313">
        <v>26</v>
      </c>
      <c r="D230" s="573" t="s">
        <v>563</v>
      </c>
      <c r="E230" s="732" t="s">
        <v>564</v>
      </c>
      <c r="F230" s="732" t="s">
        <v>565</v>
      </c>
      <c r="G230" s="287">
        <v>160</v>
      </c>
      <c r="H230" s="312" t="s">
        <v>566</v>
      </c>
      <c r="I230" s="297" t="s">
        <v>567</v>
      </c>
      <c r="J230" s="287" t="s">
        <v>444</v>
      </c>
      <c r="K230" s="281">
        <v>2</v>
      </c>
      <c r="L230" s="554" t="s">
        <v>58</v>
      </c>
      <c r="M230" s="286">
        <v>250</v>
      </c>
      <c r="N230" s="286">
        <v>300</v>
      </c>
      <c r="O230" s="547">
        <v>300</v>
      </c>
      <c r="P230" s="556">
        <v>364</v>
      </c>
      <c r="Q230" s="554">
        <v>300</v>
      </c>
      <c r="R230" s="289"/>
      <c r="S230" s="552">
        <v>225</v>
      </c>
      <c r="T230" s="554">
        <v>300</v>
      </c>
      <c r="U230" s="554"/>
      <c r="V230" s="552">
        <v>380</v>
      </c>
      <c r="W230" s="554">
        <v>300</v>
      </c>
      <c r="X230" s="554"/>
      <c r="Y230" s="554">
        <v>100</v>
      </c>
      <c r="Z230" s="581">
        <f>BM230/$BM$229</f>
        <v>0.77759987853520662</v>
      </c>
      <c r="AA230" s="286">
        <v>3</v>
      </c>
      <c r="AB230" s="286" t="s">
        <v>455</v>
      </c>
      <c r="AC230" s="58"/>
      <c r="AD230" s="58"/>
      <c r="AE230" s="59"/>
      <c r="AF230" s="59"/>
      <c r="AG230" s="58"/>
      <c r="AH230" s="58"/>
      <c r="AI230" s="58"/>
      <c r="AJ230" s="58"/>
      <c r="AK230" s="58"/>
      <c r="AL230" s="58"/>
      <c r="AM230" s="58"/>
      <c r="AN230" s="58"/>
      <c r="AO230" s="58"/>
      <c r="AP230" s="58"/>
      <c r="AQ230" s="58"/>
      <c r="AR230" s="58"/>
      <c r="AS230" s="58"/>
      <c r="AT230" s="58"/>
      <c r="AU230" s="59"/>
      <c r="AV230" s="59"/>
      <c r="AW230" s="58"/>
      <c r="AX230" s="58"/>
      <c r="AY230" s="58"/>
      <c r="AZ230" s="58"/>
      <c r="BA230" s="58"/>
      <c r="BB230" s="58"/>
      <c r="BC230" s="58"/>
      <c r="BD230" s="58"/>
      <c r="BE230" s="57">
        <v>937272404</v>
      </c>
      <c r="BF230" s="55">
        <v>937272404</v>
      </c>
      <c r="BG230" s="54">
        <v>300479420.65999997</v>
      </c>
      <c r="BH230" s="54">
        <v>300479420.65999997</v>
      </c>
      <c r="BI230" s="57"/>
      <c r="BJ230" s="58"/>
      <c r="BK230" s="58"/>
      <c r="BL230" s="58"/>
      <c r="BM230" s="53">
        <f>+AC230+AG230+AK230+AO230+AS230+AW230+BA230+BE230+BI230</f>
        <v>937272404</v>
      </c>
      <c r="BN230" s="54">
        <f t="shared" ref="BN230:BP232" si="479">AD230+AH230+AL230+AP230+AT230+AX230+BB230+BF230+BJ230</f>
        <v>937272404</v>
      </c>
      <c r="BO230" s="54">
        <f t="shared" si="479"/>
        <v>300479420.65999997</v>
      </c>
      <c r="BP230" s="54">
        <f t="shared" si="479"/>
        <v>300479420.65999997</v>
      </c>
      <c r="BQ230" s="87"/>
      <c r="BR230" s="87"/>
      <c r="BS230" s="87"/>
      <c r="BT230" s="87"/>
      <c r="BU230" s="87"/>
      <c r="BV230" s="86"/>
      <c r="BW230" s="87"/>
      <c r="BX230" s="87"/>
      <c r="BY230" s="87"/>
      <c r="BZ230" s="87"/>
      <c r="CA230" s="87"/>
      <c r="CB230" s="87"/>
      <c r="CC230" s="87"/>
      <c r="CD230" s="87"/>
      <c r="CE230" s="87"/>
      <c r="CF230" s="87"/>
      <c r="CG230" s="87"/>
      <c r="CH230" s="87"/>
      <c r="CI230" s="87"/>
      <c r="CJ230" s="87"/>
      <c r="CK230" s="87"/>
      <c r="CL230" s="87"/>
      <c r="CM230" s="87"/>
      <c r="CN230" s="87"/>
      <c r="CO230" s="87"/>
      <c r="CP230" s="87"/>
      <c r="CQ230" s="87"/>
      <c r="CR230" s="87"/>
      <c r="CS230" s="87"/>
      <c r="CT230" s="87"/>
      <c r="CU230" s="87"/>
      <c r="CV230" s="88">
        <v>965390576.12</v>
      </c>
      <c r="CW230" s="87">
        <v>1259315208</v>
      </c>
      <c r="CX230" s="87">
        <v>1099479225</v>
      </c>
      <c r="CY230" s="87">
        <v>1077714225</v>
      </c>
      <c r="CZ230" s="87"/>
      <c r="DA230" s="87"/>
      <c r="DB230" s="87"/>
      <c r="DC230" s="87"/>
      <c r="DD230" s="87"/>
      <c r="DE230" s="85">
        <f t="shared" ref="DE230:DH232" si="480">BQ230+BU230+BZ230+CE230+CI230+CM230+CQ230+CV230+DA230</f>
        <v>965390576.12</v>
      </c>
      <c r="DF230" s="100">
        <f t="shared" si="480"/>
        <v>1259315208</v>
      </c>
      <c r="DG230" s="100">
        <f t="shared" si="480"/>
        <v>1099479225</v>
      </c>
      <c r="DH230" s="100">
        <f t="shared" si="480"/>
        <v>1077714225</v>
      </c>
      <c r="DI230" s="100"/>
      <c r="DJ230" s="88"/>
      <c r="DK230" s="66"/>
      <c r="DL230" s="88"/>
      <c r="DM230" s="88"/>
      <c r="DN230" s="88"/>
      <c r="DO230" s="88">
        <v>103147456</v>
      </c>
      <c r="DP230" s="88">
        <v>103123066</v>
      </c>
      <c r="DQ230" s="88">
        <v>103123066</v>
      </c>
      <c r="DR230" s="88"/>
      <c r="DS230" s="88"/>
      <c r="DT230" s="88"/>
      <c r="DU230" s="88"/>
      <c r="DV230" s="88"/>
      <c r="DW230" s="88"/>
      <c r="DX230" s="88"/>
      <c r="DY230" s="88"/>
      <c r="DZ230" s="88"/>
      <c r="EA230" s="88"/>
      <c r="EB230" s="88"/>
      <c r="EC230" s="88"/>
      <c r="ED230" s="88"/>
      <c r="EE230" s="88"/>
      <c r="EF230" s="88"/>
      <c r="EG230" s="88"/>
      <c r="EH230" s="88"/>
      <c r="EI230" s="88"/>
      <c r="EJ230" s="88"/>
      <c r="EK230" s="88"/>
      <c r="EL230" s="88"/>
      <c r="EM230" s="88"/>
      <c r="EN230" s="88">
        <v>994350000</v>
      </c>
      <c r="EO230" s="88">
        <f>[6]METAS!$O$83+[6]METAS!$O$85</f>
        <v>907705903</v>
      </c>
      <c r="EP230" s="88">
        <f>[6]METAS!$P$83+[6]METAS!$P$85</f>
        <v>881570351</v>
      </c>
      <c r="EQ230" s="88">
        <f>[6]METAS!$Q$83+[6]METAS!$Q$85</f>
        <v>881570351</v>
      </c>
      <c r="ER230" s="88"/>
      <c r="ES230" s="88"/>
      <c r="ET230" s="87"/>
      <c r="EU230" s="87"/>
      <c r="EV230" s="87"/>
      <c r="EW230" s="85">
        <f t="shared" ref="EW230:EX232" si="481">DJ230+DN230+DS230+DX230+EB230+EF230+EJ230+EN230+ES230</f>
        <v>994350000</v>
      </c>
      <c r="EX230" s="90">
        <f t="shared" si="481"/>
        <v>1010853359</v>
      </c>
      <c r="EY230" s="90">
        <f t="shared" ref="EY230:EZ232" si="482">DL230+DP230+DU230+DZ230+ED230+EH230+EL230+EP230+EU230</f>
        <v>984693417</v>
      </c>
      <c r="EZ230" s="90">
        <f t="shared" si="482"/>
        <v>984693417</v>
      </c>
      <c r="FA230" s="192"/>
      <c r="FB230" s="87"/>
      <c r="FC230" s="88"/>
      <c r="FD230" s="88"/>
      <c r="FE230" s="88"/>
      <c r="FF230" s="147"/>
      <c r="FG230" s="87"/>
      <c r="FH230" s="87"/>
      <c r="FI230" s="87"/>
      <c r="FJ230" s="87"/>
      <c r="FK230" s="87"/>
      <c r="FL230" s="87"/>
      <c r="FM230" s="87">
        <v>211942000</v>
      </c>
      <c r="FN230" s="87"/>
      <c r="FO230" s="87"/>
      <c r="FP230" s="87"/>
      <c r="FQ230" s="87"/>
      <c r="FR230" s="87"/>
      <c r="FS230" s="87"/>
      <c r="FT230" s="87"/>
      <c r="FU230" s="87"/>
      <c r="FV230" s="87"/>
      <c r="FW230" s="87"/>
      <c r="FX230" s="87"/>
      <c r="FY230" s="87"/>
      <c r="FZ230" s="87"/>
      <c r="GA230" s="87"/>
      <c r="GB230" s="87"/>
      <c r="GC230" s="87"/>
      <c r="GD230" s="87"/>
      <c r="GE230" s="87"/>
      <c r="GF230" s="87"/>
      <c r="GG230" s="87"/>
      <c r="GH230" s="87"/>
      <c r="GI230" s="87"/>
      <c r="GJ230" s="87"/>
      <c r="GK230" s="87">
        <v>1024000000</v>
      </c>
      <c r="GL230" s="699">
        <v>676058000</v>
      </c>
      <c r="GM230" s="699">
        <v>322809881</v>
      </c>
      <c r="GN230" s="699">
        <v>63158000</v>
      </c>
      <c r="GO230" s="699"/>
      <c r="GP230" s="87"/>
      <c r="GQ230" s="87"/>
      <c r="GR230" s="87"/>
      <c r="GS230" s="87"/>
      <c r="GT230" s="87"/>
      <c r="GU230" s="85">
        <f t="shared" ref="GU230:GY232" si="483">FB230+FG230+FL230+FQ230+FV230+GA230+GF230+GK230+GP230</f>
        <v>1024000000</v>
      </c>
      <c r="GV230" s="85">
        <f t="shared" si="483"/>
        <v>888000000</v>
      </c>
      <c r="GW230" s="85">
        <f t="shared" si="483"/>
        <v>322809881</v>
      </c>
      <c r="GX230" s="85">
        <f t="shared" si="483"/>
        <v>63158000</v>
      </c>
      <c r="GY230" s="85">
        <f t="shared" si="483"/>
        <v>0</v>
      </c>
      <c r="GZ230" s="772">
        <f>BM230+DE230+EW230+GU230</f>
        <v>3921012980.1199999</v>
      </c>
      <c r="HA230" s="746" t="s">
        <v>1095</v>
      </c>
      <c r="HB230" s="280" t="s">
        <v>1369</v>
      </c>
      <c r="HC230" s="299" t="s">
        <v>1757</v>
      </c>
    </row>
    <row r="231" spans="1:211" ht="141.75" customHeight="1" x14ac:dyDescent="0.2">
      <c r="A231" s="782"/>
      <c r="B231" s="357"/>
      <c r="C231" s="724" t="s">
        <v>951</v>
      </c>
      <c r="D231" s="837" t="s">
        <v>568</v>
      </c>
      <c r="E231" s="773" t="s">
        <v>569</v>
      </c>
      <c r="F231" s="773" t="s">
        <v>570</v>
      </c>
      <c r="G231" s="287">
        <v>161</v>
      </c>
      <c r="H231" s="283" t="s">
        <v>571</v>
      </c>
      <c r="I231" s="297" t="s">
        <v>572</v>
      </c>
      <c r="J231" s="287" t="s">
        <v>444</v>
      </c>
      <c r="K231" s="281">
        <v>2</v>
      </c>
      <c r="L231" s="554" t="s">
        <v>58</v>
      </c>
      <c r="M231" s="286">
        <v>90</v>
      </c>
      <c r="N231" s="286">
        <v>100</v>
      </c>
      <c r="O231" s="547">
        <v>100</v>
      </c>
      <c r="P231" s="556">
        <v>116</v>
      </c>
      <c r="Q231" s="554">
        <v>100</v>
      </c>
      <c r="R231" s="289"/>
      <c r="S231" s="552">
        <v>118</v>
      </c>
      <c r="T231" s="554">
        <v>100</v>
      </c>
      <c r="U231" s="554"/>
      <c r="V231" s="552">
        <v>75</v>
      </c>
      <c r="W231" s="554">
        <v>100</v>
      </c>
      <c r="X231" s="554"/>
      <c r="Y231" s="554">
        <v>66</v>
      </c>
      <c r="Z231" s="581">
        <f>BM231/$BM$229</f>
        <v>4.9778476900630482E-2</v>
      </c>
      <c r="AA231" s="286">
        <v>3</v>
      </c>
      <c r="AB231" s="286" t="s">
        <v>455</v>
      </c>
      <c r="AC231" s="58"/>
      <c r="AD231" s="58"/>
      <c r="AE231" s="59"/>
      <c r="AF231" s="59"/>
      <c r="AG231" s="58"/>
      <c r="AH231" s="58"/>
      <c r="AI231" s="58"/>
      <c r="AJ231" s="58"/>
      <c r="AK231" s="58"/>
      <c r="AL231" s="58"/>
      <c r="AM231" s="58"/>
      <c r="AN231" s="58"/>
      <c r="AO231" s="58"/>
      <c r="AP231" s="58"/>
      <c r="AQ231" s="58"/>
      <c r="AR231" s="58"/>
      <c r="AS231" s="58"/>
      <c r="AT231" s="58"/>
      <c r="AU231" s="59"/>
      <c r="AV231" s="59"/>
      <c r="AW231" s="58"/>
      <c r="AX231" s="58"/>
      <c r="AY231" s="58"/>
      <c r="AZ231" s="58"/>
      <c r="BA231" s="58"/>
      <c r="BB231" s="58"/>
      <c r="BC231" s="58"/>
      <c r="BD231" s="58"/>
      <c r="BE231" s="57">
        <v>60000000</v>
      </c>
      <c r="BF231" s="58">
        <v>60000000</v>
      </c>
      <c r="BG231" s="54">
        <v>49846333</v>
      </c>
      <c r="BH231" s="54">
        <v>49846333</v>
      </c>
      <c r="BI231" s="57"/>
      <c r="BJ231" s="58"/>
      <c r="BK231" s="58"/>
      <c r="BL231" s="58"/>
      <c r="BM231" s="53">
        <f>+AC231+AG231+AK231+AO231+AS231+AW231+BA231+BE231+BI231</f>
        <v>60000000</v>
      </c>
      <c r="BN231" s="54">
        <f t="shared" si="479"/>
        <v>60000000</v>
      </c>
      <c r="BO231" s="54">
        <f t="shared" si="479"/>
        <v>49846333</v>
      </c>
      <c r="BP231" s="54">
        <f t="shared" si="479"/>
        <v>49846333</v>
      </c>
      <c r="BQ231" s="87"/>
      <c r="BR231" s="87"/>
      <c r="BS231" s="87"/>
      <c r="BT231" s="87"/>
      <c r="BU231" s="87"/>
      <c r="BV231" s="86"/>
      <c r="BW231" s="87"/>
      <c r="BX231" s="87"/>
      <c r="BY231" s="87"/>
      <c r="BZ231" s="87"/>
      <c r="CA231" s="87"/>
      <c r="CB231" s="87"/>
      <c r="CC231" s="87"/>
      <c r="CD231" s="87"/>
      <c r="CE231" s="87"/>
      <c r="CF231" s="87"/>
      <c r="CG231" s="87"/>
      <c r="CH231" s="87"/>
      <c r="CI231" s="87"/>
      <c r="CJ231" s="87"/>
      <c r="CK231" s="87"/>
      <c r="CL231" s="87"/>
      <c r="CM231" s="87"/>
      <c r="CN231" s="87"/>
      <c r="CO231" s="87"/>
      <c r="CP231" s="87"/>
      <c r="CQ231" s="87"/>
      <c r="CR231" s="87"/>
      <c r="CS231" s="87"/>
      <c r="CT231" s="87"/>
      <c r="CU231" s="87"/>
      <c r="CV231" s="88">
        <v>61800000.000000007</v>
      </c>
      <c r="CW231" s="87">
        <v>87500000</v>
      </c>
      <c r="CX231" s="87">
        <v>83340000</v>
      </c>
      <c r="CY231" s="87">
        <v>83340000</v>
      </c>
      <c r="CZ231" s="87"/>
      <c r="DA231" s="87"/>
      <c r="DB231" s="87"/>
      <c r="DC231" s="87"/>
      <c r="DD231" s="87"/>
      <c r="DE231" s="85">
        <f t="shared" si="480"/>
        <v>61800000.000000007</v>
      </c>
      <c r="DF231" s="100">
        <f t="shared" si="480"/>
        <v>87500000</v>
      </c>
      <c r="DG231" s="100">
        <f t="shared" si="480"/>
        <v>83340000</v>
      </c>
      <c r="DH231" s="100">
        <f t="shared" si="480"/>
        <v>83340000</v>
      </c>
      <c r="DI231" s="100"/>
      <c r="DJ231" s="88"/>
      <c r="DK231" s="66"/>
      <c r="DL231" s="88"/>
      <c r="DM231" s="88"/>
      <c r="DN231" s="88"/>
      <c r="DO231" s="88">
        <v>46340000</v>
      </c>
      <c r="DP231" s="88">
        <v>28059667</v>
      </c>
      <c r="DQ231" s="88">
        <v>28059667</v>
      </c>
      <c r="DR231" s="88"/>
      <c r="DS231" s="88"/>
      <c r="DT231" s="88"/>
      <c r="DU231" s="88"/>
      <c r="DV231" s="88"/>
      <c r="DW231" s="88"/>
      <c r="DX231" s="88"/>
      <c r="DY231" s="88"/>
      <c r="DZ231" s="88"/>
      <c r="EA231" s="88"/>
      <c r="EB231" s="88"/>
      <c r="EC231" s="88"/>
      <c r="ED231" s="88"/>
      <c r="EE231" s="88"/>
      <c r="EF231" s="88"/>
      <c r="EG231" s="88"/>
      <c r="EH231" s="88"/>
      <c r="EI231" s="88"/>
      <c r="EJ231" s="88"/>
      <c r="EK231" s="88"/>
      <c r="EL231" s="88"/>
      <c r="EM231" s="88"/>
      <c r="EN231" s="88">
        <v>63650000</v>
      </c>
      <c r="EO231" s="88">
        <v>90000000</v>
      </c>
      <c r="EP231" s="88">
        <v>90000000</v>
      </c>
      <c r="EQ231" s="88">
        <v>90000000</v>
      </c>
      <c r="ER231" s="88"/>
      <c r="ES231" s="88"/>
      <c r="ET231" s="87"/>
      <c r="EU231" s="87"/>
      <c r="EV231" s="87"/>
      <c r="EW231" s="85">
        <f t="shared" si="481"/>
        <v>63650000</v>
      </c>
      <c r="EX231" s="90">
        <f t="shared" si="481"/>
        <v>136340000</v>
      </c>
      <c r="EY231" s="90">
        <f t="shared" si="482"/>
        <v>118059667</v>
      </c>
      <c r="EZ231" s="90">
        <f t="shared" si="482"/>
        <v>118059667</v>
      </c>
      <c r="FA231" s="192"/>
      <c r="FB231" s="87"/>
      <c r="FC231" s="88"/>
      <c r="FD231" s="88"/>
      <c r="FE231" s="88"/>
      <c r="FF231" s="147"/>
      <c r="FG231" s="87"/>
      <c r="FH231" s="87"/>
      <c r="FI231" s="87"/>
      <c r="FJ231" s="87"/>
      <c r="FK231" s="87"/>
      <c r="FL231" s="87"/>
      <c r="FM231" s="87"/>
      <c r="FN231" s="87"/>
      <c r="FO231" s="87"/>
      <c r="FP231" s="87"/>
      <c r="FQ231" s="87"/>
      <c r="FR231" s="87"/>
      <c r="FS231" s="87"/>
      <c r="FT231" s="87"/>
      <c r="FU231" s="87"/>
      <c r="FV231" s="87"/>
      <c r="FW231" s="87"/>
      <c r="FX231" s="87"/>
      <c r="FY231" s="87"/>
      <c r="FZ231" s="87"/>
      <c r="GA231" s="87"/>
      <c r="GB231" s="87"/>
      <c r="GC231" s="87"/>
      <c r="GD231" s="87"/>
      <c r="GE231" s="87"/>
      <c r="GF231" s="87"/>
      <c r="GG231" s="87"/>
      <c r="GH231" s="87"/>
      <c r="GI231" s="87"/>
      <c r="GJ231" s="87"/>
      <c r="GK231" s="87">
        <v>65500000</v>
      </c>
      <c r="GL231" s="699">
        <v>76000000</v>
      </c>
      <c r="GM231" s="699">
        <v>65975000</v>
      </c>
      <c r="GN231" s="699">
        <v>13195000</v>
      </c>
      <c r="GO231" s="699"/>
      <c r="GP231" s="87"/>
      <c r="GQ231" s="87"/>
      <c r="GR231" s="87"/>
      <c r="GS231" s="87"/>
      <c r="GT231" s="87"/>
      <c r="GU231" s="85">
        <f t="shared" si="483"/>
        <v>65500000</v>
      </c>
      <c r="GV231" s="85">
        <f t="shared" si="483"/>
        <v>76000000</v>
      </c>
      <c r="GW231" s="85">
        <f t="shared" si="483"/>
        <v>65975000</v>
      </c>
      <c r="GX231" s="85">
        <f t="shared" si="483"/>
        <v>13195000</v>
      </c>
      <c r="GY231" s="85">
        <f t="shared" si="483"/>
        <v>0</v>
      </c>
      <c r="GZ231" s="772">
        <f>BM231+DE231+EW231+GU231</f>
        <v>250950000</v>
      </c>
      <c r="HA231" s="746" t="s">
        <v>1096</v>
      </c>
      <c r="HB231" s="280" t="s">
        <v>1370</v>
      </c>
      <c r="HC231" s="299" t="s">
        <v>1758</v>
      </c>
    </row>
    <row r="232" spans="1:211" ht="171.75" customHeight="1" x14ac:dyDescent="0.2">
      <c r="A232" s="782"/>
      <c r="B232" s="362"/>
      <c r="C232" s="363"/>
      <c r="D232" s="585"/>
      <c r="E232" s="585"/>
      <c r="F232" s="585"/>
      <c r="G232" s="883">
        <v>162</v>
      </c>
      <c r="H232" s="283" t="s">
        <v>573</v>
      </c>
      <c r="I232" s="504" t="s">
        <v>574</v>
      </c>
      <c r="J232" s="305" t="s">
        <v>444</v>
      </c>
      <c r="K232" s="532">
        <v>2</v>
      </c>
      <c r="L232" s="554" t="s">
        <v>58</v>
      </c>
      <c r="M232" s="286">
        <v>83</v>
      </c>
      <c r="N232" s="286">
        <v>83</v>
      </c>
      <c r="O232" s="547">
        <v>83</v>
      </c>
      <c r="P232" s="556">
        <v>77</v>
      </c>
      <c r="Q232" s="554">
        <v>83</v>
      </c>
      <c r="R232" s="289"/>
      <c r="S232" s="552">
        <v>77</v>
      </c>
      <c r="T232" s="554">
        <v>83</v>
      </c>
      <c r="U232" s="554"/>
      <c r="V232" s="552">
        <v>67</v>
      </c>
      <c r="W232" s="554">
        <v>83</v>
      </c>
      <c r="X232" s="554"/>
      <c r="Y232" s="554">
        <v>67</v>
      </c>
      <c r="Z232" s="581">
        <f>BM232/$BM$229</f>
        <v>0.17262164456416287</v>
      </c>
      <c r="AA232" s="286">
        <v>3</v>
      </c>
      <c r="AB232" s="286" t="s">
        <v>455</v>
      </c>
      <c r="AC232" s="58"/>
      <c r="AD232" s="58"/>
      <c r="AE232" s="59"/>
      <c r="AF232" s="59"/>
      <c r="AG232" s="58"/>
      <c r="AH232" s="55"/>
      <c r="AI232" s="55"/>
      <c r="AJ232" s="55"/>
      <c r="AK232" s="58"/>
      <c r="AL232" s="58"/>
      <c r="AM232" s="58"/>
      <c r="AN232" s="58"/>
      <c r="AO232" s="58"/>
      <c r="AP232" s="58"/>
      <c r="AQ232" s="58"/>
      <c r="AR232" s="58"/>
      <c r="AS232" s="58"/>
      <c r="AT232" s="791"/>
      <c r="AU232" s="838"/>
      <c r="AV232" s="838"/>
      <c r="AW232" s="58"/>
      <c r="AX232" s="58"/>
      <c r="AY232" s="58"/>
      <c r="AZ232" s="58"/>
      <c r="BA232" s="58"/>
      <c r="BB232" s="58"/>
      <c r="BC232" s="58"/>
      <c r="BD232" s="58"/>
      <c r="BE232" s="57">
        <v>208067810</v>
      </c>
      <c r="BF232" s="54">
        <v>224890114</v>
      </c>
      <c r="BG232" s="55">
        <v>186393000</v>
      </c>
      <c r="BH232" s="55">
        <v>186393000</v>
      </c>
      <c r="BI232" s="57"/>
      <c r="BJ232" s="58"/>
      <c r="BK232" s="58"/>
      <c r="BL232" s="58"/>
      <c r="BM232" s="53">
        <f>+AC232+AG232+AK232+AO232+AS232+AW232+BA232+BE232+BI232</f>
        <v>208067810</v>
      </c>
      <c r="BN232" s="54">
        <f t="shared" si="479"/>
        <v>224890114</v>
      </c>
      <c r="BO232" s="54">
        <f t="shared" si="479"/>
        <v>186393000</v>
      </c>
      <c r="BP232" s="54">
        <f t="shared" si="479"/>
        <v>186393000</v>
      </c>
      <c r="BQ232" s="87"/>
      <c r="BR232" s="87"/>
      <c r="BS232" s="87"/>
      <c r="BT232" s="87"/>
      <c r="BU232" s="87"/>
      <c r="BV232" s="86"/>
      <c r="BW232" s="87"/>
      <c r="BX232" s="87"/>
      <c r="BY232" s="87"/>
      <c r="BZ232" s="87"/>
      <c r="CA232" s="87"/>
      <c r="CB232" s="87"/>
      <c r="CC232" s="87"/>
      <c r="CD232" s="87"/>
      <c r="CE232" s="87"/>
      <c r="CF232" s="87"/>
      <c r="CG232" s="87"/>
      <c r="CH232" s="87"/>
      <c r="CI232" s="87"/>
      <c r="CJ232" s="87"/>
      <c r="CK232" s="87"/>
      <c r="CL232" s="87"/>
      <c r="CM232" s="87"/>
      <c r="CN232" s="87"/>
      <c r="CO232" s="87"/>
      <c r="CP232" s="87"/>
      <c r="CQ232" s="87"/>
      <c r="CR232" s="87"/>
      <c r="CS232" s="87"/>
      <c r="CT232" s="87"/>
      <c r="CU232" s="87"/>
      <c r="CV232" s="88">
        <v>214309844.30000004</v>
      </c>
      <c r="CW232" s="87">
        <v>279309844</v>
      </c>
      <c r="CX232" s="87">
        <v>255885000</v>
      </c>
      <c r="CY232" s="87">
        <v>255885000</v>
      </c>
      <c r="CZ232" s="87"/>
      <c r="DA232" s="87"/>
      <c r="DB232" s="87"/>
      <c r="DC232" s="87"/>
      <c r="DD232" s="87"/>
      <c r="DE232" s="85">
        <f t="shared" si="480"/>
        <v>214309844.30000004</v>
      </c>
      <c r="DF232" s="100">
        <f t="shared" si="480"/>
        <v>279309844</v>
      </c>
      <c r="DG232" s="100">
        <f t="shared" si="480"/>
        <v>255885000</v>
      </c>
      <c r="DH232" s="100">
        <f t="shared" si="480"/>
        <v>255885000</v>
      </c>
      <c r="DI232" s="100"/>
      <c r="DJ232" s="88"/>
      <c r="DK232" s="66"/>
      <c r="DL232" s="88"/>
      <c r="DM232" s="88"/>
      <c r="DN232" s="88"/>
      <c r="DO232" s="88">
        <v>70702000</v>
      </c>
      <c r="DP232" s="88">
        <v>41432000</v>
      </c>
      <c r="DQ232" s="88">
        <v>41432000</v>
      </c>
      <c r="DR232" s="88"/>
      <c r="DS232" s="88"/>
      <c r="DT232" s="88"/>
      <c r="DU232" s="88"/>
      <c r="DV232" s="88"/>
      <c r="DW232" s="88"/>
      <c r="DX232" s="88"/>
      <c r="DY232" s="88"/>
      <c r="DZ232" s="88"/>
      <c r="EA232" s="88"/>
      <c r="EB232" s="88"/>
      <c r="EC232" s="88"/>
      <c r="ED232" s="88"/>
      <c r="EE232" s="88"/>
      <c r="EF232" s="88"/>
      <c r="EG232" s="88"/>
      <c r="EH232" s="88"/>
      <c r="EI232" s="88"/>
      <c r="EJ232" s="88"/>
      <c r="EK232" s="88"/>
      <c r="EL232" s="88"/>
      <c r="EM232" s="88"/>
      <c r="EN232" s="88">
        <v>220745433.03</v>
      </c>
      <c r="EO232" s="88">
        <v>252584843</v>
      </c>
      <c r="EP232" s="88">
        <v>239103000</v>
      </c>
      <c r="EQ232" s="88">
        <v>239103000</v>
      </c>
      <c r="ER232" s="88"/>
      <c r="ES232" s="88"/>
      <c r="ET232" s="87"/>
      <c r="EU232" s="87"/>
      <c r="EV232" s="87"/>
      <c r="EW232" s="85">
        <f t="shared" si="481"/>
        <v>220745433.03</v>
      </c>
      <c r="EX232" s="90">
        <f t="shared" si="481"/>
        <v>323286843</v>
      </c>
      <c r="EY232" s="90">
        <f t="shared" si="482"/>
        <v>280535000</v>
      </c>
      <c r="EZ232" s="90">
        <f t="shared" si="482"/>
        <v>280535000</v>
      </c>
      <c r="FA232" s="192"/>
      <c r="FB232" s="87"/>
      <c r="FC232" s="88"/>
      <c r="FD232" s="88"/>
      <c r="FE232" s="88"/>
      <c r="FF232" s="147"/>
      <c r="FG232" s="87"/>
      <c r="FH232" s="87"/>
      <c r="FI232" s="87"/>
      <c r="FJ232" s="87"/>
      <c r="FK232" s="87"/>
      <c r="FL232" s="87"/>
      <c r="FM232" s="87"/>
      <c r="FN232" s="87"/>
      <c r="FO232" s="87"/>
      <c r="FP232" s="87"/>
      <c r="FQ232" s="87"/>
      <c r="FR232" s="87"/>
      <c r="FS232" s="87"/>
      <c r="FT232" s="87"/>
      <c r="FU232" s="87"/>
      <c r="FV232" s="87"/>
      <c r="FW232" s="87"/>
      <c r="FX232" s="87"/>
      <c r="FY232" s="87"/>
      <c r="FZ232" s="87"/>
      <c r="GA232" s="87"/>
      <c r="GB232" s="87"/>
      <c r="GC232" s="87"/>
      <c r="GD232" s="87"/>
      <c r="GE232" s="87"/>
      <c r="GF232" s="87"/>
      <c r="GG232" s="87"/>
      <c r="GH232" s="87"/>
      <c r="GI232" s="87"/>
      <c r="GJ232" s="87"/>
      <c r="GK232" s="87">
        <v>227607796.02787006</v>
      </c>
      <c r="GL232" s="697">
        <v>243800000</v>
      </c>
      <c r="GM232" s="697">
        <v>154550000</v>
      </c>
      <c r="GN232" s="697">
        <v>30910000</v>
      </c>
      <c r="GO232" s="697"/>
      <c r="GP232" s="87"/>
      <c r="GQ232" s="87"/>
      <c r="GR232" s="87"/>
      <c r="GS232" s="87"/>
      <c r="GT232" s="87"/>
      <c r="GU232" s="85">
        <f t="shared" si="483"/>
        <v>227607796.02787006</v>
      </c>
      <c r="GV232" s="85">
        <f t="shared" si="483"/>
        <v>243800000</v>
      </c>
      <c r="GW232" s="85">
        <f t="shared" si="483"/>
        <v>154550000</v>
      </c>
      <c r="GX232" s="85">
        <f t="shared" si="483"/>
        <v>30910000</v>
      </c>
      <c r="GY232" s="85">
        <f t="shared" si="483"/>
        <v>0</v>
      </c>
      <c r="GZ232" s="772">
        <f>BM232+DE232+EW232+GU232</f>
        <v>870730883.3578701</v>
      </c>
      <c r="HA232" s="745" t="s">
        <v>1097</v>
      </c>
      <c r="HB232" s="280" t="s">
        <v>1371</v>
      </c>
      <c r="HC232" s="299" t="s">
        <v>1759</v>
      </c>
    </row>
    <row r="233" spans="1:211" ht="24.75" customHeight="1" x14ac:dyDescent="0.2">
      <c r="A233" s="782"/>
      <c r="B233" s="252">
        <v>13</v>
      </c>
      <c r="C233" s="355" t="s">
        <v>575</v>
      </c>
      <c r="D233" s="254"/>
      <c r="E233" s="254"/>
      <c r="F233" s="254"/>
      <c r="G233" s="586"/>
      <c r="H233" s="586"/>
      <c r="I233" s="586"/>
      <c r="J233" s="586"/>
      <c r="K233" s="586"/>
      <c r="L233" s="586"/>
      <c r="M233" s="586"/>
      <c r="N233" s="586"/>
      <c r="O233" s="586"/>
      <c r="P233" s="586"/>
      <c r="Q233" s="586"/>
      <c r="R233" s="586"/>
      <c r="S233" s="586"/>
      <c r="T233" s="586"/>
      <c r="U233" s="586"/>
      <c r="V233" s="586"/>
      <c r="W233" s="586"/>
      <c r="X233" s="586"/>
      <c r="Y233" s="586"/>
      <c r="Z233" s="586"/>
      <c r="AA233" s="586"/>
      <c r="AB233" s="586"/>
      <c r="AC233" s="211">
        <f t="shared" ref="AC233:CN233" si="484">AC234+AC236+AC238</f>
        <v>0</v>
      </c>
      <c r="AD233" s="211">
        <f t="shared" si="484"/>
        <v>0</v>
      </c>
      <c r="AE233" s="211">
        <f t="shared" si="484"/>
        <v>0</v>
      </c>
      <c r="AF233" s="211">
        <f t="shared" si="484"/>
        <v>0</v>
      </c>
      <c r="AG233" s="211">
        <f t="shared" si="484"/>
        <v>18910075816</v>
      </c>
      <c r="AH233" s="211">
        <f t="shared" si="484"/>
        <v>19181808428</v>
      </c>
      <c r="AI233" s="211">
        <f t="shared" si="484"/>
        <v>14508774066</v>
      </c>
      <c r="AJ233" s="211">
        <f t="shared" si="484"/>
        <v>14508774066</v>
      </c>
      <c r="AK233" s="211">
        <f t="shared" si="484"/>
        <v>0</v>
      </c>
      <c r="AL233" s="211">
        <f t="shared" si="484"/>
        <v>0</v>
      </c>
      <c r="AM233" s="211">
        <f t="shared" si="484"/>
        <v>0</v>
      </c>
      <c r="AN233" s="211">
        <f t="shared" si="484"/>
        <v>0</v>
      </c>
      <c r="AO233" s="211">
        <f t="shared" si="484"/>
        <v>0</v>
      </c>
      <c r="AP233" s="211">
        <f t="shared" si="484"/>
        <v>124458172</v>
      </c>
      <c r="AQ233" s="211">
        <f t="shared" si="484"/>
        <v>0</v>
      </c>
      <c r="AR233" s="211">
        <f t="shared" si="484"/>
        <v>0</v>
      </c>
      <c r="AS233" s="211">
        <f t="shared" si="484"/>
        <v>0</v>
      </c>
      <c r="AT233" s="211">
        <f t="shared" si="484"/>
        <v>0</v>
      </c>
      <c r="AU233" s="211">
        <f t="shared" si="484"/>
        <v>0</v>
      </c>
      <c r="AV233" s="211">
        <f t="shared" si="484"/>
        <v>0</v>
      </c>
      <c r="AW233" s="211">
        <f t="shared" si="484"/>
        <v>0</v>
      </c>
      <c r="AX233" s="211">
        <f t="shared" si="484"/>
        <v>0</v>
      </c>
      <c r="AY233" s="211">
        <f t="shared" si="484"/>
        <v>0</v>
      </c>
      <c r="AZ233" s="211">
        <f t="shared" si="484"/>
        <v>0</v>
      </c>
      <c r="BA233" s="211">
        <f t="shared" si="484"/>
        <v>0</v>
      </c>
      <c r="BB233" s="211">
        <f t="shared" si="484"/>
        <v>0</v>
      </c>
      <c r="BC233" s="211">
        <f t="shared" si="484"/>
        <v>0</v>
      </c>
      <c r="BD233" s="211">
        <f t="shared" si="484"/>
        <v>0</v>
      </c>
      <c r="BE233" s="211">
        <f t="shared" si="484"/>
        <v>0</v>
      </c>
      <c r="BF233" s="211">
        <f t="shared" si="484"/>
        <v>0</v>
      </c>
      <c r="BG233" s="211">
        <f t="shared" si="484"/>
        <v>0</v>
      </c>
      <c r="BH233" s="211">
        <f t="shared" si="484"/>
        <v>0</v>
      </c>
      <c r="BI233" s="211">
        <f t="shared" si="484"/>
        <v>0</v>
      </c>
      <c r="BJ233" s="211">
        <f t="shared" si="484"/>
        <v>0</v>
      </c>
      <c r="BK233" s="211">
        <f t="shared" si="484"/>
        <v>0</v>
      </c>
      <c r="BL233" s="211">
        <f t="shared" si="484"/>
        <v>0</v>
      </c>
      <c r="BM233" s="211">
        <f t="shared" si="484"/>
        <v>18910075816</v>
      </c>
      <c r="BN233" s="211">
        <f t="shared" si="484"/>
        <v>19306266600</v>
      </c>
      <c r="BO233" s="211">
        <f t="shared" si="484"/>
        <v>14508774066</v>
      </c>
      <c r="BP233" s="211">
        <f t="shared" si="484"/>
        <v>14508774066</v>
      </c>
      <c r="BQ233" s="211">
        <f t="shared" si="484"/>
        <v>0</v>
      </c>
      <c r="BR233" s="211">
        <f t="shared" si="484"/>
        <v>0</v>
      </c>
      <c r="BS233" s="211">
        <f t="shared" si="484"/>
        <v>0</v>
      </c>
      <c r="BT233" s="211">
        <f t="shared" si="484"/>
        <v>0</v>
      </c>
      <c r="BU233" s="211">
        <f t="shared" si="484"/>
        <v>14820887397.66</v>
      </c>
      <c r="BV233" s="211">
        <f t="shared" si="484"/>
        <v>96518485</v>
      </c>
      <c r="BW233" s="211">
        <f t="shared" si="484"/>
        <v>0</v>
      </c>
      <c r="BX233" s="211">
        <f t="shared" si="484"/>
        <v>0</v>
      </c>
      <c r="BY233" s="211">
        <f t="shared" si="484"/>
        <v>0</v>
      </c>
      <c r="BZ233" s="211">
        <f t="shared" si="484"/>
        <v>0</v>
      </c>
      <c r="CA233" s="211">
        <f t="shared" si="484"/>
        <v>15798038104</v>
      </c>
      <c r="CB233" s="211">
        <f t="shared" si="484"/>
        <v>15516775294.75</v>
      </c>
      <c r="CC233" s="211">
        <f t="shared" si="484"/>
        <v>15516775294.75</v>
      </c>
      <c r="CD233" s="211">
        <f t="shared" si="484"/>
        <v>0</v>
      </c>
      <c r="CE233" s="211">
        <f t="shared" si="484"/>
        <v>0</v>
      </c>
      <c r="CF233" s="211">
        <f t="shared" si="484"/>
        <v>0</v>
      </c>
      <c r="CG233" s="211">
        <f t="shared" si="484"/>
        <v>0</v>
      </c>
      <c r="CH233" s="211">
        <f t="shared" si="484"/>
        <v>0</v>
      </c>
      <c r="CI233" s="211">
        <f t="shared" si="484"/>
        <v>0</v>
      </c>
      <c r="CJ233" s="211">
        <f t="shared" si="484"/>
        <v>0</v>
      </c>
      <c r="CK233" s="211">
        <f t="shared" si="484"/>
        <v>0</v>
      </c>
      <c r="CL233" s="211">
        <f t="shared" si="484"/>
        <v>0</v>
      </c>
      <c r="CM233" s="211">
        <f t="shared" si="484"/>
        <v>0</v>
      </c>
      <c r="CN233" s="211">
        <f t="shared" si="484"/>
        <v>0</v>
      </c>
      <c r="CO233" s="211">
        <f t="shared" ref="CO233:EV233" si="485">CO234+CO236+CO238</f>
        <v>0</v>
      </c>
      <c r="CP233" s="211">
        <f t="shared" si="485"/>
        <v>0</v>
      </c>
      <c r="CQ233" s="211">
        <f t="shared" si="485"/>
        <v>0</v>
      </c>
      <c r="CR233" s="211">
        <f t="shared" si="485"/>
        <v>0</v>
      </c>
      <c r="CS233" s="211">
        <f t="shared" si="485"/>
        <v>0</v>
      </c>
      <c r="CT233" s="211">
        <f t="shared" si="485"/>
        <v>0</v>
      </c>
      <c r="CU233" s="211">
        <f t="shared" si="485"/>
        <v>0</v>
      </c>
      <c r="CV233" s="211">
        <f t="shared" si="485"/>
        <v>0</v>
      </c>
      <c r="CW233" s="211">
        <f t="shared" si="485"/>
        <v>0</v>
      </c>
      <c r="CX233" s="211">
        <f t="shared" si="485"/>
        <v>0</v>
      </c>
      <c r="CY233" s="211">
        <f t="shared" si="485"/>
        <v>0</v>
      </c>
      <c r="CZ233" s="211">
        <f t="shared" si="485"/>
        <v>0</v>
      </c>
      <c r="DA233" s="211">
        <f t="shared" si="485"/>
        <v>0</v>
      </c>
      <c r="DB233" s="211">
        <f t="shared" si="485"/>
        <v>0</v>
      </c>
      <c r="DC233" s="211">
        <f t="shared" si="485"/>
        <v>0</v>
      </c>
      <c r="DD233" s="211">
        <f t="shared" si="485"/>
        <v>0</v>
      </c>
      <c r="DE233" s="211">
        <f t="shared" si="485"/>
        <v>14820887397.66</v>
      </c>
      <c r="DF233" s="211">
        <f t="shared" si="485"/>
        <v>15894556589</v>
      </c>
      <c r="DG233" s="211">
        <f t="shared" si="485"/>
        <v>15516775294.75</v>
      </c>
      <c r="DH233" s="211">
        <f t="shared" si="485"/>
        <v>15516775294.75</v>
      </c>
      <c r="DI233" s="211">
        <f t="shared" si="485"/>
        <v>0</v>
      </c>
      <c r="DJ233" s="211">
        <f t="shared" si="485"/>
        <v>0</v>
      </c>
      <c r="DK233" s="211">
        <f t="shared" si="485"/>
        <v>0</v>
      </c>
      <c r="DL233" s="211">
        <f t="shared" si="485"/>
        <v>0</v>
      </c>
      <c r="DM233" s="211">
        <f t="shared" si="485"/>
        <v>0</v>
      </c>
      <c r="DN233" s="211">
        <f t="shared" si="485"/>
        <v>15265514018.5298</v>
      </c>
      <c r="DO233" s="211">
        <f t="shared" si="485"/>
        <v>2073520700</v>
      </c>
      <c r="DP233" s="211">
        <f t="shared" si="485"/>
        <v>1827390624</v>
      </c>
      <c r="DQ233" s="211">
        <f t="shared" si="485"/>
        <v>1827390624</v>
      </c>
      <c r="DR233" s="211">
        <f t="shared" si="485"/>
        <v>0</v>
      </c>
      <c r="DS233" s="211">
        <f t="shared" si="485"/>
        <v>0</v>
      </c>
      <c r="DT233" s="211">
        <f t="shared" si="485"/>
        <v>18783295994</v>
      </c>
      <c r="DU233" s="211">
        <f t="shared" si="485"/>
        <v>15974771791</v>
      </c>
      <c r="DV233" s="211">
        <f t="shared" si="485"/>
        <v>15974771791</v>
      </c>
      <c r="DW233" s="211">
        <f t="shared" si="485"/>
        <v>0</v>
      </c>
      <c r="DX233" s="211">
        <f t="shared" si="485"/>
        <v>0</v>
      </c>
      <c r="DY233" s="211">
        <f t="shared" si="485"/>
        <v>0</v>
      </c>
      <c r="DZ233" s="211">
        <f t="shared" si="485"/>
        <v>0</v>
      </c>
      <c r="EA233" s="211">
        <f t="shared" si="485"/>
        <v>0</v>
      </c>
      <c r="EB233" s="211">
        <f t="shared" si="485"/>
        <v>0</v>
      </c>
      <c r="EC233" s="211">
        <f t="shared" si="485"/>
        <v>0</v>
      </c>
      <c r="ED233" s="211">
        <f t="shared" si="485"/>
        <v>0</v>
      </c>
      <c r="EE233" s="211">
        <f t="shared" si="485"/>
        <v>0</v>
      </c>
      <c r="EF233" s="211">
        <f t="shared" si="485"/>
        <v>0</v>
      </c>
      <c r="EG233" s="211">
        <f t="shared" si="485"/>
        <v>0</v>
      </c>
      <c r="EH233" s="211">
        <f t="shared" si="485"/>
        <v>0</v>
      </c>
      <c r="EI233" s="211">
        <f t="shared" si="485"/>
        <v>0</v>
      </c>
      <c r="EJ233" s="211">
        <f t="shared" si="485"/>
        <v>0</v>
      </c>
      <c r="EK233" s="211">
        <f t="shared" si="485"/>
        <v>0</v>
      </c>
      <c r="EL233" s="211">
        <f t="shared" si="485"/>
        <v>0</v>
      </c>
      <c r="EM233" s="211">
        <f t="shared" si="485"/>
        <v>0</v>
      </c>
      <c r="EN233" s="211">
        <f t="shared" si="485"/>
        <v>0</v>
      </c>
      <c r="EO233" s="211">
        <f t="shared" si="485"/>
        <v>0</v>
      </c>
      <c r="EP233" s="211">
        <f t="shared" si="485"/>
        <v>0</v>
      </c>
      <c r="EQ233" s="211">
        <f t="shared" si="485"/>
        <v>0</v>
      </c>
      <c r="ER233" s="211">
        <f t="shared" si="485"/>
        <v>0</v>
      </c>
      <c r="ES233" s="211">
        <f t="shared" si="485"/>
        <v>0</v>
      </c>
      <c r="ET233" s="211">
        <f t="shared" si="485"/>
        <v>0</v>
      </c>
      <c r="EU233" s="211">
        <f t="shared" si="485"/>
        <v>0</v>
      </c>
      <c r="EV233" s="211">
        <f t="shared" si="485"/>
        <v>0</v>
      </c>
      <c r="EW233" s="211">
        <f t="shared" ref="EW233" si="486">EW234+EW236+EW238</f>
        <v>15265514018.5298</v>
      </c>
      <c r="EX233" s="211">
        <f t="shared" ref="EX233:GZ233" si="487">EX234+EX236+EX238</f>
        <v>20856816694</v>
      </c>
      <c r="EY233" s="211">
        <f t="shared" si="487"/>
        <v>17802162415</v>
      </c>
      <c r="EZ233" s="211">
        <f t="shared" si="487"/>
        <v>17802162415</v>
      </c>
      <c r="FA233" s="211">
        <f t="shared" si="487"/>
        <v>0</v>
      </c>
      <c r="FB233" s="211">
        <f t="shared" si="487"/>
        <v>0</v>
      </c>
      <c r="FC233" s="211">
        <f t="shared" si="487"/>
        <v>0</v>
      </c>
      <c r="FD233" s="211">
        <f t="shared" si="487"/>
        <v>0</v>
      </c>
      <c r="FE233" s="211">
        <f t="shared" si="487"/>
        <v>0</v>
      </c>
      <c r="FF233" s="211">
        <f t="shared" si="487"/>
        <v>0</v>
      </c>
      <c r="FG233" s="211">
        <f t="shared" si="487"/>
        <v>15723479438.675694</v>
      </c>
      <c r="FH233" s="211">
        <f t="shared" si="487"/>
        <v>78204383</v>
      </c>
      <c r="FI233" s="211">
        <f t="shared" si="487"/>
        <v>0</v>
      </c>
      <c r="FJ233" s="211">
        <f t="shared" si="487"/>
        <v>0</v>
      </c>
      <c r="FK233" s="211">
        <f t="shared" si="487"/>
        <v>0</v>
      </c>
      <c r="FL233" s="211">
        <f t="shared" si="487"/>
        <v>0</v>
      </c>
      <c r="FM233" s="211">
        <f t="shared" si="487"/>
        <v>21127538778</v>
      </c>
      <c r="FN233" s="211">
        <f t="shared" si="487"/>
        <v>2235022367</v>
      </c>
      <c r="FO233" s="211">
        <f t="shared" si="487"/>
        <v>2199486367</v>
      </c>
      <c r="FP233" s="211">
        <f t="shared" si="487"/>
        <v>0</v>
      </c>
      <c r="FQ233" s="211">
        <f t="shared" si="487"/>
        <v>0</v>
      </c>
      <c r="FR233" s="211">
        <f t="shared" si="487"/>
        <v>0</v>
      </c>
      <c r="FS233" s="211">
        <f t="shared" si="487"/>
        <v>0</v>
      </c>
      <c r="FT233" s="211">
        <f t="shared" si="487"/>
        <v>0</v>
      </c>
      <c r="FU233" s="211">
        <f t="shared" si="487"/>
        <v>0</v>
      </c>
      <c r="FV233" s="211">
        <f t="shared" si="487"/>
        <v>0</v>
      </c>
      <c r="FW233" s="211">
        <f t="shared" si="487"/>
        <v>0</v>
      </c>
      <c r="FX233" s="211">
        <f t="shared" si="487"/>
        <v>0</v>
      </c>
      <c r="FY233" s="211">
        <f t="shared" si="487"/>
        <v>0</v>
      </c>
      <c r="FZ233" s="211">
        <f t="shared" si="487"/>
        <v>0</v>
      </c>
      <c r="GA233" s="211">
        <f t="shared" si="487"/>
        <v>0</v>
      </c>
      <c r="GB233" s="211">
        <f t="shared" si="487"/>
        <v>0</v>
      </c>
      <c r="GC233" s="211">
        <f t="shared" si="487"/>
        <v>0</v>
      </c>
      <c r="GD233" s="211">
        <f t="shared" si="487"/>
        <v>0</v>
      </c>
      <c r="GE233" s="211">
        <f t="shared" si="487"/>
        <v>0</v>
      </c>
      <c r="GF233" s="211">
        <f t="shared" si="487"/>
        <v>0</v>
      </c>
      <c r="GG233" s="211">
        <f t="shared" si="487"/>
        <v>0</v>
      </c>
      <c r="GH233" s="211">
        <f t="shared" si="487"/>
        <v>0</v>
      </c>
      <c r="GI233" s="211">
        <f t="shared" si="487"/>
        <v>0</v>
      </c>
      <c r="GJ233" s="211">
        <f t="shared" si="487"/>
        <v>0</v>
      </c>
      <c r="GK233" s="211">
        <f t="shared" si="487"/>
        <v>0</v>
      </c>
      <c r="GL233" s="211">
        <f t="shared" si="487"/>
        <v>0</v>
      </c>
      <c r="GM233" s="211">
        <f t="shared" si="487"/>
        <v>0</v>
      </c>
      <c r="GN233" s="211">
        <f t="shared" si="487"/>
        <v>0</v>
      </c>
      <c r="GO233" s="211">
        <f t="shared" si="487"/>
        <v>0</v>
      </c>
      <c r="GP233" s="211">
        <f t="shared" si="487"/>
        <v>0</v>
      </c>
      <c r="GQ233" s="211">
        <f t="shared" si="487"/>
        <v>0</v>
      </c>
      <c r="GR233" s="211">
        <f t="shared" si="487"/>
        <v>0</v>
      </c>
      <c r="GS233" s="211">
        <f t="shared" si="487"/>
        <v>0</v>
      </c>
      <c r="GT233" s="211">
        <f t="shared" si="487"/>
        <v>0</v>
      </c>
      <c r="GU233" s="211">
        <f t="shared" si="487"/>
        <v>15723479438.675694</v>
      </c>
      <c r="GV233" s="211">
        <f t="shared" si="487"/>
        <v>21205743161</v>
      </c>
      <c r="GW233" s="211">
        <f t="shared" si="487"/>
        <v>2235022367</v>
      </c>
      <c r="GX233" s="211">
        <f t="shared" si="487"/>
        <v>2199486367</v>
      </c>
      <c r="GY233" s="211">
        <f t="shared" si="487"/>
        <v>0</v>
      </c>
      <c r="GZ233" s="825">
        <f t="shared" si="487"/>
        <v>64719956670.865494</v>
      </c>
      <c r="HA233" s="256"/>
      <c r="HB233" s="263"/>
      <c r="HC233" s="326"/>
    </row>
    <row r="234" spans="1:211" ht="24.75" customHeight="1" x14ac:dyDescent="0.2">
      <c r="A234" s="782"/>
      <c r="B234" s="783"/>
      <c r="C234" s="266">
        <v>47</v>
      </c>
      <c r="D234" s="267" t="s">
        <v>576</v>
      </c>
      <c r="E234" s="270"/>
      <c r="F234" s="270"/>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51">
        <f t="shared" ref="AC234:BL234" si="488">SUM(AC235)</f>
        <v>0</v>
      </c>
      <c r="AD234" s="51">
        <f t="shared" si="488"/>
        <v>0</v>
      </c>
      <c r="AE234" s="51">
        <f t="shared" si="488"/>
        <v>0</v>
      </c>
      <c r="AF234" s="51">
        <f t="shared" si="488"/>
        <v>0</v>
      </c>
      <c r="AG234" s="51">
        <f t="shared" si="488"/>
        <v>28200000</v>
      </c>
      <c r="AH234" s="51">
        <f t="shared" si="488"/>
        <v>28200000</v>
      </c>
      <c r="AI234" s="51">
        <f t="shared" si="488"/>
        <v>8167000</v>
      </c>
      <c r="AJ234" s="51">
        <f t="shared" si="488"/>
        <v>8167000</v>
      </c>
      <c r="AK234" s="51">
        <f t="shared" si="488"/>
        <v>0</v>
      </c>
      <c r="AL234" s="51">
        <f t="shared" si="488"/>
        <v>0</v>
      </c>
      <c r="AM234" s="51">
        <f t="shared" si="488"/>
        <v>0</v>
      </c>
      <c r="AN234" s="51">
        <f t="shared" si="488"/>
        <v>0</v>
      </c>
      <c r="AO234" s="51">
        <f t="shared" si="488"/>
        <v>0</v>
      </c>
      <c r="AP234" s="51">
        <f t="shared" si="488"/>
        <v>0</v>
      </c>
      <c r="AQ234" s="51">
        <f t="shared" si="488"/>
        <v>0</v>
      </c>
      <c r="AR234" s="51">
        <f t="shared" si="488"/>
        <v>0</v>
      </c>
      <c r="AS234" s="51">
        <f t="shared" si="488"/>
        <v>0</v>
      </c>
      <c r="AT234" s="51">
        <f t="shared" si="488"/>
        <v>0</v>
      </c>
      <c r="AU234" s="51">
        <f t="shared" si="488"/>
        <v>0</v>
      </c>
      <c r="AV234" s="51">
        <f t="shared" si="488"/>
        <v>0</v>
      </c>
      <c r="AW234" s="51">
        <f t="shared" si="488"/>
        <v>0</v>
      </c>
      <c r="AX234" s="51">
        <f t="shared" si="488"/>
        <v>0</v>
      </c>
      <c r="AY234" s="51">
        <f t="shared" si="488"/>
        <v>0</v>
      </c>
      <c r="AZ234" s="51">
        <f t="shared" si="488"/>
        <v>0</v>
      </c>
      <c r="BA234" s="51">
        <f t="shared" si="488"/>
        <v>0</v>
      </c>
      <c r="BB234" s="51">
        <f t="shared" si="488"/>
        <v>0</v>
      </c>
      <c r="BC234" s="51">
        <f t="shared" si="488"/>
        <v>0</v>
      </c>
      <c r="BD234" s="51">
        <f t="shared" si="488"/>
        <v>0</v>
      </c>
      <c r="BE234" s="51">
        <f t="shared" si="488"/>
        <v>0</v>
      </c>
      <c r="BF234" s="51">
        <f t="shared" si="488"/>
        <v>0</v>
      </c>
      <c r="BG234" s="51">
        <f t="shared" si="488"/>
        <v>0</v>
      </c>
      <c r="BH234" s="51">
        <f t="shared" si="488"/>
        <v>0</v>
      </c>
      <c r="BI234" s="51">
        <f t="shared" si="488"/>
        <v>0</v>
      </c>
      <c r="BJ234" s="51">
        <f t="shared" si="488"/>
        <v>0</v>
      </c>
      <c r="BK234" s="51">
        <f t="shared" si="488"/>
        <v>0</v>
      </c>
      <c r="BL234" s="51">
        <f t="shared" si="488"/>
        <v>0</v>
      </c>
      <c r="BM234" s="51">
        <f t="shared" ref="BM234:DX234" si="489">SUM(BM235)</f>
        <v>28200000</v>
      </c>
      <c r="BN234" s="51">
        <f t="shared" si="489"/>
        <v>28200000</v>
      </c>
      <c r="BO234" s="51">
        <f t="shared" si="489"/>
        <v>8167000</v>
      </c>
      <c r="BP234" s="51">
        <f t="shared" si="489"/>
        <v>8167000</v>
      </c>
      <c r="BQ234" s="51">
        <f t="shared" si="489"/>
        <v>0</v>
      </c>
      <c r="BR234" s="51">
        <f t="shared" si="489"/>
        <v>0</v>
      </c>
      <c r="BS234" s="51">
        <f t="shared" si="489"/>
        <v>0</v>
      </c>
      <c r="BT234" s="51">
        <f t="shared" si="489"/>
        <v>0</v>
      </c>
      <c r="BU234" s="51">
        <f t="shared" si="489"/>
        <v>29046000</v>
      </c>
      <c r="BV234" s="51">
        <f t="shared" si="489"/>
        <v>0</v>
      </c>
      <c r="BW234" s="51">
        <f t="shared" si="489"/>
        <v>0</v>
      </c>
      <c r="BX234" s="51">
        <f t="shared" si="489"/>
        <v>0</v>
      </c>
      <c r="BY234" s="51">
        <f t="shared" si="489"/>
        <v>0</v>
      </c>
      <c r="BZ234" s="51">
        <f t="shared" si="489"/>
        <v>0</v>
      </c>
      <c r="CA234" s="51">
        <f t="shared" si="489"/>
        <v>29046000</v>
      </c>
      <c r="CB234" s="51">
        <f t="shared" si="489"/>
        <v>0</v>
      </c>
      <c r="CC234" s="51">
        <f t="shared" si="489"/>
        <v>0</v>
      </c>
      <c r="CD234" s="51">
        <f t="shared" si="489"/>
        <v>0</v>
      </c>
      <c r="CE234" s="51">
        <f t="shared" si="489"/>
        <v>0</v>
      </c>
      <c r="CF234" s="51">
        <f t="shared" si="489"/>
        <v>0</v>
      </c>
      <c r="CG234" s="51">
        <f t="shared" si="489"/>
        <v>0</v>
      </c>
      <c r="CH234" s="51">
        <f t="shared" si="489"/>
        <v>0</v>
      </c>
      <c r="CI234" s="51">
        <f t="shared" si="489"/>
        <v>0</v>
      </c>
      <c r="CJ234" s="51">
        <f t="shared" si="489"/>
        <v>0</v>
      </c>
      <c r="CK234" s="51">
        <f t="shared" si="489"/>
        <v>0</v>
      </c>
      <c r="CL234" s="51">
        <f t="shared" si="489"/>
        <v>0</v>
      </c>
      <c r="CM234" s="51">
        <f t="shared" si="489"/>
        <v>0</v>
      </c>
      <c r="CN234" s="51">
        <f t="shared" si="489"/>
        <v>0</v>
      </c>
      <c r="CO234" s="51">
        <f t="shared" si="489"/>
        <v>0</v>
      </c>
      <c r="CP234" s="51">
        <f t="shared" si="489"/>
        <v>0</v>
      </c>
      <c r="CQ234" s="51">
        <f t="shared" si="489"/>
        <v>0</v>
      </c>
      <c r="CR234" s="51">
        <f t="shared" si="489"/>
        <v>0</v>
      </c>
      <c r="CS234" s="51">
        <f t="shared" si="489"/>
        <v>0</v>
      </c>
      <c r="CT234" s="51">
        <f t="shared" si="489"/>
        <v>0</v>
      </c>
      <c r="CU234" s="51">
        <f t="shared" si="489"/>
        <v>0</v>
      </c>
      <c r="CV234" s="51">
        <f t="shared" si="489"/>
        <v>0</v>
      </c>
      <c r="CW234" s="51">
        <f t="shared" si="489"/>
        <v>0</v>
      </c>
      <c r="CX234" s="51">
        <f t="shared" si="489"/>
        <v>0</v>
      </c>
      <c r="CY234" s="51">
        <f t="shared" si="489"/>
        <v>0</v>
      </c>
      <c r="CZ234" s="51">
        <f t="shared" si="489"/>
        <v>0</v>
      </c>
      <c r="DA234" s="51">
        <f t="shared" si="489"/>
        <v>0</v>
      </c>
      <c r="DB234" s="51">
        <f t="shared" si="489"/>
        <v>0</v>
      </c>
      <c r="DC234" s="51">
        <f t="shared" si="489"/>
        <v>0</v>
      </c>
      <c r="DD234" s="51">
        <f t="shared" si="489"/>
        <v>0</v>
      </c>
      <c r="DE234" s="51">
        <f t="shared" si="489"/>
        <v>29046000</v>
      </c>
      <c r="DF234" s="51">
        <f t="shared" si="489"/>
        <v>29046000</v>
      </c>
      <c r="DG234" s="51">
        <f t="shared" si="489"/>
        <v>0</v>
      </c>
      <c r="DH234" s="51">
        <f t="shared" si="489"/>
        <v>0</v>
      </c>
      <c r="DI234" s="51">
        <f t="shared" si="489"/>
        <v>0</v>
      </c>
      <c r="DJ234" s="51">
        <f t="shared" si="489"/>
        <v>0</v>
      </c>
      <c r="DK234" s="51">
        <f t="shared" si="489"/>
        <v>0</v>
      </c>
      <c r="DL234" s="51">
        <f t="shared" si="489"/>
        <v>0</v>
      </c>
      <c r="DM234" s="51">
        <f t="shared" si="489"/>
        <v>0</v>
      </c>
      <c r="DN234" s="51">
        <f t="shared" si="489"/>
        <v>29917380</v>
      </c>
      <c r="DO234" s="51">
        <f t="shared" si="489"/>
        <v>0</v>
      </c>
      <c r="DP234" s="51">
        <f t="shared" si="489"/>
        <v>0</v>
      </c>
      <c r="DQ234" s="51">
        <f t="shared" si="489"/>
        <v>0</v>
      </c>
      <c r="DR234" s="51">
        <f t="shared" si="489"/>
        <v>0</v>
      </c>
      <c r="DS234" s="51">
        <f t="shared" si="489"/>
        <v>0</v>
      </c>
      <c r="DT234" s="51">
        <f t="shared" si="489"/>
        <v>29046000</v>
      </c>
      <c r="DU234" s="51">
        <f t="shared" si="489"/>
        <v>24352000</v>
      </c>
      <c r="DV234" s="51">
        <f t="shared" si="489"/>
        <v>24352000</v>
      </c>
      <c r="DW234" s="51">
        <f t="shared" si="489"/>
        <v>0</v>
      </c>
      <c r="DX234" s="51">
        <f t="shared" si="489"/>
        <v>0</v>
      </c>
      <c r="DY234" s="51">
        <f t="shared" ref="DY234:EW234" si="490">SUM(DY235)</f>
        <v>0</v>
      </c>
      <c r="DZ234" s="51">
        <f t="shared" si="490"/>
        <v>0</v>
      </c>
      <c r="EA234" s="51">
        <f t="shared" si="490"/>
        <v>0</v>
      </c>
      <c r="EB234" s="51">
        <f t="shared" si="490"/>
        <v>0</v>
      </c>
      <c r="EC234" s="51">
        <f t="shared" si="490"/>
        <v>0</v>
      </c>
      <c r="ED234" s="51">
        <f t="shared" si="490"/>
        <v>0</v>
      </c>
      <c r="EE234" s="51">
        <f t="shared" si="490"/>
        <v>0</v>
      </c>
      <c r="EF234" s="51">
        <f t="shared" si="490"/>
        <v>0</v>
      </c>
      <c r="EG234" s="51">
        <f t="shared" si="490"/>
        <v>0</v>
      </c>
      <c r="EH234" s="51">
        <f t="shared" si="490"/>
        <v>0</v>
      </c>
      <c r="EI234" s="51">
        <f t="shared" si="490"/>
        <v>0</v>
      </c>
      <c r="EJ234" s="51">
        <f t="shared" si="490"/>
        <v>0</v>
      </c>
      <c r="EK234" s="51">
        <f t="shared" si="490"/>
        <v>0</v>
      </c>
      <c r="EL234" s="51">
        <f t="shared" si="490"/>
        <v>0</v>
      </c>
      <c r="EM234" s="51">
        <f t="shared" si="490"/>
        <v>0</v>
      </c>
      <c r="EN234" s="51">
        <f t="shared" si="490"/>
        <v>0</v>
      </c>
      <c r="EO234" s="51">
        <f t="shared" si="490"/>
        <v>0</v>
      </c>
      <c r="EP234" s="51">
        <f t="shared" si="490"/>
        <v>0</v>
      </c>
      <c r="EQ234" s="51">
        <f t="shared" si="490"/>
        <v>0</v>
      </c>
      <c r="ER234" s="51">
        <f t="shared" si="490"/>
        <v>0</v>
      </c>
      <c r="ES234" s="51">
        <f t="shared" si="490"/>
        <v>0</v>
      </c>
      <c r="ET234" s="51">
        <f t="shared" si="490"/>
        <v>0</v>
      </c>
      <c r="EU234" s="51">
        <f t="shared" si="490"/>
        <v>0</v>
      </c>
      <c r="EV234" s="51">
        <f t="shared" si="490"/>
        <v>0</v>
      </c>
      <c r="EW234" s="51">
        <f t="shared" si="490"/>
        <v>29917380</v>
      </c>
      <c r="EX234" s="51">
        <f t="shared" ref="EX234:GZ234" si="491">SUM(EX235)</f>
        <v>29046000</v>
      </c>
      <c r="EY234" s="51">
        <f t="shared" si="491"/>
        <v>24352000</v>
      </c>
      <c r="EZ234" s="51">
        <f t="shared" si="491"/>
        <v>24352000</v>
      </c>
      <c r="FA234" s="51">
        <f t="shared" si="491"/>
        <v>0</v>
      </c>
      <c r="FB234" s="51">
        <f t="shared" si="491"/>
        <v>0</v>
      </c>
      <c r="FC234" s="51">
        <f t="shared" si="491"/>
        <v>0</v>
      </c>
      <c r="FD234" s="51">
        <f t="shared" si="491"/>
        <v>0</v>
      </c>
      <c r="FE234" s="51">
        <f t="shared" si="491"/>
        <v>0</v>
      </c>
      <c r="FF234" s="51">
        <f t="shared" si="491"/>
        <v>0</v>
      </c>
      <c r="FG234" s="51">
        <f t="shared" si="491"/>
        <v>30814901.400000002</v>
      </c>
      <c r="FH234" s="51">
        <f t="shared" si="491"/>
        <v>0</v>
      </c>
      <c r="FI234" s="51">
        <f t="shared" si="491"/>
        <v>0</v>
      </c>
      <c r="FJ234" s="51">
        <f t="shared" si="491"/>
        <v>0</v>
      </c>
      <c r="FK234" s="51">
        <f t="shared" si="491"/>
        <v>0</v>
      </c>
      <c r="FL234" s="51">
        <f t="shared" si="491"/>
        <v>0</v>
      </c>
      <c r="FM234" s="51">
        <f t="shared" si="491"/>
        <v>30800000</v>
      </c>
      <c r="FN234" s="51">
        <f t="shared" si="491"/>
        <v>28541000</v>
      </c>
      <c r="FO234" s="51">
        <f t="shared" si="491"/>
        <v>8394000</v>
      </c>
      <c r="FP234" s="51">
        <f t="shared" si="491"/>
        <v>0</v>
      </c>
      <c r="FQ234" s="51">
        <f t="shared" si="491"/>
        <v>0</v>
      </c>
      <c r="FR234" s="51">
        <f t="shared" si="491"/>
        <v>0</v>
      </c>
      <c r="FS234" s="51">
        <f t="shared" si="491"/>
        <v>0</v>
      </c>
      <c r="FT234" s="51">
        <f t="shared" si="491"/>
        <v>0</v>
      </c>
      <c r="FU234" s="51">
        <f t="shared" si="491"/>
        <v>0</v>
      </c>
      <c r="FV234" s="51">
        <f t="shared" si="491"/>
        <v>0</v>
      </c>
      <c r="FW234" s="51">
        <f t="shared" si="491"/>
        <v>0</v>
      </c>
      <c r="FX234" s="51">
        <f t="shared" si="491"/>
        <v>0</v>
      </c>
      <c r="FY234" s="51">
        <f t="shared" si="491"/>
        <v>0</v>
      </c>
      <c r="FZ234" s="51">
        <f t="shared" si="491"/>
        <v>0</v>
      </c>
      <c r="GA234" s="51">
        <f t="shared" si="491"/>
        <v>0</v>
      </c>
      <c r="GB234" s="51">
        <f t="shared" si="491"/>
        <v>0</v>
      </c>
      <c r="GC234" s="51">
        <f t="shared" si="491"/>
        <v>0</v>
      </c>
      <c r="GD234" s="51">
        <f t="shared" si="491"/>
        <v>0</v>
      </c>
      <c r="GE234" s="51">
        <f t="shared" si="491"/>
        <v>0</v>
      </c>
      <c r="GF234" s="51">
        <f t="shared" si="491"/>
        <v>0</v>
      </c>
      <c r="GG234" s="51">
        <f t="shared" si="491"/>
        <v>0</v>
      </c>
      <c r="GH234" s="51">
        <f t="shared" si="491"/>
        <v>0</v>
      </c>
      <c r="GI234" s="51">
        <f t="shared" si="491"/>
        <v>0</v>
      </c>
      <c r="GJ234" s="51">
        <f t="shared" si="491"/>
        <v>0</v>
      </c>
      <c r="GK234" s="51">
        <f t="shared" si="491"/>
        <v>0</v>
      </c>
      <c r="GL234" s="51">
        <f t="shared" si="491"/>
        <v>0</v>
      </c>
      <c r="GM234" s="51">
        <f t="shared" si="491"/>
        <v>0</v>
      </c>
      <c r="GN234" s="51">
        <f t="shared" si="491"/>
        <v>0</v>
      </c>
      <c r="GO234" s="51">
        <f t="shared" si="491"/>
        <v>0</v>
      </c>
      <c r="GP234" s="51">
        <f t="shared" si="491"/>
        <v>0</v>
      </c>
      <c r="GQ234" s="51">
        <f t="shared" si="491"/>
        <v>0</v>
      </c>
      <c r="GR234" s="51">
        <f t="shared" si="491"/>
        <v>0</v>
      </c>
      <c r="GS234" s="51">
        <f t="shared" si="491"/>
        <v>0</v>
      </c>
      <c r="GT234" s="51">
        <f t="shared" si="491"/>
        <v>0</v>
      </c>
      <c r="GU234" s="51">
        <f t="shared" si="491"/>
        <v>30814901.400000002</v>
      </c>
      <c r="GV234" s="51">
        <f t="shared" si="491"/>
        <v>30800000</v>
      </c>
      <c r="GW234" s="51">
        <f t="shared" si="491"/>
        <v>28541000</v>
      </c>
      <c r="GX234" s="51">
        <f t="shared" si="491"/>
        <v>8394000</v>
      </c>
      <c r="GY234" s="51">
        <f t="shared" si="491"/>
        <v>0</v>
      </c>
      <c r="GZ234" s="771">
        <f t="shared" si="491"/>
        <v>117978281.40000001</v>
      </c>
      <c r="HA234" s="269"/>
      <c r="HB234" s="266"/>
      <c r="HC234" s="326"/>
    </row>
    <row r="235" spans="1:211" ht="93.75" customHeight="1" x14ac:dyDescent="0.2">
      <c r="A235" s="782"/>
      <c r="B235" s="357"/>
      <c r="C235" s="527">
        <v>27</v>
      </c>
      <c r="D235" s="729" t="s">
        <v>577</v>
      </c>
      <c r="E235" s="281" t="s">
        <v>578</v>
      </c>
      <c r="F235" s="832">
        <v>0.92</v>
      </c>
      <c r="G235" s="287">
        <v>163</v>
      </c>
      <c r="H235" s="283" t="s">
        <v>579</v>
      </c>
      <c r="I235" s="504" t="s">
        <v>580</v>
      </c>
      <c r="J235" s="587" t="s">
        <v>444</v>
      </c>
      <c r="K235" s="532">
        <v>2</v>
      </c>
      <c r="L235" s="548" t="s">
        <v>58</v>
      </c>
      <c r="M235" s="286">
        <v>12</v>
      </c>
      <c r="N235" s="286">
        <v>12</v>
      </c>
      <c r="O235" s="547">
        <v>12</v>
      </c>
      <c r="P235" s="556">
        <v>12</v>
      </c>
      <c r="Q235" s="554">
        <v>12</v>
      </c>
      <c r="R235" s="289"/>
      <c r="S235" s="552">
        <v>12</v>
      </c>
      <c r="T235" s="554">
        <v>12</v>
      </c>
      <c r="U235" s="554"/>
      <c r="V235" s="552">
        <v>12</v>
      </c>
      <c r="W235" s="554">
        <v>12</v>
      </c>
      <c r="X235" s="575"/>
      <c r="Y235" s="575">
        <v>7</v>
      </c>
      <c r="Z235" s="588">
        <f>BM235/BM234</f>
        <v>1</v>
      </c>
      <c r="AA235" s="286">
        <v>3</v>
      </c>
      <c r="AB235" s="365" t="s">
        <v>455</v>
      </c>
      <c r="AC235" s="76"/>
      <c r="AD235" s="58"/>
      <c r="AE235" s="59"/>
      <c r="AF235" s="59"/>
      <c r="AG235" s="57">
        <v>28200000</v>
      </c>
      <c r="AH235" s="58">
        <v>28200000</v>
      </c>
      <c r="AI235" s="58">
        <v>8167000</v>
      </c>
      <c r="AJ235" s="58">
        <v>8167000</v>
      </c>
      <c r="AK235" s="76"/>
      <c r="AL235" s="58"/>
      <c r="AM235" s="58"/>
      <c r="AN235" s="58"/>
      <c r="AO235" s="76"/>
      <c r="AP235" s="58"/>
      <c r="AQ235" s="58"/>
      <c r="AR235" s="58"/>
      <c r="AS235" s="76"/>
      <c r="AT235" s="58"/>
      <c r="AU235" s="59"/>
      <c r="AV235" s="59"/>
      <c r="AW235" s="76"/>
      <c r="AX235" s="58"/>
      <c r="AY235" s="58"/>
      <c r="AZ235" s="58"/>
      <c r="BA235" s="76"/>
      <c r="BB235" s="58"/>
      <c r="BC235" s="58"/>
      <c r="BD235" s="58"/>
      <c r="BE235" s="76"/>
      <c r="BF235" s="58"/>
      <c r="BG235" s="59"/>
      <c r="BH235" s="59"/>
      <c r="BI235" s="76"/>
      <c r="BJ235" s="58"/>
      <c r="BK235" s="58"/>
      <c r="BL235" s="58"/>
      <c r="BM235" s="53">
        <f>+AC235+AG235+AK235+AO235+AS235+AW235+BA235+BE235+BI235</f>
        <v>28200000</v>
      </c>
      <c r="BN235" s="54">
        <f>AD235+AH235+AL235+AP235+AT235+AX235+BB235+BF235+BJ235</f>
        <v>28200000</v>
      </c>
      <c r="BO235" s="54">
        <f>AE235+AI235+AM235+AQ235+AU235+AY235+BC235+BG235+BK235</f>
        <v>8167000</v>
      </c>
      <c r="BP235" s="54">
        <f>AF235+AJ235+AN235+AR235+AV235+AZ235+BD235+BH235+BL235</f>
        <v>8167000</v>
      </c>
      <c r="BQ235" s="87"/>
      <c r="BR235" s="87"/>
      <c r="BS235" s="87"/>
      <c r="BT235" s="87"/>
      <c r="BU235" s="88">
        <v>29046000</v>
      </c>
      <c r="BV235" s="86"/>
      <c r="BW235" s="87"/>
      <c r="BX235" s="87"/>
      <c r="BY235" s="87"/>
      <c r="BZ235" s="87"/>
      <c r="CA235" s="589">
        <v>29046000</v>
      </c>
      <c r="CB235" s="86"/>
      <c r="CC235" s="86"/>
      <c r="CD235" s="86"/>
      <c r="CE235" s="87"/>
      <c r="CF235" s="589"/>
      <c r="CG235" s="86"/>
      <c r="CH235" s="86"/>
      <c r="CI235" s="87"/>
      <c r="CJ235" s="87"/>
      <c r="CK235" s="87"/>
      <c r="CL235" s="87"/>
      <c r="CM235" s="87"/>
      <c r="CN235" s="87"/>
      <c r="CO235" s="87"/>
      <c r="CP235" s="87"/>
      <c r="CQ235" s="87"/>
      <c r="CR235" s="87"/>
      <c r="CS235" s="87"/>
      <c r="CT235" s="87"/>
      <c r="CU235" s="87"/>
      <c r="CV235" s="87"/>
      <c r="CW235" s="589"/>
      <c r="CX235" s="87"/>
      <c r="CY235" s="87"/>
      <c r="CZ235" s="87"/>
      <c r="DA235" s="87"/>
      <c r="DB235" s="87"/>
      <c r="DC235" s="87"/>
      <c r="DD235" s="87"/>
      <c r="DE235" s="85">
        <f>BQ235+BU235+BZ235+CE235+CI235+CM235+CQ235+CV235+DA235</f>
        <v>29046000</v>
      </c>
      <c r="DF235" s="100">
        <f>BR235+BV235+CA235+CF235+CJ235+CN235+CR235+CW235+DB235</f>
        <v>29046000</v>
      </c>
      <c r="DG235" s="100">
        <f>BS235+BW235+CB235+CG235+CK235+CO235+CS235+CX235+DC235</f>
        <v>0</v>
      </c>
      <c r="DH235" s="100">
        <f>BT235+BX235+CC235+CH235+CL235+CP235+CT235+CY235+DD235</f>
        <v>0</v>
      </c>
      <c r="DI235" s="100"/>
      <c r="DJ235" s="88"/>
      <c r="DK235" s="66"/>
      <c r="DL235" s="88"/>
      <c r="DM235" s="88"/>
      <c r="DN235" s="88">
        <v>29917380</v>
      </c>
      <c r="DO235" s="88"/>
      <c r="DP235" s="88"/>
      <c r="DQ235" s="88"/>
      <c r="DR235" s="88"/>
      <c r="DS235" s="88"/>
      <c r="DT235" s="88">
        <v>29046000</v>
      </c>
      <c r="DU235" s="88">
        <v>24352000</v>
      </c>
      <c r="DV235" s="88">
        <v>24352000</v>
      </c>
      <c r="DW235" s="88"/>
      <c r="DX235" s="88"/>
      <c r="DY235" s="88"/>
      <c r="DZ235" s="88"/>
      <c r="EA235" s="88"/>
      <c r="EB235" s="88"/>
      <c r="EC235" s="88"/>
      <c r="ED235" s="88"/>
      <c r="EE235" s="88"/>
      <c r="EF235" s="88"/>
      <c r="EG235" s="88"/>
      <c r="EH235" s="88"/>
      <c r="EI235" s="88"/>
      <c r="EJ235" s="88"/>
      <c r="EK235" s="88"/>
      <c r="EL235" s="88"/>
      <c r="EM235" s="88"/>
      <c r="EN235" s="88"/>
      <c r="EO235" s="88"/>
      <c r="EP235" s="88"/>
      <c r="EQ235" s="88"/>
      <c r="ER235" s="88"/>
      <c r="ES235" s="88"/>
      <c r="ET235" s="87"/>
      <c r="EU235" s="87"/>
      <c r="EV235" s="87"/>
      <c r="EW235" s="85">
        <f>DJ235+DN235+DS235+DX235+EB235+EF235+EJ235+EN235+ES235</f>
        <v>29917380</v>
      </c>
      <c r="EX235" s="90">
        <f>DK235+DO235+DT235+DY235+EC235+EG235+EK235+EO235+ET235</f>
        <v>29046000</v>
      </c>
      <c r="EY235" s="90">
        <f>DL235+DP235+DU235+DZ235+ED235+EH235+EL235+EP235+EU235</f>
        <v>24352000</v>
      </c>
      <c r="EZ235" s="90">
        <f>DM235+DQ235+DV235+EA235+EE235+EI235+EM235+EQ235+EV235</f>
        <v>24352000</v>
      </c>
      <c r="FA235" s="192"/>
      <c r="FB235" s="87"/>
      <c r="FC235" s="88"/>
      <c r="FD235" s="88"/>
      <c r="FE235" s="88"/>
      <c r="FF235" s="147"/>
      <c r="FG235" s="87">
        <v>30814901.400000002</v>
      </c>
      <c r="FH235" s="87"/>
      <c r="FI235" s="87"/>
      <c r="FJ235" s="87"/>
      <c r="FK235" s="87"/>
      <c r="FL235" s="87"/>
      <c r="FM235" s="87">
        <v>30800000</v>
      </c>
      <c r="FN235" s="87">
        <v>28541000</v>
      </c>
      <c r="FO235" s="87">
        <v>8394000</v>
      </c>
      <c r="FP235" s="87"/>
      <c r="FQ235" s="87"/>
      <c r="FR235" s="87"/>
      <c r="FS235" s="87"/>
      <c r="FT235" s="87"/>
      <c r="FU235" s="87"/>
      <c r="FV235" s="87"/>
      <c r="FW235" s="87"/>
      <c r="FX235" s="87"/>
      <c r="FY235" s="87"/>
      <c r="FZ235" s="87"/>
      <c r="GA235" s="87"/>
      <c r="GB235" s="87"/>
      <c r="GC235" s="87"/>
      <c r="GD235" s="87"/>
      <c r="GE235" s="87"/>
      <c r="GF235" s="87"/>
      <c r="GG235" s="87"/>
      <c r="GH235" s="87"/>
      <c r="GI235" s="87"/>
      <c r="GJ235" s="87"/>
      <c r="GK235" s="87"/>
      <c r="GL235" s="87"/>
      <c r="GM235" s="87"/>
      <c r="GN235" s="87"/>
      <c r="GO235" s="87"/>
      <c r="GP235" s="87"/>
      <c r="GQ235" s="87"/>
      <c r="GR235" s="87"/>
      <c r="GS235" s="87"/>
      <c r="GT235" s="87"/>
      <c r="GU235" s="85">
        <f>FB235+FG235+FL235+FQ235+FV235+GA235+GF235+GK235+GP235</f>
        <v>30814901.400000002</v>
      </c>
      <c r="GV235" s="85">
        <f>FC235+FH235+FM235+FR235+FW235+GB235+GG235+GL235+GQ235</f>
        <v>30800000</v>
      </c>
      <c r="GW235" s="85">
        <f>FD235+FI235+FN235+FS235+FX235+GC235+GH235+GM235+GR235</f>
        <v>28541000</v>
      </c>
      <c r="GX235" s="85">
        <f>FE235+FJ235+FO235+FT235+FY235+GD235+GI235+GN235+GS235</f>
        <v>8394000</v>
      </c>
      <c r="GY235" s="85">
        <f>FF235+FK235+FP235+FU235+FZ235+GE235+GJ235+GO235+GT235</f>
        <v>0</v>
      </c>
      <c r="GZ235" s="772">
        <f>BM235+DE235+EW235+GU235</f>
        <v>117978281.40000001</v>
      </c>
      <c r="HA235" s="745" t="s">
        <v>1098</v>
      </c>
      <c r="HB235" s="280" t="s">
        <v>1372</v>
      </c>
      <c r="HC235" s="303" t="s">
        <v>1760</v>
      </c>
    </row>
    <row r="236" spans="1:211" ht="24.75" customHeight="1" x14ac:dyDescent="0.2">
      <c r="A236" s="782"/>
      <c r="B236" s="357"/>
      <c r="C236" s="266">
        <v>48</v>
      </c>
      <c r="D236" s="267" t="s">
        <v>581</v>
      </c>
      <c r="E236" s="270"/>
      <c r="F236" s="270"/>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51">
        <f t="shared" ref="AC236:BL236" si="492">SUM(AC237)</f>
        <v>0</v>
      </c>
      <c r="AD236" s="51">
        <f t="shared" si="492"/>
        <v>0</v>
      </c>
      <c r="AE236" s="51">
        <f t="shared" si="492"/>
        <v>0</v>
      </c>
      <c r="AF236" s="51">
        <f t="shared" si="492"/>
        <v>0</v>
      </c>
      <c r="AG236" s="51">
        <f t="shared" si="492"/>
        <v>18861571816</v>
      </c>
      <c r="AH236" s="51">
        <f t="shared" si="492"/>
        <v>19133304428</v>
      </c>
      <c r="AI236" s="51">
        <f t="shared" si="492"/>
        <v>14490707066</v>
      </c>
      <c r="AJ236" s="51">
        <f t="shared" si="492"/>
        <v>14490707066</v>
      </c>
      <c r="AK236" s="51">
        <f t="shared" si="492"/>
        <v>0</v>
      </c>
      <c r="AL236" s="51">
        <f t="shared" si="492"/>
        <v>0</v>
      </c>
      <c r="AM236" s="51">
        <f t="shared" si="492"/>
        <v>0</v>
      </c>
      <c r="AN236" s="51">
        <f t="shared" si="492"/>
        <v>0</v>
      </c>
      <c r="AO236" s="51">
        <f t="shared" si="492"/>
        <v>0</v>
      </c>
      <c r="AP236" s="51">
        <f t="shared" si="492"/>
        <v>124458172</v>
      </c>
      <c r="AQ236" s="51">
        <f t="shared" si="492"/>
        <v>0</v>
      </c>
      <c r="AR236" s="51">
        <f t="shared" si="492"/>
        <v>0</v>
      </c>
      <c r="AS236" s="51">
        <f t="shared" si="492"/>
        <v>0</v>
      </c>
      <c r="AT236" s="51">
        <f t="shared" si="492"/>
        <v>0</v>
      </c>
      <c r="AU236" s="51">
        <f t="shared" si="492"/>
        <v>0</v>
      </c>
      <c r="AV236" s="51">
        <f t="shared" si="492"/>
        <v>0</v>
      </c>
      <c r="AW236" s="51">
        <f t="shared" si="492"/>
        <v>0</v>
      </c>
      <c r="AX236" s="51">
        <f t="shared" si="492"/>
        <v>0</v>
      </c>
      <c r="AY236" s="51">
        <f t="shared" si="492"/>
        <v>0</v>
      </c>
      <c r="AZ236" s="51">
        <f t="shared" si="492"/>
        <v>0</v>
      </c>
      <c r="BA236" s="51">
        <f t="shared" si="492"/>
        <v>0</v>
      </c>
      <c r="BB236" s="51">
        <f t="shared" si="492"/>
        <v>0</v>
      </c>
      <c r="BC236" s="51">
        <f t="shared" si="492"/>
        <v>0</v>
      </c>
      <c r="BD236" s="51">
        <f t="shared" si="492"/>
        <v>0</v>
      </c>
      <c r="BE236" s="51">
        <f t="shared" si="492"/>
        <v>0</v>
      </c>
      <c r="BF236" s="51">
        <f t="shared" si="492"/>
        <v>0</v>
      </c>
      <c r="BG236" s="51">
        <f t="shared" si="492"/>
        <v>0</v>
      </c>
      <c r="BH236" s="51">
        <f t="shared" si="492"/>
        <v>0</v>
      </c>
      <c r="BI236" s="51">
        <f t="shared" si="492"/>
        <v>0</v>
      </c>
      <c r="BJ236" s="51">
        <f t="shared" si="492"/>
        <v>0</v>
      </c>
      <c r="BK236" s="51">
        <f t="shared" si="492"/>
        <v>0</v>
      </c>
      <c r="BL236" s="51">
        <f t="shared" si="492"/>
        <v>0</v>
      </c>
      <c r="BM236" s="51">
        <f t="shared" ref="BM236:DX236" si="493">SUM(BM237)</f>
        <v>18861571816</v>
      </c>
      <c r="BN236" s="51">
        <f t="shared" si="493"/>
        <v>19257762600</v>
      </c>
      <c r="BO236" s="51">
        <f t="shared" si="493"/>
        <v>14490707066</v>
      </c>
      <c r="BP236" s="51">
        <f t="shared" si="493"/>
        <v>14490707066</v>
      </c>
      <c r="BQ236" s="51">
        <f t="shared" si="493"/>
        <v>0</v>
      </c>
      <c r="BR236" s="51">
        <f t="shared" si="493"/>
        <v>0</v>
      </c>
      <c r="BS236" s="51">
        <f t="shared" si="493"/>
        <v>0</v>
      </c>
      <c r="BT236" s="51">
        <f t="shared" si="493"/>
        <v>0</v>
      </c>
      <c r="BU236" s="51">
        <f t="shared" si="493"/>
        <v>14770928277.66</v>
      </c>
      <c r="BV236" s="51">
        <f t="shared" si="493"/>
        <v>96518485</v>
      </c>
      <c r="BW236" s="51">
        <f t="shared" si="493"/>
        <v>0</v>
      </c>
      <c r="BX236" s="51">
        <f t="shared" si="493"/>
        <v>0</v>
      </c>
      <c r="BY236" s="51">
        <f t="shared" si="493"/>
        <v>0</v>
      </c>
      <c r="BZ236" s="51">
        <f t="shared" si="493"/>
        <v>0</v>
      </c>
      <c r="CA236" s="51">
        <f t="shared" si="493"/>
        <v>15748078984</v>
      </c>
      <c r="CB236" s="51">
        <f t="shared" si="493"/>
        <v>15516775294.75</v>
      </c>
      <c r="CC236" s="51">
        <f t="shared" si="493"/>
        <v>15516775294.75</v>
      </c>
      <c r="CD236" s="51">
        <f t="shared" si="493"/>
        <v>0</v>
      </c>
      <c r="CE236" s="51">
        <f t="shared" si="493"/>
        <v>0</v>
      </c>
      <c r="CF236" s="51">
        <f t="shared" si="493"/>
        <v>0</v>
      </c>
      <c r="CG236" s="51">
        <f t="shared" si="493"/>
        <v>0</v>
      </c>
      <c r="CH236" s="51">
        <f t="shared" si="493"/>
        <v>0</v>
      </c>
      <c r="CI236" s="51">
        <f t="shared" si="493"/>
        <v>0</v>
      </c>
      <c r="CJ236" s="51">
        <f t="shared" si="493"/>
        <v>0</v>
      </c>
      <c r="CK236" s="51">
        <f t="shared" si="493"/>
        <v>0</v>
      </c>
      <c r="CL236" s="51">
        <f t="shared" si="493"/>
        <v>0</v>
      </c>
      <c r="CM236" s="51">
        <f t="shared" si="493"/>
        <v>0</v>
      </c>
      <c r="CN236" s="51">
        <f t="shared" si="493"/>
        <v>0</v>
      </c>
      <c r="CO236" s="51">
        <f t="shared" si="493"/>
        <v>0</v>
      </c>
      <c r="CP236" s="51">
        <f t="shared" si="493"/>
        <v>0</v>
      </c>
      <c r="CQ236" s="51">
        <f t="shared" si="493"/>
        <v>0</v>
      </c>
      <c r="CR236" s="51">
        <f t="shared" si="493"/>
        <v>0</v>
      </c>
      <c r="CS236" s="51">
        <f t="shared" si="493"/>
        <v>0</v>
      </c>
      <c r="CT236" s="51">
        <f t="shared" si="493"/>
        <v>0</v>
      </c>
      <c r="CU236" s="51">
        <f t="shared" si="493"/>
        <v>0</v>
      </c>
      <c r="CV236" s="51">
        <f t="shared" si="493"/>
        <v>0</v>
      </c>
      <c r="CW236" s="51">
        <f t="shared" si="493"/>
        <v>0</v>
      </c>
      <c r="CX236" s="51">
        <f t="shared" si="493"/>
        <v>0</v>
      </c>
      <c r="CY236" s="51">
        <f t="shared" si="493"/>
        <v>0</v>
      </c>
      <c r="CZ236" s="51">
        <f t="shared" si="493"/>
        <v>0</v>
      </c>
      <c r="DA236" s="51">
        <f t="shared" si="493"/>
        <v>0</v>
      </c>
      <c r="DB236" s="51">
        <f t="shared" si="493"/>
        <v>0</v>
      </c>
      <c r="DC236" s="51">
        <f t="shared" si="493"/>
        <v>0</v>
      </c>
      <c r="DD236" s="51">
        <f t="shared" si="493"/>
        <v>0</v>
      </c>
      <c r="DE236" s="51">
        <f t="shared" si="493"/>
        <v>14770928277.66</v>
      </c>
      <c r="DF236" s="51">
        <f t="shared" si="493"/>
        <v>15844597469</v>
      </c>
      <c r="DG236" s="51">
        <f t="shared" si="493"/>
        <v>15516775294.75</v>
      </c>
      <c r="DH236" s="51">
        <f t="shared" si="493"/>
        <v>15516775294.75</v>
      </c>
      <c r="DI236" s="51">
        <f t="shared" si="493"/>
        <v>0</v>
      </c>
      <c r="DJ236" s="51">
        <f t="shared" si="493"/>
        <v>0</v>
      </c>
      <c r="DK236" s="51">
        <f t="shared" si="493"/>
        <v>0</v>
      </c>
      <c r="DL236" s="51">
        <f t="shared" si="493"/>
        <v>0</v>
      </c>
      <c r="DM236" s="51">
        <f t="shared" si="493"/>
        <v>0</v>
      </c>
      <c r="DN236" s="51">
        <f t="shared" si="493"/>
        <v>15214056124.9298</v>
      </c>
      <c r="DO236" s="51">
        <f t="shared" si="493"/>
        <v>2073520700</v>
      </c>
      <c r="DP236" s="51">
        <f t="shared" si="493"/>
        <v>1827390624</v>
      </c>
      <c r="DQ236" s="51">
        <f t="shared" si="493"/>
        <v>1827390624</v>
      </c>
      <c r="DR236" s="51">
        <f t="shared" si="493"/>
        <v>0</v>
      </c>
      <c r="DS236" s="51">
        <f t="shared" si="493"/>
        <v>0</v>
      </c>
      <c r="DT236" s="51">
        <f t="shared" si="493"/>
        <v>18733336874</v>
      </c>
      <c r="DU236" s="51">
        <f t="shared" si="493"/>
        <v>15937831791</v>
      </c>
      <c r="DV236" s="51">
        <f t="shared" si="493"/>
        <v>15937831791</v>
      </c>
      <c r="DW236" s="51">
        <f t="shared" si="493"/>
        <v>0</v>
      </c>
      <c r="DX236" s="51">
        <f t="shared" si="493"/>
        <v>0</v>
      </c>
      <c r="DY236" s="51">
        <f t="shared" ref="DY236:EW236" si="494">SUM(DY237)</f>
        <v>0</v>
      </c>
      <c r="DZ236" s="51">
        <f t="shared" si="494"/>
        <v>0</v>
      </c>
      <c r="EA236" s="51">
        <f t="shared" si="494"/>
        <v>0</v>
      </c>
      <c r="EB236" s="51">
        <f t="shared" si="494"/>
        <v>0</v>
      </c>
      <c r="EC236" s="51">
        <f t="shared" si="494"/>
        <v>0</v>
      </c>
      <c r="ED236" s="51">
        <f t="shared" si="494"/>
        <v>0</v>
      </c>
      <c r="EE236" s="51">
        <f t="shared" si="494"/>
        <v>0</v>
      </c>
      <c r="EF236" s="51">
        <f t="shared" si="494"/>
        <v>0</v>
      </c>
      <c r="EG236" s="51">
        <f t="shared" si="494"/>
        <v>0</v>
      </c>
      <c r="EH236" s="51">
        <f t="shared" si="494"/>
        <v>0</v>
      </c>
      <c r="EI236" s="51">
        <f t="shared" si="494"/>
        <v>0</v>
      </c>
      <c r="EJ236" s="51">
        <f t="shared" si="494"/>
        <v>0</v>
      </c>
      <c r="EK236" s="51">
        <f t="shared" si="494"/>
        <v>0</v>
      </c>
      <c r="EL236" s="51">
        <f t="shared" si="494"/>
        <v>0</v>
      </c>
      <c r="EM236" s="51">
        <f t="shared" si="494"/>
        <v>0</v>
      </c>
      <c r="EN236" s="51">
        <f t="shared" si="494"/>
        <v>0</v>
      </c>
      <c r="EO236" s="51">
        <f t="shared" si="494"/>
        <v>0</v>
      </c>
      <c r="EP236" s="51">
        <f t="shared" si="494"/>
        <v>0</v>
      </c>
      <c r="EQ236" s="51">
        <f t="shared" si="494"/>
        <v>0</v>
      </c>
      <c r="ER236" s="51">
        <f t="shared" si="494"/>
        <v>0</v>
      </c>
      <c r="ES236" s="51">
        <f t="shared" si="494"/>
        <v>0</v>
      </c>
      <c r="ET236" s="51">
        <f t="shared" si="494"/>
        <v>0</v>
      </c>
      <c r="EU236" s="51">
        <f t="shared" si="494"/>
        <v>0</v>
      </c>
      <c r="EV236" s="51">
        <f t="shared" si="494"/>
        <v>0</v>
      </c>
      <c r="EW236" s="51">
        <f t="shared" si="494"/>
        <v>15214056124.9298</v>
      </c>
      <c r="EX236" s="51">
        <f t="shared" ref="EX236:GZ236" si="495">SUM(EX237)</f>
        <v>20806857574</v>
      </c>
      <c r="EY236" s="51">
        <f t="shared" si="495"/>
        <v>17765222415</v>
      </c>
      <c r="EZ236" s="51">
        <f t="shared" si="495"/>
        <v>17765222415</v>
      </c>
      <c r="FA236" s="51">
        <f t="shared" si="495"/>
        <v>0</v>
      </c>
      <c r="FB236" s="51">
        <f t="shared" si="495"/>
        <v>0</v>
      </c>
      <c r="FC236" s="51">
        <f t="shared" si="495"/>
        <v>0</v>
      </c>
      <c r="FD236" s="51">
        <f t="shared" si="495"/>
        <v>0</v>
      </c>
      <c r="FE236" s="51">
        <f t="shared" si="495"/>
        <v>0</v>
      </c>
      <c r="FF236" s="51">
        <f t="shared" si="495"/>
        <v>0</v>
      </c>
      <c r="FG236" s="51">
        <f t="shared" si="495"/>
        <v>15670477808.267694</v>
      </c>
      <c r="FH236" s="51">
        <f t="shared" si="495"/>
        <v>78204383</v>
      </c>
      <c r="FI236" s="51">
        <f t="shared" si="495"/>
        <v>0</v>
      </c>
      <c r="FJ236" s="51">
        <f t="shared" si="495"/>
        <v>0</v>
      </c>
      <c r="FK236" s="51">
        <f t="shared" si="495"/>
        <v>0</v>
      </c>
      <c r="FL236" s="51">
        <f t="shared" si="495"/>
        <v>0</v>
      </c>
      <c r="FM236" s="51">
        <f t="shared" si="495"/>
        <v>21075738778</v>
      </c>
      <c r="FN236" s="51">
        <f t="shared" si="495"/>
        <v>2185496367</v>
      </c>
      <c r="FO236" s="51">
        <f t="shared" si="495"/>
        <v>2185496367</v>
      </c>
      <c r="FP236" s="51">
        <f t="shared" si="495"/>
        <v>0</v>
      </c>
      <c r="FQ236" s="51">
        <f t="shared" si="495"/>
        <v>0</v>
      </c>
      <c r="FR236" s="51">
        <f t="shared" si="495"/>
        <v>0</v>
      </c>
      <c r="FS236" s="51">
        <f t="shared" si="495"/>
        <v>0</v>
      </c>
      <c r="FT236" s="51">
        <f t="shared" si="495"/>
        <v>0</v>
      </c>
      <c r="FU236" s="51">
        <f t="shared" si="495"/>
        <v>0</v>
      </c>
      <c r="FV236" s="51">
        <f t="shared" si="495"/>
        <v>0</v>
      </c>
      <c r="FW236" s="51">
        <f t="shared" si="495"/>
        <v>0</v>
      </c>
      <c r="FX236" s="51">
        <f t="shared" si="495"/>
        <v>0</v>
      </c>
      <c r="FY236" s="51">
        <f t="shared" si="495"/>
        <v>0</v>
      </c>
      <c r="FZ236" s="51">
        <f t="shared" si="495"/>
        <v>0</v>
      </c>
      <c r="GA236" s="51">
        <f t="shared" si="495"/>
        <v>0</v>
      </c>
      <c r="GB236" s="51">
        <f t="shared" si="495"/>
        <v>0</v>
      </c>
      <c r="GC236" s="51">
        <f t="shared" si="495"/>
        <v>0</v>
      </c>
      <c r="GD236" s="51">
        <f t="shared" si="495"/>
        <v>0</v>
      </c>
      <c r="GE236" s="51">
        <f t="shared" si="495"/>
        <v>0</v>
      </c>
      <c r="GF236" s="51">
        <f t="shared" si="495"/>
        <v>0</v>
      </c>
      <c r="GG236" s="51">
        <f t="shared" si="495"/>
        <v>0</v>
      </c>
      <c r="GH236" s="51">
        <f t="shared" si="495"/>
        <v>0</v>
      </c>
      <c r="GI236" s="51">
        <f t="shared" si="495"/>
        <v>0</v>
      </c>
      <c r="GJ236" s="51">
        <f t="shared" si="495"/>
        <v>0</v>
      </c>
      <c r="GK236" s="51">
        <f t="shared" si="495"/>
        <v>0</v>
      </c>
      <c r="GL236" s="51">
        <f t="shared" si="495"/>
        <v>0</v>
      </c>
      <c r="GM236" s="51">
        <f t="shared" si="495"/>
        <v>0</v>
      </c>
      <c r="GN236" s="51">
        <f t="shared" si="495"/>
        <v>0</v>
      </c>
      <c r="GO236" s="51">
        <f t="shared" si="495"/>
        <v>0</v>
      </c>
      <c r="GP236" s="51">
        <f t="shared" si="495"/>
        <v>0</v>
      </c>
      <c r="GQ236" s="51">
        <f t="shared" si="495"/>
        <v>0</v>
      </c>
      <c r="GR236" s="51">
        <f t="shared" si="495"/>
        <v>0</v>
      </c>
      <c r="GS236" s="51">
        <f t="shared" si="495"/>
        <v>0</v>
      </c>
      <c r="GT236" s="51">
        <f t="shared" si="495"/>
        <v>0</v>
      </c>
      <c r="GU236" s="51">
        <f t="shared" si="495"/>
        <v>15670477808.267694</v>
      </c>
      <c r="GV236" s="51">
        <f t="shared" si="495"/>
        <v>21153943161</v>
      </c>
      <c r="GW236" s="51">
        <f t="shared" si="495"/>
        <v>2185496367</v>
      </c>
      <c r="GX236" s="51">
        <f t="shared" si="495"/>
        <v>2185496367</v>
      </c>
      <c r="GY236" s="51">
        <f t="shared" si="495"/>
        <v>0</v>
      </c>
      <c r="GZ236" s="771">
        <f t="shared" si="495"/>
        <v>64517034026.857491</v>
      </c>
      <c r="HA236" s="269"/>
      <c r="HB236" s="266"/>
      <c r="HC236" s="326"/>
    </row>
    <row r="237" spans="1:211" ht="93.75" customHeight="1" x14ac:dyDescent="0.2">
      <c r="A237" s="782"/>
      <c r="B237" s="357"/>
      <c r="C237" s="304">
        <v>27</v>
      </c>
      <c r="D237" s="729" t="s">
        <v>577</v>
      </c>
      <c r="E237" s="313" t="s">
        <v>578</v>
      </c>
      <c r="F237" s="793">
        <v>0.92</v>
      </c>
      <c r="G237" s="287">
        <v>164</v>
      </c>
      <c r="H237" s="280" t="s">
        <v>582</v>
      </c>
      <c r="I237" s="504" t="s">
        <v>583</v>
      </c>
      <c r="J237" s="590" t="s">
        <v>444</v>
      </c>
      <c r="K237" s="533">
        <v>2</v>
      </c>
      <c r="L237" s="548" t="s">
        <v>58</v>
      </c>
      <c r="M237" s="286">
        <v>12</v>
      </c>
      <c r="N237" s="286">
        <v>12</v>
      </c>
      <c r="O237" s="547">
        <v>12</v>
      </c>
      <c r="P237" s="556">
        <v>12</v>
      </c>
      <c r="Q237" s="554">
        <v>12</v>
      </c>
      <c r="R237" s="289"/>
      <c r="S237" s="552">
        <v>12</v>
      </c>
      <c r="T237" s="554">
        <v>12</v>
      </c>
      <c r="U237" s="554"/>
      <c r="V237" s="552">
        <v>12</v>
      </c>
      <c r="W237" s="554">
        <v>12</v>
      </c>
      <c r="X237" s="575"/>
      <c r="Y237" s="575">
        <v>2</v>
      </c>
      <c r="Z237" s="588">
        <f>BM237/BM236</f>
        <v>1</v>
      </c>
      <c r="AA237" s="286">
        <v>3</v>
      </c>
      <c r="AB237" s="365" t="s">
        <v>455</v>
      </c>
      <c r="AC237" s="76">
        <v>0</v>
      </c>
      <c r="AD237" s="58"/>
      <c r="AE237" s="59"/>
      <c r="AF237" s="59"/>
      <c r="AG237" s="57">
        <v>18861571816</v>
      </c>
      <c r="AH237" s="58">
        <v>19133304428</v>
      </c>
      <c r="AI237" s="55">
        <v>14490707066</v>
      </c>
      <c r="AJ237" s="55">
        <v>14490707066</v>
      </c>
      <c r="AK237" s="76">
        <v>0</v>
      </c>
      <c r="AL237" s="58"/>
      <c r="AM237" s="58"/>
      <c r="AN237" s="58"/>
      <c r="AO237" s="56">
        <v>0</v>
      </c>
      <c r="AP237" s="55">
        <v>124458172</v>
      </c>
      <c r="AQ237" s="55"/>
      <c r="AR237" s="58"/>
      <c r="AS237" s="76">
        <v>0</v>
      </c>
      <c r="AT237" s="58"/>
      <c r="AU237" s="59"/>
      <c r="AV237" s="59"/>
      <c r="AW237" s="76">
        <v>0</v>
      </c>
      <c r="AX237" s="58"/>
      <c r="AY237" s="58"/>
      <c r="AZ237" s="58"/>
      <c r="BA237" s="76">
        <v>0</v>
      </c>
      <c r="BB237" s="58"/>
      <c r="BC237" s="58"/>
      <c r="BD237" s="58"/>
      <c r="BE237" s="76">
        <v>0</v>
      </c>
      <c r="BF237" s="58"/>
      <c r="BG237" s="59"/>
      <c r="BH237" s="59"/>
      <c r="BI237" s="76">
        <v>0</v>
      </c>
      <c r="BJ237" s="58"/>
      <c r="BK237" s="58"/>
      <c r="BL237" s="58"/>
      <c r="BM237" s="53">
        <f>+AC237+AG237+AK237+AO237+AS237+AW237+BA237+BE237+BI237</f>
        <v>18861571816</v>
      </c>
      <c r="BN237" s="54">
        <f>AD237+AH237+AL237+AP237+AT237+AX237+BB237+BF237+BJ237</f>
        <v>19257762600</v>
      </c>
      <c r="BO237" s="54">
        <f>AE237+AI237+AM237+AQ237+AU237+AY237+BC237+BG237+BK237</f>
        <v>14490707066</v>
      </c>
      <c r="BP237" s="54">
        <f>AF237+AJ237+AN237+AR237+AV237+AZ237+BD237+BH237+BL237</f>
        <v>14490707066</v>
      </c>
      <c r="BQ237" s="87"/>
      <c r="BR237" s="87"/>
      <c r="BS237" s="87"/>
      <c r="BT237" s="87"/>
      <c r="BU237" s="88">
        <v>14770928277.66</v>
      </c>
      <c r="BV237" s="86">
        <v>96518485</v>
      </c>
      <c r="BW237" s="86"/>
      <c r="BX237" s="86"/>
      <c r="BY237" s="86"/>
      <c r="BZ237" s="86"/>
      <c r="CA237" s="86">
        <f>15844597469-96518485</f>
        <v>15748078984</v>
      </c>
      <c r="CB237" s="86">
        <v>15516775294.75</v>
      </c>
      <c r="CC237" s="86">
        <v>15516775294.75</v>
      </c>
      <c r="CD237" s="86"/>
      <c r="CE237" s="86"/>
      <c r="CF237" s="86"/>
      <c r="CG237" s="86"/>
      <c r="CH237" s="86"/>
      <c r="CI237" s="86"/>
      <c r="CJ237" s="86"/>
      <c r="CK237" s="87"/>
      <c r="CL237" s="86"/>
      <c r="CM237" s="87"/>
      <c r="CN237" s="87"/>
      <c r="CO237" s="87"/>
      <c r="CP237" s="87"/>
      <c r="CQ237" s="87"/>
      <c r="CR237" s="87"/>
      <c r="CS237" s="87"/>
      <c r="CT237" s="87"/>
      <c r="CU237" s="87"/>
      <c r="CV237" s="87"/>
      <c r="CW237" s="87"/>
      <c r="CX237" s="87"/>
      <c r="CY237" s="87"/>
      <c r="CZ237" s="87"/>
      <c r="DA237" s="87"/>
      <c r="DB237" s="87"/>
      <c r="DC237" s="87"/>
      <c r="DD237" s="87"/>
      <c r="DE237" s="85">
        <f>BQ237+BU237+BZ237+CE237+CI237+CM237+CQ237+CV237+DA237</f>
        <v>14770928277.66</v>
      </c>
      <c r="DF237" s="100">
        <f>BR237+BV237+CA237+CF237+CJ237+CN237+CR237+CW237+DB237</f>
        <v>15844597469</v>
      </c>
      <c r="DG237" s="100">
        <f>BS237+BW237+CB237+CG237+CK237+CO237+CS237+CX237+DC237</f>
        <v>15516775294.75</v>
      </c>
      <c r="DH237" s="100">
        <f>BT237+BX237+CC237+CH237+CL237+CP237+CT237+CY237+DD237</f>
        <v>15516775294.75</v>
      </c>
      <c r="DI237" s="100"/>
      <c r="DJ237" s="88"/>
      <c r="DK237" s="66"/>
      <c r="DL237" s="88"/>
      <c r="DM237" s="66"/>
      <c r="DN237" s="88">
        <v>15214056124.9298</v>
      </c>
      <c r="DO237" s="66">
        <v>2073520700</v>
      </c>
      <c r="DP237" s="66">
        <v>1827390624</v>
      </c>
      <c r="DQ237" s="66">
        <v>1827390624</v>
      </c>
      <c r="DR237" s="66"/>
      <c r="DS237" s="88"/>
      <c r="DT237" s="66">
        <v>18733336874</v>
      </c>
      <c r="DU237" s="66">
        <v>15937831791</v>
      </c>
      <c r="DV237" s="66">
        <v>15937831791</v>
      </c>
      <c r="DW237" s="66"/>
      <c r="DX237" s="88"/>
      <c r="DY237" s="66"/>
      <c r="DZ237" s="66"/>
      <c r="EA237" s="66"/>
      <c r="EB237" s="88"/>
      <c r="EC237" s="66"/>
      <c r="ED237" s="66"/>
      <c r="EE237" s="66"/>
      <c r="EF237" s="88"/>
      <c r="EG237" s="66"/>
      <c r="EH237" s="66"/>
      <c r="EI237" s="66"/>
      <c r="EJ237" s="88"/>
      <c r="EK237" s="66"/>
      <c r="EL237" s="66"/>
      <c r="EM237" s="66"/>
      <c r="EN237" s="88"/>
      <c r="EO237" s="66"/>
      <c r="EP237" s="66"/>
      <c r="EQ237" s="66"/>
      <c r="ER237" s="66"/>
      <c r="ES237" s="88"/>
      <c r="ET237" s="86"/>
      <c r="EU237" s="87"/>
      <c r="EV237" s="87"/>
      <c r="EW237" s="85">
        <f>DJ237+DN237+DS237+DX237+EB237+EF237+EJ237+EN237+ES237</f>
        <v>15214056124.9298</v>
      </c>
      <c r="EX237" s="89">
        <f>DK237+DO237+DT237+DY237+EC237+EG237+EK237+EO237+ET237</f>
        <v>20806857574</v>
      </c>
      <c r="EY237" s="89">
        <f>DL237+DP237+DU237+DZ237+ED237+EH237+EL237+EP237+EU237</f>
        <v>17765222415</v>
      </c>
      <c r="EZ237" s="89">
        <f>DM237+DQ237+DV237+EA237+EE237+EI237+EM237+EQ237+EV237</f>
        <v>17765222415</v>
      </c>
      <c r="FA237" s="202"/>
      <c r="FB237" s="87"/>
      <c r="FC237" s="88"/>
      <c r="FD237" s="88"/>
      <c r="FE237" s="88"/>
      <c r="FF237" s="147"/>
      <c r="FG237" s="87">
        <v>15670477808.267694</v>
      </c>
      <c r="FH237" s="694">
        <v>78204383</v>
      </c>
      <c r="FI237" s="694"/>
      <c r="FJ237" s="694"/>
      <c r="FK237" s="694"/>
      <c r="FL237" s="87"/>
      <c r="FM237" s="87">
        <v>21075738778</v>
      </c>
      <c r="FN237" s="87">
        <v>2185496367</v>
      </c>
      <c r="FO237" s="87">
        <v>2185496367</v>
      </c>
      <c r="FP237" s="87"/>
      <c r="FQ237" s="87"/>
      <c r="FR237" s="694"/>
      <c r="FS237" s="694"/>
      <c r="FT237" s="694"/>
      <c r="FU237" s="694"/>
      <c r="FV237" s="87"/>
      <c r="FW237" s="87"/>
      <c r="FX237" s="87"/>
      <c r="FY237" s="87"/>
      <c r="FZ237" s="87"/>
      <c r="GA237" s="87"/>
      <c r="GB237" s="87"/>
      <c r="GC237" s="87"/>
      <c r="GD237" s="87"/>
      <c r="GE237" s="87"/>
      <c r="GF237" s="87"/>
      <c r="GG237" s="87"/>
      <c r="GH237" s="87"/>
      <c r="GI237" s="87"/>
      <c r="GJ237" s="87"/>
      <c r="GK237" s="87"/>
      <c r="GL237" s="87"/>
      <c r="GM237" s="87"/>
      <c r="GN237" s="87"/>
      <c r="GO237" s="87"/>
      <c r="GP237" s="87"/>
      <c r="GQ237" s="87"/>
      <c r="GR237" s="87"/>
      <c r="GS237" s="87"/>
      <c r="GT237" s="87"/>
      <c r="GU237" s="85">
        <f>FB237+FG237+FL237+FQ237+FV237+GA237+GF237+GK237+GP237</f>
        <v>15670477808.267694</v>
      </c>
      <c r="GV237" s="85">
        <f>FC237+FH237+FM237+FR237+FW237+GB237+GG237+GL237+GQ237</f>
        <v>21153943161</v>
      </c>
      <c r="GW237" s="85">
        <f>FD237+FI237+FN237+FS237+FX237+GC237+GH237+GM237+GR237</f>
        <v>2185496367</v>
      </c>
      <c r="GX237" s="85">
        <f>FE237+FJ237+FO237+FT237+FY237+GD237+GI237+GN237+GS237</f>
        <v>2185496367</v>
      </c>
      <c r="GY237" s="85">
        <f>FF237+FK237+FP237+FU237+FZ237+GE237+GJ237+GO237+GT237</f>
        <v>0</v>
      </c>
      <c r="GZ237" s="772">
        <f>BM237+DE237+EW237+GU237</f>
        <v>64517034026.857491</v>
      </c>
      <c r="HA237" s="745" t="s">
        <v>1099</v>
      </c>
      <c r="HB237" s="297"/>
      <c r="HC237" s="303" t="s">
        <v>1761</v>
      </c>
    </row>
    <row r="238" spans="1:211" ht="24.75" customHeight="1" x14ac:dyDescent="0.2">
      <c r="A238" s="782"/>
      <c r="B238" s="357"/>
      <c r="C238" s="266">
        <v>49</v>
      </c>
      <c r="D238" s="267" t="s">
        <v>584</v>
      </c>
      <c r="E238" s="270"/>
      <c r="F238" s="270"/>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51">
        <f t="shared" ref="AC238:BL238" si="496">SUM(AC239)</f>
        <v>0</v>
      </c>
      <c r="AD238" s="51">
        <f t="shared" si="496"/>
        <v>0</v>
      </c>
      <c r="AE238" s="51">
        <f t="shared" si="496"/>
        <v>0</v>
      </c>
      <c r="AF238" s="51">
        <f t="shared" si="496"/>
        <v>0</v>
      </c>
      <c r="AG238" s="51">
        <f t="shared" si="496"/>
        <v>20304000</v>
      </c>
      <c r="AH238" s="51">
        <f t="shared" si="496"/>
        <v>20304000</v>
      </c>
      <c r="AI238" s="51">
        <f t="shared" si="496"/>
        <v>9900000</v>
      </c>
      <c r="AJ238" s="51">
        <f t="shared" si="496"/>
        <v>9900000</v>
      </c>
      <c r="AK238" s="51">
        <f t="shared" si="496"/>
        <v>0</v>
      </c>
      <c r="AL238" s="51">
        <f t="shared" si="496"/>
        <v>0</v>
      </c>
      <c r="AM238" s="51">
        <f t="shared" si="496"/>
        <v>0</v>
      </c>
      <c r="AN238" s="51">
        <f t="shared" si="496"/>
        <v>0</v>
      </c>
      <c r="AO238" s="51">
        <f t="shared" si="496"/>
        <v>0</v>
      </c>
      <c r="AP238" s="51">
        <f t="shared" si="496"/>
        <v>0</v>
      </c>
      <c r="AQ238" s="51">
        <f t="shared" si="496"/>
        <v>0</v>
      </c>
      <c r="AR238" s="51">
        <f t="shared" si="496"/>
        <v>0</v>
      </c>
      <c r="AS238" s="51">
        <f t="shared" si="496"/>
        <v>0</v>
      </c>
      <c r="AT238" s="51">
        <f t="shared" si="496"/>
        <v>0</v>
      </c>
      <c r="AU238" s="51">
        <f t="shared" si="496"/>
        <v>0</v>
      </c>
      <c r="AV238" s="51">
        <f t="shared" si="496"/>
        <v>0</v>
      </c>
      <c r="AW238" s="51">
        <f t="shared" si="496"/>
        <v>0</v>
      </c>
      <c r="AX238" s="51">
        <f t="shared" si="496"/>
        <v>0</v>
      </c>
      <c r="AY238" s="51">
        <f t="shared" si="496"/>
        <v>0</v>
      </c>
      <c r="AZ238" s="51">
        <f t="shared" si="496"/>
        <v>0</v>
      </c>
      <c r="BA238" s="51">
        <f t="shared" si="496"/>
        <v>0</v>
      </c>
      <c r="BB238" s="51">
        <f t="shared" si="496"/>
        <v>0</v>
      </c>
      <c r="BC238" s="51">
        <f t="shared" si="496"/>
        <v>0</v>
      </c>
      <c r="BD238" s="51">
        <f t="shared" si="496"/>
        <v>0</v>
      </c>
      <c r="BE238" s="51">
        <f t="shared" si="496"/>
        <v>0</v>
      </c>
      <c r="BF238" s="51">
        <f t="shared" si="496"/>
        <v>0</v>
      </c>
      <c r="BG238" s="51">
        <f t="shared" si="496"/>
        <v>0</v>
      </c>
      <c r="BH238" s="51">
        <f t="shared" si="496"/>
        <v>0</v>
      </c>
      <c r="BI238" s="51">
        <f t="shared" si="496"/>
        <v>0</v>
      </c>
      <c r="BJ238" s="51">
        <f t="shared" si="496"/>
        <v>0</v>
      </c>
      <c r="BK238" s="51">
        <f t="shared" si="496"/>
        <v>0</v>
      </c>
      <c r="BL238" s="51">
        <f t="shared" si="496"/>
        <v>0</v>
      </c>
      <c r="BM238" s="51">
        <f t="shared" ref="BM238:DX238" si="497">SUM(BM239)</f>
        <v>20304000</v>
      </c>
      <c r="BN238" s="51">
        <f t="shared" si="497"/>
        <v>20304000</v>
      </c>
      <c r="BO238" s="51">
        <f t="shared" si="497"/>
        <v>9900000</v>
      </c>
      <c r="BP238" s="51">
        <f t="shared" si="497"/>
        <v>9900000</v>
      </c>
      <c r="BQ238" s="51">
        <f t="shared" si="497"/>
        <v>0</v>
      </c>
      <c r="BR238" s="51">
        <f t="shared" si="497"/>
        <v>0</v>
      </c>
      <c r="BS238" s="51">
        <f t="shared" si="497"/>
        <v>0</v>
      </c>
      <c r="BT238" s="51">
        <f t="shared" si="497"/>
        <v>0</v>
      </c>
      <c r="BU238" s="51">
        <f t="shared" si="497"/>
        <v>20913120</v>
      </c>
      <c r="BV238" s="51">
        <f t="shared" si="497"/>
        <v>0</v>
      </c>
      <c r="BW238" s="51">
        <f t="shared" si="497"/>
        <v>0</v>
      </c>
      <c r="BX238" s="51">
        <f t="shared" si="497"/>
        <v>0</v>
      </c>
      <c r="BY238" s="51">
        <f t="shared" si="497"/>
        <v>0</v>
      </c>
      <c r="BZ238" s="51">
        <f t="shared" si="497"/>
        <v>0</v>
      </c>
      <c r="CA238" s="51">
        <f t="shared" si="497"/>
        <v>20913120</v>
      </c>
      <c r="CB238" s="51">
        <f t="shared" si="497"/>
        <v>0</v>
      </c>
      <c r="CC238" s="51">
        <f t="shared" si="497"/>
        <v>0</v>
      </c>
      <c r="CD238" s="51">
        <f t="shared" si="497"/>
        <v>0</v>
      </c>
      <c r="CE238" s="51">
        <f t="shared" si="497"/>
        <v>0</v>
      </c>
      <c r="CF238" s="51">
        <f t="shared" si="497"/>
        <v>0</v>
      </c>
      <c r="CG238" s="51">
        <f t="shared" si="497"/>
        <v>0</v>
      </c>
      <c r="CH238" s="51">
        <f t="shared" si="497"/>
        <v>0</v>
      </c>
      <c r="CI238" s="51">
        <f t="shared" si="497"/>
        <v>0</v>
      </c>
      <c r="CJ238" s="51">
        <f t="shared" si="497"/>
        <v>0</v>
      </c>
      <c r="CK238" s="51">
        <f t="shared" si="497"/>
        <v>0</v>
      </c>
      <c r="CL238" s="51">
        <f t="shared" si="497"/>
        <v>0</v>
      </c>
      <c r="CM238" s="51">
        <f t="shared" si="497"/>
        <v>0</v>
      </c>
      <c r="CN238" s="51">
        <f t="shared" si="497"/>
        <v>0</v>
      </c>
      <c r="CO238" s="51">
        <f t="shared" si="497"/>
        <v>0</v>
      </c>
      <c r="CP238" s="51">
        <f t="shared" si="497"/>
        <v>0</v>
      </c>
      <c r="CQ238" s="51">
        <f t="shared" si="497"/>
        <v>0</v>
      </c>
      <c r="CR238" s="51">
        <f t="shared" si="497"/>
        <v>0</v>
      </c>
      <c r="CS238" s="51">
        <f t="shared" si="497"/>
        <v>0</v>
      </c>
      <c r="CT238" s="51">
        <f t="shared" si="497"/>
        <v>0</v>
      </c>
      <c r="CU238" s="51">
        <f t="shared" si="497"/>
        <v>0</v>
      </c>
      <c r="CV238" s="51">
        <f t="shared" si="497"/>
        <v>0</v>
      </c>
      <c r="CW238" s="51">
        <f t="shared" si="497"/>
        <v>0</v>
      </c>
      <c r="CX238" s="51">
        <f t="shared" si="497"/>
        <v>0</v>
      </c>
      <c r="CY238" s="51">
        <f t="shared" si="497"/>
        <v>0</v>
      </c>
      <c r="CZ238" s="51">
        <f t="shared" si="497"/>
        <v>0</v>
      </c>
      <c r="DA238" s="51">
        <f t="shared" si="497"/>
        <v>0</v>
      </c>
      <c r="DB238" s="51">
        <f t="shared" si="497"/>
        <v>0</v>
      </c>
      <c r="DC238" s="51">
        <f t="shared" si="497"/>
        <v>0</v>
      </c>
      <c r="DD238" s="51">
        <f t="shared" si="497"/>
        <v>0</v>
      </c>
      <c r="DE238" s="51">
        <f t="shared" si="497"/>
        <v>20913120</v>
      </c>
      <c r="DF238" s="51">
        <f t="shared" si="497"/>
        <v>20913120</v>
      </c>
      <c r="DG238" s="51">
        <f t="shared" si="497"/>
        <v>0</v>
      </c>
      <c r="DH238" s="51">
        <f t="shared" si="497"/>
        <v>0</v>
      </c>
      <c r="DI238" s="51">
        <f t="shared" si="497"/>
        <v>0</v>
      </c>
      <c r="DJ238" s="51">
        <f t="shared" si="497"/>
        <v>0</v>
      </c>
      <c r="DK238" s="51">
        <f t="shared" si="497"/>
        <v>0</v>
      </c>
      <c r="DL238" s="51">
        <f t="shared" si="497"/>
        <v>0</v>
      </c>
      <c r="DM238" s="51">
        <f t="shared" si="497"/>
        <v>0</v>
      </c>
      <c r="DN238" s="51">
        <f t="shared" si="497"/>
        <v>21540513.600000001</v>
      </c>
      <c r="DO238" s="51">
        <f t="shared" si="497"/>
        <v>0</v>
      </c>
      <c r="DP238" s="51">
        <f t="shared" si="497"/>
        <v>0</v>
      </c>
      <c r="DQ238" s="51">
        <f t="shared" si="497"/>
        <v>0</v>
      </c>
      <c r="DR238" s="51">
        <f t="shared" si="497"/>
        <v>0</v>
      </c>
      <c r="DS238" s="51">
        <f t="shared" si="497"/>
        <v>0</v>
      </c>
      <c r="DT238" s="51">
        <f t="shared" si="497"/>
        <v>20913120</v>
      </c>
      <c r="DU238" s="51">
        <f t="shared" si="497"/>
        <v>12588000</v>
      </c>
      <c r="DV238" s="51">
        <f t="shared" si="497"/>
        <v>12588000</v>
      </c>
      <c r="DW238" s="51">
        <f t="shared" si="497"/>
        <v>0</v>
      </c>
      <c r="DX238" s="51">
        <f t="shared" si="497"/>
        <v>0</v>
      </c>
      <c r="DY238" s="51">
        <f t="shared" ref="DY238:EW238" si="498">SUM(DY239)</f>
        <v>0</v>
      </c>
      <c r="DZ238" s="51">
        <f t="shared" si="498"/>
        <v>0</v>
      </c>
      <c r="EA238" s="51">
        <f t="shared" si="498"/>
        <v>0</v>
      </c>
      <c r="EB238" s="51">
        <f t="shared" si="498"/>
        <v>0</v>
      </c>
      <c r="EC238" s="51">
        <f t="shared" si="498"/>
        <v>0</v>
      </c>
      <c r="ED238" s="51">
        <f t="shared" si="498"/>
        <v>0</v>
      </c>
      <c r="EE238" s="51">
        <f t="shared" si="498"/>
        <v>0</v>
      </c>
      <c r="EF238" s="51">
        <f t="shared" si="498"/>
        <v>0</v>
      </c>
      <c r="EG238" s="51">
        <f t="shared" si="498"/>
        <v>0</v>
      </c>
      <c r="EH238" s="51">
        <f t="shared" si="498"/>
        <v>0</v>
      </c>
      <c r="EI238" s="51">
        <f t="shared" si="498"/>
        <v>0</v>
      </c>
      <c r="EJ238" s="51">
        <f t="shared" si="498"/>
        <v>0</v>
      </c>
      <c r="EK238" s="51">
        <f t="shared" si="498"/>
        <v>0</v>
      </c>
      <c r="EL238" s="51">
        <f t="shared" si="498"/>
        <v>0</v>
      </c>
      <c r="EM238" s="51">
        <f t="shared" si="498"/>
        <v>0</v>
      </c>
      <c r="EN238" s="51">
        <f t="shared" si="498"/>
        <v>0</v>
      </c>
      <c r="EO238" s="51">
        <f t="shared" si="498"/>
        <v>0</v>
      </c>
      <c r="EP238" s="51">
        <f t="shared" si="498"/>
        <v>0</v>
      </c>
      <c r="EQ238" s="51">
        <f t="shared" si="498"/>
        <v>0</v>
      </c>
      <c r="ER238" s="51">
        <f t="shared" si="498"/>
        <v>0</v>
      </c>
      <c r="ES238" s="51">
        <f t="shared" si="498"/>
        <v>0</v>
      </c>
      <c r="ET238" s="51">
        <f t="shared" si="498"/>
        <v>0</v>
      </c>
      <c r="EU238" s="51">
        <f t="shared" si="498"/>
        <v>0</v>
      </c>
      <c r="EV238" s="51">
        <f t="shared" si="498"/>
        <v>0</v>
      </c>
      <c r="EW238" s="51">
        <f t="shared" si="498"/>
        <v>21540513.600000001</v>
      </c>
      <c r="EX238" s="51">
        <f t="shared" ref="EX238:GZ238" si="499">SUM(EX239)</f>
        <v>20913120</v>
      </c>
      <c r="EY238" s="51">
        <f t="shared" si="499"/>
        <v>12588000</v>
      </c>
      <c r="EZ238" s="51">
        <f t="shared" si="499"/>
        <v>12588000</v>
      </c>
      <c r="FA238" s="51">
        <f t="shared" si="499"/>
        <v>0</v>
      </c>
      <c r="FB238" s="51">
        <f t="shared" si="499"/>
        <v>0</v>
      </c>
      <c r="FC238" s="51">
        <f t="shared" si="499"/>
        <v>0</v>
      </c>
      <c r="FD238" s="51">
        <f t="shared" si="499"/>
        <v>0</v>
      </c>
      <c r="FE238" s="51">
        <f t="shared" si="499"/>
        <v>0</v>
      </c>
      <c r="FF238" s="51">
        <f t="shared" si="499"/>
        <v>0</v>
      </c>
      <c r="FG238" s="51">
        <f t="shared" si="499"/>
        <v>22186729.008000001</v>
      </c>
      <c r="FH238" s="51">
        <f t="shared" si="499"/>
        <v>0</v>
      </c>
      <c r="FI238" s="51">
        <f t="shared" si="499"/>
        <v>0</v>
      </c>
      <c r="FJ238" s="51">
        <f t="shared" si="499"/>
        <v>0</v>
      </c>
      <c r="FK238" s="51">
        <f t="shared" si="499"/>
        <v>0</v>
      </c>
      <c r="FL238" s="51">
        <f t="shared" si="499"/>
        <v>0</v>
      </c>
      <c r="FM238" s="51">
        <f t="shared" si="499"/>
        <v>21000000</v>
      </c>
      <c r="FN238" s="51">
        <f t="shared" si="499"/>
        <v>20985000</v>
      </c>
      <c r="FO238" s="51">
        <f t="shared" si="499"/>
        <v>5596000</v>
      </c>
      <c r="FP238" s="51">
        <f t="shared" si="499"/>
        <v>0</v>
      </c>
      <c r="FQ238" s="51">
        <f t="shared" si="499"/>
        <v>0</v>
      </c>
      <c r="FR238" s="51">
        <f t="shared" si="499"/>
        <v>0</v>
      </c>
      <c r="FS238" s="51">
        <f t="shared" si="499"/>
        <v>0</v>
      </c>
      <c r="FT238" s="51">
        <f t="shared" si="499"/>
        <v>0</v>
      </c>
      <c r="FU238" s="51">
        <f t="shared" si="499"/>
        <v>0</v>
      </c>
      <c r="FV238" s="51">
        <f t="shared" si="499"/>
        <v>0</v>
      </c>
      <c r="FW238" s="51">
        <f t="shared" si="499"/>
        <v>0</v>
      </c>
      <c r="FX238" s="51">
        <f t="shared" si="499"/>
        <v>0</v>
      </c>
      <c r="FY238" s="51">
        <f t="shared" si="499"/>
        <v>0</v>
      </c>
      <c r="FZ238" s="51">
        <f t="shared" si="499"/>
        <v>0</v>
      </c>
      <c r="GA238" s="51">
        <f t="shared" si="499"/>
        <v>0</v>
      </c>
      <c r="GB238" s="51">
        <f t="shared" si="499"/>
        <v>0</v>
      </c>
      <c r="GC238" s="51">
        <f t="shared" si="499"/>
        <v>0</v>
      </c>
      <c r="GD238" s="51">
        <f t="shared" si="499"/>
        <v>0</v>
      </c>
      <c r="GE238" s="51">
        <f t="shared" si="499"/>
        <v>0</v>
      </c>
      <c r="GF238" s="51">
        <f t="shared" si="499"/>
        <v>0</v>
      </c>
      <c r="GG238" s="51">
        <f t="shared" si="499"/>
        <v>0</v>
      </c>
      <c r="GH238" s="51">
        <f t="shared" si="499"/>
        <v>0</v>
      </c>
      <c r="GI238" s="51">
        <f t="shared" si="499"/>
        <v>0</v>
      </c>
      <c r="GJ238" s="51">
        <f t="shared" si="499"/>
        <v>0</v>
      </c>
      <c r="GK238" s="51">
        <f t="shared" si="499"/>
        <v>0</v>
      </c>
      <c r="GL238" s="51">
        <f t="shared" si="499"/>
        <v>0</v>
      </c>
      <c r="GM238" s="51">
        <f t="shared" si="499"/>
        <v>0</v>
      </c>
      <c r="GN238" s="51">
        <f t="shared" si="499"/>
        <v>0</v>
      </c>
      <c r="GO238" s="51">
        <f t="shared" si="499"/>
        <v>0</v>
      </c>
      <c r="GP238" s="51">
        <f t="shared" si="499"/>
        <v>0</v>
      </c>
      <c r="GQ238" s="51">
        <f t="shared" si="499"/>
        <v>0</v>
      </c>
      <c r="GR238" s="51">
        <f t="shared" si="499"/>
        <v>0</v>
      </c>
      <c r="GS238" s="51">
        <f t="shared" si="499"/>
        <v>0</v>
      </c>
      <c r="GT238" s="51">
        <f t="shared" si="499"/>
        <v>0</v>
      </c>
      <c r="GU238" s="51">
        <f t="shared" si="499"/>
        <v>22186729.008000001</v>
      </c>
      <c r="GV238" s="51">
        <f t="shared" si="499"/>
        <v>21000000</v>
      </c>
      <c r="GW238" s="51">
        <f t="shared" si="499"/>
        <v>20985000</v>
      </c>
      <c r="GX238" s="51">
        <f t="shared" si="499"/>
        <v>5596000</v>
      </c>
      <c r="GY238" s="51">
        <f t="shared" si="499"/>
        <v>0</v>
      </c>
      <c r="GZ238" s="771">
        <f t="shared" si="499"/>
        <v>84944362.60800001</v>
      </c>
      <c r="HA238" s="269"/>
      <c r="HB238" s="266"/>
      <c r="HC238" s="326"/>
    </row>
    <row r="239" spans="1:211" ht="93.75" customHeight="1" x14ac:dyDescent="0.2">
      <c r="A239" s="782"/>
      <c r="B239" s="411"/>
      <c r="C239" s="300">
        <v>27</v>
      </c>
      <c r="D239" s="777" t="s">
        <v>577</v>
      </c>
      <c r="E239" s="281" t="s">
        <v>578</v>
      </c>
      <c r="F239" s="832">
        <v>0.92</v>
      </c>
      <c r="G239" s="287">
        <v>165</v>
      </c>
      <c r="H239" s="283" t="s">
        <v>585</v>
      </c>
      <c r="I239" s="504" t="s">
        <v>586</v>
      </c>
      <c r="J239" s="587" t="s">
        <v>444</v>
      </c>
      <c r="K239" s="532">
        <v>2</v>
      </c>
      <c r="L239" s="548" t="s">
        <v>58</v>
      </c>
      <c r="M239" s="546">
        <v>12</v>
      </c>
      <c r="N239" s="546">
        <v>12</v>
      </c>
      <c r="O239" s="547">
        <v>12</v>
      </c>
      <c r="P239" s="556">
        <v>12</v>
      </c>
      <c r="Q239" s="554">
        <v>12</v>
      </c>
      <c r="R239" s="289"/>
      <c r="S239" s="552">
        <v>12</v>
      </c>
      <c r="T239" s="554">
        <v>12</v>
      </c>
      <c r="U239" s="554"/>
      <c r="V239" s="552">
        <v>12</v>
      </c>
      <c r="W239" s="554">
        <v>12</v>
      </c>
      <c r="X239" s="575"/>
      <c r="Y239" s="575">
        <v>4</v>
      </c>
      <c r="Z239" s="588">
        <f>BM239/BM238</f>
        <v>1</v>
      </c>
      <c r="AA239" s="286">
        <v>3</v>
      </c>
      <c r="AB239" s="365" t="s">
        <v>455</v>
      </c>
      <c r="AC239" s="76"/>
      <c r="AD239" s="58"/>
      <c r="AE239" s="59"/>
      <c r="AF239" s="59"/>
      <c r="AG239" s="57">
        <v>20304000</v>
      </c>
      <c r="AH239" s="55">
        <v>20304000</v>
      </c>
      <c r="AI239" s="58">
        <v>9900000</v>
      </c>
      <c r="AJ239" s="58">
        <v>9900000</v>
      </c>
      <c r="AK239" s="76"/>
      <c r="AL239" s="58"/>
      <c r="AM239" s="58"/>
      <c r="AN239" s="58"/>
      <c r="AO239" s="76"/>
      <c r="AP239" s="58"/>
      <c r="AQ239" s="58"/>
      <c r="AR239" s="58"/>
      <c r="AS239" s="76"/>
      <c r="AT239" s="58"/>
      <c r="AU239" s="59"/>
      <c r="AV239" s="59"/>
      <c r="AW239" s="76"/>
      <c r="AX239" s="58"/>
      <c r="AY239" s="58"/>
      <c r="AZ239" s="58"/>
      <c r="BA239" s="76"/>
      <c r="BB239" s="58"/>
      <c r="BC239" s="58"/>
      <c r="BD239" s="58"/>
      <c r="BE239" s="76"/>
      <c r="BF239" s="58"/>
      <c r="BG239" s="59"/>
      <c r="BH239" s="59"/>
      <c r="BI239" s="76"/>
      <c r="BJ239" s="58"/>
      <c r="BK239" s="58"/>
      <c r="BL239" s="58"/>
      <c r="BM239" s="53">
        <f>+AC239+AG239+AK239+AO239+AS239+AW239+BA239+BE239+BI239</f>
        <v>20304000</v>
      </c>
      <c r="BN239" s="54">
        <f>AD239+AH239+AL239+AP239+AT239+AX239+BB239+BF239+BJ239</f>
        <v>20304000</v>
      </c>
      <c r="BO239" s="54">
        <f>AE239+AI239+AM239+AQ239+AU239+AY239+BC239+BG239+BK239</f>
        <v>9900000</v>
      </c>
      <c r="BP239" s="54">
        <f>AF239+AJ239+AN239+AR239+AV239+AZ239+BD239+BH239+BL239</f>
        <v>9900000</v>
      </c>
      <c r="BQ239" s="87"/>
      <c r="BR239" s="87"/>
      <c r="BS239" s="87"/>
      <c r="BT239" s="87"/>
      <c r="BU239" s="88">
        <v>20913120</v>
      </c>
      <c r="BV239" s="86"/>
      <c r="BW239" s="87"/>
      <c r="BX239" s="87"/>
      <c r="BY239" s="87"/>
      <c r="BZ239" s="87"/>
      <c r="CA239" s="86">
        <v>20913120</v>
      </c>
      <c r="CB239" s="86"/>
      <c r="CC239" s="86"/>
      <c r="CD239" s="86"/>
      <c r="CE239" s="87"/>
      <c r="CF239" s="86"/>
      <c r="CG239" s="86"/>
      <c r="CH239" s="86"/>
      <c r="CI239" s="87"/>
      <c r="CJ239" s="87"/>
      <c r="CK239" s="87"/>
      <c r="CL239" s="87"/>
      <c r="CM239" s="87"/>
      <c r="CN239" s="87"/>
      <c r="CO239" s="87"/>
      <c r="CP239" s="87"/>
      <c r="CQ239" s="87"/>
      <c r="CR239" s="87"/>
      <c r="CS239" s="87"/>
      <c r="CT239" s="87"/>
      <c r="CU239" s="87"/>
      <c r="CV239" s="87"/>
      <c r="CW239" s="87"/>
      <c r="CX239" s="87"/>
      <c r="CY239" s="87"/>
      <c r="CZ239" s="87"/>
      <c r="DA239" s="87"/>
      <c r="DB239" s="87"/>
      <c r="DC239" s="87"/>
      <c r="DD239" s="87"/>
      <c r="DE239" s="85">
        <f>BQ239+BU239+BZ239+CE239+CI239+CM239+CQ239+CV239+DA239</f>
        <v>20913120</v>
      </c>
      <c r="DF239" s="100">
        <f>BR239+BV239+CA239+CF239+CJ239+CN239+CR239+CW239+DB239</f>
        <v>20913120</v>
      </c>
      <c r="DG239" s="100">
        <f>BS239+BW239+CB239+CG239+CK239+CO239+CS239+CX239+DC239</f>
        <v>0</v>
      </c>
      <c r="DH239" s="100">
        <f>BT239+BX239+CC239+CH239+CL239+CP239+CT239+CY239+DD239</f>
        <v>0</v>
      </c>
      <c r="DI239" s="100"/>
      <c r="DJ239" s="88"/>
      <c r="DK239" s="66"/>
      <c r="DL239" s="88"/>
      <c r="DM239" s="88"/>
      <c r="DN239" s="88">
        <v>21540513.600000001</v>
      </c>
      <c r="DO239" s="88"/>
      <c r="DP239" s="88"/>
      <c r="DQ239" s="88"/>
      <c r="DR239" s="88"/>
      <c r="DS239" s="88"/>
      <c r="DT239" s="88">
        <v>20913120</v>
      </c>
      <c r="DU239" s="88">
        <v>12588000</v>
      </c>
      <c r="DV239" s="88">
        <v>12588000</v>
      </c>
      <c r="DW239" s="88"/>
      <c r="DX239" s="88"/>
      <c r="DY239" s="88"/>
      <c r="DZ239" s="88"/>
      <c r="EA239" s="88"/>
      <c r="EB239" s="88"/>
      <c r="EC239" s="88"/>
      <c r="ED239" s="88"/>
      <c r="EE239" s="88"/>
      <c r="EF239" s="88"/>
      <c r="EG239" s="88"/>
      <c r="EH239" s="88"/>
      <c r="EI239" s="88"/>
      <c r="EJ239" s="88"/>
      <c r="EK239" s="88"/>
      <c r="EL239" s="88"/>
      <c r="EM239" s="88"/>
      <c r="EN239" s="88"/>
      <c r="EO239" s="88"/>
      <c r="EP239" s="88"/>
      <c r="EQ239" s="88"/>
      <c r="ER239" s="88"/>
      <c r="ES239" s="88"/>
      <c r="ET239" s="87"/>
      <c r="EU239" s="87"/>
      <c r="EV239" s="87"/>
      <c r="EW239" s="85">
        <f>DJ239+DN239+DS239+DX239+EB239+EF239+EJ239+EN239+ES239</f>
        <v>21540513.600000001</v>
      </c>
      <c r="EX239" s="90">
        <f>DK239+DO239+DT239+DY239+EC239+EG239+EK239+EO239+ET239</f>
        <v>20913120</v>
      </c>
      <c r="EY239" s="90">
        <f>DL239+DP239+DU239+DZ239+ED239+EH239+EL239+EP239+EU239</f>
        <v>12588000</v>
      </c>
      <c r="EZ239" s="90">
        <f>DM239+DQ239+DV239+EA239+EE239+EI239+EM239+EQ239+EV239</f>
        <v>12588000</v>
      </c>
      <c r="FA239" s="192"/>
      <c r="FB239" s="87"/>
      <c r="FC239" s="88"/>
      <c r="FD239" s="88"/>
      <c r="FE239" s="88"/>
      <c r="FF239" s="147"/>
      <c r="FG239" s="87">
        <v>22186729.008000001</v>
      </c>
      <c r="FH239" s="87"/>
      <c r="FI239" s="87"/>
      <c r="FJ239" s="87"/>
      <c r="FK239" s="87"/>
      <c r="FL239" s="87"/>
      <c r="FM239" s="87">
        <v>21000000</v>
      </c>
      <c r="FN239" s="87">
        <v>20985000</v>
      </c>
      <c r="FO239" s="87">
        <v>5596000</v>
      </c>
      <c r="FP239" s="87"/>
      <c r="FQ239" s="87"/>
      <c r="FR239" s="87"/>
      <c r="FS239" s="87"/>
      <c r="FT239" s="87"/>
      <c r="FU239" s="87"/>
      <c r="FV239" s="87"/>
      <c r="FW239" s="87"/>
      <c r="FX239" s="87"/>
      <c r="FY239" s="87"/>
      <c r="FZ239" s="87"/>
      <c r="GA239" s="87"/>
      <c r="GB239" s="87"/>
      <c r="GC239" s="87"/>
      <c r="GD239" s="87"/>
      <c r="GE239" s="87"/>
      <c r="GF239" s="87"/>
      <c r="GG239" s="87"/>
      <c r="GH239" s="87"/>
      <c r="GI239" s="87"/>
      <c r="GJ239" s="87"/>
      <c r="GK239" s="87"/>
      <c r="GL239" s="87"/>
      <c r="GM239" s="87"/>
      <c r="GN239" s="87"/>
      <c r="GO239" s="87"/>
      <c r="GP239" s="87"/>
      <c r="GQ239" s="87"/>
      <c r="GR239" s="87"/>
      <c r="GS239" s="87"/>
      <c r="GT239" s="87"/>
      <c r="GU239" s="85">
        <f>FB239+FG239+FL239+FQ239+FV239+GA239+GF239+GK239+GP239</f>
        <v>22186729.008000001</v>
      </c>
      <c r="GV239" s="85">
        <f>FC239+FH239+FM239+FR239+FW239+GB239+GG239+GL239+GQ239</f>
        <v>21000000</v>
      </c>
      <c r="GW239" s="85">
        <f>FD239+FI239+FN239+FS239+FX239+GC239+GH239+GM239+GR239</f>
        <v>20985000</v>
      </c>
      <c r="GX239" s="85">
        <f>FE239+FJ239+FO239+FT239+FY239+GD239+GI239+GN239+GS239</f>
        <v>5596000</v>
      </c>
      <c r="GY239" s="85">
        <f>FF239+FK239+FP239+FU239+FZ239+GE239+GJ239+GO239+GT239</f>
        <v>0</v>
      </c>
      <c r="GZ239" s="772">
        <f>BM239+DE239+EW239+GU239</f>
        <v>84944362.60800001</v>
      </c>
      <c r="HA239" s="745" t="s">
        <v>1100</v>
      </c>
      <c r="HB239" s="280" t="s">
        <v>1373</v>
      </c>
      <c r="HC239" s="299" t="s">
        <v>1762</v>
      </c>
    </row>
    <row r="240" spans="1:211" ht="24.75" customHeight="1" x14ac:dyDescent="0.2">
      <c r="A240" s="782"/>
      <c r="B240" s="592">
        <v>14</v>
      </c>
      <c r="C240" s="355" t="s">
        <v>587</v>
      </c>
      <c r="D240" s="593"/>
      <c r="E240" s="593"/>
      <c r="F240" s="593"/>
      <c r="G240" s="356"/>
      <c r="H240" s="356"/>
      <c r="I240" s="356"/>
      <c r="J240" s="356"/>
      <c r="K240" s="356"/>
      <c r="L240" s="356"/>
      <c r="M240" s="356"/>
      <c r="N240" s="356"/>
      <c r="O240" s="356"/>
      <c r="P240" s="356"/>
      <c r="Q240" s="356"/>
      <c r="R240" s="356"/>
      <c r="S240" s="356"/>
      <c r="T240" s="356"/>
      <c r="U240" s="356"/>
      <c r="V240" s="356"/>
      <c r="W240" s="356"/>
      <c r="X240" s="356"/>
      <c r="Y240" s="356"/>
      <c r="Z240" s="356"/>
      <c r="AA240" s="356"/>
      <c r="AB240" s="356"/>
      <c r="AC240" s="50">
        <f t="shared" ref="AC240:CN240" si="500">AC241+AC245+AC247+AC251+AC254</f>
        <v>0</v>
      </c>
      <c r="AD240" s="50">
        <f t="shared" si="500"/>
        <v>0</v>
      </c>
      <c r="AE240" s="50">
        <f t="shared" si="500"/>
        <v>0</v>
      </c>
      <c r="AF240" s="50">
        <f t="shared" si="500"/>
        <v>0</v>
      </c>
      <c r="AG240" s="50">
        <f t="shared" si="500"/>
        <v>4620095942</v>
      </c>
      <c r="AH240" s="50">
        <f t="shared" si="500"/>
        <v>6456847097</v>
      </c>
      <c r="AI240" s="50">
        <f t="shared" si="500"/>
        <v>3511172309</v>
      </c>
      <c r="AJ240" s="50">
        <f t="shared" si="500"/>
        <v>2641172309</v>
      </c>
      <c r="AK240" s="50">
        <f t="shared" si="500"/>
        <v>310000000</v>
      </c>
      <c r="AL240" s="50">
        <f t="shared" si="500"/>
        <v>310000000</v>
      </c>
      <c r="AM240" s="50">
        <f t="shared" si="500"/>
        <v>310000000</v>
      </c>
      <c r="AN240" s="50">
        <f t="shared" si="500"/>
        <v>310000000</v>
      </c>
      <c r="AO240" s="50">
        <f t="shared" si="500"/>
        <v>1159946856</v>
      </c>
      <c r="AP240" s="50">
        <f t="shared" si="500"/>
        <v>1420369214</v>
      </c>
      <c r="AQ240" s="50">
        <f t="shared" si="500"/>
        <v>1113611691</v>
      </c>
      <c r="AR240" s="50">
        <f t="shared" si="500"/>
        <v>749348680</v>
      </c>
      <c r="AS240" s="50">
        <f t="shared" si="500"/>
        <v>0</v>
      </c>
      <c r="AT240" s="50">
        <f t="shared" si="500"/>
        <v>0</v>
      </c>
      <c r="AU240" s="50">
        <f t="shared" si="500"/>
        <v>0</v>
      </c>
      <c r="AV240" s="50">
        <f t="shared" si="500"/>
        <v>0</v>
      </c>
      <c r="AW240" s="50">
        <f t="shared" si="500"/>
        <v>0</v>
      </c>
      <c r="AX240" s="50">
        <f t="shared" si="500"/>
        <v>0</v>
      </c>
      <c r="AY240" s="50">
        <f t="shared" si="500"/>
        <v>0</v>
      </c>
      <c r="AZ240" s="50">
        <f t="shared" si="500"/>
        <v>0</v>
      </c>
      <c r="BA240" s="50">
        <f t="shared" si="500"/>
        <v>0</v>
      </c>
      <c r="BB240" s="50">
        <f t="shared" si="500"/>
        <v>0</v>
      </c>
      <c r="BC240" s="50">
        <f t="shared" si="500"/>
        <v>0</v>
      </c>
      <c r="BD240" s="50">
        <f t="shared" si="500"/>
        <v>0</v>
      </c>
      <c r="BE240" s="50">
        <f t="shared" si="500"/>
        <v>7882699266</v>
      </c>
      <c r="BF240" s="50">
        <f t="shared" si="500"/>
        <v>10609236816</v>
      </c>
      <c r="BG240" s="50">
        <f t="shared" si="500"/>
        <v>9958568759</v>
      </c>
      <c r="BH240" s="50">
        <f t="shared" si="500"/>
        <v>8423363113</v>
      </c>
      <c r="BI240" s="50">
        <f t="shared" si="500"/>
        <v>0</v>
      </c>
      <c r="BJ240" s="50">
        <f t="shared" si="500"/>
        <v>0</v>
      </c>
      <c r="BK240" s="50">
        <f t="shared" si="500"/>
        <v>0</v>
      </c>
      <c r="BL240" s="50">
        <f t="shared" si="500"/>
        <v>0</v>
      </c>
      <c r="BM240" s="50">
        <f t="shared" si="500"/>
        <v>13972742064</v>
      </c>
      <c r="BN240" s="50">
        <f t="shared" si="500"/>
        <v>18796453127</v>
      </c>
      <c r="BO240" s="50">
        <f t="shared" si="500"/>
        <v>14893352759</v>
      </c>
      <c r="BP240" s="50">
        <f t="shared" si="500"/>
        <v>12123884102</v>
      </c>
      <c r="BQ240" s="50">
        <f t="shared" si="500"/>
        <v>0</v>
      </c>
      <c r="BR240" s="50">
        <f t="shared" si="500"/>
        <v>0</v>
      </c>
      <c r="BS240" s="50">
        <f t="shared" si="500"/>
        <v>0</v>
      </c>
      <c r="BT240" s="50">
        <f t="shared" si="500"/>
        <v>0</v>
      </c>
      <c r="BU240" s="50">
        <f t="shared" si="500"/>
        <v>4134875595.7799997</v>
      </c>
      <c r="BV240" s="50">
        <f t="shared" si="500"/>
        <v>8636521107</v>
      </c>
      <c r="BW240" s="50">
        <f t="shared" si="500"/>
        <v>8226705708</v>
      </c>
      <c r="BX240" s="50">
        <f t="shared" si="500"/>
        <v>8214705708</v>
      </c>
      <c r="BY240" s="50">
        <f t="shared" si="500"/>
        <v>85423541</v>
      </c>
      <c r="BZ240" s="50">
        <f t="shared" si="500"/>
        <v>300000000</v>
      </c>
      <c r="CA240" s="50">
        <f t="shared" si="500"/>
        <v>5154087112</v>
      </c>
      <c r="CB240" s="50">
        <f t="shared" si="500"/>
        <v>4237317118</v>
      </c>
      <c r="CC240" s="50">
        <f t="shared" si="500"/>
        <v>4222317028</v>
      </c>
      <c r="CD240" s="50">
        <f t="shared" si="500"/>
        <v>543294497.85000002</v>
      </c>
      <c r="CE240" s="50">
        <f t="shared" si="500"/>
        <v>0</v>
      </c>
      <c r="CF240" s="50">
        <f t="shared" si="500"/>
        <v>1041292626</v>
      </c>
      <c r="CG240" s="50">
        <f t="shared" si="500"/>
        <v>658816635</v>
      </c>
      <c r="CH240" s="50">
        <f t="shared" si="500"/>
        <v>601773635</v>
      </c>
      <c r="CI240" s="50">
        <f t="shared" si="500"/>
        <v>0</v>
      </c>
      <c r="CJ240" s="50">
        <f t="shared" si="500"/>
        <v>0</v>
      </c>
      <c r="CK240" s="50">
        <f t="shared" si="500"/>
        <v>0</v>
      </c>
      <c r="CL240" s="50">
        <f t="shared" si="500"/>
        <v>0</v>
      </c>
      <c r="CM240" s="50">
        <f t="shared" si="500"/>
        <v>0</v>
      </c>
      <c r="CN240" s="50">
        <f t="shared" si="500"/>
        <v>0</v>
      </c>
      <c r="CO240" s="50">
        <f t="shared" ref="CO240:EV240" si="501">CO241+CO245+CO247+CO251+CO254</f>
        <v>0</v>
      </c>
      <c r="CP240" s="50">
        <f t="shared" si="501"/>
        <v>0</v>
      </c>
      <c r="CQ240" s="50">
        <f t="shared" si="501"/>
        <v>0</v>
      </c>
      <c r="CR240" s="50">
        <f t="shared" si="501"/>
        <v>0</v>
      </c>
      <c r="CS240" s="50">
        <f t="shared" si="501"/>
        <v>0</v>
      </c>
      <c r="CT240" s="50">
        <f t="shared" si="501"/>
        <v>0</v>
      </c>
      <c r="CU240" s="50">
        <f t="shared" si="501"/>
        <v>0</v>
      </c>
      <c r="CV240" s="50">
        <f t="shared" si="501"/>
        <v>7334790933</v>
      </c>
      <c r="CW240" s="50">
        <f t="shared" si="501"/>
        <v>10050013964</v>
      </c>
      <c r="CX240" s="50">
        <f t="shared" si="501"/>
        <v>9521853383</v>
      </c>
      <c r="CY240" s="50">
        <f t="shared" si="501"/>
        <v>8864203383</v>
      </c>
      <c r="CZ240" s="50">
        <f t="shared" si="501"/>
        <v>95307757</v>
      </c>
      <c r="DA240" s="50">
        <f t="shared" si="501"/>
        <v>0</v>
      </c>
      <c r="DB240" s="50">
        <f t="shared" si="501"/>
        <v>0</v>
      </c>
      <c r="DC240" s="50">
        <f t="shared" si="501"/>
        <v>0</v>
      </c>
      <c r="DD240" s="50">
        <f t="shared" si="501"/>
        <v>0</v>
      </c>
      <c r="DE240" s="50">
        <f t="shared" si="501"/>
        <v>11769666528.780001</v>
      </c>
      <c r="DF240" s="50">
        <f t="shared" si="501"/>
        <v>24881914809</v>
      </c>
      <c r="DG240" s="50">
        <f t="shared" si="501"/>
        <v>22644692844</v>
      </c>
      <c r="DH240" s="50">
        <f t="shared" si="501"/>
        <v>21902999754</v>
      </c>
      <c r="DI240" s="50">
        <f t="shared" si="501"/>
        <v>724025795.85000002</v>
      </c>
      <c r="DJ240" s="50">
        <f t="shared" si="501"/>
        <v>0</v>
      </c>
      <c r="DK240" s="50">
        <f t="shared" si="501"/>
        <v>0</v>
      </c>
      <c r="DL240" s="50">
        <f t="shared" si="501"/>
        <v>0</v>
      </c>
      <c r="DM240" s="50">
        <f t="shared" si="501"/>
        <v>0</v>
      </c>
      <c r="DN240" s="50">
        <f t="shared" si="501"/>
        <v>4258921863.6533999</v>
      </c>
      <c r="DO240" s="50">
        <f t="shared" si="501"/>
        <v>11093696017</v>
      </c>
      <c r="DP240" s="50">
        <f t="shared" si="501"/>
        <v>10288204327</v>
      </c>
      <c r="DQ240" s="50">
        <f t="shared" si="501"/>
        <v>10288204327</v>
      </c>
      <c r="DR240" s="50">
        <f t="shared" si="501"/>
        <v>0</v>
      </c>
      <c r="DS240" s="50">
        <f t="shared" si="501"/>
        <v>150000000</v>
      </c>
      <c r="DT240" s="50">
        <f t="shared" si="501"/>
        <v>4698563455</v>
      </c>
      <c r="DU240" s="50">
        <f t="shared" si="501"/>
        <v>3330980865</v>
      </c>
      <c r="DV240" s="50">
        <f t="shared" si="501"/>
        <v>3327591773</v>
      </c>
      <c r="DW240" s="50">
        <f t="shared" si="501"/>
        <v>15000000</v>
      </c>
      <c r="DX240" s="50">
        <f t="shared" si="501"/>
        <v>0</v>
      </c>
      <c r="DY240" s="50">
        <f t="shared" si="501"/>
        <v>1031199360</v>
      </c>
      <c r="DZ240" s="50">
        <f t="shared" si="501"/>
        <v>897071100</v>
      </c>
      <c r="EA240" s="50">
        <f t="shared" si="501"/>
        <v>897071100</v>
      </c>
      <c r="EB240" s="50">
        <f t="shared" si="501"/>
        <v>0</v>
      </c>
      <c r="EC240" s="50">
        <f t="shared" si="501"/>
        <v>0</v>
      </c>
      <c r="ED240" s="50">
        <f t="shared" si="501"/>
        <v>0</v>
      </c>
      <c r="EE240" s="50">
        <f t="shared" si="501"/>
        <v>0</v>
      </c>
      <c r="EF240" s="50">
        <f t="shared" si="501"/>
        <v>0</v>
      </c>
      <c r="EG240" s="50">
        <f t="shared" si="501"/>
        <v>0</v>
      </c>
      <c r="EH240" s="50">
        <f t="shared" si="501"/>
        <v>0</v>
      </c>
      <c r="EI240" s="50">
        <f t="shared" si="501"/>
        <v>0</v>
      </c>
      <c r="EJ240" s="50">
        <f t="shared" si="501"/>
        <v>0</v>
      </c>
      <c r="EK240" s="50">
        <f t="shared" si="501"/>
        <v>0</v>
      </c>
      <c r="EL240" s="50">
        <f t="shared" si="501"/>
        <v>0</v>
      </c>
      <c r="EM240" s="50">
        <f t="shared" si="501"/>
        <v>0</v>
      </c>
      <c r="EN240" s="50">
        <f t="shared" si="501"/>
        <v>7554834662</v>
      </c>
      <c r="EO240" s="50">
        <f t="shared" si="501"/>
        <v>8532619661</v>
      </c>
      <c r="EP240" s="50">
        <f t="shared" si="501"/>
        <v>8072939685</v>
      </c>
      <c r="EQ240" s="50">
        <f t="shared" si="501"/>
        <v>7415939685</v>
      </c>
      <c r="ER240" s="50">
        <f t="shared" si="501"/>
        <v>0</v>
      </c>
      <c r="ES240" s="50">
        <f t="shared" si="501"/>
        <v>0</v>
      </c>
      <c r="ET240" s="50">
        <f t="shared" si="501"/>
        <v>0</v>
      </c>
      <c r="EU240" s="50">
        <f t="shared" si="501"/>
        <v>0</v>
      </c>
      <c r="EV240" s="50">
        <f t="shared" si="501"/>
        <v>0</v>
      </c>
      <c r="EW240" s="50">
        <f t="shared" ref="EW240" si="502">EW241+EW245+EW247+EW251+EW254</f>
        <v>11963756525.653402</v>
      </c>
      <c r="EX240" s="50">
        <f t="shared" ref="EX240:GZ240" si="503">EX241+EX245+EX247+EX251+EX254</f>
        <v>25356078493</v>
      </c>
      <c r="EY240" s="50">
        <f t="shared" si="503"/>
        <v>22589195977</v>
      </c>
      <c r="EZ240" s="50">
        <f t="shared" si="503"/>
        <v>21928806885</v>
      </c>
      <c r="FA240" s="50">
        <f t="shared" si="503"/>
        <v>15000000</v>
      </c>
      <c r="FB240" s="50">
        <f t="shared" si="503"/>
        <v>0</v>
      </c>
      <c r="FC240" s="50">
        <f t="shared" si="503"/>
        <v>0</v>
      </c>
      <c r="FD240" s="50">
        <f t="shared" si="503"/>
        <v>0</v>
      </c>
      <c r="FE240" s="50">
        <f t="shared" si="503"/>
        <v>0</v>
      </c>
      <c r="FF240" s="50">
        <f t="shared" si="503"/>
        <v>0</v>
      </c>
      <c r="FG240" s="50">
        <f t="shared" si="503"/>
        <v>4386689519.4150028</v>
      </c>
      <c r="FH240" s="50">
        <f t="shared" si="503"/>
        <v>81073317</v>
      </c>
      <c r="FI240" s="50">
        <f t="shared" si="503"/>
        <v>0</v>
      </c>
      <c r="FJ240" s="50">
        <f t="shared" si="503"/>
        <v>0</v>
      </c>
      <c r="FK240" s="50">
        <f t="shared" si="503"/>
        <v>0</v>
      </c>
      <c r="FL240" s="50">
        <f t="shared" si="503"/>
        <v>50000000</v>
      </c>
      <c r="FM240" s="50">
        <f t="shared" si="503"/>
        <v>3441930444</v>
      </c>
      <c r="FN240" s="50">
        <f t="shared" si="503"/>
        <v>353183885</v>
      </c>
      <c r="FO240" s="50">
        <f t="shared" si="503"/>
        <v>233627885</v>
      </c>
      <c r="FP240" s="50">
        <f t="shared" si="503"/>
        <v>0</v>
      </c>
      <c r="FQ240" s="50">
        <f t="shared" si="503"/>
        <v>0</v>
      </c>
      <c r="FR240" s="50">
        <f t="shared" si="503"/>
        <v>1097554095</v>
      </c>
      <c r="FS240" s="50">
        <f t="shared" si="503"/>
        <v>0</v>
      </c>
      <c r="FT240" s="50">
        <f t="shared" si="503"/>
        <v>0</v>
      </c>
      <c r="FU240" s="50">
        <f t="shared" si="503"/>
        <v>0</v>
      </c>
      <c r="FV240" s="50">
        <f t="shared" si="503"/>
        <v>0</v>
      </c>
      <c r="FW240" s="50">
        <f t="shared" si="503"/>
        <v>0</v>
      </c>
      <c r="FX240" s="50">
        <f t="shared" si="503"/>
        <v>0</v>
      </c>
      <c r="FY240" s="50">
        <f t="shared" si="503"/>
        <v>0</v>
      </c>
      <c r="FZ240" s="50">
        <f t="shared" si="503"/>
        <v>0</v>
      </c>
      <c r="GA240" s="50">
        <f t="shared" si="503"/>
        <v>0</v>
      </c>
      <c r="GB240" s="50">
        <f t="shared" si="503"/>
        <v>0</v>
      </c>
      <c r="GC240" s="50">
        <f t="shared" si="503"/>
        <v>0</v>
      </c>
      <c r="GD240" s="50">
        <f t="shared" si="503"/>
        <v>0</v>
      </c>
      <c r="GE240" s="50">
        <f t="shared" si="503"/>
        <v>0</v>
      </c>
      <c r="GF240" s="50">
        <f t="shared" si="503"/>
        <v>0</v>
      </c>
      <c r="GG240" s="50">
        <f t="shared" si="503"/>
        <v>0</v>
      </c>
      <c r="GH240" s="50">
        <f t="shared" si="503"/>
        <v>0</v>
      </c>
      <c r="GI240" s="50">
        <f t="shared" si="503"/>
        <v>0</v>
      </c>
      <c r="GJ240" s="50">
        <f t="shared" si="503"/>
        <v>0</v>
      </c>
      <c r="GK240" s="50">
        <f t="shared" si="503"/>
        <v>7781479701</v>
      </c>
      <c r="GL240" s="50">
        <f t="shared" si="503"/>
        <v>8051056704</v>
      </c>
      <c r="GM240" s="50">
        <f t="shared" si="503"/>
        <v>3143778610</v>
      </c>
      <c r="GN240" s="50">
        <f t="shared" si="503"/>
        <v>0</v>
      </c>
      <c r="GO240" s="50">
        <f t="shared" si="503"/>
        <v>0</v>
      </c>
      <c r="GP240" s="50">
        <f t="shared" si="503"/>
        <v>0</v>
      </c>
      <c r="GQ240" s="50">
        <f t="shared" si="503"/>
        <v>0</v>
      </c>
      <c r="GR240" s="50">
        <f t="shared" si="503"/>
        <v>0</v>
      </c>
      <c r="GS240" s="50">
        <f t="shared" si="503"/>
        <v>0</v>
      </c>
      <c r="GT240" s="50">
        <f t="shared" si="503"/>
        <v>0</v>
      </c>
      <c r="GU240" s="50">
        <f t="shared" si="503"/>
        <v>12218169220.415003</v>
      </c>
      <c r="GV240" s="50">
        <f t="shared" si="503"/>
        <v>12671614560</v>
      </c>
      <c r="GW240" s="50">
        <f t="shared" si="503"/>
        <v>3496962495</v>
      </c>
      <c r="GX240" s="50">
        <f t="shared" si="503"/>
        <v>233627885</v>
      </c>
      <c r="GY240" s="50">
        <f t="shared" si="503"/>
        <v>0</v>
      </c>
      <c r="GZ240" s="768">
        <f t="shared" si="503"/>
        <v>49924334338.848396</v>
      </c>
      <c r="HA240" s="256"/>
      <c r="HB240" s="263"/>
      <c r="HC240" s="326"/>
    </row>
    <row r="241" spans="1:211" ht="24.75" customHeight="1" x14ac:dyDescent="0.2">
      <c r="A241" s="782"/>
      <c r="B241" s="783"/>
      <c r="C241" s="266">
        <v>50</v>
      </c>
      <c r="D241" s="267" t="s">
        <v>588</v>
      </c>
      <c r="E241" s="270"/>
      <c r="F241" s="270"/>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51">
        <f t="shared" ref="AC241:BL241" si="504">SUM(AC242:AC244)</f>
        <v>0</v>
      </c>
      <c r="AD241" s="51">
        <f t="shared" si="504"/>
        <v>0</v>
      </c>
      <c r="AE241" s="51">
        <f t="shared" si="504"/>
        <v>0</v>
      </c>
      <c r="AF241" s="51">
        <f t="shared" si="504"/>
        <v>0</v>
      </c>
      <c r="AG241" s="51">
        <f t="shared" si="504"/>
        <v>4379703942</v>
      </c>
      <c r="AH241" s="51">
        <f t="shared" si="504"/>
        <v>6005673137</v>
      </c>
      <c r="AI241" s="51">
        <f t="shared" si="504"/>
        <v>3249781642</v>
      </c>
      <c r="AJ241" s="51">
        <f t="shared" si="504"/>
        <v>2379781642</v>
      </c>
      <c r="AK241" s="51">
        <f t="shared" si="504"/>
        <v>0</v>
      </c>
      <c r="AL241" s="51">
        <f t="shared" si="504"/>
        <v>0</v>
      </c>
      <c r="AM241" s="51">
        <f t="shared" si="504"/>
        <v>0</v>
      </c>
      <c r="AN241" s="51">
        <f t="shared" si="504"/>
        <v>0</v>
      </c>
      <c r="AO241" s="51">
        <f t="shared" si="504"/>
        <v>1159946856</v>
      </c>
      <c r="AP241" s="51">
        <f t="shared" si="504"/>
        <v>1420369214</v>
      </c>
      <c r="AQ241" s="51">
        <f t="shared" si="504"/>
        <v>1113611691</v>
      </c>
      <c r="AR241" s="51">
        <f t="shared" si="504"/>
        <v>749348680</v>
      </c>
      <c r="AS241" s="51">
        <f t="shared" si="504"/>
        <v>0</v>
      </c>
      <c r="AT241" s="51">
        <f t="shared" si="504"/>
        <v>0</v>
      </c>
      <c r="AU241" s="51">
        <f t="shared" si="504"/>
        <v>0</v>
      </c>
      <c r="AV241" s="51">
        <f t="shared" si="504"/>
        <v>0</v>
      </c>
      <c r="AW241" s="51">
        <f t="shared" si="504"/>
        <v>0</v>
      </c>
      <c r="AX241" s="51">
        <f t="shared" si="504"/>
        <v>0</v>
      </c>
      <c r="AY241" s="51">
        <f t="shared" si="504"/>
        <v>0</v>
      </c>
      <c r="AZ241" s="51">
        <f t="shared" si="504"/>
        <v>0</v>
      </c>
      <c r="BA241" s="51">
        <f t="shared" si="504"/>
        <v>0</v>
      </c>
      <c r="BB241" s="51">
        <f t="shared" si="504"/>
        <v>0</v>
      </c>
      <c r="BC241" s="51">
        <f t="shared" si="504"/>
        <v>0</v>
      </c>
      <c r="BD241" s="51">
        <f t="shared" si="504"/>
        <v>0</v>
      </c>
      <c r="BE241" s="51">
        <f t="shared" si="504"/>
        <v>7882699266</v>
      </c>
      <c r="BF241" s="51">
        <f t="shared" si="504"/>
        <v>10609236816</v>
      </c>
      <c r="BG241" s="51">
        <f t="shared" si="504"/>
        <v>9958568759</v>
      </c>
      <c r="BH241" s="51">
        <f t="shared" si="504"/>
        <v>8423363113</v>
      </c>
      <c r="BI241" s="51">
        <f t="shared" si="504"/>
        <v>0</v>
      </c>
      <c r="BJ241" s="51">
        <f t="shared" si="504"/>
        <v>0</v>
      </c>
      <c r="BK241" s="51">
        <f t="shared" si="504"/>
        <v>0</v>
      </c>
      <c r="BL241" s="51">
        <f t="shared" si="504"/>
        <v>0</v>
      </c>
      <c r="BM241" s="51">
        <f t="shared" ref="BM241:DX241" si="505">SUM(BM242:BM244)</f>
        <v>13422350064</v>
      </c>
      <c r="BN241" s="51">
        <f t="shared" si="505"/>
        <v>18035279167</v>
      </c>
      <c r="BO241" s="51">
        <f t="shared" si="505"/>
        <v>14321962092</v>
      </c>
      <c r="BP241" s="51">
        <f t="shared" si="505"/>
        <v>11552493435</v>
      </c>
      <c r="BQ241" s="51">
        <f t="shared" si="505"/>
        <v>0</v>
      </c>
      <c r="BR241" s="51">
        <f t="shared" si="505"/>
        <v>0</v>
      </c>
      <c r="BS241" s="51">
        <f t="shared" si="505"/>
        <v>0</v>
      </c>
      <c r="BT241" s="51">
        <f t="shared" si="505"/>
        <v>0</v>
      </c>
      <c r="BU241" s="51">
        <f t="shared" si="505"/>
        <v>3887271835.7800002</v>
      </c>
      <c r="BV241" s="51">
        <f t="shared" si="505"/>
        <v>8236521107</v>
      </c>
      <c r="BW241" s="51">
        <f t="shared" si="505"/>
        <v>8109705708</v>
      </c>
      <c r="BX241" s="51">
        <f t="shared" si="505"/>
        <v>8109705708</v>
      </c>
      <c r="BY241" s="51">
        <f t="shared" si="505"/>
        <v>85423541</v>
      </c>
      <c r="BZ241" s="51">
        <f t="shared" si="505"/>
        <v>0</v>
      </c>
      <c r="CA241" s="51">
        <f t="shared" si="505"/>
        <v>4606483352</v>
      </c>
      <c r="CB241" s="51">
        <f t="shared" si="505"/>
        <v>4043205327</v>
      </c>
      <c r="CC241" s="51">
        <f t="shared" si="505"/>
        <v>4043205327</v>
      </c>
      <c r="CD241" s="51">
        <f t="shared" si="505"/>
        <v>543294497.85000002</v>
      </c>
      <c r="CE241" s="51">
        <f t="shared" si="505"/>
        <v>0</v>
      </c>
      <c r="CF241" s="51">
        <f t="shared" si="505"/>
        <v>1041292626</v>
      </c>
      <c r="CG241" s="51">
        <f t="shared" si="505"/>
        <v>658816635</v>
      </c>
      <c r="CH241" s="51">
        <f t="shared" si="505"/>
        <v>601773635</v>
      </c>
      <c r="CI241" s="51">
        <f t="shared" si="505"/>
        <v>0</v>
      </c>
      <c r="CJ241" s="51">
        <f t="shared" si="505"/>
        <v>0</v>
      </c>
      <c r="CK241" s="51">
        <f t="shared" si="505"/>
        <v>0</v>
      </c>
      <c r="CL241" s="51">
        <f t="shared" si="505"/>
        <v>0</v>
      </c>
      <c r="CM241" s="51">
        <f t="shared" si="505"/>
        <v>0</v>
      </c>
      <c r="CN241" s="51">
        <f t="shared" si="505"/>
        <v>0</v>
      </c>
      <c r="CO241" s="51">
        <f t="shared" si="505"/>
        <v>0</v>
      </c>
      <c r="CP241" s="51">
        <f t="shared" si="505"/>
        <v>0</v>
      </c>
      <c r="CQ241" s="51">
        <f t="shared" si="505"/>
        <v>0</v>
      </c>
      <c r="CR241" s="51">
        <f t="shared" si="505"/>
        <v>0</v>
      </c>
      <c r="CS241" s="51">
        <f t="shared" si="505"/>
        <v>0</v>
      </c>
      <c r="CT241" s="51">
        <f t="shared" si="505"/>
        <v>0</v>
      </c>
      <c r="CU241" s="51">
        <f t="shared" si="505"/>
        <v>0</v>
      </c>
      <c r="CV241" s="51">
        <f t="shared" si="505"/>
        <v>7334790933</v>
      </c>
      <c r="CW241" s="51">
        <f t="shared" si="505"/>
        <v>10050013964</v>
      </c>
      <c r="CX241" s="51">
        <f t="shared" si="505"/>
        <v>9521853383</v>
      </c>
      <c r="CY241" s="51">
        <f t="shared" si="505"/>
        <v>8864203383</v>
      </c>
      <c r="CZ241" s="51">
        <f t="shared" si="505"/>
        <v>95307757</v>
      </c>
      <c r="DA241" s="51">
        <f t="shared" si="505"/>
        <v>0</v>
      </c>
      <c r="DB241" s="51">
        <f t="shared" si="505"/>
        <v>0</v>
      </c>
      <c r="DC241" s="51">
        <f t="shared" si="505"/>
        <v>0</v>
      </c>
      <c r="DD241" s="51">
        <f t="shared" si="505"/>
        <v>0</v>
      </c>
      <c r="DE241" s="51">
        <f t="shared" si="505"/>
        <v>11222062768.780001</v>
      </c>
      <c r="DF241" s="51">
        <f t="shared" si="505"/>
        <v>23934311049</v>
      </c>
      <c r="DG241" s="51">
        <f t="shared" si="505"/>
        <v>22333581053</v>
      </c>
      <c r="DH241" s="51">
        <f t="shared" si="505"/>
        <v>21618888053</v>
      </c>
      <c r="DI241" s="51">
        <f t="shared" si="505"/>
        <v>724025795.85000002</v>
      </c>
      <c r="DJ241" s="51">
        <f t="shared" si="505"/>
        <v>0</v>
      </c>
      <c r="DK241" s="51">
        <f t="shared" si="505"/>
        <v>0</v>
      </c>
      <c r="DL241" s="51">
        <f t="shared" si="505"/>
        <v>0</v>
      </c>
      <c r="DM241" s="51">
        <f t="shared" si="505"/>
        <v>0</v>
      </c>
      <c r="DN241" s="51">
        <f t="shared" si="505"/>
        <v>4003889990.8534002</v>
      </c>
      <c r="DO241" s="51">
        <f t="shared" si="505"/>
        <v>10833696017</v>
      </c>
      <c r="DP241" s="51">
        <f t="shared" si="505"/>
        <v>10106316327</v>
      </c>
      <c r="DQ241" s="51">
        <f t="shared" si="505"/>
        <v>10106316327</v>
      </c>
      <c r="DR241" s="51">
        <f t="shared" si="505"/>
        <v>0</v>
      </c>
      <c r="DS241" s="51">
        <f t="shared" si="505"/>
        <v>0</v>
      </c>
      <c r="DT241" s="51">
        <f t="shared" si="505"/>
        <v>3027325000</v>
      </c>
      <c r="DU241" s="51">
        <f t="shared" si="505"/>
        <v>1908686176</v>
      </c>
      <c r="DV241" s="51">
        <f t="shared" si="505"/>
        <v>1908686176</v>
      </c>
      <c r="DW241" s="51">
        <f t="shared" si="505"/>
        <v>0</v>
      </c>
      <c r="DX241" s="51">
        <f t="shared" si="505"/>
        <v>0</v>
      </c>
      <c r="DY241" s="51">
        <f t="shared" ref="DY241:EW241" si="506">SUM(DY242:DY244)</f>
        <v>1031199360</v>
      </c>
      <c r="DZ241" s="51">
        <f t="shared" si="506"/>
        <v>897071100</v>
      </c>
      <c r="EA241" s="51">
        <f t="shared" si="506"/>
        <v>897071100</v>
      </c>
      <c r="EB241" s="51">
        <f t="shared" si="506"/>
        <v>0</v>
      </c>
      <c r="EC241" s="51">
        <f t="shared" si="506"/>
        <v>0</v>
      </c>
      <c r="ED241" s="51">
        <f t="shared" si="506"/>
        <v>0</v>
      </c>
      <c r="EE241" s="51">
        <f t="shared" si="506"/>
        <v>0</v>
      </c>
      <c r="EF241" s="51">
        <f t="shared" si="506"/>
        <v>0</v>
      </c>
      <c r="EG241" s="51">
        <f t="shared" si="506"/>
        <v>0</v>
      </c>
      <c r="EH241" s="51">
        <f t="shared" si="506"/>
        <v>0</v>
      </c>
      <c r="EI241" s="51">
        <f t="shared" si="506"/>
        <v>0</v>
      </c>
      <c r="EJ241" s="51">
        <f t="shared" si="506"/>
        <v>0</v>
      </c>
      <c r="EK241" s="51">
        <f t="shared" si="506"/>
        <v>0</v>
      </c>
      <c r="EL241" s="51">
        <f t="shared" si="506"/>
        <v>0</v>
      </c>
      <c r="EM241" s="51">
        <f t="shared" si="506"/>
        <v>0</v>
      </c>
      <c r="EN241" s="51">
        <f t="shared" si="506"/>
        <v>7554834662</v>
      </c>
      <c r="EO241" s="51">
        <f t="shared" si="506"/>
        <v>8532619661</v>
      </c>
      <c r="EP241" s="51">
        <f t="shared" si="506"/>
        <v>8072939685</v>
      </c>
      <c r="EQ241" s="51">
        <f t="shared" si="506"/>
        <v>7415939685</v>
      </c>
      <c r="ER241" s="51">
        <f t="shared" si="506"/>
        <v>0</v>
      </c>
      <c r="ES241" s="51">
        <f t="shared" si="506"/>
        <v>0</v>
      </c>
      <c r="ET241" s="51">
        <f t="shared" si="506"/>
        <v>0</v>
      </c>
      <c r="EU241" s="51">
        <f t="shared" si="506"/>
        <v>0</v>
      </c>
      <c r="EV241" s="51">
        <f t="shared" si="506"/>
        <v>0</v>
      </c>
      <c r="EW241" s="51">
        <f t="shared" si="506"/>
        <v>11558724652.853401</v>
      </c>
      <c r="EX241" s="51">
        <f t="shared" ref="EX241:GZ241" si="507">SUM(EX242:EX244)</f>
        <v>23424840038</v>
      </c>
      <c r="EY241" s="51">
        <f t="shared" si="507"/>
        <v>20985013288</v>
      </c>
      <c r="EZ241" s="51">
        <f t="shared" si="507"/>
        <v>20328013288</v>
      </c>
      <c r="FA241" s="51">
        <f t="shared" si="507"/>
        <v>0</v>
      </c>
      <c r="FB241" s="51">
        <f t="shared" si="507"/>
        <v>0</v>
      </c>
      <c r="FC241" s="51">
        <f t="shared" si="507"/>
        <v>0</v>
      </c>
      <c r="FD241" s="51">
        <f t="shared" si="507"/>
        <v>0</v>
      </c>
      <c r="FE241" s="51">
        <f t="shared" si="507"/>
        <v>0</v>
      </c>
      <c r="FF241" s="51">
        <f t="shared" si="507"/>
        <v>0</v>
      </c>
      <c r="FG241" s="51">
        <f t="shared" si="507"/>
        <v>4124006690.5790024</v>
      </c>
      <c r="FH241" s="51">
        <f t="shared" si="507"/>
        <v>81073317</v>
      </c>
      <c r="FI241" s="51">
        <f t="shared" si="507"/>
        <v>0</v>
      </c>
      <c r="FJ241" s="51">
        <f t="shared" si="507"/>
        <v>0</v>
      </c>
      <c r="FK241" s="51">
        <f t="shared" si="507"/>
        <v>0</v>
      </c>
      <c r="FL241" s="51">
        <f t="shared" si="507"/>
        <v>0</v>
      </c>
      <c r="FM241" s="51">
        <f t="shared" si="507"/>
        <v>3114728803</v>
      </c>
      <c r="FN241" s="51">
        <f t="shared" si="507"/>
        <v>170521885</v>
      </c>
      <c r="FO241" s="51">
        <f t="shared" si="507"/>
        <v>170521885</v>
      </c>
      <c r="FP241" s="51">
        <f t="shared" si="507"/>
        <v>0</v>
      </c>
      <c r="FQ241" s="51">
        <f t="shared" si="507"/>
        <v>0</v>
      </c>
      <c r="FR241" s="51">
        <f t="shared" si="507"/>
        <v>1097554095</v>
      </c>
      <c r="FS241" s="51">
        <f t="shared" si="507"/>
        <v>0</v>
      </c>
      <c r="FT241" s="51">
        <f t="shared" si="507"/>
        <v>0</v>
      </c>
      <c r="FU241" s="51">
        <f t="shared" si="507"/>
        <v>0</v>
      </c>
      <c r="FV241" s="51">
        <f t="shared" si="507"/>
        <v>0</v>
      </c>
      <c r="FW241" s="51">
        <f t="shared" si="507"/>
        <v>0</v>
      </c>
      <c r="FX241" s="51">
        <f t="shared" si="507"/>
        <v>0</v>
      </c>
      <c r="FY241" s="51">
        <f t="shared" si="507"/>
        <v>0</v>
      </c>
      <c r="FZ241" s="51">
        <f t="shared" si="507"/>
        <v>0</v>
      </c>
      <c r="GA241" s="51">
        <f t="shared" si="507"/>
        <v>0</v>
      </c>
      <c r="GB241" s="51">
        <f t="shared" si="507"/>
        <v>0</v>
      </c>
      <c r="GC241" s="51">
        <f t="shared" si="507"/>
        <v>0</v>
      </c>
      <c r="GD241" s="51">
        <f t="shared" si="507"/>
        <v>0</v>
      </c>
      <c r="GE241" s="51">
        <f t="shared" si="507"/>
        <v>0</v>
      </c>
      <c r="GF241" s="51">
        <f t="shared" si="507"/>
        <v>0</v>
      </c>
      <c r="GG241" s="51">
        <f t="shared" si="507"/>
        <v>0</v>
      </c>
      <c r="GH241" s="51">
        <f t="shared" si="507"/>
        <v>0</v>
      </c>
      <c r="GI241" s="51">
        <f t="shared" si="507"/>
        <v>0</v>
      </c>
      <c r="GJ241" s="51">
        <f t="shared" si="507"/>
        <v>0</v>
      </c>
      <c r="GK241" s="51">
        <f t="shared" si="507"/>
        <v>7781479701</v>
      </c>
      <c r="GL241" s="51">
        <f t="shared" si="507"/>
        <v>8051056704</v>
      </c>
      <c r="GM241" s="51">
        <f t="shared" si="507"/>
        <v>3143778610</v>
      </c>
      <c r="GN241" s="51">
        <f t="shared" si="507"/>
        <v>0</v>
      </c>
      <c r="GO241" s="51">
        <f t="shared" si="507"/>
        <v>0</v>
      </c>
      <c r="GP241" s="51">
        <f t="shared" si="507"/>
        <v>0</v>
      </c>
      <c r="GQ241" s="51">
        <f t="shared" si="507"/>
        <v>0</v>
      </c>
      <c r="GR241" s="51">
        <f t="shared" si="507"/>
        <v>0</v>
      </c>
      <c r="GS241" s="51">
        <f t="shared" si="507"/>
        <v>0</v>
      </c>
      <c r="GT241" s="51">
        <f t="shared" si="507"/>
        <v>0</v>
      </c>
      <c r="GU241" s="51">
        <f t="shared" si="507"/>
        <v>11905486391.579002</v>
      </c>
      <c r="GV241" s="51">
        <f t="shared" si="507"/>
        <v>12344412919</v>
      </c>
      <c r="GW241" s="51">
        <f t="shared" si="507"/>
        <v>3314300495</v>
      </c>
      <c r="GX241" s="51">
        <f t="shared" si="507"/>
        <v>170521885</v>
      </c>
      <c r="GY241" s="51">
        <f t="shared" si="507"/>
        <v>0</v>
      </c>
      <c r="GZ241" s="771">
        <f t="shared" si="507"/>
        <v>48108623877.212402</v>
      </c>
      <c r="HA241" s="269"/>
      <c r="HB241" s="266"/>
      <c r="HC241" s="326"/>
    </row>
    <row r="242" spans="1:211" ht="93.75" customHeight="1" x14ac:dyDescent="0.2">
      <c r="A242" s="782"/>
      <c r="B242" s="357"/>
      <c r="C242" s="527">
        <v>28</v>
      </c>
      <c r="D242" s="481" t="s">
        <v>589</v>
      </c>
      <c r="E242" s="784">
        <v>0.5</v>
      </c>
      <c r="F242" s="784">
        <v>1</v>
      </c>
      <c r="G242" s="287">
        <v>166</v>
      </c>
      <c r="H242" s="283" t="s">
        <v>590</v>
      </c>
      <c r="I242" s="504" t="s">
        <v>591</v>
      </c>
      <c r="J242" s="587" t="s">
        <v>444</v>
      </c>
      <c r="K242" s="532">
        <v>2</v>
      </c>
      <c r="L242" s="548" t="s">
        <v>58</v>
      </c>
      <c r="M242" s="546">
        <v>1</v>
      </c>
      <c r="N242" s="546">
        <v>0.8</v>
      </c>
      <c r="O242" s="547">
        <v>1</v>
      </c>
      <c r="P242" s="556">
        <v>1</v>
      </c>
      <c r="Q242" s="554">
        <v>1</v>
      </c>
      <c r="R242" s="289"/>
      <c r="S242" s="572">
        <v>0.8</v>
      </c>
      <c r="T242" s="554">
        <v>1</v>
      </c>
      <c r="U242" s="554"/>
      <c r="V242" s="552">
        <v>1</v>
      </c>
      <c r="W242" s="554">
        <v>1</v>
      </c>
      <c r="X242" s="548"/>
      <c r="Y242" s="704">
        <v>0.3</v>
      </c>
      <c r="Z242" s="594"/>
      <c r="AA242" s="287">
        <v>3</v>
      </c>
      <c r="AB242" s="284" t="s">
        <v>455</v>
      </c>
      <c r="AC242" s="57"/>
      <c r="AD242" s="58"/>
      <c r="AE242" s="59"/>
      <c r="AF242" s="59"/>
      <c r="AG242" s="57"/>
      <c r="AH242" s="58"/>
      <c r="AI242" s="58"/>
      <c r="AJ242" s="58"/>
      <c r="AK242" s="57"/>
      <c r="AL242" s="58"/>
      <c r="AM242" s="58"/>
      <c r="AN242" s="58"/>
      <c r="AO242" s="57"/>
      <c r="AP242" s="58"/>
      <c r="AQ242" s="58"/>
      <c r="AR242" s="58"/>
      <c r="AS242" s="57"/>
      <c r="AT242" s="58"/>
      <c r="AU242" s="59"/>
      <c r="AV242" s="59"/>
      <c r="AW242" s="57"/>
      <c r="AX242" s="58"/>
      <c r="AY242" s="58"/>
      <c r="AZ242" s="58"/>
      <c r="BA242" s="57"/>
      <c r="BB242" s="58"/>
      <c r="BC242" s="58"/>
      <c r="BD242" s="58"/>
      <c r="BE242" s="57"/>
      <c r="BF242" s="58"/>
      <c r="BG242" s="59"/>
      <c r="BH242" s="59"/>
      <c r="BI242" s="57"/>
      <c r="BJ242" s="58"/>
      <c r="BK242" s="58"/>
      <c r="BL242" s="58"/>
      <c r="BM242" s="53">
        <f>+AC242+AG242+AK242+AO242+AS242+AW242+BA242+BE242+BI242</f>
        <v>0</v>
      </c>
      <c r="BN242" s="54">
        <f t="shared" ref="BN242:BP244" si="508">AD242+AH242+AL242+AP242+AT242+AX242+BB242+BF242+BJ242</f>
        <v>0</v>
      </c>
      <c r="BO242" s="54">
        <f t="shared" si="508"/>
        <v>0</v>
      </c>
      <c r="BP242" s="54">
        <f t="shared" si="508"/>
        <v>0</v>
      </c>
      <c r="BQ242" s="87"/>
      <c r="BR242" s="87"/>
      <c r="BS242" s="87"/>
      <c r="BT242" s="87"/>
      <c r="BU242" s="87"/>
      <c r="BV242" s="86"/>
      <c r="BW242" s="87"/>
      <c r="BX242" s="87"/>
      <c r="BY242" s="87"/>
      <c r="BZ242" s="87"/>
      <c r="CA242" s="87"/>
      <c r="CB242" s="87"/>
      <c r="CC242" s="87"/>
      <c r="CD242" s="87"/>
      <c r="CE242" s="87"/>
      <c r="CF242" s="87"/>
      <c r="CG242" s="87"/>
      <c r="CH242" s="87"/>
      <c r="CI242" s="87"/>
      <c r="CJ242" s="87"/>
      <c r="CK242" s="87"/>
      <c r="CL242" s="87"/>
      <c r="CM242" s="87"/>
      <c r="CN242" s="87"/>
      <c r="CO242" s="87"/>
      <c r="CP242" s="87"/>
      <c r="CQ242" s="87"/>
      <c r="CR242" s="87"/>
      <c r="CS242" s="87"/>
      <c r="CT242" s="87"/>
      <c r="CU242" s="87"/>
      <c r="CV242" s="87"/>
      <c r="CW242" s="87"/>
      <c r="CX242" s="87"/>
      <c r="CY242" s="87"/>
      <c r="CZ242" s="87"/>
      <c r="DA242" s="87"/>
      <c r="DB242" s="87"/>
      <c r="DC242" s="87"/>
      <c r="DD242" s="87"/>
      <c r="DE242" s="85">
        <f t="shared" ref="DE242:DH244" si="509">BQ242+BU242+BZ242+CE242+CI242+CM242+CQ242+CV242+DA242</f>
        <v>0</v>
      </c>
      <c r="DF242" s="100">
        <f t="shared" si="509"/>
        <v>0</v>
      </c>
      <c r="DG242" s="100">
        <f t="shared" si="509"/>
        <v>0</v>
      </c>
      <c r="DH242" s="100">
        <f t="shared" si="509"/>
        <v>0</v>
      </c>
      <c r="DI242" s="100"/>
      <c r="DJ242" s="88"/>
      <c r="DK242" s="66"/>
      <c r="DL242" s="88"/>
      <c r="DM242" s="88"/>
      <c r="DN242" s="88"/>
      <c r="DO242" s="88"/>
      <c r="DP242" s="88"/>
      <c r="DQ242" s="88"/>
      <c r="DR242" s="88"/>
      <c r="DS242" s="88"/>
      <c r="DT242" s="88"/>
      <c r="DU242" s="88"/>
      <c r="DV242" s="88"/>
      <c r="DW242" s="88"/>
      <c r="DX242" s="88"/>
      <c r="DY242" s="88"/>
      <c r="DZ242" s="88"/>
      <c r="EA242" s="88"/>
      <c r="EB242" s="88"/>
      <c r="EC242" s="88"/>
      <c r="ED242" s="88"/>
      <c r="EE242" s="88"/>
      <c r="EF242" s="88"/>
      <c r="EG242" s="88"/>
      <c r="EH242" s="88"/>
      <c r="EI242" s="88"/>
      <c r="EJ242" s="88"/>
      <c r="EK242" s="88"/>
      <c r="EL242" s="88"/>
      <c r="EM242" s="88"/>
      <c r="EN242" s="88"/>
      <c r="EO242" s="88"/>
      <c r="EP242" s="88"/>
      <c r="EQ242" s="88"/>
      <c r="ER242" s="88"/>
      <c r="ES242" s="88"/>
      <c r="ET242" s="87"/>
      <c r="EU242" s="87"/>
      <c r="EV242" s="87"/>
      <c r="EW242" s="85">
        <f t="shared" ref="EW242:EX244" si="510">DJ242+DN242+DS242+DX242+EB242+EF242+EJ242+EN242+ES242</f>
        <v>0</v>
      </c>
      <c r="EX242" s="90">
        <f t="shared" si="510"/>
        <v>0</v>
      </c>
      <c r="EY242" s="90">
        <f t="shared" ref="EY242:EZ244" si="511">DL242+DP242+DU242+DZ242+ED242+EH242+EL242+EP242+EU242</f>
        <v>0</v>
      </c>
      <c r="EZ242" s="90">
        <f t="shared" si="511"/>
        <v>0</v>
      </c>
      <c r="FA242" s="192"/>
      <c r="FB242" s="87"/>
      <c r="FC242" s="88"/>
      <c r="FD242" s="88"/>
      <c r="FE242" s="88"/>
      <c r="FF242" s="147"/>
      <c r="FG242" s="87"/>
      <c r="FH242" s="87"/>
      <c r="FI242" s="87"/>
      <c r="FJ242" s="87"/>
      <c r="FK242" s="87"/>
      <c r="FL242" s="87"/>
      <c r="FM242" s="87"/>
      <c r="FN242" s="87"/>
      <c r="FO242" s="87"/>
      <c r="FP242" s="87"/>
      <c r="FQ242" s="87"/>
      <c r="FR242" s="87"/>
      <c r="FS242" s="87"/>
      <c r="FT242" s="87"/>
      <c r="FU242" s="87"/>
      <c r="FV242" s="87"/>
      <c r="FW242" s="87"/>
      <c r="FX242" s="87"/>
      <c r="FY242" s="87"/>
      <c r="FZ242" s="87"/>
      <c r="GA242" s="87"/>
      <c r="GB242" s="87"/>
      <c r="GC242" s="87"/>
      <c r="GD242" s="87"/>
      <c r="GE242" s="87"/>
      <c r="GF242" s="87"/>
      <c r="GG242" s="87"/>
      <c r="GH242" s="87"/>
      <c r="GI242" s="87"/>
      <c r="GJ242" s="87"/>
      <c r="GK242" s="87"/>
      <c r="GL242" s="87"/>
      <c r="GM242" s="87"/>
      <c r="GN242" s="87"/>
      <c r="GO242" s="87"/>
      <c r="GP242" s="87"/>
      <c r="GQ242" s="87"/>
      <c r="GR242" s="87"/>
      <c r="GS242" s="87"/>
      <c r="GT242" s="87"/>
      <c r="GU242" s="85">
        <f t="shared" ref="GU242:GY244" si="512">FB242+FG242+FL242+FQ242+FV242+GA242+GF242+GK242+GP242</f>
        <v>0</v>
      </c>
      <c r="GV242" s="85">
        <f t="shared" si="512"/>
        <v>0</v>
      </c>
      <c r="GW242" s="85">
        <f t="shared" si="512"/>
        <v>0</v>
      </c>
      <c r="GX242" s="85">
        <f t="shared" si="512"/>
        <v>0</v>
      </c>
      <c r="GY242" s="85">
        <f t="shared" si="512"/>
        <v>0</v>
      </c>
      <c r="GZ242" s="772">
        <f>BM242+DE242+EW242+GU242</f>
        <v>0</v>
      </c>
      <c r="HA242" s="745" t="s">
        <v>1101</v>
      </c>
      <c r="HB242" s="280" t="s">
        <v>1374</v>
      </c>
      <c r="HC242" s="299" t="s">
        <v>1492</v>
      </c>
    </row>
    <row r="243" spans="1:211" s="298" customFormat="1" ht="93.75" customHeight="1" x14ac:dyDescent="0.25">
      <c r="A243" s="782"/>
      <c r="B243" s="357"/>
      <c r="C243" s="304"/>
      <c r="D243" s="491"/>
      <c r="E243" s="388"/>
      <c r="F243" s="388"/>
      <c r="G243" s="859">
        <v>167</v>
      </c>
      <c r="H243" s="283" t="s">
        <v>592</v>
      </c>
      <c r="I243" s="504" t="s">
        <v>593</v>
      </c>
      <c r="J243" s="587" t="s">
        <v>444</v>
      </c>
      <c r="K243" s="532">
        <v>2</v>
      </c>
      <c r="L243" s="548" t="s">
        <v>58</v>
      </c>
      <c r="M243" s="546">
        <v>15</v>
      </c>
      <c r="N243" s="546">
        <v>15</v>
      </c>
      <c r="O243" s="547">
        <v>15</v>
      </c>
      <c r="P243" s="556">
        <v>15</v>
      </c>
      <c r="Q243" s="554">
        <v>15</v>
      </c>
      <c r="R243" s="289"/>
      <c r="S243" s="552">
        <v>15</v>
      </c>
      <c r="T243" s="554">
        <v>15</v>
      </c>
      <c r="U243" s="554"/>
      <c r="V243" s="552">
        <v>15</v>
      </c>
      <c r="W243" s="554">
        <v>15</v>
      </c>
      <c r="X243" s="548"/>
      <c r="Y243" s="548">
        <v>14</v>
      </c>
      <c r="Z243" s="514">
        <f>BM243/BM241</f>
        <v>1</v>
      </c>
      <c r="AA243" s="287">
        <v>3</v>
      </c>
      <c r="AB243" s="284" t="s">
        <v>455</v>
      </c>
      <c r="AC243" s="57"/>
      <c r="AD243" s="58"/>
      <c r="AE243" s="59"/>
      <c r="AF243" s="59"/>
      <c r="AG243" s="791">
        <v>4379703942</v>
      </c>
      <c r="AH243" s="55">
        <v>6005673137</v>
      </c>
      <c r="AI243" s="55">
        <v>3249781642</v>
      </c>
      <c r="AJ243" s="55">
        <v>2379781642</v>
      </c>
      <c r="AK243" s="57"/>
      <c r="AL243" s="58"/>
      <c r="AM243" s="58"/>
      <c r="AN243" s="58"/>
      <c r="AO243" s="56">
        <f>68256639+34500717+423437500+633752000</f>
        <v>1159946856</v>
      </c>
      <c r="AP243" s="55">
        <v>1420369214</v>
      </c>
      <c r="AQ243" s="55">
        <v>1113611691</v>
      </c>
      <c r="AR243" s="55">
        <v>749348680</v>
      </c>
      <c r="AS243" s="56"/>
      <c r="AT243" s="55"/>
      <c r="AU243" s="54"/>
      <c r="AV243" s="59"/>
      <c r="AW243" s="57"/>
      <c r="AX243" s="58"/>
      <c r="AY243" s="58"/>
      <c r="AZ243" s="58"/>
      <c r="BA243" s="57"/>
      <c r="BB243" s="58"/>
      <c r="BC243" s="58"/>
      <c r="BD243" s="58"/>
      <c r="BE243" s="55">
        <v>7882699266</v>
      </c>
      <c r="BF243" s="55">
        <v>10609236816</v>
      </c>
      <c r="BG243" s="54">
        <v>9958568759</v>
      </c>
      <c r="BH243" s="54">
        <v>8423363113</v>
      </c>
      <c r="BI243" s="57"/>
      <c r="BJ243" s="58"/>
      <c r="BK243" s="58"/>
      <c r="BL243" s="58"/>
      <c r="BM243" s="53">
        <f>+AC243+AG243+AK243+AO243+AS243+AW243+BA243+BE243+BI243</f>
        <v>13422350064</v>
      </c>
      <c r="BN243" s="54">
        <f t="shared" si="508"/>
        <v>18035279167</v>
      </c>
      <c r="BO243" s="54">
        <f t="shared" si="508"/>
        <v>14321962092</v>
      </c>
      <c r="BP243" s="54">
        <f t="shared" si="508"/>
        <v>11552493435</v>
      </c>
      <c r="BQ243" s="87"/>
      <c r="BR243" s="87"/>
      <c r="BS243" s="87"/>
      <c r="BT243" s="87"/>
      <c r="BU243" s="87">
        <v>3887271835.7800002</v>
      </c>
      <c r="BV243" s="86">
        <v>8236521107</v>
      </c>
      <c r="BW243" s="86">
        <v>8109705708</v>
      </c>
      <c r="BX243" s="86">
        <v>8109705708</v>
      </c>
      <c r="BY243" s="86">
        <v>85423541</v>
      </c>
      <c r="BZ243" s="87"/>
      <c r="CA243" s="86">
        <v>4606483352</v>
      </c>
      <c r="CB243" s="86">
        <v>4043205327</v>
      </c>
      <c r="CC243" s="86">
        <v>4043205327</v>
      </c>
      <c r="CD243" s="88">
        <v>543294497.85000002</v>
      </c>
      <c r="CE243" s="87"/>
      <c r="CF243" s="86">
        <v>1041292626</v>
      </c>
      <c r="CG243" s="86">
        <v>658816635</v>
      </c>
      <c r="CH243" s="86">
        <v>601773635</v>
      </c>
      <c r="CI243" s="87"/>
      <c r="CJ243" s="87"/>
      <c r="CK243" s="87"/>
      <c r="CL243" s="87"/>
      <c r="CM243" s="87"/>
      <c r="CN243" s="87"/>
      <c r="CO243" s="87"/>
      <c r="CP243" s="87"/>
      <c r="CQ243" s="87"/>
      <c r="CR243" s="87"/>
      <c r="CS243" s="87"/>
      <c r="CT243" s="87"/>
      <c r="CU243" s="87"/>
      <c r="CV243" s="87">
        <v>7334790933</v>
      </c>
      <c r="CW243" s="86">
        <v>10050013964</v>
      </c>
      <c r="CX243" s="86">
        <v>9521853383</v>
      </c>
      <c r="CY243" s="86">
        <v>8864203383</v>
      </c>
      <c r="CZ243" s="88">
        <v>95307757</v>
      </c>
      <c r="DA243" s="87"/>
      <c r="DB243" s="87"/>
      <c r="DC243" s="87"/>
      <c r="DD243" s="87"/>
      <c r="DE243" s="85">
        <f t="shared" si="509"/>
        <v>11222062768.780001</v>
      </c>
      <c r="DF243" s="100">
        <f t="shared" si="509"/>
        <v>23934311049</v>
      </c>
      <c r="DG243" s="100">
        <f t="shared" si="509"/>
        <v>22333581053</v>
      </c>
      <c r="DH243" s="100">
        <f t="shared" si="509"/>
        <v>21618888053</v>
      </c>
      <c r="DI243" s="100">
        <f>CZ243+CD243+BY243</f>
        <v>724025795.85000002</v>
      </c>
      <c r="DJ243" s="88"/>
      <c r="DK243" s="66"/>
      <c r="DL243" s="88"/>
      <c r="DM243" s="88"/>
      <c r="DN243" s="66">
        <v>4003889990.8534002</v>
      </c>
      <c r="DO243" s="66">
        <v>10833696017</v>
      </c>
      <c r="DP243" s="66">
        <v>10106316327</v>
      </c>
      <c r="DQ243" s="66">
        <v>10106316327</v>
      </c>
      <c r="DR243" s="66"/>
      <c r="DS243" s="88"/>
      <c r="DT243" s="88">
        <v>3027325000</v>
      </c>
      <c r="DU243" s="88">
        <v>1908686176</v>
      </c>
      <c r="DV243" s="88">
        <v>1908686176</v>
      </c>
      <c r="DW243" s="88"/>
      <c r="DX243" s="88"/>
      <c r="DY243" s="66">
        <v>1031199360</v>
      </c>
      <c r="DZ243" s="88">
        <v>897071100</v>
      </c>
      <c r="EA243" s="88">
        <v>897071100</v>
      </c>
      <c r="EB243" s="88"/>
      <c r="EC243" s="88"/>
      <c r="ED243" s="88"/>
      <c r="EE243" s="88"/>
      <c r="EF243" s="88"/>
      <c r="EG243" s="88"/>
      <c r="EH243" s="88"/>
      <c r="EI243" s="88"/>
      <c r="EJ243" s="88"/>
      <c r="EK243" s="88"/>
      <c r="EL243" s="88"/>
      <c r="EM243" s="88"/>
      <c r="EN243" s="88">
        <v>7554834662</v>
      </c>
      <c r="EO243" s="66">
        <v>8532619661</v>
      </c>
      <c r="EP243" s="88">
        <v>8072939685</v>
      </c>
      <c r="EQ243" s="88">
        <v>7415939685</v>
      </c>
      <c r="ER243" s="88"/>
      <c r="ES243" s="88"/>
      <c r="ET243" s="87"/>
      <c r="EU243" s="87"/>
      <c r="EV243" s="87"/>
      <c r="EW243" s="85">
        <f t="shared" si="510"/>
        <v>11558724652.853401</v>
      </c>
      <c r="EX243" s="89">
        <f t="shared" si="510"/>
        <v>23424840038</v>
      </c>
      <c r="EY243" s="90">
        <f t="shared" si="511"/>
        <v>20985013288</v>
      </c>
      <c r="EZ243" s="90">
        <f t="shared" si="511"/>
        <v>20328013288</v>
      </c>
      <c r="FA243" s="192"/>
      <c r="FB243" s="87"/>
      <c r="FC243" s="88"/>
      <c r="FD243" s="88"/>
      <c r="FE243" s="88"/>
      <c r="FF243" s="155"/>
      <c r="FG243" s="66">
        <v>4124006690.5790024</v>
      </c>
      <c r="FH243" s="693">
        <v>81073317</v>
      </c>
      <c r="FI243" s="693"/>
      <c r="FJ243" s="693"/>
      <c r="FK243" s="693"/>
      <c r="FL243" s="87"/>
      <c r="FM243" s="693">
        <f>3195802120-FH243</f>
        <v>3114728803</v>
      </c>
      <c r="FN243" s="693">
        <v>170521885</v>
      </c>
      <c r="FO243" s="693">
        <v>170521885</v>
      </c>
      <c r="FP243" s="693"/>
      <c r="FQ243" s="87"/>
      <c r="FR243" s="87">
        <v>1097554095</v>
      </c>
      <c r="FS243" s="87"/>
      <c r="FT243" s="87"/>
      <c r="FU243" s="87"/>
      <c r="FV243" s="87"/>
      <c r="FW243" s="87"/>
      <c r="FX243" s="87"/>
      <c r="FY243" s="87"/>
      <c r="FZ243" s="87"/>
      <c r="GA243" s="87"/>
      <c r="GB243" s="88"/>
      <c r="GC243" s="88"/>
      <c r="GD243" s="88"/>
      <c r="GE243" s="88"/>
      <c r="GF243" s="147"/>
      <c r="GG243" s="88"/>
      <c r="GH243" s="88"/>
      <c r="GI243" s="88"/>
      <c r="GJ243" s="88"/>
      <c r="GK243" s="839">
        <v>7781479701</v>
      </c>
      <c r="GL243" s="591">
        <v>8051056704</v>
      </c>
      <c r="GM243" s="591">
        <v>3143778610</v>
      </c>
      <c r="GN243" s="591"/>
      <c r="GO243" s="591"/>
      <c r="GP243" s="147"/>
      <c r="GQ243" s="87"/>
      <c r="GR243" s="87"/>
      <c r="GS243" s="87"/>
      <c r="GT243" s="87"/>
      <c r="GU243" s="85">
        <f t="shared" si="512"/>
        <v>11905486391.579002</v>
      </c>
      <c r="GV243" s="85">
        <f t="shared" si="512"/>
        <v>12344412919</v>
      </c>
      <c r="GW243" s="85">
        <f t="shared" si="512"/>
        <v>3314300495</v>
      </c>
      <c r="GX243" s="85">
        <f t="shared" si="512"/>
        <v>170521885</v>
      </c>
      <c r="GY243" s="85">
        <f t="shared" si="512"/>
        <v>0</v>
      </c>
      <c r="GZ243" s="772">
        <f>BM243+DE243+EW243+GU243</f>
        <v>48108623877.212402</v>
      </c>
      <c r="HA243" s="745" t="s">
        <v>1102</v>
      </c>
      <c r="HB243" s="280" t="s">
        <v>1375</v>
      </c>
      <c r="HC243" s="595" t="s">
        <v>1504</v>
      </c>
    </row>
    <row r="244" spans="1:211" ht="93.75" customHeight="1" x14ac:dyDescent="0.2">
      <c r="A244" s="782"/>
      <c r="B244" s="357"/>
      <c r="C244" s="300"/>
      <c r="D244" s="573"/>
      <c r="E244" s="415"/>
      <c r="F244" s="415"/>
      <c r="G244" s="287">
        <v>168</v>
      </c>
      <c r="H244" s="283" t="s">
        <v>594</v>
      </c>
      <c r="I244" s="504" t="s">
        <v>595</v>
      </c>
      <c r="J244" s="587" t="s">
        <v>444</v>
      </c>
      <c r="K244" s="532">
        <v>2</v>
      </c>
      <c r="L244" s="548" t="s">
        <v>58</v>
      </c>
      <c r="M244" s="546">
        <v>7</v>
      </c>
      <c r="N244" s="546">
        <v>14</v>
      </c>
      <c r="O244" s="547">
        <v>14</v>
      </c>
      <c r="P244" s="556">
        <v>14</v>
      </c>
      <c r="Q244" s="554">
        <v>14</v>
      </c>
      <c r="R244" s="289"/>
      <c r="S244" s="552">
        <v>14</v>
      </c>
      <c r="T244" s="554">
        <v>14</v>
      </c>
      <c r="U244" s="554"/>
      <c r="V244" s="552">
        <v>14</v>
      </c>
      <c r="W244" s="554">
        <v>14</v>
      </c>
      <c r="X244" s="548"/>
      <c r="Y244" s="548">
        <v>4</v>
      </c>
      <c r="Z244" s="594"/>
      <c r="AA244" s="287">
        <v>3</v>
      </c>
      <c r="AB244" s="284" t="s">
        <v>455</v>
      </c>
      <c r="AC244" s="57"/>
      <c r="AD244" s="58"/>
      <c r="AE244" s="59"/>
      <c r="AF244" s="59"/>
      <c r="AG244" s="57"/>
      <c r="AH244" s="58"/>
      <c r="AI244" s="58"/>
      <c r="AJ244" s="58"/>
      <c r="AK244" s="57"/>
      <c r="AL244" s="58"/>
      <c r="AM244" s="58"/>
      <c r="AN244" s="58"/>
      <c r="AO244" s="57"/>
      <c r="AP244" s="58"/>
      <c r="AQ244" s="58"/>
      <c r="AR244" s="58"/>
      <c r="AS244" s="57"/>
      <c r="AT244" s="58"/>
      <c r="AU244" s="59"/>
      <c r="AV244" s="59"/>
      <c r="AW244" s="57"/>
      <c r="AX244" s="58"/>
      <c r="AY244" s="58"/>
      <c r="AZ244" s="58"/>
      <c r="BA244" s="57"/>
      <c r="BB244" s="58"/>
      <c r="BC244" s="58"/>
      <c r="BD244" s="58"/>
      <c r="BE244" s="57"/>
      <c r="BF244" s="58"/>
      <c r="BG244" s="59"/>
      <c r="BH244" s="59"/>
      <c r="BI244" s="57"/>
      <c r="BJ244" s="58"/>
      <c r="BK244" s="58"/>
      <c r="BL244" s="58"/>
      <c r="BM244" s="53">
        <f>+AC244+AG244+AK244+AO244+AS244+AW244+BA244+BE244+BI244</f>
        <v>0</v>
      </c>
      <c r="BN244" s="54">
        <f t="shared" si="508"/>
        <v>0</v>
      </c>
      <c r="BO244" s="54">
        <f t="shared" si="508"/>
        <v>0</v>
      </c>
      <c r="BP244" s="54">
        <f t="shared" si="508"/>
        <v>0</v>
      </c>
      <c r="BQ244" s="87"/>
      <c r="BR244" s="87"/>
      <c r="BS244" s="87"/>
      <c r="BT244" s="87"/>
      <c r="BU244" s="87"/>
      <c r="BV244" s="86"/>
      <c r="BW244" s="87"/>
      <c r="BX244" s="87"/>
      <c r="BY244" s="87"/>
      <c r="BZ244" s="87"/>
      <c r="CA244" s="87"/>
      <c r="CB244" s="87"/>
      <c r="CC244" s="87"/>
      <c r="CD244" s="87"/>
      <c r="CE244" s="87"/>
      <c r="CF244" s="87"/>
      <c r="CG244" s="87"/>
      <c r="CH244" s="87"/>
      <c r="CI244" s="87"/>
      <c r="CJ244" s="87"/>
      <c r="CK244" s="87"/>
      <c r="CL244" s="87"/>
      <c r="CM244" s="87"/>
      <c r="CN244" s="87"/>
      <c r="CO244" s="87"/>
      <c r="CP244" s="87"/>
      <c r="CQ244" s="87"/>
      <c r="CR244" s="87"/>
      <c r="CS244" s="87"/>
      <c r="CT244" s="87"/>
      <c r="CU244" s="87"/>
      <c r="CV244" s="87"/>
      <c r="CW244" s="87"/>
      <c r="CX244" s="87"/>
      <c r="CY244" s="87"/>
      <c r="CZ244" s="87"/>
      <c r="DA244" s="87"/>
      <c r="DB244" s="87"/>
      <c r="DC244" s="87"/>
      <c r="DD244" s="87"/>
      <c r="DE244" s="85">
        <f t="shared" si="509"/>
        <v>0</v>
      </c>
      <c r="DF244" s="100">
        <f t="shared" si="509"/>
        <v>0</v>
      </c>
      <c r="DG244" s="100">
        <f t="shared" si="509"/>
        <v>0</v>
      </c>
      <c r="DH244" s="100">
        <f t="shared" si="509"/>
        <v>0</v>
      </c>
      <c r="DI244" s="100"/>
      <c r="DJ244" s="88"/>
      <c r="DK244" s="66"/>
      <c r="DL244" s="88"/>
      <c r="DM244" s="88"/>
      <c r="DN244" s="88"/>
      <c r="DO244" s="88"/>
      <c r="DP244" s="88"/>
      <c r="DQ244" s="88"/>
      <c r="DR244" s="88"/>
      <c r="DS244" s="88"/>
      <c r="DT244" s="88"/>
      <c r="DU244" s="88"/>
      <c r="DV244" s="88"/>
      <c r="DW244" s="88"/>
      <c r="DX244" s="88"/>
      <c r="DY244" s="88"/>
      <c r="DZ244" s="88"/>
      <c r="EA244" s="88"/>
      <c r="EB244" s="88"/>
      <c r="EC244" s="88"/>
      <c r="ED244" s="88"/>
      <c r="EE244" s="88"/>
      <c r="EF244" s="88"/>
      <c r="EG244" s="88"/>
      <c r="EH244" s="88"/>
      <c r="EI244" s="88"/>
      <c r="EJ244" s="88"/>
      <c r="EK244" s="88"/>
      <c r="EL244" s="88"/>
      <c r="EM244" s="88"/>
      <c r="EN244" s="88"/>
      <c r="EO244" s="88"/>
      <c r="EP244" s="88"/>
      <c r="EQ244" s="88"/>
      <c r="ER244" s="88"/>
      <c r="ES244" s="88"/>
      <c r="ET244" s="87"/>
      <c r="EU244" s="87"/>
      <c r="EV244" s="87"/>
      <c r="EW244" s="85">
        <f t="shared" si="510"/>
        <v>0</v>
      </c>
      <c r="EX244" s="90">
        <f t="shared" si="510"/>
        <v>0</v>
      </c>
      <c r="EY244" s="90">
        <f t="shared" si="511"/>
        <v>0</v>
      </c>
      <c r="EZ244" s="90">
        <f t="shared" si="511"/>
        <v>0</v>
      </c>
      <c r="FA244" s="192"/>
      <c r="FB244" s="87"/>
      <c r="FC244" s="88"/>
      <c r="FD244" s="88"/>
      <c r="FE244" s="88"/>
      <c r="FF244" s="147"/>
      <c r="FG244" s="87"/>
      <c r="FH244" s="87"/>
      <c r="FI244" s="87"/>
      <c r="FJ244" s="87"/>
      <c r="FK244" s="87"/>
      <c r="FL244" s="87"/>
      <c r="FM244" s="87"/>
      <c r="FN244" s="87"/>
      <c r="FO244" s="87"/>
      <c r="FP244" s="87"/>
      <c r="FQ244" s="87"/>
      <c r="FR244" s="87"/>
      <c r="FS244" s="87"/>
      <c r="FT244" s="87"/>
      <c r="FU244" s="87"/>
      <c r="FV244" s="87"/>
      <c r="FW244" s="87"/>
      <c r="FX244" s="87"/>
      <c r="FY244" s="87"/>
      <c r="FZ244" s="87"/>
      <c r="GA244" s="87"/>
      <c r="GB244" s="87"/>
      <c r="GC244" s="87"/>
      <c r="GD244" s="87"/>
      <c r="GE244" s="87"/>
      <c r="GF244" s="87"/>
      <c r="GG244" s="87"/>
      <c r="GH244" s="87"/>
      <c r="GI244" s="87"/>
      <c r="GJ244" s="87"/>
      <c r="GK244" s="87"/>
      <c r="GL244" s="87"/>
      <c r="GM244" s="87"/>
      <c r="GN244" s="87"/>
      <c r="GO244" s="87"/>
      <c r="GP244" s="87"/>
      <c r="GQ244" s="87"/>
      <c r="GR244" s="87"/>
      <c r="GS244" s="87"/>
      <c r="GT244" s="87"/>
      <c r="GU244" s="85">
        <f t="shared" si="512"/>
        <v>0</v>
      </c>
      <c r="GV244" s="85">
        <f t="shared" si="512"/>
        <v>0</v>
      </c>
      <c r="GW244" s="85">
        <f t="shared" si="512"/>
        <v>0</v>
      </c>
      <c r="GX244" s="85">
        <f t="shared" si="512"/>
        <v>0</v>
      </c>
      <c r="GY244" s="85">
        <f t="shared" si="512"/>
        <v>0</v>
      </c>
      <c r="GZ244" s="772">
        <f>BM244+DE244+EW244+GU244</f>
        <v>0</v>
      </c>
      <c r="HA244" s="745" t="s">
        <v>1103</v>
      </c>
      <c r="HB244" s="280" t="s">
        <v>1376</v>
      </c>
      <c r="HC244" s="299" t="s">
        <v>1763</v>
      </c>
    </row>
    <row r="245" spans="1:211" ht="24.75" customHeight="1" x14ac:dyDescent="0.2">
      <c r="A245" s="782"/>
      <c r="B245" s="357"/>
      <c r="C245" s="266">
        <v>51</v>
      </c>
      <c r="D245" s="267" t="s">
        <v>596</v>
      </c>
      <c r="E245" s="270"/>
      <c r="F245" s="270"/>
      <c r="G245" s="269"/>
      <c r="H245" s="269"/>
      <c r="I245" s="269"/>
      <c r="J245" s="269"/>
      <c r="K245" s="269"/>
      <c r="L245" s="269"/>
      <c r="M245" s="269"/>
      <c r="N245" s="269"/>
      <c r="O245" s="269"/>
      <c r="P245" s="269"/>
      <c r="Q245" s="269"/>
      <c r="R245" s="269"/>
      <c r="S245" s="269"/>
      <c r="T245" s="269"/>
      <c r="U245" s="269"/>
      <c r="V245" s="269"/>
      <c r="W245" s="269"/>
      <c r="X245" s="269"/>
      <c r="Y245" s="269"/>
      <c r="Z245" s="269"/>
      <c r="AA245" s="269"/>
      <c r="AB245" s="269"/>
      <c r="AC245" s="51">
        <f t="shared" ref="AC245:BL245" si="513">SUM(AC246)</f>
        <v>0</v>
      </c>
      <c r="AD245" s="51">
        <f t="shared" si="513"/>
        <v>0</v>
      </c>
      <c r="AE245" s="51">
        <f t="shared" si="513"/>
        <v>0</v>
      </c>
      <c r="AF245" s="51">
        <f t="shared" si="513"/>
        <v>0</v>
      </c>
      <c r="AG245" s="51">
        <f t="shared" si="513"/>
        <v>42864000</v>
      </c>
      <c r="AH245" s="51">
        <f t="shared" si="513"/>
        <v>53645960</v>
      </c>
      <c r="AI245" s="51">
        <f t="shared" si="513"/>
        <v>38266667</v>
      </c>
      <c r="AJ245" s="51">
        <f t="shared" si="513"/>
        <v>38266667</v>
      </c>
      <c r="AK245" s="51">
        <f t="shared" si="513"/>
        <v>0</v>
      </c>
      <c r="AL245" s="51">
        <f t="shared" si="513"/>
        <v>0</v>
      </c>
      <c r="AM245" s="51">
        <f t="shared" si="513"/>
        <v>0</v>
      </c>
      <c r="AN245" s="51">
        <f t="shared" si="513"/>
        <v>0</v>
      </c>
      <c r="AO245" s="51">
        <f t="shared" si="513"/>
        <v>0</v>
      </c>
      <c r="AP245" s="51">
        <f t="shared" si="513"/>
        <v>0</v>
      </c>
      <c r="AQ245" s="51">
        <f t="shared" si="513"/>
        <v>0</v>
      </c>
      <c r="AR245" s="51">
        <f t="shared" si="513"/>
        <v>0</v>
      </c>
      <c r="AS245" s="51">
        <f t="shared" si="513"/>
        <v>0</v>
      </c>
      <c r="AT245" s="51">
        <f t="shared" si="513"/>
        <v>0</v>
      </c>
      <c r="AU245" s="51">
        <f t="shared" si="513"/>
        <v>0</v>
      </c>
      <c r="AV245" s="51">
        <f t="shared" si="513"/>
        <v>0</v>
      </c>
      <c r="AW245" s="51">
        <f t="shared" si="513"/>
        <v>0</v>
      </c>
      <c r="AX245" s="51">
        <f t="shared" si="513"/>
        <v>0</v>
      </c>
      <c r="AY245" s="51">
        <f t="shared" si="513"/>
        <v>0</v>
      </c>
      <c r="AZ245" s="51">
        <f t="shared" si="513"/>
        <v>0</v>
      </c>
      <c r="BA245" s="51">
        <f t="shared" si="513"/>
        <v>0</v>
      </c>
      <c r="BB245" s="51">
        <f t="shared" si="513"/>
        <v>0</v>
      </c>
      <c r="BC245" s="51">
        <f t="shared" si="513"/>
        <v>0</v>
      </c>
      <c r="BD245" s="51">
        <f t="shared" si="513"/>
        <v>0</v>
      </c>
      <c r="BE245" s="51">
        <f t="shared" si="513"/>
        <v>0</v>
      </c>
      <c r="BF245" s="51">
        <f t="shared" si="513"/>
        <v>0</v>
      </c>
      <c r="BG245" s="51">
        <f t="shared" si="513"/>
        <v>0</v>
      </c>
      <c r="BH245" s="51">
        <f t="shared" si="513"/>
        <v>0</v>
      </c>
      <c r="BI245" s="51">
        <f t="shared" si="513"/>
        <v>0</v>
      </c>
      <c r="BJ245" s="51">
        <f t="shared" si="513"/>
        <v>0</v>
      </c>
      <c r="BK245" s="51">
        <f t="shared" si="513"/>
        <v>0</v>
      </c>
      <c r="BL245" s="51">
        <f t="shared" si="513"/>
        <v>0</v>
      </c>
      <c r="BM245" s="51">
        <f t="shared" ref="BM245:DX245" si="514">SUM(BM246)</f>
        <v>42864000</v>
      </c>
      <c r="BN245" s="51">
        <f t="shared" si="514"/>
        <v>53645960</v>
      </c>
      <c r="BO245" s="51">
        <f t="shared" si="514"/>
        <v>38266667</v>
      </c>
      <c r="BP245" s="51">
        <f t="shared" si="514"/>
        <v>38266667</v>
      </c>
      <c r="BQ245" s="51">
        <f t="shared" si="514"/>
        <v>0</v>
      </c>
      <c r="BR245" s="51">
        <f t="shared" si="514"/>
        <v>0</v>
      </c>
      <c r="BS245" s="51">
        <f t="shared" si="514"/>
        <v>0</v>
      </c>
      <c r="BT245" s="51">
        <f t="shared" si="514"/>
        <v>0</v>
      </c>
      <c r="BU245" s="51">
        <f t="shared" si="514"/>
        <v>44149920</v>
      </c>
      <c r="BV245" s="51">
        <f t="shared" si="514"/>
        <v>0</v>
      </c>
      <c r="BW245" s="51">
        <f t="shared" si="514"/>
        <v>0</v>
      </c>
      <c r="BX245" s="51">
        <f t="shared" si="514"/>
        <v>0</v>
      </c>
      <c r="BY245" s="51">
        <f t="shared" si="514"/>
        <v>0</v>
      </c>
      <c r="BZ245" s="51">
        <f t="shared" si="514"/>
        <v>0</v>
      </c>
      <c r="CA245" s="51">
        <f t="shared" si="514"/>
        <v>44149920</v>
      </c>
      <c r="CB245" s="51">
        <f t="shared" si="514"/>
        <v>43560000</v>
      </c>
      <c r="CC245" s="51">
        <f t="shared" si="514"/>
        <v>43560000</v>
      </c>
      <c r="CD245" s="51">
        <f t="shared" si="514"/>
        <v>0</v>
      </c>
      <c r="CE245" s="51">
        <f t="shared" si="514"/>
        <v>0</v>
      </c>
      <c r="CF245" s="51">
        <f t="shared" si="514"/>
        <v>0</v>
      </c>
      <c r="CG245" s="51">
        <f t="shared" si="514"/>
        <v>0</v>
      </c>
      <c r="CH245" s="51">
        <f t="shared" si="514"/>
        <v>0</v>
      </c>
      <c r="CI245" s="51">
        <f t="shared" si="514"/>
        <v>0</v>
      </c>
      <c r="CJ245" s="51">
        <f t="shared" si="514"/>
        <v>0</v>
      </c>
      <c r="CK245" s="51">
        <f t="shared" si="514"/>
        <v>0</v>
      </c>
      <c r="CL245" s="51">
        <f t="shared" si="514"/>
        <v>0</v>
      </c>
      <c r="CM245" s="51">
        <f t="shared" si="514"/>
        <v>0</v>
      </c>
      <c r="CN245" s="51">
        <f t="shared" si="514"/>
        <v>0</v>
      </c>
      <c r="CO245" s="51">
        <f t="shared" si="514"/>
        <v>0</v>
      </c>
      <c r="CP245" s="51">
        <f t="shared" si="514"/>
        <v>0</v>
      </c>
      <c r="CQ245" s="51">
        <f t="shared" si="514"/>
        <v>0</v>
      </c>
      <c r="CR245" s="51">
        <f t="shared" si="514"/>
        <v>0</v>
      </c>
      <c r="CS245" s="51">
        <f t="shared" si="514"/>
        <v>0</v>
      </c>
      <c r="CT245" s="51">
        <f t="shared" si="514"/>
        <v>0</v>
      </c>
      <c r="CU245" s="51">
        <f t="shared" si="514"/>
        <v>0</v>
      </c>
      <c r="CV245" s="51">
        <f t="shared" si="514"/>
        <v>0</v>
      </c>
      <c r="CW245" s="51">
        <f t="shared" si="514"/>
        <v>0</v>
      </c>
      <c r="CX245" s="51">
        <f t="shared" si="514"/>
        <v>0</v>
      </c>
      <c r="CY245" s="51">
        <f t="shared" si="514"/>
        <v>0</v>
      </c>
      <c r="CZ245" s="51">
        <f t="shared" si="514"/>
        <v>0</v>
      </c>
      <c r="DA245" s="51">
        <f t="shared" si="514"/>
        <v>0</v>
      </c>
      <c r="DB245" s="51">
        <f t="shared" si="514"/>
        <v>0</v>
      </c>
      <c r="DC245" s="51">
        <f t="shared" si="514"/>
        <v>0</v>
      </c>
      <c r="DD245" s="51">
        <f t="shared" si="514"/>
        <v>0</v>
      </c>
      <c r="DE245" s="51">
        <f t="shared" si="514"/>
        <v>44149920</v>
      </c>
      <c r="DF245" s="51">
        <f t="shared" si="514"/>
        <v>44149920</v>
      </c>
      <c r="DG245" s="51">
        <f t="shared" si="514"/>
        <v>43560000</v>
      </c>
      <c r="DH245" s="51">
        <f t="shared" si="514"/>
        <v>43560000</v>
      </c>
      <c r="DI245" s="51">
        <f t="shared" si="514"/>
        <v>0</v>
      </c>
      <c r="DJ245" s="51">
        <f t="shared" si="514"/>
        <v>0</v>
      </c>
      <c r="DK245" s="51">
        <f t="shared" si="514"/>
        <v>0</v>
      </c>
      <c r="DL245" s="51">
        <f t="shared" si="514"/>
        <v>0</v>
      </c>
      <c r="DM245" s="51">
        <f t="shared" si="514"/>
        <v>0</v>
      </c>
      <c r="DN245" s="51">
        <f t="shared" si="514"/>
        <v>45474417.600000001</v>
      </c>
      <c r="DO245" s="51">
        <f t="shared" si="514"/>
        <v>0</v>
      </c>
      <c r="DP245" s="51">
        <f t="shared" si="514"/>
        <v>0</v>
      </c>
      <c r="DQ245" s="51">
        <f t="shared" si="514"/>
        <v>0</v>
      </c>
      <c r="DR245" s="51">
        <f t="shared" si="514"/>
        <v>0</v>
      </c>
      <c r="DS245" s="51">
        <f t="shared" si="514"/>
        <v>0</v>
      </c>
      <c r="DT245" s="51">
        <f t="shared" si="514"/>
        <v>44149920</v>
      </c>
      <c r="DU245" s="51">
        <f t="shared" si="514"/>
        <v>43560000</v>
      </c>
      <c r="DV245" s="51">
        <f t="shared" si="514"/>
        <v>43560000</v>
      </c>
      <c r="DW245" s="51">
        <f t="shared" si="514"/>
        <v>0</v>
      </c>
      <c r="DX245" s="51">
        <f t="shared" si="514"/>
        <v>0</v>
      </c>
      <c r="DY245" s="51">
        <f t="shared" ref="DY245:EW245" si="515">SUM(DY246)</f>
        <v>0</v>
      </c>
      <c r="DZ245" s="51">
        <f t="shared" si="515"/>
        <v>0</v>
      </c>
      <c r="EA245" s="51">
        <f t="shared" si="515"/>
        <v>0</v>
      </c>
      <c r="EB245" s="51">
        <f t="shared" si="515"/>
        <v>0</v>
      </c>
      <c r="EC245" s="51">
        <f t="shared" si="515"/>
        <v>0</v>
      </c>
      <c r="ED245" s="51">
        <f t="shared" si="515"/>
        <v>0</v>
      </c>
      <c r="EE245" s="51">
        <f t="shared" si="515"/>
        <v>0</v>
      </c>
      <c r="EF245" s="51">
        <f t="shared" si="515"/>
        <v>0</v>
      </c>
      <c r="EG245" s="51">
        <f t="shared" si="515"/>
        <v>0</v>
      </c>
      <c r="EH245" s="51">
        <f t="shared" si="515"/>
        <v>0</v>
      </c>
      <c r="EI245" s="51">
        <f t="shared" si="515"/>
        <v>0</v>
      </c>
      <c r="EJ245" s="51">
        <f t="shared" si="515"/>
        <v>0</v>
      </c>
      <c r="EK245" s="51">
        <f t="shared" si="515"/>
        <v>0</v>
      </c>
      <c r="EL245" s="51">
        <f t="shared" si="515"/>
        <v>0</v>
      </c>
      <c r="EM245" s="51">
        <f t="shared" si="515"/>
        <v>0</v>
      </c>
      <c r="EN245" s="51">
        <f t="shared" si="515"/>
        <v>0</v>
      </c>
      <c r="EO245" s="51">
        <f t="shared" si="515"/>
        <v>0</v>
      </c>
      <c r="EP245" s="51">
        <f t="shared" si="515"/>
        <v>0</v>
      </c>
      <c r="EQ245" s="51">
        <f t="shared" si="515"/>
        <v>0</v>
      </c>
      <c r="ER245" s="51">
        <f t="shared" si="515"/>
        <v>0</v>
      </c>
      <c r="ES245" s="51">
        <f t="shared" si="515"/>
        <v>0</v>
      </c>
      <c r="ET245" s="51">
        <f t="shared" si="515"/>
        <v>0</v>
      </c>
      <c r="EU245" s="51">
        <f t="shared" si="515"/>
        <v>0</v>
      </c>
      <c r="EV245" s="51">
        <f t="shared" si="515"/>
        <v>0</v>
      </c>
      <c r="EW245" s="51">
        <f t="shared" si="515"/>
        <v>45474417.600000001</v>
      </c>
      <c r="EX245" s="51">
        <f t="shared" ref="EX245:GZ245" si="516">SUM(EX246)</f>
        <v>44149920</v>
      </c>
      <c r="EY245" s="51">
        <f t="shared" si="516"/>
        <v>43560000</v>
      </c>
      <c r="EZ245" s="51">
        <f t="shared" si="516"/>
        <v>43560000</v>
      </c>
      <c r="FA245" s="51">
        <f t="shared" si="516"/>
        <v>0</v>
      </c>
      <c r="FB245" s="51">
        <f t="shared" si="516"/>
        <v>0</v>
      </c>
      <c r="FC245" s="51">
        <f t="shared" si="516"/>
        <v>0</v>
      </c>
      <c r="FD245" s="51">
        <f t="shared" si="516"/>
        <v>0</v>
      </c>
      <c r="FE245" s="51">
        <f t="shared" si="516"/>
        <v>0</v>
      </c>
      <c r="FF245" s="51">
        <f t="shared" si="516"/>
        <v>0</v>
      </c>
      <c r="FG245" s="51">
        <f t="shared" si="516"/>
        <v>46838650.128000006</v>
      </c>
      <c r="FH245" s="51">
        <f t="shared" si="516"/>
        <v>0</v>
      </c>
      <c r="FI245" s="51">
        <f t="shared" si="516"/>
        <v>0</v>
      </c>
      <c r="FJ245" s="51">
        <f t="shared" si="516"/>
        <v>0</v>
      </c>
      <c r="FK245" s="51">
        <f t="shared" si="516"/>
        <v>0</v>
      </c>
      <c r="FL245" s="51">
        <f t="shared" si="516"/>
        <v>0</v>
      </c>
      <c r="FM245" s="51">
        <f t="shared" si="516"/>
        <v>58080000</v>
      </c>
      <c r="FN245" s="51">
        <f t="shared" si="516"/>
        <v>13990000</v>
      </c>
      <c r="FO245" s="51">
        <f t="shared" si="516"/>
        <v>5596000</v>
      </c>
      <c r="FP245" s="51">
        <f t="shared" si="516"/>
        <v>0</v>
      </c>
      <c r="FQ245" s="51">
        <f t="shared" si="516"/>
        <v>0</v>
      </c>
      <c r="FR245" s="51">
        <f t="shared" si="516"/>
        <v>0</v>
      </c>
      <c r="FS245" s="51">
        <f t="shared" si="516"/>
        <v>0</v>
      </c>
      <c r="FT245" s="51">
        <f t="shared" si="516"/>
        <v>0</v>
      </c>
      <c r="FU245" s="51">
        <f t="shared" si="516"/>
        <v>0</v>
      </c>
      <c r="FV245" s="51">
        <f t="shared" si="516"/>
        <v>0</v>
      </c>
      <c r="FW245" s="51">
        <f t="shared" si="516"/>
        <v>0</v>
      </c>
      <c r="FX245" s="51">
        <f t="shared" si="516"/>
        <v>0</v>
      </c>
      <c r="FY245" s="51">
        <f t="shared" si="516"/>
        <v>0</v>
      </c>
      <c r="FZ245" s="51">
        <f t="shared" si="516"/>
        <v>0</v>
      </c>
      <c r="GA245" s="51">
        <f t="shared" si="516"/>
        <v>0</v>
      </c>
      <c r="GB245" s="51">
        <f t="shared" si="516"/>
        <v>0</v>
      </c>
      <c r="GC245" s="51">
        <f t="shared" si="516"/>
        <v>0</v>
      </c>
      <c r="GD245" s="51">
        <f t="shared" si="516"/>
        <v>0</v>
      </c>
      <c r="GE245" s="51">
        <f t="shared" si="516"/>
        <v>0</v>
      </c>
      <c r="GF245" s="51">
        <f t="shared" si="516"/>
        <v>0</v>
      </c>
      <c r="GG245" s="51">
        <f t="shared" si="516"/>
        <v>0</v>
      </c>
      <c r="GH245" s="51">
        <f t="shared" si="516"/>
        <v>0</v>
      </c>
      <c r="GI245" s="51">
        <f t="shared" si="516"/>
        <v>0</v>
      </c>
      <c r="GJ245" s="51">
        <f t="shared" si="516"/>
        <v>0</v>
      </c>
      <c r="GK245" s="51">
        <f t="shared" si="516"/>
        <v>0</v>
      </c>
      <c r="GL245" s="51">
        <f t="shared" si="516"/>
        <v>0</v>
      </c>
      <c r="GM245" s="51">
        <f t="shared" si="516"/>
        <v>0</v>
      </c>
      <c r="GN245" s="51">
        <f t="shared" si="516"/>
        <v>0</v>
      </c>
      <c r="GO245" s="51">
        <f t="shared" si="516"/>
        <v>0</v>
      </c>
      <c r="GP245" s="51">
        <f t="shared" si="516"/>
        <v>0</v>
      </c>
      <c r="GQ245" s="51">
        <f t="shared" si="516"/>
        <v>0</v>
      </c>
      <c r="GR245" s="51">
        <f t="shared" si="516"/>
        <v>0</v>
      </c>
      <c r="GS245" s="51">
        <f t="shared" si="516"/>
        <v>0</v>
      </c>
      <c r="GT245" s="51">
        <f t="shared" si="516"/>
        <v>0</v>
      </c>
      <c r="GU245" s="51">
        <f t="shared" si="516"/>
        <v>46838650.128000006</v>
      </c>
      <c r="GV245" s="51">
        <f t="shared" si="516"/>
        <v>58080000</v>
      </c>
      <c r="GW245" s="51">
        <f t="shared" si="516"/>
        <v>13990000</v>
      </c>
      <c r="GX245" s="51">
        <f t="shared" si="516"/>
        <v>5596000</v>
      </c>
      <c r="GY245" s="51">
        <f t="shared" si="516"/>
        <v>0</v>
      </c>
      <c r="GZ245" s="771">
        <f t="shared" si="516"/>
        <v>179326987.72799999</v>
      </c>
      <c r="HA245" s="269"/>
      <c r="HB245" s="266"/>
      <c r="HC245" s="326"/>
    </row>
    <row r="246" spans="1:211" ht="62.25" customHeight="1" x14ac:dyDescent="0.2">
      <c r="A246" s="782"/>
      <c r="B246" s="357"/>
      <c r="C246" s="313" t="s">
        <v>597</v>
      </c>
      <c r="D246" s="731" t="s">
        <v>598</v>
      </c>
      <c r="E246" s="733">
        <v>0.6</v>
      </c>
      <c r="F246" s="733">
        <v>1</v>
      </c>
      <c r="G246" s="287">
        <v>169</v>
      </c>
      <c r="H246" s="283" t="s">
        <v>599</v>
      </c>
      <c r="I246" s="504" t="s">
        <v>600</v>
      </c>
      <c r="J246" s="587" t="s">
        <v>444</v>
      </c>
      <c r="K246" s="532">
        <v>2</v>
      </c>
      <c r="L246" s="548" t="s">
        <v>58</v>
      </c>
      <c r="M246" s="546">
        <v>8</v>
      </c>
      <c r="N246" s="546">
        <v>12</v>
      </c>
      <c r="O246" s="547">
        <v>12</v>
      </c>
      <c r="P246" s="556">
        <v>12</v>
      </c>
      <c r="Q246" s="554">
        <v>12</v>
      </c>
      <c r="R246" s="289"/>
      <c r="S246" s="552">
        <v>12</v>
      </c>
      <c r="T246" s="554">
        <v>12</v>
      </c>
      <c r="U246" s="554"/>
      <c r="V246" s="552">
        <v>12</v>
      </c>
      <c r="W246" s="554">
        <v>12</v>
      </c>
      <c r="X246" s="548"/>
      <c r="Y246" s="704">
        <v>0.3</v>
      </c>
      <c r="Z246" s="433">
        <f>BM246/BM245</f>
        <v>1</v>
      </c>
      <c r="AA246" s="287">
        <v>3</v>
      </c>
      <c r="AB246" s="284" t="s">
        <v>455</v>
      </c>
      <c r="AC246" s="56"/>
      <c r="AD246" s="55"/>
      <c r="AE246" s="54"/>
      <c r="AF246" s="54"/>
      <c r="AG246" s="55">
        <v>42864000</v>
      </c>
      <c r="AH246" s="55">
        <v>53645960</v>
      </c>
      <c r="AI246" s="55">
        <v>38266667</v>
      </c>
      <c r="AJ246" s="55">
        <v>38266667</v>
      </c>
      <c r="AK246" s="56"/>
      <c r="AL246" s="55"/>
      <c r="AM246" s="55"/>
      <c r="AN246" s="55"/>
      <c r="AO246" s="56"/>
      <c r="AP246" s="55"/>
      <c r="AQ246" s="55"/>
      <c r="AR246" s="55"/>
      <c r="AS246" s="56"/>
      <c r="AT246" s="55"/>
      <c r="AU246" s="54"/>
      <c r="AV246" s="54"/>
      <c r="AW246" s="56"/>
      <c r="AX246" s="55"/>
      <c r="AY246" s="55"/>
      <c r="AZ246" s="55"/>
      <c r="BA246" s="56"/>
      <c r="BB246" s="55"/>
      <c r="BC246" s="55"/>
      <c r="BD246" s="55"/>
      <c r="BE246" s="56"/>
      <c r="BF246" s="55"/>
      <c r="BG246" s="54"/>
      <c r="BH246" s="54"/>
      <c r="BI246" s="56"/>
      <c r="BJ246" s="55"/>
      <c r="BK246" s="55"/>
      <c r="BL246" s="55"/>
      <c r="BM246" s="53">
        <f>+AC246+AG246+AK246+AO246+AS246+AW246+BA246+BE246+BI246</f>
        <v>42864000</v>
      </c>
      <c r="BN246" s="54">
        <f>AD246+AH246+AL246+AP246+AT246+AX246+BB246+BF246+BJ246</f>
        <v>53645960</v>
      </c>
      <c r="BO246" s="54">
        <f>AE246+AI246+AM246+AQ246+AU246+AY246+BC246+BG246+BK246</f>
        <v>38266667</v>
      </c>
      <c r="BP246" s="54">
        <f>AF246+AJ246+AN246+AR246+AV246+AZ246+BD246+BH246+BL246</f>
        <v>38266667</v>
      </c>
      <c r="BQ246" s="87"/>
      <c r="BR246" s="87"/>
      <c r="BS246" s="87"/>
      <c r="BT246" s="87"/>
      <c r="BU246" s="88">
        <v>44149920</v>
      </c>
      <c r="BV246" s="86"/>
      <c r="BW246" s="87"/>
      <c r="BX246" s="86"/>
      <c r="BY246" s="86"/>
      <c r="BZ246" s="87"/>
      <c r="CA246" s="86">
        <v>44149920</v>
      </c>
      <c r="CB246" s="86">
        <v>43560000</v>
      </c>
      <c r="CC246" s="86">
        <v>43560000</v>
      </c>
      <c r="CD246" s="86"/>
      <c r="CE246" s="87"/>
      <c r="CF246" s="86"/>
      <c r="CG246" s="86"/>
      <c r="CH246" s="86"/>
      <c r="CI246" s="87"/>
      <c r="CJ246" s="87"/>
      <c r="CK246" s="87"/>
      <c r="CL246" s="87"/>
      <c r="CM246" s="87"/>
      <c r="CN246" s="87"/>
      <c r="CO246" s="87"/>
      <c r="CP246" s="87"/>
      <c r="CQ246" s="87"/>
      <c r="CR246" s="87"/>
      <c r="CS246" s="87"/>
      <c r="CT246" s="87"/>
      <c r="CU246" s="87"/>
      <c r="CV246" s="87"/>
      <c r="CW246" s="87"/>
      <c r="CX246" s="87"/>
      <c r="CY246" s="87"/>
      <c r="CZ246" s="87"/>
      <c r="DA246" s="87"/>
      <c r="DB246" s="87"/>
      <c r="DC246" s="87"/>
      <c r="DD246" s="87"/>
      <c r="DE246" s="85">
        <f>BQ246+BU246+BZ246+CE246+CI246+CM246+CQ246+CV246+DA246</f>
        <v>44149920</v>
      </c>
      <c r="DF246" s="100">
        <f>BR246+BV246+CA246+CF246+CJ246+CN246+CR246+CW246+DB246</f>
        <v>44149920</v>
      </c>
      <c r="DG246" s="100">
        <f>BS246+BW246+CB246+CG246+CK246+CO246+CS246+CX246+DC246</f>
        <v>43560000</v>
      </c>
      <c r="DH246" s="100">
        <f>BT246+BX246+CC246+CH246+CL246+CP246+CT246+CY246+DD246</f>
        <v>43560000</v>
      </c>
      <c r="DI246" s="100"/>
      <c r="DJ246" s="88"/>
      <c r="DK246" s="66"/>
      <c r="DL246" s="88"/>
      <c r="DM246" s="88"/>
      <c r="DN246" s="88">
        <v>45474417.600000001</v>
      </c>
      <c r="DO246" s="88"/>
      <c r="DP246" s="88"/>
      <c r="DQ246" s="88"/>
      <c r="DR246" s="88"/>
      <c r="DS246" s="88"/>
      <c r="DT246" s="88">
        <v>44149920</v>
      </c>
      <c r="DU246" s="88">
        <v>43560000</v>
      </c>
      <c r="DV246" s="88">
        <v>43560000</v>
      </c>
      <c r="DW246" s="88"/>
      <c r="DX246" s="88"/>
      <c r="DY246" s="88"/>
      <c r="DZ246" s="88"/>
      <c r="EA246" s="88"/>
      <c r="EB246" s="88"/>
      <c r="EC246" s="88"/>
      <c r="ED246" s="88"/>
      <c r="EE246" s="88"/>
      <c r="EF246" s="88"/>
      <c r="EG246" s="88"/>
      <c r="EH246" s="88"/>
      <c r="EI246" s="88"/>
      <c r="EJ246" s="88"/>
      <c r="EK246" s="88"/>
      <c r="EL246" s="88"/>
      <c r="EM246" s="88"/>
      <c r="EN246" s="88"/>
      <c r="EO246" s="88"/>
      <c r="EP246" s="88"/>
      <c r="EQ246" s="88"/>
      <c r="ER246" s="88"/>
      <c r="ES246" s="88"/>
      <c r="ET246" s="87"/>
      <c r="EU246" s="87"/>
      <c r="EV246" s="87"/>
      <c r="EW246" s="85">
        <f>DJ246+DN246+DS246+DX246+EB246+EF246+EJ246+EN246+ES246</f>
        <v>45474417.600000001</v>
      </c>
      <c r="EX246" s="90">
        <f>DK246+DO246+DT246+DY246+EC246+EG246+EK246+EO246+ET246</f>
        <v>44149920</v>
      </c>
      <c r="EY246" s="90">
        <f>DL246+DP246+DU246+DZ246+ED246+EH246+EL246+EP246+EU246</f>
        <v>43560000</v>
      </c>
      <c r="EZ246" s="90">
        <f>DM246+DQ246+DV246+EA246+EE246+EI246+EM246+EQ246+EV246</f>
        <v>43560000</v>
      </c>
      <c r="FA246" s="192"/>
      <c r="FB246" s="87"/>
      <c r="FC246" s="88"/>
      <c r="FD246" s="88"/>
      <c r="FE246" s="88"/>
      <c r="FF246" s="147"/>
      <c r="FG246" s="87">
        <v>46838650.128000006</v>
      </c>
      <c r="FH246" s="87"/>
      <c r="FI246" s="87"/>
      <c r="FJ246" s="87"/>
      <c r="FK246" s="87"/>
      <c r="FL246" s="87"/>
      <c r="FM246" s="87">
        <v>58080000</v>
      </c>
      <c r="FN246" s="87">
        <v>13990000</v>
      </c>
      <c r="FO246" s="87">
        <v>5596000</v>
      </c>
      <c r="FP246" s="87"/>
      <c r="FQ246" s="87"/>
      <c r="FR246" s="87"/>
      <c r="FS246" s="87"/>
      <c r="FT246" s="87"/>
      <c r="FU246" s="87"/>
      <c r="FV246" s="87"/>
      <c r="FW246" s="87"/>
      <c r="FX246" s="87"/>
      <c r="FY246" s="87"/>
      <c r="FZ246" s="87"/>
      <c r="GA246" s="87"/>
      <c r="GB246" s="87"/>
      <c r="GC246" s="87"/>
      <c r="GD246" s="87"/>
      <c r="GE246" s="87"/>
      <c r="GF246" s="87"/>
      <c r="GG246" s="87"/>
      <c r="GH246" s="87"/>
      <c r="GI246" s="87"/>
      <c r="GJ246" s="87"/>
      <c r="GK246" s="87"/>
      <c r="GL246" s="87"/>
      <c r="GM246" s="87"/>
      <c r="GN246" s="87"/>
      <c r="GO246" s="87"/>
      <c r="GP246" s="87"/>
      <c r="GQ246" s="87"/>
      <c r="GR246" s="87"/>
      <c r="GS246" s="87"/>
      <c r="GT246" s="87"/>
      <c r="GU246" s="85">
        <f>FB246+FG246+FL246+FQ246+FV246+GA246+GF246+GK246+GP246</f>
        <v>46838650.128000006</v>
      </c>
      <c r="GV246" s="85">
        <f>FC246+FH246+FM246+FR246+FW246+GB246+GG246+GL246+GQ246</f>
        <v>58080000</v>
      </c>
      <c r="GW246" s="85">
        <f>FD246+FI246+FN246+FS246+FX246+GC246+GH246+GM246+GR246</f>
        <v>13990000</v>
      </c>
      <c r="GX246" s="85">
        <f>FE246+FJ246+FO246+FT246+FY246+GD246+GI246+GN246+GS246</f>
        <v>5596000</v>
      </c>
      <c r="GY246" s="85">
        <f>FF246+FK246+FP246+FU246+FZ246+GE246+GJ246+GO246+GT246</f>
        <v>0</v>
      </c>
      <c r="GZ246" s="772">
        <f>BM246+DE246+EW246+GU246</f>
        <v>179326987.72799999</v>
      </c>
      <c r="HA246" s="745" t="s">
        <v>1104</v>
      </c>
      <c r="HB246" s="280" t="s">
        <v>1377</v>
      </c>
      <c r="HC246" s="299" t="s">
        <v>1493</v>
      </c>
    </row>
    <row r="247" spans="1:211" ht="24.75" customHeight="1" x14ac:dyDescent="0.2">
      <c r="A247" s="782"/>
      <c r="B247" s="357"/>
      <c r="C247" s="266">
        <v>52</v>
      </c>
      <c r="D247" s="267" t="s">
        <v>601</v>
      </c>
      <c r="E247" s="320"/>
      <c r="F247" s="320"/>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17">
        <f t="shared" ref="AC247:BL247" si="517">SUM(AC248:AC250)</f>
        <v>0</v>
      </c>
      <c r="AD247" s="217">
        <f t="shared" si="517"/>
        <v>0</v>
      </c>
      <c r="AE247" s="217">
        <f t="shared" si="517"/>
        <v>0</v>
      </c>
      <c r="AF247" s="217">
        <f t="shared" si="517"/>
        <v>0</v>
      </c>
      <c r="AG247" s="217">
        <f t="shared" si="517"/>
        <v>140000000</v>
      </c>
      <c r="AH247" s="217">
        <f t="shared" si="517"/>
        <v>140000000</v>
      </c>
      <c r="AI247" s="217">
        <f t="shared" si="517"/>
        <v>0</v>
      </c>
      <c r="AJ247" s="217">
        <f t="shared" si="517"/>
        <v>0</v>
      </c>
      <c r="AK247" s="217">
        <f t="shared" si="517"/>
        <v>310000000</v>
      </c>
      <c r="AL247" s="217">
        <f t="shared" si="517"/>
        <v>310000000</v>
      </c>
      <c r="AM247" s="217">
        <f t="shared" si="517"/>
        <v>310000000</v>
      </c>
      <c r="AN247" s="217">
        <f t="shared" si="517"/>
        <v>310000000</v>
      </c>
      <c r="AO247" s="217">
        <f t="shared" si="517"/>
        <v>0</v>
      </c>
      <c r="AP247" s="217">
        <f t="shared" si="517"/>
        <v>0</v>
      </c>
      <c r="AQ247" s="217">
        <f t="shared" si="517"/>
        <v>0</v>
      </c>
      <c r="AR247" s="217">
        <f t="shared" si="517"/>
        <v>0</v>
      </c>
      <c r="AS247" s="217">
        <f t="shared" si="517"/>
        <v>0</v>
      </c>
      <c r="AT247" s="217">
        <f t="shared" si="517"/>
        <v>0</v>
      </c>
      <c r="AU247" s="217">
        <f t="shared" si="517"/>
        <v>0</v>
      </c>
      <c r="AV247" s="217">
        <f t="shared" si="517"/>
        <v>0</v>
      </c>
      <c r="AW247" s="217">
        <f t="shared" si="517"/>
        <v>0</v>
      </c>
      <c r="AX247" s="217">
        <f t="shared" si="517"/>
        <v>0</v>
      </c>
      <c r="AY247" s="217">
        <f t="shared" si="517"/>
        <v>0</v>
      </c>
      <c r="AZ247" s="217">
        <f t="shared" si="517"/>
        <v>0</v>
      </c>
      <c r="BA247" s="217">
        <f t="shared" si="517"/>
        <v>0</v>
      </c>
      <c r="BB247" s="217">
        <f t="shared" si="517"/>
        <v>0</v>
      </c>
      <c r="BC247" s="217">
        <f t="shared" si="517"/>
        <v>0</v>
      </c>
      <c r="BD247" s="217">
        <f t="shared" si="517"/>
        <v>0</v>
      </c>
      <c r="BE247" s="217">
        <f t="shared" si="517"/>
        <v>0</v>
      </c>
      <c r="BF247" s="217">
        <f t="shared" si="517"/>
        <v>0</v>
      </c>
      <c r="BG247" s="217">
        <f t="shared" si="517"/>
        <v>0</v>
      </c>
      <c r="BH247" s="217">
        <f t="shared" si="517"/>
        <v>0</v>
      </c>
      <c r="BI247" s="217">
        <f t="shared" si="517"/>
        <v>0</v>
      </c>
      <c r="BJ247" s="217">
        <f t="shared" si="517"/>
        <v>0</v>
      </c>
      <c r="BK247" s="217">
        <f t="shared" si="517"/>
        <v>0</v>
      </c>
      <c r="BL247" s="217">
        <f t="shared" si="517"/>
        <v>0</v>
      </c>
      <c r="BM247" s="217">
        <f t="shared" ref="BM247:DX247" si="518">SUM(BM248:BM250)</f>
        <v>450000000</v>
      </c>
      <c r="BN247" s="217">
        <f t="shared" si="518"/>
        <v>450000000</v>
      </c>
      <c r="BO247" s="217">
        <f t="shared" si="518"/>
        <v>310000000</v>
      </c>
      <c r="BP247" s="217">
        <f t="shared" si="518"/>
        <v>310000000</v>
      </c>
      <c r="BQ247" s="217">
        <f t="shared" si="518"/>
        <v>0</v>
      </c>
      <c r="BR247" s="217">
        <f t="shared" si="518"/>
        <v>0</v>
      </c>
      <c r="BS247" s="217">
        <f t="shared" si="518"/>
        <v>0</v>
      </c>
      <c r="BT247" s="217">
        <f t="shared" si="518"/>
        <v>0</v>
      </c>
      <c r="BU247" s="217">
        <f t="shared" si="518"/>
        <v>144199999.99999955</v>
      </c>
      <c r="BV247" s="217">
        <f t="shared" si="518"/>
        <v>400000000</v>
      </c>
      <c r="BW247" s="217">
        <f t="shared" si="518"/>
        <v>117000000</v>
      </c>
      <c r="BX247" s="217">
        <f t="shared" si="518"/>
        <v>105000000</v>
      </c>
      <c r="BY247" s="217">
        <f t="shared" si="518"/>
        <v>0</v>
      </c>
      <c r="BZ247" s="217">
        <f t="shared" si="518"/>
        <v>300000000</v>
      </c>
      <c r="CA247" s="217">
        <f t="shared" si="518"/>
        <v>444200000</v>
      </c>
      <c r="CB247" s="217">
        <f t="shared" si="518"/>
        <v>109985124</v>
      </c>
      <c r="CC247" s="217">
        <f t="shared" si="518"/>
        <v>94985034</v>
      </c>
      <c r="CD247" s="217">
        <f t="shared" si="518"/>
        <v>0</v>
      </c>
      <c r="CE247" s="217">
        <f t="shared" si="518"/>
        <v>0</v>
      </c>
      <c r="CF247" s="217">
        <f t="shared" si="518"/>
        <v>0</v>
      </c>
      <c r="CG247" s="217">
        <f t="shared" si="518"/>
        <v>0</v>
      </c>
      <c r="CH247" s="217">
        <f t="shared" si="518"/>
        <v>0</v>
      </c>
      <c r="CI247" s="217">
        <f t="shared" si="518"/>
        <v>0</v>
      </c>
      <c r="CJ247" s="217">
        <f t="shared" si="518"/>
        <v>0</v>
      </c>
      <c r="CK247" s="217">
        <f t="shared" si="518"/>
        <v>0</v>
      </c>
      <c r="CL247" s="217">
        <f t="shared" si="518"/>
        <v>0</v>
      </c>
      <c r="CM247" s="217">
        <f t="shared" si="518"/>
        <v>0</v>
      </c>
      <c r="CN247" s="217">
        <f t="shared" si="518"/>
        <v>0</v>
      </c>
      <c r="CO247" s="217">
        <f t="shared" si="518"/>
        <v>0</v>
      </c>
      <c r="CP247" s="217">
        <f t="shared" si="518"/>
        <v>0</v>
      </c>
      <c r="CQ247" s="217">
        <f t="shared" si="518"/>
        <v>0</v>
      </c>
      <c r="CR247" s="217">
        <f t="shared" si="518"/>
        <v>0</v>
      </c>
      <c r="CS247" s="217">
        <f t="shared" si="518"/>
        <v>0</v>
      </c>
      <c r="CT247" s="217">
        <f t="shared" si="518"/>
        <v>0</v>
      </c>
      <c r="CU247" s="217">
        <f t="shared" si="518"/>
        <v>0</v>
      </c>
      <c r="CV247" s="217">
        <f t="shared" si="518"/>
        <v>0</v>
      </c>
      <c r="CW247" s="217">
        <f t="shared" si="518"/>
        <v>0</v>
      </c>
      <c r="CX247" s="217">
        <f t="shared" si="518"/>
        <v>0</v>
      </c>
      <c r="CY247" s="217">
        <f t="shared" si="518"/>
        <v>0</v>
      </c>
      <c r="CZ247" s="217">
        <f t="shared" si="518"/>
        <v>0</v>
      </c>
      <c r="DA247" s="217">
        <f t="shared" si="518"/>
        <v>0</v>
      </c>
      <c r="DB247" s="217">
        <f t="shared" si="518"/>
        <v>0</v>
      </c>
      <c r="DC247" s="217">
        <f t="shared" si="518"/>
        <v>0</v>
      </c>
      <c r="DD247" s="217">
        <f t="shared" si="518"/>
        <v>0</v>
      </c>
      <c r="DE247" s="217">
        <f t="shared" si="518"/>
        <v>444199999.99999952</v>
      </c>
      <c r="DF247" s="217">
        <f t="shared" si="518"/>
        <v>844200000</v>
      </c>
      <c r="DG247" s="217">
        <f t="shared" si="518"/>
        <v>226985124</v>
      </c>
      <c r="DH247" s="217">
        <f t="shared" si="518"/>
        <v>199985034</v>
      </c>
      <c r="DI247" s="217">
        <f t="shared" si="518"/>
        <v>0</v>
      </c>
      <c r="DJ247" s="217">
        <f t="shared" si="518"/>
        <v>0</v>
      </c>
      <c r="DK247" s="217">
        <f t="shared" si="518"/>
        <v>0</v>
      </c>
      <c r="DL247" s="217">
        <f t="shared" si="518"/>
        <v>0</v>
      </c>
      <c r="DM247" s="217">
        <f t="shared" si="518"/>
        <v>0</v>
      </c>
      <c r="DN247" s="217">
        <f t="shared" si="518"/>
        <v>148526000</v>
      </c>
      <c r="DO247" s="217">
        <f t="shared" si="518"/>
        <v>110000000</v>
      </c>
      <c r="DP247" s="217">
        <f t="shared" si="518"/>
        <v>60000000</v>
      </c>
      <c r="DQ247" s="217">
        <f t="shared" si="518"/>
        <v>60000000</v>
      </c>
      <c r="DR247" s="217">
        <f t="shared" si="518"/>
        <v>0</v>
      </c>
      <c r="DS247" s="217">
        <f t="shared" si="518"/>
        <v>150000000</v>
      </c>
      <c r="DT247" s="217">
        <f t="shared" si="518"/>
        <v>493200000</v>
      </c>
      <c r="DU247" s="217">
        <f t="shared" si="518"/>
        <v>245039994</v>
      </c>
      <c r="DV247" s="217">
        <f t="shared" si="518"/>
        <v>241650902</v>
      </c>
      <c r="DW247" s="217">
        <f t="shared" si="518"/>
        <v>15000000</v>
      </c>
      <c r="DX247" s="217">
        <f t="shared" si="518"/>
        <v>0</v>
      </c>
      <c r="DY247" s="217">
        <f t="shared" ref="DY247:EW247" si="519">SUM(DY248:DY250)</f>
        <v>0</v>
      </c>
      <c r="DZ247" s="217">
        <f t="shared" si="519"/>
        <v>0</v>
      </c>
      <c r="EA247" s="217">
        <f t="shared" si="519"/>
        <v>0</v>
      </c>
      <c r="EB247" s="217">
        <f t="shared" si="519"/>
        <v>0</v>
      </c>
      <c r="EC247" s="217">
        <f t="shared" si="519"/>
        <v>0</v>
      </c>
      <c r="ED247" s="217">
        <f t="shared" si="519"/>
        <v>0</v>
      </c>
      <c r="EE247" s="217">
        <f t="shared" si="519"/>
        <v>0</v>
      </c>
      <c r="EF247" s="217">
        <f t="shared" si="519"/>
        <v>0</v>
      </c>
      <c r="EG247" s="217">
        <f t="shared" si="519"/>
        <v>0</v>
      </c>
      <c r="EH247" s="217">
        <f t="shared" si="519"/>
        <v>0</v>
      </c>
      <c r="EI247" s="217">
        <f t="shared" si="519"/>
        <v>0</v>
      </c>
      <c r="EJ247" s="217">
        <f t="shared" si="519"/>
        <v>0</v>
      </c>
      <c r="EK247" s="217">
        <f t="shared" si="519"/>
        <v>0</v>
      </c>
      <c r="EL247" s="217">
        <f t="shared" si="519"/>
        <v>0</v>
      </c>
      <c r="EM247" s="217">
        <f t="shared" si="519"/>
        <v>0</v>
      </c>
      <c r="EN247" s="217">
        <f t="shared" si="519"/>
        <v>0</v>
      </c>
      <c r="EO247" s="217">
        <f t="shared" si="519"/>
        <v>0</v>
      </c>
      <c r="EP247" s="217">
        <f t="shared" si="519"/>
        <v>0</v>
      </c>
      <c r="EQ247" s="217">
        <f t="shared" si="519"/>
        <v>0</v>
      </c>
      <c r="ER247" s="217">
        <f t="shared" si="519"/>
        <v>0</v>
      </c>
      <c r="ES247" s="217">
        <f t="shared" si="519"/>
        <v>0</v>
      </c>
      <c r="ET247" s="217">
        <f t="shared" si="519"/>
        <v>0</v>
      </c>
      <c r="EU247" s="217">
        <f t="shared" si="519"/>
        <v>0</v>
      </c>
      <c r="EV247" s="217">
        <f t="shared" si="519"/>
        <v>0</v>
      </c>
      <c r="EW247" s="217">
        <f t="shared" si="519"/>
        <v>298526000</v>
      </c>
      <c r="EX247" s="217">
        <f t="shared" ref="EX247:GZ247" si="520">SUM(EX248:EX250)</f>
        <v>603200000</v>
      </c>
      <c r="EY247" s="217">
        <f t="shared" si="520"/>
        <v>305039994</v>
      </c>
      <c r="EZ247" s="217">
        <f t="shared" si="520"/>
        <v>301650902</v>
      </c>
      <c r="FA247" s="217">
        <f t="shared" si="520"/>
        <v>15000000</v>
      </c>
      <c r="FB247" s="217">
        <f t="shared" si="520"/>
        <v>0</v>
      </c>
      <c r="FC247" s="217">
        <f t="shared" si="520"/>
        <v>0</v>
      </c>
      <c r="FD247" s="217">
        <f t="shared" si="520"/>
        <v>0</v>
      </c>
      <c r="FE247" s="217">
        <f t="shared" si="520"/>
        <v>0</v>
      </c>
      <c r="FF247" s="217">
        <f t="shared" si="520"/>
        <v>0</v>
      </c>
      <c r="FG247" s="217">
        <f t="shared" si="520"/>
        <v>152981780</v>
      </c>
      <c r="FH247" s="217">
        <f t="shared" si="520"/>
        <v>0</v>
      </c>
      <c r="FI247" s="217">
        <f t="shared" si="520"/>
        <v>0</v>
      </c>
      <c r="FJ247" s="217">
        <f t="shared" si="520"/>
        <v>0</v>
      </c>
      <c r="FK247" s="217">
        <f t="shared" si="520"/>
        <v>0</v>
      </c>
      <c r="FL247" s="217">
        <f t="shared" si="520"/>
        <v>50000000</v>
      </c>
      <c r="FM247" s="217">
        <f t="shared" si="520"/>
        <v>180441641</v>
      </c>
      <c r="FN247" s="217">
        <f t="shared" si="520"/>
        <v>112712000</v>
      </c>
      <c r="FO247" s="217">
        <f t="shared" si="520"/>
        <v>43520000</v>
      </c>
      <c r="FP247" s="217">
        <f t="shared" si="520"/>
        <v>0</v>
      </c>
      <c r="FQ247" s="217">
        <f t="shared" si="520"/>
        <v>0</v>
      </c>
      <c r="FR247" s="217">
        <f t="shared" si="520"/>
        <v>0</v>
      </c>
      <c r="FS247" s="217">
        <f t="shared" si="520"/>
        <v>0</v>
      </c>
      <c r="FT247" s="217">
        <f t="shared" si="520"/>
        <v>0</v>
      </c>
      <c r="FU247" s="217">
        <f t="shared" si="520"/>
        <v>0</v>
      </c>
      <c r="FV247" s="217">
        <f t="shared" si="520"/>
        <v>0</v>
      </c>
      <c r="FW247" s="217">
        <f t="shared" si="520"/>
        <v>0</v>
      </c>
      <c r="FX247" s="217">
        <f t="shared" si="520"/>
        <v>0</v>
      </c>
      <c r="FY247" s="217">
        <f t="shared" si="520"/>
        <v>0</v>
      </c>
      <c r="FZ247" s="217">
        <f t="shared" si="520"/>
        <v>0</v>
      </c>
      <c r="GA247" s="217">
        <f t="shared" si="520"/>
        <v>0</v>
      </c>
      <c r="GB247" s="217">
        <f t="shared" si="520"/>
        <v>0</v>
      </c>
      <c r="GC247" s="217">
        <f t="shared" si="520"/>
        <v>0</v>
      </c>
      <c r="GD247" s="217">
        <f t="shared" si="520"/>
        <v>0</v>
      </c>
      <c r="GE247" s="217">
        <f t="shared" si="520"/>
        <v>0</v>
      </c>
      <c r="GF247" s="217">
        <f t="shared" si="520"/>
        <v>0</v>
      </c>
      <c r="GG247" s="217">
        <f t="shared" si="520"/>
        <v>0</v>
      </c>
      <c r="GH247" s="217">
        <f t="shared" si="520"/>
        <v>0</v>
      </c>
      <c r="GI247" s="217">
        <f t="shared" si="520"/>
        <v>0</v>
      </c>
      <c r="GJ247" s="217">
        <f t="shared" si="520"/>
        <v>0</v>
      </c>
      <c r="GK247" s="217">
        <f t="shared" si="520"/>
        <v>0</v>
      </c>
      <c r="GL247" s="217">
        <f t="shared" si="520"/>
        <v>0</v>
      </c>
      <c r="GM247" s="217">
        <f t="shared" si="520"/>
        <v>0</v>
      </c>
      <c r="GN247" s="217">
        <f t="shared" si="520"/>
        <v>0</v>
      </c>
      <c r="GO247" s="217">
        <f t="shared" si="520"/>
        <v>0</v>
      </c>
      <c r="GP247" s="217">
        <f t="shared" si="520"/>
        <v>0</v>
      </c>
      <c r="GQ247" s="217">
        <f t="shared" si="520"/>
        <v>0</v>
      </c>
      <c r="GR247" s="217">
        <f t="shared" si="520"/>
        <v>0</v>
      </c>
      <c r="GS247" s="217">
        <f t="shared" si="520"/>
        <v>0</v>
      </c>
      <c r="GT247" s="217">
        <f t="shared" si="520"/>
        <v>0</v>
      </c>
      <c r="GU247" s="217">
        <f t="shared" si="520"/>
        <v>202981780</v>
      </c>
      <c r="GV247" s="217">
        <f t="shared" si="520"/>
        <v>180441641</v>
      </c>
      <c r="GW247" s="217">
        <f t="shared" si="520"/>
        <v>112712000</v>
      </c>
      <c r="GX247" s="217">
        <f t="shared" si="520"/>
        <v>43520000</v>
      </c>
      <c r="GY247" s="217">
        <f t="shared" si="520"/>
        <v>0</v>
      </c>
      <c r="GZ247" s="827">
        <f t="shared" si="520"/>
        <v>1395707779.9999995</v>
      </c>
      <c r="HA247" s="269"/>
      <c r="HB247" s="266"/>
      <c r="HC247" s="326"/>
    </row>
    <row r="248" spans="1:211" ht="62.25" customHeight="1" x14ac:dyDescent="0.2">
      <c r="A248" s="782"/>
      <c r="B248" s="357"/>
      <c r="C248" s="527">
        <v>28</v>
      </c>
      <c r="D248" s="481" t="s">
        <v>589</v>
      </c>
      <c r="E248" s="784">
        <v>0.5</v>
      </c>
      <c r="F248" s="784">
        <v>1</v>
      </c>
      <c r="G248" s="287">
        <v>170</v>
      </c>
      <c r="H248" s="283" t="s">
        <v>602</v>
      </c>
      <c r="I248" s="596" t="s">
        <v>603</v>
      </c>
      <c r="J248" s="587" t="s">
        <v>444</v>
      </c>
      <c r="K248" s="532">
        <v>2</v>
      </c>
      <c r="L248" s="548" t="s">
        <v>58</v>
      </c>
      <c r="M248" s="562">
        <v>14</v>
      </c>
      <c r="N248" s="562">
        <v>14</v>
      </c>
      <c r="O248" s="547">
        <v>14</v>
      </c>
      <c r="P248" s="556">
        <v>0</v>
      </c>
      <c r="Q248" s="554">
        <v>14</v>
      </c>
      <c r="R248" s="289"/>
      <c r="S248" s="552">
        <v>5</v>
      </c>
      <c r="T248" s="554">
        <v>14</v>
      </c>
      <c r="U248" s="554"/>
      <c r="V248" s="552">
        <v>14</v>
      </c>
      <c r="W248" s="554">
        <v>14</v>
      </c>
      <c r="X248" s="548"/>
      <c r="Y248" s="548">
        <v>0</v>
      </c>
      <c r="Z248" s="514">
        <f>BM248/$BM$247</f>
        <v>8.8888888888888892E-2</v>
      </c>
      <c r="AA248" s="286">
        <v>3</v>
      </c>
      <c r="AB248" s="285" t="s">
        <v>455</v>
      </c>
      <c r="AC248" s="57"/>
      <c r="AD248" s="58"/>
      <c r="AE248" s="59"/>
      <c r="AF248" s="59"/>
      <c r="AG248" s="58">
        <v>40000000</v>
      </c>
      <c r="AH248" s="55">
        <v>40000000</v>
      </c>
      <c r="AI248" s="58"/>
      <c r="AJ248" s="58"/>
      <c r="AK248" s="55"/>
      <c r="AL248" s="55"/>
      <c r="AM248" s="55"/>
      <c r="AN248" s="55"/>
      <c r="AO248" s="56"/>
      <c r="AP248" s="55"/>
      <c r="AQ248" s="55"/>
      <c r="AR248" s="58"/>
      <c r="AS248" s="57"/>
      <c r="AT248" s="58"/>
      <c r="AU248" s="59"/>
      <c r="AV248" s="59"/>
      <c r="AW248" s="57"/>
      <c r="AX248" s="58"/>
      <c r="AY248" s="58"/>
      <c r="AZ248" s="58"/>
      <c r="BA248" s="57"/>
      <c r="BB248" s="58"/>
      <c r="BC248" s="58"/>
      <c r="BD248" s="58"/>
      <c r="BE248" s="57"/>
      <c r="BF248" s="58"/>
      <c r="BG248" s="59"/>
      <c r="BH248" s="59"/>
      <c r="BI248" s="57"/>
      <c r="BJ248" s="58"/>
      <c r="BK248" s="58"/>
      <c r="BL248" s="58"/>
      <c r="BM248" s="53">
        <f>+AC248+AG248+AK248+AO248+AS248+AW248+BA248+BE248+BI248</f>
        <v>40000000</v>
      </c>
      <c r="BN248" s="54">
        <f t="shared" ref="BN248:BP250" si="521">AD248+AH248+AL248+AP248+AT248+AX248+BB248+BF248+BJ248</f>
        <v>40000000</v>
      </c>
      <c r="BO248" s="54">
        <f t="shared" si="521"/>
        <v>0</v>
      </c>
      <c r="BP248" s="54">
        <f t="shared" si="521"/>
        <v>0</v>
      </c>
      <c r="BQ248" s="87"/>
      <c r="BR248" s="87"/>
      <c r="BS248" s="87"/>
      <c r="BT248" s="87"/>
      <c r="BU248" s="88">
        <v>39484444.444444448</v>
      </c>
      <c r="BV248" s="86"/>
      <c r="BW248" s="87"/>
      <c r="BX248" s="87"/>
      <c r="BY248" s="87"/>
      <c r="BZ248" s="87"/>
      <c r="CA248" s="86">
        <v>39484445</v>
      </c>
      <c r="CB248" s="86">
        <v>1900000</v>
      </c>
      <c r="CC248" s="86">
        <v>1900000</v>
      </c>
      <c r="CD248" s="86"/>
      <c r="CE248" s="86"/>
      <c r="CF248" s="86"/>
      <c r="CG248" s="86"/>
      <c r="CH248" s="86"/>
      <c r="CI248" s="87"/>
      <c r="CJ248" s="87"/>
      <c r="CK248" s="87"/>
      <c r="CL248" s="86"/>
      <c r="CM248" s="87"/>
      <c r="CN248" s="87"/>
      <c r="CO248" s="87"/>
      <c r="CP248" s="87"/>
      <c r="CQ248" s="87"/>
      <c r="CR248" s="87"/>
      <c r="CS248" s="87"/>
      <c r="CT248" s="87"/>
      <c r="CU248" s="87"/>
      <c r="CV248" s="87"/>
      <c r="CW248" s="87"/>
      <c r="CX248" s="87"/>
      <c r="CY248" s="87"/>
      <c r="CZ248" s="87"/>
      <c r="DA248" s="87"/>
      <c r="DB248" s="87"/>
      <c r="DC248" s="87"/>
      <c r="DD248" s="87"/>
      <c r="DE248" s="85">
        <f t="shared" ref="DE248:DH250" si="522">BQ248+BU248+BZ248+CE248+CI248+CM248+CQ248+CV248+DA248</f>
        <v>39484444.444444448</v>
      </c>
      <c r="DF248" s="100">
        <f t="shared" si="522"/>
        <v>39484445</v>
      </c>
      <c r="DG248" s="100">
        <f t="shared" si="522"/>
        <v>1900000</v>
      </c>
      <c r="DH248" s="100">
        <f t="shared" si="522"/>
        <v>1900000</v>
      </c>
      <c r="DI248" s="100"/>
      <c r="DJ248" s="88"/>
      <c r="DK248" s="66"/>
      <c r="DL248" s="88"/>
      <c r="DM248" s="88"/>
      <c r="DN248" s="88">
        <v>26500000</v>
      </c>
      <c r="DO248" s="88"/>
      <c r="DP248" s="88"/>
      <c r="DQ248" s="88"/>
      <c r="DR248" s="88"/>
      <c r="DS248" s="88"/>
      <c r="DT248" s="88">
        <v>138195556</v>
      </c>
      <c r="DU248" s="88">
        <v>5000000</v>
      </c>
      <c r="DV248" s="88">
        <v>5000000</v>
      </c>
      <c r="DW248" s="88"/>
      <c r="DX248" s="88"/>
      <c r="DY248" s="88"/>
      <c r="DZ248" s="88"/>
      <c r="EA248" s="88"/>
      <c r="EB248" s="88"/>
      <c r="EC248" s="88"/>
      <c r="ED248" s="88"/>
      <c r="EE248" s="88"/>
      <c r="EF248" s="88"/>
      <c r="EG248" s="88"/>
      <c r="EH248" s="88"/>
      <c r="EI248" s="88"/>
      <c r="EJ248" s="88"/>
      <c r="EK248" s="88"/>
      <c r="EL248" s="88"/>
      <c r="EM248" s="88"/>
      <c r="EN248" s="88"/>
      <c r="EO248" s="88"/>
      <c r="EP248" s="88"/>
      <c r="EQ248" s="88"/>
      <c r="ER248" s="88"/>
      <c r="ES248" s="88"/>
      <c r="ET248" s="87"/>
      <c r="EU248" s="87"/>
      <c r="EV248" s="87"/>
      <c r="EW248" s="85">
        <f t="shared" ref="EW248:EX250" si="523">DJ248+DN248+DS248+DX248+EB248+EF248+EJ248+EN248+ES248</f>
        <v>26500000</v>
      </c>
      <c r="EX248" s="90">
        <f t="shared" si="523"/>
        <v>138195556</v>
      </c>
      <c r="EY248" s="90">
        <f t="shared" ref="EY248:EZ250" si="524">DL248+DP248+DU248+DZ248+ED248+EH248+EL248+EP248+EU248</f>
        <v>5000000</v>
      </c>
      <c r="EZ248" s="90">
        <f t="shared" si="524"/>
        <v>5000000</v>
      </c>
      <c r="FA248" s="192"/>
      <c r="FB248" s="87"/>
      <c r="FC248" s="88"/>
      <c r="FD248" s="88"/>
      <c r="FE248" s="88"/>
      <c r="FF248" s="147"/>
      <c r="FG248" s="87">
        <v>30781780</v>
      </c>
      <c r="FH248" s="87"/>
      <c r="FI248" s="87"/>
      <c r="FJ248" s="87"/>
      <c r="FK248" s="87"/>
      <c r="FL248" s="87"/>
      <c r="FM248" s="87">
        <v>10000000</v>
      </c>
      <c r="FN248" s="87"/>
      <c r="FO248" s="87"/>
      <c r="FP248" s="87"/>
      <c r="FQ248" s="87"/>
      <c r="FR248" s="87"/>
      <c r="FS248" s="87"/>
      <c r="FT248" s="87"/>
      <c r="FU248" s="87"/>
      <c r="FV248" s="87"/>
      <c r="FW248" s="87"/>
      <c r="FX248" s="87"/>
      <c r="FY248" s="87"/>
      <c r="FZ248" s="87"/>
      <c r="GA248" s="87"/>
      <c r="GB248" s="87"/>
      <c r="GC248" s="87"/>
      <c r="GD248" s="87"/>
      <c r="GE248" s="87"/>
      <c r="GF248" s="87"/>
      <c r="GG248" s="87"/>
      <c r="GH248" s="87"/>
      <c r="GI248" s="87"/>
      <c r="GJ248" s="87"/>
      <c r="GK248" s="87"/>
      <c r="GL248" s="87"/>
      <c r="GM248" s="87"/>
      <c r="GN248" s="87"/>
      <c r="GO248" s="87"/>
      <c r="GP248" s="87"/>
      <c r="GQ248" s="87"/>
      <c r="GR248" s="87"/>
      <c r="GS248" s="87"/>
      <c r="GT248" s="87"/>
      <c r="GU248" s="85">
        <f t="shared" ref="GU248:GY250" si="525">FB248+FG248+FL248+FQ248+FV248+GA248+GF248+GK248+GP248</f>
        <v>30781780</v>
      </c>
      <c r="GV248" s="85">
        <f t="shared" si="525"/>
        <v>10000000</v>
      </c>
      <c r="GW248" s="85">
        <f t="shared" si="525"/>
        <v>0</v>
      </c>
      <c r="GX248" s="85">
        <f t="shared" si="525"/>
        <v>0</v>
      </c>
      <c r="GY248" s="85">
        <f t="shared" si="525"/>
        <v>0</v>
      </c>
      <c r="GZ248" s="772">
        <f>BM248+DE248+EW248+GU248</f>
        <v>136766224.44444445</v>
      </c>
      <c r="HA248" s="749" t="s">
        <v>1105</v>
      </c>
      <c r="HB248" s="280" t="s">
        <v>1378</v>
      </c>
      <c r="HC248" s="299" t="s">
        <v>1764</v>
      </c>
    </row>
    <row r="249" spans="1:211" ht="69.75" customHeight="1" x14ac:dyDescent="0.2">
      <c r="A249" s="782"/>
      <c r="B249" s="357"/>
      <c r="C249" s="304"/>
      <c r="D249" s="491"/>
      <c r="E249" s="388"/>
      <c r="F249" s="388"/>
      <c r="G249" s="287">
        <v>171</v>
      </c>
      <c r="H249" s="283" t="s">
        <v>604</v>
      </c>
      <c r="I249" s="596" t="s">
        <v>605</v>
      </c>
      <c r="J249" s="587" t="s">
        <v>444</v>
      </c>
      <c r="K249" s="532">
        <v>2</v>
      </c>
      <c r="L249" s="548" t="s">
        <v>58</v>
      </c>
      <c r="M249" s="562">
        <v>1</v>
      </c>
      <c r="N249" s="562">
        <v>1</v>
      </c>
      <c r="O249" s="547">
        <v>1</v>
      </c>
      <c r="P249" s="556">
        <v>0</v>
      </c>
      <c r="Q249" s="554">
        <v>1</v>
      </c>
      <c r="R249" s="289"/>
      <c r="S249" s="572">
        <v>0.36</v>
      </c>
      <c r="T249" s="554">
        <v>1</v>
      </c>
      <c r="U249" s="554"/>
      <c r="V249" s="552">
        <v>1</v>
      </c>
      <c r="W249" s="554">
        <v>1</v>
      </c>
      <c r="X249" s="548"/>
      <c r="Y249" s="548">
        <v>0</v>
      </c>
      <c r="Z249" s="514">
        <f>BM249/$BM$247</f>
        <v>0.22222222222222221</v>
      </c>
      <c r="AA249" s="286">
        <v>3</v>
      </c>
      <c r="AB249" s="285" t="s">
        <v>455</v>
      </c>
      <c r="AC249" s="57"/>
      <c r="AD249" s="58"/>
      <c r="AE249" s="59"/>
      <c r="AF249" s="59"/>
      <c r="AG249" s="58">
        <v>100000000</v>
      </c>
      <c r="AH249" s="55">
        <v>100000000</v>
      </c>
      <c r="AI249" s="58"/>
      <c r="AJ249" s="58"/>
      <c r="AK249" s="55"/>
      <c r="AL249" s="55"/>
      <c r="AM249" s="55"/>
      <c r="AN249" s="55"/>
      <c r="AO249" s="56"/>
      <c r="AP249" s="55"/>
      <c r="AQ249" s="55"/>
      <c r="AR249" s="58"/>
      <c r="AS249" s="57"/>
      <c r="AT249" s="58"/>
      <c r="AU249" s="59"/>
      <c r="AV249" s="59"/>
      <c r="AW249" s="57"/>
      <c r="AX249" s="58"/>
      <c r="AY249" s="58"/>
      <c r="AZ249" s="58"/>
      <c r="BA249" s="57"/>
      <c r="BB249" s="58"/>
      <c r="BC249" s="58"/>
      <c r="BD249" s="58"/>
      <c r="BE249" s="57"/>
      <c r="BF249" s="58"/>
      <c r="BG249" s="59"/>
      <c r="BH249" s="59"/>
      <c r="BI249" s="57"/>
      <c r="BJ249" s="58"/>
      <c r="BK249" s="58"/>
      <c r="BL249" s="58"/>
      <c r="BM249" s="53">
        <f>+AC249+AG249+AK249+AO249+AS249+AW249+BA249+BE249+BI249</f>
        <v>100000000</v>
      </c>
      <c r="BN249" s="54">
        <f t="shared" si="521"/>
        <v>100000000</v>
      </c>
      <c r="BO249" s="54">
        <f t="shared" si="521"/>
        <v>0</v>
      </c>
      <c r="BP249" s="54">
        <f t="shared" si="521"/>
        <v>0</v>
      </c>
      <c r="BQ249" s="87"/>
      <c r="BR249" s="87"/>
      <c r="BS249" s="87"/>
      <c r="BT249" s="87"/>
      <c r="BU249" s="88">
        <v>98711111.111111104</v>
      </c>
      <c r="BV249" s="86"/>
      <c r="BW249" s="87"/>
      <c r="BX249" s="87"/>
      <c r="BY249" s="87"/>
      <c r="BZ249" s="87"/>
      <c r="CA249" s="86">
        <v>98711111</v>
      </c>
      <c r="CB249" s="86">
        <v>0</v>
      </c>
      <c r="CC249" s="86">
        <v>0</v>
      </c>
      <c r="CD249" s="86"/>
      <c r="CE249" s="86"/>
      <c r="CF249" s="86"/>
      <c r="CG249" s="86"/>
      <c r="CH249" s="86"/>
      <c r="CI249" s="87"/>
      <c r="CJ249" s="87"/>
      <c r="CK249" s="87"/>
      <c r="CL249" s="87"/>
      <c r="CM249" s="87"/>
      <c r="CN249" s="87"/>
      <c r="CO249" s="87"/>
      <c r="CP249" s="87"/>
      <c r="CQ249" s="87"/>
      <c r="CR249" s="87"/>
      <c r="CS249" s="87"/>
      <c r="CT249" s="87"/>
      <c r="CU249" s="87"/>
      <c r="CV249" s="87"/>
      <c r="CW249" s="87"/>
      <c r="CX249" s="87"/>
      <c r="CY249" s="87"/>
      <c r="CZ249" s="87"/>
      <c r="DA249" s="87"/>
      <c r="DB249" s="87"/>
      <c r="DC249" s="87"/>
      <c r="DD249" s="87"/>
      <c r="DE249" s="85">
        <f t="shared" si="522"/>
        <v>98711111.111111104</v>
      </c>
      <c r="DF249" s="100">
        <f t="shared" si="522"/>
        <v>98711111</v>
      </c>
      <c r="DG249" s="100">
        <f t="shared" si="522"/>
        <v>0</v>
      </c>
      <c r="DH249" s="100">
        <f t="shared" si="522"/>
        <v>0</v>
      </c>
      <c r="DI249" s="100"/>
      <c r="DJ249" s="88"/>
      <c r="DK249" s="66"/>
      <c r="DL249" s="88"/>
      <c r="DM249" s="88"/>
      <c r="DN249" s="88">
        <v>66300000</v>
      </c>
      <c r="DO249" s="88"/>
      <c r="DP249" s="88"/>
      <c r="DQ249" s="88"/>
      <c r="DR249" s="88"/>
      <c r="DS249" s="88"/>
      <c r="DT249" s="88"/>
      <c r="DU249" s="88"/>
      <c r="DV249" s="88"/>
      <c r="DW249" s="88"/>
      <c r="DX249" s="88"/>
      <c r="DY249" s="88"/>
      <c r="DZ249" s="88"/>
      <c r="EA249" s="88"/>
      <c r="EB249" s="88"/>
      <c r="EC249" s="88"/>
      <c r="ED249" s="88"/>
      <c r="EE249" s="88"/>
      <c r="EF249" s="88"/>
      <c r="EG249" s="88"/>
      <c r="EH249" s="88"/>
      <c r="EI249" s="88"/>
      <c r="EJ249" s="88"/>
      <c r="EK249" s="88"/>
      <c r="EL249" s="88"/>
      <c r="EM249" s="88"/>
      <c r="EN249" s="88"/>
      <c r="EO249" s="88"/>
      <c r="EP249" s="88"/>
      <c r="EQ249" s="88"/>
      <c r="ER249" s="88"/>
      <c r="ES249" s="88"/>
      <c r="ET249" s="87"/>
      <c r="EU249" s="87"/>
      <c r="EV249" s="87"/>
      <c r="EW249" s="85">
        <f t="shared" si="523"/>
        <v>66300000</v>
      </c>
      <c r="EX249" s="90">
        <f t="shared" si="523"/>
        <v>0</v>
      </c>
      <c r="EY249" s="90">
        <f t="shared" si="524"/>
        <v>0</v>
      </c>
      <c r="EZ249" s="90">
        <f t="shared" si="524"/>
        <v>0</v>
      </c>
      <c r="FA249" s="192"/>
      <c r="FB249" s="87"/>
      <c r="FC249" s="88"/>
      <c r="FD249" s="88"/>
      <c r="FE249" s="88"/>
      <c r="FF249" s="147"/>
      <c r="FG249" s="87">
        <v>68000000</v>
      </c>
      <c r="FH249" s="87"/>
      <c r="FI249" s="87"/>
      <c r="FJ249" s="87"/>
      <c r="FK249" s="87"/>
      <c r="FL249" s="87"/>
      <c r="FM249" s="703">
        <v>10000000</v>
      </c>
      <c r="FN249" s="87"/>
      <c r="FO249" s="87"/>
      <c r="FP249" s="87"/>
      <c r="FQ249" s="87"/>
      <c r="FR249" s="87"/>
      <c r="FS249" s="87"/>
      <c r="FT249" s="87"/>
      <c r="FU249" s="87"/>
      <c r="FV249" s="87"/>
      <c r="FW249" s="87"/>
      <c r="FX249" s="87"/>
      <c r="FY249" s="87"/>
      <c r="FZ249" s="87"/>
      <c r="GA249" s="87"/>
      <c r="GB249" s="87"/>
      <c r="GC249" s="87"/>
      <c r="GD249" s="87"/>
      <c r="GE249" s="87"/>
      <c r="GF249" s="87"/>
      <c r="GG249" s="87"/>
      <c r="GH249" s="87"/>
      <c r="GI249" s="87"/>
      <c r="GJ249" s="87"/>
      <c r="GK249" s="87"/>
      <c r="GL249" s="87"/>
      <c r="GM249" s="87"/>
      <c r="GN249" s="87"/>
      <c r="GO249" s="87"/>
      <c r="GP249" s="87"/>
      <c r="GQ249" s="87"/>
      <c r="GR249" s="87"/>
      <c r="GS249" s="87"/>
      <c r="GT249" s="87"/>
      <c r="GU249" s="85">
        <f t="shared" si="525"/>
        <v>68000000</v>
      </c>
      <c r="GV249" s="85">
        <f t="shared" si="525"/>
        <v>10000000</v>
      </c>
      <c r="GW249" s="85">
        <f t="shared" si="525"/>
        <v>0</v>
      </c>
      <c r="GX249" s="85">
        <f t="shared" si="525"/>
        <v>0</v>
      </c>
      <c r="GY249" s="85">
        <f t="shared" si="525"/>
        <v>0</v>
      </c>
      <c r="GZ249" s="772">
        <f>BM249+DE249+EW249+GU249</f>
        <v>333011111.1111111</v>
      </c>
      <c r="HA249" s="749" t="s">
        <v>1106</v>
      </c>
      <c r="HB249" s="280" t="s">
        <v>1379</v>
      </c>
      <c r="HC249" s="303" t="s">
        <v>1494</v>
      </c>
    </row>
    <row r="250" spans="1:211" ht="122.25" customHeight="1" x14ac:dyDescent="0.2">
      <c r="A250" s="782"/>
      <c r="B250" s="357"/>
      <c r="C250" s="300"/>
      <c r="D250" s="573"/>
      <c r="E250" s="415"/>
      <c r="F250" s="415"/>
      <c r="G250" s="287">
        <v>172</v>
      </c>
      <c r="H250" s="283" t="s">
        <v>606</v>
      </c>
      <c r="I250" s="504" t="s">
        <v>607</v>
      </c>
      <c r="J250" s="587" t="s">
        <v>444</v>
      </c>
      <c r="K250" s="532">
        <v>2</v>
      </c>
      <c r="L250" s="548" t="s">
        <v>58</v>
      </c>
      <c r="M250" s="546">
        <v>12</v>
      </c>
      <c r="N250" s="546">
        <v>12</v>
      </c>
      <c r="O250" s="547">
        <v>12</v>
      </c>
      <c r="P250" s="556">
        <v>12</v>
      </c>
      <c r="Q250" s="554">
        <v>12</v>
      </c>
      <c r="R250" s="289"/>
      <c r="S250" s="552">
        <v>12</v>
      </c>
      <c r="T250" s="554">
        <v>12</v>
      </c>
      <c r="U250" s="554"/>
      <c r="V250" s="552">
        <v>12</v>
      </c>
      <c r="W250" s="554">
        <v>12</v>
      </c>
      <c r="X250" s="548"/>
      <c r="Y250" s="704">
        <v>0.3</v>
      </c>
      <c r="Z250" s="514">
        <f>BM250/$BM$247</f>
        <v>0.68888888888888888</v>
      </c>
      <c r="AA250" s="286">
        <v>3</v>
      </c>
      <c r="AB250" s="285" t="s">
        <v>455</v>
      </c>
      <c r="AC250" s="57"/>
      <c r="AD250" s="58"/>
      <c r="AE250" s="59"/>
      <c r="AF250" s="59"/>
      <c r="AG250" s="55"/>
      <c r="AH250" s="55"/>
      <c r="AI250" s="55"/>
      <c r="AJ250" s="55"/>
      <c r="AK250" s="58">
        <v>310000000</v>
      </c>
      <c r="AL250" s="55">
        <v>310000000</v>
      </c>
      <c r="AM250" s="58">
        <f>AL250</f>
        <v>310000000</v>
      </c>
      <c r="AN250" s="58">
        <f>AM250</f>
        <v>310000000</v>
      </c>
      <c r="AO250" s="57"/>
      <c r="AP250" s="58"/>
      <c r="AQ250" s="58"/>
      <c r="AR250" s="58"/>
      <c r="AS250" s="57"/>
      <c r="AT250" s="58"/>
      <c r="AU250" s="59"/>
      <c r="AV250" s="59"/>
      <c r="AW250" s="57"/>
      <c r="AX250" s="58"/>
      <c r="AY250" s="58"/>
      <c r="AZ250" s="58"/>
      <c r="BA250" s="57"/>
      <c r="BB250" s="58"/>
      <c r="BC250" s="58"/>
      <c r="BD250" s="58"/>
      <c r="BE250" s="57"/>
      <c r="BF250" s="58"/>
      <c r="BG250" s="59"/>
      <c r="BH250" s="59"/>
      <c r="BI250" s="57"/>
      <c r="BJ250" s="58"/>
      <c r="BK250" s="58"/>
      <c r="BL250" s="58"/>
      <c r="BM250" s="53">
        <f>+AC250+AG250+AK250+AO250+AS250+AW250+BA250+BE250+BI250</f>
        <v>310000000</v>
      </c>
      <c r="BN250" s="54">
        <f t="shared" si="521"/>
        <v>310000000</v>
      </c>
      <c r="BO250" s="54">
        <f t="shared" si="521"/>
        <v>310000000</v>
      </c>
      <c r="BP250" s="54">
        <f t="shared" si="521"/>
        <v>310000000</v>
      </c>
      <c r="BQ250" s="87"/>
      <c r="BR250" s="87"/>
      <c r="BS250" s="87"/>
      <c r="BT250" s="87"/>
      <c r="BU250" s="88">
        <v>6004444.4444439998</v>
      </c>
      <c r="BV250" s="86">
        <v>400000000</v>
      </c>
      <c r="BW250" s="87">
        <v>117000000</v>
      </c>
      <c r="BX250" s="87">
        <v>105000000</v>
      </c>
      <c r="BY250" s="87"/>
      <c r="BZ250" s="87">
        <v>300000000</v>
      </c>
      <c r="CA250" s="86">
        <f>300000000+6004444</f>
        <v>306004444</v>
      </c>
      <c r="CB250" s="86">
        <v>108085124</v>
      </c>
      <c r="CC250" s="86">
        <v>93085034</v>
      </c>
      <c r="CD250" s="86"/>
      <c r="CE250" s="86"/>
      <c r="CF250" s="597"/>
      <c r="CG250" s="86"/>
      <c r="CH250" s="87"/>
      <c r="CI250" s="87"/>
      <c r="CJ250" s="87"/>
      <c r="CK250" s="87"/>
      <c r="CL250" s="87"/>
      <c r="CM250" s="87"/>
      <c r="CN250" s="87"/>
      <c r="CO250" s="87"/>
      <c r="CP250" s="87"/>
      <c r="CQ250" s="87"/>
      <c r="CR250" s="87"/>
      <c r="CS250" s="87"/>
      <c r="CT250" s="87"/>
      <c r="CU250" s="87"/>
      <c r="CV250" s="87"/>
      <c r="CW250" s="87"/>
      <c r="CX250" s="87"/>
      <c r="CY250" s="87"/>
      <c r="CZ250" s="87"/>
      <c r="DA250" s="87"/>
      <c r="DB250" s="87"/>
      <c r="DC250" s="87"/>
      <c r="DD250" s="87"/>
      <c r="DE250" s="85">
        <f t="shared" si="522"/>
        <v>306004444.444444</v>
      </c>
      <c r="DF250" s="100">
        <f t="shared" si="522"/>
        <v>706004444</v>
      </c>
      <c r="DG250" s="100">
        <f t="shared" si="522"/>
        <v>225085124</v>
      </c>
      <c r="DH250" s="100">
        <f t="shared" si="522"/>
        <v>198085034</v>
      </c>
      <c r="DI250" s="100"/>
      <c r="DJ250" s="88"/>
      <c r="DK250" s="66"/>
      <c r="DL250" s="88"/>
      <c r="DM250" s="88"/>
      <c r="DN250" s="88">
        <v>55726000</v>
      </c>
      <c r="DO250" s="66">
        <v>110000000</v>
      </c>
      <c r="DP250" s="88">
        <v>60000000</v>
      </c>
      <c r="DQ250" s="88">
        <v>60000000</v>
      </c>
      <c r="DR250" s="88"/>
      <c r="DS250" s="88">
        <v>150000000</v>
      </c>
      <c r="DT250" s="88">
        <v>355004444</v>
      </c>
      <c r="DU250" s="88">
        <v>240039994</v>
      </c>
      <c r="DV250" s="88">
        <v>236650902</v>
      </c>
      <c r="DW250" s="88">
        <v>15000000</v>
      </c>
      <c r="DX250" s="88"/>
      <c r="DY250" s="88"/>
      <c r="DZ250" s="88"/>
      <c r="EA250" s="88"/>
      <c r="EB250" s="88"/>
      <c r="EC250" s="88"/>
      <c r="ED250" s="88"/>
      <c r="EE250" s="88"/>
      <c r="EF250" s="88"/>
      <c r="EG250" s="88"/>
      <c r="EH250" s="88"/>
      <c r="EI250" s="88"/>
      <c r="EJ250" s="88"/>
      <c r="EK250" s="88"/>
      <c r="EL250" s="88"/>
      <c r="EM250" s="88"/>
      <c r="EN250" s="88"/>
      <c r="EO250" s="88"/>
      <c r="EP250" s="88"/>
      <c r="EQ250" s="88"/>
      <c r="ER250" s="88"/>
      <c r="ES250" s="88"/>
      <c r="ET250" s="87"/>
      <c r="EU250" s="87"/>
      <c r="EV250" s="87"/>
      <c r="EW250" s="85">
        <f t="shared" si="523"/>
        <v>205726000</v>
      </c>
      <c r="EX250" s="89">
        <f t="shared" si="523"/>
        <v>465004444</v>
      </c>
      <c r="EY250" s="90">
        <f t="shared" si="524"/>
        <v>300039994</v>
      </c>
      <c r="EZ250" s="90">
        <f t="shared" si="524"/>
        <v>296650902</v>
      </c>
      <c r="FA250" s="192">
        <f>DW250</f>
        <v>15000000</v>
      </c>
      <c r="FB250" s="87"/>
      <c r="FC250" s="88"/>
      <c r="FD250" s="88"/>
      <c r="FE250" s="88"/>
      <c r="FF250" s="147"/>
      <c r="FG250" s="87">
        <v>54200000</v>
      </c>
      <c r="FH250" s="87"/>
      <c r="FI250" s="87"/>
      <c r="FJ250" s="87"/>
      <c r="FK250" s="87"/>
      <c r="FL250" s="87">
        <v>50000000</v>
      </c>
      <c r="FM250" s="87">
        <v>160441641</v>
      </c>
      <c r="FN250" s="87">
        <v>112712000</v>
      </c>
      <c r="FO250" s="87">
        <v>43520000</v>
      </c>
      <c r="FP250" s="87"/>
      <c r="FQ250" s="87"/>
      <c r="FR250" s="87"/>
      <c r="FS250" s="87"/>
      <c r="FT250" s="87"/>
      <c r="FU250" s="87"/>
      <c r="FV250" s="87"/>
      <c r="FW250" s="87"/>
      <c r="FX250" s="87"/>
      <c r="FY250" s="87"/>
      <c r="FZ250" s="87"/>
      <c r="GA250" s="87"/>
      <c r="GB250" s="87"/>
      <c r="GC250" s="87"/>
      <c r="GD250" s="87"/>
      <c r="GE250" s="87"/>
      <c r="GF250" s="87"/>
      <c r="GG250" s="87"/>
      <c r="GH250" s="87"/>
      <c r="GI250" s="87"/>
      <c r="GJ250" s="87"/>
      <c r="GK250" s="87"/>
      <c r="GL250" s="87"/>
      <c r="GM250" s="87"/>
      <c r="GN250" s="87"/>
      <c r="GO250" s="87"/>
      <c r="GP250" s="87"/>
      <c r="GQ250" s="87"/>
      <c r="GR250" s="87"/>
      <c r="GS250" s="87"/>
      <c r="GT250" s="87"/>
      <c r="GU250" s="85">
        <f t="shared" si="525"/>
        <v>104200000</v>
      </c>
      <c r="GV250" s="85">
        <f t="shared" si="525"/>
        <v>160441641</v>
      </c>
      <c r="GW250" s="85">
        <f t="shared" si="525"/>
        <v>112712000</v>
      </c>
      <c r="GX250" s="85">
        <f t="shared" si="525"/>
        <v>43520000</v>
      </c>
      <c r="GY250" s="85">
        <f t="shared" si="525"/>
        <v>0</v>
      </c>
      <c r="GZ250" s="772">
        <f>BM250+DE250+EW250+GU250</f>
        <v>925930444.44444394</v>
      </c>
      <c r="HA250" s="745" t="s">
        <v>1107</v>
      </c>
      <c r="HB250" s="280" t="s">
        <v>1380</v>
      </c>
      <c r="HC250" s="299" t="s">
        <v>1495</v>
      </c>
    </row>
    <row r="251" spans="1:211" ht="24.75" customHeight="1" x14ac:dyDescent="0.2">
      <c r="A251" s="782"/>
      <c r="B251" s="357"/>
      <c r="C251" s="266">
        <v>53</v>
      </c>
      <c r="D251" s="267" t="s">
        <v>608</v>
      </c>
      <c r="E251" s="270"/>
      <c r="F251" s="270"/>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51">
        <f t="shared" ref="AC251:BL251" si="526">SUM(AC252:AC253)</f>
        <v>0</v>
      </c>
      <c r="AD251" s="51">
        <f t="shared" si="526"/>
        <v>0</v>
      </c>
      <c r="AE251" s="51">
        <f t="shared" si="526"/>
        <v>0</v>
      </c>
      <c r="AF251" s="51">
        <f t="shared" si="526"/>
        <v>0</v>
      </c>
      <c r="AG251" s="51">
        <f t="shared" si="526"/>
        <v>34404000</v>
      </c>
      <c r="AH251" s="51">
        <f t="shared" si="526"/>
        <v>34404000</v>
      </c>
      <c r="AI251" s="51">
        <f t="shared" si="526"/>
        <v>0</v>
      </c>
      <c r="AJ251" s="51">
        <f t="shared" si="526"/>
        <v>0</v>
      </c>
      <c r="AK251" s="51">
        <f t="shared" si="526"/>
        <v>0</v>
      </c>
      <c r="AL251" s="51">
        <f t="shared" si="526"/>
        <v>0</v>
      </c>
      <c r="AM251" s="51">
        <f t="shared" si="526"/>
        <v>0</v>
      </c>
      <c r="AN251" s="51">
        <f t="shared" si="526"/>
        <v>0</v>
      </c>
      <c r="AO251" s="51">
        <f t="shared" si="526"/>
        <v>0</v>
      </c>
      <c r="AP251" s="51">
        <f t="shared" si="526"/>
        <v>0</v>
      </c>
      <c r="AQ251" s="51">
        <f t="shared" si="526"/>
        <v>0</v>
      </c>
      <c r="AR251" s="51">
        <f t="shared" si="526"/>
        <v>0</v>
      </c>
      <c r="AS251" s="51">
        <f t="shared" si="526"/>
        <v>0</v>
      </c>
      <c r="AT251" s="51">
        <f t="shared" si="526"/>
        <v>0</v>
      </c>
      <c r="AU251" s="51">
        <f t="shared" si="526"/>
        <v>0</v>
      </c>
      <c r="AV251" s="51">
        <f t="shared" si="526"/>
        <v>0</v>
      </c>
      <c r="AW251" s="51">
        <f t="shared" si="526"/>
        <v>0</v>
      </c>
      <c r="AX251" s="51">
        <f t="shared" si="526"/>
        <v>0</v>
      </c>
      <c r="AY251" s="51">
        <f t="shared" si="526"/>
        <v>0</v>
      </c>
      <c r="AZ251" s="51">
        <f t="shared" si="526"/>
        <v>0</v>
      </c>
      <c r="BA251" s="51">
        <f t="shared" si="526"/>
        <v>0</v>
      </c>
      <c r="BB251" s="51">
        <f t="shared" si="526"/>
        <v>0</v>
      </c>
      <c r="BC251" s="51">
        <f t="shared" si="526"/>
        <v>0</v>
      </c>
      <c r="BD251" s="51">
        <f t="shared" si="526"/>
        <v>0</v>
      </c>
      <c r="BE251" s="51">
        <f t="shared" si="526"/>
        <v>0</v>
      </c>
      <c r="BF251" s="51">
        <f t="shared" si="526"/>
        <v>0</v>
      </c>
      <c r="BG251" s="51">
        <f t="shared" si="526"/>
        <v>0</v>
      </c>
      <c r="BH251" s="51">
        <f t="shared" si="526"/>
        <v>0</v>
      </c>
      <c r="BI251" s="51">
        <f t="shared" si="526"/>
        <v>0</v>
      </c>
      <c r="BJ251" s="51">
        <f t="shared" si="526"/>
        <v>0</v>
      </c>
      <c r="BK251" s="51">
        <f t="shared" si="526"/>
        <v>0</v>
      </c>
      <c r="BL251" s="51">
        <f t="shared" si="526"/>
        <v>0</v>
      </c>
      <c r="BM251" s="51">
        <f t="shared" ref="BM251:DX251" si="527">SUM(BM252:BM253)</f>
        <v>34404000</v>
      </c>
      <c r="BN251" s="51">
        <f t="shared" si="527"/>
        <v>34404000</v>
      </c>
      <c r="BO251" s="51">
        <f t="shared" si="527"/>
        <v>0</v>
      </c>
      <c r="BP251" s="51">
        <f t="shared" si="527"/>
        <v>0</v>
      </c>
      <c r="BQ251" s="51">
        <f t="shared" si="527"/>
        <v>0</v>
      </c>
      <c r="BR251" s="51">
        <f t="shared" si="527"/>
        <v>0</v>
      </c>
      <c r="BS251" s="51">
        <f t="shared" si="527"/>
        <v>0</v>
      </c>
      <c r="BT251" s="51">
        <f t="shared" si="527"/>
        <v>0</v>
      </c>
      <c r="BU251" s="51">
        <f t="shared" si="527"/>
        <v>35436120</v>
      </c>
      <c r="BV251" s="51">
        <f t="shared" si="527"/>
        <v>0</v>
      </c>
      <c r="BW251" s="51">
        <f t="shared" si="527"/>
        <v>0</v>
      </c>
      <c r="BX251" s="51">
        <f t="shared" si="527"/>
        <v>0</v>
      </c>
      <c r="BY251" s="51">
        <f t="shared" si="527"/>
        <v>0</v>
      </c>
      <c r="BZ251" s="51">
        <f t="shared" si="527"/>
        <v>0</v>
      </c>
      <c r="CA251" s="51">
        <f t="shared" si="527"/>
        <v>35436120</v>
      </c>
      <c r="CB251" s="51">
        <f t="shared" si="527"/>
        <v>19566667</v>
      </c>
      <c r="CC251" s="51">
        <f t="shared" si="527"/>
        <v>19566667</v>
      </c>
      <c r="CD251" s="51">
        <f t="shared" si="527"/>
        <v>0</v>
      </c>
      <c r="CE251" s="51">
        <f t="shared" si="527"/>
        <v>0</v>
      </c>
      <c r="CF251" s="51">
        <f t="shared" si="527"/>
        <v>0</v>
      </c>
      <c r="CG251" s="51">
        <f t="shared" si="527"/>
        <v>0</v>
      </c>
      <c r="CH251" s="51">
        <f t="shared" si="527"/>
        <v>0</v>
      </c>
      <c r="CI251" s="51">
        <f t="shared" si="527"/>
        <v>0</v>
      </c>
      <c r="CJ251" s="51">
        <f t="shared" si="527"/>
        <v>0</v>
      </c>
      <c r="CK251" s="51">
        <f t="shared" si="527"/>
        <v>0</v>
      </c>
      <c r="CL251" s="51">
        <f t="shared" si="527"/>
        <v>0</v>
      </c>
      <c r="CM251" s="51">
        <f t="shared" si="527"/>
        <v>0</v>
      </c>
      <c r="CN251" s="51">
        <f t="shared" si="527"/>
        <v>0</v>
      </c>
      <c r="CO251" s="51">
        <f t="shared" si="527"/>
        <v>0</v>
      </c>
      <c r="CP251" s="51">
        <f t="shared" si="527"/>
        <v>0</v>
      </c>
      <c r="CQ251" s="51">
        <f t="shared" si="527"/>
        <v>0</v>
      </c>
      <c r="CR251" s="51">
        <f t="shared" si="527"/>
        <v>0</v>
      </c>
      <c r="CS251" s="51">
        <f t="shared" si="527"/>
        <v>0</v>
      </c>
      <c r="CT251" s="51">
        <f t="shared" si="527"/>
        <v>0</v>
      </c>
      <c r="CU251" s="51">
        <f t="shared" si="527"/>
        <v>0</v>
      </c>
      <c r="CV251" s="51">
        <f t="shared" si="527"/>
        <v>0</v>
      </c>
      <c r="CW251" s="51">
        <f t="shared" si="527"/>
        <v>0</v>
      </c>
      <c r="CX251" s="51">
        <f t="shared" si="527"/>
        <v>0</v>
      </c>
      <c r="CY251" s="51">
        <f t="shared" si="527"/>
        <v>0</v>
      </c>
      <c r="CZ251" s="51">
        <f t="shared" si="527"/>
        <v>0</v>
      </c>
      <c r="DA251" s="51">
        <f t="shared" si="527"/>
        <v>0</v>
      </c>
      <c r="DB251" s="51">
        <f t="shared" si="527"/>
        <v>0</v>
      </c>
      <c r="DC251" s="51">
        <f t="shared" si="527"/>
        <v>0</v>
      </c>
      <c r="DD251" s="51">
        <f t="shared" si="527"/>
        <v>0</v>
      </c>
      <c r="DE251" s="51">
        <f t="shared" si="527"/>
        <v>35436120</v>
      </c>
      <c r="DF251" s="51">
        <f t="shared" si="527"/>
        <v>35436120</v>
      </c>
      <c r="DG251" s="51">
        <f t="shared" si="527"/>
        <v>19566667</v>
      </c>
      <c r="DH251" s="51">
        <f t="shared" si="527"/>
        <v>19566667</v>
      </c>
      <c r="DI251" s="51">
        <f t="shared" si="527"/>
        <v>0</v>
      </c>
      <c r="DJ251" s="51">
        <f t="shared" si="527"/>
        <v>0</v>
      </c>
      <c r="DK251" s="51">
        <f t="shared" si="527"/>
        <v>0</v>
      </c>
      <c r="DL251" s="51">
        <f t="shared" si="527"/>
        <v>0</v>
      </c>
      <c r="DM251" s="51">
        <f t="shared" si="527"/>
        <v>0</v>
      </c>
      <c r="DN251" s="51">
        <f t="shared" si="527"/>
        <v>36499203.600000001</v>
      </c>
      <c r="DO251" s="51">
        <f t="shared" si="527"/>
        <v>0</v>
      </c>
      <c r="DP251" s="51">
        <f t="shared" si="527"/>
        <v>0</v>
      </c>
      <c r="DQ251" s="51">
        <f t="shared" si="527"/>
        <v>0</v>
      </c>
      <c r="DR251" s="51">
        <f t="shared" si="527"/>
        <v>0</v>
      </c>
      <c r="DS251" s="51">
        <f t="shared" si="527"/>
        <v>0</v>
      </c>
      <c r="DT251" s="51">
        <f t="shared" si="527"/>
        <v>35436120</v>
      </c>
      <c r="DU251" s="51">
        <f t="shared" si="527"/>
        <v>35300000</v>
      </c>
      <c r="DV251" s="51">
        <f t="shared" si="527"/>
        <v>35300000</v>
      </c>
      <c r="DW251" s="51">
        <f t="shared" si="527"/>
        <v>0</v>
      </c>
      <c r="DX251" s="51">
        <f t="shared" si="527"/>
        <v>0</v>
      </c>
      <c r="DY251" s="51">
        <f t="shared" ref="DY251:EW251" si="528">SUM(DY252:DY253)</f>
        <v>0</v>
      </c>
      <c r="DZ251" s="51">
        <f t="shared" si="528"/>
        <v>0</v>
      </c>
      <c r="EA251" s="51">
        <f t="shared" si="528"/>
        <v>0</v>
      </c>
      <c r="EB251" s="51">
        <f t="shared" si="528"/>
        <v>0</v>
      </c>
      <c r="EC251" s="51">
        <f t="shared" si="528"/>
        <v>0</v>
      </c>
      <c r="ED251" s="51">
        <f t="shared" si="528"/>
        <v>0</v>
      </c>
      <c r="EE251" s="51">
        <f t="shared" si="528"/>
        <v>0</v>
      </c>
      <c r="EF251" s="51">
        <f t="shared" si="528"/>
        <v>0</v>
      </c>
      <c r="EG251" s="51">
        <f t="shared" si="528"/>
        <v>0</v>
      </c>
      <c r="EH251" s="51">
        <f t="shared" si="528"/>
        <v>0</v>
      </c>
      <c r="EI251" s="51">
        <f t="shared" si="528"/>
        <v>0</v>
      </c>
      <c r="EJ251" s="51">
        <f t="shared" si="528"/>
        <v>0</v>
      </c>
      <c r="EK251" s="51">
        <f t="shared" si="528"/>
        <v>0</v>
      </c>
      <c r="EL251" s="51">
        <f t="shared" si="528"/>
        <v>0</v>
      </c>
      <c r="EM251" s="51">
        <f t="shared" si="528"/>
        <v>0</v>
      </c>
      <c r="EN251" s="51">
        <f t="shared" si="528"/>
        <v>0</v>
      </c>
      <c r="EO251" s="51">
        <f t="shared" si="528"/>
        <v>0</v>
      </c>
      <c r="EP251" s="51">
        <f t="shared" si="528"/>
        <v>0</v>
      </c>
      <c r="EQ251" s="51">
        <f t="shared" si="528"/>
        <v>0</v>
      </c>
      <c r="ER251" s="51">
        <f t="shared" si="528"/>
        <v>0</v>
      </c>
      <c r="ES251" s="51">
        <f t="shared" si="528"/>
        <v>0</v>
      </c>
      <c r="ET251" s="51">
        <f t="shared" si="528"/>
        <v>0</v>
      </c>
      <c r="EU251" s="51">
        <f t="shared" si="528"/>
        <v>0</v>
      </c>
      <c r="EV251" s="51">
        <f t="shared" si="528"/>
        <v>0</v>
      </c>
      <c r="EW251" s="51">
        <f t="shared" si="528"/>
        <v>36499203.600000001</v>
      </c>
      <c r="EX251" s="51">
        <f t="shared" ref="EX251:GZ251" si="529">SUM(EX252:EX253)</f>
        <v>35436120</v>
      </c>
      <c r="EY251" s="51">
        <f t="shared" si="529"/>
        <v>35300000</v>
      </c>
      <c r="EZ251" s="51">
        <f t="shared" si="529"/>
        <v>35300000</v>
      </c>
      <c r="FA251" s="51">
        <f t="shared" si="529"/>
        <v>0</v>
      </c>
      <c r="FB251" s="51">
        <f t="shared" si="529"/>
        <v>0</v>
      </c>
      <c r="FC251" s="51">
        <f t="shared" si="529"/>
        <v>0</v>
      </c>
      <c r="FD251" s="51">
        <f t="shared" si="529"/>
        <v>0</v>
      </c>
      <c r="FE251" s="51">
        <f t="shared" si="529"/>
        <v>0</v>
      </c>
      <c r="FF251" s="51">
        <f t="shared" si="529"/>
        <v>0</v>
      </c>
      <c r="FG251" s="51">
        <f t="shared" si="529"/>
        <v>37594179.708000004</v>
      </c>
      <c r="FH251" s="51">
        <f t="shared" si="529"/>
        <v>0</v>
      </c>
      <c r="FI251" s="51">
        <f t="shared" si="529"/>
        <v>0</v>
      </c>
      <c r="FJ251" s="51">
        <f t="shared" si="529"/>
        <v>0</v>
      </c>
      <c r="FK251" s="51">
        <f t="shared" si="529"/>
        <v>0</v>
      </c>
      <c r="FL251" s="51">
        <f t="shared" si="529"/>
        <v>0</v>
      </c>
      <c r="FM251" s="51">
        <f t="shared" si="529"/>
        <v>48600000</v>
      </c>
      <c r="FN251" s="51">
        <f t="shared" si="529"/>
        <v>27980000</v>
      </c>
      <c r="FO251" s="51">
        <f t="shared" si="529"/>
        <v>5596000</v>
      </c>
      <c r="FP251" s="51">
        <f t="shared" si="529"/>
        <v>0</v>
      </c>
      <c r="FQ251" s="51">
        <f t="shared" si="529"/>
        <v>0</v>
      </c>
      <c r="FR251" s="51">
        <f t="shared" si="529"/>
        <v>0</v>
      </c>
      <c r="FS251" s="51">
        <f t="shared" si="529"/>
        <v>0</v>
      </c>
      <c r="FT251" s="51">
        <f t="shared" si="529"/>
        <v>0</v>
      </c>
      <c r="FU251" s="51">
        <f t="shared" si="529"/>
        <v>0</v>
      </c>
      <c r="FV251" s="51">
        <f t="shared" si="529"/>
        <v>0</v>
      </c>
      <c r="FW251" s="51">
        <f t="shared" si="529"/>
        <v>0</v>
      </c>
      <c r="FX251" s="51">
        <f t="shared" si="529"/>
        <v>0</v>
      </c>
      <c r="FY251" s="51">
        <f t="shared" si="529"/>
        <v>0</v>
      </c>
      <c r="FZ251" s="51">
        <f t="shared" si="529"/>
        <v>0</v>
      </c>
      <c r="GA251" s="51">
        <f t="shared" si="529"/>
        <v>0</v>
      </c>
      <c r="GB251" s="51">
        <f t="shared" si="529"/>
        <v>0</v>
      </c>
      <c r="GC251" s="51">
        <f t="shared" si="529"/>
        <v>0</v>
      </c>
      <c r="GD251" s="51">
        <f t="shared" si="529"/>
        <v>0</v>
      </c>
      <c r="GE251" s="51">
        <f t="shared" si="529"/>
        <v>0</v>
      </c>
      <c r="GF251" s="51">
        <f t="shared" si="529"/>
        <v>0</v>
      </c>
      <c r="GG251" s="51">
        <f t="shared" si="529"/>
        <v>0</v>
      </c>
      <c r="GH251" s="51">
        <f t="shared" si="529"/>
        <v>0</v>
      </c>
      <c r="GI251" s="51">
        <f t="shared" si="529"/>
        <v>0</v>
      </c>
      <c r="GJ251" s="51">
        <f t="shared" si="529"/>
        <v>0</v>
      </c>
      <c r="GK251" s="51">
        <f t="shared" si="529"/>
        <v>0</v>
      </c>
      <c r="GL251" s="51">
        <f t="shared" si="529"/>
        <v>0</v>
      </c>
      <c r="GM251" s="51">
        <f t="shared" si="529"/>
        <v>0</v>
      </c>
      <c r="GN251" s="51">
        <f t="shared" si="529"/>
        <v>0</v>
      </c>
      <c r="GO251" s="51">
        <f t="shared" si="529"/>
        <v>0</v>
      </c>
      <c r="GP251" s="51">
        <f t="shared" si="529"/>
        <v>0</v>
      </c>
      <c r="GQ251" s="51">
        <f t="shared" si="529"/>
        <v>0</v>
      </c>
      <c r="GR251" s="51">
        <f t="shared" si="529"/>
        <v>0</v>
      </c>
      <c r="GS251" s="51">
        <f t="shared" si="529"/>
        <v>0</v>
      </c>
      <c r="GT251" s="51">
        <f t="shared" si="529"/>
        <v>0</v>
      </c>
      <c r="GU251" s="51">
        <f t="shared" si="529"/>
        <v>37594179.708000004</v>
      </c>
      <c r="GV251" s="51">
        <f t="shared" si="529"/>
        <v>48600000</v>
      </c>
      <c r="GW251" s="51">
        <f t="shared" si="529"/>
        <v>27980000</v>
      </c>
      <c r="GX251" s="51">
        <f t="shared" si="529"/>
        <v>5596000</v>
      </c>
      <c r="GY251" s="51">
        <f t="shared" si="529"/>
        <v>0</v>
      </c>
      <c r="GZ251" s="771">
        <f t="shared" si="529"/>
        <v>143933503.308</v>
      </c>
      <c r="HA251" s="269"/>
      <c r="HB251" s="266"/>
      <c r="HC251" s="326"/>
    </row>
    <row r="252" spans="1:211" ht="93.75" customHeight="1" x14ac:dyDescent="0.2">
      <c r="A252" s="782"/>
      <c r="B252" s="357"/>
      <c r="C252" s="527">
        <v>28</v>
      </c>
      <c r="D252" s="729" t="s">
        <v>589</v>
      </c>
      <c r="E252" s="834">
        <v>0.5</v>
      </c>
      <c r="F252" s="834">
        <v>1</v>
      </c>
      <c r="G252" s="287">
        <v>173</v>
      </c>
      <c r="H252" s="283" t="s">
        <v>609</v>
      </c>
      <c r="I252" s="504" t="s">
        <v>610</v>
      </c>
      <c r="J252" s="587" t="s">
        <v>444</v>
      </c>
      <c r="K252" s="532">
        <v>2</v>
      </c>
      <c r="L252" s="548" t="s">
        <v>58</v>
      </c>
      <c r="M252" s="562" t="s">
        <v>53</v>
      </c>
      <c r="N252" s="562">
        <v>7</v>
      </c>
      <c r="O252" s="547">
        <v>7</v>
      </c>
      <c r="P252" s="556">
        <v>0</v>
      </c>
      <c r="Q252" s="554">
        <v>7</v>
      </c>
      <c r="R252" s="289"/>
      <c r="S252" s="598">
        <v>7</v>
      </c>
      <c r="T252" s="554">
        <v>7</v>
      </c>
      <c r="U252" s="554"/>
      <c r="V252" s="552">
        <v>7</v>
      </c>
      <c r="W252" s="554">
        <v>7</v>
      </c>
      <c r="X252" s="548"/>
      <c r="Y252" s="548">
        <v>3</v>
      </c>
      <c r="Z252" s="514">
        <f>BM252/BM251</f>
        <v>1</v>
      </c>
      <c r="AA252" s="287">
        <v>3</v>
      </c>
      <c r="AB252" s="284" t="s">
        <v>455</v>
      </c>
      <c r="AC252" s="57"/>
      <c r="AD252" s="58"/>
      <c r="AE252" s="59"/>
      <c r="AF252" s="59"/>
      <c r="AG252" s="57">
        <v>34404000</v>
      </c>
      <c r="AH252" s="55">
        <v>34404000</v>
      </c>
      <c r="AI252" s="58"/>
      <c r="AJ252" s="58"/>
      <c r="AK252" s="57"/>
      <c r="AL252" s="58"/>
      <c r="AM252" s="58"/>
      <c r="AN252" s="58"/>
      <c r="AO252" s="57"/>
      <c r="AP252" s="58"/>
      <c r="AQ252" s="58"/>
      <c r="AR252" s="58"/>
      <c r="AS252" s="57"/>
      <c r="AT252" s="58"/>
      <c r="AU252" s="59"/>
      <c r="AV252" s="59"/>
      <c r="AW252" s="57"/>
      <c r="AX252" s="58"/>
      <c r="AY252" s="58"/>
      <c r="AZ252" s="58"/>
      <c r="BA252" s="57"/>
      <c r="BB252" s="58"/>
      <c r="BC252" s="58"/>
      <c r="BD252" s="58"/>
      <c r="BE252" s="57"/>
      <c r="BF252" s="58"/>
      <c r="BG252" s="59"/>
      <c r="BH252" s="59"/>
      <c r="BI252" s="57"/>
      <c r="BJ252" s="58"/>
      <c r="BK252" s="58"/>
      <c r="BL252" s="58"/>
      <c r="BM252" s="53">
        <f>+AC252+AG252+AK252+AO252+AS252+AW252+BA252+BE252+BI252</f>
        <v>34404000</v>
      </c>
      <c r="BN252" s="54">
        <f t="shared" ref="BN252:BP253" si="530">AD252+AH252+AL252+AP252+AT252+AX252+BB252+BF252+BJ252</f>
        <v>34404000</v>
      </c>
      <c r="BO252" s="54">
        <f t="shared" si="530"/>
        <v>0</v>
      </c>
      <c r="BP252" s="54">
        <f t="shared" si="530"/>
        <v>0</v>
      </c>
      <c r="BQ252" s="87"/>
      <c r="BR252" s="87"/>
      <c r="BS252" s="87"/>
      <c r="BT252" s="87"/>
      <c r="BU252" s="88">
        <v>35436120</v>
      </c>
      <c r="BV252" s="87"/>
      <c r="BW252" s="87"/>
      <c r="BX252" s="87"/>
      <c r="BY252" s="87"/>
      <c r="BZ252" s="87"/>
      <c r="CA252" s="86">
        <v>35436120</v>
      </c>
      <c r="CB252" s="86">
        <v>19566667</v>
      </c>
      <c r="CC252" s="86">
        <v>19566667</v>
      </c>
      <c r="CD252" s="86"/>
      <c r="CE252" s="86"/>
      <c r="CF252" s="86"/>
      <c r="CG252" s="86"/>
      <c r="CH252" s="86"/>
      <c r="CI252" s="87"/>
      <c r="CJ252" s="87"/>
      <c r="CK252" s="87"/>
      <c r="CL252" s="87"/>
      <c r="CM252" s="87"/>
      <c r="CN252" s="87"/>
      <c r="CO252" s="87"/>
      <c r="CP252" s="87"/>
      <c r="CQ252" s="87"/>
      <c r="CR252" s="87"/>
      <c r="CS252" s="87"/>
      <c r="CT252" s="87"/>
      <c r="CU252" s="87"/>
      <c r="CV252" s="87"/>
      <c r="CW252" s="87"/>
      <c r="CX252" s="87"/>
      <c r="CY252" s="87"/>
      <c r="CZ252" s="87"/>
      <c r="DA252" s="87"/>
      <c r="DB252" s="87"/>
      <c r="DC252" s="87"/>
      <c r="DD252" s="87"/>
      <c r="DE252" s="85">
        <f t="shared" ref="DE252:DH253" si="531">BQ252+BU252+BZ252+CE252+CI252+CM252+CQ252+CV252+DA252</f>
        <v>35436120</v>
      </c>
      <c r="DF252" s="100">
        <f t="shared" si="531"/>
        <v>35436120</v>
      </c>
      <c r="DG252" s="100">
        <f t="shared" si="531"/>
        <v>19566667</v>
      </c>
      <c r="DH252" s="100">
        <f t="shared" si="531"/>
        <v>19566667</v>
      </c>
      <c r="DI252" s="100"/>
      <c r="DJ252" s="88"/>
      <c r="DK252" s="66"/>
      <c r="DL252" s="88"/>
      <c r="DM252" s="88"/>
      <c r="DN252" s="88">
        <v>36499203.600000001</v>
      </c>
      <c r="DO252" s="88"/>
      <c r="DP252" s="88"/>
      <c r="DQ252" s="88"/>
      <c r="DR252" s="88"/>
      <c r="DS252" s="88"/>
      <c r="DT252" s="88">
        <v>35436120</v>
      </c>
      <c r="DU252" s="88">
        <v>35300000</v>
      </c>
      <c r="DV252" s="88">
        <v>35300000</v>
      </c>
      <c r="DW252" s="88"/>
      <c r="DX252" s="88"/>
      <c r="DY252" s="88"/>
      <c r="DZ252" s="88"/>
      <c r="EA252" s="88"/>
      <c r="EB252" s="88"/>
      <c r="EC252" s="88"/>
      <c r="ED252" s="88"/>
      <c r="EE252" s="88"/>
      <c r="EF252" s="88"/>
      <c r="EG252" s="88"/>
      <c r="EH252" s="88"/>
      <c r="EI252" s="88"/>
      <c r="EJ252" s="88"/>
      <c r="EK252" s="88"/>
      <c r="EL252" s="88"/>
      <c r="EM252" s="88"/>
      <c r="EN252" s="88"/>
      <c r="EO252" s="88"/>
      <c r="EP252" s="88"/>
      <c r="EQ252" s="88"/>
      <c r="ER252" s="88"/>
      <c r="ES252" s="88"/>
      <c r="ET252" s="87"/>
      <c r="EU252" s="87"/>
      <c r="EV252" s="87"/>
      <c r="EW252" s="85">
        <f t="shared" ref="EW252:EX253" si="532">DJ252+DN252+DS252+DX252+EB252+EF252+EJ252+EN252+ES252</f>
        <v>36499203.600000001</v>
      </c>
      <c r="EX252" s="90">
        <f t="shared" si="532"/>
        <v>35436120</v>
      </c>
      <c r="EY252" s="90">
        <f t="shared" ref="EY252:EZ253" si="533">DL252+DP252+DU252+DZ252+ED252+EH252+EL252+EP252+EU252</f>
        <v>35300000</v>
      </c>
      <c r="EZ252" s="90">
        <f t="shared" si="533"/>
        <v>35300000</v>
      </c>
      <c r="FA252" s="192"/>
      <c r="FB252" s="87"/>
      <c r="FC252" s="88"/>
      <c r="FD252" s="88"/>
      <c r="FE252" s="88"/>
      <c r="FF252" s="147"/>
      <c r="FG252" s="87">
        <v>37594179.708000004</v>
      </c>
      <c r="FH252" s="87"/>
      <c r="FI252" s="87"/>
      <c r="FJ252" s="87"/>
      <c r="FK252" s="87"/>
      <c r="FL252" s="87"/>
      <c r="FM252" s="87">
        <v>18600000</v>
      </c>
      <c r="FN252" s="87">
        <v>13990000</v>
      </c>
      <c r="FO252" s="87"/>
      <c r="FP252" s="87"/>
      <c r="FQ252" s="87"/>
      <c r="FR252" s="87"/>
      <c r="FS252" s="87"/>
      <c r="FT252" s="87"/>
      <c r="FU252" s="87"/>
      <c r="FV252" s="87"/>
      <c r="FW252" s="87"/>
      <c r="FX252" s="87"/>
      <c r="FY252" s="87"/>
      <c r="FZ252" s="87"/>
      <c r="GA252" s="87"/>
      <c r="GB252" s="87"/>
      <c r="GC252" s="87"/>
      <c r="GD252" s="87"/>
      <c r="GE252" s="87"/>
      <c r="GF252" s="87"/>
      <c r="GG252" s="87"/>
      <c r="GH252" s="87"/>
      <c r="GI252" s="87"/>
      <c r="GJ252" s="87"/>
      <c r="GK252" s="87"/>
      <c r="GL252" s="87"/>
      <c r="GM252" s="87"/>
      <c r="GN252" s="87"/>
      <c r="GO252" s="87"/>
      <c r="GP252" s="87"/>
      <c r="GQ252" s="87"/>
      <c r="GR252" s="87"/>
      <c r="GS252" s="87"/>
      <c r="GT252" s="87"/>
      <c r="GU252" s="85">
        <f t="shared" ref="GU252:GY253" si="534">FB252+FG252+FL252+FQ252+FV252+GA252+GF252+GK252+GP252</f>
        <v>37594179.708000004</v>
      </c>
      <c r="GV252" s="85">
        <f t="shared" si="534"/>
        <v>18600000</v>
      </c>
      <c r="GW252" s="85">
        <f t="shared" si="534"/>
        <v>13990000</v>
      </c>
      <c r="GX252" s="85">
        <f t="shared" si="534"/>
        <v>0</v>
      </c>
      <c r="GY252" s="85">
        <f t="shared" si="534"/>
        <v>0</v>
      </c>
      <c r="GZ252" s="772">
        <f>BM252+DE252+EW252+GU252</f>
        <v>143933503.308</v>
      </c>
      <c r="HA252" s="745" t="s">
        <v>1108</v>
      </c>
      <c r="HB252" s="280" t="s">
        <v>1381</v>
      </c>
      <c r="HC252" s="299" t="s">
        <v>1765</v>
      </c>
    </row>
    <row r="253" spans="1:211" ht="62.25" customHeight="1" x14ac:dyDescent="0.2">
      <c r="A253" s="782"/>
      <c r="B253" s="357"/>
      <c r="C253" s="300"/>
      <c r="D253" s="731"/>
      <c r="E253" s="420"/>
      <c r="F253" s="420"/>
      <c r="G253" s="287">
        <v>174</v>
      </c>
      <c r="H253" s="283" t="s">
        <v>611</v>
      </c>
      <c r="I253" s="504" t="s">
        <v>612</v>
      </c>
      <c r="J253" s="587" t="s">
        <v>444</v>
      </c>
      <c r="K253" s="532">
        <v>2</v>
      </c>
      <c r="L253" s="548" t="s">
        <v>58</v>
      </c>
      <c r="M253" s="286">
        <v>100</v>
      </c>
      <c r="N253" s="286">
        <v>150</v>
      </c>
      <c r="O253" s="547">
        <v>150</v>
      </c>
      <c r="P253" s="556">
        <v>150</v>
      </c>
      <c r="Q253" s="554">
        <v>150</v>
      </c>
      <c r="R253" s="289"/>
      <c r="S253" s="599">
        <v>200</v>
      </c>
      <c r="T253" s="554">
        <v>150</v>
      </c>
      <c r="U253" s="554"/>
      <c r="V253" s="552">
        <v>82</v>
      </c>
      <c r="W253" s="554">
        <v>150</v>
      </c>
      <c r="X253" s="548"/>
      <c r="Y253" s="548">
        <v>15</v>
      </c>
      <c r="Z253" s="594">
        <f>BM253/BM251</f>
        <v>0</v>
      </c>
      <c r="AA253" s="287">
        <v>3</v>
      </c>
      <c r="AB253" s="284" t="s">
        <v>455</v>
      </c>
      <c r="AC253" s="57"/>
      <c r="AD253" s="58"/>
      <c r="AE253" s="59"/>
      <c r="AF253" s="59"/>
      <c r="AG253" s="57"/>
      <c r="AH253" s="58"/>
      <c r="AI253" s="58"/>
      <c r="AJ253" s="58"/>
      <c r="AK253" s="57"/>
      <c r="AL253" s="58"/>
      <c r="AM253" s="58"/>
      <c r="AN253" s="58"/>
      <c r="AO253" s="57"/>
      <c r="AP253" s="58"/>
      <c r="AQ253" s="58"/>
      <c r="AR253" s="58"/>
      <c r="AS253" s="57"/>
      <c r="AT253" s="58"/>
      <c r="AU253" s="59"/>
      <c r="AV253" s="59"/>
      <c r="AW253" s="57"/>
      <c r="AX253" s="58"/>
      <c r="AY253" s="58"/>
      <c r="AZ253" s="58"/>
      <c r="BA253" s="57"/>
      <c r="BB253" s="58"/>
      <c r="BC253" s="58"/>
      <c r="BD253" s="58"/>
      <c r="BE253" s="57"/>
      <c r="BF253" s="58"/>
      <c r="BG253" s="59"/>
      <c r="BH253" s="59"/>
      <c r="BI253" s="57"/>
      <c r="BJ253" s="58"/>
      <c r="BK253" s="58"/>
      <c r="BL253" s="58"/>
      <c r="BM253" s="53">
        <f>+AC253+AG253+AK253+AO253+AS253+AW253+BA253+BE253+BI253</f>
        <v>0</v>
      </c>
      <c r="BN253" s="54">
        <f t="shared" si="530"/>
        <v>0</v>
      </c>
      <c r="BO253" s="54">
        <f t="shared" si="530"/>
        <v>0</v>
      </c>
      <c r="BP253" s="54">
        <f t="shared" si="530"/>
        <v>0</v>
      </c>
      <c r="BQ253" s="87"/>
      <c r="BR253" s="87"/>
      <c r="BS253" s="87"/>
      <c r="BT253" s="87"/>
      <c r="BU253" s="87"/>
      <c r="BV253" s="87"/>
      <c r="BW253" s="87"/>
      <c r="BX253" s="87"/>
      <c r="BY253" s="87"/>
      <c r="BZ253" s="87"/>
      <c r="CA253" s="87"/>
      <c r="CB253" s="87"/>
      <c r="CC253" s="87"/>
      <c r="CD253" s="87"/>
      <c r="CE253" s="87"/>
      <c r="CF253" s="87"/>
      <c r="CG253" s="87"/>
      <c r="CH253" s="87"/>
      <c r="CI253" s="87"/>
      <c r="CJ253" s="87"/>
      <c r="CK253" s="87"/>
      <c r="CL253" s="87"/>
      <c r="CM253" s="87"/>
      <c r="CN253" s="87"/>
      <c r="CO253" s="87"/>
      <c r="CP253" s="87"/>
      <c r="CQ253" s="87"/>
      <c r="CR253" s="87"/>
      <c r="CS253" s="87"/>
      <c r="CT253" s="87"/>
      <c r="CU253" s="87"/>
      <c r="CV253" s="87"/>
      <c r="CW253" s="87"/>
      <c r="CX253" s="87"/>
      <c r="CY253" s="87"/>
      <c r="CZ253" s="87"/>
      <c r="DA253" s="87"/>
      <c r="DB253" s="87"/>
      <c r="DC253" s="87"/>
      <c r="DD253" s="87"/>
      <c r="DE253" s="85">
        <f t="shared" si="531"/>
        <v>0</v>
      </c>
      <c r="DF253" s="100">
        <f t="shared" si="531"/>
        <v>0</v>
      </c>
      <c r="DG253" s="100">
        <f t="shared" si="531"/>
        <v>0</v>
      </c>
      <c r="DH253" s="100">
        <f t="shared" si="531"/>
        <v>0</v>
      </c>
      <c r="DI253" s="100"/>
      <c r="DJ253" s="88"/>
      <c r="DK253" s="66"/>
      <c r="DL253" s="88"/>
      <c r="DM253" s="88"/>
      <c r="DN253" s="88"/>
      <c r="DO253" s="88"/>
      <c r="DP253" s="88"/>
      <c r="DQ253" s="88"/>
      <c r="DR253" s="88"/>
      <c r="DS253" s="88"/>
      <c r="DT253" s="88"/>
      <c r="DU253" s="88"/>
      <c r="DV253" s="88"/>
      <c r="DW253" s="88"/>
      <c r="DX253" s="88"/>
      <c r="DY253" s="88"/>
      <c r="DZ253" s="88"/>
      <c r="EA253" s="88"/>
      <c r="EB253" s="88"/>
      <c r="EC253" s="88"/>
      <c r="ED253" s="88"/>
      <c r="EE253" s="88"/>
      <c r="EF253" s="88"/>
      <c r="EG253" s="88"/>
      <c r="EH253" s="88"/>
      <c r="EI253" s="88"/>
      <c r="EJ253" s="88"/>
      <c r="EK253" s="88"/>
      <c r="EL253" s="88"/>
      <c r="EM253" s="88"/>
      <c r="EN253" s="88"/>
      <c r="EO253" s="88"/>
      <c r="EP253" s="88"/>
      <c r="EQ253" s="88"/>
      <c r="ER253" s="88"/>
      <c r="ES253" s="88"/>
      <c r="ET253" s="87"/>
      <c r="EU253" s="87"/>
      <c r="EV253" s="87"/>
      <c r="EW253" s="85">
        <f t="shared" si="532"/>
        <v>0</v>
      </c>
      <c r="EX253" s="90">
        <f t="shared" si="532"/>
        <v>0</v>
      </c>
      <c r="EY253" s="90">
        <f t="shared" si="533"/>
        <v>0</v>
      </c>
      <c r="EZ253" s="90">
        <f t="shared" si="533"/>
        <v>0</v>
      </c>
      <c r="FA253" s="192"/>
      <c r="FB253" s="87"/>
      <c r="FC253" s="88"/>
      <c r="FD253" s="88"/>
      <c r="FE253" s="88"/>
      <c r="FF253" s="147"/>
      <c r="FG253" s="87"/>
      <c r="FH253" s="87"/>
      <c r="FI253" s="87"/>
      <c r="FJ253" s="87"/>
      <c r="FK253" s="87"/>
      <c r="FL253" s="87"/>
      <c r="FM253" s="87">
        <v>30000000</v>
      </c>
      <c r="FN253" s="87">
        <v>13990000</v>
      </c>
      <c r="FO253" s="87">
        <v>5596000</v>
      </c>
      <c r="FP253" s="87"/>
      <c r="FQ253" s="87"/>
      <c r="FR253" s="87"/>
      <c r="FS253" s="87"/>
      <c r="FT253" s="87"/>
      <c r="FU253" s="87"/>
      <c r="FV253" s="87"/>
      <c r="FW253" s="87"/>
      <c r="FX253" s="87"/>
      <c r="FY253" s="87"/>
      <c r="FZ253" s="87"/>
      <c r="GA253" s="87"/>
      <c r="GB253" s="87"/>
      <c r="GC253" s="87"/>
      <c r="GD253" s="87"/>
      <c r="GE253" s="87"/>
      <c r="GF253" s="87"/>
      <c r="GG253" s="87"/>
      <c r="GH253" s="87"/>
      <c r="GI253" s="87"/>
      <c r="GJ253" s="87"/>
      <c r="GK253" s="87"/>
      <c r="GL253" s="87"/>
      <c r="GM253" s="87"/>
      <c r="GN253" s="87"/>
      <c r="GO253" s="87"/>
      <c r="GP253" s="87"/>
      <c r="GQ253" s="87"/>
      <c r="GR253" s="87"/>
      <c r="GS253" s="87"/>
      <c r="GT253" s="87"/>
      <c r="GU253" s="85">
        <f t="shared" si="534"/>
        <v>0</v>
      </c>
      <c r="GV253" s="85">
        <f t="shared" si="534"/>
        <v>30000000</v>
      </c>
      <c r="GW253" s="85">
        <f t="shared" si="534"/>
        <v>13990000</v>
      </c>
      <c r="GX253" s="85">
        <f t="shared" si="534"/>
        <v>5596000</v>
      </c>
      <c r="GY253" s="85">
        <f t="shared" si="534"/>
        <v>0</v>
      </c>
      <c r="GZ253" s="772">
        <f>BM253+DE253+EW253+GU253</f>
        <v>0</v>
      </c>
      <c r="HA253" s="745" t="s">
        <v>1109</v>
      </c>
      <c r="HB253" s="297" t="s">
        <v>1382</v>
      </c>
      <c r="HC253" s="303" t="s">
        <v>1505</v>
      </c>
    </row>
    <row r="254" spans="1:211" ht="24.75" customHeight="1" x14ac:dyDescent="0.2">
      <c r="A254" s="782"/>
      <c r="B254" s="357"/>
      <c r="C254" s="266">
        <v>54</v>
      </c>
      <c r="D254" s="267" t="s">
        <v>613</v>
      </c>
      <c r="E254" s="270"/>
      <c r="F254" s="270"/>
      <c r="G254" s="269"/>
      <c r="H254" s="269"/>
      <c r="I254" s="269"/>
      <c r="J254" s="269"/>
      <c r="K254" s="269"/>
      <c r="L254" s="269"/>
      <c r="M254" s="269"/>
      <c r="N254" s="269"/>
      <c r="O254" s="269"/>
      <c r="P254" s="269"/>
      <c r="Q254" s="269"/>
      <c r="R254" s="269"/>
      <c r="S254" s="269"/>
      <c r="T254" s="269"/>
      <c r="U254" s="269"/>
      <c r="V254" s="269"/>
      <c r="W254" s="269"/>
      <c r="X254" s="269"/>
      <c r="Y254" s="269"/>
      <c r="Z254" s="269"/>
      <c r="AA254" s="269"/>
      <c r="AB254" s="269"/>
      <c r="AC254" s="51">
        <f t="shared" ref="AC254:BL254" si="535">SUM(AC255:AC256)</f>
        <v>0</v>
      </c>
      <c r="AD254" s="51">
        <f t="shared" si="535"/>
        <v>0</v>
      </c>
      <c r="AE254" s="51">
        <f t="shared" si="535"/>
        <v>0</v>
      </c>
      <c r="AF254" s="51">
        <f t="shared" si="535"/>
        <v>0</v>
      </c>
      <c r="AG254" s="51">
        <f t="shared" si="535"/>
        <v>23124000</v>
      </c>
      <c r="AH254" s="51">
        <f t="shared" si="535"/>
        <v>223124000</v>
      </c>
      <c r="AI254" s="51">
        <f t="shared" si="535"/>
        <v>223124000</v>
      </c>
      <c r="AJ254" s="51">
        <f t="shared" si="535"/>
        <v>223124000</v>
      </c>
      <c r="AK254" s="51">
        <f t="shared" si="535"/>
        <v>0</v>
      </c>
      <c r="AL254" s="51">
        <f t="shared" si="535"/>
        <v>0</v>
      </c>
      <c r="AM254" s="51">
        <f t="shared" si="535"/>
        <v>0</v>
      </c>
      <c r="AN254" s="51">
        <f t="shared" si="535"/>
        <v>0</v>
      </c>
      <c r="AO254" s="51">
        <f t="shared" si="535"/>
        <v>0</v>
      </c>
      <c r="AP254" s="51">
        <f t="shared" si="535"/>
        <v>0</v>
      </c>
      <c r="AQ254" s="51">
        <f t="shared" si="535"/>
        <v>0</v>
      </c>
      <c r="AR254" s="51">
        <f t="shared" si="535"/>
        <v>0</v>
      </c>
      <c r="AS254" s="51">
        <f t="shared" si="535"/>
        <v>0</v>
      </c>
      <c r="AT254" s="51">
        <f t="shared" si="535"/>
        <v>0</v>
      </c>
      <c r="AU254" s="51">
        <f t="shared" si="535"/>
        <v>0</v>
      </c>
      <c r="AV254" s="51">
        <f t="shared" si="535"/>
        <v>0</v>
      </c>
      <c r="AW254" s="51">
        <f t="shared" si="535"/>
        <v>0</v>
      </c>
      <c r="AX254" s="51">
        <f t="shared" si="535"/>
        <v>0</v>
      </c>
      <c r="AY254" s="51">
        <f t="shared" si="535"/>
        <v>0</v>
      </c>
      <c r="AZ254" s="51">
        <f t="shared" si="535"/>
        <v>0</v>
      </c>
      <c r="BA254" s="51">
        <f t="shared" si="535"/>
        <v>0</v>
      </c>
      <c r="BB254" s="51">
        <f t="shared" si="535"/>
        <v>0</v>
      </c>
      <c r="BC254" s="51">
        <f t="shared" si="535"/>
        <v>0</v>
      </c>
      <c r="BD254" s="51">
        <f t="shared" si="535"/>
        <v>0</v>
      </c>
      <c r="BE254" s="51">
        <f t="shared" si="535"/>
        <v>0</v>
      </c>
      <c r="BF254" s="51">
        <f t="shared" si="535"/>
        <v>0</v>
      </c>
      <c r="BG254" s="51">
        <f t="shared" si="535"/>
        <v>0</v>
      </c>
      <c r="BH254" s="51">
        <f t="shared" si="535"/>
        <v>0</v>
      </c>
      <c r="BI254" s="51">
        <f t="shared" si="535"/>
        <v>0</v>
      </c>
      <c r="BJ254" s="51">
        <f t="shared" si="535"/>
        <v>0</v>
      </c>
      <c r="BK254" s="51">
        <f t="shared" si="535"/>
        <v>0</v>
      </c>
      <c r="BL254" s="51">
        <f t="shared" si="535"/>
        <v>0</v>
      </c>
      <c r="BM254" s="51">
        <f t="shared" ref="BM254:DX254" si="536">SUM(BM255:BM256)</f>
        <v>23124000</v>
      </c>
      <c r="BN254" s="51">
        <f t="shared" si="536"/>
        <v>223124000</v>
      </c>
      <c r="BO254" s="51">
        <f t="shared" si="536"/>
        <v>223124000</v>
      </c>
      <c r="BP254" s="51">
        <f t="shared" si="536"/>
        <v>223124000</v>
      </c>
      <c r="BQ254" s="51">
        <f t="shared" si="536"/>
        <v>0</v>
      </c>
      <c r="BR254" s="51">
        <f t="shared" si="536"/>
        <v>0</v>
      </c>
      <c r="BS254" s="51">
        <f t="shared" si="536"/>
        <v>0</v>
      </c>
      <c r="BT254" s="51">
        <f t="shared" si="536"/>
        <v>0</v>
      </c>
      <c r="BU254" s="51">
        <f t="shared" si="536"/>
        <v>23817720</v>
      </c>
      <c r="BV254" s="51">
        <f t="shared" si="536"/>
        <v>0</v>
      </c>
      <c r="BW254" s="51">
        <f t="shared" si="536"/>
        <v>0</v>
      </c>
      <c r="BX254" s="51">
        <f t="shared" si="536"/>
        <v>0</v>
      </c>
      <c r="BY254" s="51">
        <f t="shared" si="536"/>
        <v>0</v>
      </c>
      <c r="BZ254" s="51">
        <f t="shared" si="536"/>
        <v>0</v>
      </c>
      <c r="CA254" s="51">
        <f t="shared" si="536"/>
        <v>23817720</v>
      </c>
      <c r="CB254" s="51">
        <f t="shared" si="536"/>
        <v>21000000</v>
      </c>
      <c r="CC254" s="51">
        <f t="shared" si="536"/>
        <v>21000000</v>
      </c>
      <c r="CD254" s="51">
        <f t="shared" si="536"/>
        <v>0</v>
      </c>
      <c r="CE254" s="51">
        <f t="shared" si="536"/>
        <v>0</v>
      </c>
      <c r="CF254" s="51">
        <f t="shared" si="536"/>
        <v>0</v>
      </c>
      <c r="CG254" s="51">
        <f t="shared" si="536"/>
        <v>0</v>
      </c>
      <c r="CH254" s="51">
        <f t="shared" si="536"/>
        <v>0</v>
      </c>
      <c r="CI254" s="51">
        <f t="shared" si="536"/>
        <v>0</v>
      </c>
      <c r="CJ254" s="51">
        <f t="shared" si="536"/>
        <v>0</v>
      </c>
      <c r="CK254" s="51">
        <f t="shared" si="536"/>
        <v>0</v>
      </c>
      <c r="CL254" s="51">
        <f t="shared" si="536"/>
        <v>0</v>
      </c>
      <c r="CM254" s="51">
        <f t="shared" si="536"/>
        <v>0</v>
      </c>
      <c r="CN254" s="51">
        <f t="shared" si="536"/>
        <v>0</v>
      </c>
      <c r="CO254" s="51">
        <f t="shared" si="536"/>
        <v>0</v>
      </c>
      <c r="CP254" s="51">
        <f t="shared" si="536"/>
        <v>0</v>
      </c>
      <c r="CQ254" s="51">
        <f t="shared" si="536"/>
        <v>0</v>
      </c>
      <c r="CR254" s="51">
        <f t="shared" si="536"/>
        <v>0</v>
      </c>
      <c r="CS254" s="51">
        <f t="shared" si="536"/>
        <v>0</v>
      </c>
      <c r="CT254" s="51">
        <f t="shared" si="536"/>
        <v>0</v>
      </c>
      <c r="CU254" s="51">
        <f t="shared" si="536"/>
        <v>0</v>
      </c>
      <c r="CV254" s="51">
        <f t="shared" si="536"/>
        <v>0</v>
      </c>
      <c r="CW254" s="51">
        <f t="shared" si="536"/>
        <v>0</v>
      </c>
      <c r="CX254" s="51">
        <f t="shared" si="536"/>
        <v>0</v>
      </c>
      <c r="CY254" s="51">
        <f t="shared" si="536"/>
        <v>0</v>
      </c>
      <c r="CZ254" s="51">
        <f t="shared" si="536"/>
        <v>0</v>
      </c>
      <c r="DA254" s="51">
        <f t="shared" si="536"/>
        <v>0</v>
      </c>
      <c r="DB254" s="51">
        <f t="shared" si="536"/>
        <v>0</v>
      </c>
      <c r="DC254" s="51">
        <f t="shared" si="536"/>
        <v>0</v>
      </c>
      <c r="DD254" s="51">
        <f t="shared" si="536"/>
        <v>0</v>
      </c>
      <c r="DE254" s="51">
        <f t="shared" si="536"/>
        <v>23817720</v>
      </c>
      <c r="DF254" s="51">
        <f t="shared" si="536"/>
        <v>23817720</v>
      </c>
      <c r="DG254" s="51">
        <f t="shared" si="536"/>
        <v>21000000</v>
      </c>
      <c r="DH254" s="51">
        <f t="shared" si="536"/>
        <v>21000000</v>
      </c>
      <c r="DI254" s="51">
        <f t="shared" si="536"/>
        <v>0</v>
      </c>
      <c r="DJ254" s="51">
        <f t="shared" si="536"/>
        <v>0</v>
      </c>
      <c r="DK254" s="51">
        <f t="shared" si="536"/>
        <v>0</v>
      </c>
      <c r="DL254" s="51">
        <f t="shared" si="536"/>
        <v>0</v>
      </c>
      <c r="DM254" s="51">
        <f t="shared" si="536"/>
        <v>0</v>
      </c>
      <c r="DN254" s="51">
        <f t="shared" si="536"/>
        <v>24532251.600000001</v>
      </c>
      <c r="DO254" s="51">
        <f t="shared" si="536"/>
        <v>150000000</v>
      </c>
      <c r="DP254" s="51">
        <f t="shared" si="536"/>
        <v>121888000</v>
      </c>
      <c r="DQ254" s="51">
        <f t="shared" si="536"/>
        <v>121888000</v>
      </c>
      <c r="DR254" s="51">
        <f t="shared" si="536"/>
        <v>0</v>
      </c>
      <c r="DS254" s="51">
        <f t="shared" si="536"/>
        <v>0</v>
      </c>
      <c r="DT254" s="51">
        <f t="shared" si="536"/>
        <v>1098452415</v>
      </c>
      <c r="DU254" s="51">
        <f t="shared" si="536"/>
        <v>1098394695</v>
      </c>
      <c r="DV254" s="51">
        <f t="shared" si="536"/>
        <v>1098394695</v>
      </c>
      <c r="DW254" s="51">
        <f t="shared" si="536"/>
        <v>0</v>
      </c>
      <c r="DX254" s="51">
        <f t="shared" si="536"/>
        <v>0</v>
      </c>
      <c r="DY254" s="51">
        <f t="shared" ref="DY254:EW254" si="537">SUM(DY255:DY256)</f>
        <v>0</v>
      </c>
      <c r="DZ254" s="51">
        <f t="shared" si="537"/>
        <v>0</v>
      </c>
      <c r="EA254" s="51">
        <f t="shared" si="537"/>
        <v>0</v>
      </c>
      <c r="EB254" s="51">
        <f t="shared" si="537"/>
        <v>0</v>
      </c>
      <c r="EC254" s="51">
        <f t="shared" si="537"/>
        <v>0</v>
      </c>
      <c r="ED254" s="51">
        <f t="shared" si="537"/>
        <v>0</v>
      </c>
      <c r="EE254" s="51">
        <f t="shared" si="537"/>
        <v>0</v>
      </c>
      <c r="EF254" s="51">
        <f t="shared" si="537"/>
        <v>0</v>
      </c>
      <c r="EG254" s="51">
        <f t="shared" si="537"/>
        <v>0</v>
      </c>
      <c r="EH254" s="51">
        <f t="shared" si="537"/>
        <v>0</v>
      </c>
      <c r="EI254" s="51">
        <f t="shared" si="537"/>
        <v>0</v>
      </c>
      <c r="EJ254" s="51">
        <f t="shared" si="537"/>
        <v>0</v>
      </c>
      <c r="EK254" s="51">
        <f t="shared" si="537"/>
        <v>0</v>
      </c>
      <c r="EL254" s="51">
        <f t="shared" si="537"/>
        <v>0</v>
      </c>
      <c r="EM254" s="51">
        <f t="shared" si="537"/>
        <v>0</v>
      </c>
      <c r="EN254" s="51">
        <f t="shared" si="537"/>
        <v>0</v>
      </c>
      <c r="EO254" s="51">
        <f t="shared" si="537"/>
        <v>0</v>
      </c>
      <c r="EP254" s="51">
        <f t="shared" si="537"/>
        <v>0</v>
      </c>
      <c r="EQ254" s="51">
        <f t="shared" si="537"/>
        <v>0</v>
      </c>
      <c r="ER254" s="51">
        <f t="shared" si="537"/>
        <v>0</v>
      </c>
      <c r="ES254" s="51">
        <f t="shared" si="537"/>
        <v>0</v>
      </c>
      <c r="ET254" s="51">
        <f t="shared" si="537"/>
        <v>0</v>
      </c>
      <c r="EU254" s="51">
        <f t="shared" si="537"/>
        <v>0</v>
      </c>
      <c r="EV254" s="51">
        <f t="shared" si="537"/>
        <v>0</v>
      </c>
      <c r="EW254" s="51">
        <f t="shared" si="537"/>
        <v>24532251.600000001</v>
      </c>
      <c r="EX254" s="51">
        <f t="shared" ref="EX254:GZ254" si="538">SUM(EX255:EX256)</f>
        <v>1248452415</v>
      </c>
      <c r="EY254" s="51">
        <f t="shared" si="538"/>
        <v>1220282695</v>
      </c>
      <c r="EZ254" s="51">
        <f t="shared" si="538"/>
        <v>1220282695</v>
      </c>
      <c r="FA254" s="51">
        <f t="shared" si="538"/>
        <v>0</v>
      </c>
      <c r="FB254" s="51">
        <f t="shared" si="538"/>
        <v>0</v>
      </c>
      <c r="FC254" s="51">
        <f t="shared" si="538"/>
        <v>0</v>
      </c>
      <c r="FD254" s="51">
        <f t="shared" si="538"/>
        <v>0</v>
      </c>
      <c r="FE254" s="51">
        <f t="shared" si="538"/>
        <v>0</v>
      </c>
      <c r="FF254" s="51">
        <f t="shared" si="538"/>
        <v>0</v>
      </c>
      <c r="FG254" s="51">
        <f t="shared" si="538"/>
        <v>25268219</v>
      </c>
      <c r="FH254" s="51">
        <f t="shared" si="538"/>
        <v>0</v>
      </c>
      <c r="FI254" s="51">
        <f t="shared" si="538"/>
        <v>0</v>
      </c>
      <c r="FJ254" s="51">
        <f t="shared" si="538"/>
        <v>0</v>
      </c>
      <c r="FK254" s="51">
        <f t="shared" si="538"/>
        <v>0</v>
      </c>
      <c r="FL254" s="51">
        <f t="shared" si="538"/>
        <v>0</v>
      </c>
      <c r="FM254" s="51">
        <f t="shared" si="538"/>
        <v>40080000</v>
      </c>
      <c r="FN254" s="51">
        <f t="shared" si="538"/>
        <v>27980000</v>
      </c>
      <c r="FO254" s="51">
        <f t="shared" si="538"/>
        <v>8394000</v>
      </c>
      <c r="FP254" s="51">
        <f t="shared" si="538"/>
        <v>0</v>
      </c>
      <c r="FQ254" s="51">
        <f t="shared" si="538"/>
        <v>0</v>
      </c>
      <c r="FR254" s="51">
        <f t="shared" si="538"/>
        <v>0</v>
      </c>
      <c r="FS254" s="51">
        <f t="shared" si="538"/>
        <v>0</v>
      </c>
      <c r="FT254" s="51">
        <f t="shared" si="538"/>
        <v>0</v>
      </c>
      <c r="FU254" s="51">
        <f t="shared" si="538"/>
        <v>0</v>
      </c>
      <c r="FV254" s="51">
        <f t="shared" si="538"/>
        <v>0</v>
      </c>
      <c r="FW254" s="51">
        <f t="shared" si="538"/>
        <v>0</v>
      </c>
      <c r="FX254" s="51">
        <f t="shared" si="538"/>
        <v>0</v>
      </c>
      <c r="FY254" s="51">
        <f t="shared" si="538"/>
        <v>0</v>
      </c>
      <c r="FZ254" s="51">
        <f t="shared" si="538"/>
        <v>0</v>
      </c>
      <c r="GA254" s="51">
        <f t="shared" si="538"/>
        <v>0</v>
      </c>
      <c r="GB254" s="51">
        <f t="shared" si="538"/>
        <v>0</v>
      </c>
      <c r="GC254" s="51">
        <f t="shared" si="538"/>
        <v>0</v>
      </c>
      <c r="GD254" s="51">
        <f t="shared" si="538"/>
        <v>0</v>
      </c>
      <c r="GE254" s="51">
        <f t="shared" si="538"/>
        <v>0</v>
      </c>
      <c r="GF254" s="51">
        <f t="shared" si="538"/>
        <v>0</v>
      </c>
      <c r="GG254" s="51">
        <f t="shared" si="538"/>
        <v>0</v>
      </c>
      <c r="GH254" s="51">
        <f t="shared" si="538"/>
        <v>0</v>
      </c>
      <c r="GI254" s="51">
        <f t="shared" si="538"/>
        <v>0</v>
      </c>
      <c r="GJ254" s="51">
        <f t="shared" si="538"/>
        <v>0</v>
      </c>
      <c r="GK254" s="51">
        <f t="shared" si="538"/>
        <v>0</v>
      </c>
      <c r="GL254" s="51">
        <f t="shared" si="538"/>
        <v>0</v>
      </c>
      <c r="GM254" s="51">
        <f t="shared" si="538"/>
        <v>0</v>
      </c>
      <c r="GN254" s="51">
        <f t="shared" si="538"/>
        <v>0</v>
      </c>
      <c r="GO254" s="51">
        <f t="shared" si="538"/>
        <v>0</v>
      </c>
      <c r="GP254" s="51">
        <f t="shared" si="538"/>
        <v>0</v>
      </c>
      <c r="GQ254" s="51">
        <f t="shared" si="538"/>
        <v>0</v>
      </c>
      <c r="GR254" s="51">
        <f t="shared" si="538"/>
        <v>0</v>
      </c>
      <c r="GS254" s="51">
        <f t="shared" si="538"/>
        <v>0</v>
      </c>
      <c r="GT254" s="51">
        <f t="shared" si="538"/>
        <v>0</v>
      </c>
      <c r="GU254" s="51">
        <f t="shared" si="538"/>
        <v>25268219</v>
      </c>
      <c r="GV254" s="51">
        <f t="shared" si="538"/>
        <v>40080000</v>
      </c>
      <c r="GW254" s="51">
        <f t="shared" si="538"/>
        <v>27980000</v>
      </c>
      <c r="GX254" s="51">
        <f t="shared" si="538"/>
        <v>8394000</v>
      </c>
      <c r="GY254" s="51">
        <f t="shared" si="538"/>
        <v>0</v>
      </c>
      <c r="GZ254" s="771">
        <f t="shared" si="538"/>
        <v>96742190.599999994</v>
      </c>
      <c r="HA254" s="269"/>
      <c r="HB254" s="266"/>
      <c r="HC254" s="326"/>
    </row>
    <row r="255" spans="1:211" ht="96.75" customHeight="1" x14ac:dyDescent="0.2">
      <c r="A255" s="782"/>
      <c r="B255" s="357"/>
      <c r="C255" s="527">
        <v>28</v>
      </c>
      <c r="D255" s="729" t="s">
        <v>589</v>
      </c>
      <c r="E255" s="834">
        <v>0.5</v>
      </c>
      <c r="F255" s="834">
        <v>1</v>
      </c>
      <c r="G255" s="287">
        <v>175</v>
      </c>
      <c r="H255" s="283" t="s">
        <v>614</v>
      </c>
      <c r="I255" s="600" t="s">
        <v>615</v>
      </c>
      <c r="J255" s="587" t="s">
        <v>444</v>
      </c>
      <c r="K255" s="532">
        <v>2</v>
      </c>
      <c r="L255" s="548" t="s">
        <v>58</v>
      </c>
      <c r="M255" s="286">
        <v>10</v>
      </c>
      <c r="N255" s="286">
        <v>14</v>
      </c>
      <c r="O255" s="547">
        <v>14</v>
      </c>
      <c r="P255" s="556">
        <v>14</v>
      </c>
      <c r="Q255" s="554">
        <v>14</v>
      </c>
      <c r="R255" s="289"/>
      <c r="S255" s="552">
        <v>14</v>
      </c>
      <c r="T255" s="554">
        <v>14</v>
      </c>
      <c r="U255" s="554"/>
      <c r="V255" s="552">
        <v>14</v>
      </c>
      <c r="W255" s="554">
        <v>14</v>
      </c>
      <c r="X255" s="548"/>
      <c r="Y255" s="704">
        <v>0.4</v>
      </c>
      <c r="Z255" s="514">
        <f>BM255/BM254</f>
        <v>1</v>
      </c>
      <c r="AA255" s="287">
        <v>3</v>
      </c>
      <c r="AB255" s="284" t="s">
        <v>455</v>
      </c>
      <c r="AC255" s="57"/>
      <c r="AD255" s="58"/>
      <c r="AE255" s="59"/>
      <c r="AF255" s="59"/>
      <c r="AG255" s="57">
        <f>23124000</f>
        <v>23124000</v>
      </c>
      <c r="AH255" s="55">
        <v>223124000</v>
      </c>
      <c r="AI255" s="55">
        <v>223124000</v>
      </c>
      <c r="AJ255" s="55">
        <v>223124000</v>
      </c>
      <c r="AK255" s="56"/>
      <c r="AL255" s="58"/>
      <c r="AM255" s="58"/>
      <c r="AN255" s="58"/>
      <c r="AO255" s="57"/>
      <c r="AP255" s="58"/>
      <c r="AQ255" s="58"/>
      <c r="AR255" s="58"/>
      <c r="AS255" s="57"/>
      <c r="AT255" s="58"/>
      <c r="AU255" s="59"/>
      <c r="AV255" s="59"/>
      <c r="AW255" s="57"/>
      <c r="AX255" s="58"/>
      <c r="AY255" s="58"/>
      <c r="AZ255" s="58"/>
      <c r="BA255" s="57"/>
      <c r="BB255" s="58"/>
      <c r="BC255" s="58"/>
      <c r="BD255" s="58"/>
      <c r="BE255" s="57"/>
      <c r="BF255" s="58"/>
      <c r="BG255" s="59"/>
      <c r="BH255" s="59"/>
      <c r="BI255" s="57"/>
      <c r="BJ255" s="58"/>
      <c r="BK255" s="58"/>
      <c r="BL255" s="58"/>
      <c r="BM255" s="53">
        <f>+AC255+AG255+AK255+AO255+AS255+AW255+BA255+BE255+BI255</f>
        <v>23124000</v>
      </c>
      <c r="BN255" s="54">
        <f t="shared" ref="BN255:BP256" si="539">AD255+AH255+AL255+AP255+AT255+AX255+BB255+BF255+BJ255</f>
        <v>223124000</v>
      </c>
      <c r="BO255" s="54">
        <f t="shared" si="539"/>
        <v>223124000</v>
      </c>
      <c r="BP255" s="54">
        <f t="shared" si="539"/>
        <v>223124000</v>
      </c>
      <c r="BQ255" s="87"/>
      <c r="BR255" s="87"/>
      <c r="BS255" s="87"/>
      <c r="BT255" s="87"/>
      <c r="BU255" s="88">
        <v>23817720</v>
      </c>
      <c r="BV255" s="87"/>
      <c r="BW255" s="87"/>
      <c r="BX255" s="86"/>
      <c r="BY255" s="86"/>
      <c r="BZ255" s="87"/>
      <c r="CA255" s="86">
        <v>23817720</v>
      </c>
      <c r="CB255" s="86">
        <v>21000000</v>
      </c>
      <c r="CC255" s="86">
        <v>21000000</v>
      </c>
      <c r="CD255" s="86"/>
      <c r="CE255" s="86"/>
      <c r="CF255" s="86"/>
      <c r="CG255" s="86"/>
      <c r="CH255" s="86"/>
      <c r="CI255" s="87"/>
      <c r="CJ255" s="87"/>
      <c r="CK255" s="87"/>
      <c r="CL255" s="87"/>
      <c r="CM255" s="87"/>
      <c r="CN255" s="87"/>
      <c r="CO255" s="87"/>
      <c r="CP255" s="87"/>
      <c r="CQ255" s="87"/>
      <c r="CR255" s="87"/>
      <c r="CS255" s="87"/>
      <c r="CT255" s="87"/>
      <c r="CU255" s="87"/>
      <c r="CV255" s="87"/>
      <c r="CW255" s="87"/>
      <c r="CX255" s="87"/>
      <c r="CY255" s="87"/>
      <c r="CZ255" s="87"/>
      <c r="DA255" s="87"/>
      <c r="DB255" s="87"/>
      <c r="DC255" s="87"/>
      <c r="DD255" s="87"/>
      <c r="DE255" s="85">
        <f t="shared" ref="DE255:DH256" si="540">BQ255+BU255+BZ255+CE255+CI255+CM255+CQ255+CV255+DA255</f>
        <v>23817720</v>
      </c>
      <c r="DF255" s="100">
        <f t="shared" si="540"/>
        <v>23817720</v>
      </c>
      <c r="DG255" s="100">
        <f t="shared" si="540"/>
        <v>21000000</v>
      </c>
      <c r="DH255" s="100">
        <f t="shared" si="540"/>
        <v>21000000</v>
      </c>
      <c r="DI255" s="100"/>
      <c r="DJ255" s="88"/>
      <c r="DK255" s="66"/>
      <c r="DL255" s="88"/>
      <c r="DM255" s="88"/>
      <c r="DN255" s="88">
        <v>24532251.600000001</v>
      </c>
      <c r="DO255" s="88">
        <v>150000000</v>
      </c>
      <c r="DP255" s="88">
        <v>121888000</v>
      </c>
      <c r="DQ255" s="88">
        <v>121888000</v>
      </c>
      <c r="DR255" s="88"/>
      <c r="DS255" s="88"/>
      <c r="DT255" s="66">
        <v>1098452415</v>
      </c>
      <c r="DU255" s="88">
        <v>1098394695</v>
      </c>
      <c r="DV255" s="88">
        <v>1098394695</v>
      </c>
      <c r="DW255" s="88"/>
      <c r="DX255" s="88"/>
      <c r="DY255" s="88"/>
      <c r="DZ255" s="88"/>
      <c r="EA255" s="88"/>
      <c r="EB255" s="88"/>
      <c r="EC255" s="88"/>
      <c r="ED255" s="88"/>
      <c r="EE255" s="88"/>
      <c r="EF255" s="88"/>
      <c r="EG255" s="88"/>
      <c r="EH255" s="88"/>
      <c r="EI255" s="88"/>
      <c r="EJ255" s="88"/>
      <c r="EK255" s="88"/>
      <c r="EL255" s="88"/>
      <c r="EM255" s="88"/>
      <c r="EN255" s="88"/>
      <c r="EO255" s="88"/>
      <c r="EP255" s="88"/>
      <c r="EQ255" s="88"/>
      <c r="ER255" s="88"/>
      <c r="ES255" s="88"/>
      <c r="ET255" s="87"/>
      <c r="EU255" s="87"/>
      <c r="EV255" s="87"/>
      <c r="EW255" s="85">
        <f t="shared" ref="EW255:EX256" si="541">DJ255+DN255+DS255+DX255+EB255+EF255+EJ255+EN255+ES255</f>
        <v>24532251.600000001</v>
      </c>
      <c r="EX255" s="89">
        <f t="shared" si="541"/>
        <v>1248452415</v>
      </c>
      <c r="EY255" s="90">
        <f t="shared" ref="EY255:EZ256" si="542">DL255+DP255+DU255+DZ255+ED255+EH255+EL255+EP255+EU255</f>
        <v>1220282695</v>
      </c>
      <c r="EZ255" s="90">
        <f t="shared" si="542"/>
        <v>1220282695</v>
      </c>
      <c r="FA255" s="192"/>
      <c r="FB255" s="87"/>
      <c r="FC255" s="88"/>
      <c r="FD255" s="88"/>
      <c r="FE255" s="88"/>
      <c r="FF255" s="147"/>
      <c r="FG255" s="87">
        <v>25268219</v>
      </c>
      <c r="FH255" s="87"/>
      <c r="FI255" s="87"/>
      <c r="FJ255" s="87"/>
      <c r="FK255" s="87"/>
      <c r="FL255" s="87"/>
      <c r="FM255" s="87">
        <v>28080000</v>
      </c>
      <c r="FN255" s="87">
        <v>22980000</v>
      </c>
      <c r="FO255" s="87">
        <v>5596000</v>
      </c>
      <c r="FP255" s="87"/>
      <c r="FQ255" s="87"/>
      <c r="FR255" s="87"/>
      <c r="FS255" s="87"/>
      <c r="FT255" s="87"/>
      <c r="FU255" s="87"/>
      <c r="FV255" s="87"/>
      <c r="FW255" s="87"/>
      <c r="FX255" s="87"/>
      <c r="FY255" s="87"/>
      <c r="FZ255" s="87"/>
      <c r="GA255" s="87"/>
      <c r="GB255" s="87"/>
      <c r="GC255" s="87"/>
      <c r="GD255" s="87"/>
      <c r="GE255" s="87"/>
      <c r="GF255" s="87"/>
      <c r="GG255" s="87"/>
      <c r="GH255" s="87"/>
      <c r="GI255" s="87"/>
      <c r="GJ255" s="87"/>
      <c r="GK255" s="87"/>
      <c r="GL255" s="87"/>
      <c r="GM255" s="87"/>
      <c r="GN255" s="87"/>
      <c r="GO255" s="87"/>
      <c r="GP255" s="87"/>
      <c r="GQ255" s="87"/>
      <c r="GR255" s="87"/>
      <c r="GS255" s="87"/>
      <c r="GT255" s="87"/>
      <c r="GU255" s="85">
        <f t="shared" ref="GU255:GY256" si="543">FB255+FG255+FL255+FQ255+FV255+GA255+GF255+GK255+GP255</f>
        <v>25268219</v>
      </c>
      <c r="GV255" s="85">
        <f t="shared" si="543"/>
        <v>28080000</v>
      </c>
      <c r="GW255" s="85">
        <f t="shared" si="543"/>
        <v>22980000</v>
      </c>
      <c r="GX255" s="85">
        <f t="shared" si="543"/>
        <v>5596000</v>
      </c>
      <c r="GY255" s="85">
        <f t="shared" si="543"/>
        <v>0</v>
      </c>
      <c r="GZ255" s="772">
        <f>BM255+DE255+EW255+GU255</f>
        <v>96742190.599999994</v>
      </c>
      <c r="HA255" s="750" t="s">
        <v>1110</v>
      </c>
      <c r="HB255" s="280" t="s">
        <v>1383</v>
      </c>
      <c r="HC255" s="299" t="s">
        <v>1506</v>
      </c>
    </row>
    <row r="256" spans="1:211" ht="69.75" customHeight="1" x14ac:dyDescent="0.2">
      <c r="A256" s="782"/>
      <c r="B256" s="411"/>
      <c r="C256" s="300"/>
      <c r="D256" s="731"/>
      <c r="E256" s="420"/>
      <c r="F256" s="420"/>
      <c r="G256" s="287">
        <v>176</v>
      </c>
      <c r="H256" s="283" t="s">
        <v>616</v>
      </c>
      <c r="I256" s="504" t="s">
        <v>617</v>
      </c>
      <c r="J256" s="587" t="s">
        <v>444</v>
      </c>
      <c r="K256" s="532">
        <v>2</v>
      </c>
      <c r="L256" s="548" t="s">
        <v>58</v>
      </c>
      <c r="M256" s="286">
        <v>2</v>
      </c>
      <c r="N256" s="286">
        <v>2</v>
      </c>
      <c r="O256" s="547">
        <v>2</v>
      </c>
      <c r="P256" s="556">
        <v>2</v>
      </c>
      <c r="Q256" s="554">
        <v>2</v>
      </c>
      <c r="R256" s="289"/>
      <c r="S256" s="552">
        <v>2</v>
      </c>
      <c r="T256" s="554">
        <v>2</v>
      </c>
      <c r="U256" s="554"/>
      <c r="V256" s="552">
        <v>2</v>
      </c>
      <c r="W256" s="554">
        <v>2</v>
      </c>
      <c r="X256" s="548"/>
      <c r="Y256" s="548">
        <v>1</v>
      </c>
      <c r="Z256" s="594"/>
      <c r="AA256" s="287">
        <v>3</v>
      </c>
      <c r="AB256" s="284" t="s">
        <v>455</v>
      </c>
      <c r="AC256" s="57"/>
      <c r="AD256" s="58"/>
      <c r="AE256" s="59"/>
      <c r="AF256" s="59"/>
      <c r="AG256" s="57"/>
      <c r="AH256" s="58"/>
      <c r="AI256" s="58"/>
      <c r="AJ256" s="58"/>
      <c r="AK256" s="57"/>
      <c r="AL256" s="58"/>
      <c r="AM256" s="58"/>
      <c r="AN256" s="58"/>
      <c r="AO256" s="57"/>
      <c r="AP256" s="58"/>
      <c r="AQ256" s="58"/>
      <c r="AR256" s="58"/>
      <c r="AS256" s="57"/>
      <c r="AT256" s="58"/>
      <c r="AU256" s="59"/>
      <c r="AV256" s="59"/>
      <c r="AW256" s="57"/>
      <c r="AX256" s="58"/>
      <c r="AY256" s="58"/>
      <c r="AZ256" s="58"/>
      <c r="BA256" s="57"/>
      <c r="BB256" s="58"/>
      <c r="BC256" s="58"/>
      <c r="BD256" s="58"/>
      <c r="BE256" s="57"/>
      <c r="BF256" s="58"/>
      <c r="BG256" s="59"/>
      <c r="BH256" s="59"/>
      <c r="BI256" s="57"/>
      <c r="BJ256" s="58"/>
      <c r="BK256" s="58"/>
      <c r="BL256" s="58"/>
      <c r="BM256" s="53">
        <f>+AC256+AG256+AK256+AO256+AS256+AW256+BA256+BE256+BI256</f>
        <v>0</v>
      </c>
      <c r="BN256" s="54">
        <f t="shared" si="539"/>
        <v>0</v>
      </c>
      <c r="BO256" s="54">
        <f t="shared" si="539"/>
        <v>0</v>
      </c>
      <c r="BP256" s="54">
        <f t="shared" si="539"/>
        <v>0</v>
      </c>
      <c r="BQ256" s="87"/>
      <c r="BR256" s="87"/>
      <c r="BS256" s="87"/>
      <c r="BT256" s="87"/>
      <c r="BU256" s="87"/>
      <c r="BV256" s="87"/>
      <c r="BW256" s="87"/>
      <c r="BX256" s="87"/>
      <c r="BY256" s="87"/>
      <c r="BZ256" s="87"/>
      <c r="CA256" s="87"/>
      <c r="CB256" s="87"/>
      <c r="CC256" s="87"/>
      <c r="CD256" s="87"/>
      <c r="CE256" s="87"/>
      <c r="CF256" s="86"/>
      <c r="CG256" s="87"/>
      <c r="CH256" s="87"/>
      <c r="CI256" s="87"/>
      <c r="CJ256" s="87"/>
      <c r="CK256" s="87"/>
      <c r="CL256" s="87"/>
      <c r="CM256" s="87"/>
      <c r="CN256" s="87"/>
      <c r="CO256" s="87"/>
      <c r="CP256" s="87"/>
      <c r="CQ256" s="87"/>
      <c r="CR256" s="87"/>
      <c r="CS256" s="87"/>
      <c r="CT256" s="87"/>
      <c r="CU256" s="87"/>
      <c r="CV256" s="87"/>
      <c r="CW256" s="87"/>
      <c r="CX256" s="87"/>
      <c r="CY256" s="87"/>
      <c r="CZ256" s="87"/>
      <c r="DA256" s="87"/>
      <c r="DB256" s="87"/>
      <c r="DC256" s="87"/>
      <c r="DD256" s="87"/>
      <c r="DE256" s="85">
        <f t="shared" si="540"/>
        <v>0</v>
      </c>
      <c r="DF256" s="100">
        <f t="shared" si="540"/>
        <v>0</v>
      </c>
      <c r="DG256" s="100">
        <f t="shared" si="540"/>
        <v>0</v>
      </c>
      <c r="DH256" s="100">
        <f t="shared" si="540"/>
        <v>0</v>
      </c>
      <c r="DI256" s="100"/>
      <c r="DJ256" s="88"/>
      <c r="DK256" s="66"/>
      <c r="DL256" s="88"/>
      <c r="DM256" s="88"/>
      <c r="DN256" s="88"/>
      <c r="DO256" s="88"/>
      <c r="DP256" s="88"/>
      <c r="DQ256" s="88"/>
      <c r="DR256" s="88"/>
      <c r="DS256" s="88"/>
      <c r="DT256" s="88"/>
      <c r="DU256" s="88"/>
      <c r="DV256" s="88"/>
      <c r="DW256" s="88"/>
      <c r="DX256" s="88"/>
      <c r="DY256" s="88"/>
      <c r="DZ256" s="88"/>
      <c r="EA256" s="88"/>
      <c r="EB256" s="88"/>
      <c r="EC256" s="88"/>
      <c r="ED256" s="88"/>
      <c r="EE256" s="88"/>
      <c r="EF256" s="88"/>
      <c r="EG256" s="88"/>
      <c r="EH256" s="88"/>
      <c r="EI256" s="88"/>
      <c r="EJ256" s="88"/>
      <c r="EK256" s="88"/>
      <c r="EL256" s="88"/>
      <c r="EM256" s="88"/>
      <c r="EN256" s="88"/>
      <c r="EO256" s="88"/>
      <c r="EP256" s="88"/>
      <c r="EQ256" s="88"/>
      <c r="ER256" s="88"/>
      <c r="ES256" s="88"/>
      <c r="ET256" s="87"/>
      <c r="EU256" s="87"/>
      <c r="EV256" s="87"/>
      <c r="EW256" s="85">
        <f t="shared" si="541"/>
        <v>0</v>
      </c>
      <c r="EX256" s="90">
        <f t="shared" si="541"/>
        <v>0</v>
      </c>
      <c r="EY256" s="90">
        <f t="shared" si="542"/>
        <v>0</v>
      </c>
      <c r="EZ256" s="90">
        <f t="shared" si="542"/>
        <v>0</v>
      </c>
      <c r="FA256" s="192"/>
      <c r="FB256" s="87"/>
      <c r="FC256" s="88"/>
      <c r="FD256" s="88"/>
      <c r="FE256" s="88"/>
      <c r="FF256" s="147"/>
      <c r="FG256" s="87"/>
      <c r="FH256" s="87"/>
      <c r="FI256" s="87"/>
      <c r="FJ256" s="87"/>
      <c r="FK256" s="87"/>
      <c r="FL256" s="87"/>
      <c r="FM256" s="87">
        <v>12000000</v>
      </c>
      <c r="FN256" s="87">
        <v>5000000</v>
      </c>
      <c r="FO256" s="87">
        <v>2798000</v>
      </c>
      <c r="FP256" s="87"/>
      <c r="FQ256" s="87"/>
      <c r="FR256" s="87"/>
      <c r="FS256" s="87"/>
      <c r="FT256" s="87"/>
      <c r="FU256" s="87"/>
      <c r="FV256" s="87"/>
      <c r="FW256" s="87"/>
      <c r="FX256" s="87"/>
      <c r="FY256" s="87"/>
      <c r="FZ256" s="87"/>
      <c r="GA256" s="87"/>
      <c r="GB256" s="87"/>
      <c r="GC256" s="87"/>
      <c r="GD256" s="87"/>
      <c r="GE256" s="87"/>
      <c r="GF256" s="87"/>
      <c r="GG256" s="87"/>
      <c r="GH256" s="87"/>
      <c r="GI256" s="87"/>
      <c r="GJ256" s="87"/>
      <c r="GK256" s="87"/>
      <c r="GL256" s="87"/>
      <c r="GM256" s="87"/>
      <c r="GN256" s="87"/>
      <c r="GO256" s="87"/>
      <c r="GP256" s="87"/>
      <c r="GQ256" s="87"/>
      <c r="GR256" s="87"/>
      <c r="GS256" s="87"/>
      <c r="GT256" s="87"/>
      <c r="GU256" s="85">
        <f t="shared" si="543"/>
        <v>0</v>
      </c>
      <c r="GV256" s="85">
        <f t="shared" si="543"/>
        <v>12000000</v>
      </c>
      <c r="GW256" s="85">
        <f t="shared" si="543"/>
        <v>5000000</v>
      </c>
      <c r="GX256" s="85">
        <f t="shared" si="543"/>
        <v>2798000</v>
      </c>
      <c r="GY256" s="85">
        <f t="shared" si="543"/>
        <v>0</v>
      </c>
      <c r="GZ256" s="772">
        <f>BM256+DE256+EW256+GU256</f>
        <v>0</v>
      </c>
      <c r="HA256" s="745" t="s">
        <v>1111</v>
      </c>
      <c r="HB256" s="280" t="s">
        <v>1384</v>
      </c>
      <c r="HC256" s="303" t="s">
        <v>1507</v>
      </c>
    </row>
    <row r="257" spans="1:211" ht="24.75" customHeight="1" x14ac:dyDescent="0.2">
      <c r="A257" s="782"/>
      <c r="B257" s="252">
        <v>15</v>
      </c>
      <c r="C257" s="355" t="s">
        <v>618</v>
      </c>
      <c r="D257" s="254"/>
      <c r="E257" s="255"/>
      <c r="F257" s="255"/>
      <c r="G257" s="256"/>
      <c r="H257" s="256"/>
      <c r="I257" s="256"/>
      <c r="J257" s="256"/>
      <c r="K257" s="256"/>
      <c r="L257" s="256"/>
      <c r="M257" s="256"/>
      <c r="N257" s="256"/>
      <c r="O257" s="256"/>
      <c r="P257" s="256"/>
      <c r="Q257" s="256"/>
      <c r="R257" s="256"/>
      <c r="S257" s="256"/>
      <c r="T257" s="256"/>
      <c r="U257" s="256"/>
      <c r="V257" s="256"/>
      <c r="W257" s="256"/>
      <c r="X257" s="256"/>
      <c r="Y257" s="256"/>
      <c r="Z257" s="256"/>
      <c r="AA257" s="256"/>
      <c r="AB257" s="256"/>
      <c r="AC257" s="218">
        <f t="shared" ref="AC257:CN257" si="544">AC258</f>
        <v>0</v>
      </c>
      <c r="AD257" s="218">
        <f t="shared" si="544"/>
        <v>0</v>
      </c>
      <c r="AE257" s="218">
        <f t="shared" si="544"/>
        <v>0</v>
      </c>
      <c r="AF257" s="218">
        <f t="shared" si="544"/>
        <v>0</v>
      </c>
      <c r="AG257" s="218">
        <f t="shared" si="544"/>
        <v>125772000</v>
      </c>
      <c r="AH257" s="218">
        <f t="shared" si="544"/>
        <v>125772000</v>
      </c>
      <c r="AI257" s="218">
        <f t="shared" si="544"/>
        <v>117318662</v>
      </c>
      <c r="AJ257" s="218">
        <f t="shared" si="544"/>
        <v>117318662</v>
      </c>
      <c r="AK257" s="218">
        <f t="shared" si="544"/>
        <v>0</v>
      </c>
      <c r="AL257" s="218">
        <f t="shared" si="544"/>
        <v>0</v>
      </c>
      <c r="AM257" s="218">
        <f t="shared" si="544"/>
        <v>0</v>
      </c>
      <c r="AN257" s="218">
        <f t="shared" si="544"/>
        <v>0</v>
      </c>
      <c r="AO257" s="218">
        <f t="shared" si="544"/>
        <v>0</v>
      </c>
      <c r="AP257" s="218">
        <f t="shared" si="544"/>
        <v>35000000</v>
      </c>
      <c r="AQ257" s="218">
        <f t="shared" si="544"/>
        <v>26950000</v>
      </c>
      <c r="AR257" s="218">
        <f t="shared" si="544"/>
        <v>26950000</v>
      </c>
      <c r="AS257" s="218">
        <f t="shared" si="544"/>
        <v>0</v>
      </c>
      <c r="AT257" s="218">
        <f t="shared" si="544"/>
        <v>0</v>
      </c>
      <c r="AU257" s="218">
        <f t="shared" si="544"/>
        <v>0</v>
      </c>
      <c r="AV257" s="218">
        <f t="shared" si="544"/>
        <v>0</v>
      </c>
      <c r="AW257" s="218">
        <f t="shared" si="544"/>
        <v>0</v>
      </c>
      <c r="AX257" s="218">
        <f t="shared" si="544"/>
        <v>0</v>
      </c>
      <c r="AY257" s="218">
        <f t="shared" si="544"/>
        <v>0</v>
      </c>
      <c r="AZ257" s="218">
        <f t="shared" si="544"/>
        <v>0</v>
      </c>
      <c r="BA257" s="218">
        <f t="shared" si="544"/>
        <v>0</v>
      </c>
      <c r="BB257" s="218">
        <f t="shared" si="544"/>
        <v>0</v>
      </c>
      <c r="BC257" s="218">
        <f t="shared" si="544"/>
        <v>0</v>
      </c>
      <c r="BD257" s="218">
        <f t="shared" si="544"/>
        <v>0</v>
      </c>
      <c r="BE257" s="218">
        <f t="shared" si="544"/>
        <v>0</v>
      </c>
      <c r="BF257" s="218">
        <f t="shared" si="544"/>
        <v>0</v>
      </c>
      <c r="BG257" s="218">
        <f t="shared" si="544"/>
        <v>0</v>
      </c>
      <c r="BH257" s="218">
        <f t="shared" si="544"/>
        <v>0</v>
      </c>
      <c r="BI257" s="218">
        <f t="shared" si="544"/>
        <v>0</v>
      </c>
      <c r="BJ257" s="218">
        <f t="shared" si="544"/>
        <v>0</v>
      </c>
      <c r="BK257" s="218">
        <f t="shared" si="544"/>
        <v>0</v>
      </c>
      <c r="BL257" s="218">
        <f t="shared" si="544"/>
        <v>0</v>
      </c>
      <c r="BM257" s="218">
        <f t="shared" si="544"/>
        <v>125772000</v>
      </c>
      <c r="BN257" s="218">
        <f t="shared" si="544"/>
        <v>160772000</v>
      </c>
      <c r="BO257" s="218">
        <f t="shared" si="544"/>
        <v>144268662</v>
      </c>
      <c r="BP257" s="218">
        <f t="shared" si="544"/>
        <v>144268662</v>
      </c>
      <c r="BQ257" s="218">
        <f t="shared" si="544"/>
        <v>0</v>
      </c>
      <c r="BR257" s="218">
        <f t="shared" si="544"/>
        <v>0</v>
      </c>
      <c r="BS257" s="218">
        <f t="shared" si="544"/>
        <v>0</v>
      </c>
      <c r="BT257" s="218">
        <f t="shared" si="544"/>
        <v>0</v>
      </c>
      <c r="BU257" s="218">
        <f t="shared" si="544"/>
        <v>129545160</v>
      </c>
      <c r="BV257" s="218">
        <f t="shared" si="544"/>
        <v>0</v>
      </c>
      <c r="BW257" s="218">
        <f t="shared" si="544"/>
        <v>0</v>
      </c>
      <c r="BX257" s="218">
        <f t="shared" si="544"/>
        <v>0</v>
      </c>
      <c r="BY257" s="218">
        <f t="shared" si="544"/>
        <v>0</v>
      </c>
      <c r="BZ257" s="218">
        <f t="shared" si="544"/>
        <v>0</v>
      </c>
      <c r="CA257" s="218">
        <f t="shared" si="544"/>
        <v>129545160</v>
      </c>
      <c r="CB257" s="218">
        <f t="shared" si="544"/>
        <v>119632000</v>
      </c>
      <c r="CC257" s="218">
        <f t="shared" si="544"/>
        <v>119632000</v>
      </c>
      <c r="CD257" s="218">
        <f t="shared" si="544"/>
        <v>0</v>
      </c>
      <c r="CE257" s="218">
        <f t="shared" si="544"/>
        <v>0</v>
      </c>
      <c r="CF257" s="218">
        <f t="shared" si="544"/>
        <v>0</v>
      </c>
      <c r="CG257" s="218">
        <f t="shared" si="544"/>
        <v>0</v>
      </c>
      <c r="CH257" s="218">
        <f t="shared" si="544"/>
        <v>0</v>
      </c>
      <c r="CI257" s="218">
        <f t="shared" si="544"/>
        <v>0</v>
      </c>
      <c r="CJ257" s="218">
        <f t="shared" si="544"/>
        <v>0</v>
      </c>
      <c r="CK257" s="218">
        <f t="shared" si="544"/>
        <v>0</v>
      </c>
      <c r="CL257" s="218">
        <f t="shared" si="544"/>
        <v>0</v>
      </c>
      <c r="CM257" s="218">
        <f t="shared" si="544"/>
        <v>0</v>
      </c>
      <c r="CN257" s="218">
        <f t="shared" si="544"/>
        <v>0</v>
      </c>
      <c r="CO257" s="218">
        <f t="shared" ref="CO257:EV257" si="545">CO258</f>
        <v>0</v>
      </c>
      <c r="CP257" s="218">
        <f t="shared" si="545"/>
        <v>0</v>
      </c>
      <c r="CQ257" s="218">
        <f t="shared" si="545"/>
        <v>0</v>
      </c>
      <c r="CR257" s="218">
        <f t="shared" si="545"/>
        <v>0</v>
      </c>
      <c r="CS257" s="218">
        <f t="shared" si="545"/>
        <v>0</v>
      </c>
      <c r="CT257" s="218">
        <f t="shared" si="545"/>
        <v>0</v>
      </c>
      <c r="CU257" s="218">
        <f t="shared" si="545"/>
        <v>0</v>
      </c>
      <c r="CV257" s="218">
        <f t="shared" si="545"/>
        <v>0</v>
      </c>
      <c r="CW257" s="218">
        <f t="shared" si="545"/>
        <v>0</v>
      </c>
      <c r="CX257" s="218">
        <f t="shared" si="545"/>
        <v>0</v>
      </c>
      <c r="CY257" s="218">
        <f t="shared" si="545"/>
        <v>0</v>
      </c>
      <c r="CZ257" s="218">
        <f t="shared" si="545"/>
        <v>0</v>
      </c>
      <c r="DA257" s="218">
        <f t="shared" si="545"/>
        <v>0</v>
      </c>
      <c r="DB257" s="218">
        <f t="shared" si="545"/>
        <v>0</v>
      </c>
      <c r="DC257" s="218">
        <f t="shared" si="545"/>
        <v>0</v>
      </c>
      <c r="DD257" s="218">
        <f t="shared" si="545"/>
        <v>0</v>
      </c>
      <c r="DE257" s="218">
        <f t="shared" si="545"/>
        <v>129545160</v>
      </c>
      <c r="DF257" s="218">
        <f t="shared" si="545"/>
        <v>129545160</v>
      </c>
      <c r="DG257" s="218">
        <f t="shared" si="545"/>
        <v>119632000</v>
      </c>
      <c r="DH257" s="218">
        <f t="shared" si="545"/>
        <v>119632000</v>
      </c>
      <c r="DI257" s="218">
        <f t="shared" si="545"/>
        <v>0</v>
      </c>
      <c r="DJ257" s="218">
        <f t="shared" si="545"/>
        <v>0</v>
      </c>
      <c r="DK257" s="218">
        <f t="shared" si="545"/>
        <v>0</v>
      </c>
      <c r="DL257" s="218">
        <f t="shared" si="545"/>
        <v>0</v>
      </c>
      <c r="DM257" s="218">
        <f t="shared" si="545"/>
        <v>0</v>
      </c>
      <c r="DN257" s="218">
        <f t="shared" si="545"/>
        <v>133431514.8</v>
      </c>
      <c r="DO257" s="218">
        <f t="shared" si="545"/>
        <v>0</v>
      </c>
      <c r="DP257" s="218">
        <f t="shared" si="545"/>
        <v>0</v>
      </c>
      <c r="DQ257" s="218">
        <f t="shared" si="545"/>
        <v>0</v>
      </c>
      <c r="DR257" s="218">
        <f t="shared" si="545"/>
        <v>0</v>
      </c>
      <c r="DS257" s="218">
        <f t="shared" si="545"/>
        <v>0</v>
      </c>
      <c r="DT257" s="218">
        <f t="shared" si="545"/>
        <v>157396240</v>
      </c>
      <c r="DU257" s="218">
        <f t="shared" si="545"/>
        <v>144098000</v>
      </c>
      <c r="DV257" s="218">
        <f t="shared" si="545"/>
        <v>144098000</v>
      </c>
      <c r="DW257" s="218">
        <f t="shared" si="545"/>
        <v>0</v>
      </c>
      <c r="DX257" s="218">
        <f t="shared" si="545"/>
        <v>0</v>
      </c>
      <c r="DY257" s="218">
        <f t="shared" si="545"/>
        <v>0</v>
      </c>
      <c r="DZ257" s="218">
        <f t="shared" si="545"/>
        <v>0</v>
      </c>
      <c r="EA257" s="218">
        <f t="shared" si="545"/>
        <v>0</v>
      </c>
      <c r="EB257" s="218">
        <f t="shared" si="545"/>
        <v>0</v>
      </c>
      <c r="EC257" s="218">
        <f t="shared" si="545"/>
        <v>0</v>
      </c>
      <c r="ED257" s="218">
        <f t="shared" si="545"/>
        <v>0</v>
      </c>
      <c r="EE257" s="218">
        <f t="shared" si="545"/>
        <v>0</v>
      </c>
      <c r="EF257" s="218">
        <f t="shared" si="545"/>
        <v>0</v>
      </c>
      <c r="EG257" s="218">
        <f t="shared" si="545"/>
        <v>0</v>
      </c>
      <c r="EH257" s="218">
        <f t="shared" si="545"/>
        <v>0</v>
      </c>
      <c r="EI257" s="218">
        <f t="shared" si="545"/>
        <v>0</v>
      </c>
      <c r="EJ257" s="218">
        <f t="shared" si="545"/>
        <v>0</v>
      </c>
      <c r="EK257" s="218">
        <f t="shared" si="545"/>
        <v>0</v>
      </c>
      <c r="EL257" s="218">
        <f t="shared" si="545"/>
        <v>0</v>
      </c>
      <c r="EM257" s="218">
        <f t="shared" si="545"/>
        <v>0</v>
      </c>
      <c r="EN257" s="218">
        <f t="shared" si="545"/>
        <v>0</v>
      </c>
      <c r="EO257" s="218">
        <f t="shared" si="545"/>
        <v>0</v>
      </c>
      <c r="EP257" s="218">
        <f t="shared" si="545"/>
        <v>0</v>
      </c>
      <c r="EQ257" s="218">
        <f t="shared" si="545"/>
        <v>0</v>
      </c>
      <c r="ER257" s="218">
        <f t="shared" si="545"/>
        <v>0</v>
      </c>
      <c r="ES257" s="218">
        <f t="shared" si="545"/>
        <v>0</v>
      </c>
      <c r="ET257" s="218">
        <f t="shared" si="545"/>
        <v>0</v>
      </c>
      <c r="EU257" s="218">
        <f t="shared" si="545"/>
        <v>0</v>
      </c>
      <c r="EV257" s="218">
        <f t="shared" si="545"/>
        <v>0</v>
      </c>
      <c r="EW257" s="218">
        <f t="shared" ref="EW257" si="546">EW258</f>
        <v>133431514.8</v>
      </c>
      <c r="EX257" s="218">
        <f t="shared" ref="EX257:GZ257" si="547">EX258</f>
        <v>157396240</v>
      </c>
      <c r="EY257" s="218">
        <f t="shared" si="547"/>
        <v>144098000</v>
      </c>
      <c r="EZ257" s="218">
        <f t="shared" si="547"/>
        <v>144098000</v>
      </c>
      <c r="FA257" s="218">
        <f t="shared" si="547"/>
        <v>0</v>
      </c>
      <c r="FB257" s="218">
        <f t="shared" si="547"/>
        <v>0</v>
      </c>
      <c r="FC257" s="218">
        <f t="shared" si="547"/>
        <v>0</v>
      </c>
      <c r="FD257" s="218">
        <f t="shared" si="547"/>
        <v>0</v>
      </c>
      <c r="FE257" s="218">
        <f t="shared" si="547"/>
        <v>0</v>
      </c>
      <c r="FF257" s="218">
        <f t="shared" si="547"/>
        <v>0</v>
      </c>
      <c r="FG257" s="218">
        <f t="shared" si="547"/>
        <v>137434460.24399999</v>
      </c>
      <c r="FH257" s="218">
        <f t="shared" si="547"/>
        <v>0</v>
      </c>
      <c r="FI257" s="218">
        <f t="shared" si="547"/>
        <v>0</v>
      </c>
      <c r="FJ257" s="218">
        <f t="shared" si="547"/>
        <v>0</v>
      </c>
      <c r="FK257" s="218">
        <f t="shared" si="547"/>
        <v>0</v>
      </c>
      <c r="FL257" s="218">
        <f t="shared" si="547"/>
        <v>0</v>
      </c>
      <c r="FM257" s="218">
        <f t="shared" si="547"/>
        <v>150000000</v>
      </c>
      <c r="FN257" s="218">
        <f t="shared" si="547"/>
        <v>27980000</v>
      </c>
      <c r="FO257" s="218">
        <f t="shared" si="547"/>
        <v>2798000</v>
      </c>
      <c r="FP257" s="218">
        <f t="shared" si="547"/>
        <v>0</v>
      </c>
      <c r="FQ257" s="218">
        <f t="shared" si="547"/>
        <v>0</v>
      </c>
      <c r="FR257" s="218">
        <f t="shared" si="547"/>
        <v>0</v>
      </c>
      <c r="FS257" s="218">
        <f t="shared" si="547"/>
        <v>0</v>
      </c>
      <c r="FT257" s="218">
        <f t="shared" si="547"/>
        <v>0</v>
      </c>
      <c r="FU257" s="218">
        <f t="shared" si="547"/>
        <v>0</v>
      </c>
      <c r="FV257" s="218">
        <f t="shared" si="547"/>
        <v>0</v>
      </c>
      <c r="FW257" s="218">
        <f t="shared" si="547"/>
        <v>0</v>
      </c>
      <c r="FX257" s="218">
        <f t="shared" si="547"/>
        <v>0</v>
      </c>
      <c r="FY257" s="218">
        <f t="shared" si="547"/>
        <v>0</v>
      </c>
      <c r="FZ257" s="218">
        <f t="shared" si="547"/>
        <v>0</v>
      </c>
      <c r="GA257" s="218">
        <f t="shared" si="547"/>
        <v>0</v>
      </c>
      <c r="GB257" s="218">
        <f t="shared" si="547"/>
        <v>0</v>
      </c>
      <c r="GC257" s="218">
        <f t="shared" si="547"/>
        <v>0</v>
      </c>
      <c r="GD257" s="218">
        <f t="shared" si="547"/>
        <v>0</v>
      </c>
      <c r="GE257" s="218">
        <f t="shared" si="547"/>
        <v>0</v>
      </c>
      <c r="GF257" s="218">
        <f t="shared" si="547"/>
        <v>0</v>
      </c>
      <c r="GG257" s="218">
        <f t="shared" si="547"/>
        <v>0</v>
      </c>
      <c r="GH257" s="218">
        <f t="shared" si="547"/>
        <v>0</v>
      </c>
      <c r="GI257" s="218">
        <f t="shared" si="547"/>
        <v>0</v>
      </c>
      <c r="GJ257" s="218">
        <f t="shared" si="547"/>
        <v>0</v>
      </c>
      <c r="GK257" s="218">
        <f t="shared" si="547"/>
        <v>0</v>
      </c>
      <c r="GL257" s="218">
        <f t="shared" si="547"/>
        <v>0</v>
      </c>
      <c r="GM257" s="218">
        <f t="shared" si="547"/>
        <v>0</v>
      </c>
      <c r="GN257" s="218">
        <f t="shared" si="547"/>
        <v>0</v>
      </c>
      <c r="GO257" s="218">
        <f t="shared" si="547"/>
        <v>0</v>
      </c>
      <c r="GP257" s="218">
        <f t="shared" si="547"/>
        <v>0</v>
      </c>
      <c r="GQ257" s="218">
        <f t="shared" si="547"/>
        <v>0</v>
      </c>
      <c r="GR257" s="218">
        <f t="shared" si="547"/>
        <v>0</v>
      </c>
      <c r="GS257" s="218">
        <f t="shared" si="547"/>
        <v>0</v>
      </c>
      <c r="GT257" s="218">
        <f t="shared" si="547"/>
        <v>0</v>
      </c>
      <c r="GU257" s="218">
        <f t="shared" si="547"/>
        <v>137434460.24399999</v>
      </c>
      <c r="GV257" s="218">
        <f t="shared" si="547"/>
        <v>150000000</v>
      </c>
      <c r="GW257" s="218">
        <f t="shared" si="547"/>
        <v>27980000</v>
      </c>
      <c r="GX257" s="218">
        <f t="shared" si="547"/>
        <v>2798000</v>
      </c>
      <c r="GY257" s="218">
        <f t="shared" si="547"/>
        <v>0</v>
      </c>
      <c r="GZ257" s="840">
        <f t="shared" si="547"/>
        <v>526183135.04400003</v>
      </c>
      <c r="HA257" s="256"/>
      <c r="HB257" s="263"/>
      <c r="HC257" s="326"/>
    </row>
    <row r="258" spans="1:211" ht="24.75" customHeight="1" x14ac:dyDescent="0.2">
      <c r="A258" s="782"/>
      <c r="B258" s="783"/>
      <c r="C258" s="266">
        <v>55</v>
      </c>
      <c r="D258" s="267" t="s">
        <v>619</v>
      </c>
      <c r="E258" s="270"/>
      <c r="F258" s="270"/>
      <c r="G258" s="269"/>
      <c r="H258" s="269"/>
      <c r="I258" s="269"/>
      <c r="J258" s="269"/>
      <c r="K258" s="269"/>
      <c r="L258" s="269"/>
      <c r="M258" s="269"/>
      <c r="N258" s="269"/>
      <c r="O258" s="269"/>
      <c r="P258" s="269"/>
      <c r="Q258" s="269"/>
      <c r="R258" s="269"/>
      <c r="S258" s="269"/>
      <c r="T258" s="269"/>
      <c r="U258" s="269"/>
      <c r="V258" s="269"/>
      <c r="W258" s="269"/>
      <c r="X258" s="269"/>
      <c r="Y258" s="269"/>
      <c r="Z258" s="269"/>
      <c r="AA258" s="269"/>
      <c r="AB258" s="269"/>
      <c r="AC258" s="51">
        <f t="shared" ref="AC258:BL258" si="548">SUM(AC259:AC261)</f>
        <v>0</v>
      </c>
      <c r="AD258" s="51">
        <f t="shared" si="548"/>
        <v>0</v>
      </c>
      <c r="AE258" s="51">
        <f t="shared" si="548"/>
        <v>0</v>
      </c>
      <c r="AF258" s="51">
        <f t="shared" si="548"/>
        <v>0</v>
      </c>
      <c r="AG258" s="51">
        <f t="shared" si="548"/>
        <v>125772000</v>
      </c>
      <c r="AH258" s="51">
        <f t="shared" si="548"/>
        <v>125772000</v>
      </c>
      <c r="AI258" s="51">
        <f t="shared" si="548"/>
        <v>117318662</v>
      </c>
      <c r="AJ258" s="51">
        <f t="shared" si="548"/>
        <v>117318662</v>
      </c>
      <c r="AK258" s="51">
        <f t="shared" si="548"/>
        <v>0</v>
      </c>
      <c r="AL258" s="51">
        <f t="shared" si="548"/>
        <v>0</v>
      </c>
      <c r="AM258" s="51">
        <f t="shared" si="548"/>
        <v>0</v>
      </c>
      <c r="AN258" s="51">
        <f t="shared" si="548"/>
        <v>0</v>
      </c>
      <c r="AO258" s="51">
        <f t="shared" si="548"/>
        <v>0</v>
      </c>
      <c r="AP258" s="51">
        <f t="shared" si="548"/>
        <v>35000000</v>
      </c>
      <c r="AQ258" s="51">
        <f t="shared" si="548"/>
        <v>26950000</v>
      </c>
      <c r="AR258" s="51">
        <f t="shared" si="548"/>
        <v>26950000</v>
      </c>
      <c r="AS258" s="51">
        <f t="shared" si="548"/>
        <v>0</v>
      </c>
      <c r="AT258" s="51">
        <f t="shared" si="548"/>
        <v>0</v>
      </c>
      <c r="AU258" s="51">
        <f t="shared" si="548"/>
        <v>0</v>
      </c>
      <c r="AV258" s="51">
        <f t="shared" si="548"/>
        <v>0</v>
      </c>
      <c r="AW258" s="51">
        <f t="shared" si="548"/>
        <v>0</v>
      </c>
      <c r="AX258" s="51">
        <f t="shared" si="548"/>
        <v>0</v>
      </c>
      <c r="AY258" s="51">
        <f t="shared" si="548"/>
        <v>0</v>
      </c>
      <c r="AZ258" s="51">
        <f t="shared" si="548"/>
        <v>0</v>
      </c>
      <c r="BA258" s="51">
        <f t="shared" si="548"/>
        <v>0</v>
      </c>
      <c r="BB258" s="51">
        <f t="shared" si="548"/>
        <v>0</v>
      </c>
      <c r="BC258" s="51">
        <f t="shared" si="548"/>
        <v>0</v>
      </c>
      <c r="BD258" s="51">
        <f t="shared" si="548"/>
        <v>0</v>
      </c>
      <c r="BE258" s="51">
        <f t="shared" si="548"/>
        <v>0</v>
      </c>
      <c r="BF258" s="51">
        <f t="shared" si="548"/>
        <v>0</v>
      </c>
      <c r="BG258" s="51">
        <f t="shared" si="548"/>
        <v>0</v>
      </c>
      <c r="BH258" s="51">
        <f t="shared" si="548"/>
        <v>0</v>
      </c>
      <c r="BI258" s="51">
        <f t="shared" si="548"/>
        <v>0</v>
      </c>
      <c r="BJ258" s="51">
        <f t="shared" si="548"/>
        <v>0</v>
      </c>
      <c r="BK258" s="51">
        <f t="shared" si="548"/>
        <v>0</v>
      </c>
      <c r="BL258" s="51">
        <f t="shared" si="548"/>
        <v>0</v>
      </c>
      <c r="BM258" s="51">
        <f t="shared" ref="BM258:DX258" si="549">SUM(BM259:BM261)</f>
        <v>125772000</v>
      </c>
      <c r="BN258" s="51">
        <f t="shared" si="549"/>
        <v>160772000</v>
      </c>
      <c r="BO258" s="51">
        <f t="shared" si="549"/>
        <v>144268662</v>
      </c>
      <c r="BP258" s="51">
        <f t="shared" si="549"/>
        <v>144268662</v>
      </c>
      <c r="BQ258" s="51">
        <f t="shared" si="549"/>
        <v>0</v>
      </c>
      <c r="BR258" s="51">
        <f t="shared" si="549"/>
        <v>0</v>
      </c>
      <c r="BS258" s="51">
        <f t="shared" si="549"/>
        <v>0</v>
      </c>
      <c r="BT258" s="51">
        <f t="shared" si="549"/>
        <v>0</v>
      </c>
      <c r="BU258" s="51">
        <f t="shared" si="549"/>
        <v>129545160</v>
      </c>
      <c r="BV258" s="51">
        <f t="shared" si="549"/>
        <v>0</v>
      </c>
      <c r="BW258" s="51">
        <f t="shared" si="549"/>
        <v>0</v>
      </c>
      <c r="BX258" s="51">
        <f t="shared" si="549"/>
        <v>0</v>
      </c>
      <c r="BY258" s="51">
        <f t="shared" si="549"/>
        <v>0</v>
      </c>
      <c r="BZ258" s="51">
        <f t="shared" si="549"/>
        <v>0</v>
      </c>
      <c r="CA258" s="51">
        <f t="shared" si="549"/>
        <v>129545160</v>
      </c>
      <c r="CB258" s="51">
        <f t="shared" si="549"/>
        <v>119632000</v>
      </c>
      <c r="CC258" s="51">
        <f t="shared" si="549"/>
        <v>119632000</v>
      </c>
      <c r="CD258" s="51">
        <f t="shared" si="549"/>
        <v>0</v>
      </c>
      <c r="CE258" s="51">
        <f t="shared" si="549"/>
        <v>0</v>
      </c>
      <c r="CF258" s="51">
        <f t="shared" si="549"/>
        <v>0</v>
      </c>
      <c r="CG258" s="51">
        <f t="shared" si="549"/>
        <v>0</v>
      </c>
      <c r="CH258" s="51">
        <f t="shared" si="549"/>
        <v>0</v>
      </c>
      <c r="CI258" s="51">
        <f t="shared" si="549"/>
        <v>0</v>
      </c>
      <c r="CJ258" s="51">
        <f t="shared" si="549"/>
        <v>0</v>
      </c>
      <c r="CK258" s="51">
        <f t="shared" si="549"/>
        <v>0</v>
      </c>
      <c r="CL258" s="51">
        <f t="shared" si="549"/>
        <v>0</v>
      </c>
      <c r="CM258" s="51">
        <f t="shared" si="549"/>
        <v>0</v>
      </c>
      <c r="CN258" s="51">
        <f t="shared" si="549"/>
        <v>0</v>
      </c>
      <c r="CO258" s="51">
        <f t="shared" si="549"/>
        <v>0</v>
      </c>
      <c r="CP258" s="51">
        <f t="shared" si="549"/>
        <v>0</v>
      </c>
      <c r="CQ258" s="51">
        <f t="shared" si="549"/>
        <v>0</v>
      </c>
      <c r="CR258" s="51">
        <f t="shared" si="549"/>
        <v>0</v>
      </c>
      <c r="CS258" s="51">
        <f t="shared" si="549"/>
        <v>0</v>
      </c>
      <c r="CT258" s="51">
        <f t="shared" si="549"/>
        <v>0</v>
      </c>
      <c r="CU258" s="51">
        <f t="shared" si="549"/>
        <v>0</v>
      </c>
      <c r="CV258" s="51">
        <f t="shared" si="549"/>
        <v>0</v>
      </c>
      <c r="CW258" s="51">
        <f t="shared" si="549"/>
        <v>0</v>
      </c>
      <c r="CX258" s="51">
        <f t="shared" si="549"/>
        <v>0</v>
      </c>
      <c r="CY258" s="51">
        <f t="shared" si="549"/>
        <v>0</v>
      </c>
      <c r="CZ258" s="51">
        <f t="shared" si="549"/>
        <v>0</v>
      </c>
      <c r="DA258" s="51">
        <f t="shared" si="549"/>
        <v>0</v>
      </c>
      <c r="DB258" s="51">
        <f t="shared" si="549"/>
        <v>0</v>
      </c>
      <c r="DC258" s="51">
        <f t="shared" si="549"/>
        <v>0</v>
      </c>
      <c r="DD258" s="51">
        <f t="shared" si="549"/>
        <v>0</v>
      </c>
      <c r="DE258" s="51">
        <f t="shared" si="549"/>
        <v>129545160</v>
      </c>
      <c r="DF258" s="51">
        <f t="shared" si="549"/>
        <v>129545160</v>
      </c>
      <c r="DG258" s="51">
        <f t="shared" si="549"/>
        <v>119632000</v>
      </c>
      <c r="DH258" s="51">
        <f t="shared" si="549"/>
        <v>119632000</v>
      </c>
      <c r="DI258" s="51">
        <f t="shared" si="549"/>
        <v>0</v>
      </c>
      <c r="DJ258" s="51">
        <f t="shared" si="549"/>
        <v>0</v>
      </c>
      <c r="DK258" s="51">
        <f t="shared" si="549"/>
        <v>0</v>
      </c>
      <c r="DL258" s="51">
        <f t="shared" si="549"/>
        <v>0</v>
      </c>
      <c r="DM258" s="51">
        <f t="shared" si="549"/>
        <v>0</v>
      </c>
      <c r="DN258" s="51">
        <f t="shared" si="549"/>
        <v>133431514.8</v>
      </c>
      <c r="DO258" s="51">
        <f t="shared" si="549"/>
        <v>0</v>
      </c>
      <c r="DP258" s="51">
        <f t="shared" si="549"/>
        <v>0</v>
      </c>
      <c r="DQ258" s="51">
        <f t="shared" si="549"/>
        <v>0</v>
      </c>
      <c r="DR258" s="51">
        <f t="shared" si="549"/>
        <v>0</v>
      </c>
      <c r="DS258" s="51">
        <f t="shared" si="549"/>
        <v>0</v>
      </c>
      <c r="DT258" s="51">
        <f t="shared" si="549"/>
        <v>157396240</v>
      </c>
      <c r="DU258" s="51">
        <f t="shared" si="549"/>
        <v>144098000</v>
      </c>
      <c r="DV258" s="51">
        <f t="shared" si="549"/>
        <v>144098000</v>
      </c>
      <c r="DW258" s="51">
        <f t="shared" si="549"/>
        <v>0</v>
      </c>
      <c r="DX258" s="51">
        <f t="shared" si="549"/>
        <v>0</v>
      </c>
      <c r="DY258" s="51">
        <f t="shared" ref="DY258:EW258" si="550">SUM(DY259:DY261)</f>
        <v>0</v>
      </c>
      <c r="DZ258" s="51">
        <f t="shared" si="550"/>
        <v>0</v>
      </c>
      <c r="EA258" s="51">
        <f t="shared" si="550"/>
        <v>0</v>
      </c>
      <c r="EB258" s="51">
        <f t="shared" si="550"/>
        <v>0</v>
      </c>
      <c r="EC258" s="51">
        <f t="shared" si="550"/>
        <v>0</v>
      </c>
      <c r="ED258" s="51">
        <f t="shared" si="550"/>
        <v>0</v>
      </c>
      <c r="EE258" s="51">
        <f t="shared" si="550"/>
        <v>0</v>
      </c>
      <c r="EF258" s="51">
        <f t="shared" si="550"/>
        <v>0</v>
      </c>
      <c r="EG258" s="51">
        <f t="shared" si="550"/>
        <v>0</v>
      </c>
      <c r="EH258" s="51">
        <f t="shared" si="550"/>
        <v>0</v>
      </c>
      <c r="EI258" s="51">
        <f t="shared" si="550"/>
        <v>0</v>
      </c>
      <c r="EJ258" s="51">
        <f t="shared" si="550"/>
        <v>0</v>
      </c>
      <c r="EK258" s="51">
        <f t="shared" si="550"/>
        <v>0</v>
      </c>
      <c r="EL258" s="51">
        <f t="shared" si="550"/>
        <v>0</v>
      </c>
      <c r="EM258" s="51">
        <f t="shared" si="550"/>
        <v>0</v>
      </c>
      <c r="EN258" s="51">
        <f t="shared" si="550"/>
        <v>0</v>
      </c>
      <c r="EO258" s="51">
        <f t="shared" si="550"/>
        <v>0</v>
      </c>
      <c r="EP258" s="51">
        <f t="shared" si="550"/>
        <v>0</v>
      </c>
      <c r="EQ258" s="51">
        <f t="shared" si="550"/>
        <v>0</v>
      </c>
      <c r="ER258" s="51">
        <f t="shared" si="550"/>
        <v>0</v>
      </c>
      <c r="ES258" s="51">
        <f t="shared" si="550"/>
        <v>0</v>
      </c>
      <c r="ET258" s="51">
        <f t="shared" si="550"/>
        <v>0</v>
      </c>
      <c r="EU258" s="51">
        <f t="shared" si="550"/>
        <v>0</v>
      </c>
      <c r="EV258" s="51">
        <f t="shared" si="550"/>
        <v>0</v>
      </c>
      <c r="EW258" s="51">
        <f t="shared" si="550"/>
        <v>133431514.8</v>
      </c>
      <c r="EX258" s="51">
        <f t="shared" ref="EX258:GZ258" si="551">SUM(EX259:EX261)</f>
        <v>157396240</v>
      </c>
      <c r="EY258" s="51">
        <f t="shared" si="551"/>
        <v>144098000</v>
      </c>
      <c r="EZ258" s="51">
        <f t="shared" si="551"/>
        <v>144098000</v>
      </c>
      <c r="FA258" s="51">
        <f t="shared" si="551"/>
        <v>0</v>
      </c>
      <c r="FB258" s="51">
        <f t="shared" si="551"/>
        <v>0</v>
      </c>
      <c r="FC258" s="51">
        <f t="shared" si="551"/>
        <v>0</v>
      </c>
      <c r="FD258" s="51">
        <f t="shared" si="551"/>
        <v>0</v>
      </c>
      <c r="FE258" s="51">
        <f t="shared" si="551"/>
        <v>0</v>
      </c>
      <c r="FF258" s="51">
        <f t="shared" si="551"/>
        <v>0</v>
      </c>
      <c r="FG258" s="51">
        <f t="shared" si="551"/>
        <v>137434460.24399999</v>
      </c>
      <c r="FH258" s="51">
        <f t="shared" si="551"/>
        <v>0</v>
      </c>
      <c r="FI258" s="51">
        <f t="shared" si="551"/>
        <v>0</v>
      </c>
      <c r="FJ258" s="51">
        <f t="shared" si="551"/>
        <v>0</v>
      </c>
      <c r="FK258" s="51">
        <f t="shared" si="551"/>
        <v>0</v>
      </c>
      <c r="FL258" s="51">
        <f t="shared" si="551"/>
        <v>0</v>
      </c>
      <c r="FM258" s="51">
        <f t="shared" si="551"/>
        <v>150000000</v>
      </c>
      <c r="FN258" s="51">
        <f t="shared" si="551"/>
        <v>27980000</v>
      </c>
      <c r="FO258" s="51">
        <f t="shared" si="551"/>
        <v>2798000</v>
      </c>
      <c r="FP258" s="51">
        <f t="shared" si="551"/>
        <v>0</v>
      </c>
      <c r="FQ258" s="51">
        <f t="shared" si="551"/>
        <v>0</v>
      </c>
      <c r="FR258" s="51">
        <f t="shared" si="551"/>
        <v>0</v>
      </c>
      <c r="FS258" s="51">
        <f t="shared" si="551"/>
        <v>0</v>
      </c>
      <c r="FT258" s="51">
        <f t="shared" si="551"/>
        <v>0</v>
      </c>
      <c r="FU258" s="51">
        <f t="shared" si="551"/>
        <v>0</v>
      </c>
      <c r="FV258" s="51">
        <f t="shared" si="551"/>
        <v>0</v>
      </c>
      <c r="FW258" s="51">
        <f t="shared" si="551"/>
        <v>0</v>
      </c>
      <c r="FX258" s="51">
        <f t="shared" si="551"/>
        <v>0</v>
      </c>
      <c r="FY258" s="51">
        <f t="shared" si="551"/>
        <v>0</v>
      </c>
      <c r="FZ258" s="51">
        <f t="shared" si="551"/>
        <v>0</v>
      </c>
      <c r="GA258" s="51">
        <f t="shared" si="551"/>
        <v>0</v>
      </c>
      <c r="GB258" s="51">
        <f t="shared" si="551"/>
        <v>0</v>
      </c>
      <c r="GC258" s="51">
        <f t="shared" si="551"/>
        <v>0</v>
      </c>
      <c r="GD258" s="51">
        <f t="shared" si="551"/>
        <v>0</v>
      </c>
      <c r="GE258" s="51">
        <f t="shared" si="551"/>
        <v>0</v>
      </c>
      <c r="GF258" s="51">
        <f t="shared" si="551"/>
        <v>0</v>
      </c>
      <c r="GG258" s="51">
        <f t="shared" si="551"/>
        <v>0</v>
      </c>
      <c r="GH258" s="51">
        <f t="shared" si="551"/>
        <v>0</v>
      </c>
      <c r="GI258" s="51">
        <f t="shared" si="551"/>
        <v>0</v>
      </c>
      <c r="GJ258" s="51">
        <f t="shared" si="551"/>
        <v>0</v>
      </c>
      <c r="GK258" s="51">
        <f t="shared" si="551"/>
        <v>0</v>
      </c>
      <c r="GL258" s="51">
        <f t="shared" si="551"/>
        <v>0</v>
      </c>
      <c r="GM258" s="51">
        <f t="shared" si="551"/>
        <v>0</v>
      </c>
      <c r="GN258" s="51">
        <f t="shared" si="551"/>
        <v>0</v>
      </c>
      <c r="GO258" s="51">
        <f t="shared" si="551"/>
        <v>0</v>
      </c>
      <c r="GP258" s="51">
        <f t="shared" si="551"/>
        <v>0</v>
      </c>
      <c r="GQ258" s="51">
        <f t="shared" si="551"/>
        <v>0</v>
      </c>
      <c r="GR258" s="51">
        <f t="shared" si="551"/>
        <v>0</v>
      </c>
      <c r="GS258" s="51">
        <f t="shared" si="551"/>
        <v>0</v>
      </c>
      <c r="GT258" s="51">
        <f t="shared" si="551"/>
        <v>0</v>
      </c>
      <c r="GU258" s="51">
        <f t="shared" si="551"/>
        <v>137434460.24399999</v>
      </c>
      <c r="GV258" s="51">
        <f t="shared" si="551"/>
        <v>150000000</v>
      </c>
      <c r="GW258" s="51">
        <f t="shared" si="551"/>
        <v>27980000</v>
      </c>
      <c r="GX258" s="51">
        <f t="shared" si="551"/>
        <v>2798000</v>
      </c>
      <c r="GY258" s="51">
        <f t="shared" si="551"/>
        <v>0</v>
      </c>
      <c r="GZ258" s="771">
        <f t="shared" si="551"/>
        <v>526183135.04400003</v>
      </c>
      <c r="HA258" s="269"/>
      <c r="HB258" s="266"/>
      <c r="HC258" s="326"/>
    </row>
    <row r="259" spans="1:211" ht="86.25" customHeight="1" x14ac:dyDescent="0.2">
      <c r="A259" s="782"/>
      <c r="B259" s="357"/>
      <c r="C259" s="313" t="s">
        <v>620</v>
      </c>
      <c r="D259" s="280" t="s">
        <v>621</v>
      </c>
      <c r="E259" s="546">
        <v>2</v>
      </c>
      <c r="F259" s="546">
        <v>2</v>
      </c>
      <c r="G259" s="287">
        <v>177</v>
      </c>
      <c r="H259" s="283" t="s">
        <v>622</v>
      </c>
      <c r="I259" s="504" t="s">
        <v>623</v>
      </c>
      <c r="J259" s="587" t="s">
        <v>444</v>
      </c>
      <c r="K259" s="532">
        <v>2</v>
      </c>
      <c r="L259" s="548" t="s">
        <v>58</v>
      </c>
      <c r="M259" s="286">
        <v>2</v>
      </c>
      <c r="N259" s="286">
        <v>2</v>
      </c>
      <c r="O259" s="547">
        <v>2</v>
      </c>
      <c r="P259" s="556">
        <v>2</v>
      </c>
      <c r="Q259" s="554">
        <v>2</v>
      </c>
      <c r="R259" s="289"/>
      <c r="S259" s="552">
        <v>2</v>
      </c>
      <c r="T259" s="554">
        <v>2</v>
      </c>
      <c r="U259" s="554"/>
      <c r="V259" s="552">
        <v>2</v>
      </c>
      <c r="W259" s="554">
        <v>2</v>
      </c>
      <c r="X259" s="548"/>
      <c r="Y259" s="548">
        <v>0</v>
      </c>
      <c r="Z259" s="594"/>
      <c r="AA259" s="287">
        <v>3</v>
      </c>
      <c r="AB259" s="284" t="s">
        <v>455</v>
      </c>
      <c r="AC259" s="57"/>
      <c r="AD259" s="58"/>
      <c r="AE259" s="59"/>
      <c r="AF259" s="59"/>
      <c r="AG259" s="57"/>
      <c r="AH259" s="58"/>
      <c r="AI259" s="58"/>
      <c r="AJ259" s="58"/>
      <c r="AK259" s="57"/>
      <c r="AL259" s="58"/>
      <c r="AM259" s="58"/>
      <c r="AN259" s="58"/>
      <c r="AO259" s="57"/>
      <c r="AP259" s="58"/>
      <c r="AQ259" s="58"/>
      <c r="AR259" s="58"/>
      <c r="AS259" s="57"/>
      <c r="AT259" s="58"/>
      <c r="AU259" s="59"/>
      <c r="AV259" s="59"/>
      <c r="AW259" s="57"/>
      <c r="AX259" s="58"/>
      <c r="AY259" s="58"/>
      <c r="AZ259" s="58"/>
      <c r="BA259" s="57"/>
      <c r="BB259" s="58"/>
      <c r="BC259" s="58"/>
      <c r="BD259" s="58"/>
      <c r="BE259" s="57"/>
      <c r="BF259" s="58"/>
      <c r="BG259" s="59"/>
      <c r="BH259" s="59"/>
      <c r="BI259" s="57"/>
      <c r="BJ259" s="58"/>
      <c r="BK259" s="58"/>
      <c r="BL259" s="58"/>
      <c r="BM259" s="53">
        <f>+AC259+AG259+AK259+AO259+AS259+AW259+BA259+BE259+BI259</f>
        <v>0</v>
      </c>
      <c r="BN259" s="54">
        <f t="shared" ref="BN259:BP261" si="552">AD259+AH259+AL259+AP259+AT259+AX259+BB259+BF259+BJ259</f>
        <v>0</v>
      </c>
      <c r="BO259" s="54">
        <f t="shared" si="552"/>
        <v>0</v>
      </c>
      <c r="BP259" s="54">
        <f t="shared" si="552"/>
        <v>0</v>
      </c>
      <c r="BQ259" s="87"/>
      <c r="BR259" s="87"/>
      <c r="BS259" s="87"/>
      <c r="BT259" s="87"/>
      <c r="BU259" s="87"/>
      <c r="BV259" s="87"/>
      <c r="BW259" s="87"/>
      <c r="BX259" s="87"/>
      <c r="BY259" s="87"/>
      <c r="BZ259" s="87"/>
      <c r="CA259" s="87"/>
      <c r="CB259" s="87"/>
      <c r="CC259" s="87"/>
      <c r="CD259" s="87"/>
      <c r="CE259" s="87"/>
      <c r="CF259" s="87"/>
      <c r="CG259" s="87"/>
      <c r="CH259" s="87"/>
      <c r="CI259" s="87"/>
      <c r="CJ259" s="87"/>
      <c r="CK259" s="87"/>
      <c r="CL259" s="87"/>
      <c r="CM259" s="87"/>
      <c r="CN259" s="87"/>
      <c r="CO259" s="87"/>
      <c r="CP259" s="87"/>
      <c r="CQ259" s="87"/>
      <c r="CR259" s="87"/>
      <c r="CS259" s="87"/>
      <c r="CT259" s="87"/>
      <c r="CU259" s="87"/>
      <c r="CV259" s="87"/>
      <c r="CW259" s="87"/>
      <c r="CX259" s="87"/>
      <c r="CY259" s="87"/>
      <c r="CZ259" s="87"/>
      <c r="DA259" s="87"/>
      <c r="DB259" s="87"/>
      <c r="DC259" s="87"/>
      <c r="DD259" s="87"/>
      <c r="DE259" s="85">
        <f t="shared" ref="DE259:DH261" si="553">BQ259+BU259+BZ259+CE259+CI259+CM259+CQ259+CV259+DA259</f>
        <v>0</v>
      </c>
      <c r="DF259" s="100">
        <f t="shared" si="553"/>
        <v>0</v>
      </c>
      <c r="DG259" s="100">
        <f t="shared" si="553"/>
        <v>0</v>
      </c>
      <c r="DH259" s="100">
        <f t="shared" si="553"/>
        <v>0</v>
      </c>
      <c r="DI259" s="100"/>
      <c r="DJ259" s="88"/>
      <c r="DK259" s="66"/>
      <c r="DL259" s="88"/>
      <c r="DM259" s="88"/>
      <c r="DN259" s="88"/>
      <c r="DO259" s="88"/>
      <c r="DP259" s="88"/>
      <c r="DQ259" s="88"/>
      <c r="DR259" s="88"/>
      <c r="DS259" s="88"/>
      <c r="DT259" s="88"/>
      <c r="DU259" s="88"/>
      <c r="DV259" s="88"/>
      <c r="DW259" s="88"/>
      <c r="DX259" s="88"/>
      <c r="DY259" s="88"/>
      <c r="DZ259" s="88"/>
      <c r="EA259" s="88"/>
      <c r="EB259" s="88"/>
      <c r="EC259" s="88"/>
      <c r="ED259" s="88"/>
      <c r="EE259" s="88"/>
      <c r="EF259" s="88"/>
      <c r="EG259" s="88"/>
      <c r="EH259" s="88"/>
      <c r="EI259" s="88"/>
      <c r="EJ259" s="88"/>
      <c r="EK259" s="88"/>
      <c r="EL259" s="88"/>
      <c r="EM259" s="88"/>
      <c r="EN259" s="88"/>
      <c r="EO259" s="88"/>
      <c r="EP259" s="88"/>
      <c r="EQ259" s="88"/>
      <c r="ER259" s="88"/>
      <c r="ES259" s="88"/>
      <c r="ET259" s="87"/>
      <c r="EU259" s="87"/>
      <c r="EV259" s="87"/>
      <c r="EW259" s="85">
        <f t="shared" ref="EW259:EX261" si="554">DJ259+DN259+DS259+DX259+EB259+EF259+EJ259+EN259+ES259</f>
        <v>0</v>
      </c>
      <c r="EX259" s="90">
        <f t="shared" si="554"/>
        <v>0</v>
      </c>
      <c r="EY259" s="90">
        <f t="shared" ref="EY259:EZ261" si="555">DL259+DP259+DU259+DZ259+ED259+EH259+EL259+EP259+EU259</f>
        <v>0</v>
      </c>
      <c r="EZ259" s="90">
        <f t="shared" si="555"/>
        <v>0</v>
      </c>
      <c r="FA259" s="192"/>
      <c r="FB259" s="87"/>
      <c r="FC259" s="88"/>
      <c r="FD259" s="88"/>
      <c r="FE259" s="88"/>
      <c r="FF259" s="147"/>
      <c r="FG259" s="87"/>
      <c r="FH259" s="87"/>
      <c r="FI259" s="87"/>
      <c r="FJ259" s="87"/>
      <c r="FK259" s="87"/>
      <c r="FL259" s="87"/>
      <c r="FM259" s="87"/>
      <c r="FN259" s="87"/>
      <c r="FO259" s="87"/>
      <c r="FP259" s="87"/>
      <c r="FQ259" s="87"/>
      <c r="FR259" s="87"/>
      <c r="FS259" s="87"/>
      <c r="FT259" s="87"/>
      <c r="FU259" s="87"/>
      <c r="FV259" s="87"/>
      <c r="FW259" s="87"/>
      <c r="FX259" s="87"/>
      <c r="FY259" s="87"/>
      <c r="FZ259" s="87"/>
      <c r="GA259" s="87"/>
      <c r="GB259" s="87"/>
      <c r="GC259" s="87"/>
      <c r="GD259" s="87"/>
      <c r="GE259" s="87"/>
      <c r="GF259" s="87"/>
      <c r="GG259" s="87"/>
      <c r="GH259" s="87"/>
      <c r="GI259" s="87"/>
      <c r="GJ259" s="87"/>
      <c r="GK259" s="87"/>
      <c r="GL259" s="87"/>
      <c r="GM259" s="87"/>
      <c r="GN259" s="87"/>
      <c r="GO259" s="87"/>
      <c r="GP259" s="87"/>
      <c r="GQ259" s="87"/>
      <c r="GR259" s="87"/>
      <c r="GS259" s="87"/>
      <c r="GT259" s="87"/>
      <c r="GU259" s="85">
        <f t="shared" ref="GU259:GY261" si="556">FB259+FG259+FL259+FQ259+FV259+GA259+GF259+GK259+GP259</f>
        <v>0</v>
      </c>
      <c r="GV259" s="85">
        <f t="shared" si="556"/>
        <v>0</v>
      </c>
      <c r="GW259" s="85">
        <f t="shared" si="556"/>
        <v>0</v>
      </c>
      <c r="GX259" s="85">
        <f t="shared" si="556"/>
        <v>0</v>
      </c>
      <c r="GY259" s="85">
        <f t="shared" si="556"/>
        <v>0</v>
      </c>
      <c r="GZ259" s="772">
        <f>BM259+DE259+EW259+GU259</f>
        <v>0</v>
      </c>
      <c r="HA259" s="745" t="s">
        <v>1112</v>
      </c>
      <c r="HB259" s="297" t="s">
        <v>1385</v>
      </c>
      <c r="HC259" s="303" t="s">
        <v>1496</v>
      </c>
    </row>
    <row r="260" spans="1:211" ht="177.75" customHeight="1" x14ac:dyDescent="0.2">
      <c r="A260" s="782"/>
      <c r="B260" s="357"/>
      <c r="C260" s="313" t="s">
        <v>624</v>
      </c>
      <c r="D260" s="280" t="s">
        <v>625</v>
      </c>
      <c r="E260" s="601">
        <v>0</v>
      </c>
      <c r="F260" s="601">
        <v>0.8</v>
      </c>
      <c r="G260" s="287">
        <v>178</v>
      </c>
      <c r="H260" s="283" t="s">
        <v>626</v>
      </c>
      <c r="I260" s="504" t="s">
        <v>627</v>
      </c>
      <c r="J260" s="587" t="s">
        <v>444</v>
      </c>
      <c r="K260" s="532">
        <v>2</v>
      </c>
      <c r="L260" s="548" t="s">
        <v>58</v>
      </c>
      <c r="M260" s="286">
        <v>0</v>
      </c>
      <c r="N260" s="286">
        <v>3</v>
      </c>
      <c r="O260" s="547">
        <v>3</v>
      </c>
      <c r="P260" s="556">
        <v>3</v>
      </c>
      <c r="Q260" s="554">
        <v>3</v>
      </c>
      <c r="R260" s="289"/>
      <c r="S260" s="552">
        <v>3</v>
      </c>
      <c r="T260" s="554">
        <v>3</v>
      </c>
      <c r="U260" s="554"/>
      <c r="V260" s="552">
        <v>3</v>
      </c>
      <c r="W260" s="554">
        <v>3</v>
      </c>
      <c r="X260" s="548"/>
      <c r="Y260" s="704">
        <v>0.1</v>
      </c>
      <c r="Z260" s="514">
        <f>BM260/BM258</f>
        <v>1</v>
      </c>
      <c r="AA260" s="287">
        <v>3</v>
      </c>
      <c r="AB260" s="284" t="s">
        <v>455</v>
      </c>
      <c r="AC260" s="57"/>
      <c r="AD260" s="58"/>
      <c r="AE260" s="59"/>
      <c r="AF260" s="59"/>
      <c r="AG260" s="57">
        <v>125772000</v>
      </c>
      <c r="AH260" s="55">
        <v>125772000</v>
      </c>
      <c r="AI260" s="55">
        <v>117318662</v>
      </c>
      <c r="AJ260" s="55">
        <v>117318662</v>
      </c>
      <c r="AK260" s="57"/>
      <c r="AL260" s="58"/>
      <c r="AM260" s="58"/>
      <c r="AN260" s="58"/>
      <c r="AO260" s="57"/>
      <c r="AP260" s="55">
        <v>35000000</v>
      </c>
      <c r="AQ260" s="58">
        <v>26950000</v>
      </c>
      <c r="AR260" s="58">
        <v>26950000</v>
      </c>
      <c r="AS260" s="57"/>
      <c r="AT260" s="58"/>
      <c r="AU260" s="59"/>
      <c r="AV260" s="59"/>
      <c r="AW260" s="57"/>
      <c r="AX260" s="58"/>
      <c r="AY260" s="58"/>
      <c r="AZ260" s="58"/>
      <c r="BA260" s="57"/>
      <c r="BB260" s="58"/>
      <c r="BC260" s="58"/>
      <c r="BD260" s="58"/>
      <c r="BE260" s="57"/>
      <c r="BF260" s="58"/>
      <c r="BG260" s="59"/>
      <c r="BH260" s="59"/>
      <c r="BI260" s="57"/>
      <c r="BJ260" s="58"/>
      <c r="BK260" s="58"/>
      <c r="BL260" s="58"/>
      <c r="BM260" s="53">
        <f>+AC260+AG260+AK260+AO260+AS260+AW260+BA260+BE260+BI260</f>
        <v>125772000</v>
      </c>
      <c r="BN260" s="54">
        <f t="shared" si="552"/>
        <v>160772000</v>
      </c>
      <c r="BO260" s="54">
        <f t="shared" si="552"/>
        <v>144268662</v>
      </c>
      <c r="BP260" s="54">
        <f t="shared" si="552"/>
        <v>144268662</v>
      </c>
      <c r="BQ260" s="87"/>
      <c r="BR260" s="87"/>
      <c r="BS260" s="87"/>
      <c r="BT260" s="87"/>
      <c r="BU260" s="88">
        <v>129545160</v>
      </c>
      <c r="BV260" s="87"/>
      <c r="BW260" s="87"/>
      <c r="BX260" s="86"/>
      <c r="BY260" s="86"/>
      <c r="BZ260" s="87"/>
      <c r="CA260" s="86">
        <v>129545160</v>
      </c>
      <c r="CB260" s="86">
        <v>119632000</v>
      </c>
      <c r="CC260" s="86">
        <v>119632000</v>
      </c>
      <c r="CD260" s="86"/>
      <c r="CE260" s="86"/>
      <c r="CF260" s="86"/>
      <c r="CG260" s="86"/>
      <c r="CH260" s="86"/>
      <c r="CI260" s="86"/>
      <c r="CJ260" s="86"/>
      <c r="CK260" s="87"/>
      <c r="CL260" s="86"/>
      <c r="CM260" s="87"/>
      <c r="CN260" s="87"/>
      <c r="CO260" s="87"/>
      <c r="CP260" s="87"/>
      <c r="CQ260" s="87"/>
      <c r="CR260" s="87"/>
      <c r="CS260" s="87"/>
      <c r="CT260" s="87"/>
      <c r="CU260" s="87"/>
      <c r="CV260" s="87"/>
      <c r="CW260" s="87"/>
      <c r="CX260" s="87"/>
      <c r="CY260" s="87"/>
      <c r="CZ260" s="87"/>
      <c r="DA260" s="87"/>
      <c r="DB260" s="87"/>
      <c r="DC260" s="87"/>
      <c r="DD260" s="87"/>
      <c r="DE260" s="85">
        <f t="shared" si="553"/>
        <v>129545160</v>
      </c>
      <c r="DF260" s="100">
        <f t="shared" si="553"/>
        <v>129545160</v>
      </c>
      <c r="DG260" s="100">
        <f t="shared" si="553"/>
        <v>119632000</v>
      </c>
      <c r="DH260" s="100">
        <f t="shared" si="553"/>
        <v>119632000</v>
      </c>
      <c r="DI260" s="100"/>
      <c r="DJ260" s="88"/>
      <c r="DK260" s="66"/>
      <c r="DL260" s="88"/>
      <c r="DM260" s="88"/>
      <c r="DN260" s="88">
        <v>133431514.8</v>
      </c>
      <c r="DO260" s="88"/>
      <c r="DP260" s="88"/>
      <c r="DQ260" s="88"/>
      <c r="DR260" s="88"/>
      <c r="DS260" s="88"/>
      <c r="DT260" s="88">
        <v>157396240</v>
      </c>
      <c r="DU260" s="88">
        <v>144098000</v>
      </c>
      <c r="DV260" s="88">
        <v>144098000</v>
      </c>
      <c r="DW260" s="88"/>
      <c r="DX260" s="88"/>
      <c r="DY260" s="88"/>
      <c r="DZ260" s="88"/>
      <c r="EA260" s="88"/>
      <c r="EB260" s="88"/>
      <c r="EC260" s="88"/>
      <c r="ED260" s="88"/>
      <c r="EE260" s="88"/>
      <c r="EF260" s="88"/>
      <c r="EG260" s="88"/>
      <c r="EH260" s="88"/>
      <c r="EI260" s="88"/>
      <c r="EJ260" s="88"/>
      <c r="EK260" s="88"/>
      <c r="EL260" s="88"/>
      <c r="EM260" s="88"/>
      <c r="EN260" s="88"/>
      <c r="EO260" s="88"/>
      <c r="EP260" s="88"/>
      <c r="EQ260" s="88"/>
      <c r="ER260" s="88"/>
      <c r="ES260" s="88"/>
      <c r="ET260" s="87"/>
      <c r="EU260" s="87"/>
      <c r="EV260" s="87"/>
      <c r="EW260" s="85">
        <f t="shared" si="554"/>
        <v>133431514.8</v>
      </c>
      <c r="EX260" s="90">
        <f t="shared" si="554"/>
        <v>157396240</v>
      </c>
      <c r="EY260" s="90">
        <f t="shared" si="555"/>
        <v>144098000</v>
      </c>
      <c r="EZ260" s="90">
        <f t="shared" si="555"/>
        <v>144098000</v>
      </c>
      <c r="FA260" s="192"/>
      <c r="FB260" s="87"/>
      <c r="FC260" s="88"/>
      <c r="FD260" s="88"/>
      <c r="FE260" s="88"/>
      <c r="FF260" s="147"/>
      <c r="FG260" s="87">
        <v>137434460.24399999</v>
      </c>
      <c r="FH260" s="87"/>
      <c r="FI260" s="87"/>
      <c r="FJ260" s="87"/>
      <c r="FK260" s="87"/>
      <c r="FL260" s="87"/>
      <c r="FM260" s="87">
        <v>150000000</v>
      </c>
      <c r="FN260" s="87">
        <v>27980000</v>
      </c>
      <c r="FO260" s="87">
        <v>2798000</v>
      </c>
      <c r="FP260" s="87"/>
      <c r="FQ260" s="87"/>
      <c r="FR260" s="87"/>
      <c r="FS260" s="87"/>
      <c r="FT260" s="87"/>
      <c r="FU260" s="87"/>
      <c r="FV260" s="87"/>
      <c r="FW260" s="87"/>
      <c r="FX260" s="87"/>
      <c r="FY260" s="87"/>
      <c r="FZ260" s="87"/>
      <c r="GA260" s="87"/>
      <c r="GB260" s="87"/>
      <c r="GC260" s="87"/>
      <c r="GD260" s="87"/>
      <c r="GE260" s="87"/>
      <c r="GF260" s="87"/>
      <c r="GG260" s="87"/>
      <c r="GH260" s="87"/>
      <c r="GI260" s="87"/>
      <c r="GJ260" s="87"/>
      <c r="GK260" s="87"/>
      <c r="GL260" s="87"/>
      <c r="GM260" s="87"/>
      <c r="GN260" s="87"/>
      <c r="GO260" s="87"/>
      <c r="GP260" s="87"/>
      <c r="GQ260" s="87"/>
      <c r="GR260" s="87"/>
      <c r="GS260" s="87"/>
      <c r="GT260" s="87"/>
      <c r="GU260" s="85">
        <f t="shared" si="556"/>
        <v>137434460.24399999</v>
      </c>
      <c r="GV260" s="85">
        <f t="shared" si="556"/>
        <v>150000000</v>
      </c>
      <c r="GW260" s="85">
        <f t="shared" si="556"/>
        <v>27980000</v>
      </c>
      <c r="GX260" s="85">
        <f t="shared" si="556"/>
        <v>2798000</v>
      </c>
      <c r="GY260" s="85">
        <f t="shared" si="556"/>
        <v>0</v>
      </c>
      <c r="GZ260" s="772">
        <f>BM260+DE260+EW260+GU260</f>
        <v>526183135.04400003</v>
      </c>
      <c r="HA260" s="745" t="s">
        <v>1113</v>
      </c>
      <c r="HB260" s="280" t="s">
        <v>1386</v>
      </c>
      <c r="HC260" s="303" t="s">
        <v>1497</v>
      </c>
    </row>
    <row r="261" spans="1:211" ht="86.25" customHeight="1" x14ac:dyDescent="0.2">
      <c r="A261" s="782"/>
      <c r="B261" s="411"/>
      <c r="C261" s="300" t="s">
        <v>628</v>
      </c>
      <c r="D261" s="280" t="s">
        <v>629</v>
      </c>
      <c r="E261" s="601" t="s">
        <v>53</v>
      </c>
      <c r="F261" s="601">
        <v>0.9</v>
      </c>
      <c r="G261" s="287">
        <v>179</v>
      </c>
      <c r="H261" s="283" t="s">
        <v>630</v>
      </c>
      <c r="I261" s="504" t="s">
        <v>631</v>
      </c>
      <c r="J261" s="587" t="s">
        <v>444</v>
      </c>
      <c r="K261" s="532">
        <v>2</v>
      </c>
      <c r="L261" s="548" t="s">
        <v>58</v>
      </c>
      <c r="M261" s="286">
        <v>4</v>
      </c>
      <c r="N261" s="286">
        <v>4</v>
      </c>
      <c r="O261" s="547">
        <v>4</v>
      </c>
      <c r="P261" s="556">
        <v>4</v>
      </c>
      <c r="Q261" s="554">
        <v>4</v>
      </c>
      <c r="R261" s="289"/>
      <c r="S261" s="552">
        <v>4</v>
      </c>
      <c r="T261" s="554">
        <v>4</v>
      </c>
      <c r="U261" s="554"/>
      <c r="V261" s="552">
        <v>3</v>
      </c>
      <c r="W261" s="554">
        <v>4</v>
      </c>
      <c r="X261" s="548"/>
      <c r="Y261" s="548">
        <v>0</v>
      </c>
      <c r="Z261" s="594"/>
      <c r="AA261" s="287">
        <v>3</v>
      </c>
      <c r="AB261" s="284" t="s">
        <v>455</v>
      </c>
      <c r="AC261" s="57"/>
      <c r="AD261" s="58"/>
      <c r="AE261" s="59"/>
      <c r="AF261" s="59"/>
      <c r="AG261" s="57"/>
      <c r="AH261" s="58"/>
      <c r="AI261" s="58"/>
      <c r="AJ261" s="58"/>
      <c r="AK261" s="57"/>
      <c r="AL261" s="58"/>
      <c r="AM261" s="58"/>
      <c r="AN261" s="58"/>
      <c r="AO261" s="57"/>
      <c r="AP261" s="58"/>
      <c r="AQ261" s="58"/>
      <c r="AR261" s="58"/>
      <c r="AS261" s="57"/>
      <c r="AT261" s="58"/>
      <c r="AU261" s="59"/>
      <c r="AV261" s="59"/>
      <c r="AW261" s="57"/>
      <c r="AX261" s="58"/>
      <c r="AY261" s="58"/>
      <c r="AZ261" s="58"/>
      <c r="BA261" s="57"/>
      <c r="BB261" s="58"/>
      <c r="BC261" s="58"/>
      <c r="BD261" s="58"/>
      <c r="BE261" s="57"/>
      <c r="BF261" s="58"/>
      <c r="BG261" s="59"/>
      <c r="BH261" s="59"/>
      <c r="BI261" s="57"/>
      <c r="BJ261" s="58"/>
      <c r="BK261" s="58"/>
      <c r="BL261" s="58"/>
      <c r="BM261" s="53">
        <f>+AC261+AG261+AK261+AO261+AS261+AW261+BA261+BE261+BI261</f>
        <v>0</v>
      </c>
      <c r="BN261" s="54">
        <f t="shared" si="552"/>
        <v>0</v>
      </c>
      <c r="BO261" s="54">
        <f t="shared" si="552"/>
        <v>0</v>
      </c>
      <c r="BP261" s="54">
        <f t="shared" si="552"/>
        <v>0</v>
      </c>
      <c r="BQ261" s="87"/>
      <c r="BR261" s="87"/>
      <c r="BS261" s="87"/>
      <c r="BT261" s="87"/>
      <c r="BU261" s="87"/>
      <c r="BV261" s="87"/>
      <c r="BW261" s="87"/>
      <c r="BX261" s="87"/>
      <c r="BY261" s="87"/>
      <c r="BZ261" s="87"/>
      <c r="CA261" s="87"/>
      <c r="CB261" s="87"/>
      <c r="CC261" s="87"/>
      <c r="CD261" s="87"/>
      <c r="CE261" s="87"/>
      <c r="CF261" s="87"/>
      <c r="CG261" s="87"/>
      <c r="CH261" s="87"/>
      <c r="CI261" s="87"/>
      <c r="CJ261" s="87"/>
      <c r="CK261" s="87"/>
      <c r="CL261" s="87"/>
      <c r="CM261" s="87"/>
      <c r="CN261" s="87"/>
      <c r="CO261" s="87"/>
      <c r="CP261" s="87"/>
      <c r="CQ261" s="87"/>
      <c r="CR261" s="87"/>
      <c r="CS261" s="87"/>
      <c r="CT261" s="87"/>
      <c r="CU261" s="87"/>
      <c r="CV261" s="87"/>
      <c r="CW261" s="87"/>
      <c r="CX261" s="87"/>
      <c r="CY261" s="87"/>
      <c r="CZ261" s="87"/>
      <c r="DA261" s="87"/>
      <c r="DB261" s="87"/>
      <c r="DC261" s="87"/>
      <c r="DD261" s="87"/>
      <c r="DE261" s="85">
        <f t="shared" si="553"/>
        <v>0</v>
      </c>
      <c r="DF261" s="100">
        <f t="shared" si="553"/>
        <v>0</v>
      </c>
      <c r="DG261" s="100">
        <f t="shared" si="553"/>
        <v>0</v>
      </c>
      <c r="DH261" s="100">
        <f t="shared" si="553"/>
        <v>0</v>
      </c>
      <c r="DI261" s="100"/>
      <c r="DJ261" s="88"/>
      <c r="DK261" s="66"/>
      <c r="DL261" s="88"/>
      <c r="DM261" s="88"/>
      <c r="DN261" s="88"/>
      <c r="DO261" s="88"/>
      <c r="DP261" s="88"/>
      <c r="DQ261" s="88"/>
      <c r="DR261" s="88"/>
      <c r="DS261" s="88"/>
      <c r="DT261" s="88"/>
      <c r="DU261" s="88"/>
      <c r="DV261" s="88"/>
      <c r="DW261" s="88"/>
      <c r="DX261" s="88"/>
      <c r="DY261" s="88"/>
      <c r="DZ261" s="88"/>
      <c r="EA261" s="88"/>
      <c r="EB261" s="88"/>
      <c r="EC261" s="88"/>
      <c r="ED261" s="88"/>
      <c r="EE261" s="88"/>
      <c r="EF261" s="88"/>
      <c r="EG261" s="88"/>
      <c r="EH261" s="88"/>
      <c r="EI261" s="88"/>
      <c r="EJ261" s="88"/>
      <c r="EK261" s="88"/>
      <c r="EL261" s="88"/>
      <c r="EM261" s="88"/>
      <c r="EN261" s="88"/>
      <c r="EO261" s="88"/>
      <c r="EP261" s="88"/>
      <c r="EQ261" s="88"/>
      <c r="ER261" s="88"/>
      <c r="ES261" s="88"/>
      <c r="ET261" s="87"/>
      <c r="EU261" s="87"/>
      <c r="EV261" s="87"/>
      <c r="EW261" s="85">
        <f t="shared" si="554"/>
        <v>0</v>
      </c>
      <c r="EX261" s="90">
        <f t="shared" si="554"/>
        <v>0</v>
      </c>
      <c r="EY261" s="90">
        <f t="shared" si="555"/>
        <v>0</v>
      </c>
      <c r="EZ261" s="90">
        <f t="shared" si="555"/>
        <v>0</v>
      </c>
      <c r="FA261" s="192"/>
      <c r="FB261" s="87"/>
      <c r="FC261" s="88"/>
      <c r="FD261" s="88"/>
      <c r="FE261" s="88"/>
      <c r="FF261" s="147"/>
      <c r="FG261" s="87"/>
      <c r="FH261" s="87"/>
      <c r="FI261" s="87"/>
      <c r="FJ261" s="87"/>
      <c r="FK261" s="87"/>
      <c r="FL261" s="87"/>
      <c r="FM261" s="87"/>
      <c r="FN261" s="87"/>
      <c r="FO261" s="87"/>
      <c r="FP261" s="87"/>
      <c r="FQ261" s="87"/>
      <c r="FR261" s="87"/>
      <c r="FS261" s="87"/>
      <c r="FT261" s="87"/>
      <c r="FU261" s="87"/>
      <c r="FV261" s="87"/>
      <c r="FW261" s="87"/>
      <c r="FX261" s="87"/>
      <c r="FY261" s="87"/>
      <c r="FZ261" s="87"/>
      <c r="GA261" s="87"/>
      <c r="GB261" s="87"/>
      <c r="GC261" s="87"/>
      <c r="GD261" s="87"/>
      <c r="GE261" s="87"/>
      <c r="GF261" s="87"/>
      <c r="GG261" s="87"/>
      <c r="GH261" s="87"/>
      <c r="GI261" s="87"/>
      <c r="GJ261" s="87"/>
      <c r="GK261" s="87"/>
      <c r="GL261" s="87"/>
      <c r="GM261" s="87"/>
      <c r="GN261" s="87"/>
      <c r="GO261" s="87"/>
      <c r="GP261" s="87"/>
      <c r="GQ261" s="87"/>
      <c r="GR261" s="87"/>
      <c r="GS261" s="87"/>
      <c r="GT261" s="87"/>
      <c r="GU261" s="85">
        <f t="shared" si="556"/>
        <v>0</v>
      </c>
      <c r="GV261" s="85">
        <f t="shared" si="556"/>
        <v>0</v>
      </c>
      <c r="GW261" s="85">
        <f t="shared" si="556"/>
        <v>0</v>
      </c>
      <c r="GX261" s="85">
        <f t="shared" si="556"/>
        <v>0</v>
      </c>
      <c r="GY261" s="85">
        <f t="shared" si="556"/>
        <v>0</v>
      </c>
      <c r="GZ261" s="797">
        <f>BM261+DE261+EW261+GU261</f>
        <v>0</v>
      </c>
      <c r="HA261" s="745" t="s">
        <v>1114</v>
      </c>
      <c r="HB261" s="280" t="s">
        <v>1387</v>
      </c>
      <c r="HC261" s="303" t="s">
        <v>1498</v>
      </c>
    </row>
    <row r="262" spans="1:211" ht="24.75" customHeight="1" x14ac:dyDescent="0.2">
      <c r="A262" s="782"/>
      <c r="B262" s="252">
        <v>16</v>
      </c>
      <c r="C262" s="355" t="s">
        <v>632</v>
      </c>
      <c r="D262" s="254"/>
      <c r="E262" s="254"/>
      <c r="F262" s="255"/>
      <c r="G262" s="256"/>
      <c r="H262" s="256"/>
      <c r="I262" s="256"/>
      <c r="J262" s="256"/>
      <c r="K262" s="256"/>
      <c r="L262" s="256"/>
      <c r="M262" s="256"/>
      <c r="N262" s="256"/>
      <c r="O262" s="256"/>
      <c r="P262" s="256"/>
      <c r="Q262" s="256"/>
      <c r="R262" s="256"/>
      <c r="S262" s="256"/>
      <c r="T262" s="256"/>
      <c r="U262" s="256"/>
      <c r="V262" s="256"/>
      <c r="W262" s="256"/>
      <c r="X262" s="256"/>
      <c r="Y262" s="256"/>
      <c r="Z262" s="256"/>
      <c r="AA262" s="256"/>
      <c r="AB262" s="256"/>
      <c r="AC262" s="50">
        <f t="shared" ref="AC262:CN262" si="557">AC263+AC266</f>
        <v>0</v>
      </c>
      <c r="AD262" s="50">
        <f t="shared" si="557"/>
        <v>0</v>
      </c>
      <c r="AE262" s="50">
        <f t="shared" si="557"/>
        <v>0</v>
      </c>
      <c r="AF262" s="50">
        <f t="shared" si="557"/>
        <v>0</v>
      </c>
      <c r="AG262" s="50">
        <f t="shared" si="557"/>
        <v>0</v>
      </c>
      <c r="AH262" s="50">
        <f t="shared" si="557"/>
        <v>0</v>
      </c>
      <c r="AI262" s="50">
        <f t="shared" si="557"/>
        <v>0</v>
      </c>
      <c r="AJ262" s="50">
        <f t="shared" si="557"/>
        <v>0</v>
      </c>
      <c r="AK262" s="50">
        <f t="shared" si="557"/>
        <v>100000000</v>
      </c>
      <c r="AL262" s="50">
        <f t="shared" si="557"/>
        <v>100000000</v>
      </c>
      <c r="AM262" s="50">
        <f t="shared" si="557"/>
        <v>51070635</v>
      </c>
      <c r="AN262" s="50">
        <f t="shared" si="557"/>
        <v>51070635</v>
      </c>
      <c r="AO262" s="50">
        <f t="shared" si="557"/>
        <v>0</v>
      </c>
      <c r="AP262" s="50">
        <f t="shared" si="557"/>
        <v>0</v>
      </c>
      <c r="AQ262" s="50">
        <f t="shared" si="557"/>
        <v>0</v>
      </c>
      <c r="AR262" s="50">
        <f t="shared" si="557"/>
        <v>0</v>
      </c>
      <c r="AS262" s="50">
        <f t="shared" si="557"/>
        <v>0</v>
      </c>
      <c r="AT262" s="50">
        <f t="shared" si="557"/>
        <v>0</v>
      </c>
      <c r="AU262" s="50">
        <f t="shared" si="557"/>
        <v>0</v>
      </c>
      <c r="AV262" s="50">
        <f t="shared" si="557"/>
        <v>0</v>
      </c>
      <c r="AW262" s="50">
        <f t="shared" si="557"/>
        <v>0</v>
      </c>
      <c r="AX262" s="50">
        <f t="shared" si="557"/>
        <v>0</v>
      </c>
      <c r="AY262" s="50">
        <f t="shared" si="557"/>
        <v>0</v>
      </c>
      <c r="AZ262" s="50">
        <f t="shared" si="557"/>
        <v>0</v>
      </c>
      <c r="BA262" s="50">
        <f t="shared" si="557"/>
        <v>0</v>
      </c>
      <c r="BB262" s="50">
        <f t="shared" si="557"/>
        <v>0</v>
      </c>
      <c r="BC262" s="50">
        <f t="shared" si="557"/>
        <v>0</v>
      </c>
      <c r="BD262" s="50">
        <f t="shared" si="557"/>
        <v>0</v>
      </c>
      <c r="BE262" s="50">
        <f t="shared" si="557"/>
        <v>0</v>
      </c>
      <c r="BF262" s="50">
        <f t="shared" si="557"/>
        <v>0</v>
      </c>
      <c r="BG262" s="50">
        <f t="shared" si="557"/>
        <v>0</v>
      </c>
      <c r="BH262" s="50">
        <f t="shared" si="557"/>
        <v>0</v>
      </c>
      <c r="BI262" s="50">
        <f t="shared" si="557"/>
        <v>0</v>
      </c>
      <c r="BJ262" s="50">
        <f t="shared" si="557"/>
        <v>0</v>
      </c>
      <c r="BK262" s="50">
        <f t="shared" si="557"/>
        <v>0</v>
      </c>
      <c r="BL262" s="50">
        <f t="shared" si="557"/>
        <v>0</v>
      </c>
      <c r="BM262" s="50">
        <f t="shared" si="557"/>
        <v>100000000</v>
      </c>
      <c r="BN262" s="50">
        <f t="shared" si="557"/>
        <v>100000000</v>
      </c>
      <c r="BO262" s="50">
        <f t="shared" si="557"/>
        <v>51070635</v>
      </c>
      <c r="BP262" s="50">
        <f t="shared" si="557"/>
        <v>51070635</v>
      </c>
      <c r="BQ262" s="50">
        <f t="shared" si="557"/>
        <v>0</v>
      </c>
      <c r="BR262" s="50">
        <f t="shared" si="557"/>
        <v>0</v>
      </c>
      <c r="BS262" s="50">
        <f t="shared" si="557"/>
        <v>0</v>
      </c>
      <c r="BT262" s="50">
        <f t="shared" si="557"/>
        <v>0</v>
      </c>
      <c r="BU262" s="50">
        <f t="shared" si="557"/>
        <v>0</v>
      </c>
      <c r="BV262" s="50">
        <f t="shared" si="557"/>
        <v>200000000</v>
      </c>
      <c r="BW262" s="50">
        <f t="shared" si="557"/>
        <v>199750000</v>
      </c>
      <c r="BX262" s="50">
        <f t="shared" si="557"/>
        <v>199750000</v>
      </c>
      <c r="BY262" s="50">
        <f t="shared" si="557"/>
        <v>0</v>
      </c>
      <c r="BZ262" s="50">
        <f t="shared" si="557"/>
        <v>100000000</v>
      </c>
      <c r="CA262" s="50">
        <f t="shared" si="557"/>
        <v>100000000</v>
      </c>
      <c r="CB262" s="50">
        <f t="shared" si="557"/>
        <v>49796000</v>
      </c>
      <c r="CC262" s="50">
        <f t="shared" si="557"/>
        <v>49459000</v>
      </c>
      <c r="CD262" s="50">
        <f t="shared" si="557"/>
        <v>0</v>
      </c>
      <c r="CE262" s="50">
        <f t="shared" si="557"/>
        <v>0</v>
      </c>
      <c r="CF262" s="50">
        <f t="shared" si="557"/>
        <v>0</v>
      </c>
      <c r="CG262" s="50">
        <f t="shared" si="557"/>
        <v>0</v>
      </c>
      <c r="CH262" s="50">
        <f t="shared" si="557"/>
        <v>0</v>
      </c>
      <c r="CI262" s="50">
        <f t="shared" si="557"/>
        <v>0</v>
      </c>
      <c r="CJ262" s="50">
        <f t="shared" si="557"/>
        <v>0</v>
      </c>
      <c r="CK262" s="50">
        <f t="shared" si="557"/>
        <v>0</v>
      </c>
      <c r="CL262" s="50">
        <f t="shared" si="557"/>
        <v>0</v>
      </c>
      <c r="CM262" s="50">
        <f t="shared" si="557"/>
        <v>0</v>
      </c>
      <c r="CN262" s="50">
        <f t="shared" si="557"/>
        <v>0</v>
      </c>
      <c r="CO262" s="50">
        <f t="shared" ref="CO262:EV262" si="558">CO263+CO266</f>
        <v>0</v>
      </c>
      <c r="CP262" s="50">
        <f t="shared" si="558"/>
        <v>0</v>
      </c>
      <c r="CQ262" s="50">
        <f t="shared" si="558"/>
        <v>0</v>
      </c>
      <c r="CR262" s="50">
        <f t="shared" si="558"/>
        <v>0</v>
      </c>
      <c r="CS262" s="50">
        <f t="shared" si="558"/>
        <v>0</v>
      </c>
      <c r="CT262" s="50">
        <f t="shared" si="558"/>
        <v>0</v>
      </c>
      <c r="CU262" s="50">
        <f t="shared" si="558"/>
        <v>0</v>
      </c>
      <c r="CV262" s="50">
        <f t="shared" si="558"/>
        <v>0</v>
      </c>
      <c r="CW262" s="50">
        <f t="shared" si="558"/>
        <v>0</v>
      </c>
      <c r="CX262" s="50">
        <f t="shared" si="558"/>
        <v>0</v>
      </c>
      <c r="CY262" s="50">
        <f t="shared" si="558"/>
        <v>0</v>
      </c>
      <c r="CZ262" s="50">
        <f t="shared" si="558"/>
        <v>0</v>
      </c>
      <c r="DA262" s="50">
        <f t="shared" si="558"/>
        <v>0</v>
      </c>
      <c r="DB262" s="50">
        <f t="shared" si="558"/>
        <v>0</v>
      </c>
      <c r="DC262" s="50">
        <f t="shared" si="558"/>
        <v>0</v>
      </c>
      <c r="DD262" s="50">
        <f t="shared" si="558"/>
        <v>0</v>
      </c>
      <c r="DE262" s="50">
        <f t="shared" si="558"/>
        <v>100000000</v>
      </c>
      <c r="DF262" s="50">
        <f t="shared" si="558"/>
        <v>300000000</v>
      </c>
      <c r="DG262" s="50">
        <f t="shared" si="558"/>
        <v>249546000</v>
      </c>
      <c r="DH262" s="50">
        <f t="shared" si="558"/>
        <v>249209000</v>
      </c>
      <c r="DI262" s="50">
        <f t="shared" si="558"/>
        <v>0</v>
      </c>
      <c r="DJ262" s="50">
        <f t="shared" si="558"/>
        <v>0</v>
      </c>
      <c r="DK262" s="50">
        <f t="shared" si="558"/>
        <v>0</v>
      </c>
      <c r="DL262" s="50">
        <f t="shared" si="558"/>
        <v>0</v>
      </c>
      <c r="DM262" s="50">
        <f t="shared" si="558"/>
        <v>0</v>
      </c>
      <c r="DN262" s="50">
        <f t="shared" si="558"/>
        <v>0</v>
      </c>
      <c r="DO262" s="50">
        <f t="shared" si="558"/>
        <v>0</v>
      </c>
      <c r="DP262" s="50">
        <f t="shared" si="558"/>
        <v>0</v>
      </c>
      <c r="DQ262" s="50">
        <f t="shared" si="558"/>
        <v>0</v>
      </c>
      <c r="DR262" s="50">
        <f t="shared" si="558"/>
        <v>0</v>
      </c>
      <c r="DS262" s="50">
        <f t="shared" si="558"/>
        <v>90000000</v>
      </c>
      <c r="DT262" s="50">
        <f t="shared" si="558"/>
        <v>89000000</v>
      </c>
      <c r="DU262" s="50">
        <f t="shared" si="558"/>
        <v>59776000</v>
      </c>
      <c r="DV262" s="50">
        <f t="shared" si="558"/>
        <v>59776000</v>
      </c>
      <c r="DW262" s="50">
        <f t="shared" si="558"/>
        <v>0</v>
      </c>
      <c r="DX262" s="50">
        <f t="shared" si="558"/>
        <v>0</v>
      </c>
      <c r="DY262" s="50">
        <f t="shared" si="558"/>
        <v>0</v>
      </c>
      <c r="DZ262" s="50">
        <f t="shared" si="558"/>
        <v>0</v>
      </c>
      <c r="EA262" s="50">
        <f t="shared" si="558"/>
        <v>0</v>
      </c>
      <c r="EB262" s="50">
        <f t="shared" si="558"/>
        <v>0</v>
      </c>
      <c r="EC262" s="50">
        <f t="shared" si="558"/>
        <v>0</v>
      </c>
      <c r="ED262" s="50">
        <f t="shared" si="558"/>
        <v>0</v>
      </c>
      <c r="EE262" s="50">
        <f t="shared" si="558"/>
        <v>0</v>
      </c>
      <c r="EF262" s="50">
        <f t="shared" si="558"/>
        <v>0</v>
      </c>
      <c r="EG262" s="50">
        <f t="shared" si="558"/>
        <v>0</v>
      </c>
      <c r="EH262" s="50">
        <f t="shared" si="558"/>
        <v>0</v>
      </c>
      <c r="EI262" s="50">
        <f t="shared" si="558"/>
        <v>0</v>
      </c>
      <c r="EJ262" s="50">
        <f t="shared" si="558"/>
        <v>0</v>
      </c>
      <c r="EK262" s="50">
        <f t="shared" si="558"/>
        <v>0</v>
      </c>
      <c r="EL262" s="50">
        <f t="shared" si="558"/>
        <v>0</v>
      </c>
      <c r="EM262" s="50">
        <f t="shared" si="558"/>
        <v>0</v>
      </c>
      <c r="EN262" s="50">
        <f t="shared" si="558"/>
        <v>0</v>
      </c>
      <c r="EO262" s="50">
        <f t="shared" si="558"/>
        <v>0</v>
      </c>
      <c r="EP262" s="50">
        <f t="shared" si="558"/>
        <v>0</v>
      </c>
      <c r="EQ262" s="50">
        <f t="shared" si="558"/>
        <v>0</v>
      </c>
      <c r="ER262" s="50">
        <f t="shared" si="558"/>
        <v>0</v>
      </c>
      <c r="ES262" s="50">
        <f t="shared" si="558"/>
        <v>0</v>
      </c>
      <c r="ET262" s="50">
        <f t="shared" si="558"/>
        <v>0</v>
      </c>
      <c r="EU262" s="50">
        <f t="shared" si="558"/>
        <v>0</v>
      </c>
      <c r="EV262" s="50">
        <f t="shared" si="558"/>
        <v>0</v>
      </c>
      <c r="EW262" s="50">
        <f t="shared" ref="EW262" si="559">EW263+EW266</f>
        <v>90000000</v>
      </c>
      <c r="EX262" s="50">
        <f t="shared" ref="EX262:GZ262" si="560">EX263+EX266</f>
        <v>89000000</v>
      </c>
      <c r="EY262" s="50">
        <f t="shared" si="560"/>
        <v>59776000</v>
      </c>
      <c r="EZ262" s="50">
        <f t="shared" si="560"/>
        <v>59776000</v>
      </c>
      <c r="FA262" s="50">
        <f t="shared" si="560"/>
        <v>0</v>
      </c>
      <c r="FB262" s="50">
        <f t="shared" si="560"/>
        <v>0</v>
      </c>
      <c r="FC262" s="50">
        <f t="shared" si="560"/>
        <v>0</v>
      </c>
      <c r="FD262" s="50">
        <f t="shared" si="560"/>
        <v>0</v>
      </c>
      <c r="FE262" s="50">
        <f t="shared" si="560"/>
        <v>0</v>
      </c>
      <c r="FF262" s="50">
        <f t="shared" si="560"/>
        <v>0</v>
      </c>
      <c r="FG262" s="50">
        <f t="shared" si="560"/>
        <v>0</v>
      </c>
      <c r="FH262" s="50">
        <f t="shared" si="560"/>
        <v>0</v>
      </c>
      <c r="FI262" s="50">
        <f t="shared" si="560"/>
        <v>0</v>
      </c>
      <c r="FJ262" s="50">
        <f t="shared" si="560"/>
        <v>0</v>
      </c>
      <c r="FK262" s="50">
        <f t="shared" si="560"/>
        <v>0</v>
      </c>
      <c r="FL262" s="50">
        <f t="shared" si="560"/>
        <v>90000000</v>
      </c>
      <c r="FM262" s="50">
        <f t="shared" si="560"/>
        <v>82867998</v>
      </c>
      <c r="FN262" s="50">
        <f t="shared" si="560"/>
        <v>30897000</v>
      </c>
      <c r="FO262" s="50">
        <f t="shared" si="560"/>
        <v>8866500</v>
      </c>
      <c r="FP262" s="50">
        <f t="shared" si="560"/>
        <v>0</v>
      </c>
      <c r="FQ262" s="50">
        <f t="shared" si="560"/>
        <v>0</v>
      </c>
      <c r="FR262" s="50">
        <f t="shared" si="560"/>
        <v>0</v>
      </c>
      <c r="FS262" s="50">
        <f t="shared" si="560"/>
        <v>0</v>
      </c>
      <c r="FT262" s="50">
        <f t="shared" si="560"/>
        <v>0</v>
      </c>
      <c r="FU262" s="50">
        <f t="shared" si="560"/>
        <v>0</v>
      </c>
      <c r="FV262" s="50">
        <f t="shared" si="560"/>
        <v>0</v>
      </c>
      <c r="FW262" s="50">
        <f t="shared" si="560"/>
        <v>0</v>
      </c>
      <c r="FX262" s="50">
        <f t="shared" si="560"/>
        <v>0</v>
      </c>
      <c r="FY262" s="50">
        <f t="shared" si="560"/>
        <v>0</v>
      </c>
      <c r="FZ262" s="50">
        <f t="shared" si="560"/>
        <v>0</v>
      </c>
      <c r="GA262" s="50">
        <f t="shared" si="560"/>
        <v>0</v>
      </c>
      <c r="GB262" s="50">
        <f t="shared" si="560"/>
        <v>0</v>
      </c>
      <c r="GC262" s="50">
        <f t="shared" si="560"/>
        <v>0</v>
      </c>
      <c r="GD262" s="50">
        <f t="shared" si="560"/>
        <v>0</v>
      </c>
      <c r="GE262" s="50">
        <f t="shared" si="560"/>
        <v>0</v>
      </c>
      <c r="GF262" s="50">
        <f t="shared" si="560"/>
        <v>0</v>
      </c>
      <c r="GG262" s="50">
        <f t="shared" si="560"/>
        <v>0</v>
      </c>
      <c r="GH262" s="50">
        <f t="shared" si="560"/>
        <v>0</v>
      </c>
      <c r="GI262" s="50">
        <f t="shared" si="560"/>
        <v>0</v>
      </c>
      <c r="GJ262" s="50">
        <f t="shared" si="560"/>
        <v>0</v>
      </c>
      <c r="GK262" s="50">
        <f t="shared" si="560"/>
        <v>0</v>
      </c>
      <c r="GL262" s="50">
        <f t="shared" si="560"/>
        <v>0</v>
      </c>
      <c r="GM262" s="50">
        <f t="shared" si="560"/>
        <v>0</v>
      </c>
      <c r="GN262" s="50">
        <f t="shared" si="560"/>
        <v>0</v>
      </c>
      <c r="GO262" s="50">
        <f t="shared" si="560"/>
        <v>0</v>
      </c>
      <c r="GP262" s="50">
        <f t="shared" si="560"/>
        <v>0</v>
      </c>
      <c r="GQ262" s="50">
        <f t="shared" si="560"/>
        <v>0</v>
      </c>
      <c r="GR262" s="50">
        <f t="shared" si="560"/>
        <v>0</v>
      </c>
      <c r="GS262" s="50">
        <f t="shared" si="560"/>
        <v>0</v>
      </c>
      <c r="GT262" s="50">
        <f t="shared" si="560"/>
        <v>0</v>
      </c>
      <c r="GU262" s="50">
        <f t="shared" si="560"/>
        <v>90000000</v>
      </c>
      <c r="GV262" s="50">
        <f t="shared" si="560"/>
        <v>82867998</v>
      </c>
      <c r="GW262" s="50">
        <f t="shared" si="560"/>
        <v>30897000</v>
      </c>
      <c r="GX262" s="50">
        <f t="shared" si="560"/>
        <v>8866500</v>
      </c>
      <c r="GY262" s="50">
        <f t="shared" si="560"/>
        <v>0</v>
      </c>
      <c r="GZ262" s="768">
        <f t="shared" si="560"/>
        <v>380000000</v>
      </c>
      <c r="HA262" s="256"/>
      <c r="HB262" s="263"/>
      <c r="HC262" s="326"/>
    </row>
    <row r="263" spans="1:211" ht="24.75" customHeight="1" x14ac:dyDescent="0.2">
      <c r="A263" s="782"/>
      <c r="B263" s="783"/>
      <c r="C263" s="266">
        <v>56</v>
      </c>
      <c r="D263" s="267" t="s">
        <v>633</v>
      </c>
      <c r="E263" s="270"/>
      <c r="F263" s="270"/>
      <c r="G263" s="269"/>
      <c r="H263" s="269"/>
      <c r="I263" s="269"/>
      <c r="J263" s="269"/>
      <c r="K263" s="269"/>
      <c r="L263" s="269"/>
      <c r="M263" s="269"/>
      <c r="N263" s="269"/>
      <c r="O263" s="269"/>
      <c r="P263" s="269"/>
      <c r="Q263" s="269"/>
      <c r="R263" s="269"/>
      <c r="S263" s="269"/>
      <c r="T263" s="269"/>
      <c r="U263" s="269"/>
      <c r="V263" s="269"/>
      <c r="W263" s="269"/>
      <c r="X263" s="269"/>
      <c r="Y263" s="269"/>
      <c r="Z263" s="269"/>
      <c r="AA263" s="269"/>
      <c r="AB263" s="269"/>
      <c r="AC263" s="51">
        <f t="shared" ref="AC263:BL263" si="561">SUM(AC264:AC265)</f>
        <v>0</v>
      </c>
      <c r="AD263" s="51">
        <f t="shared" si="561"/>
        <v>0</v>
      </c>
      <c r="AE263" s="51">
        <f t="shared" si="561"/>
        <v>0</v>
      </c>
      <c r="AF263" s="51">
        <f t="shared" si="561"/>
        <v>0</v>
      </c>
      <c r="AG263" s="51">
        <f t="shared" si="561"/>
        <v>0</v>
      </c>
      <c r="AH263" s="51">
        <f t="shared" si="561"/>
        <v>0</v>
      </c>
      <c r="AI263" s="51">
        <f t="shared" si="561"/>
        <v>0</v>
      </c>
      <c r="AJ263" s="51">
        <f t="shared" si="561"/>
        <v>0</v>
      </c>
      <c r="AK263" s="51">
        <f t="shared" si="561"/>
        <v>60000000</v>
      </c>
      <c r="AL263" s="51">
        <f t="shared" si="561"/>
        <v>60000000</v>
      </c>
      <c r="AM263" s="51">
        <f t="shared" si="561"/>
        <v>51070635</v>
      </c>
      <c r="AN263" s="51">
        <f t="shared" si="561"/>
        <v>51070635</v>
      </c>
      <c r="AO263" s="51">
        <f t="shared" si="561"/>
        <v>0</v>
      </c>
      <c r="AP263" s="51">
        <f t="shared" si="561"/>
        <v>0</v>
      </c>
      <c r="AQ263" s="51">
        <f t="shared" si="561"/>
        <v>0</v>
      </c>
      <c r="AR263" s="51">
        <f t="shared" si="561"/>
        <v>0</v>
      </c>
      <c r="AS263" s="51">
        <f t="shared" si="561"/>
        <v>0</v>
      </c>
      <c r="AT263" s="51">
        <f t="shared" si="561"/>
        <v>0</v>
      </c>
      <c r="AU263" s="51">
        <f t="shared" si="561"/>
        <v>0</v>
      </c>
      <c r="AV263" s="51">
        <f t="shared" si="561"/>
        <v>0</v>
      </c>
      <c r="AW263" s="51">
        <f t="shared" si="561"/>
        <v>0</v>
      </c>
      <c r="AX263" s="51">
        <f t="shared" si="561"/>
        <v>0</v>
      </c>
      <c r="AY263" s="51">
        <f t="shared" si="561"/>
        <v>0</v>
      </c>
      <c r="AZ263" s="51">
        <f t="shared" si="561"/>
        <v>0</v>
      </c>
      <c r="BA263" s="51">
        <f t="shared" si="561"/>
        <v>0</v>
      </c>
      <c r="BB263" s="51">
        <f t="shared" si="561"/>
        <v>0</v>
      </c>
      <c r="BC263" s="51">
        <f t="shared" si="561"/>
        <v>0</v>
      </c>
      <c r="BD263" s="51">
        <f t="shared" si="561"/>
        <v>0</v>
      </c>
      <c r="BE263" s="51">
        <f t="shared" si="561"/>
        <v>0</v>
      </c>
      <c r="BF263" s="51">
        <f t="shared" si="561"/>
        <v>0</v>
      </c>
      <c r="BG263" s="51">
        <f t="shared" si="561"/>
        <v>0</v>
      </c>
      <c r="BH263" s="51">
        <f t="shared" si="561"/>
        <v>0</v>
      </c>
      <c r="BI263" s="51">
        <f t="shared" si="561"/>
        <v>0</v>
      </c>
      <c r="BJ263" s="51">
        <f t="shared" si="561"/>
        <v>0</v>
      </c>
      <c r="BK263" s="51">
        <f t="shared" si="561"/>
        <v>0</v>
      </c>
      <c r="BL263" s="51">
        <f t="shared" si="561"/>
        <v>0</v>
      </c>
      <c r="BM263" s="51">
        <f t="shared" ref="BM263:DX263" si="562">SUM(BM264:BM265)</f>
        <v>60000000</v>
      </c>
      <c r="BN263" s="51">
        <f t="shared" si="562"/>
        <v>60000000</v>
      </c>
      <c r="BO263" s="51">
        <f t="shared" si="562"/>
        <v>51070635</v>
      </c>
      <c r="BP263" s="51">
        <f t="shared" si="562"/>
        <v>51070635</v>
      </c>
      <c r="BQ263" s="51">
        <f t="shared" si="562"/>
        <v>0</v>
      </c>
      <c r="BR263" s="51">
        <f t="shared" si="562"/>
        <v>0</v>
      </c>
      <c r="BS263" s="51">
        <f t="shared" si="562"/>
        <v>0</v>
      </c>
      <c r="BT263" s="51">
        <f t="shared" si="562"/>
        <v>0</v>
      </c>
      <c r="BU263" s="51">
        <f t="shared" si="562"/>
        <v>0</v>
      </c>
      <c r="BV263" s="51">
        <f t="shared" si="562"/>
        <v>200000000</v>
      </c>
      <c r="BW263" s="51">
        <f t="shared" si="562"/>
        <v>199750000</v>
      </c>
      <c r="BX263" s="51">
        <f t="shared" si="562"/>
        <v>199750000</v>
      </c>
      <c r="BY263" s="51">
        <f t="shared" si="562"/>
        <v>0</v>
      </c>
      <c r="BZ263" s="51">
        <f t="shared" si="562"/>
        <v>60000000</v>
      </c>
      <c r="CA263" s="51">
        <f t="shared" si="562"/>
        <v>60000000</v>
      </c>
      <c r="CB263" s="51">
        <f t="shared" si="562"/>
        <v>49796000</v>
      </c>
      <c r="CC263" s="51">
        <f t="shared" si="562"/>
        <v>49459000</v>
      </c>
      <c r="CD263" s="51">
        <f t="shared" si="562"/>
        <v>0</v>
      </c>
      <c r="CE263" s="51">
        <f t="shared" si="562"/>
        <v>0</v>
      </c>
      <c r="CF263" s="51">
        <f t="shared" si="562"/>
        <v>0</v>
      </c>
      <c r="CG263" s="51">
        <f t="shared" si="562"/>
        <v>0</v>
      </c>
      <c r="CH263" s="51">
        <f t="shared" si="562"/>
        <v>0</v>
      </c>
      <c r="CI263" s="51">
        <f t="shared" si="562"/>
        <v>0</v>
      </c>
      <c r="CJ263" s="51">
        <f t="shared" si="562"/>
        <v>0</v>
      </c>
      <c r="CK263" s="51">
        <f t="shared" si="562"/>
        <v>0</v>
      </c>
      <c r="CL263" s="51">
        <f t="shared" si="562"/>
        <v>0</v>
      </c>
      <c r="CM263" s="51">
        <f t="shared" si="562"/>
        <v>0</v>
      </c>
      <c r="CN263" s="51">
        <f t="shared" si="562"/>
        <v>0</v>
      </c>
      <c r="CO263" s="51">
        <f t="shared" si="562"/>
        <v>0</v>
      </c>
      <c r="CP263" s="51">
        <f t="shared" si="562"/>
        <v>0</v>
      </c>
      <c r="CQ263" s="51">
        <f t="shared" si="562"/>
        <v>0</v>
      </c>
      <c r="CR263" s="51">
        <f t="shared" si="562"/>
        <v>0</v>
      </c>
      <c r="CS263" s="51">
        <f t="shared" si="562"/>
        <v>0</v>
      </c>
      <c r="CT263" s="51">
        <f t="shared" si="562"/>
        <v>0</v>
      </c>
      <c r="CU263" s="51">
        <f t="shared" si="562"/>
        <v>0</v>
      </c>
      <c r="CV263" s="51">
        <f t="shared" si="562"/>
        <v>0</v>
      </c>
      <c r="CW263" s="51">
        <f t="shared" si="562"/>
        <v>0</v>
      </c>
      <c r="CX263" s="51">
        <f t="shared" si="562"/>
        <v>0</v>
      </c>
      <c r="CY263" s="51">
        <f t="shared" si="562"/>
        <v>0</v>
      </c>
      <c r="CZ263" s="51">
        <f t="shared" si="562"/>
        <v>0</v>
      </c>
      <c r="DA263" s="51">
        <f t="shared" si="562"/>
        <v>0</v>
      </c>
      <c r="DB263" s="51">
        <f t="shared" si="562"/>
        <v>0</v>
      </c>
      <c r="DC263" s="51">
        <f t="shared" si="562"/>
        <v>0</v>
      </c>
      <c r="DD263" s="51">
        <f t="shared" si="562"/>
        <v>0</v>
      </c>
      <c r="DE263" s="51">
        <f t="shared" si="562"/>
        <v>60000000</v>
      </c>
      <c r="DF263" s="51">
        <f t="shared" si="562"/>
        <v>260000000</v>
      </c>
      <c r="DG263" s="51">
        <f t="shared" si="562"/>
        <v>249546000</v>
      </c>
      <c r="DH263" s="51">
        <f t="shared" si="562"/>
        <v>249209000</v>
      </c>
      <c r="DI263" s="51">
        <f t="shared" si="562"/>
        <v>0</v>
      </c>
      <c r="DJ263" s="51">
        <f t="shared" si="562"/>
        <v>0</v>
      </c>
      <c r="DK263" s="51">
        <f t="shared" si="562"/>
        <v>0</v>
      </c>
      <c r="DL263" s="51">
        <f t="shared" si="562"/>
        <v>0</v>
      </c>
      <c r="DM263" s="51">
        <f t="shared" si="562"/>
        <v>0</v>
      </c>
      <c r="DN263" s="51">
        <f t="shared" si="562"/>
        <v>0</v>
      </c>
      <c r="DO263" s="51">
        <f t="shared" si="562"/>
        <v>0</v>
      </c>
      <c r="DP263" s="51">
        <f t="shared" si="562"/>
        <v>0</v>
      </c>
      <c r="DQ263" s="51">
        <f t="shared" si="562"/>
        <v>0</v>
      </c>
      <c r="DR263" s="51">
        <f t="shared" si="562"/>
        <v>0</v>
      </c>
      <c r="DS263" s="51">
        <f t="shared" si="562"/>
        <v>60000000</v>
      </c>
      <c r="DT263" s="51">
        <f t="shared" si="562"/>
        <v>60000000</v>
      </c>
      <c r="DU263" s="51">
        <f t="shared" si="562"/>
        <v>59776000</v>
      </c>
      <c r="DV263" s="51">
        <f t="shared" si="562"/>
        <v>59776000</v>
      </c>
      <c r="DW263" s="51">
        <f t="shared" si="562"/>
        <v>0</v>
      </c>
      <c r="DX263" s="51">
        <f t="shared" si="562"/>
        <v>0</v>
      </c>
      <c r="DY263" s="51">
        <f t="shared" ref="DY263:EW263" si="563">SUM(DY264:DY265)</f>
        <v>0</v>
      </c>
      <c r="DZ263" s="51">
        <f t="shared" si="563"/>
        <v>0</v>
      </c>
      <c r="EA263" s="51">
        <f t="shared" si="563"/>
        <v>0</v>
      </c>
      <c r="EB263" s="51">
        <f t="shared" si="563"/>
        <v>0</v>
      </c>
      <c r="EC263" s="51">
        <f t="shared" si="563"/>
        <v>0</v>
      </c>
      <c r="ED263" s="51">
        <f t="shared" si="563"/>
        <v>0</v>
      </c>
      <c r="EE263" s="51">
        <f t="shared" si="563"/>
        <v>0</v>
      </c>
      <c r="EF263" s="51">
        <f t="shared" si="563"/>
        <v>0</v>
      </c>
      <c r="EG263" s="51">
        <f t="shared" si="563"/>
        <v>0</v>
      </c>
      <c r="EH263" s="51">
        <f t="shared" si="563"/>
        <v>0</v>
      </c>
      <c r="EI263" s="51">
        <f t="shared" si="563"/>
        <v>0</v>
      </c>
      <c r="EJ263" s="51">
        <f t="shared" si="563"/>
        <v>0</v>
      </c>
      <c r="EK263" s="51">
        <f t="shared" si="563"/>
        <v>0</v>
      </c>
      <c r="EL263" s="51">
        <f t="shared" si="563"/>
        <v>0</v>
      </c>
      <c r="EM263" s="51">
        <f t="shared" si="563"/>
        <v>0</v>
      </c>
      <c r="EN263" s="51">
        <f t="shared" si="563"/>
        <v>0</v>
      </c>
      <c r="EO263" s="51">
        <f t="shared" si="563"/>
        <v>0</v>
      </c>
      <c r="EP263" s="51">
        <f t="shared" si="563"/>
        <v>0</v>
      </c>
      <c r="EQ263" s="51">
        <f t="shared" si="563"/>
        <v>0</v>
      </c>
      <c r="ER263" s="51">
        <f t="shared" si="563"/>
        <v>0</v>
      </c>
      <c r="ES263" s="51">
        <f t="shared" si="563"/>
        <v>0</v>
      </c>
      <c r="ET263" s="51">
        <f t="shared" si="563"/>
        <v>0</v>
      </c>
      <c r="EU263" s="51">
        <f t="shared" si="563"/>
        <v>0</v>
      </c>
      <c r="EV263" s="51">
        <f t="shared" si="563"/>
        <v>0</v>
      </c>
      <c r="EW263" s="51">
        <f t="shared" si="563"/>
        <v>60000000</v>
      </c>
      <c r="EX263" s="51">
        <f t="shared" ref="EX263:GZ263" si="564">SUM(EX264:EX265)</f>
        <v>60000000</v>
      </c>
      <c r="EY263" s="51">
        <f t="shared" si="564"/>
        <v>59776000</v>
      </c>
      <c r="EZ263" s="51">
        <f t="shared" si="564"/>
        <v>59776000</v>
      </c>
      <c r="FA263" s="51">
        <f t="shared" si="564"/>
        <v>0</v>
      </c>
      <c r="FB263" s="51">
        <f t="shared" si="564"/>
        <v>0</v>
      </c>
      <c r="FC263" s="51">
        <f t="shared" si="564"/>
        <v>0</v>
      </c>
      <c r="FD263" s="51">
        <f t="shared" si="564"/>
        <v>0</v>
      </c>
      <c r="FE263" s="51">
        <f t="shared" si="564"/>
        <v>0</v>
      </c>
      <c r="FF263" s="51">
        <f t="shared" si="564"/>
        <v>0</v>
      </c>
      <c r="FG263" s="51">
        <f t="shared" si="564"/>
        <v>0</v>
      </c>
      <c r="FH263" s="51">
        <f t="shared" si="564"/>
        <v>0</v>
      </c>
      <c r="FI263" s="51">
        <f t="shared" si="564"/>
        <v>0</v>
      </c>
      <c r="FJ263" s="51">
        <f t="shared" si="564"/>
        <v>0</v>
      </c>
      <c r="FK263" s="51">
        <f t="shared" si="564"/>
        <v>0</v>
      </c>
      <c r="FL263" s="51">
        <f t="shared" si="564"/>
        <v>60000000</v>
      </c>
      <c r="FM263" s="51">
        <f t="shared" si="564"/>
        <v>64050000</v>
      </c>
      <c r="FN263" s="51">
        <f t="shared" si="564"/>
        <v>19555000</v>
      </c>
      <c r="FO263" s="51">
        <f t="shared" si="564"/>
        <v>6031000</v>
      </c>
      <c r="FP263" s="51">
        <f t="shared" si="564"/>
        <v>0</v>
      </c>
      <c r="FQ263" s="51">
        <f t="shared" si="564"/>
        <v>0</v>
      </c>
      <c r="FR263" s="51">
        <f t="shared" si="564"/>
        <v>0</v>
      </c>
      <c r="FS263" s="51">
        <f t="shared" si="564"/>
        <v>0</v>
      </c>
      <c r="FT263" s="51">
        <f t="shared" si="564"/>
        <v>0</v>
      </c>
      <c r="FU263" s="51">
        <f t="shared" si="564"/>
        <v>0</v>
      </c>
      <c r="FV263" s="51">
        <f t="shared" si="564"/>
        <v>0</v>
      </c>
      <c r="FW263" s="51">
        <f t="shared" si="564"/>
        <v>0</v>
      </c>
      <c r="FX263" s="51">
        <f t="shared" si="564"/>
        <v>0</v>
      </c>
      <c r="FY263" s="51">
        <f t="shared" si="564"/>
        <v>0</v>
      </c>
      <c r="FZ263" s="51">
        <f t="shared" si="564"/>
        <v>0</v>
      </c>
      <c r="GA263" s="51">
        <f t="shared" si="564"/>
        <v>0</v>
      </c>
      <c r="GB263" s="51">
        <f t="shared" si="564"/>
        <v>0</v>
      </c>
      <c r="GC263" s="51">
        <f t="shared" si="564"/>
        <v>0</v>
      </c>
      <c r="GD263" s="51">
        <f t="shared" si="564"/>
        <v>0</v>
      </c>
      <c r="GE263" s="51">
        <f t="shared" si="564"/>
        <v>0</v>
      </c>
      <c r="GF263" s="51">
        <f t="shared" si="564"/>
        <v>0</v>
      </c>
      <c r="GG263" s="51">
        <f t="shared" si="564"/>
        <v>0</v>
      </c>
      <c r="GH263" s="51">
        <f t="shared" si="564"/>
        <v>0</v>
      </c>
      <c r="GI263" s="51">
        <f t="shared" si="564"/>
        <v>0</v>
      </c>
      <c r="GJ263" s="51">
        <f t="shared" si="564"/>
        <v>0</v>
      </c>
      <c r="GK263" s="51">
        <f t="shared" si="564"/>
        <v>0</v>
      </c>
      <c r="GL263" s="51">
        <f t="shared" si="564"/>
        <v>0</v>
      </c>
      <c r="GM263" s="51">
        <f t="shared" si="564"/>
        <v>0</v>
      </c>
      <c r="GN263" s="51">
        <f t="shared" si="564"/>
        <v>0</v>
      </c>
      <c r="GO263" s="51">
        <f t="shared" si="564"/>
        <v>0</v>
      </c>
      <c r="GP263" s="51">
        <f t="shared" si="564"/>
        <v>0</v>
      </c>
      <c r="GQ263" s="51">
        <f t="shared" si="564"/>
        <v>0</v>
      </c>
      <c r="GR263" s="51">
        <f t="shared" si="564"/>
        <v>0</v>
      </c>
      <c r="GS263" s="51">
        <f t="shared" si="564"/>
        <v>0</v>
      </c>
      <c r="GT263" s="51">
        <f t="shared" si="564"/>
        <v>0</v>
      </c>
      <c r="GU263" s="51">
        <f t="shared" si="564"/>
        <v>60000000</v>
      </c>
      <c r="GV263" s="51">
        <f t="shared" si="564"/>
        <v>64050000</v>
      </c>
      <c r="GW263" s="51">
        <f t="shared" si="564"/>
        <v>19555000</v>
      </c>
      <c r="GX263" s="51">
        <f t="shared" si="564"/>
        <v>6031000</v>
      </c>
      <c r="GY263" s="51">
        <f t="shared" si="564"/>
        <v>0</v>
      </c>
      <c r="GZ263" s="771">
        <f t="shared" si="564"/>
        <v>240000000</v>
      </c>
      <c r="HA263" s="269"/>
      <c r="HB263" s="266"/>
      <c r="HC263" s="326"/>
    </row>
    <row r="264" spans="1:211" ht="84.75" customHeight="1" x14ac:dyDescent="0.2">
      <c r="A264" s="782"/>
      <c r="B264" s="357"/>
      <c r="C264" s="313">
        <v>29</v>
      </c>
      <c r="D264" s="283" t="s">
        <v>545</v>
      </c>
      <c r="E264" s="281" t="s">
        <v>546</v>
      </c>
      <c r="F264" s="281" t="s">
        <v>546</v>
      </c>
      <c r="G264" s="287">
        <v>180</v>
      </c>
      <c r="H264" s="283" t="s">
        <v>634</v>
      </c>
      <c r="I264" s="280" t="s">
        <v>635</v>
      </c>
      <c r="J264" s="284" t="s">
        <v>636</v>
      </c>
      <c r="K264" s="284">
        <v>14</v>
      </c>
      <c r="L264" s="285" t="s">
        <v>58</v>
      </c>
      <c r="M264" s="286">
        <v>0</v>
      </c>
      <c r="N264" s="286">
        <v>1</v>
      </c>
      <c r="O264" s="287">
        <v>1</v>
      </c>
      <c r="P264" s="288">
        <v>1</v>
      </c>
      <c r="Q264" s="546">
        <v>1</v>
      </c>
      <c r="R264" s="289"/>
      <c r="S264" s="316">
        <v>1</v>
      </c>
      <c r="T264" s="286">
        <v>1</v>
      </c>
      <c r="U264" s="286"/>
      <c r="V264" s="291">
        <v>1</v>
      </c>
      <c r="W264" s="286">
        <v>1</v>
      </c>
      <c r="X264" s="285"/>
      <c r="Y264" s="285">
        <v>0.25</v>
      </c>
      <c r="Z264" s="410">
        <f>BM264/BM263</f>
        <v>0.79166666666666663</v>
      </c>
      <c r="AA264" s="286">
        <v>4</v>
      </c>
      <c r="AB264" s="285" t="s">
        <v>114</v>
      </c>
      <c r="AC264" s="60"/>
      <c r="AD264" s="59"/>
      <c r="AE264" s="59"/>
      <c r="AF264" s="59"/>
      <c r="AG264" s="60"/>
      <c r="AH264" s="59"/>
      <c r="AI264" s="59"/>
      <c r="AJ264" s="59"/>
      <c r="AK264" s="57">
        <v>47500000</v>
      </c>
      <c r="AL264" s="55">
        <v>47500000</v>
      </c>
      <c r="AM264" s="58">
        <v>42167302</v>
      </c>
      <c r="AN264" s="58">
        <v>42167302</v>
      </c>
      <c r="AO264" s="57"/>
      <c r="AP264" s="58"/>
      <c r="AQ264" s="58"/>
      <c r="AR264" s="59"/>
      <c r="AS264" s="60"/>
      <c r="AT264" s="59"/>
      <c r="AU264" s="59"/>
      <c r="AV264" s="59"/>
      <c r="AW264" s="60"/>
      <c r="AX264" s="59"/>
      <c r="AY264" s="59"/>
      <c r="AZ264" s="59"/>
      <c r="BA264" s="60"/>
      <c r="BB264" s="59"/>
      <c r="BC264" s="59"/>
      <c r="BD264" s="59"/>
      <c r="BE264" s="60"/>
      <c r="BF264" s="59"/>
      <c r="BG264" s="59"/>
      <c r="BH264" s="59"/>
      <c r="BI264" s="60"/>
      <c r="BJ264" s="59"/>
      <c r="BK264" s="59"/>
      <c r="BL264" s="59"/>
      <c r="BM264" s="53">
        <f>+AC264+AG264+AK264+AO264+AS264+AW264+BA264+BE264+BI264</f>
        <v>47500000</v>
      </c>
      <c r="BN264" s="54">
        <f t="shared" ref="BN264:BP265" si="565">AD264+AH264+AL264+AP264+AT264+AX264+BB264+BF264+BJ264</f>
        <v>47500000</v>
      </c>
      <c r="BO264" s="54">
        <f t="shared" si="565"/>
        <v>42167302</v>
      </c>
      <c r="BP264" s="54">
        <f t="shared" si="565"/>
        <v>42167302</v>
      </c>
      <c r="BQ264" s="87"/>
      <c r="BR264" s="87"/>
      <c r="BS264" s="87"/>
      <c r="BT264" s="87"/>
      <c r="BU264" s="87"/>
      <c r="BV264" s="87">
        <v>200000000</v>
      </c>
      <c r="BW264" s="87">
        <v>199750000</v>
      </c>
      <c r="BX264" s="87">
        <v>199750000</v>
      </c>
      <c r="BY264" s="87"/>
      <c r="BZ264" s="87">
        <v>47500000</v>
      </c>
      <c r="CA264" s="87">
        <v>47500000</v>
      </c>
      <c r="CB264" s="87">
        <v>37296000</v>
      </c>
      <c r="CC264" s="87">
        <v>36959000</v>
      </c>
      <c r="CD264" s="87"/>
      <c r="CE264" s="87"/>
      <c r="CF264" s="87"/>
      <c r="CG264" s="87"/>
      <c r="CH264" s="87"/>
      <c r="CI264" s="87"/>
      <c r="CJ264" s="87"/>
      <c r="CK264" s="87"/>
      <c r="CL264" s="87"/>
      <c r="CM264" s="87"/>
      <c r="CN264" s="87"/>
      <c r="CO264" s="87"/>
      <c r="CP264" s="87"/>
      <c r="CQ264" s="87"/>
      <c r="CR264" s="87"/>
      <c r="CS264" s="87"/>
      <c r="CT264" s="87"/>
      <c r="CU264" s="87"/>
      <c r="CV264" s="87"/>
      <c r="CW264" s="87"/>
      <c r="CX264" s="87"/>
      <c r="CY264" s="87"/>
      <c r="CZ264" s="87"/>
      <c r="DA264" s="87"/>
      <c r="DB264" s="87"/>
      <c r="DC264" s="87"/>
      <c r="DD264" s="87"/>
      <c r="DE264" s="85">
        <f t="shared" ref="DE264:DH265" si="566">BQ264+BU264+BZ264+CE264+CI264+CM264+CQ264+CV264+DA264</f>
        <v>47500000</v>
      </c>
      <c r="DF264" s="100">
        <f t="shared" si="566"/>
        <v>247500000</v>
      </c>
      <c r="DG264" s="100">
        <f t="shared" si="566"/>
        <v>237046000</v>
      </c>
      <c r="DH264" s="100">
        <f t="shared" si="566"/>
        <v>236709000</v>
      </c>
      <c r="DI264" s="100"/>
      <c r="DJ264" s="87"/>
      <c r="DK264" s="86"/>
      <c r="DL264" s="87"/>
      <c r="DM264" s="87"/>
      <c r="DN264" s="87"/>
      <c r="DO264" s="87"/>
      <c r="DP264" s="87"/>
      <c r="DQ264" s="87"/>
      <c r="DR264" s="87"/>
      <c r="DS264" s="87">
        <v>47500000</v>
      </c>
      <c r="DT264" s="87">
        <v>45000000</v>
      </c>
      <c r="DU264" s="87">
        <v>45000000</v>
      </c>
      <c r="DV264" s="87">
        <v>45000000</v>
      </c>
      <c r="DW264" s="87"/>
      <c r="DX264" s="87"/>
      <c r="DY264" s="87"/>
      <c r="DZ264" s="87"/>
      <c r="EA264" s="87"/>
      <c r="EB264" s="87"/>
      <c r="EC264" s="87"/>
      <c r="ED264" s="87"/>
      <c r="EE264" s="87"/>
      <c r="EF264" s="87"/>
      <c r="EG264" s="87"/>
      <c r="EH264" s="87"/>
      <c r="EI264" s="87"/>
      <c r="EJ264" s="87"/>
      <c r="EK264" s="87"/>
      <c r="EL264" s="87"/>
      <c r="EM264" s="87"/>
      <c r="EN264" s="87"/>
      <c r="EO264" s="87"/>
      <c r="EP264" s="87"/>
      <c r="EQ264" s="87"/>
      <c r="ER264" s="87"/>
      <c r="ES264" s="87"/>
      <c r="ET264" s="87"/>
      <c r="EU264" s="87"/>
      <c r="EV264" s="87"/>
      <c r="EW264" s="85">
        <f t="shared" ref="EW264:EX265" si="567">DJ264+DN264+DS264+DX264+EB264+EF264+EJ264+EN264+ES264</f>
        <v>47500000</v>
      </c>
      <c r="EX264" s="90">
        <f t="shared" si="567"/>
        <v>45000000</v>
      </c>
      <c r="EY264" s="90">
        <f t="shared" ref="EY264:EZ265" si="568">DL264+DP264+DU264+DZ264+ED264+EH264+EL264+EP264+EU264</f>
        <v>45000000</v>
      </c>
      <c r="EZ264" s="90">
        <f t="shared" si="568"/>
        <v>45000000</v>
      </c>
      <c r="FA264" s="192"/>
      <c r="FB264" s="87"/>
      <c r="FC264" s="88"/>
      <c r="FD264" s="88"/>
      <c r="FE264" s="88"/>
      <c r="FF264" s="147"/>
      <c r="FG264" s="87"/>
      <c r="FH264" s="87"/>
      <c r="FI264" s="87"/>
      <c r="FJ264" s="87"/>
      <c r="FK264" s="87"/>
      <c r="FL264" s="87">
        <v>47500000</v>
      </c>
      <c r="FM264" s="87">
        <v>44700000</v>
      </c>
      <c r="FN264" s="87">
        <v>6950000</v>
      </c>
      <c r="FO264" s="87">
        <v>1860000</v>
      </c>
      <c r="FP264" s="87"/>
      <c r="FQ264" s="87"/>
      <c r="FR264" s="87"/>
      <c r="FS264" s="87"/>
      <c r="FT264" s="87"/>
      <c r="FU264" s="87"/>
      <c r="FV264" s="87"/>
      <c r="FW264" s="87"/>
      <c r="FX264" s="87"/>
      <c r="FY264" s="87"/>
      <c r="FZ264" s="87"/>
      <c r="GA264" s="87"/>
      <c r="GB264" s="87"/>
      <c r="GC264" s="87"/>
      <c r="GD264" s="87"/>
      <c r="GE264" s="87"/>
      <c r="GF264" s="87"/>
      <c r="GG264" s="87"/>
      <c r="GH264" s="87"/>
      <c r="GI264" s="87"/>
      <c r="GJ264" s="87"/>
      <c r="GK264" s="87"/>
      <c r="GL264" s="87"/>
      <c r="GM264" s="87"/>
      <c r="GN264" s="87"/>
      <c r="GO264" s="87"/>
      <c r="GP264" s="87"/>
      <c r="GQ264" s="87"/>
      <c r="GR264" s="87"/>
      <c r="GS264" s="87"/>
      <c r="GT264" s="87"/>
      <c r="GU264" s="85">
        <f>FB264+FG264+FL264+FQ264+FV264+GA264+GF264+GK264+GP264</f>
        <v>47500000</v>
      </c>
      <c r="GV264" s="85">
        <f t="shared" ref="GV264:GY265" si="569">GQ264+GL264+GG264+GB264+FW264+FR264+FM264+FH264+FC264</f>
        <v>44700000</v>
      </c>
      <c r="GW264" s="85">
        <f t="shared" si="569"/>
        <v>6950000</v>
      </c>
      <c r="GX264" s="85">
        <f t="shared" si="569"/>
        <v>1860000</v>
      </c>
      <c r="GY264" s="85">
        <f t="shared" si="569"/>
        <v>0</v>
      </c>
      <c r="GZ264" s="772">
        <f>BM264+DE264+EW264+GU264</f>
        <v>190000000</v>
      </c>
      <c r="HA264" s="738" t="s">
        <v>1115</v>
      </c>
      <c r="HB264" s="299" t="s">
        <v>1388</v>
      </c>
      <c r="HC264" s="299" t="s">
        <v>1702</v>
      </c>
    </row>
    <row r="265" spans="1:211" ht="84.75" customHeight="1" x14ac:dyDescent="0.2">
      <c r="A265" s="782"/>
      <c r="B265" s="357"/>
      <c r="C265" s="304">
        <v>30</v>
      </c>
      <c r="D265" s="283" t="s">
        <v>549</v>
      </c>
      <c r="E265" s="282" t="s">
        <v>550</v>
      </c>
      <c r="F265" s="795" t="s">
        <v>550</v>
      </c>
      <c r="G265" s="859">
        <v>181</v>
      </c>
      <c r="H265" s="283" t="s">
        <v>637</v>
      </c>
      <c r="I265" s="280" t="s">
        <v>638</v>
      </c>
      <c r="J265" s="284" t="s">
        <v>636</v>
      </c>
      <c r="K265" s="284">
        <v>14</v>
      </c>
      <c r="L265" s="285" t="s">
        <v>58</v>
      </c>
      <c r="M265" s="286">
        <v>6</v>
      </c>
      <c r="N265" s="286">
        <v>6</v>
      </c>
      <c r="O265" s="287">
        <v>6</v>
      </c>
      <c r="P265" s="288">
        <v>6</v>
      </c>
      <c r="Q265" s="546">
        <v>6</v>
      </c>
      <c r="R265" s="289"/>
      <c r="S265" s="412">
        <v>6</v>
      </c>
      <c r="T265" s="286">
        <v>6</v>
      </c>
      <c r="U265" s="286"/>
      <c r="V265" s="291">
        <v>6</v>
      </c>
      <c r="W265" s="286">
        <v>6</v>
      </c>
      <c r="X265" s="285"/>
      <c r="Y265" s="285">
        <v>6</v>
      </c>
      <c r="Z265" s="410">
        <f>BM265/BM263</f>
        <v>0.20833333333333334</v>
      </c>
      <c r="AA265" s="286">
        <v>4</v>
      </c>
      <c r="AB265" s="285" t="s">
        <v>114</v>
      </c>
      <c r="AC265" s="60"/>
      <c r="AD265" s="59"/>
      <c r="AE265" s="59"/>
      <c r="AF265" s="59"/>
      <c r="AG265" s="60"/>
      <c r="AH265" s="59"/>
      <c r="AI265" s="59"/>
      <c r="AJ265" s="59"/>
      <c r="AK265" s="57">
        <v>12500000</v>
      </c>
      <c r="AL265" s="55">
        <v>12500000</v>
      </c>
      <c r="AM265" s="55">
        <v>8903333</v>
      </c>
      <c r="AN265" s="58">
        <v>8903333</v>
      </c>
      <c r="AO265" s="57"/>
      <c r="AP265" s="58"/>
      <c r="AQ265" s="58"/>
      <c r="AR265" s="59"/>
      <c r="AS265" s="60"/>
      <c r="AT265" s="59"/>
      <c r="AU265" s="59"/>
      <c r="AV265" s="59"/>
      <c r="AW265" s="60"/>
      <c r="AX265" s="59"/>
      <c r="AY265" s="59"/>
      <c r="AZ265" s="59"/>
      <c r="BA265" s="60"/>
      <c r="BB265" s="59"/>
      <c r="BC265" s="59"/>
      <c r="BD265" s="59"/>
      <c r="BE265" s="60"/>
      <c r="BF265" s="59"/>
      <c r="BG265" s="59"/>
      <c r="BH265" s="59"/>
      <c r="BI265" s="60"/>
      <c r="BJ265" s="59"/>
      <c r="BK265" s="59"/>
      <c r="BL265" s="59"/>
      <c r="BM265" s="53">
        <f>+AC265+AG265+AK265+AO265+AS265+AW265+BA265+BE265+BI265</f>
        <v>12500000</v>
      </c>
      <c r="BN265" s="54">
        <f t="shared" si="565"/>
        <v>12500000</v>
      </c>
      <c r="BO265" s="54">
        <f t="shared" si="565"/>
        <v>8903333</v>
      </c>
      <c r="BP265" s="54">
        <f t="shared" si="565"/>
        <v>8903333</v>
      </c>
      <c r="BQ265" s="87"/>
      <c r="BR265" s="87"/>
      <c r="BS265" s="87"/>
      <c r="BT265" s="87"/>
      <c r="BU265" s="87"/>
      <c r="BV265" s="87"/>
      <c r="BW265" s="87"/>
      <c r="BX265" s="87"/>
      <c r="BY265" s="87"/>
      <c r="BZ265" s="87">
        <v>12500000</v>
      </c>
      <c r="CA265" s="87">
        <v>12500000</v>
      </c>
      <c r="CB265" s="87">
        <v>12500000</v>
      </c>
      <c r="CC265" s="87">
        <v>12500000</v>
      </c>
      <c r="CD265" s="87"/>
      <c r="CE265" s="87"/>
      <c r="CF265" s="87"/>
      <c r="CG265" s="87"/>
      <c r="CH265" s="87"/>
      <c r="CI265" s="87"/>
      <c r="CJ265" s="87"/>
      <c r="CK265" s="87"/>
      <c r="CL265" s="87"/>
      <c r="CM265" s="87"/>
      <c r="CN265" s="87"/>
      <c r="CO265" s="87"/>
      <c r="CP265" s="87"/>
      <c r="CQ265" s="87"/>
      <c r="CR265" s="87"/>
      <c r="CS265" s="87"/>
      <c r="CT265" s="87"/>
      <c r="CU265" s="87"/>
      <c r="CV265" s="87"/>
      <c r="CW265" s="87"/>
      <c r="CX265" s="87"/>
      <c r="CY265" s="87"/>
      <c r="CZ265" s="87"/>
      <c r="DA265" s="87"/>
      <c r="DB265" s="87"/>
      <c r="DC265" s="87"/>
      <c r="DD265" s="87"/>
      <c r="DE265" s="85">
        <f t="shared" si="566"/>
        <v>12500000</v>
      </c>
      <c r="DF265" s="100">
        <f t="shared" si="566"/>
        <v>12500000</v>
      </c>
      <c r="DG265" s="100">
        <f t="shared" si="566"/>
        <v>12500000</v>
      </c>
      <c r="DH265" s="100">
        <f t="shared" si="566"/>
        <v>12500000</v>
      </c>
      <c r="DI265" s="100"/>
      <c r="DJ265" s="87"/>
      <c r="DK265" s="86"/>
      <c r="DL265" s="87"/>
      <c r="DM265" s="87"/>
      <c r="DN265" s="87"/>
      <c r="DO265" s="87"/>
      <c r="DP265" s="87"/>
      <c r="DQ265" s="87"/>
      <c r="DR265" s="87"/>
      <c r="DS265" s="87">
        <v>12500000</v>
      </c>
      <c r="DT265" s="87">
        <v>15000000</v>
      </c>
      <c r="DU265" s="87">
        <v>14776000</v>
      </c>
      <c r="DV265" s="87">
        <v>14776000</v>
      </c>
      <c r="DW265" s="87"/>
      <c r="DX265" s="87"/>
      <c r="DY265" s="87"/>
      <c r="DZ265" s="87"/>
      <c r="EA265" s="87"/>
      <c r="EB265" s="87"/>
      <c r="EC265" s="87"/>
      <c r="ED265" s="87"/>
      <c r="EE265" s="87"/>
      <c r="EF265" s="87"/>
      <c r="EG265" s="87"/>
      <c r="EH265" s="87"/>
      <c r="EI265" s="87"/>
      <c r="EJ265" s="87"/>
      <c r="EK265" s="87"/>
      <c r="EL265" s="87"/>
      <c r="EM265" s="87"/>
      <c r="EN265" s="87"/>
      <c r="EO265" s="87"/>
      <c r="EP265" s="87"/>
      <c r="EQ265" s="87"/>
      <c r="ER265" s="87"/>
      <c r="ES265" s="87"/>
      <c r="ET265" s="87"/>
      <c r="EU265" s="87"/>
      <c r="EV265" s="87"/>
      <c r="EW265" s="85">
        <f t="shared" si="567"/>
        <v>12500000</v>
      </c>
      <c r="EX265" s="90">
        <f t="shared" si="567"/>
        <v>15000000</v>
      </c>
      <c r="EY265" s="90">
        <f t="shared" si="568"/>
        <v>14776000</v>
      </c>
      <c r="EZ265" s="90">
        <f t="shared" si="568"/>
        <v>14776000</v>
      </c>
      <c r="FA265" s="192"/>
      <c r="FB265" s="87"/>
      <c r="FC265" s="88"/>
      <c r="FD265" s="88"/>
      <c r="FE265" s="88"/>
      <c r="FF265" s="147"/>
      <c r="FG265" s="87"/>
      <c r="FH265" s="87"/>
      <c r="FI265" s="87"/>
      <c r="FJ265" s="87"/>
      <c r="FK265" s="87"/>
      <c r="FL265" s="87">
        <v>12500000</v>
      </c>
      <c r="FM265" s="87">
        <v>19350000</v>
      </c>
      <c r="FN265" s="87">
        <v>12605000</v>
      </c>
      <c r="FO265" s="87">
        <v>4171000</v>
      </c>
      <c r="FP265" s="87"/>
      <c r="FQ265" s="87"/>
      <c r="FR265" s="87"/>
      <c r="FS265" s="87"/>
      <c r="FT265" s="87"/>
      <c r="FU265" s="87"/>
      <c r="FV265" s="87"/>
      <c r="FW265" s="87"/>
      <c r="FX265" s="87"/>
      <c r="FY265" s="87"/>
      <c r="FZ265" s="87"/>
      <c r="GA265" s="87"/>
      <c r="GB265" s="87"/>
      <c r="GC265" s="87"/>
      <c r="GD265" s="87"/>
      <c r="GE265" s="87"/>
      <c r="GF265" s="87"/>
      <c r="GG265" s="87"/>
      <c r="GH265" s="87"/>
      <c r="GI265" s="87"/>
      <c r="GJ265" s="87"/>
      <c r="GK265" s="87"/>
      <c r="GL265" s="87"/>
      <c r="GM265" s="87"/>
      <c r="GN265" s="87"/>
      <c r="GO265" s="87"/>
      <c r="GP265" s="87"/>
      <c r="GQ265" s="87"/>
      <c r="GR265" s="87"/>
      <c r="GS265" s="87"/>
      <c r="GT265" s="87"/>
      <c r="GU265" s="85">
        <f>FB265+FG265+FL265+FQ265+FV265+GA265+GF265+GK265+GP265</f>
        <v>12500000</v>
      </c>
      <c r="GV265" s="85">
        <f t="shared" si="569"/>
        <v>19350000</v>
      </c>
      <c r="GW265" s="85">
        <f t="shared" si="569"/>
        <v>12605000</v>
      </c>
      <c r="GX265" s="85">
        <f t="shared" si="569"/>
        <v>4171000</v>
      </c>
      <c r="GY265" s="85">
        <f t="shared" si="569"/>
        <v>0</v>
      </c>
      <c r="GZ265" s="772">
        <f>BM265+DE265+EW265+GU265</f>
        <v>50000000</v>
      </c>
      <c r="HA265" s="738" t="s">
        <v>1116</v>
      </c>
      <c r="HB265" s="299" t="s">
        <v>1389</v>
      </c>
      <c r="HC265" s="299" t="s">
        <v>1703</v>
      </c>
    </row>
    <row r="266" spans="1:211" ht="24.75" customHeight="1" x14ac:dyDescent="0.2">
      <c r="A266" s="782"/>
      <c r="B266" s="357"/>
      <c r="C266" s="266">
        <v>57</v>
      </c>
      <c r="D266" s="267" t="s">
        <v>639</v>
      </c>
      <c r="E266" s="270"/>
      <c r="F266" s="270"/>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51">
        <f t="shared" ref="AC266:BL266" si="570">SUM(AC267)</f>
        <v>0</v>
      </c>
      <c r="AD266" s="51">
        <f t="shared" si="570"/>
        <v>0</v>
      </c>
      <c r="AE266" s="51">
        <f t="shared" si="570"/>
        <v>0</v>
      </c>
      <c r="AF266" s="51">
        <f t="shared" si="570"/>
        <v>0</v>
      </c>
      <c r="AG266" s="51">
        <f t="shared" si="570"/>
        <v>0</v>
      </c>
      <c r="AH266" s="51">
        <f t="shared" si="570"/>
        <v>0</v>
      </c>
      <c r="AI266" s="51">
        <f t="shared" si="570"/>
        <v>0</v>
      </c>
      <c r="AJ266" s="51">
        <f t="shared" si="570"/>
        <v>0</v>
      </c>
      <c r="AK266" s="51">
        <f t="shared" si="570"/>
        <v>40000000</v>
      </c>
      <c r="AL266" s="51">
        <f t="shared" si="570"/>
        <v>40000000</v>
      </c>
      <c r="AM266" s="51">
        <f t="shared" si="570"/>
        <v>0</v>
      </c>
      <c r="AN266" s="51">
        <f t="shared" si="570"/>
        <v>0</v>
      </c>
      <c r="AO266" s="51">
        <f t="shared" si="570"/>
        <v>0</v>
      </c>
      <c r="AP266" s="51">
        <f t="shared" si="570"/>
        <v>0</v>
      </c>
      <c r="AQ266" s="51">
        <f t="shared" si="570"/>
        <v>0</v>
      </c>
      <c r="AR266" s="51">
        <f t="shared" si="570"/>
        <v>0</v>
      </c>
      <c r="AS266" s="51">
        <f t="shared" si="570"/>
        <v>0</v>
      </c>
      <c r="AT266" s="51">
        <f t="shared" si="570"/>
        <v>0</v>
      </c>
      <c r="AU266" s="51">
        <f t="shared" si="570"/>
        <v>0</v>
      </c>
      <c r="AV266" s="51">
        <f t="shared" si="570"/>
        <v>0</v>
      </c>
      <c r="AW266" s="51">
        <f t="shared" si="570"/>
        <v>0</v>
      </c>
      <c r="AX266" s="51">
        <f t="shared" si="570"/>
        <v>0</v>
      </c>
      <c r="AY266" s="51">
        <f t="shared" si="570"/>
        <v>0</v>
      </c>
      <c r="AZ266" s="51">
        <f t="shared" si="570"/>
        <v>0</v>
      </c>
      <c r="BA266" s="51">
        <f t="shared" si="570"/>
        <v>0</v>
      </c>
      <c r="BB266" s="51">
        <f t="shared" si="570"/>
        <v>0</v>
      </c>
      <c r="BC266" s="51">
        <f t="shared" si="570"/>
        <v>0</v>
      </c>
      <c r="BD266" s="51">
        <f t="shared" si="570"/>
        <v>0</v>
      </c>
      <c r="BE266" s="51">
        <f t="shared" si="570"/>
        <v>0</v>
      </c>
      <c r="BF266" s="51">
        <f t="shared" si="570"/>
        <v>0</v>
      </c>
      <c r="BG266" s="51">
        <f t="shared" si="570"/>
        <v>0</v>
      </c>
      <c r="BH266" s="51">
        <f t="shared" si="570"/>
        <v>0</v>
      </c>
      <c r="BI266" s="51">
        <f t="shared" si="570"/>
        <v>0</v>
      </c>
      <c r="BJ266" s="51">
        <f t="shared" si="570"/>
        <v>0</v>
      </c>
      <c r="BK266" s="51">
        <f t="shared" si="570"/>
        <v>0</v>
      </c>
      <c r="BL266" s="51">
        <f t="shared" si="570"/>
        <v>0</v>
      </c>
      <c r="BM266" s="51">
        <f t="shared" ref="BM266:DX266" si="571">SUM(BM267)</f>
        <v>40000000</v>
      </c>
      <c r="BN266" s="51">
        <f t="shared" si="571"/>
        <v>40000000</v>
      </c>
      <c r="BO266" s="51">
        <f t="shared" si="571"/>
        <v>0</v>
      </c>
      <c r="BP266" s="51">
        <f t="shared" si="571"/>
        <v>0</v>
      </c>
      <c r="BQ266" s="51">
        <f t="shared" si="571"/>
        <v>0</v>
      </c>
      <c r="BR266" s="51">
        <f t="shared" si="571"/>
        <v>0</v>
      </c>
      <c r="BS266" s="51">
        <f t="shared" si="571"/>
        <v>0</v>
      </c>
      <c r="BT266" s="51">
        <f t="shared" si="571"/>
        <v>0</v>
      </c>
      <c r="BU266" s="51">
        <f t="shared" si="571"/>
        <v>0</v>
      </c>
      <c r="BV266" s="51">
        <f t="shared" si="571"/>
        <v>0</v>
      </c>
      <c r="BW266" s="51">
        <f t="shared" si="571"/>
        <v>0</v>
      </c>
      <c r="BX266" s="51">
        <f t="shared" si="571"/>
        <v>0</v>
      </c>
      <c r="BY266" s="51">
        <f t="shared" si="571"/>
        <v>0</v>
      </c>
      <c r="BZ266" s="51">
        <f t="shared" si="571"/>
        <v>40000000</v>
      </c>
      <c r="CA266" s="51">
        <f t="shared" si="571"/>
        <v>40000000</v>
      </c>
      <c r="CB266" s="51">
        <f t="shared" si="571"/>
        <v>0</v>
      </c>
      <c r="CC266" s="51">
        <f t="shared" si="571"/>
        <v>0</v>
      </c>
      <c r="CD266" s="51">
        <f t="shared" si="571"/>
        <v>0</v>
      </c>
      <c r="CE266" s="51">
        <f t="shared" si="571"/>
        <v>0</v>
      </c>
      <c r="CF266" s="51">
        <f t="shared" si="571"/>
        <v>0</v>
      </c>
      <c r="CG266" s="51">
        <f t="shared" si="571"/>
        <v>0</v>
      </c>
      <c r="CH266" s="51">
        <f t="shared" si="571"/>
        <v>0</v>
      </c>
      <c r="CI266" s="51">
        <f t="shared" si="571"/>
        <v>0</v>
      </c>
      <c r="CJ266" s="51">
        <f t="shared" si="571"/>
        <v>0</v>
      </c>
      <c r="CK266" s="51">
        <f t="shared" si="571"/>
        <v>0</v>
      </c>
      <c r="CL266" s="51">
        <f t="shared" si="571"/>
        <v>0</v>
      </c>
      <c r="CM266" s="51">
        <f t="shared" si="571"/>
        <v>0</v>
      </c>
      <c r="CN266" s="51">
        <f t="shared" si="571"/>
        <v>0</v>
      </c>
      <c r="CO266" s="51">
        <f t="shared" si="571"/>
        <v>0</v>
      </c>
      <c r="CP266" s="51">
        <f t="shared" si="571"/>
        <v>0</v>
      </c>
      <c r="CQ266" s="51">
        <f t="shared" si="571"/>
        <v>0</v>
      </c>
      <c r="CR266" s="51">
        <f t="shared" si="571"/>
        <v>0</v>
      </c>
      <c r="CS266" s="51">
        <f t="shared" si="571"/>
        <v>0</v>
      </c>
      <c r="CT266" s="51">
        <f t="shared" si="571"/>
        <v>0</v>
      </c>
      <c r="CU266" s="51">
        <f t="shared" si="571"/>
        <v>0</v>
      </c>
      <c r="CV266" s="51">
        <f t="shared" si="571"/>
        <v>0</v>
      </c>
      <c r="CW266" s="51">
        <f t="shared" si="571"/>
        <v>0</v>
      </c>
      <c r="CX266" s="51">
        <f t="shared" si="571"/>
        <v>0</v>
      </c>
      <c r="CY266" s="51">
        <f t="shared" si="571"/>
        <v>0</v>
      </c>
      <c r="CZ266" s="51">
        <f t="shared" si="571"/>
        <v>0</v>
      </c>
      <c r="DA266" s="51">
        <f t="shared" si="571"/>
        <v>0</v>
      </c>
      <c r="DB266" s="51">
        <f t="shared" si="571"/>
        <v>0</v>
      </c>
      <c r="DC266" s="51">
        <f t="shared" si="571"/>
        <v>0</v>
      </c>
      <c r="DD266" s="51">
        <f t="shared" si="571"/>
        <v>0</v>
      </c>
      <c r="DE266" s="51">
        <f t="shared" si="571"/>
        <v>40000000</v>
      </c>
      <c r="DF266" s="51">
        <f t="shared" si="571"/>
        <v>40000000</v>
      </c>
      <c r="DG266" s="51">
        <f t="shared" si="571"/>
        <v>0</v>
      </c>
      <c r="DH266" s="51">
        <f t="shared" si="571"/>
        <v>0</v>
      </c>
      <c r="DI266" s="51">
        <f t="shared" si="571"/>
        <v>0</v>
      </c>
      <c r="DJ266" s="51">
        <f t="shared" si="571"/>
        <v>0</v>
      </c>
      <c r="DK266" s="51">
        <f t="shared" si="571"/>
        <v>0</v>
      </c>
      <c r="DL266" s="51">
        <f t="shared" si="571"/>
        <v>0</v>
      </c>
      <c r="DM266" s="51">
        <f t="shared" si="571"/>
        <v>0</v>
      </c>
      <c r="DN266" s="51">
        <f t="shared" si="571"/>
        <v>0</v>
      </c>
      <c r="DO266" s="51">
        <f t="shared" si="571"/>
        <v>0</v>
      </c>
      <c r="DP266" s="51">
        <f t="shared" si="571"/>
        <v>0</v>
      </c>
      <c r="DQ266" s="51">
        <f t="shared" si="571"/>
        <v>0</v>
      </c>
      <c r="DR266" s="51">
        <f t="shared" si="571"/>
        <v>0</v>
      </c>
      <c r="DS266" s="51">
        <f t="shared" si="571"/>
        <v>30000000</v>
      </c>
      <c r="DT266" s="51">
        <f t="shared" si="571"/>
        <v>29000000</v>
      </c>
      <c r="DU266" s="51">
        <f t="shared" si="571"/>
        <v>0</v>
      </c>
      <c r="DV266" s="51">
        <f t="shared" si="571"/>
        <v>0</v>
      </c>
      <c r="DW266" s="51">
        <f t="shared" si="571"/>
        <v>0</v>
      </c>
      <c r="DX266" s="51">
        <f t="shared" si="571"/>
        <v>0</v>
      </c>
      <c r="DY266" s="51">
        <f t="shared" ref="DY266:EW266" si="572">SUM(DY267)</f>
        <v>0</v>
      </c>
      <c r="DZ266" s="51">
        <f t="shared" si="572"/>
        <v>0</v>
      </c>
      <c r="EA266" s="51">
        <f t="shared" si="572"/>
        <v>0</v>
      </c>
      <c r="EB266" s="51">
        <f t="shared" si="572"/>
        <v>0</v>
      </c>
      <c r="EC266" s="51">
        <f t="shared" si="572"/>
        <v>0</v>
      </c>
      <c r="ED266" s="51">
        <f t="shared" si="572"/>
        <v>0</v>
      </c>
      <c r="EE266" s="51">
        <f t="shared" si="572"/>
        <v>0</v>
      </c>
      <c r="EF266" s="51">
        <f t="shared" si="572"/>
        <v>0</v>
      </c>
      <c r="EG266" s="51">
        <f t="shared" si="572"/>
        <v>0</v>
      </c>
      <c r="EH266" s="51">
        <f t="shared" si="572"/>
        <v>0</v>
      </c>
      <c r="EI266" s="51">
        <f t="shared" si="572"/>
        <v>0</v>
      </c>
      <c r="EJ266" s="51">
        <f t="shared" si="572"/>
        <v>0</v>
      </c>
      <c r="EK266" s="51">
        <f t="shared" si="572"/>
        <v>0</v>
      </c>
      <c r="EL266" s="51">
        <f t="shared" si="572"/>
        <v>0</v>
      </c>
      <c r="EM266" s="51">
        <f t="shared" si="572"/>
        <v>0</v>
      </c>
      <c r="EN266" s="51">
        <f t="shared" si="572"/>
        <v>0</v>
      </c>
      <c r="EO266" s="51">
        <f t="shared" si="572"/>
        <v>0</v>
      </c>
      <c r="EP266" s="51">
        <f t="shared" si="572"/>
        <v>0</v>
      </c>
      <c r="EQ266" s="51">
        <f t="shared" si="572"/>
        <v>0</v>
      </c>
      <c r="ER266" s="51">
        <f t="shared" si="572"/>
        <v>0</v>
      </c>
      <c r="ES266" s="51">
        <f t="shared" si="572"/>
        <v>0</v>
      </c>
      <c r="ET266" s="51">
        <f t="shared" si="572"/>
        <v>0</v>
      </c>
      <c r="EU266" s="51">
        <f t="shared" si="572"/>
        <v>0</v>
      </c>
      <c r="EV266" s="51">
        <f t="shared" si="572"/>
        <v>0</v>
      </c>
      <c r="EW266" s="51">
        <f t="shared" si="572"/>
        <v>30000000</v>
      </c>
      <c r="EX266" s="51">
        <f t="shared" ref="EX266:GZ266" si="573">SUM(EX267)</f>
        <v>29000000</v>
      </c>
      <c r="EY266" s="51">
        <f t="shared" si="573"/>
        <v>0</v>
      </c>
      <c r="EZ266" s="51">
        <f t="shared" si="573"/>
        <v>0</v>
      </c>
      <c r="FA266" s="51">
        <f t="shared" si="573"/>
        <v>0</v>
      </c>
      <c r="FB266" s="51">
        <f t="shared" si="573"/>
        <v>0</v>
      </c>
      <c r="FC266" s="51">
        <f t="shared" si="573"/>
        <v>0</v>
      </c>
      <c r="FD266" s="51">
        <f t="shared" si="573"/>
        <v>0</v>
      </c>
      <c r="FE266" s="51">
        <f t="shared" si="573"/>
        <v>0</v>
      </c>
      <c r="FF266" s="51">
        <f t="shared" si="573"/>
        <v>0</v>
      </c>
      <c r="FG266" s="51">
        <f t="shared" si="573"/>
        <v>0</v>
      </c>
      <c r="FH266" s="51">
        <f t="shared" si="573"/>
        <v>0</v>
      </c>
      <c r="FI266" s="51">
        <f t="shared" si="573"/>
        <v>0</v>
      </c>
      <c r="FJ266" s="51">
        <f t="shared" si="573"/>
        <v>0</v>
      </c>
      <c r="FK266" s="51">
        <f t="shared" si="573"/>
        <v>0</v>
      </c>
      <c r="FL266" s="51">
        <f t="shared" si="573"/>
        <v>30000000</v>
      </c>
      <c r="FM266" s="51">
        <f t="shared" si="573"/>
        <v>18817998</v>
      </c>
      <c r="FN266" s="51">
        <f t="shared" si="573"/>
        <v>11342000</v>
      </c>
      <c r="FO266" s="51">
        <f t="shared" si="573"/>
        <v>2835500</v>
      </c>
      <c r="FP266" s="51">
        <f t="shared" si="573"/>
        <v>0</v>
      </c>
      <c r="FQ266" s="51">
        <f t="shared" si="573"/>
        <v>0</v>
      </c>
      <c r="FR266" s="51">
        <f t="shared" si="573"/>
        <v>0</v>
      </c>
      <c r="FS266" s="51">
        <f t="shared" si="573"/>
        <v>0</v>
      </c>
      <c r="FT266" s="51">
        <f t="shared" si="573"/>
        <v>0</v>
      </c>
      <c r="FU266" s="51">
        <f t="shared" si="573"/>
        <v>0</v>
      </c>
      <c r="FV266" s="51">
        <f t="shared" si="573"/>
        <v>0</v>
      </c>
      <c r="FW266" s="51">
        <f t="shared" si="573"/>
        <v>0</v>
      </c>
      <c r="FX266" s="51">
        <f t="shared" si="573"/>
        <v>0</v>
      </c>
      <c r="FY266" s="51">
        <f t="shared" si="573"/>
        <v>0</v>
      </c>
      <c r="FZ266" s="51">
        <f t="shared" si="573"/>
        <v>0</v>
      </c>
      <c r="GA266" s="51">
        <f t="shared" si="573"/>
        <v>0</v>
      </c>
      <c r="GB266" s="51">
        <f t="shared" si="573"/>
        <v>0</v>
      </c>
      <c r="GC266" s="51">
        <f t="shared" si="573"/>
        <v>0</v>
      </c>
      <c r="GD266" s="51">
        <f t="shared" si="573"/>
        <v>0</v>
      </c>
      <c r="GE266" s="51">
        <f t="shared" si="573"/>
        <v>0</v>
      </c>
      <c r="GF266" s="51">
        <f t="shared" si="573"/>
        <v>0</v>
      </c>
      <c r="GG266" s="51">
        <f t="shared" si="573"/>
        <v>0</v>
      </c>
      <c r="GH266" s="51">
        <f t="shared" si="573"/>
        <v>0</v>
      </c>
      <c r="GI266" s="51">
        <f t="shared" si="573"/>
        <v>0</v>
      </c>
      <c r="GJ266" s="51">
        <f t="shared" si="573"/>
        <v>0</v>
      </c>
      <c r="GK266" s="51">
        <f t="shared" si="573"/>
        <v>0</v>
      </c>
      <c r="GL266" s="51">
        <f t="shared" si="573"/>
        <v>0</v>
      </c>
      <c r="GM266" s="51">
        <f t="shared" si="573"/>
        <v>0</v>
      </c>
      <c r="GN266" s="51">
        <f t="shared" si="573"/>
        <v>0</v>
      </c>
      <c r="GO266" s="51">
        <f t="shared" si="573"/>
        <v>0</v>
      </c>
      <c r="GP266" s="51">
        <f t="shared" si="573"/>
        <v>0</v>
      </c>
      <c r="GQ266" s="51">
        <f t="shared" si="573"/>
        <v>0</v>
      </c>
      <c r="GR266" s="51">
        <f t="shared" si="573"/>
        <v>0</v>
      </c>
      <c r="GS266" s="51">
        <f t="shared" si="573"/>
        <v>0</v>
      </c>
      <c r="GT266" s="51">
        <f t="shared" si="573"/>
        <v>0</v>
      </c>
      <c r="GU266" s="51">
        <f t="shared" si="573"/>
        <v>30000000</v>
      </c>
      <c r="GV266" s="51">
        <f t="shared" si="573"/>
        <v>18817998</v>
      </c>
      <c r="GW266" s="51">
        <f t="shared" si="573"/>
        <v>11342000</v>
      </c>
      <c r="GX266" s="51">
        <f t="shared" si="573"/>
        <v>2835500</v>
      </c>
      <c r="GY266" s="51">
        <f t="shared" si="573"/>
        <v>0</v>
      </c>
      <c r="GZ266" s="771">
        <f t="shared" si="573"/>
        <v>140000000</v>
      </c>
      <c r="HA266" s="269"/>
      <c r="HB266" s="266"/>
      <c r="HC266" s="299"/>
    </row>
    <row r="267" spans="1:211" ht="64.5" customHeight="1" x14ac:dyDescent="0.2">
      <c r="A267" s="782"/>
      <c r="B267" s="411"/>
      <c r="C267" s="300">
        <v>14</v>
      </c>
      <c r="D267" s="280" t="s">
        <v>413</v>
      </c>
      <c r="E267" s="717" t="s">
        <v>275</v>
      </c>
      <c r="F267" s="510">
        <v>0.03</v>
      </c>
      <c r="G267" s="287">
        <v>182</v>
      </c>
      <c r="H267" s="283" t="s">
        <v>640</v>
      </c>
      <c r="I267" s="428" t="s">
        <v>544</v>
      </c>
      <c r="J267" s="429" t="s">
        <v>266</v>
      </c>
      <c r="K267" s="429">
        <v>1</v>
      </c>
      <c r="L267" s="333" t="s">
        <v>58</v>
      </c>
      <c r="M267" s="387">
        <v>1</v>
      </c>
      <c r="N267" s="387">
        <v>1</v>
      </c>
      <c r="O267" s="281">
        <v>1</v>
      </c>
      <c r="P267" s="430">
        <v>0</v>
      </c>
      <c r="Q267" s="446">
        <v>1</v>
      </c>
      <c r="R267" s="289"/>
      <c r="S267" s="431">
        <v>1</v>
      </c>
      <c r="T267" s="313">
        <v>1</v>
      </c>
      <c r="U267" s="313"/>
      <c r="V267" s="432">
        <v>1</v>
      </c>
      <c r="W267" s="313">
        <v>1</v>
      </c>
      <c r="X267" s="333"/>
      <c r="Y267" s="333">
        <v>0.4</v>
      </c>
      <c r="Z267" s="346">
        <f>BM267/BM266</f>
        <v>1</v>
      </c>
      <c r="AA267" s="286">
        <v>4</v>
      </c>
      <c r="AB267" s="285" t="s">
        <v>114</v>
      </c>
      <c r="AC267" s="53"/>
      <c r="AD267" s="54"/>
      <c r="AE267" s="54"/>
      <c r="AF267" s="54"/>
      <c r="AG267" s="53"/>
      <c r="AH267" s="54"/>
      <c r="AI267" s="54"/>
      <c r="AJ267" s="54"/>
      <c r="AK267" s="57">
        <v>40000000</v>
      </c>
      <c r="AL267" s="55">
        <v>40000000</v>
      </c>
      <c r="AM267" s="58"/>
      <c r="AN267" s="58"/>
      <c r="AO267" s="57"/>
      <c r="AP267" s="58"/>
      <c r="AQ267" s="58"/>
      <c r="AR267" s="54"/>
      <c r="AS267" s="53"/>
      <c r="AT267" s="54"/>
      <c r="AU267" s="54"/>
      <c r="AV267" s="54"/>
      <c r="AW267" s="53"/>
      <c r="AX267" s="54"/>
      <c r="AY267" s="54"/>
      <c r="AZ267" s="54"/>
      <c r="BA267" s="53"/>
      <c r="BB267" s="54"/>
      <c r="BC267" s="54"/>
      <c r="BD267" s="54"/>
      <c r="BE267" s="53"/>
      <c r="BF267" s="54"/>
      <c r="BG267" s="54"/>
      <c r="BH267" s="54"/>
      <c r="BI267" s="53"/>
      <c r="BJ267" s="54"/>
      <c r="BK267" s="54"/>
      <c r="BL267" s="54"/>
      <c r="BM267" s="53">
        <f>+AC267+AG267+AK267+AO267+AS267+AW267+BA267+BE267+BI267</f>
        <v>40000000</v>
      </c>
      <c r="BN267" s="54">
        <f>AD267+AH267+AL267+AP267+AT267+AX267+BB267+BF267+BJ267</f>
        <v>40000000</v>
      </c>
      <c r="BO267" s="54">
        <f>AE267+AI267+AM267+AQ267+AU267+AY267+BC267+BG267+BK267</f>
        <v>0</v>
      </c>
      <c r="BP267" s="54">
        <f>AF267+AJ267+AN267+AR267+AV267+AZ267+BD267+BH267+BL267</f>
        <v>0</v>
      </c>
      <c r="BQ267" s="87"/>
      <c r="BR267" s="87"/>
      <c r="BS267" s="87"/>
      <c r="BT267" s="87"/>
      <c r="BU267" s="87"/>
      <c r="BV267" s="87"/>
      <c r="BW267" s="87"/>
      <c r="BX267" s="87"/>
      <c r="BY267" s="87"/>
      <c r="BZ267" s="87">
        <v>40000000</v>
      </c>
      <c r="CA267" s="86">
        <v>40000000</v>
      </c>
      <c r="CB267" s="86"/>
      <c r="CC267" s="86"/>
      <c r="CD267" s="86"/>
      <c r="CE267" s="87"/>
      <c r="CF267" s="87"/>
      <c r="CG267" s="87"/>
      <c r="CH267" s="87"/>
      <c r="CI267" s="87"/>
      <c r="CJ267" s="87"/>
      <c r="CK267" s="87"/>
      <c r="CL267" s="87"/>
      <c r="CM267" s="87"/>
      <c r="CN267" s="87"/>
      <c r="CO267" s="87"/>
      <c r="CP267" s="87"/>
      <c r="CQ267" s="87"/>
      <c r="CR267" s="87"/>
      <c r="CS267" s="87"/>
      <c r="CT267" s="87"/>
      <c r="CU267" s="87"/>
      <c r="CV267" s="87"/>
      <c r="CW267" s="87"/>
      <c r="CX267" s="87"/>
      <c r="CY267" s="87"/>
      <c r="CZ267" s="87"/>
      <c r="DA267" s="87"/>
      <c r="DB267" s="87"/>
      <c r="DC267" s="87"/>
      <c r="DD267" s="87"/>
      <c r="DE267" s="85">
        <f>BQ267+BU267+BZ267+CE267+CI267+CM267+CQ267+CV267+DA267</f>
        <v>40000000</v>
      </c>
      <c r="DF267" s="100">
        <f>BR267+BV267+CA267+CF267+CJ267+CN267+CR267+CW267+DB267</f>
        <v>40000000</v>
      </c>
      <c r="DG267" s="100">
        <f>BS267+BW267+CB267+CG267+CK267+CO267+CS267+CX267+DC267</f>
        <v>0</v>
      </c>
      <c r="DH267" s="100">
        <f>BT267+BX267+CC267+CH267+CL267+CP267+CT267+CY267+DD267</f>
        <v>0</v>
      </c>
      <c r="DI267" s="100"/>
      <c r="DJ267" s="87"/>
      <c r="DK267" s="86"/>
      <c r="DL267" s="87"/>
      <c r="DM267" s="87"/>
      <c r="DN267" s="87"/>
      <c r="DO267" s="87"/>
      <c r="DP267" s="87"/>
      <c r="DQ267" s="87"/>
      <c r="DR267" s="87"/>
      <c r="DS267" s="88">
        <v>30000000</v>
      </c>
      <c r="DT267" s="87">
        <v>29000000</v>
      </c>
      <c r="DU267" s="87"/>
      <c r="DV267" s="87"/>
      <c r="DW267" s="87"/>
      <c r="DX267" s="87"/>
      <c r="DY267" s="87"/>
      <c r="DZ267" s="87"/>
      <c r="EA267" s="87"/>
      <c r="EB267" s="87"/>
      <c r="EC267" s="87"/>
      <c r="ED267" s="87"/>
      <c r="EE267" s="87"/>
      <c r="EF267" s="87"/>
      <c r="EG267" s="87"/>
      <c r="EH267" s="87"/>
      <c r="EI267" s="87"/>
      <c r="EJ267" s="87"/>
      <c r="EK267" s="87"/>
      <c r="EL267" s="87"/>
      <c r="EM267" s="87"/>
      <c r="EN267" s="87"/>
      <c r="EO267" s="87"/>
      <c r="EP267" s="87"/>
      <c r="EQ267" s="87"/>
      <c r="ER267" s="87"/>
      <c r="ES267" s="87"/>
      <c r="ET267" s="87"/>
      <c r="EU267" s="87"/>
      <c r="EV267" s="87"/>
      <c r="EW267" s="85">
        <f>DJ267+DN267+DS267+DX267+EB267+EF267+EJ267+EN267+ES267</f>
        <v>30000000</v>
      </c>
      <c r="EX267" s="90">
        <f>DK267+DO267+DT267+DY267+EC267+EG267+EK267+EO267+ET267</f>
        <v>29000000</v>
      </c>
      <c r="EY267" s="90">
        <f>DL267+DP267+DU267+DZ267+ED267+EH267+EL267+EP267+EU267</f>
        <v>0</v>
      </c>
      <c r="EZ267" s="90">
        <f>DM267+DQ267+DV267+EA267+EE267+EI267+EM267+EQ267+EV267</f>
        <v>0</v>
      </c>
      <c r="FA267" s="192"/>
      <c r="FB267" s="87"/>
      <c r="FC267" s="88"/>
      <c r="FD267" s="88"/>
      <c r="FE267" s="88"/>
      <c r="FF267" s="147"/>
      <c r="FG267" s="87"/>
      <c r="FH267" s="87"/>
      <c r="FI267" s="87"/>
      <c r="FJ267" s="87"/>
      <c r="FK267" s="87"/>
      <c r="FL267" s="87">
        <v>30000000</v>
      </c>
      <c r="FM267" s="87">
        <v>18817998</v>
      </c>
      <c r="FN267" s="87">
        <v>11342000</v>
      </c>
      <c r="FO267" s="87">
        <v>2835500</v>
      </c>
      <c r="FP267" s="87"/>
      <c r="FQ267" s="87"/>
      <c r="FR267" s="87"/>
      <c r="FS267" s="87"/>
      <c r="FT267" s="87"/>
      <c r="FU267" s="87"/>
      <c r="FV267" s="87"/>
      <c r="FW267" s="87"/>
      <c r="FX267" s="87"/>
      <c r="FY267" s="87"/>
      <c r="FZ267" s="87"/>
      <c r="GA267" s="87"/>
      <c r="GB267" s="87"/>
      <c r="GC267" s="87"/>
      <c r="GD267" s="87"/>
      <c r="GE267" s="87"/>
      <c r="GF267" s="87"/>
      <c r="GG267" s="87"/>
      <c r="GH267" s="87"/>
      <c r="GI267" s="87"/>
      <c r="GJ267" s="87"/>
      <c r="GK267" s="87"/>
      <c r="GL267" s="87"/>
      <c r="GM267" s="87"/>
      <c r="GN267" s="87"/>
      <c r="GO267" s="87"/>
      <c r="GP267" s="87"/>
      <c r="GQ267" s="87"/>
      <c r="GR267" s="87"/>
      <c r="GS267" s="87"/>
      <c r="GT267" s="87"/>
      <c r="GU267" s="85">
        <f>FB267+FG267+FL267+FQ267+FV267+GA267+GF267+GK267+GP267</f>
        <v>30000000</v>
      </c>
      <c r="GV267" s="85">
        <f>GQ267+GL267+GG267+GB267+FW267+FR267+FM267+FH267+FC267</f>
        <v>18817998</v>
      </c>
      <c r="GW267" s="85">
        <f>GR267+GM267+GH267+GC267+FX267+FS267+FN267+FI267+FD267</f>
        <v>11342000</v>
      </c>
      <c r="GX267" s="85">
        <f>GS267+GN267+GI267+GD267+FY267+FT267+FO267+FJ267+FE267</f>
        <v>2835500</v>
      </c>
      <c r="GY267" s="85">
        <f>GT267+GO267+GJ267+GE267+FZ267+FU267+FP267+FK267+FF267</f>
        <v>0</v>
      </c>
      <c r="GZ267" s="772">
        <f>BM267+DE267+EW267+GU267</f>
        <v>140000000</v>
      </c>
      <c r="HA267" s="741" t="s">
        <v>1117</v>
      </c>
      <c r="HB267" s="297" t="s">
        <v>1390</v>
      </c>
      <c r="HC267" s="299" t="s">
        <v>1701</v>
      </c>
    </row>
    <row r="268" spans="1:211" ht="24.75" customHeight="1" x14ac:dyDescent="0.2">
      <c r="A268" s="782"/>
      <c r="B268" s="252">
        <v>17</v>
      </c>
      <c r="C268" s="355" t="s">
        <v>641</v>
      </c>
      <c r="D268" s="254"/>
      <c r="E268" s="255"/>
      <c r="F268" s="254"/>
      <c r="G268" s="256"/>
      <c r="H268" s="256"/>
      <c r="I268" s="256"/>
      <c r="J268" s="256"/>
      <c r="K268" s="256"/>
      <c r="L268" s="256"/>
      <c r="M268" s="256"/>
      <c r="N268" s="256"/>
      <c r="O268" s="256"/>
      <c r="P268" s="256"/>
      <c r="Q268" s="256"/>
      <c r="R268" s="256"/>
      <c r="S268" s="256"/>
      <c r="T268" s="256"/>
      <c r="U268" s="256"/>
      <c r="V268" s="256"/>
      <c r="W268" s="256"/>
      <c r="X268" s="256"/>
      <c r="Y268" s="256"/>
      <c r="Z268" s="256"/>
      <c r="AA268" s="256"/>
      <c r="AB268" s="256"/>
      <c r="AC268" s="50">
        <f t="shared" ref="AC268:CN268" si="574">AC269+AC271+AC275+AC279</f>
        <v>0</v>
      </c>
      <c r="AD268" s="50">
        <f t="shared" si="574"/>
        <v>0</v>
      </c>
      <c r="AE268" s="50">
        <f t="shared" si="574"/>
        <v>0</v>
      </c>
      <c r="AF268" s="50">
        <f t="shared" si="574"/>
        <v>0</v>
      </c>
      <c r="AG268" s="50">
        <f t="shared" si="574"/>
        <v>0</v>
      </c>
      <c r="AH268" s="50">
        <f t="shared" si="574"/>
        <v>0</v>
      </c>
      <c r="AI268" s="50">
        <f t="shared" si="574"/>
        <v>0</v>
      </c>
      <c r="AJ268" s="50">
        <f t="shared" si="574"/>
        <v>0</v>
      </c>
      <c r="AK268" s="50">
        <f t="shared" si="574"/>
        <v>440000000</v>
      </c>
      <c r="AL268" s="50">
        <f t="shared" si="574"/>
        <v>715000000</v>
      </c>
      <c r="AM268" s="50">
        <f t="shared" si="574"/>
        <v>538627807</v>
      </c>
      <c r="AN268" s="50">
        <f t="shared" si="574"/>
        <v>538627807</v>
      </c>
      <c r="AO268" s="50">
        <f t="shared" si="574"/>
        <v>0</v>
      </c>
      <c r="AP268" s="50">
        <f t="shared" si="574"/>
        <v>0</v>
      </c>
      <c r="AQ268" s="50">
        <f t="shared" si="574"/>
        <v>0</v>
      </c>
      <c r="AR268" s="50">
        <f t="shared" si="574"/>
        <v>0</v>
      </c>
      <c r="AS268" s="50">
        <f t="shared" si="574"/>
        <v>0</v>
      </c>
      <c r="AT268" s="50">
        <f t="shared" si="574"/>
        <v>0</v>
      </c>
      <c r="AU268" s="50">
        <f t="shared" si="574"/>
        <v>0</v>
      </c>
      <c r="AV268" s="50">
        <f t="shared" si="574"/>
        <v>0</v>
      </c>
      <c r="AW268" s="50">
        <f t="shared" si="574"/>
        <v>0</v>
      </c>
      <c r="AX268" s="50">
        <f t="shared" si="574"/>
        <v>0</v>
      </c>
      <c r="AY268" s="50">
        <f t="shared" si="574"/>
        <v>0</v>
      </c>
      <c r="AZ268" s="50">
        <f t="shared" si="574"/>
        <v>0</v>
      </c>
      <c r="BA268" s="50">
        <f t="shared" si="574"/>
        <v>0</v>
      </c>
      <c r="BB268" s="50">
        <f t="shared" si="574"/>
        <v>0</v>
      </c>
      <c r="BC268" s="50">
        <f t="shared" si="574"/>
        <v>0</v>
      </c>
      <c r="BD268" s="50">
        <f t="shared" si="574"/>
        <v>0</v>
      </c>
      <c r="BE268" s="50">
        <f t="shared" si="574"/>
        <v>0</v>
      </c>
      <c r="BF268" s="50">
        <f t="shared" si="574"/>
        <v>0</v>
      </c>
      <c r="BG268" s="50">
        <f t="shared" si="574"/>
        <v>0</v>
      </c>
      <c r="BH268" s="50">
        <f t="shared" si="574"/>
        <v>0</v>
      </c>
      <c r="BI268" s="50">
        <f t="shared" si="574"/>
        <v>0</v>
      </c>
      <c r="BJ268" s="50">
        <f t="shared" si="574"/>
        <v>0</v>
      </c>
      <c r="BK268" s="50">
        <f t="shared" si="574"/>
        <v>0</v>
      </c>
      <c r="BL268" s="50">
        <f t="shared" si="574"/>
        <v>0</v>
      </c>
      <c r="BM268" s="50">
        <f t="shared" si="574"/>
        <v>440000000</v>
      </c>
      <c r="BN268" s="50">
        <f t="shared" si="574"/>
        <v>715000000</v>
      </c>
      <c r="BO268" s="50">
        <f t="shared" si="574"/>
        <v>538627807</v>
      </c>
      <c r="BP268" s="50">
        <f t="shared" si="574"/>
        <v>538627807</v>
      </c>
      <c r="BQ268" s="50">
        <f t="shared" si="574"/>
        <v>0</v>
      </c>
      <c r="BR268" s="50">
        <f t="shared" si="574"/>
        <v>0</v>
      </c>
      <c r="BS268" s="50">
        <f t="shared" si="574"/>
        <v>0</v>
      </c>
      <c r="BT268" s="50">
        <f t="shared" si="574"/>
        <v>0</v>
      </c>
      <c r="BU268" s="50">
        <f t="shared" si="574"/>
        <v>0</v>
      </c>
      <c r="BV268" s="50">
        <f t="shared" si="574"/>
        <v>360000000</v>
      </c>
      <c r="BW268" s="50">
        <f t="shared" si="574"/>
        <v>359990789.88</v>
      </c>
      <c r="BX268" s="50">
        <f t="shared" si="574"/>
        <v>359990789.88</v>
      </c>
      <c r="BY268" s="50">
        <f t="shared" si="574"/>
        <v>0</v>
      </c>
      <c r="BZ268" s="50">
        <f t="shared" si="574"/>
        <v>440000000</v>
      </c>
      <c r="CA268" s="50">
        <f t="shared" si="574"/>
        <v>640000000</v>
      </c>
      <c r="CB268" s="50">
        <f t="shared" si="574"/>
        <v>619515297</v>
      </c>
      <c r="CC268" s="50">
        <f t="shared" si="574"/>
        <v>509931620</v>
      </c>
      <c r="CD268" s="50">
        <f t="shared" si="574"/>
        <v>0</v>
      </c>
      <c r="CE268" s="50">
        <f t="shared" si="574"/>
        <v>0</v>
      </c>
      <c r="CF268" s="50">
        <f t="shared" si="574"/>
        <v>0</v>
      </c>
      <c r="CG268" s="50">
        <f t="shared" si="574"/>
        <v>0</v>
      </c>
      <c r="CH268" s="50">
        <f t="shared" si="574"/>
        <v>0</v>
      </c>
      <c r="CI268" s="50">
        <f t="shared" si="574"/>
        <v>0</v>
      </c>
      <c r="CJ268" s="50">
        <f t="shared" si="574"/>
        <v>0</v>
      </c>
      <c r="CK268" s="50">
        <f t="shared" si="574"/>
        <v>0</v>
      </c>
      <c r="CL268" s="50">
        <f t="shared" si="574"/>
        <v>0</v>
      </c>
      <c r="CM268" s="50">
        <f t="shared" si="574"/>
        <v>0</v>
      </c>
      <c r="CN268" s="50">
        <f t="shared" si="574"/>
        <v>0</v>
      </c>
      <c r="CO268" s="50">
        <f t="shared" ref="CO268:EV268" si="575">CO269+CO271+CO275+CO279</f>
        <v>0</v>
      </c>
      <c r="CP268" s="50">
        <f t="shared" si="575"/>
        <v>0</v>
      </c>
      <c r="CQ268" s="50">
        <f t="shared" si="575"/>
        <v>0</v>
      </c>
      <c r="CR268" s="50">
        <f t="shared" si="575"/>
        <v>0</v>
      </c>
      <c r="CS268" s="50">
        <f t="shared" si="575"/>
        <v>0</v>
      </c>
      <c r="CT268" s="50">
        <f t="shared" si="575"/>
        <v>0</v>
      </c>
      <c r="CU268" s="50">
        <f t="shared" si="575"/>
        <v>0</v>
      </c>
      <c r="CV268" s="50">
        <f t="shared" si="575"/>
        <v>0</v>
      </c>
      <c r="CW268" s="50">
        <f t="shared" si="575"/>
        <v>0</v>
      </c>
      <c r="CX268" s="50">
        <f t="shared" si="575"/>
        <v>0</v>
      </c>
      <c r="CY268" s="50">
        <f t="shared" si="575"/>
        <v>0</v>
      </c>
      <c r="CZ268" s="50">
        <f t="shared" si="575"/>
        <v>0</v>
      </c>
      <c r="DA268" s="50">
        <f t="shared" si="575"/>
        <v>0</v>
      </c>
      <c r="DB268" s="50">
        <f t="shared" si="575"/>
        <v>0</v>
      </c>
      <c r="DC268" s="50">
        <f t="shared" si="575"/>
        <v>0</v>
      </c>
      <c r="DD268" s="50">
        <f t="shared" si="575"/>
        <v>0</v>
      </c>
      <c r="DE268" s="50">
        <f t="shared" si="575"/>
        <v>440000000</v>
      </c>
      <c r="DF268" s="50">
        <f t="shared" si="575"/>
        <v>1000000000</v>
      </c>
      <c r="DG268" s="50">
        <f t="shared" si="575"/>
        <v>979506086.88</v>
      </c>
      <c r="DH268" s="50">
        <f t="shared" si="575"/>
        <v>869922409.88</v>
      </c>
      <c r="DI268" s="50">
        <f t="shared" si="575"/>
        <v>0</v>
      </c>
      <c r="DJ268" s="50">
        <f t="shared" si="575"/>
        <v>0</v>
      </c>
      <c r="DK268" s="50">
        <f t="shared" si="575"/>
        <v>0</v>
      </c>
      <c r="DL268" s="50">
        <f t="shared" si="575"/>
        <v>0</v>
      </c>
      <c r="DM268" s="50">
        <f t="shared" si="575"/>
        <v>0</v>
      </c>
      <c r="DN268" s="50">
        <f t="shared" si="575"/>
        <v>0</v>
      </c>
      <c r="DO268" s="50">
        <f t="shared" si="575"/>
        <v>350000000</v>
      </c>
      <c r="DP268" s="50">
        <f t="shared" si="575"/>
        <v>349999995</v>
      </c>
      <c r="DQ268" s="50">
        <f t="shared" si="575"/>
        <v>349999995</v>
      </c>
      <c r="DR268" s="50">
        <f t="shared" si="575"/>
        <v>0</v>
      </c>
      <c r="DS268" s="50">
        <f t="shared" si="575"/>
        <v>420000000</v>
      </c>
      <c r="DT268" s="50">
        <f t="shared" si="575"/>
        <v>646000000</v>
      </c>
      <c r="DU268" s="50">
        <f t="shared" si="575"/>
        <v>578888340.35000002</v>
      </c>
      <c r="DV268" s="50">
        <f t="shared" si="575"/>
        <v>565911588</v>
      </c>
      <c r="DW268" s="50">
        <f t="shared" si="575"/>
        <v>0</v>
      </c>
      <c r="DX268" s="50">
        <f t="shared" si="575"/>
        <v>0</v>
      </c>
      <c r="DY268" s="50">
        <f t="shared" si="575"/>
        <v>0</v>
      </c>
      <c r="DZ268" s="50">
        <f t="shared" si="575"/>
        <v>0</v>
      </c>
      <c r="EA268" s="50">
        <f t="shared" si="575"/>
        <v>0</v>
      </c>
      <c r="EB268" s="50">
        <f t="shared" si="575"/>
        <v>0</v>
      </c>
      <c r="EC268" s="50">
        <f t="shared" si="575"/>
        <v>0</v>
      </c>
      <c r="ED268" s="50">
        <f t="shared" si="575"/>
        <v>0</v>
      </c>
      <c r="EE268" s="50">
        <f t="shared" si="575"/>
        <v>0</v>
      </c>
      <c r="EF268" s="50">
        <f t="shared" si="575"/>
        <v>0</v>
      </c>
      <c r="EG268" s="50">
        <f t="shared" si="575"/>
        <v>0</v>
      </c>
      <c r="EH268" s="50">
        <f t="shared" si="575"/>
        <v>0</v>
      </c>
      <c r="EI268" s="50">
        <f t="shared" si="575"/>
        <v>0</v>
      </c>
      <c r="EJ268" s="50">
        <f t="shared" si="575"/>
        <v>0</v>
      </c>
      <c r="EK268" s="50">
        <f t="shared" si="575"/>
        <v>0</v>
      </c>
      <c r="EL268" s="50">
        <f t="shared" si="575"/>
        <v>0</v>
      </c>
      <c r="EM268" s="50">
        <f t="shared" si="575"/>
        <v>0</v>
      </c>
      <c r="EN268" s="50">
        <f t="shared" si="575"/>
        <v>0</v>
      </c>
      <c r="EO268" s="50">
        <f t="shared" si="575"/>
        <v>0</v>
      </c>
      <c r="EP268" s="50">
        <f t="shared" si="575"/>
        <v>0</v>
      </c>
      <c r="EQ268" s="50">
        <f t="shared" si="575"/>
        <v>0</v>
      </c>
      <c r="ER268" s="50">
        <f t="shared" si="575"/>
        <v>0</v>
      </c>
      <c r="ES268" s="50">
        <f t="shared" si="575"/>
        <v>0</v>
      </c>
      <c r="ET268" s="50">
        <f t="shared" si="575"/>
        <v>0</v>
      </c>
      <c r="EU268" s="50">
        <f t="shared" si="575"/>
        <v>0</v>
      </c>
      <c r="EV268" s="50">
        <f t="shared" si="575"/>
        <v>0</v>
      </c>
      <c r="EW268" s="50">
        <f t="shared" ref="EW268" si="576">EW269+EW271+EW275+EW279</f>
        <v>420000000</v>
      </c>
      <c r="EX268" s="50">
        <f t="shared" ref="EX268:GZ268" si="577">EX269+EX271+EX275+EX279</f>
        <v>996000000</v>
      </c>
      <c r="EY268" s="50">
        <f t="shared" si="577"/>
        <v>928888335.35000002</v>
      </c>
      <c r="EZ268" s="50">
        <f t="shared" si="577"/>
        <v>915911583</v>
      </c>
      <c r="FA268" s="50">
        <f t="shared" si="577"/>
        <v>0</v>
      </c>
      <c r="FB268" s="50">
        <f t="shared" si="577"/>
        <v>0</v>
      </c>
      <c r="FC268" s="50">
        <f t="shared" si="577"/>
        <v>0</v>
      </c>
      <c r="FD268" s="50">
        <f t="shared" si="577"/>
        <v>0</v>
      </c>
      <c r="FE268" s="50">
        <f t="shared" si="577"/>
        <v>0</v>
      </c>
      <c r="FF268" s="50">
        <f t="shared" si="577"/>
        <v>0</v>
      </c>
      <c r="FG268" s="50">
        <f t="shared" si="577"/>
        <v>0</v>
      </c>
      <c r="FH268" s="50">
        <f t="shared" si="577"/>
        <v>0</v>
      </c>
      <c r="FI268" s="50">
        <f t="shared" si="577"/>
        <v>0</v>
      </c>
      <c r="FJ268" s="50">
        <f t="shared" si="577"/>
        <v>0</v>
      </c>
      <c r="FK268" s="50">
        <f t="shared" si="577"/>
        <v>0</v>
      </c>
      <c r="FL268" s="50">
        <f t="shared" si="577"/>
        <v>410000000</v>
      </c>
      <c r="FM268" s="50">
        <f t="shared" si="577"/>
        <v>658250000</v>
      </c>
      <c r="FN268" s="50">
        <f t="shared" si="577"/>
        <v>193472000</v>
      </c>
      <c r="FO268" s="50">
        <f t="shared" si="577"/>
        <v>61103000</v>
      </c>
      <c r="FP268" s="50">
        <f t="shared" si="577"/>
        <v>4144109.3500000015</v>
      </c>
      <c r="FQ268" s="50">
        <f t="shared" si="577"/>
        <v>0</v>
      </c>
      <c r="FR268" s="50">
        <f t="shared" si="577"/>
        <v>0</v>
      </c>
      <c r="FS268" s="50">
        <f t="shared" si="577"/>
        <v>0</v>
      </c>
      <c r="FT268" s="50">
        <f t="shared" si="577"/>
        <v>0</v>
      </c>
      <c r="FU268" s="50">
        <f t="shared" si="577"/>
        <v>0</v>
      </c>
      <c r="FV268" s="50">
        <f t="shared" si="577"/>
        <v>0</v>
      </c>
      <c r="FW268" s="50">
        <f t="shared" si="577"/>
        <v>0</v>
      </c>
      <c r="FX268" s="50">
        <f t="shared" si="577"/>
        <v>0</v>
      </c>
      <c r="FY268" s="50">
        <f t="shared" si="577"/>
        <v>0</v>
      </c>
      <c r="FZ268" s="50">
        <f t="shared" si="577"/>
        <v>0</v>
      </c>
      <c r="GA268" s="50">
        <f t="shared" si="577"/>
        <v>0</v>
      </c>
      <c r="GB268" s="50">
        <f t="shared" si="577"/>
        <v>0</v>
      </c>
      <c r="GC268" s="50">
        <f t="shared" si="577"/>
        <v>0</v>
      </c>
      <c r="GD268" s="50">
        <f t="shared" si="577"/>
        <v>0</v>
      </c>
      <c r="GE268" s="50">
        <f t="shared" si="577"/>
        <v>0</v>
      </c>
      <c r="GF268" s="50">
        <f t="shared" si="577"/>
        <v>0</v>
      </c>
      <c r="GG268" s="50">
        <f t="shared" si="577"/>
        <v>0</v>
      </c>
      <c r="GH268" s="50">
        <f t="shared" si="577"/>
        <v>0</v>
      </c>
      <c r="GI268" s="50">
        <f t="shared" si="577"/>
        <v>0</v>
      </c>
      <c r="GJ268" s="50">
        <f t="shared" si="577"/>
        <v>0</v>
      </c>
      <c r="GK268" s="50">
        <f t="shared" si="577"/>
        <v>0</v>
      </c>
      <c r="GL268" s="50">
        <f t="shared" si="577"/>
        <v>0</v>
      </c>
      <c r="GM268" s="50">
        <f t="shared" si="577"/>
        <v>0</v>
      </c>
      <c r="GN268" s="50">
        <f t="shared" si="577"/>
        <v>0</v>
      </c>
      <c r="GO268" s="50">
        <f t="shared" si="577"/>
        <v>0</v>
      </c>
      <c r="GP268" s="50">
        <f t="shared" si="577"/>
        <v>0</v>
      </c>
      <c r="GQ268" s="50">
        <f t="shared" si="577"/>
        <v>0</v>
      </c>
      <c r="GR268" s="50">
        <f t="shared" si="577"/>
        <v>0</v>
      </c>
      <c r="GS268" s="50">
        <f t="shared" si="577"/>
        <v>0</v>
      </c>
      <c r="GT268" s="50">
        <f t="shared" si="577"/>
        <v>0</v>
      </c>
      <c r="GU268" s="50">
        <f t="shared" si="577"/>
        <v>410000000</v>
      </c>
      <c r="GV268" s="50">
        <f t="shared" si="577"/>
        <v>658250000</v>
      </c>
      <c r="GW268" s="50">
        <f t="shared" si="577"/>
        <v>193472000</v>
      </c>
      <c r="GX268" s="50">
        <f t="shared" si="577"/>
        <v>61103000</v>
      </c>
      <c r="GY268" s="50">
        <f t="shared" si="577"/>
        <v>4144109.3500000015</v>
      </c>
      <c r="GZ268" s="768">
        <f t="shared" si="577"/>
        <v>1710000000</v>
      </c>
      <c r="HA268" s="256"/>
      <c r="HB268" s="263"/>
      <c r="HC268" s="299"/>
    </row>
    <row r="269" spans="1:211" ht="24.75" customHeight="1" x14ac:dyDescent="0.2">
      <c r="A269" s="782"/>
      <c r="B269" s="783"/>
      <c r="C269" s="266">
        <v>58</v>
      </c>
      <c r="D269" s="267" t="s">
        <v>642</v>
      </c>
      <c r="E269" s="270"/>
      <c r="F269" s="270"/>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51">
        <f t="shared" ref="AC269:BL269" si="578">SUM(AC270)</f>
        <v>0</v>
      </c>
      <c r="AD269" s="51">
        <f t="shared" si="578"/>
        <v>0</v>
      </c>
      <c r="AE269" s="51">
        <f t="shared" si="578"/>
        <v>0</v>
      </c>
      <c r="AF269" s="51">
        <f t="shared" si="578"/>
        <v>0</v>
      </c>
      <c r="AG269" s="51">
        <f t="shared" si="578"/>
        <v>0</v>
      </c>
      <c r="AH269" s="51">
        <f t="shared" si="578"/>
        <v>0</v>
      </c>
      <c r="AI269" s="51">
        <f t="shared" si="578"/>
        <v>0</v>
      </c>
      <c r="AJ269" s="51">
        <f t="shared" si="578"/>
        <v>0</v>
      </c>
      <c r="AK269" s="51">
        <f t="shared" si="578"/>
        <v>90000000</v>
      </c>
      <c r="AL269" s="51">
        <f t="shared" si="578"/>
        <v>90000000</v>
      </c>
      <c r="AM269" s="51">
        <f t="shared" si="578"/>
        <v>27316666</v>
      </c>
      <c r="AN269" s="51">
        <f t="shared" si="578"/>
        <v>27316666</v>
      </c>
      <c r="AO269" s="51">
        <f t="shared" si="578"/>
        <v>0</v>
      </c>
      <c r="AP269" s="51">
        <f t="shared" si="578"/>
        <v>0</v>
      </c>
      <c r="AQ269" s="51">
        <f t="shared" si="578"/>
        <v>0</v>
      </c>
      <c r="AR269" s="51">
        <f t="shared" si="578"/>
        <v>0</v>
      </c>
      <c r="AS269" s="51">
        <f t="shared" si="578"/>
        <v>0</v>
      </c>
      <c r="AT269" s="51">
        <f t="shared" si="578"/>
        <v>0</v>
      </c>
      <c r="AU269" s="51">
        <f t="shared" si="578"/>
        <v>0</v>
      </c>
      <c r="AV269" s="51">
        <f t="shared" si="578"/>
        <v>0</v>
      </c>
      <c r="AW269" s="51">
        <f t="shared" si="578"/>
        <v>0</v>
      </c>
      <c r="AX269" s="51">
        <f t="shared" si="578"/>
        <v>0</v>
      </c>
      <c r="AY269" s="51">
        <f t="shared" si="578"/>
        <v>0</v>
      </c>
      <c r="AZ269" s="51">
        <f t="shared" si="578"/>
        <v>0</v>
      </c>
      <c r="BA269" s="51">
        <f t="shared" si="578"/>
        <v>0</v>
      </c>
      <c r="BB269" s="51">
        <f t="shared" si="578"/>
        <v>0</v>
      </c>
      <c r="BC269" s="51">
        <f t="shared" si="578"/>
        <v>0</v>
      </c>
      <c r="BD269" s="51">
        <f t="shared" si="578"/>
        <v>0</v>
      </c>
      <c r="BE269" s="51">
        <f t="shared" si="578"/>
        <v>0</v>
      </c>
      <c r="BF269" s="51">
        <f t="shared" si="578"/>
        <v>0</v>
      </c>
      <c r="BG269" s="51">
        <f t="shared" si="578"/>
        <v>0</v>
      </c>
      <c r="BH269" s="51">
        <f t="shared" si="578"/>
        <v>0</v>
      </c>
      <c r="BI269" s="51">
        <f t="shared" si="578"/>
        <v>0</v>
      </c>
      <c r="BJ269" s="51">
        <f t="shared" si="578"/>
        <v>0</v>
      </c>
      <c r="BK269" s="51">
        <f t="shared" si="578"/>
        <v>0</v>
      </c>
      <c r="BL269" s="51">
        <f t="shared" si="578"/>
        <v>0</v>
      </c>
      <c r="BM269" s="51">
        <f t="shared" ref="BM269:DX269" si="579">SUM(BM270)</f>
        <v>90000000</v>
      </c>
      <c r="BN269" s="51">
        <f t="shared" si="579"/>
        <v>90000000</v>
      </c>
      <c r="BO269" s="51">
        <f t="shared" si="579"/>
        <v>27316666</v>
      </c>
      <c r="BP269" s="51">
        <f t="shared" si="579"/>
        <v>27316666</v>
      </c>
      <c r="BQ269" s="51">
        <f t="shared" si="579"/>
        <v>0</v>
      </c>
      <c r="BR269" s="51">
        <f t="shared" si="579"/>
        <v>0</v>
      </c>
      <c r="BS269" s="51">
        <f t="shared" si="579"/>
        <v>0</v>
      </c>
      <c r="BT269" s="51">
        <f t="shared" si="579"/>
        <v>0</v>
      </c>
      <c r="BU269" s="51">
        <f t="shared" si="579"/>
        <v>0</v>
      </c>
      <c r="BV269" s="51">
        <f t="shared" si="579"/>
        <v>0</v>
      </c>
      <c r="BW269" s="51">
        <f t="shared" si="579"/>
        <v>0</v>
      </c>
      <c r="BX269" s="51">
        <f t="shared" si="579"/>
        <v>0</v>
      </c>
      <c r="BY269" s="51">
        <f t="shared" si="579"/>
        <v>0</v>
      </c>
      <c r="BZ269" s="51">
        <f t="shared" si="579"/>
        <v>80000000</v>
      </c>
      <c r="CA269" s="51">
        <f t="shared" si="579"/>
        <v>180000000</v>
      </c>
      <c r="CB269" s="51">
        <f t="shared" si="579"/>
        <v>180000000</v>
      </c>
      <c r="CC269" s="51">
        <f t="shared" si="579"/>
        <v>74000000</v>
      </c>
      <c r="CD269" s="51">
        <f t="shared" si="579"/>
        <v>0</v>
      </c>
      <c r="CE269" s="51">
        <f t="shared" si="579"/>
        <v>0</v>
      </c>
      <c r="CF269" s="51">
        <f t="shared" si="579"/>
        <v>0</v>
      </c>
      <c r="CG269" s="51">
        <f t="shared" si="579"/>
        <v>0</v>
      </c>
      <c r="CH269" s="51">
        <f t="shared" si="579"/>
        <v>0</v>
      </c>
      <c r="CI269" s="51">
        <f t="shared" si="579"/>
        <v>0</v>
      </c>
      <c r="CJ269" s="51">
        <f t="shared" si="579"/>
        <v>0</v>
      </c>
      <c r="CK269" s="51">
        <f t="shared" si="579"/>
        <v>0</v>
      </c>
      <c r="CL269" s="51">
        <f t="shared" si="579"/>
        <v>0</v>
      </c>
      <c r="CM269" s="51">
        <f t="shared" si="579"/>
        <v>0</v>
      </c>
      <c r="CN269" s="51">
        <f t="shared" si="579"/>
        <v>0</v>
      </c>
      <c r="CO269" s="51">
        <f t="shared" si="579"/>
        <v>0</v>
      </c>
      <c r="CP269" s="51">
        <f t="shared" si="579"/>
        <v>0</v>
      </c>
      <c r="CQ269" s="51">
        <f t="shared" si="579"/>
        <v>0</v>
      </c>
      <c r="CR269" s="51">
        <f t="shared" si="579"/>
        <v>0</v>
      </c>
      <c r="CS269" s="51">
        <f t="shared" si="579"/>
        <v>0</v>
      </c>
      <c r="CT269" s="51">
        <f t="shared" si="579"/>
        <v>0</v>
      </c>
      <c r="CU269" s="51">
        <f t="shared" si="579"/>
        <v>0</v>
      </c>
      <c r="CV269" s="51">
        <f t="shared" si="579"/>
        <v>0</v>
      </c>
      <c r="CW269" s="51">
        <f t="shared" si="579"/>
        <v>0</v>
      </c>
      <c r="CX269" s="51">
        <f t="shared" si="579"/>
        <v>0</v>
      </c>
      <c r="CY269" s="51">
        <f t="shared" si="579"/>
        <v>0</v>
      </c>
      <c r="CZ269" s="51">
        <f t="shared" si="579"/>
        <v>0</v>
      </c>
      <c r="DA269" s="51">
        <f t="shared" si="579"/>
        <v>0</v>
      </c>
      <c r="DB269" s="51">
        <f t="shared" si="579"/>
        <v>0</v>
      </c>
      <c r="DC269" s="51">
        <f t="shared" si="579"/>
        <v>0</v>
      </c>
      <c r="DD269" s="51">
        <f t="shared" si="579"/>
        <v>0</v>
      </c>
      <c r="DE269" s="51">
        <f t="shared" si="579"/>
        <v>80000000</v>
      </c>
      <c r="DF269" s="51">
        <f t="shared" si="579"/>
        <v>180000000</v>
      </c>
      <c r="DG269" s="51">
        <f t="shared" si="579"/>
        <v>180000000</v>
      </c>
      <c r="DH269" s="51">
        <f t="shared" si="579"/>
        <v>74000000</v>
      </c>
      <c r="DI269" s="51">
        <f t="shared" si="579"/>
        <v>0</v>
      </c>
      <c r="DJ269" s="51">
        <f t="shared" si="579"/>
        <v>0</v>
      </c>
      <c r="DK269" s="51">
        <f t="shared" si="579"/>
        <v>0</v>
      </c>
      <c r="DL269" s="51">
        <f t="shared" si="579"/>
        <v>0</v>
      </c>
      <c r="DM269" s="51">
        <f t="shared" si="579"/>
        <v>0</v>
      </c>
      <c r="DN269" s="51">
        <f t="shared" si="579"/>
        <v>0</v>
      </c>
      <c r="DO269" s="51">
        <f t="shared" si="579"/>
        <v>0</v>
      </c>
      <c r="DP269" s="51">
        <f t="shared" si="579"/>
        <v>0</v>
      </c>
      <c r="DQ269" s="51">
        <f t="shared" si="579"/>
        <v>0</v>
      </c>
      <c r="DR269" s="51">
        <f t="shared" si="579"/>
        <v>0</v>
      </c>
      <c r="DS269" s="51">
        <f t="shared" si="579"/>
        <v>70000000</v>
      </c>
      <c r="DT269" s="51">
        <f t="shared" si="579"/>
        <v>185000000</v>
      </c>
      <c r="DU269" s="51">
        <f t="shared" si="579"/>
        <v>149597799</v>
      </c>
      <c r="DV269" s="51">
        <f t="shared" si="579"/>
        <v>144022049</v>
      </c>
      <c r="DW269" s="51">
        <f t="shared" si="579"/>
        <v>0</v>
      </c>
      <c r="DX269" s="51">
        <f t="shared" si="579"/>
        <v>0</v>
      </c>
      <c r="DY269" s="51">
        <f t="shared" ref="DY269:EW269" si="580">SUM(DY270)</f>
        <v>0</v>
      </c>
      <c r="DZ269" s="51">
        <f t="shared" si="580"/>
        <v>0</v>
      </c>
      <c r="EA269" s="51">
        <f t="shared" si="580"/>
        <v>0</v>
      </c>
      <c r="EB269" s="51">
        <f t="shared" si="580"/>
        <v>0</v>
      </c>
      <c r="EC269" s="51">
        <f t="shared" si="580"/>
        <v>0</v>
      </c>
      <c r="ED269" s="51">
        <f t="shared" si="580"/>
        <v>0</v>
      </c>
      <c r="EE269" s="51">
        <f t="shared" si="580"/>
        <v>0</v>
      </c>
      <c r="EF269" s="51">
        <f t="shared" si="580"/>
        <v>0</v>
      </c>
      <c r="EG269" s="51">
        <f t="shared" si="580"/>
        <v>0</v>
      </c>
      <c r="EH269" s="51">
        <f t="shared" si="580"/>
        <v>0</v>
      </c>
      <c r="EI269" s="51">
        <f t="shared" si="580"/>
        <v>0</v>
      </c>
      <c r="EJ269" s="51">
        <f t="shared" si="580"/>
        <v>0</v>
      </c>
      <c r="EK269" s="51">
        <f t="shared" si="580"/>
        <v>0</v>
      </c>
      <c r="EL269" s="51">
        <f t="shared" si="580"/>
        <v>0</v>
      </c>
      <c r="EM269" s="51">
        <f t="shared" si="580"/>
        <v>0</v>
      </c>
      <c r="EN269" s="51">
        <f t="shared" si="580"/>
        <v>0</v>
      </c>
      <c r="EO269" s="51">
        <f t="shared" si="580"/>
        <v>0</v>
      </c>
      <c r="EP269" s="51">
        <f t="shared" si="580"/>
        <v>0</v>
      </c>
      <c r="EQ269" s="51">
        <f t="shared" si="580"/>
        <v>0</v>
      </c>
      <c r="ER269" s="51">
        <f t="shared" si="580"/>
        <v>0</v>
      </c>
      <c r="ES269" s="51">
        <f t="shared" si="580"/>
        <v>0</v>
      </c>
      <c r="ET269" s="51">
        <f t="shared" si="580"/>
        <v>0</v>
      </c>
      <c r="EU269" s="51">
        <f t="shared" si="580"/>
        <v>0</v>
      </c>
      <c r="EV269" s="51">
        <f t="shared" si="580"/>
        <v>0</v>
      </c>
      <c r="EW269" s="51">
        <f t="shared" si="580"/>
        <v>70000000</v>
      </c>
      <c r="EX269" s="51">
        <f t="shared" ref="EX269:GZ269" si="581">SUM(EX270)</f>
        <v>185000000</v>
      </c>
      <c r="EY269" s="51">
        <f t="shared" si="581"/>
        <v>149597799</v>
      </c>
      <c r="EZ269" s="51">
        <f t="shared" si="581"/>
        <v>144022049</v>
      </c>
      <c r="FA269" s="51">
        <f t="shared" si="581"/>
        <v>0</v>
      </c>
      <c r="FB269" s="51">
        <f t="shared" si="581"/>
        <v>0</v>
      </c>
      <c r="FC269" s="51">
        <f t="shared" si="581"/>
        <v>0</v>
      </c>
      <c r="FD269" s="51">
        <f t="shared" si="581"/>
        <v>0</v>
      </c>
      <c r="FE269" s="51">
        <f t="shared" si="581"/>
        <v>0</v>
      </c>
      <c r="FF269" s="51">
        <f t="shared" si="581"/>
        <v>0</v>
      </c>
      <c r="FG269" s="51">
        <f t="shared" si="581"/>
        <v>0</v>
      </c>
      <c r="FH269" s="51">
        <f t="shared" si="581"/>
        <v>0</v>
      </c>
      <c r="FI269" s="51">
        <f t="shared" si="581"/>
        <v>0</v>
      </c>
      <c r="FJ269" s="51">
        <f t="shared" si="581"/>
        <v>0</v>
      </c>
      <c r="FK269" s="51">
        <f t="shared" si="581"/>
        <v>0</v>
      </c>
      <c r="FL269" s="51">
        <f t="shared" si="581"/>
        <v>60000000</v>
      </c>
      <c r="FM269" s="51">
        <f t="shared" si="581"/>
        <v>178850000</v>
      </c>
      <c r="FN269" s="51">
        <f t="shared" si="581"/>
        <v>50764500</v>
      </c>
      <c r="FO269" s="51">
        <f t="shared" si="581"/>
        <v>19142000</v>
      </c>
      <c r="FP269" s="51">
        <f t="shared" si="581"/>
        <v>0</v>
      </c>
      <c r="FQ269" s="51">
        <f t="shared" si="581"/>
        <v>0</v>
      </c>
      <c r="FR269" s="51">
        <f t="shared" si="581"/>
        <v>0</v>
      </c>
      <c r="FS269" s="51">
        <f t="shared" si="581"/>
        <v>0</v>
      </c>
      <c r="FT269" s="51">
        <f t="shared" si="581"/>
        <v>0</v>
      </c>
      <c r="FU269" s="51">
        <f t="shared" si="581"/>
        <v>0</v>
      </c>
      <c r="FV269" s="51">
        <f t="shared" si="581"/>
        <v>0</v>
      </c>
      <c r="FW269" s="51">
        <f t="shared" si="581"/>
        <v>0</v>
      </c>
      <c r="FX269" s="51">
        <f t="shared" si="581"/>
        <v>0</v>
      </c>
      <c r="FY269" s="51">
        <f t="shared" si="581"/>
        <v>0</v>
      </c>
      <c r="FZ269" s="51">
        <f t="shared" si="581"/>
        <v>0</v>
      </c>
      <c r="GA269" s="51">
        <f t="shared" si="581"/>
        <v>0</v>
      </c>
      <c r="GB269" s="51">
        <f t="shared" si="581"/>
        <v>0</v>
      </c>
      <c r="GC269" s="51">
        <f t="shared" si="581"/>
        <v>0</v>
      </c>
      <c r="GD269" s="51">
        <f t="shared" si="581"/>
        <v>0</v>
      </c>
      <c r="GE269" s="51">
        <f t="shared" si="581"/>
        <v>0</v>
      </c>
      <c r="GF269" s="51">
        <f t="shared" si="581"/>
        <v>0</v>
      </c>
      <c r="GG269" s="51">
        <f t="shared" si="581"/>
        <v>0</v>
      </c>
      <c r="GH269" s="51">
        <f t="shared" si="581"/>
        <v>0</v>
      </c>
      <c r="GI269" s="51">
        <f t="shared" si="581"/>
        <v>0</v>
      </c>
      <c r="GJ269" s="51">
        <f t="shared" si="581"/>
        <v>0</v>
      </c>
      <c r="GK269" s="51">
        <f t="shared" si="581"/>
        <v>0</v>
      </c>
      <c r="GL269" s="51">
        <f t="shared" si="581"/>
        <v>0</v>
      </c>
      <c r="GM269" s="51">
        <f t="shared" si="581"/>
        <v>0</v>
      </c>
      <c r="GN269" s="51">
        <f t="shared" si="581"/>
        <v>0</v>
      </c>
      <c r="GO269" s="51">
        <f t="shared" si="581"/>
        <v>0</v>
      </c>
      <c r="GP269" s="51">
        <f t="shared" si="581"/>
        <v>0</v>
      </c>
      <c r="GQ269" s="51">
        <f t="shared" si="581"/>
        <v>0</v>
      </c>
      <c r="GR269" s="51">
        <f t="shared" si="581"/>
        <v>0</v>
      </c>
      <c r="GS269" s="51">
        <f t="shared" si="581"/>
        <v>0</v>
      </c>
      <c r="GT269" s="51">
        <f t="shared" si="581"/>
        <v>0</v>
      </c>
      <c r="GU269" s="51">
        <f t="shared" si="581"/>
        <v>60000000</v>
      </c>
      <c r="GV269" s="51">
        <f t="shared" si="581"/>
        <v>178850000</v>
      </c>
      <c r="GW269" s="51">
        <f t="shared" si="581"/>
        <v>50764500</v>
      </c>
      <c r="GX269" s="51">
        <f t="shared" si="581"/>
        <v>19142000</v>
      </c>
      <c r="GY269" s="51">
        <f t="shared" si="581"/>
        <v>0</v>
      </c>
      <c r="GZ269" s="771">
        <f t="shared" si="581"/>
        <v>300000000</v>
      </c>
      <c r="HA269" s="269"/>
      <c r="HB269" s="266"/>
      <c r="HC269" s="299"/>
    </row>
    <row r="270" spans="1:211" ht="93.75" customHeight="1" x14ac:dyDescent="0.2">
      <c r="A270" s="782"/>
      <c r="B270" s="357"/>
      <c r="C270" s="313">
        <v>22</v>
      </c>
      <c r="D270" s="573" t="s">
        <v>242</v>
      </c>
      <c r="E270" s="795" t="s">
        <v>243</v>
      </c>
      <c r="F270" s="398" t="s">
        <v>247</v>
      </c>
      <c r="G270" s="287">
        <v>183</v>
      </c>
      <c r="H270" s="393" t="s">
        <v>643</v>
      </c>
      <c r="I270" s="297" t="s">
        <v>644</v>
      </c>
      <c r="J270" s="284" t="s">
        <v>636</v>
      </c>
      <c r="K270" s="284">
        <v>14</v>
      </c>
      <c r="L270" s="333" t="s">
        <v>58</v>
      </c>
      <c r="M270" s="313">
        <v>0</v>
      </c>
      <c r="N270" s="313">
        <v>1</v>
      </c>
      <c r="O270" s="281">
        <v>1</v>
      </c>
      <c r="P270" s="602">
        <v>0.3</v>
      </c>
      <c r="Q270" s="533">
        <v>1</v>
      </c>
      <c r="R270" s="289"/>
      <c r="S270" s="432">
        <v>1</v>
      </c>
      <c r="T270" s="313">
        <v>1</v>
      </c>
      <c r="U270" s="313"/>
      <c r="V270" s="432">
        <v>0.9</v>
      </c>
      <c r="W270" s="313">
        <v>1</v>
      </c>
      <c r="X270" s="333"/>
      <c r="Y270" s="333">
        <v>0.2</v>
      </c>
      <c r="Z270" s="433">
        <f>BM267/BM266</f>
        <v>1</v>
      </c>
      <c r="AA270" s="286">
        <v>10</v>
      </c>
      <c r="AB270" s="285" t="s">
        <v>389</v>
      </c>
      <c r="AC270" s="56"/>
      <c r="AD270" s="55"/>
      <c r="AE270" s="54"/>
      <c r="AF270" s="54"/>
      <c r="AG270" s="56"/>
      <c r="AH270" s="55"/>
      <c r="AI270" s="55"/>
      <c r="AJ270" s="55"/>
      <c r="AK270" s="57">
        <f>73000000+17000000</f>
        <v>90000000</v>
      </c>
      <c r="AL270" s="58">
        <v>90000000</v>
      </c>
      <c r="AM270" s="55">
        <v>27316666</v>
      </c>
      <c r="AN270" s="55">
        <v>27316666</v>
      </c>
      <c r="AO270" s="57"/>
      <c r="AP270" s="58"/>
      <c r="AQ270" s="58"/>
      <c r="AR270" s="55"/>
      <c r="AS270" s="56"/>
      <c r="AT270" s="55"/>
      <c r="AU270" s="54"/>
      <c r="AV270" s="54"/>
      <c r="AW270" s="56"/>
      <c r="AX270" s="55"/>
      <c r="AY270" s="55"/>
      <c r="AZ270" s="55"/>
      <c r="BA270" s="56"/>
      <c r="BB270" s="55"/>
      <c r="BC270" s="55"/>
      <c r="BD270" s="55"/>
      <c r="BE270" s="56"/>
      <c r="BF270" s="55"/>
      <c r="BG270" s="54"/>
      <c r="BH270" s="54"/>
      <c r="BI270" s="56"/>
      <c r="BJ270" s="55"/>
      <c r="BK270" s="55"/>
      <c r="BL270" s="55"/>
      <c r="BM270" s="53">
        <f>+AC270+AG270+AK270+AO270+AS270+AW270+BA270+BE270+BI270</f>
        <v>90000000</v>
      </c>
      <c r="BN270" s="54">
        <f>AD270+AH270+AL270+AP270+AT270+AX270+BB270+BF270+BJ270</f>
        <v>90000000</v>
      </c>
      <c r="BO270" s="54">
        <f>AE270+AI270+AM270+AQ270+AU270+AY270+BC270+BG270+BK270</f>
        <v>27316666</v>
      </c>
      <c r="BP270" s="54">
        <f>AF270+AJ270+AN270+AR270+AV270+AZ270+BD270+BH270+BL270</f>
        <v>27316666</v>
      </c>
      <c r="BQ270" s="87"/>
      <c r="BR270" s="87"/>
      <c r="BS270" s="87"/>
      <c r="BT270" s="87"/>
      <c r="BU270" s="87"/>
      <c r="BV270" s="87"/>
      <c r="BW270" s="87"/>
      <c r="BX270" s="87"/>
      <c r="BY270" s="87"/>
      <c r="BZ270" s="88">
        <v>80000000</v>
      </c>
      <c r="CA270" s="87">
        <v>180000000</v>
      </c>
      <c r="CB270" s="87">
        <v>180000000</v>
      </c>
      <c r="CC270" s="87">
        <v>74000000</v>
      </c>
      <c r="CD270" s="87"/>
      <c r="CE270" s="87"/>
      <c r="CF270" s="87"/>
      <c r="CG270" s="87"/>
      <c r="CH270" s="87"/>
      <c r="CI270" s="87"/>
      <c r="CJ270" s="87"/>
      <c r="CK270" s="87"/>
      <c r="CL270" s="87"/>
      <c r="CM270" s="87"/>
      <c r="CN270" s="87"/>
      <c r="CO270" s="87"/>
      <c r="CP270" s="87"/>
      <c r="CQ270" s="87"/>
      <c r="CR270" s="87"/>
      <c r="CS270" s="87"/>
      <c r="CT270" s="87"/>
      <c r="CU270" s="87"/>
      <c r="CV270" s="87"/>
      <c r="CW270" s="87"/>
      <c r="CX270" s="87"/>
      <c r="CY270" s="87"/>
      <c r="CZ270" s="87"/>
      <c r="DA270" s="87"/>
      <c r="DB270" s="87"/>
      <c r="DC270" s="87"/>
      <c r="DD270" s="87"/>
      <c r="DE270" s="85">
        <f>BQ270+BU270+BZ270+CE270+CI270+CM270+CQ270+CV270+DA270</f>
        <v>80000000</v>
      </c>
      <c r="DF270" s="100">
        <f>BR270+BV270+CA270+CF270+CJ270+CN270+CR270+CW270+DB270</f>
        <v>180000000</v>
      </c>
      <c r="DG270" s="100">
        <f>BS270+BW270+CB270+CG270+CK270+CO270+CS270+CX270+DC270</f>
        <v>180000000</v>
      </c>
      <c r="DH270" s="100">
        <f>BT270+BX270+CC270+CH270+CL270+CP270+CT270+CY270+DD270</f>
        <v>74000000</v>
      </c>
      <c r="DI270" s="100"/>
      <c r="DJ270" s="88"/>
      <c r="DK270" s="66"/>
      <c r="DL270" s="88"/>
      <c r="DM270" s="88"/>
      <c r="DN270" s="88"/>
      <c r="DO270" s="88"/>
      <c r="DP270" s="88"/>
      <c r="DQ270" s="88"/>
      <c r="DR270" s="88"/>
      <c r="DS270" s="88">
        <v>70000000</v>
      </c>
      <c r="DT270" s="88">
        <v>185000000</v>
      </c>
      <c r="DU270" s="88">
        <v>149597799</v>
      </c>
      <c r="DV270" s="88">
        <v>144022049</v>
      </c>
      <c r="DW270" s="88"/>
      <c r="DX270" s="88"/>
      <c r="DY270" s="88"/>
      <c r="DZ270" s="88"/>
      <c r="EA270" s="88"/>
      <c r="EB270" s="88"/>
      <c r="EC270" s="88"/>
      <c r="ED270" s="88"/>
      <c r="EE270" s="88"/>
      <c r="EF270" s="88"/>
      <c r="EG270" s="88"/>
      <c r="EH270" s="88"/>
      <c r="EI270" s="88"/>
      <c r="EJ270" s="88"/>
      <c r="EK270" s="88"/>
      <c r="EL270" s="88"/>
      <c r="EM270" s="88"/>
      <c r="EN270" s="88"/>
      <c r="EO270" s="88"/>
      <c r="EP270" s="88"/>
      <c r="EQ270" s="88"/>
      <c r="ER270" s="88"/>
      <c r="ES270" s="88"/>
      <c r="ET270" s="87"/>
      <c r="EU270" s="87"/>
      <c r="EV270" s="87"/>
      <c r="EW270" s="85">
        <f>DJ270+DN270+DS270+DX270+EB270+EF270+EJ270+EN270+ES270</f>
        <v>70000000</v>
      </c>
      <c r="EX270" s="90">
        <f>DK270+DO270+DT270+DY270+EC270+EG270+EK270+EO270+ET270</f>
        <v>185000000</v>
      </c>
      <c r="EY270" s="90">
        <f>DL270+DP270+DU270+DZ270+ED270+EH270+EL270+EP270+EU270</f>
        <v>149597799</v>
      </c>
      <c r="EZ270" s="90">
        <f>DM270+DQ270+DV270+EA270+EE270+EI270+EM270+EQ270+EV270</f>
        <v>144022049</v>
      </c>
      <c r="FA270" s="192"/>
      <c r="FB270" s="87"/>
      <c r="FC270" s="88"/>
      <c r="FD270" s="88"/>
      <c r="FE270" s="88"/>
      <c r="FF270" s="147"/>
      <c r="FG270" s="87"/>
      <c r="FH270" s="87"/>
      <c r="FI270" s="87"/>
      <c r="FJ270" s="87"/>
      <c r="FK270" s="87"/>
      <c r="FL270" s="87">
        <v>60000000</v>
      </c>
      <c r="FM270" s="87">
        <v>178850000</v>
      </c>
      <c r="FN270" s="87">
        <v>50764500</v>
      </c>
      <c r="FO270" s="87">
        <v>19142000</v>
      </c>
      <c r="FP270" s="87"/>
      <c r="FQ270" s="87"/>
      <c r="FR270" s="87"/>
      <c r="FS270" s="87"/>
      <c r="FT270" s="87"/>
      <c r="FU270" s="87"/>
      <c r="FV270" s="87"/>
      <c r="FW270" s="87"/>
      <c r="FX270" s="87"/>
      <c r="FY270" s="87"/>
      <c r="FZ270" s="87"/>
      <c r="GA270" s="87"/>
      <c r="GB270" s="87"/>
      <c r="GC270" s="87"/>
      <c r="GD270" s="87"/>
      <c r="GE270" s="87"/>
      <c r="GF270" s="87"/>
      <c r="GG270" s="87"/>
      <c r="GH270" s="87"/>
      <c r="GI270" s="87"/>
      <c r="GJ270" s="87"/>
      <c r="GK270" s="87"/>
      <c r="GL270" s="87"/>
      <c r="GM270" s="87"/>
      <c r="GN270" s="87"/>
      <c r="GO270" s="87"/>
      <c r="GP270" s="87"/>
      <c r="GQ270" s="87"/>
      <c r="GR270" s="87"/>
      <c r="GS270" s="87"/>
      <c r="GT270" s="87"/>
      <c r="GU270" s="85">
        <f>FB270+FG270+FL270+FQ270+FV270+GA270+GF270+GK270+GP270</f>
        <v>60000000</v>
      </c>
      <c r="GV270" s="85">
        <f>GQ270+GL270+GG270+GB270+FW270+FR270+FM270+FH270+FC270</f>
        <v>178850000</v>
      </c>
      <c r="GW270" s="85">
        <f>GR270+GM270+GH270+GC270+FX270+FS270+FN270+FI270+FD270</f>
        <v>50764500</v>
      </c>
      <c r="GX270" s="85">
        <f>GS270+GN270+GI270+GD270+FY270+FT270+FO270+FJ270+FE270</f>
        <v>19142000</v>
      </c>
      <c r="GY270" s="85">
        <f>GT270+GO270+GJ270+GE270+FZ270+FU270+FP270+FK270+FF270</f>
        <v>0</v>
      </c>
      <c r="GZ270" s="772">
        <f>BM270+DE270+EW270+GU270</f>
        <v>300000000</v>
      </c>
      <c r="HA270" s="746" t="s">
        <v>1118</v>
      </c>
      <c r="HB270" s="299" t="s">
        <v>1391</v>
      </c>
      <c r="HC270" s="299" t="s">
        <v>1704</v>
      </c>
    </row>
    <row r="271" spans="1:211" ht="24.75" customHeight="1" x14ac:dyDescent="0.2">
      <c r="A271" s="782"/>
      <c r="B271" s="357"/>
      <c r="C271" s="266">
        <v>59</v>
      </c>
      <c r="D271" s="819" t="s">
        <v>645</v>
      </c>
      <c r="E271" s="819"/>
      <c r="F271" s="811"/>
      <c r="G271" s="269"/>
      <c r="H271" s="269"/>
      <c r="I271" s="269"/>
      <c r="J271" s="269"/>
      <c r="K271" s="269"/>
      <c r="L271" s="269"/>
      <c r="M271" s="269"/>
      <c r="N271" s="269"/>
      <c r="O271" s="269"/>
      <c r="P271" s="269"/>
      <c r="Q271" s="269"/>
      <c r="R271" s="269"/>
      <c r="S271" s="269"/>
      <c r="T271" s="269"/>
      <c r="U271" s="269"/>
      <c r="V271" s="269"/>
      <c r="W271" s="269"/>
      <c r="X271" s="269"/>
      <c r="Y271" s="269"/>
      <c r="Z271" s="269"/>
      <c r="AA271" s="269"/>
      <c r="AB271" s="269"/>
      <c r="AC271" s="51">
        <f t="shared" ref="AC271:BL271" si="582">SUM(AC272:AC274)</f>
        <v>0</v>
      </c>
      <c r="AD271" s="51">
        <f t="shared" si="582"/>
        <v>0</v>
      </c>
      <c r="AE271" s="51">
        <f t="shared" si="582"/>
        <v>0</v>
      </c>
      <c r="AF271" s="51">
        <f t="shared" si="582"/>
        <v>0</v>
      </c>
      <c r="AG271" s="51">
        <f t="shared" si="582"/>
        <v>0</v>
      </c>
      <c r="AH271" s="51">
        <f t="shared" si="582"/>
        <v>0</v>
      </c>
      <c r="AI271" s="51">
        <f t="shared" si="582"/>
        <v>0</v>
      </c>
      <c r="AJ271" s="51">
        <f t="shared" si="582"/>
        <v>0</v>
      </c>
      <c r="AK271" s="51">
        <f t="shared" si="582"/>
        <v>70000000</v>
      </c>
      <c r="AL271" s="51">
        <f t="shared" si="582"/>
        <v>270000000</v>
      </c>
      <c r="AM271" s="51">
        <f t="shared" si="582"/>
        <v>266665817</v>
      </c>
      <c r="AN271" s="51">
        <f t="shared" si="582"/>
        <v>266665817</v>
      </c>
      <c r="AO271" s="51">
        <f t="shared" si="582"/>
        <v>0</v>
      </c>
      <c r="AP271" s="51">
        <f t="shared" si="582"/>
        <v>0</v>
      </c>
      <c r="AQ271" s="51">
        <f t="shared" si="582"/>
        <v>0</v>
      </c>
      <c r="AR271" s="51">
        <f t="shared" si="582"/>
        <v>0</v>
      </c>
      <c r="AS271" s="51">
        <f t="shared" si="582"/>
        <v>0</v>
      </c>
      <c r="AT271" s="51">
        <f t="shared" si="582"/>
        <v>0</v>
      </c>
      <c r="AU271" s="51">
        <f t="shared" si="582"/>
        <v>0</v>
      </c>
      <c r="AV271" s="51">
        <f t="shared" si="582"/>
        <v>0</v>
      </c>
      <c r="AW271" s="51">
        <f t="shared" si="582"/>
        <v>0</v>
      </c>
      <c r="AX271" s="51">
        <f t="shared" si="582"/>
        <v>0</v>
      </c>
      <c r="AY271" s="51">
        <f t="shared" si="582"/>
        <v>0</v>
      </c>
      <c r="AZ271" s="51">
        <f t="shared" si="582"/>
        <v>0</v>
      </c>
      <c r="BA271" s="51">
        <f t="shared" si="582"/>
        <v>0</v>
      </c>
      <c r="BB271" s="51">
        <f t="shared" si="582"/>
        <v>0</v>
      </c>
      <c r="BC271" s="51">
        <f t="shared" si="582"/>
        <v>0</v>
      </c>
      <c r="BD271" s="51">
        <f t="shared" si="582"/>
        <v>0</v>
      </c>
      <c r="BE271" s="51">
        <f t="shared" si="582"/>
        <v>0</v>
      </c>
      <c r="BF271" s="51">
        <f t="shared" si="582"/>
        <v>0</v>
      </c>
      <c r="BG271" s="51">
        <f t="shared" si="582"/>
        <v>0</v>
      </c>
      <c r="BH271" s="51">
        <f t="shared" si="582"/>
        <v>0</v>
      </c>
      <c r="BI271" s="51">
        <f t="shared" si="582"/>
        <v>0</v>
      </c>
      <c r="BJ271" s="51">
        <f t="shared" si="582"/>
        <v>0</v>
      </c>
      <c r="BK271" s="51">
        <f t="shared" si="582"/>
        <v>0</v>
      </c>
      <c r="BL271" s="51">
        <f t="shared" si="582"/>
        <v>0</v>
      </c>
      <c r="BM271" s="51">
        <f t="shared" ref="BM271:DX271" si="583">SUM(BM272:BM274)</f>
        <v>70000000</v>
      </c>
      <c r="BN271" s="51">
        <f t="shared" si="583"/>
        <v>270000000</v>
      </c>
      <c r="BO271" s="51">
        <f t="shared" si="583"/>
        <v>266665817</v>
      </c>
      <c r="BP271" s="51">
        <f t="shared" si="583"/>
        <v>266665817</v>
      </c>
      <c r="BQ271" s="51">
        <f t="shared" si="583"/>
        <v>0</v>
      </c>
      <c r="BR271" s="51">
        <f t="shared" si="583"/>
        <v>0</v>
      </c>
      <c r="BS271" s="51">
        <f t="shared" si="583"/>
        <v>0</v>
      </c>
      <c r="BT271" s="51">
        <f t="shared" si="583"/>
        <v>0</v>
      </c>
      <c r="BU271" s="51">
        <f t="shared" si="583"/>
        <v>0</v>
      </c>
      <c r="BV271" s="51">
        <f t="shared" si="583"/>
        <v>300000000</v>
      </c>
      <c r="BW271" s="51">
        <f t="shared" si="583"/>
        <v>299990789.88</v>
      </c>
      <c r="BX271" s="51">
        <f t="shared" si="583"/>
        <v>299990789.88</v>
      </c>
      <c r="BY271" s="51">
        <f t="shared" si="583"/>
        <v>0</v>
      </c>
      <c r="BZ271" s="51">
        <f t="shared" si="583"/>
        <v>70000000</v>
      </c>
      <c r="CA271" s="51">
        <f t="shared" si="583"/>
        <v>170000000</v>
      </c>
      <c r="CB271" s="51">
        <f t="shared" si="583"/>
        <v>164734663</v>
      </c>
      <c r="CC271" s="51">
        <f t="shared" si="583"/>
        <v>164733863</v>
      </c>
      <c r="CD271" s="51">
        <f t="shared" si="583"/>
        <v>0</v>
      </c>
      <c r="CE271" s="51">
        <f t="shared" si="583"/>
        <v>0</v>
      </c>
      <c r="CF271" s="51">
        <f t="shared" si="583"/>
        <v>0</v>
      </c>
      <c r="CG271" s="51">
        <f t="shared" si="583"/>
        <v>0</v>
      </c>
      <c r="CH271" s="51">
        <f t="shared" si="583"/>
        <v>0</v>
      </c>
      <c r="CI271" s="51">
        <f t="shared" si="583"/>
        <v>0</v>
      </c>
      <c r="CJ271" s="51">
        <f t="shared" si="583"/>
        <v>0</v>
      </c>
      <c r="CK271" s="51">
        <f t="shared" si="583"/>
        <v>0</v>
      </c>
      <c r="CL271" s="51">
        <f t="shared" si="583"/>
        <v>0</v>
      </c>
      <c r="CM271" s="51">
        <f t="shared" si="583"/>
        <v>0</v>
      </c>
      <c r="CN271" s="51">
        <f t="shared" si="583"/>
        <v>0</v>
      </c>
      <c r="CO271" s="51">
        <f t="shared" si="583"/>
        <v>0</v>
      </c>
      <c r="CP271" s="51">
        <f t="shared" si="583"/>
        <v>0</v>
      </c>
      <c r="CQ271" s="51">
        <f t="shared" si="583"/>
        <v>0</v>
      </c>
      <c r="CR271" s="51">
        <f t="shared" si="583"/>
        <v>0</v>
      </c>
      <c r="CS271" s="51">
        <f t="shared" si="583"/>
        <v>0</v>
      </c>
      <c r="CT271" s="51">
        <f t="shared" si="583"/>
        <v>0</v>
      </c>
      <c r="CU271" s="51">
        <f t="shared" si="583"/>
        <v>0</v>
      </c>
      <c r="CV271" s="51">
        <f t="shared" si="583"/>
        <v>0</v>
      </c>
      <c r="CW271" s="51">
        <f t="shared" si="583"/>
        <v>0</v>
      </c>
      <c r="CX271" s="51">
        <f t="shared" si="583"/>
        <v>0</v>
      </c>
      <c r="CY271" s="51">
        <f t="shared" si="583"/>
        <v>0</v>
      </c>
      <c r="CZ271" s="51">
        <f t="shared" si="583"/>
        <v>0</v>
      </c>
      <c r="DA271" s="51">
        <f t="shared" si="583"/>
        <v>0</v>
      </c>
      <c r="DB271" s="51">
        <f t="shared" si="583"/>
        <v>0</v>
      </c>
      <c r="DC271" s="51">
        <f t="shared" si="583"/>
        <v>0</v>
      </c>
      <c r="DD271" s="51">
        <f t="shared" si="583"/>
        <v>0</v>
      </c>
      <c r="DE271" s="51">
        <f t="shared" si="583"/>
        <v>70000000</v>
      </c>
      <c r="DF271" s="51">
        <f t="shared" si="583"/>
        <v>470000000</v>
      </c>
      <c r="DG271" s="51">
        <f t="shared" si="583"/>
        <v>464725452.88</v>
      </c>
      <c r="DH271" s="51">
        <f t="shared" si="583"/>
        <v>464724652.88</v>
      </c>
      <c r="DI271" s="51">
        <f t="shared" si="583"/>
        <v>0</v>
      </c>
      <c r="DJ271" s="51">
        <f t="shared" si="583"/>
        <v>0</v>
      </c>
      <c r="DK271" s="51">
        <f t="shared" si="583"/>
        <v>0</v>
      </c>
      <c r="DL271" s="51">
        <f t="shared" si="583"/>
        <v>0</v>
      </c>
      <c r="DM271" s="51">
        <f t="shared" si="583"/>
        <v>0</v>
      </c>
      <c r="DN271" s="51">
        <f t="shared" si="583"/>
        <v>0</v>
      </c>
      <c r="DO271" s="51">
        <f t="shared" si="583"/>
        <v>350000000</v>
      </c>
      <c r="DP271" s="51">
        <f t="shared" si="583"/>
        <v>349999995</v>
      </c>
      <c r="DQ271" s="51">
        <f t="shared" si="583"/>
        <v>349999995</v>
      </c>
      <c r="DR271" s="51">
        <f t="shared" si="583"/>
        <v>0</v>
      </c>
      <c r="DS271" s="51">
        <f t="shared" si="583"/>
        <v>70000000</v>
      </c>
      <c r="DT271" s="51">
        <f t="shared" si="583"/>
        <v>170000000</v>
      </c>
      <c r="DU271" s="51">
        <f t="shared" si="583"/>
        <v>169911600</v>
      </c>
      <c r="DV271" s="51">
        <f t="shared" si="583"/>
        <v>168911600</v>
      </c>
      <c r="DW271" s="51">
        <f t="shared" si="583"/>
        <v>0</v>
      </c>
      <c r="DX271" s="51">
        <f t="shared" si="583"/>
        <v>0</v>
      </c>
      <c r="DY271" s="51">
        <f t="shared" ref="DY271:EW271" si="584">SUM(DY272:DY274)</f>
        <v>0</v>
      </c>
      <c r="DZ271" s="51">
        <f t="shared" si="584"/>
        <v>0</v>
      </c>
      <c r="EA271" s="51">
        <f t="shared" si="584"/>
        <v>0</v>
      </c>
      <c r="EB271" s="51">
        <f t="shared" si="584"/>
        <v>0</v>
      </c>
      <c r="EC271" s="51">
        <f t="shared" si="584"/>
        <v>0</v>
      </c>
      <c r="ED271" s="51">
        <f t="shared" si="584"/>
        <v>0</v>
      </c>
      <c r="EE271" s="51">
        <f t="shared" si="584"/>
        <v>0</v>
      </c>
      <c r="EF271" s="51">
        <f t="shared" si="584"/>
        <v>0</v>
      </c>
      <c r="EG271" s="51">
        <f t="shared" si="584"/>
        <v>0</v>
      </c>
      <c r="EH271" s="51">
        <f t="shared" si="584"/>
        <v>0</v>
      </c>
      <c r="EI271" s="51">
        <f t="shared" si="584"/>
        <v>0</v>
      </c>
      <c r="EJ271" s="51">
        <f t="shared" si="584"/>
        <v>0</v>
      </c>
      <c r="EK271" s="51">
        <f t="shared" si="584"/>
        <v>0</v>
      </c>
      <c r="EL271" s="51">
        <f t="shared" si="584"/>
        <v>0</v>
      </c>
      <c r="EM271" s="51">
        <f t="shared" si="584"/>
        <v>0</v>
      </c>
      <c r="EN271" s="51">
        <f t="shared" si="584"/>
        <v>0</v>
      </c>
      <c r="EO271" s="51">
        <f t="shared" si="584"/>
        <v>0</v>
      </c>
      <c r="EP271" s="51">
        <f t="shared" si="584"/>
        <v>0</v>
      </c>
      <c r="EQ271" s="51">
        <f t="shared" si="584"/>
        <v>0</v>
      </c>
      <c r="ER271" s="51">
        <f t="shared" si="584"/>
        <v>0</v>
      </c>
      <c r="ES271" s="51">
        <f t="shared" si="584"/>
        <v>0</v>
      </c>
      <c r="ET271" s="51">
        <f t="shared" si="584"/>
        <v>0</v>
      </c>
      <c r="EU271" s="51">
        <f t="shared" si="584"/>
        <v>0</v>
      </c>
      <c r="EV271" s="51">
        <f t="shared" si="584"/>
        <v>0</v>
      </c>
      <c r="EW271" s="51">
        <f t="shared" si="584"/>
        <v>70000000</v>
      </c>
      <c r="EX271" s="51">
        <f t="shared" ref="EX271:GZ271" si="585">SUM(EX272:EX274)</f>
        <v>520000000</v>
      </c>
      <c r="EY271" s="51">
        <f t="shared" si="585"/>
        <v>519911595</v>
      </c>
      <c r="EZ271" s="51">
        <f t="shared" si="585"/>
        <v>518911595</v>
      </c>
      <c r="FA271" s="51">
        <f t="shared" si="585"/>
        <v>0</v>
      </c>
      <c r="FB271" s="51">
        <f t="shared" si="585"/>
        <v>0</v>
      </c>
      <c r="FC271" s="51">
        <f t="shared" si="585"/>
        <v>0</v>
      </c>
      <c r="FD271" s="51">
        <f t="shared" si="585"/>
        <v>0</v>
      </c>
      <c r="FE271" s="51">
        <f t="shared" si="585"/>
        <v>0</v>
      </c>
      <c r="FF271" s="51">
        <f t="shared" si="585"/>
        <v>0</v>
      </c>
      <c r="FG271" s="51">
        <f t="shared" si="585"/>
        <v>0</v>
      </c>
      <c r="FH271" s="51">
        <f t="shared" si="585"/>
        <v>0</v>
      </c>
      <c r="FI271" s="51">
        <f t="shared" si="585"/>
        <v>0</v>
      </c>
      <c r="FJ271" s="51">
        <f t="shared" si="585"/>
        <v>0</v>
      </c>
      <c r="FK271" s="51">
        <f t="shared" si="585"/>
        <v>0</v>
      </c>
      <c r="FL271" s="51">
        <f t="shared" si="585"/>
        <v>70000000</v>
      </c>
      <c r="FM271" s="51">
        <f t="shared" si="585"/>
        <v>169400000</v>
      </c>
      <c r="FN271" s="51">
        <f t="shared" si="585"/>
        <v>45895000</v>
      </c>
      <c r="FO271" s="51">
        <f t="shared" si="585"/>
        <v>18358000</v>
      </c>
      <c r="FP271" s="51">
        <f t="shared" si="585"/>
        <v>0</v>
      </c>
      <c r="FQ271" s="51">
        <f t="shared" si="585"/>
        <v>0</v>
      </c>
      <c r="FR271" s="51">
        <f t="shared" si="585"/>
        <v>0</v>
      </c>
      <c r="FS271" s="51">
        <f t="shared" si="585"/>
        <v>0</v>
      </c>
      <c r="FT271" s="51">
        <f t="shared" si="585"/>
        <v>0</v>
      </c>
      <c r="FU271" s="51">
        <f t="shared" si="585"/>
        <v>0</v>
      </c>
      <c r="FV271" s="51">
        <f t="shared" si="585"/>
        <v>0</v>
      </c>
      <c r="FW271" s="51">
        <f t="shared" si="585"/>
        <v>0</v>
      </c>
      <c r="FX271" s="51">
        <f t="shared" si="585"/>
        <v>0</v>
      </c>
      <c r="FY271" s="51">
        <f t="shared" si="585"/>
        <v>0</v>
      </c>
      <c r="FZ271" s="51">
        <f t="shared" si="585"/>
        <v>0</v>
      </c>
      <c r="GA271" s="51">
        <f t="shared" si="585"/>
        <v>0</v>
      </c>
      <c r="GB271" s="51">
        <f t="shared" si="585"/>
        <v>0</v>
      </c>
      <c r="GC271" s="51">
        <f t="shared" si="585"/>
        <v>0</v>
      </c>
      <c r="GD271" s="51">
        <f t="shared" si="585"/>
        <v>0</v>
      </c>
      <c r="GE271" s="51">
        <f t="shared" si="585"/>
        <v>0</v>
      </c>
      <c r="GF271" s="51">
        <f t="shared" si="585"/>
        <v>0</v>
      </c>
      <c r="GG271" s="51">
        <f t="shared" si="585"/>
        <v>0</v>
      </c>
      <c r="GH271" s="51">
        <f t="shared" si="585"/>
        <v>0</v>
      </c>
      <c r="GI271" s="51">
        <f t="shared" si="585"/>
        <v>0</v>
      </c>
      <c r="GJ271" s="51">
        <f t="shared" si="585"/>
        <v>0</v>
      </c>
      <c r="GK271" s="51">
        <f t="shared" si="585"/>
        <v>0</v>
      </c>
      <c r="GL271" s="51">
        <f t="shared" si="585"/>
        <v>0</v>
      </c>
      <c r="GM271" s="51">
        <f t="shared" si="585"/>
        <v>0</v>
      </c>
      <c r="GN271" s="51">
        <f t="shared" si="585"/>
        <v>0</v>
      </c>
      <c r="GO271" s="51">
        <f t="shared" si="585"/>
        <v>0</v>
      </c>
      <c r="GP271" s="51">
        <f t="shared" si="585"/>
        <v>0</v>
      </c>
      <c r="GQ271" s="51">
        <f t="shared" si="585"/>
        <v>0</v>
      </c>
      <c r="GR271" s="51">
        <f t="shared" si="585"/>
        <v>0</v>
      </c>
      <c r="GS271" s="51">
        <f t="shared" si="585"/>
        <v>0</v>
      </c>
      <c r="GT271" s="51">
        <f t="shared" si="585"/>
        <v>0</v>
      </c>
      <c r="GU271" s="51">
        <f t="shared" si="585"/>
        <v>70000000</v>
      </c>
      <c r="GV271" s="51">
        <f t="shared" si="585"/>
        <v>169400000</v>
      </c>
      <c r="GW271" s="51">
        <f t="shared" si="585"/>
        <v>45895000</v>
      </c>
      <c r="GX271" s="51">
        <f t="shared" si="585"/>
        <v>18358000</v>
      </c>
      <c r="GY271" s="51">
        <f t="shared" si="585"/>
        <v>0</v>
      </c>
      <c r="GZ271" s="771">
        <f t="shared" si="585"/>
        <v>280000000</v>
      </c>
      <c r="HA271" s="269"/>
      <c r="HB271" s="266"/>
      <c r="HC271" s="299"/>
    </row>
    <row r="272" spans="1:211" ht="93.75" customHeight="1" x14ac:dyDescent="0.2">
      <c r="A272" s="782"/>
      <c r="B272" s="357"/>
      <c r="C272" s="529"/>
      <c r="D272" s="783"/>
      <c r="E272" s="841"/>
      <c r="F272" s="783"/>
      <c r="G272" s="287">
        <v>184</v>
      </c>
      <c r="H272" s="393" t="s">
        <v>646</v>
      </c>
      <c r="I272" s="297" t="s">
        <v>647</v>
      </c>
      <c r="J272" s="284" t="s">
        <v>636</v>
      </c>
      <c r="K272" s="284">
        <v>14</v>
      </c>
      <c r="L272" s="333" t="s">
        <v>58</v>
      </c>
      <c r="M272" s="313">
        <v>1</v>
      </c>
      <c r="N272" s="313">
        <v>1</v>
      </c>
      <c r="O272" s="281">
        <v>1</v>
      </c>
      <c r="P272" s="430">
        <v>1</v>
      </c>
      <c r="Q272" s="533">
        <v>1</v>
      </c>
      <c r="R272" s="289"/>
      <c r="S272" s="432">
        <v>1</v>
      </c>
      <c r="T272" s="313">
        <v>1</v>
      </c>
      <c r="U272" s="313"/>
      <c r="V272" s="432">
        <v>1</v>
      </c>
      <c r="W272" s="313">
        <v>1</v>
      </c>
      <c r="X272" s="333"/>
      <c r="Y272" s="333">
        <v>0.25</v>
      </c>
      <c r="Z272" s="433">
        <f>BM272/$BM$271</f>
        <v>0.35714285714285715</v>
      </c>
      <c r="AA272" s="286">
        <v>16</v>
      </c>
      <c r="AB272" s="285" t="s">
        <v>376</v>
      </c>
      <c r="AC272" s="56"/>
      <c r="AD272" s="55"/>
      <c r="AE272" s="54"/>
      <c r="AF272" s="54"/>
      <c r="AG272" s="56"/>
      <c r="AH272" s="55"/>
      <c r="AI272" s="55"/>
      <c r="AJ272" s="55"/>
      <c r="AK272" s="57">
        <f>6500000+6000000+12500000</f>
        <v>25000000</v>
      </c>
      <c r="AL272" s="58">
        <v>234942593</v>
      </c>
      <c r="AM272" s="55">
        <v>234942593</v>
      </c>
      <c r="AN272" s="55">
        <v>234942593</v>
      </c>
      <c r="AO272" s="57"/>
      <c r="AP272" s="58"/>
      <c r="AQ272" s="58"/>
      <c r="AR272" s="55"/>
      <c r="AS272" s="56"/>
      <c r="AT272" s="55"/>
      <c r="AU272" s="54"/>
      <c r="AV272" s="54"/>
      <c r="AW272" s="56"/>
      <c r="AX272" s="55"/>
      <c r="AY272" s="55"/>
      <c r="AZ272" s="55"/>
      <c r="BA272" s="56"/>
      <c r="BB272" s="55"/>
      <c r="BC272" s="55"/>
      <c r="BD272" s="55"/>
      <c r="BE272" s="56"/>
      <c r="BF272" s="55"/>
      <c r="BG272" s="54"/>
      <c r="BH272" s="54"/>
      <c r="BI272" s="56"/>
      <c r="BJ272" s="55"/>
      <c r="BK272" s="55"/>
      <c r="BL272" s="55"/>
      <c r="BM272" s="53">
        <f>+AC272+AG272+AK272+AO272+AS272+AW272+BA272+BE272+BI272</f>
        <v>25000000</v>
      </c>
      <c r="BN272" s="54">
        <f t="shared" ref="BN272:BP274" si="586">AD272+AH272+AL272+AP272+AT272+AX272+BB272+BF272+BJ272</f>
        <v>234942593</v>
      </c>
      <c r="BO272" s="54">
        <f t="shared" si="586"/>
        <v>234942593</v>
      </c>
      <c r="BP272" s="54">
        <f t="shared" si="586"/>
        <v>234942593</v>
      </c>
      <c r="BQ272" s="87"/>
      <c r="BR272" s="87"/>
      <c r="BS272" s="87"/>
      <c r="BT272" s="87"/>
      <c r="BU272" s="87"/>
      <c r="BV272" s="603">
        <v>300000000</v>
      </c>
      <c r="BW272" s="87">
        <v>299990789.88</v>
      </c>
      <c r="BX272" s="87">
        <v>299990789.88</v>
      </c>
      <c r="BY272" s="87"/>
      <c r="BZ272" s="87">
        <v>25000000</v>
      </c>
      <c r="CA272" s="87">
        <v>125000000</v>
      </c>
      <c r="CB272" s="87">
        <v>121083463</v>
      </c>
      <c r="CC272" s="87">
        <v>121082663</v>
      </c>
      <c r="CD272" s="87"/>
      <c r="CE272" s="87"/>
      <c r="CF272" s="87"/>
      <c r="CG272" s="87"/>
      <c r="CH272" s="87"/>
      <c r="CI272" s="87"/>
      <c r="CJ272" s="87"/>
      <c r="CK272" s="87"/>
      <c r="CL272" s="87"/>
      <c r="CM272" s="87"/>
      <c r="CN272" s="87"/>
      <c r="CO272" s="87"/>
      <c r="CP272" s="87"/>
      <c r="CQ272" s="87"/>
      <c r="CR272" s="87"/>
      <c r="CS272" s="87"/>
      <c r="CT272" s="87"/>
      <c r="CU272" s="87"/>
      <c r="CV272" s="87"/>
      <c r="CW272" s="87"/>
      <c r="CX272" s="87"/>
      <c r="CY272" s="87"/>
      <c r="CZ272" s="87"/>
      <c r="DA272" s="87"/>
      <c r="DB272" s="87"/>
      <c r="DC272" s="87"/>
      <c r="DD272" s="87"/>
      <c r="DE272" s="85">
        <f t="shared" ref="DE272:DH274" si="587">BQ272+BU272+BZ272+CE272+CI272+CM272+CQ272+CV272+DA272</f>
        <v>25000000</v>
      </c>
      <c r="DF272" s="100">
        <f t="shared" si="587"/>
        <v>425000000</v>
      </c>
      <c r="DG272" s="100">
        <f t="shared" si="587"/>
        <v>421074252.88</v>
      </c>
      <c r="DH272" s="100">
        <f t="shared" si="587"/>
        <v>421073452.88</v>
      </c>
      <c r="DI272" s="100"/>
      <c r="DJ272" s="87"/>
      <c r="DK272" s="86"/>
      <c r="DL272" s="87"/>
      <c r="DM272" s="87"/>
      <c r="DN272" s="87"/>
      <c r="DO272" s="87">
        <v>350000000</v>
      </c>
      <c r="DP272" s="87">
        <v>349999995</v>
      </c>
      <c r="DQ272" s="87">
        <v>349999995</v>
      </c>
      <c r="DR272" s="87"/>
      <c r="DS272" s="87">
        <v>25000000</v>
      </c>
      <c r="DT272" s="87">
        <v>90000000</v>
      </c>
      <c r="DU272" s="87">
        <v>89922000</v>
      </c>
      <c r="DV272" s="87">
        <v>88922000</v>
      </c>
      <c r="DW272" s="87"/>
      <c r="DX272" s="87"/>
      <c r="DY272" s="87"/>
      <c r="DZ272" s="87"/>
      <c r="EA272" s="87"/>
      <c r="EB272" s="87"/>
      <c r="EC272" s="87"/>
      <c r="ED272" s="87"/>
      <c r="EE272" s="87"/>
      <c r="EF272" s="87"/>
      <c r="EG272" s="87"/>
      <c r="EH272" s="87"/>
      <c r="EI272" s="87"/>
      <c r="EJ272" s="87"/>
      <c r="EK272" s="87"/>
      <c r="EL272" s="87"/>
      <c r="EM272" s="87"/>
      <c r="EN272" s="87"/>
      <c r="EO272" s="87"/>
      <c r="EP272" s="87"/>
      <c r="EQ272" s="87"/>
      <c r="ER272" s="87"/>
      <c r="ES272" s="87"/>
      <c r="ET272" s="87"/>
      <c r="EU272" s="87"/>
      <c r="EV272" s="87"/>
      <c r="EW272" s="85">
        <f t="shared" ref="EW272:EX274" si="588">DJ272+DN272+DS272+DX272+EB272+EF272+EJ272+EN272+ES272</f>
        <v>25000000</v>
      </c>
      <c r="EX272" s="90">
        <f t="shared" si="588"/>
        <v>440000000</v>
      </c>
      <c r="EY272" s="90">
        <f t="shared" ref="EY272:EZ274" si="589">DL272+DP272+DU272+DZ272+ED272+EH272+EL272+EP272+EU272</f>
        <v>439921995</v>
      </c>
      <c r="EZ272" s="90">
        <f t="shared" si="589"/>
        <v>438921995</v>
      </c>
      <c r="FA272" s="192"/>
      <c r="FB272" s="87"/>
      <c r="FC272" s="88"/>
      <c r="FD272" s="88"/>
      <c r="FE272" s="88"/>
      <c r="FF272" s="147"/>
      <c r="FG272" s="87"/>
      <c r="FH272" s="87"/>
      <c r="FI272" s="87"/>
      <c r="FJ272" s="87"/>
      <c r="FK272" s="87"/>
      <c r="FL272" s="87">
        <v>25000000</v>
      </c>
      <c r="FM272" s="87">
        <v>89400000</v>
      </c>
      <c r="FN272" s="87">
        <v>38285000</v>
      </c>
      <c r="FO272" s="87">
        <v>15314000</v>
      </c>
      <c r="FP272" s="87"/>
      <c r="FQ272" s="87"/>
      <c r="FR272" s="87"/>
      <c r="FS272" s="87"/>
      <c r="FT272" s="87"/>
      <c r="FU272" s="87"/>
      <c r="FV272" s="87"/>
      <c r="FW272" s="87"/>
      <c r="FX272" s="87"/>
      <c r="FY272" s="87"/>
      <c r="FZ272" s="87"/>
      <c r="GA272" s="87"/>
      <c r="GB272" s="87"/>
      <c r="GC272" s="87"/>
      <c r="GD272" s="87"/>
      <c r="GE272" s="87"/>
      <c r="GF272" s="87"/>
      <c r="GG272" s="87"/>
      <c r="GH272" s="87"/>
      <c r="GI272" s="87"/>
      <c r="GJ272" s="87"/>
      <c r="GK272" s="87"/>
      <c r="GL272" s="87"/>
      <c r="GM272" s="87"/>
      <c r="GN272" s="87"/>
      <c r="GO272" s="87"/>
      <c r="GP272" s="87"/>
      <c r="GQ272" s="87"/>
      <c r="GR272" s="87"/>
      <c r="GS272" s="87"/>
      <c r="GT272" s="87"/>
      <c r="GU272" s="85">
        <f>FB272+FG272+FL272+FQ272+FV272+GA272+GF272+GK272+GP272</f>
        <v>25000000</v>
      </c>
      <c r="GV272" s="85">
        <f t="shared" ref="GV272:GY274" si="590">GQ272+GL272+GG272+GB272+FW272+FR272+FM272+FH272+FC272</f>
        <v>89400000</v>
      </c>
      <c r="GW272" s="85">
        <f t="shared" si="590"/>
        <v>38285000</v>
      </c>
      <c r="GX272" s="85">
        <f t="shared" si="590"/>
        <v>15314000</v>
      </c>
      <c r="GY272" s="85">
        <f t="shared" si="590"/>
        <v>0</v>
      </c>
      <c r="GZ272" s="772">
        <f>BM272+DE272+EW272+GU272</f>
        <v>100000000</v>
      </c>
      <c r="HA272" s="746" t="s">
        <v>1119</v>
      </c>
      <c r="HB272" s="299" t="s">
        <v>1392</v>
      </c>
      <c r="HC272" s="299" t="s">
        <v>1705</v>
      </c>
    </row>
    <row r="273" spans="1:211" ht="93.75" customHeight="1" x14ac:dyDescent="0.2">
      <c r="A273" s="782"/>
      <c r="B273" s="357"/>
      <c r="C273" s="304">
        <v>31</v>
      </c>
      <c r="D273" s="730" t="s">
        <v>648</v>
      </c>
      <c r="E273" s="335" t="s">
        <v>460</v>
      </c>
      <c r="F273" s="388">
        <v>0.2</v>
      </c>
      <c r="G273" s="287">
        <v>185</v>
      </c>
      <c r="H273" s="393" t="s">
        <v>649</v>
      </c>
      <c r="I273" s="297" t="s">
        <v>650</v>
      </c>
      <c r="J273" s="284" t="s">
        <v>636</v>
      </c>
      <c r="K273" s="284">
        <v>14</v>
      </c>
      <c r="L273" s="333" t="s">
        <v>58</v>
      </c>
      <c r="M273" s="313" t="s">
        <v>53</v>
      </c>
      <c r="N273" s="313">
        <v>1</v>
      </c>
      <c r="O273" s="281">
        <v>1</v>
      </c>
      <c r="P273" s="430">
        <v>0.7</v>
      </c>
      <c r="Q273" s="533">
        <v>1</v>
      </c>
      <c r="R273" s="289"/>
      <c r="S273" s="432">
        <v>1</v>
      </c>
      <c r="T273" s="313">
        <v>1</v>
      </c>
      <c r="U273" s="313"/>
      <c r="V273" s="432">
        <v>1</v>
      </c>
      <c r="W273" s="313">
        <v>1</v>
      </c>
      <c r="X273" s="333"/>
      <c r="Y273" s="333">
        <v>0.3</v>
      </c>
      <c r="Z273" s="433">
        <f>BM273/$BM$271</f>
        <v>0.23571428571428571</v>
      </c>
      <c r="AA273" s="286">
        <v>3</v>
      </c>
      <c r="AB273" s="285" t="s">
        <v>455</v>
      </c>
      <c r="AC273" s="56"/>
      <c r="AD273" s="55"/>
      <c r="AE273" s="54"/>
      <c r="AF273" s="54"/>
      <c r="AG273" s="56"/>
      <c r="AH273" s="55"/>
      <c r="AI273" s="55"/>
      <c r="AJ273" s="55"/>
      <c r="AK273" s="57">
        <v>16500000</v>
      </c>
      <c r="AL273" s="55">
        <v>8007407</v>
      </c>
      <c r="AM273" s="58">
        <v>4673224</v>
      </c>
      <c r="AN273" s="58">
        <v>4673224</v>
      </c>
      <c r="AO273" s="57"/>
      <c r="AP273" s="58"/>
      <c r="AQ273" s="58"/>
      <c r="AR273" s="55"/>
      <c r="AS273" s="56"/>
      <c r="AT273" s="55"/>
      <c r="AU273" s="54"/>
      <c r="AV273" s="54"/>
      <c r="AW273" s="56"/>
      <c r="AX273" s="55"/>
      <c r="AY273" s="55"/>
      <c r="AZ273" s="55"/>
      <c r="BA273" s="56"/>
      <c r="BB273" s="55"/>
      <c r="BC273" s="55"/>
      <c r="BD273" s="55"/>
      <c r="BE273" s="56"/>
      <c r="BF273" s="55"/>
      <c r="BG273" s="54"/>
      <c r="BH273" s="54"/>
      <c r="BI273" s="56"/>
      <c r="BJ273" s="55"/>
      <c r="BK273" s="55"/>
      <c r="BL273" s="55"/>
      <c r="BM273" s="53">
        <f>+AC273+AG273+AK273+AO273+AS273+AW273+BA273+BE273+BI273</f>
        <v>16500000</v>
      </c>
      <c r="BN273" s="54">
        <f t="shared" si="586"/>
        <v>8007407</v>
      </c>
      <c r="BO273" s="54">
        <f t="shared" si="586"/>
        <v>4673224</v>
      </c>
      <c r="BP273" s="54">
        <f t="shared" si="586"/>
        <v>4673224</v>
      </c>
      <c r="BQ273" s="87"/>
      <c r="BR273" s="87"/>
      <c r="BS273" s="87"/>
      <c r="BT273" s="87"/>
      <c r="BU273" s="87"/>
      <c r="BV273" s="87"/>
      <c r="BW273" s="87"/>
      <c r="BX273" s="87"/>
      <c r="BY273" s="87"/>
      <c r="BZ273" s="87">
        <v>16500000</v>
      </c>
      <c r="CA273" s="87">
        <v>16500000</v>
      </c>
      <c r="CB273" s="87">
        <v>16500000</v>
      </c>
      <c r="CC273" s="87">
        <v>16500000</v>
      </c>
      <c r="CD273" s="87"/>
      <c r="CE273" s="87"/>
      <c r="CF273" s="87"/>
      <c r="CG273" s="87"/>
      <c r="CH273" s="87"/>
      <c r="CI273" s="87"/>
      <c r="CJ273" s="87"/>
      <c r="CK273" s="87"/>
      <c r="CL273" s="87"/>
      <c r="CM273" s="87"/>
      <c r="CN273" s="87"/>
      <c r="CO273" s="87"/>
      <c r="CP273" s="87"/>
      <c r="CQ273" s="87"/>
      <c r="CR273" s="87"/>
      <c r="CS273" s="87"/>
      <c r="CT273" s="87"/>
      <c r="CU273" s="87"/>
      <c r="CV273" s="87"/>
      <c r="CW273" s="87"/>
      <c r="CX273" s="87"/>
      <c r="CY273" s="87"/>
      <c r="CZ273" s="87"/>
      <c r="DA273" s="87"/>
      <c r="DB273" s="87"/>
      <c r="DC273" s="87"/>
      <c r="DD273" s="87"/>
      <c r="DE273" s="85">
        <f t="shared" si="587"/>
        <v>16500000</v>
      </c>
      <c r="DF273" s="100">
        <f t="shared" si="587"/>
        <v>16500000</v>
      </c>
      <c r="DG273" s="100">
        <f t="shared" si="587"/>
        <v>16500000</v>
      </c>
      <c r="DH273" s="100">
        <f t="shared" si="587"/>
        <v>16500000</v>
      </c>
      <c r="DI273" s="100"/>
      <c r="DJ273" s="87"/>
      <c r="DK273" s="86"/>
      <c r="DL273" s="87"/>
      <c r="DM273" s="87"/>
      <c r="DN273" s="87"/>
      <c r="DO273" s="87"/>
      <c r="DP273" s="87"/>
      <c r="DQ273" s="87"/>
      <c r="DR273" s="87"/>
      <c r="DS273" s="87">
        <v>16500000</v>
      </c>
      <c r="DT273" s="87">
        <v>40000000</v>
      </c>
      <c r="DU273" s="87">
        <v>39989600</v>
      </c>
      <c r="DV273" s="87">
        <v>39989600</v>
      </c>
      <c r="DW273" s="87"/>
      <c r="DX273" s="87"/>
      <c r="DY273" s="87"/>
      <c r="DZ273" s="87"/>
      <c r="EA273" s="87"/>
      <c r="EB273" s="87"/>
      <c r="EC273" s="87"/>
      <c r="ED273" s="87"/>
      <c r="EE273" s="87"/>
      <c r="EF273" s="87"/>
      <c r="EG273" s="87"/>
      <c r="EH273" s="87"/>
      <c r="EI273" s="87"/>
      <c r="EJ273" s="87"/>
      <c r="EK273" s="87"/>
      <c r="EL273" s="87"/>
      <c r="EM273" s="87"/>
      <c r="EN273" s="87"/>
      <c r="EO273" s="87"/>
      <c r="EP273" s="87"/>
      <c r="EQ273" s="87"/>
      <c r="ER273" s="87"/>
      <c r="ES273" s="87"/>
      <c r="ET273" s="87"/>
      <c r="EU273" s="87"/>
      <c r="EV273" s="87"/>
      <c r="EW273" s="85">
        <f t="shared" si="588"/>
        <v>16500000</v>
      </c>
      <c r="EX273" s="90">
        <f t="shared" si="588"/>
        <v>40000000</v>
      </c>
      <c r="EY273" s="90">
        <f t="shared" si="589"/>
        <v>39989600</v>
      </c>
      <c r="EZ273" s="90">
        <f t="shared" si="589"/>
        <v>39989600</v>
      </c>
      <c r="FA273" s="192"/>
      <c r="FB273" s="87"/>
      <c r="FC273" s="88"/>
      <c r="FD273" s="88"/>
      <c r="FE273" s="88"/>
      <c r="FF273" s="147"/>
      <c r="FG273" s="87"/>
      <c r="FH273" s="87"/>
      <c r="FI273" s="87"/>
      <c r="FJ273" s="87"/>
      <c r="FK273" s="87"/>
      <c r="FL273" s="87">
        <v>16500000</v>
      </c>
      <c r="FM273" s="87">
        <v>40000000</v>
      </c>
      <c r="FN273" s="87">
        <v>5450000</v>
      </c>
      <c r="FO273" s="87">
        <v>2180000</v>
      </c>
      <c r="FP273" s="87"/>
      <c r="FQ273" s="87"/>
      <c r="FR273" s="87"/>
      <c r="FS273" s="87"/>
      <c r="FT273" s="87"/>
      <c r="FU273" s="87"/>
      <c r="FV273" s="87"/>
      <c r="FW273" s="87"/>
      <c r="FX273" s="87"/>
      <c r="FY273" s="87"/>
      <c r="FZ273" s="87"/>
      <c r="GA273" s="87"/>
      <c r="GB273" s="87"/>
      <c r="GC273" s="87"/>
      <c r="GD273" s="87"/>
      <c r="GE273" s="87"/>
      <c r="GF273" s="87"/>
      <c r="GG273" s="87"/>
      <c r="GH273" s="87"/>
      <c r="GI273" s="87"/>
      <c r="GJ273" s="87"/>
      <c r="GK273" s="87"/>
      <c r="GL273" s="87"/>
      <c r="GM273" s="87"/>
      <c r="GN273" s="87"/>
      <c r="GO273" s="87"/>
      <c r="GP273" s="87"/>
      <c r="GQ273" s="87"/>
      <c r="GR273" s="87"/>
      <c r="GS273" s="87"/>
      <c r="GT273" s="87"/>
      <c r="GU273" s="85">
        <f>FB273+FG273+FL273+FQ273+FV273+GA273+GF273+GK273+GP273</f>
        <v>16500000</v>
      </c>
      <c r="GV273" s="85">
        <f t="shared" si="590"/>
        <v>40000000</v>
      </c>
      <c r="GW273" s="85">
        <f t="shared" si="590"/>
        <v>5450000</v>
      </c>
      <c r="GX273" s="85">
        <f t="shared" si="590"/>
        <v>2180000</v>
      </c>
      <c r="GY273" s="85">
        <f t="shared" si="590"/>
        <v>0</v>
      </c>
      <c r="GZ273" s="772">
        <f>BM273+DE273+EW273+GU273</f>
        <v>66000000</v>
      </c>
      <c r="HA273" s="746" t="s">
        <v>1120</v>
      </c>
      <c r="HB273" s="299" t="s">
        <v>1393</v>
      </c>
      <c r="HC273" s="299" t="s">
        <v>1706</v>
      </c>
    </row>
    <row r="274" spans="1:211" ht="93.75" customHeight="1" x14ac:dyDescent="0.2">
      <c r="A274" s="782"/>
      <c r="B274" s="357"/>
      <c r="C274" s="300"/>
      <c r="D274" s="731"/>
      <c r="E274" s="309"/>
      <c r="F274" s="415"/>
      <c r="G274" s="287">
        <v>186</v>
      </c>
      <c r="H274" s="393" t="s">
        <v>651</v>
      </c>
      <c r="I274" s="297" t="s">
        <v>652</v>
      </c>
      <c r="J274" s="284" t="s">
        <v>636</v>
      </c>
      <c r="K274" s="284">
        <v>14</v>
      </c>
      <c r="L274" s="475" t="s">
        <v>58</v>
      </c>
      <c r="M274" s="281" t="s">
        <v>53</v>
      </c>
      <c r="N274" s="281">
        <v>1</v>
      </c>
      <c r="O274" s="281">
        <v>1</v>
      </c>
      <c r="P274" s="438">
        <v>1</v>
      </c>
      <c r="Q274" s="532">
        <v>1</v>
      </c>
      <c r="R274" s="289"/>
      <c r="S274" s="430">
        <v>1</v>
      </c>
      <c r="T274" s="313">
        <v>1</v>
      </c>
      <c r="U274" s="313"/>
      <c r="V274" s="432">
        <v>1</v>
      </c>
      <c r="W274" s="313">
        <v>1</v>
      </c>
      <c r="X274" s="333"/>
      <c r="Y274" s="333">
        <v>0.2</v>
      </c>
      <c r="Z274" s="433">
        <f>BM274/$BM$271</f>
        <v>0.40714285714285714</v>
      </c>
      <c r="AA274" s="286">
        <v>8</v>
      </c>
      <c r="AB274" s="285" t="s">
        <v>135</v>
      </c>
      <c r="AC274" s="56"/>
      <c r="AD274" s="55"/>
      <c r="AE274" s="54"/>
      <c r="AF274" s="54"/>
      <c r="AG274" s="56"/>
      <c r="AH274" s="55"/>
      <c r="AI274" s="55"/>
      <c r="AJ274" s="55"/>
      <c r="AK274" s="55">
        <v>28500000</v>
      </c>
      <c r="AL274" s="54">
        <v>27050000</v>
      </c>
      <c r="AM274" s="55">
        <v>27050000</v>
      </c>
      <c r="AN274" s="55">
        <v>27050000</v>
      </c>
      <c r="AO274" s="57"/>
      <c r="AP274" s="58"/>
      <c r="AQ274" s="58"/>
      <c r="AR274" s="55"/>
      <c r="AS274" s="56"/>
      <c r="AT274" s="55"/>
      <c r="AU274" s="54"/>
      <c r="AV274" s="54"/>
      <c r="AW274" s="56"/>
      <c r="AX274" s="55"/>
      <c r="AY274" s="55"/>
      <c r="AZ274" s="55"/>
      <c r="BA274" s="56"/>
      <c r="BB274" s="55"/>
      <c r="BC274" s="55"/>
      <c r="BD274" s="55"/>
      <c r="BE274" s="56"/>
      <c r="BF274" s="55"/>
      <c r="BG274" s="54"/>
      <c r="BH274" s="54"/>
      <c r="BI274" s="56"/>
      <c r="BJ274" s="55"/>
      <c r="BK274" s="55"/>
      <c r="BL274" s="55"/>
      <c r="BM274" s="53">
        <f>+AC274+AG274+AK274+AO274+AS274+AW274+BA274+BE274+BI274</f>
        <v>28500000</v>
      </c>
      <c r="BN274" s="54">
        <f t="shared" si="586"/>
        <v>27050000</v>
      </c>
      <c r="BO274" s="54">
        <f t="shared" si="586"/>
        <v>27050000</v>
      </c>
      <c r="BP274" s="54">
        <f t="shared" si="586"/>
        <v>27050000</v>
      </c>
      <c r="BQ274" s="87"/>
      <c r="BR274" s="87"/>
      <c r="BS274" s="87"/>
      <c r="BT274" s="87"/>
      <c r="BU274" s="87"/>
      <c r="BV274" s="87"/>
      <c r="BW274" s="87"/>
      <c r="BX274" s="87"/>
      <c r="BY274" s="87"/>
      <c r="BZ274" s="87">
        <v>28500000</v>
      </c>
      <c r="CA274" s="87">
        <v>28500000</v>
      </c>
      <c r="CB274" s="87">
        <v>27151200</v>
      </c>
      <c r="CC274" s="87">
        <v>27151200</v>
      </c>
      <c r="CD274" s="87"/>
      <c r="CE274" s="87"/>
      <c r="CF274" s="87"/>
      <c r="CG274" s="87"/>
      <c r="CH274" s="87"/>
      <c r="CI274" s="87"/>
      <c r="CJ274" s="87"/>
      <c r="CK274" s="87"/>
      <c r="CL274" s="87"/>
      <c r="CM274" s="87"/>
      <c r="CN274" s="87"/>
      <c r="CO274" s="87"/>
      <c r="CP274" s="87"/>
      <c r="CQ274" s="87"/>
      <c r="CR274" s="87"/>
      <c r="CS274" s="87"/>
      <c r="CT274" s="87"/>
      <c r="CU274" s="87"/>
      <c r="CV274" s="87"/>
      <c r="CW274" s="87"/>
      <c r="CX274" s="87"/>
      <c r="CY274" s="87"/>
      <c r="CZ274" s="87"/>
      <c r="DA274" s="87"/>
      <c r="DB274" s="87"/>
      <c r="DC274" s="87"/>
      <c r="DD274" s="87"/>
      <c r="DE274" s="85">
        <f t="shared" si="587"/>
        <v>28500000</v>
      </c>
      <c r="DF274" s="100">
        <f t="shared" si="587"/>
        <v>28500000</v>
      </c>
      <c r="DG274" s="100">
        <f t="shared" si="587"/>
        <v>27151200</v>
      </c>
      <c r="DH274" s="100">
        <f t="shared" si="587"/>
        <v>27151200</v>
      </c>
      <c r="DI274" s="100"/>
      <c r="DJ274" s="87"/>
      <c r="DK274" s="86"/>
      <c r="DL274" s="87"/>
      <c r="DM274" s="87"/>
      <c r="DN274" s="87"/>
      <c r="DO274" s="87"/>
      <c r="DP274" s="87"/>
      <c r="DQ274" s="87"/>
      <c r="DR274" s="87"/>
      <c r="DS274" s="87">
        <v>28500000</v>
      </c>
      <c r="DT274" s="87">
        <v>40000000</v>
      </c>
      <c r="DU274" s="87">
        <v>40000000</v>
      </c>
      <c r="DV274" s="87">
        <v>40000000</v>
      </c>
      <c r="DW274" s="87"/>
      <c r="DX274" s="87"/>
      <c r="DY274" s="87"/>
      <c r="DZ274" s="87"/>
      <c r="EA274" s="87"/>
      <c r="EB274" s="87"/>
      <c r="EC274" s="87"/>
      <c r="ED274" s="87"/>
      <c r="EE274" s="87"/>
      <c r="EF274" s="87"/>
      <c r="EG274" s="87"/>
      <c r="EH274" s="87"/>
      <c r="EI274" s="87"/>
      <c r="EJ274" s="87"/>
      <c r="EK274" s="87"/>
      <c r="EL274" s="87"/>
      <c r="EM274" s="87"/>
      <c r="EN274" s="87"/>
      <c r="EO274" s="87"/>
      <c r="EP274" s="87"/>
      <c r="EQ274" s="87"/>
      <c r="ER274" s="87"/>
      <c r="ES274" s="87"/>
      <c r="ET274" s="87"/>
      <c r="EU274" s="87"/>
      <c r="EV274" s="87"/>
      <c r="EW274" s="85">
        <f t="shared" si="588"/>
        <v>28500000</v>
      </c>
      <c r="EX274" s="90">
        <f t="shared" si="588"/>
        <v>40000000</v>
      </c>
      <c r="EY274" s="90">
        <f t="shared" si="589"/>
        <v>40000000</v>
      </c>
      <c r="EZ274" s="90">
        <f t="shared" si="589"/>
        <v>40000000</v>
      </c>
      <c r="FA274" s="192"/>
      <c r="FB274" s="87"/>
      <c r="FC274" s="88"/>
      <c r="FD274" s="88"/>
      <c r="FE274" s="88"/>
      <c r="FF274" s="147"/>
      <c r="FG274" s="87"/>
      <c r="FH274" s="87"/>
      <c r="FI274" s="87"/>
      <c r="FJ274" s="87"/>
      <c r="FK274" s="87"/>
      <c r="FL274" s="87">
        <v>28500000</v>
      </c>
      <c r="FM274" s="87">
        <v>40000000</v>
      </c>
      <c r="FN274" s="87">
        <v>2160000</v>
      </c>
      <c r="FO274" s="87">
        <v>864000</v>
      </c>
      <c r="FP274" s="87"/>
      <c r="FQ274" s="87"/>
      <c r="FR274" s="87"/>
      <c r="FS274" s="87"/>
      <c r="FT274" s="87"/>
      <c r="FU274" s="87"/>
      <c r="FV274" s="87"/>
      <c r="FW274" s="87"/>
      <c r="FX274" s="87"/>
      <c r="FY274" s="87"/>
      <c r="FZ274" s="87"/>
      <c r="GA274" s="87"/>
      <c r="GB274" s="87"/>
      <c r="GC274" s="87"/>
      <c r="GD274" s="87"/>
      <c r="GE274" s="87"/>
      <c r="GF274" s="87"/>
      <c r="GG274" s="87"/>
      <c r="GH274" s="87"/>
      <c r="GI274" s="87"/>
      <c r="GJ274" s="87"/>
      <c r="GK274" s="87"/>
      <c r="GL274" s="87"/>
      <c r="GM274" s="87"/>
      <c r="GN274" s="87"/>
      <c r="GO274" s="87"/>
      <c r="GP274" s="87"/>
      <c r="GQ274" s="87"/>
      <c r="GR274" s="87"/>
      <c r="GS274" s="87"/>
      <c r="GT274" s="87"/>
      <c r="GU274" s="85">
        <f>FB274+FG274+FL274+FQ274+FV274+GA274+GF274+GK274+GP274</f>
        <v>28500000</v>
      </c>
      <c r="GV274" s="85">
        <f t="shared" si="590"/>
        <v>40000000</v>
      </c>
      <c r="GW274" s="85">
        <f t="shared" si="590"/>
        <v>2160000</v>
      </c>
      <c r="GX274" s="85">
        <f t="shared" si="590"/>
        <v>864000</v>
      </c>
      <c r="GY274" s="85">
        <f t="shared" si="590"/>
        <v>0</v>
      </c>
      <c r="GZ274" s="772">
        <f>BM274+DE274+EW274+GU274</f>
        <v>114000000</v>
      </c>
      <c r="HA274" s="746" t="s">
        <v>1121</v>
      </c>
      <c r="HB274" s="299" t="s">
        <v>1394</v>
      </c>
      <c r="HC274" s="299" t="s">
        <v>1707</v>
      </c>
    </row>
    <row r="275" spans="1:211" ht="24.75" customHeight="1" x14ac:dyDescent="0.2">
      <c r="A275" s="782"/>
      <c r="B275" s="357"/>
      <c r="C275" s="266">
        <v>60</v>
      </c>
      <c r="D275" s="267" t="s">
        <v>653</v>
      </c>
      <c r="E275" s="270"/>
      <c r="F275" s="270"/>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19">
        <f t="shared" ref="AC275:BL275" si="591">SUM(AC276:AC278)</f>
        <v>0</v>
      </c>
      <c r="AD275" s="219">
        <f t="shared" si="591"/>
        <v>0</v>
      </c>
      <c r="AE275" s="219">
        <f t="shared" si="591"/>
        <v>0</v>
      </c>
      <c r="AF275" s="219">
        <f t="shared" si="591"/>
        <v>0</v>
      </c>
      <c r="AG275" s="219">
        <f t="shared" si="591"/>
        <v>0</v>
      </c>
      <c r="AH275" s="219">
        <f t="shared" si="591"/>
        <v>0</v>
      </c>
      <c r="AI275" s="219">
        <f t="shared" si="591"/>
        <v>0</v>
      </c>
      <c r="AJ275" s="219">
        <f t="shared" si="591"/>
        <v>0</v>
      </c>
      <c r="AK275" s="219">
        <f t="shared" si="591"/>
        <v>100000000</v>
      </c>
      <c r="AL275" s="219">
        <f t="shared" si="591"/>
        <v>175000000</v>
      </c>
      <c r="AM275" s="219">
        <f t="shared" si="591"/>
        <v>140428251</v>
      </c>
      <c r="AN275" s="219">
        <f t="shared" si="591"/>
        <v>140428251</v>
      </c>
      <c r="AO275" s="219">
        <f t="shared" si="591"/>
        <v>0</v>
      </c>
      <c r="AP275" s="219">
        <f t="shared" si="591"/>
        <v>0</v>
      </c>
      <c r="AQ275" s="219">
        <f t="shared" si="591"/>
        <v>0</v>
      </c>
      <c r="AR275" s="219">
        <f t="shared" si="591"/>
        <v>0</v>
      </c>
      <c r="AS275" s="219">
        <f t="shared" si="591"/>
        <v>0</v>
      </c>
      <c r="AT275" s="219">
        <f t="shared" si="591"/>
        <v>0</v>
      </c>
      <c r="AU275" s="219">
        <f t="shared" si="591"/>
        <v>0</v>
      </c>
      <c r="AV275" s="219">
        <f t="shared" si="591"/>
        <v>0</v>
      </c>
      <c r="AW275" s="219">
        <f t="shared" si="591"/>
        <v>0</v>
      </c>
      <c r="AX275" s="219">
        <f t="shared" si="591"/>
        <v>0</v>
      </c>
      <c r="AY275" s="219">
        <f t="shared" si="591"/>
        <v>0</v>
      </c>
      <c r="AZ275" s="219">
        <f t="shared" si="591"/>
        <v>0</v>
      </c>
      <c r="BA275" s="219">
        <f t="shared" si="591"/>
        <v>0</v>
      </c>
      <c r="BB275" s="219">
        <f t="shared" si="591"/>
        <v>0</v>
      </c>
      <c r="BC275" s="219">
        <f t="shared" si="591"/>
        <v>0</v>
      </c>
      <c r="BD275" s="219">
        <f t="shared" si="591"/>
        <v>0</v>
      </c>
      <c r="BE275" s="219">
        <f t="shared" si="591"/>
        <v>0</v>
      </c>
      <c r="BF275" s="219">
        <f t="shared" si="591"/>
        <v>0</v>
      </c>
      <c r="BG275" s="219">
        <f t="shared" si="591"/>
        <v>0</v>
      </c>
      <c r="BH275" s="219">
        <f t="shared" si="591"/>
        <v>0</v>
      </c>
      <c r="BI275" s="219">
        <f t="shared" si="591"/>
        <v>0</v>
      </c>
      <c r="BJ275" s="219">
        <f t="shared" si="591"/>
        <v>0</v>
      </c>
      <c r="BK275" s="219">
        <f t="shared" si="591"/>
        <v>0</v>
      </c>
      <c r="BL275" s="219">
        <f t="shared" si="591"/>
        <v>0</v>
      </c>
      <c r="BM275" s="219">
        <f t="shared" ref="BM275:DX275" si="592">SUM(BM276:BM278)</f>
        <v>100000000</v>
      </c>
      <c r="BN275" s="219">
        <f t="shared" si="592"/>
        <v>175000000</v>
      </c>
      <c r="BO275" s="219">
        <f t="shared" si="592"/>
        <v>140428251</v>
      </c>
      <c r="BP275" s="219">
        <f t="shared" si="592"/>
        <v>140428251</v>
      </c>
      <c r="BQ275" s="219">
        <f t="shared" si="592"/>
        <v>0</v>
      </c>
      <c r="BR275" s="219">
        <f t="shared" si="592"/>
        <v>0</v>
      </c>
      <c r="BS275" s="219">
        <f t="shared" si="592"/>
        <v>0</v>
      </c>
      <c r="BT275" s="219">
        <f t="shared" si="592"/>
        <v>0</v>
      </c>
      <c r="BU275" s="219">
        <f t="shared" si="592"/>
        <v>0</v>
      </c>
      <c r="BV275" s="219">
        <f t="shared" si="592"/>
        <v>60000000</v>
      </c>
      <c r="BW275" s="219">
        <f t="shared" si="592"/>
        <v>60000000</v>
      </c>
      <c r="BX275" s="219">
        <f t="shared" si="592"/>
        <v>60000000</v>
      </c>
      <c r="BY275" s="219">
        <f t="shared" si="592"/>
        <v>0</v>
      </c>
      <c r="BZ275" s="219">
        <f t="shared" si="592"/>
        <v>100000000</v>
      </c>
      <c r="CA275" s="219">
        <f t="shared" si="592"/>
        <v>100000000</v>
      </c>
      <c r="CB275" s="219">
        <f t="shared" si="592"/>
        <v>91573916</v>
      </c>
      <c r="CC275" s="219">
        <f t="shared" si="592"/>
        <v>88673906</v>
      </c>
      <c r="CD275" s="219">
        <f t="shared" si="592"/>
        <v>0</v>
      </c>
      <c r="CE275" s="219">
        <f t="shared" si="592"/>
        <v>0</v>
      </c>
      <c r="CF275" s="219">
        <f t="shared" si="592"/>
        <v>0</v>
      </c>
      <c r="CG275" s="219">
        <f t="shared" si="592"/>
        <v>0</v>
      </c>
      <c r="CH275" s="219">
        <f t="shared" si="592"/>
        <v>0</v>
      </c>
      <c r="CI275" s="219">
        <f t="shared" si="592"/>
        <v>0</v>
      </c>
      <c r="CJ275" s="219">
        <f t="shared" si="592"/>
        <v>0</v>
      </c>
      <c r="CK275" s="219">
        <f t="shared" si="592"/>
        <v>0</v>
      </c>
      <c r="CL275" s="219">
        <f t="shared" si="592"/>
        <v>0</v>
      </c>
      <c r="CM275" s="219">
        <f t="shared" si="592"/>
        <v>0</v>
      </c>
      <c r="CN275" s="219">
        <f t="shared" si="592"/>
        <v>0</v>
      </c>
      <c r="CO275" s="219">
        <f t="shared" si="592"/>
        <v>0</v>
      </c>
      <c r="CP275" s="219">
        <f t="shared" si="592"/>
        <v>0</v>
      </c>
      <c r="CQ275" s="219">
        <f t="shared" si="592"/>
        <v>0</v>
      </c>
      <c r="CR275" s="219">
        <f t="shared" si="592"/>
        <v>0</v>
      </c>
      <c r="CS275" s="219">
        <f t="shared" si="592"/>
        <v>0</v>
      </c>
      <c r="CT275" s="219">
        <f t="shared" si="592"/>
        <v>0</v>
      </c>
      <c r="CU275" s="219">
        <f t="shared" si="592"/>
        <v>0</v>
      </c>
      <c r="CV275" s="219">
        <f t="shared" si="592"/>
        <v>0</v>
      </c>
      <c r="CW275" s="219">
        <f t="shared" si="592"/>
        <v>0</v>
      </c>
      <c r="CX275" s="219">
        <f t="shared" si="592"/>
        <v>0</v>
      </c>
      <c r="CY275" s="219">
        <f t="shared" si="592"/>
        <v>0</v>
      </c>
      <c r="CZ275" s="219">
        <f t="shared" si="592"/>
        <v>0</v>
      </c>
      <c r="DA275" s="219">
        <f t="shared" si="592"/>
        <v>0</v>
      </c>
      <c r="DB275" s="219">
        <f t="shared" si="592"/>
        <v>0</v>
      </c>
      <c r="DC275" s="219">
        <f t="shared" si="592"/>
        <v>0</v>
      </c>
      <c r="DD275" s="219">
        <f t="shared" si="592"/>
        <v>0</v>
      </c>
      <c r="DE275" s="219">
        <f t="shared" si="592"/>
        <v>100000000</v>
      </c>
      <c r="DF275" s="219">
        <f t="shared" si="592"/>
        <v>160000000</v>
      </c>
      <c r="DG275" s="219">
        <f t="shared" si="592"/>
        <v>151573916</v>
      </c>
      <c r="DH275" s="219">
        <f t="shared" si="592"/>
        <v>148673906</v>
      </c>
      <c r="DI275" s="219">
        <f t="shared" si="592"/>
        <v>0</v>
      </c>
      <c r="DJ275" s="219">
        <f t="shared" si="592"/>
        <v>0</v>
      </c>
      <c r="DK275" s="219">
        <f t="shared" si="592"/>
        <v>0</v>
      </c>
      <c r="DL275" s="219">
        <f t="shared" si="592"/>
        <v>0</v>
      </c>
      <c r="DM275" s="219">
        <f t="shared" si="592"/>
        <v>0</v>
      </c>
      <c r="DN275" s="219">
        <f t="shared" si="592"/>
        <v>0</v>
      </c>
      <c r="DO275" s="219">
        <f t="shared" si="592"/>
        <v>0</v>
      </c>
      <c r="DP275" s="219">
        <f t="shared" si="592"/>
        <v>0</v>
      </c>
      <c r="DQ275" s="219">
        <f t="shared" si="592"/>
        <v>0</v>
      </c>
      <c r="DR275" s="219">
        <f t="shared" si="592"/>
        <v>0</v>
      </c>
      <c r="DS275" s="219">
        <f t="shared" si="592"/>
        <v>100000000</v>
      </c>
      <c r="DT275" s="219">
        <f t="shared" si="592"/>
        <v>101000000</v>
      </c>
      <c r="DU275" s="219">
        <f t="shared" si="592"/>
        <v>94754775.349999994</v>
      </c>
      <c r="DV275" s="219">
        <f t="shared" si="592"/>
        <v>89101548</v>
      </c>
      <c r="DW275" s="219">
        <f t="shared" si="592"/>
        <v>0</v>
      </c>
      <c r="DX275" s="219">
        <f t="shared" si="592"/>
        <v>0</v>
      </c>
      <c r="DY275" s="219">
        <f t="shared" ref="DY275:EW275" si="593">SUM(DY276:DY278)</f>
        <v>0</v>
      </c>
      <c r="DZ275" s="219">
        <f t="shared" si="593"/>
        <v>0</v>
      </c>
      <c r="EA275" s="219">
        <f t="shared" si="593"/>
        <v>0</v>
      </c>
      <c r="EB275" s="219">
        <f t="shared" si="593"/>
        <v>0</v>
      </c>
      <c r="EC275" s="219">
        <f t="shared" si="593"/>
        <v>0</v>
      </c>
      <c r="ED275" s="219">
        <f t="shared" si="593"/>
        <v>0</v>
      </c>
      <c r="EE275" s="219">
        <f t="shared" si="593"/>
        <v>0</v>
      </c>
      <c r="EF275" s="219">
        <f t="shared" si="593"/>
        <v>0</v>
      </c>
      <c r="EG275" s="219">
        <f t="shared" si="593"/>
        <v>0</v>
      </c>
      <c r="EH275" s="219">
        <f t="shared" si="593"/>
        <v>0</v>
      </c>
      <c r="EI275" s="219">
        <f t="shared" si="593"/>
        <v>0</v>
      </c>
      <c r="EJ275" s="219">
        <f t="shared" si="593"/>
        <v>0</v>
      </c>
      <c r="EK275" s="219">
        <f t="shared" si="593"/>
        <v>0</v>
      </c>
      <c r="EL275" s="219">
        <f t="shared" si="593"/>
        <v>0</v>
      </c>
      <c r="EM275" s="219">
        <f t="shared" si="593"/>
        <v>0</v>
      </c>
      <c r="EN275" s="219">
        <f t="shared" si="593"/>
        <v>0</v>
      </c>
      <c r="EO275" s="219">
        <f t="shared" si="593"/>
        <v>0</v>
      </c>
      <c r="EP275" s="219">
        <f t="shared" si="593"/>
        <v>0</v>
      </c>
      <c r="EQ275" s="219">
        <f t="shared" si="593"/>
        <v>0</v>
      </c>
      <c r="ER275" s="219">
        <f t="shared" si="593"/>
        <v>0</v>
      </c>
      <c r="ES275" s="219">
        <f t="shared" si="593"/>
        <v>0</v>
      </c>
      <c r="ET275" s="219">
        <f t="shared" si="593"/>
        <v>0</v>
      </c>
      <c r="EU275" s="219">
        <f t="shared" si="593"/>
        <v>0</v>
      </c>
      <c r="EV275" s="219">
        <f t="shared" si="593"/>
        <v>0</v>
      </c>
      <c r="EW275" s="219">
        <f t="shared" si="593"/>
        <v>100000000</v>
      </c>
      <c r="EX275" s="219">
        <f t="shared" ref="EX275:GZ275" si="594">SUM(EX276:EX278)</f>
        <v>101000000</v>
      </c>
      <c r="EY275" s="219">
        <f t="shared" si="594"/>
        <v>94754775.349999994</v>
      </c>
      <c r="EZ275" s="219">
        <f t="shared" si="594"/>
        <v>89101548</v>
      </c>
      <c r="FA275" s="219">
        <f t="shared" si="594"/>
        <v>0</v>
      </c>
      <c r="FB275" s="219">
        <f t="shared" si="594"/>
        <v>0</v>
      </c>
      <c r="FC275" s="219">
        <f t="shared" si="594"/>
        <v>0</v>
      </c>
      <c r="FD275" s="219">
        <f t="shared" si="594"/>
        <v>0</v>
      </c>
      <c r="FE275" s="219">
        <f t="shared" si="594"/>
        <v>0</v>
      </c>
      <c r="FF275" s="219">
        <f t="shared" si="594"/>
        <v>0</v>
      </c>
      <c r="FG275" s="219">
        <f t="shared" si="594"/>
        <v>0</v>
      </c>
      <c r="FH275" s="219">
        <f t="shared" si="594"/>
        <v>0</v>
      </c>
      <c r="FI275" s="219">
        <f t="shared" si="594"/>
        <v>0</v>
      </c>
      <c r="FJ275" s="219">
        <f t="shared" si="594"/>
        <v>0</v>
      </c>
      <c r="FK275" s="219">
        <f t="shared" si="594"/>
        <v>0</v>
      </c>
      <c r="FL275" s="219">
        <f t="shared" si="594"/>
        <v>100000000</v>
      </c>
      <c r="FM275" s="219">
        <f t="shared" si="594"/>
        <v>120000000</v>
      </c>
      <c r="FN275" s="219">
        <f t="shared" si="594"/>
        <v>36932500</v>
      </c>
      <c r="FO275" s="219">
        <f t="shared" si="594"/>
        <v>11627000</v>
      </c>
      <c r="FP275" s="219">
        <f t="shared" si="594"/>
        <v>4144109.3500000015</v>
      </c>
      <c r="FQ275" s="219">
        <f t="shared" si="594"/>
        <v>0</v>
      </c>
      <c r="FR275" s="219">
        <f t="shared" si="594"/>
        <v>0</v>
      </c>
      <c r="FS275" s="219">
        <f t="shared" si="594"/>
        <v>0</v>
      </c>
      <c r="FT275" s="219">
        <f t="shared" si="594"/>
        <v>0</v>
      </c>
      <c r="FU275" s="219">
        <f t="shared" si="594"/>
        <v>0</v>
      </c>
      <c r="FV275" s="219">
        <f t="shared" si="594"/>
        <v>0</v>
      </c>
      <c r="FW275" s="219">
        <f t="shared" si="594"/>
        <v>0</v>
      </c>
      <c r="FX275" s="219">
        <f t="shared" si="594"/>
        <v>0</v>
      </c>
      <c r="FY275" s="219">
        <f t="shared" si="594"/>
        <v>0</v>
      </c>
      <c r="FZ275" s="219">
        <f t="shared" si="594"/>
        <v>0</v>
      </c>
      <c r="GA275" s="219">
        <f t="shared" si="594"/>
        <v>0</v>
      </c>
      <c r="GB275" s="219">
        <f t="shared" si="594"/>
        <v>0</v>
      </c>
      <c r="GC275" s="219">
        <f t="shared" si="594"/>
        <v>0</v>
      </c>
      <c r="GD275" s="219">
        <f t="shared" si="594"/>
        <v>0</v>
      </c>
      <c r="GE275" s="219">
        <f t="shared" si="594"/>
        <v>0</v>
      </c>
      <c r="GF275" s="219">
        <f t="shared" si="594"/>
        <v>0</v>
      </c>
      <c r="GG275" s="219">
        <f t="shared" si="594"/>
        <v>0</v>
      </c>
      <c r="GH275" s="219">
        <f t="shared" si="594"/>
        <v>0</v>
      </c>
      <c r="GI275" s="219">
        <f t="shared" si="594"/>
        <v>0</v>
      </c>
      <c r="GJ275" s="219">
        <f t="shared" si="594"/>
        <v>0</v>
      </c>
      <c r="GK275" s="219">
        <f t="shared" si="594"/>
        <v>0</v>
      </c>
      <c r="GL275" s="219">
        <f t="shared" si="594"/>
        <v>0</v>
      </c>
      <c r="GM275" s="219">
        <f t="shared" si="594"/>
        <v>0</v>
      </c>
      <c r="GN275" s="219">
        <f t="shared" si="594"/>
        <v>0</v>
      </c>
      <c r="GO275" s="219">
        <f t="shared" si="594"/>
        <v>0</v>
      </c>
      <c r="GP275" s="219">
        <f t="shared" si="594"/>
        <v>0</v>
      </c>
      <c r="GQ275" s="219">
        <f t="shared" si="594"/>
        <v>0</v>
      </c>
      <c r="GR275" s="219">
        <f t="shared" si="594"/>
        <v>0</v>
      </c>
      <c r="GS275" s="219">
        <f t="shared" si="594"/>
        <v>0</v>
      </c>
      <c r="GT275" s="219">
        <f t="shared" si="594"/>
        <v>0</v>
      </c>
      <c r="GU275" s="219">
        <f t="shared" si="594"/>
        <v>100000000</v>
      </c>
      <c r="GV275" s="219">
        <f t="shared" si="594"/>
        <v>120000000</v>
      </c>
      <c r="GW275" s="219">
        <f t="shared" si="594"/>
        <v>36932500</v>
      </c>
      <c r="GX275" s="219">
        <f t="shared" si="594"/>
        <v>11627000</v>
      </c>
      <c r="GY275" s="219">
        <f t="shared" si="594"/>
        <v>4144109.3500000015</v>
      </c>
      <c r="GZ275" s="820">
        <f t="shared" si="594"/>
        <v>400000000</v>
      </c>
      <c r="HA275" s="269"/>
      <c r="HB275" s="266"/>
      <c r="HC275" s="299"/>
    </row>
    <row r="276" spans="1:211" ht="93.75" customHeight="1" x14ac:dyDescent="0.2">
      <c r="A276" s="782"/>
      <c r="B276" s="357"/>
      <c r="C276" s="527"/>
      <c r="D276" s="783"/>
      <c r="E276" s="783"/>
      <c r="F276" s="783"/>
      <c r="G276" s="287">
        <v>187</v>
      </c>
      <c r="H276" s="393" t="s">
        <v>654</v>
      </c>
      <c r="I276" s="297" t="s">
        <v>655</v>
      </c>
      <c r="J276" s="284" t="s">
        <v>636</v>
      </c>
      <c r="K276" s="284">
        <v>14</v>
      </c>
      <c r="L276" s="333" t="s">
        <v>58</v>
      </c>
      <c r="M276" s="313">
        <v>1</v>
      </c>
      <c r="N276" s="313">
        <v>1</v>
      </c>
      <c r="O276" s="281">
        <v>1</v>
      </c>
      <c r="P276" s="602">
        <v>0.6</v>
      </c>
      <c r="Q276" s="533">
        <v>1</v>
      </c>
      <c r="R276" s="289"/>
      <c r="S276" s="432">
        <v>1</v>
      </c>
      <c r="T276" s="313">
        <v>1</v>
      </c>
      <c r="U276" s="313"/>
      <c r="V276" s="432">
        <v>1</v>
      </c>
      <c r="W276" s="313">
        <v>1</v>
      </c>
      <c r="X276" s="333"/>
      <c r="Y276" s="333">
        <v>0.5</v>
      </c>
      <c r="Z276" s="514">
        <f>BM276/$BM$275</f>
        <v>0.24349999999999999</v>
      </c>
      <c r="AA276" s="286">
        <v>8</v>
      </c>
      <c r="AB276" s="285" t="s">
        <v>135</v>
      </c>
      <c r="AC276" s="57"/>
      <c r="AD276" s="58"/>
      <c r="AE276" s="59"/>
      <c r="AF276" s="59"/>
      <c r="AG276" s="57"/>
      <c r="AH276" s="58"/>
      <c r="AI276" s="58"/>
      <c r="AJ276" s="58"/>
      <c r="AK276" s="57">
        <v>24350000</v>
      </c>
      <c r="AL276" s="54">
        <v>45449950</v>
      </c>
      <c r="AM276" s="55">
        <v>16425926</v>
      </c>
      <c r="AN276" s="55">
        <v>16425926</v>
      </c>
      <c r="AO276" s="57"/>
      <c r="AP276" s="58"/>
      <c r="AQ276" s="58"/>
      <c r="AR276" s="58"/>
      <c r="AS276" s="57"/>
      <c r="AT276" s="58"/>
      <c r="AU276" s="59"/>
      <c r="AV276" s="59"/>
      <c r="AW276" s="57"/>
      <c r="AX276" s="58"/>
      <c r="AY276" s="58"/>
      <c r="AZ276" s="58"/>
      <c r="BA276" s="57"/>
      <c r="BB276" s="58"/>
      <c r="BC276" s="58"/>
      <c r="BD276" s="58"/>
      <c r="BE276" s="57"/>
      <c r="BF276" s="58"/>
      <c r="BG276" s="59"/>
      <c r="BH276" s="59"/>
      <c r="BI276" s="57"/>
      <c r="BJ276" s="58"/>
      <c r="BK276" s="58"/>
      <c r="BL276" s="58"/>
      <c r="BM276" s="53">
        <f>+AC276+AG276+AK276+AO276+AS276+AW276+BA276+BE276+BI276</f>
        <v>24350000</v>
      </c>
      <c r="BN276" s="54">
        <f t="shared" ref="BN276:BP278" si="595">AD276+AH276+AL276+AP276+AT276+AX276+BB276+BF276+BJ276</f>
        <v>45449950</v>
      </c>
      <c r="BO276" s="54">
        <f t="shared" si="595"/>
        <v>16425926</v>
      </c>
      <c r="BP276" s="54">
        <f t="shared" si="595"/>
        <v>16425926</v>
      </c>
      <c r="BQ276" s="87"/>
      <c r="BR276" s="87"/>
      <c r="BS276" s="87"/>
      <c r="BT276" s="87"/>
      <c r="BU276" s="87"/>
      <c r="BV276" s="87"/>
      <c r="BW276" s="87"/>
      <c r="BX276" s="87"/>
      <c r="BY276" s="87"/>
      <c r="BZ276" s="87">
        <v>24350000</v>
      </c>
      <c r="CA276" s="87">
        <v>24350000</v>
      </c>
      <c r="CB276" s="87">
        <v>21417000</v>
      </c>
      <c r="CC276" s="87">
        <v>18516990</v>
      </c>
      <c r="CD276" s="87"/>
      <c r="CE276" s="87"/>
      <c r="CF276" s="87"/>
      <c r="CG276" s="87"/>
      <c r="CH276" s="87"/>
      <c r="CI276" s="87"/>
      <c r="CJ276" s="87"/>
      <c r="CK276" s="87"/>
      <c r="CL276" s="87"/>
      <c r="CM276" s="87"/>
      <c r="CN276" s="87"/>
      <c r="CO276" s="87"/>
      <c r="CP276" s="87"/>
      <c r="CQ276" s="87"/>
      <c r="CR276" s="87"/>
      <c r="CS276" s="87"/>
      <c r="CT276" s="87"/>
      <c r="CU276" s="87"/>
      <c r="CV276" s="87"/>
      <c r="CW276" s="87"/>
      <c r="CX276" s="87"/>
      <c r="CY276" s="87"/>
      <c r="CZ276" s="87"/>
      <c r="DA276" s="87"/>
      <c r="DB276" s="87"/>
      <c r="DC276" s="87"/>
      <c r="DD276" s="87"/>
      <c r="DE276" s="85">
        <f t="shared" ref="DE276:DH278" si="596">BQ276+BU276+BZ276+CE276+CI276+CM276+CQ276+CV276+DA276</f>
        <v>24350000</v>
      </c>
      <c r="DF276" s="100">
        <f t="shared" si="596"/>
        <v>24350000</v>
      </c>
      <c r="DG276" s="100">
        <f t="shared" si="596"/>
        <v>21417000</v>
      </c>
      <c r="DH276" s="100">
        <f t="shared" si="596"/>
        <v>18516990</v>
      </c>
      <c r="DI276" s="100"/>
      <c r="DJ276" s="87"/>
      <c r="DK276" s="86"/>
      <c r="DL276" s="87"/>
      <c r="DM276" s="87"/>
      <c r="DN276" s="87"/>
      <c r="DO276" s="87"/>
      <c r="DP276" s="87"/>
      <c r="DQ276" s="87"/>
      <c r="DR276" s="87"/>
      <c r="DS276" s="87">
        <v>24350000</v>
      </c>
      <c r="DT276" s="87">
        <v>25000000</v>
      </c>
      <c r="DU276" s="87">
        <v>23933333</v>
      </c>
      <c r="DV276" s="87">
        <v>20933333</v>
      </c>
      <c r="DW276" s="87"/>
      <c r="DX276" s="87"/>
      <c r="DY276" s="87"/>
      <c r="DZ276" s="87"/>
      <c r="EA276" s="87"/>
      <c r="EB276" s="87"/>
      <c r="EC276" s="87"/>
      <c r="ED276" s="87"/>
      <c r="EE276" s="87"/>
      <c r="EF276" s="87"/>
      <c r="EG276" s="87"/>
      <c r="EH276" s="87"/>
      <c r="EI276" s="87"/>
      <c r="EJ276" s="87"/>
      <c r="EK276" s="87"/>
      <c r="EL276" s="87"/>
      <c r="EM276" s="87"/>
      <c r="EN276" s="87"/>
      <c r="EO276" s="87"/>
      <c r="EP276" s="87"/>
      <c r="EQ276" s="87"/>
      <c r="ER276" s="87"/>
      <c r="ES276" s="87"/>
      <c r="ET276" s="87"/>
      <c r="EU276" s="87"/>
      <c r="EV276" s="87"/>
      <c r="EW276" s="85">
        <f t="shared" ref="EW276:EX278" si="597">DJ276+DN276+DS276+DX276+EB276+EF276+EJ276+EN276+ES276</f>
        <v>24350000</v>
      </c>
      <c r="EX276" s="90">
        <f t="shared" si="597"/>
        <v>25000000</v>
      </c>
      <c r="EY276" s="90">
        <f t="shared" ref="EY276:EZ278" si="598">DL276+DP276+DU276+DZ276+ED276+EH276+EL276+EP276+EU276</f>
        <v>23933333</v>
      </c>
      <c r="EZ276" s="90">
        <f t="shared" si="598"/>
        <v>20933333</v>
      </c>
      <c r="FA276" s="192"/>
      <c r="FB276" s="87"/>
      <c r="FC276" s="88"/>
      <c r="FD276" s="88"/>
      <c r="FE276" s="88"/>
      <c r="FF276" s="147"/>
      <c r="FG276" s="87"/>
      <c r="FH276" s="87"/>
      <c r="FI276" s="87"/>
      <c r="FJ276" s="87"/>
      <c r="FK276" s="87"/>
      <c r="FL276" s="87">
        <v>24350000</v>
      </c>
      <c r="FM276" s="87">
        <v>40000000</v>
      </c>
      <c r="FN276" s="87">
        <v>9793000</v>
      </c>
      <c r="FO276" s="87">
        <v>5596000</v>
      </c>
      <c r="FP276" s="87">
        <v>3000000</v>
      </c>
      <c r="FQ276" s="87"/>
      <c r="FR276" s="87"/>
      <c r="FS276" s="87"/>
      <c r="FT276" s="87"/>
      <c r="FU276" s="87"/>
      <c r="FV276" s="87"/>
      <c r="FW276" s="87"/>
      <c r="FX276" s="87"/>
      <c r="FY276" s="87"/>
      <c r="FZ276" s="87"/>
      <c r="GA276" s="87"/>
      <c r="GB276" s="87"/>
      <c r="GC276" s="87"/>
      <c r="GD276" s="87"/>
      <c r="GE276" s="87"/>
      <c r="GF276" s="87"/>
      <c r="GG276" s="87"/>
      <c r="GH276" s="87"/>
      <c r="GI276" s="87"/>
      <c r="GJ276" s="87"/>
      <c r="GK276" s="87"/>
      <c r="GL276" s="87"/>
      <c r="GM276" s="87"/>
      <c r="GN276" s="87"/>
      <c r="GO276" s="87"/>
      <c r="GP276" s="87"/>
      <c r="GQ276" s="87"/>
      <c r="GR276" s="87"/>
      <c r="GS276" s="87"/>
      <c r="GT276" s="87"/>
      <c r="GU276" s="85">
        <f>FB276+FG276+FL276+FQ276+FV276+GA276+GF276+GK276+GP276</f>
        <v>24350000</v>
      </c>
      <c r="GV276" s="85">
        <f t="shared" ref="GV276:GY278" si="599">GQ276+GL276+GG276+GB276+FW276+FR276+FM276+FH276+FC276</f>
        <v>40000000</v>
      </c>
      <c r="GW276" s="85">
        <f t="shared" si="599"/>
        <v>9793000</v>
      </c>
      <c r="GX276" s="85">
        <f t="shared" si="599"/>
        <v>5596000</v>
      </c>
      <c r="GY276" s="85">
        <f t="shared" si="599"/>
        <v>3000000</v>
      </c>
      <c r="GZ276" s="772">
        <f>BM276+DE276+EW276+GU276</f>
        <v>97400000</v>
      </c>
      <c r="HA276" s="751" t="s">
        <v>1122</v>
      </c>
      <c r="HB276" s="299" t="s">
        <v>1395</v>
      </c>
      <c r="HC276" s="299" t="s">
        <v>1708</v>
      </c>
    </row>
    <row r="277" spans="1:211" ht="93.75" customHeight="1" x14ac:dyDescent="0.2">
      <c r="A277" s="782"/>
      <c r="B277" s="357"/>
      <c r="C277" s="363">
        <v>32</v>
      </c>
      <c r="D277" s="472" t="s">
        <v>656</v>
      </c>
      <c r="E277" s="374" t="s">
        <v>251</v>
      </c>
      <c r="F277" s="374" t="s">
        <v>252</v>
      </c>
      <c r="G277" s="287">
        <v>188</v>
      </c>
      <c r="H277" s="393" t="s">
        <v>657</v>
      </c>
      <c r="I277" s="297" t="s">
        <v>658</v>
      </c>
      <c r="J277" s="284" t="s">
        <v>636</v>
      </c>
      <c r="K277" s="284">
        <v>14</v>
      </c>
      <c r="L277" s="333" t="s">
        <v>58</v>
      </c>
      <c r="M277" s="313" t="s">
        <v>53</v>
      </c>
      <c r="N277" s="313">
        <v>2</v>
      </c>
      <c r="O277" s="281">
        <v>2</v>
      </c>
      <c r="P277" s="438">
        <v>2</v>
      </c>
      <c r="Q277" s="533">
        <v>2</v>
      </c>
      <c r="R277" s="289"/>
      <c r="S277" s="432">
        <v>2</v>
      </c>
      <c r="T277" s="313">
        <v>2</v>
      </c>
      <c r="U277" s="313"/>
      <c r="V277" s="432">
        <v>2</v>
      </c>
      <c r="W277" s="313">
        <v>2</v>
      </c>
      <c r="X277" s="333"/>
      <c r="Y277" s="333">
        <v>1</v>
      </c>
      <c r="Z277" s="514">
        <f>BM277/$BM$275</f>
        <v>0.3165</v>
      </c>
      <c r="AA277" s="286">
        <v>16</v>
      </c>
      <c r="AB277" s="285" t="s">
        <v>376</v>
      </c>
      <c r="AC277" s="57"/>
      <c r="AD277" s="58"/>
      <c r="AE277" s="59"/>
      <c r="AF277" s="59"/>
      <c r="AG277" s="57"/>
      <c r="AH277" s="58"/>
      <c r="AI277" s="58"/>
      <c r="AJ277" s="58"/>
      <c r="AK277" s="57">
        <f>25000000+6650000</f>
        <v>31650000</v>
      </c>
      <c r="AL277" s="58">
        <v>48800050</v>
      </c>
      <c r="AM277" s="55">
        <v>43252325</v>
      </c>
      <c r="AN277" s="55">
        <v>43252325</v>
      </c>
      <c r="AO277" s="57"/>
      <c r="AP277" s="58"/>
      <c r="AQ277" s="58"/>
      <c r="AR277" s="58"/>
      <c r="AS277" s="57"/>
      <c r="AT277" s="58"/>
      <c r="AU277" s="59"/>
      <c r="AV277" s="59"/>
      <c r="AW277" s="57"/>
      <c r="AX277" s="58"/>
      <c r="AY277" s="58"/>
      <c r="AZ277" s="58"/>
      <c r="BA277" s="57"/>
      <c r="BB277" s="58"/>
      <c r="BC277" s="58"/>
      <c r="BD277" s="58"/>
      <c r="BE277" s="57"/>
      <c r="BF277" s="58"/>
      <c r="BG277" s="59"/>
      <c r="BH277" s="59"/>
      <c r="BI277" s="57"/>
      <c r="BJ277" s="58"/>
      <c r="BK277" s="58"/>
      <c r="BL277" s="58"/>
      <c r="BM277" s="53">
        <f>+AC277+AG277+AK277+AO277+AS277+AW277+BA277+BE277+BI277</f>
        <v>31650000</v>
      </c>
      <c r="BN277" s="54">
        <f t="shared" si="595"/>
        <v>48800050</v>
      </c>
      <c r="BO277" s="54">
        <f t="shared" si="595"/>
        <v>43252325</v>
      </c>
      <c r="BP277" s="54">
        <f t="shared" si="595"/>
        <v>43252325</v>
      </c>
      <c r="BQ277" s="87"/>
      <c r="BR277" s="87"/>
      <c r="BS277" s="87"/>
      <c r="BT277" s="87"/>
      <c r="BU277" s="87"/>
      <c r="BV277" s="87"/>
      <c r="BW277" s="87"/>
      <c r="BX277" s="87"/>
      <c r="BY277" s="87"/>
      <c r="BZ277" s="87">
        <v>31650000</v>
      </c>
      <c r="CA277" s="87">
        <v>31650000</v>
      </c>
      <c r="CB277" s="87">
        <v>26810000</v>
      </c>
      <c r="CC277" s="87">
        <v>26810000</v>
      </c>
      <c r="CD277" s="87"/>
      <c r="CE277" s="87"/>
      <c r="CF277" s="87"/>
      <c r="CG277" s="87"/>
      <c r="CH277" s="87"/>
      <c r="CI277" s="87"/>
      <c r="CJ277" s="87"/>
      <c r="CK277" s="87"/>
      <c r="CL277" s="87"/>
      <c r="CM277" s="87"/>
      <c r="CN277" s="87"/>
      <c r="CO277" s="87"/>
      <c r="CP277" s="87"/>
      <c r="CQ277" s="87"/>
      <c r="CR277" s="87"/>
      <c r="CS277" s="87"/>
      <c r="CT277" s="87"/>
      <c r="CU277" s="87"/>
      <c r="CV277" s="87"/>
      <c r="CW277" s="87"/>
      <c r="CX277" s="87"/>
      <c r="CY277" s="87"/>
      <c r="CZ277" s="87"/>
      <c r="DA277" s="87"/>
      <c r="DB277" s="87"/>
      <c r="DC277" s="87"/>
      <c r="DD277" s="87"/>
      <c r="DE277" s="85">
        <f t="shared" si="596"/>
        <v>31650000</v>
      </c>
      <c r="DF277" s="100">
        <f t="shared" si="596"/>
        <v>31650000</v>
      </c>
      <c r="DG277" s="100">
        <f t="shared" si="596"/>
        <v>26810000</v>
      </c>
      <c r="DH277" s="100">
        <f t="shared" si="596"/>
        <v>26810000</v>
      </c>
      <c r="DI277" s="100"/>
      <c r="DJ277" s="87"/>
      <c r="DK277" s="86"/>
      <c r="DL277" s="87"/>
      <c r="DM277" s="87"/>
      <c r="DN277" s="87"/>
      <c r="DO277" s="87"/>
      <c r="DP277" s="87"/>
      <c r="DQ277" s="87"/>
      <c r="DR277" s="87"/>
      <c r="DS277" s="87">
        <v>31650000</v>
      </c>
      <c r="DT277" s="87">
        <v>38000000</v>
      </c>
      <c r="DU277" s="87">
        <v>35101442.350000001</v>
      </c>
      <c r="DV277" s="87">
        <v>33957333</v>
      </c>
      <c r="DW277" s="87"/>
      <c r="DX277" s="87"/>
      <c r="DY277" s="87"/>
      <c r="DZ277" s="87"/>
      <c r="EA277" s="87"/>
      <c r="EB277" s="87"/>
      <c r="EC277" s="87"/>
      <c r="ED277" s="87"/>
      <c r="EE277" s="87"/>
      <c r="EF277" s="87"/>
      <c r="EG277" s="87"/>
      <c r="EH277" s="87"/>
      <c r="EI277" s="87"/>
      <c r="EJ277" s="87"/>
      <c r="EK277" s="87"/>
      <c r="EL277" s="87"/>
      <c r="EM277" s="87"/>
      <c r="EN277" s="87"/>
      <c r="EO277" s="87"/>
      <c r="EP277" s="87"/>
      <c r="EQ277" s="87"/>
      <c r="ER277" s="87"/>
      <c r="ES277" s="87"/>
      <c r="ET277" s="87"/>
      <c r="EU277" s="87"/>
      <c r="EV277" s="87"/>
      <c r="EW277" s="85">
        <f t="shared" si="597"/>
        <v>31650000</v>
      </c>
      <c r="EX277" s="90">
        <f t="shared" si="597"/>
        <v>38000000</v>
      </c>
      <c r="EY277" s="90">
        <f t="shared" si="598"/>
        <v>35101442.350000001</v>
      </c>
      <c r="EZ277" s="90">
        <f t="shared" si="598"/>
        <v>33957333</v>
      </c>
      <c r="FA277" s="192"/>
      <c r="FB277" s="87"/>
      <c r="FC277" s="88"/>
      <c r="FD277" s="88"/>
      <c r="FE277" s="88"/>
      <c r="FF277" s="147"/>
      <c r="FG277" s="87"/>
      <c r="FH277" s="87"/>
      <c r="FI277" s="87"/>
      <c r="FJ277" s="87"/>
      <c r="FK277" s="87"/>
      <c r="FL277" s="87">
        <v>44000000</v>
      </c>
      <c r="FM277" s="87">
        <v>40000000</v>
      </c>
      <c r="FN277" s="87">
        <v>27139500</v>
      </c>
      <c r="FO277" s="87">
        <v>6031000</v>
      </c>
      <c r="FP277" s="87">
        <v>1144109.3500000015</v>
      </c>
      <c r="FQ277" s="87"/>
      <c r="FR277" s="87"/>
      <c r="FS277" s="87"/>
      <c r="FT277" s="87"/>
      <c r="FU277" s="87"/>
      <c r="FV277" s="87"/>
      <c r="FW277" s="87"/>
      <c r="FX277" s="87"/>
      <c r="FY277" s="87"/>
      <c r="FZ277" s="87"/>
      <c r="GA277" s="87"/>
      <c r="GB277" s="87"/>
      <c r="GC277" s="87"/>
      <c r="GD277" s="87"/>
      <c r="GE277" s="87"/>
      <c r="GF277" s="87"/>
      <c r="GG277" s="87"/>
      <c r="GH277" s="87"/>
      <c r="GI277" s="87"/>
      <c r="GJ277" s="87"/>
      <c r="GK277" s="87"/>
      <c r="GL277" s="87"/>
      <c r="GM277" s="87"/>
      <c r="GN277" s="87"/>
      <c r="GO277" s="87"/>
      <c r="GP277" s="87"/>
      <c r="GQ277" s="87"/>
      <c r="GR277" s="87"/>
      <c r="GS277" s="87"/>
      <c r="GT277" s="87"/>
      <c r="GU277" s="85">
        <f>FB277+FG277+FL277+FQ277+FV277+GA277+GF277+GK277+GP277</f>
        <v>44000000</v>
      </c>
      <c r="GV277" s="85">
        <f t="shared" si="599"/>
        <v>40000000</v>
      </c>
      <c r="GW277" s="85">
        <f t="shared" si="599"/>
        <v>27139500</v>
      </c>
      <c r="GX277" s="85">
        <f t="shared" si="599"/>
        <v>6031000</v>
      </c>
      <c r="GY277" s="85">
        <f t="shared" si="599"/>
        <v>1144109.3500000015</v>
      </c>
      <c r="GZ277" s="772">
        <f>BM277+DE277+EW277+GU277</f>
        <v>138950000</v>
      </c>
      <c r="HA277" s="746" t="s">
        <v>1123</v>
      </c>
      <c r="HB277" s="303" t="s">
        <v>1396</v>
      </c>
      <c r="HC277" s="299" t="s">
        <v>1709</v>
      </c>
    </row>
    <row r="278" spans="1:211" ht="93.75" customHeight="1" x14ac:dyDescent="0.2">
      <c r="A278" s="782"/>
      <c r="B278" s="357"/>
      <c r="C278" s="300"/>
      <c r="D278" s="731"/>
      <c r="E278" s="309"/>
      <c r="F278" s="309"/>
      <c r="G278" s="287">
        <v>189</v>
      </c>
      <c r="H278" s="393" t="s">
        <v>659</v>
      </c>
      <c r="I278" s="297" t="s">
        <v>660</v>
      </c>
      <c r="J278" s="284" t="s">
        <v>636</v>
      </c>
      <c r="K278" s="284">
        <v>14</v>
      </c>
      <c r="L278" s="333" t="s">
        <v>58</v>
      </c>
      <c r="M278" s="313" t="s">
        <v>53</v>
      </c>
      <c r="N278" s="313">
        <v>1</v>
      </c>
      <c r="O278" s="281">
        <v>1</v>
      </c>
      <c r="P278" s="430">
        <v>0.8</v>
      </c>
      <c r="Q278" s="533">
        <v>1</v>
      </c>
      <c r="R278" s="289"/>
      <c r="S278" s="432">
        <v>1</v>
      </c>
      <c r="T278" s="313">
        <v>1</v>
      </c>
      <c r="U278" s="313"/>
      <c r="V278" s="432">
        <v>1</v>
      </c>
      <c r="W278" s="313">
        <v>1</v>
      </c>
      <c r="X278" s="333"/>
      <c r="Y278" s="333">
        <v>0</v>
      </c>
      <c r="Z278" s="514">
        <f>BM278/$BM$275</f>
        <v>0.44</v>
      </c>
      <c r="AA278" s="286">
        <v>3</v>
      </c>
      <c r="AB278" s="285" t="s">
        <v>455</v>
      </c>
      <c r="AC278" s="57"/>
      <c r="AD278" s="58"/>
      <c r="AE278" s="59"/>
      <c r="AF278" s="59"/>
      <c r="AG278" s="57"/>
      <c r="AH278" s="58"/>
      <c r="AI278" s="58"/>
      <c r="AJ278" s="58"/>
      <c r="AK278" s="57">
        <v>44000000</v>
      </c>
      <c r="AL278" s="58">
        <v>80750000</v>
      </c>
      <c r="AM278" s="55">
        <v>80750000</v>
      </c>
      <c r="AN278" s="55">
        <v>80750000</v>
      </c>
      <c r="AO278" s="57"/>
      <c r="AP278" s="58"/>
      <c r="AQ278" s="58"/>
      <c r="AR278" s="58"/>
      <c r="AS278" s="57"/>
      <c r="AT278" s="58"/>
      <c r="AU278" s="59"/>
      <c r="AV278" s="59"/>
      <c r="AW278" s="57"/>
      <c r="AX278" s="58"/>
      <c r="AY278" s="58"/>
      <c r="AZ278" s="58"/>
      <c r="BA278" s="57"/>
      <c r="BB278" s="58"/>
      <c r="BC278" s="58"/>
      <c r="BD278" s="58"/>
      <c r="BE278" s="57"/>
      <c r="BF278" s="58"/>
      <c r="BG278" s="59"/>
      <c r="BH278" s="59"/>
      <c r="BI278" s="57"/>
      <c r="BJ278" s="58"/>
      <c r="BK278" s="58"/>
      <c r="BL278" s="58"/>
      <c r="BM278" s="53">
        <f>+AC278+AG278+AK278+AO278+AS278+AW278+BA278+BE278+BI278</f>
        <v>44000000</v>
      </c>
      <c r="BN278" s="54">
        <f t="shared" si="595"/>
        <v>80750000</v>
      </c>
      <c r="BO278" s="54">
        <f t="shared" si="595"/>
        <v>80750000</v>
      </c>
      <c r="BP278" s="54">
        <f t="shared" si="595"/>
        <v>80750000</v>
      </c>
      <c r="BQ278" s="87"/>
      <c r="BR278" s="87"/>
      <c r="BS278" s="87"/>
      <c r="BT278" s="87"/>
      <c r="BU278" s="87"/>
      <c r="BV278" s="87">
        <v>60000000</v>
      </c>
      <c r="BW278" s="87">
        <v>60000000</v>
      </c>
      <c r="BX278" s="87">
        <v>60000000</v>
      </c>
      <c r="BY278" s="87"/>
      <c r="BZ278" s="87">
        <v>44000000</v>
      </c>
      <c r="CA278" s="87">
        <v>44000000</v>
      </c>
      <c r="CB278" s="87">
        <v>43346916</v>
      </c>
      <c r="CC278" s="87">
        <v>43346916</v>
      </c>
      <c r="CD278" s="87"/>
      <c r="CE278" s="87"/>
      <c r="CF278" s="87"/>
      <c r="CG278" s="87"/>
      <c r="CH278" s="87"/>
      <c r="CI278" s="87"/>
      <c r="CJ278" s="87"/>
      <c r="CK278" s="87"/>
      <c r="CL278" s="87"/>
      <c r="CM278" s="87"/>
      <c r="CN278" s="87"/>
      <c r="CO278" s="87"/>
      <c r="CP278" s="87"/>
      <c r="CQ278" s="87"/>
      <c r="CR278" s="87"/>
      <c r="CS278" s="87"/>
      <c r="CT278" s="87"/>
      <c r="CU278" s="87"/>
      <c r="CV278" s="87"/>
      <c r="CW278" s="87"/>
      <c r="CX278" s="87"/>
      <c r="CY278" s="87"/>
      <c r="CZ278" s="87"/>
      <c r="DA278" s="87"/>
      <c r="DB278" s="87"/>
      <c r="DC278" s="87"/>
      <c r="DD278" s="87"/>
      <c r="DE278" s="85">
        <f t="shared" si="596"/>
        <v>44000000</v>
      </c>
      <c r="DF278" s="100">
        <f t="shared" si="596"/>
        <v>104000000</v>
      </c>
      <c r="DG278" s="100">
        <f t="shared" si="596"/>
        <v>103346916</v>
      </c>
      <c r="DH278" s="100">
        <f t="shared" si="596"/>
        <v>103346916</v>
      </c>
      <c r="DI278" s="100"/>
      <c r="DJ278" s="87"/>
      <c r="DK278" s="86"/>
      <c r="DL278" s="87"/>
      <c r="DM278" s="87"/>
      <c r="DN278" s="87"/>
      <c r="DO278" s="87"/>
      <c r="DP278" s="87"/>
      <c r="DQ278" s="87"/>
      <c r="DR278" s="87"/>
      <c r="DS278" s="87">
        <v>44000000</v>
      </c>
      <c r="DT278" s="70">
        <v>38000000</v>
      </c>
      <c r="DU278" s="87">
        <v>35720000</v>
      </c>
      <c r="DV278" s="87">
        <v>34210882</v>
      </c>
      <c r="DW278" s="87"/>
      <c r="DX278" s="87"/>
      <c r="DY278" s="87"/>
      <c r="DZ278" s="87"/>
      <c r="EA278" s="87"/>
      <c r="EB278" s="87"/>
      <c r="EC278" s="87"/>
      <c r="ED278" s="87"/>
      <c r="EE278" s="87"/>
      <c r="EF278" s="87"/>
      <c r="EG278" s="87"/>
      <c r="EH278" s="87"/>
      <c r="EI278" s="87"/>
      <c r="EJ278" s="87"/>
      <c r="EK278" s="87"/>
      <c r="EL278" s="87"/>
      <c r="EM278" s="87"/>
      <c r="EN278" s="87"/>
      <c r="EO278" s="87"/>
      <c r="EP278" s="87"/>
      <c r="EQ278" s="87"/>
      <c r="ER278" s="87"/>
      <c r="ES278" s="87"/>
      <c r="ET278" s="87"/>
      <c r="EU278" s="87"/>
      <c r="EV278" s="87"/>
      <c r="EW278" s="85">
        <f t="shared" si="597"/>
        <v>44000000</v>
      </c>
      <c r="EX278" s="90">
        <f t="shared" si="597"/>
        <v>38000000</v>
      </c>
      <c r="EY278" s="90">
        <f t="shared" si="598"/>
        <v>35720000</v>
      </c>
      <c r="EZ278" s="90">
        <f t="shared" si="598"/>
        <v>34210882</v>
      </c>
      <c r="FA278" s="192"/>
      <c r="FB278" s="87"/>
      <c r="FC278" s="88"/>
      <c r="FD278" s="88"/>
      <c r="FE278" s="88"/>
      <c r="FF278" s="147"/>
      <c r="FG278" s="87"/>
      <c r="FH278" s="87"/>
      <c r="FI278" s="87"/>
      <c r="FJ278" s="87"/>
      <c r="FK278" s="87"/>
      <c r="FL278" s="87">
        <v>31650000</v>
      </c>
      <c r="FM278" s="87">
        <v>40000000</v>
      </c>
      <c r="FN278" s="87"/>
      <c r="FO278" s="87"/>
      <c r="FP278" s="87"/>
      <c r="FQ278" s="87"/>
      <c r="FR278" s="87"/>
      <c r="FS278" s="87"/>
      <c r="FT278" s="87"/>
      <c r="FU278" s="87"/>
      <c r="FV278" s="87"/>
      <c r="FW278" s="87"/>
      <c r="FX278" s="87"/>
      <c r="FY278" s="87"/>
      <c r="FZ278" s="87"/>
      <c r="GA278" s="87"/>
      <c r="GB278" s="87"/>
      <c r="GC278" s="87"/>
      <c r="GD278" s="87"/>
      <c r="GE278" s="87"/>
      <c r="GF278" s="87"/>
      <c r="GG278" s="87"/>
      <c r="GH278" s="87"/>
      <c r="GI278" s="87"/>
      <c r="GJ278" s="87"/>
      <c r="GK278" s="87"/>
      <c r="GL278" s="87"/>
      <c r="GM278" s="87"/>
      <c r="GN278" s="87"/>
      <c r="GO278" s="87"/>
      <c r="GP278" s="87"/>
      <c r="GQ278" s="87"/>
      <c r="GR278" s="87"/>
      <c r="GS278" s="87"/>
      <c r="GT278" s="87"/>
      <c r="GU278" s="85">
        <f>FB278+FG278+FL278+FQ278+FV278+GA278+GF278+GK278+GP278</f>
        <v>31650000</v>
      </c>
      <c r="GV278" s="85">
        <f t="shared" si="599"/>
        <v>40000000</v>
      </c>
      <c r="GW278" s="85">
        <f t="shared" si="599"/>
        <v>0</v>
      </c>
      <c r="GX278" s="85">
        <f t="shared" si="599"/>
        <v>0</v>
      </c>
      <c r="GY278" s="85">
        <f t="shared" si="599"/>
        <v>0</v>
      </c>
      <c r="GZ278" s="772">
        <f>BM278+DE278+EW278+GU278</f>
        <v>163650000</v>
      </c>
      <c r="HA278" s="746" t="s">
        <v>1124</v>
      </c>
      <c r="HB278" s="299" t="s">
        <v>1397</v>
      </c>
      <c r="HC278" s="299" t="s">
        <v>1710</v>
      </c>
    </row>
    <row r="279" spans="1:211" ht="24.75" customHeight="1" x14ac:dyDescent="0.2">
      <c r="A279" s="782"/>
      <c r="B279" s="357"/>
      <c r="C279" s="266">
        <v>61</v>
      </c>
      <c r="D279" s="461" t="s">
        <v>661</v>
      </c>
      <c r="E279" s="320"/>
      <c r="F279" s="320"/>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04">
        <f t="shared" ref="AC279:BL279" si="600">SUM(AC280)</f>
        <v>0</v>
      </c>
      <c r="AD279" s="204">
        <f t="shared" si="600"/>
        <v>0</v>
      </c>
      <c r="AE279" s="204">
        <f t="shared" si="600"/>
        <v>0</v>
      </c>
      <c r="AF279" s="204">
        <f t="shared" si="600"/>
        <v>0</v>
      </c>
      <c r="AG279" s="204">
        <f t="shared" si="600"/>
        <v>0</v>
      </c>
      <c r="AH279" s="204">
        <f t="shared" si="600"/>
        <v>0</v>
      </c>
      <c r="AI279" s="204">
        <f t="shared" si="600"/>
        <v>0</v>
      </c>
      <c r="AJ279" s="204">
        <f t="shared" si="600"/>
        <v>0</v>
      </c>
      <c r="AK279" s="204">
        <f t="shared" si="600"/>
        <v>180000000</v>
      </c>
      <c r="AL279" s="204">
        <f t="shared" si="600"/>
        <v>180000000</v>
      </c>
      <c r="AM279" s="204">
        <f t="shared" si="600"/>
        <v>104217073</v>
      </c>
      <c r="AN279" s="204">
        <f t="shared" si="600"/>
        <v>104217073</v>
      </c>
      <c r="AO279" s="204">
        <f t="shared" si="600"/>
        <v>0</v>
      </c>
      <c r="AP279" s="204">
        <f t="shared" si="600"/>
        <v>0</v>
      </c>
      <c r="AQ279" s="204">
        <f t="shared" si="600"/>
        <v>0</v>
      </c>
      <c r="AR279" s="204">
        <f t="shared" si="600"/>
        <v>0</v>
      </c>
      <c r="AS279" s="204">
        <f t="shared" si="600"/>
        <v>0</v>
      </c>
      <c r="AT279" s="204">
        <f t="shared" si="600"/>
        <v>0</v>
      </c>
      <c r="AU279" s="204">
        <f t="shared" si="600"/>
        <v>0</v>
      </c>
      <c r="AV279" s="204">
        <f t="shared" si="600"/>
        <v>0</v>
      </c>
      <c r="AW279" s="204">
        <f t="shared" si="600"/>
        <v>0</v>
      </c>
      <c r="AX279" s="204">
        <f t="shared" si="600"/>
        <v>0</v>
      </c>
      <c r="AY279" s="204">
        <f t="shared" si="600"/>
        <v>0</v>
      </c>
      <c r="AZ279" s="204">
        <f t="shared" si="600"/>
        <v>0</v>
      </c>
      <c r="BA279" s="204">
        <f t="shared" si="600"/>
        <v>0</v>
      </c>
      <c r="BB279" s="204">
        <f t="shared" si="600"/>
        <v>0</v>
      </c>
      <c r="BC279" s="204">
        <f t="shared" si="600"/>
        <v>0</v>
      </c>
      <c r="BD279" s="204">
        <f t="shared" si="600"/>
        <v>0</v>
      </c>
      <c r="BE279" s="204">
        <f t="shared" si="600"/>
        <v>0</v>
      </c>
      <c r="BF279" s="204">
        <f t="shared" si="600"/>
        <v>0</v>
      </c>
      <c r="BG279" s="204">
        <f t="shared" si="600"/>
        <v>0</v>
      </c>
      <c r="BH279" s="204">
        <f t="shared" si="600"/>
        <v>0</v>
      </c>
      <c r="BI279" s="204">
        <f t="shared" si="600"/>
        <v>0</v>
      </c>
      <c r="BJ279" s="204">
        <f t="shared" si="600"/>
        <v>0</v>
      </c>
      <c r="BK279" s="204">
        <f t="shared" si="600"/>
        <v>0</v>
      </c>
      <c r="BL279" s="204">
        <f t="shared" si="600"/>
        <v>0</v>
      </c>
      <c r="BM279" s="204">
        <f t="shared" ref="BM279:DX279" si="601">SUM(BM280)</f>
        <v>180000000</v>
      </c>
      <c r="BN279" s="204">
        <f t="shared" si="601"/>
        <v>180000000</v>
      </c>
      <c r="BO279" s="204">
        <f t="shared" si="601"/>
        <v>104217073</v>
      </c>
      <c r="BP279" s="204">
        <f t="shared" si="601"/>
        <v>104217073</v>
      </c>
      <c r="BQ279" s="204">
        <f t="shared" si="601"/>
        <v>0</v>
      </c>
      <c r="BR279" s="204">
        <f t="shared" si="601"/>
        <v>0</v>
      </c>
      <c r="BS279" s="204">
        <f t="shared" si="601"/>
        <v>0</v>
      </c>
      <c r="BT279" s="204">
        <f t="shared" si="601"/>
        <v>0</v>
      </c>
      <c r="BU279" s="204">
        <f t="shared" si="601"/>
        <v>0</v>
      </c>
      <c r="BV279" s="204">
        <f t="shared" si="601"/>
        <v>0</v>
      </c>
      <c r="BW279" s="204">
        <f t="shared" si="601"/>
        <v>0</v>
      </c>
      <c r="BX279" s="204">
        <f t="shared" si="601"/>
        <v>0</v>
      </c>
      <c r="BY279" s="204">
        <f t="shared" si="601"/>
        <v>0</v>
      </c>
      <c r="BZ279" s="204">
        <f t="shared" si="601"/>
        <v>190000000</v>
      </c>
      <c r="CA279" s="204">
        <f t="shared" si="601"/>
        <v>190000000</v>
      </c>
      <c r="CB279" s="204">
        <f t="shared" si="601"/>
        <v>183206718</v>
      </c>
      <c r="CC279" s="204">
        <f t="shared" si="601"/>
        <v>182523851</v>
      </c>
      <c r="CD279" s="204">
        <f t="shared" si="601"/>
        <v>0</v>
      </c>
      <c r="CE279" s="204">
        <f t="shared" si="601"/>
        <v>0</v>
      </c>
      <c r="CF279" s="204">
        <f t="shared" si="601"/>
        <v>0</v>
      </c>
      <c r="CG279" s="204">
        <f t="shared" si="601"/>
        <v>0</v>
      </c>
      <c r="CH279" s="204">
        <f t="shared" si="601"/>
        <v>0</v>
      </c>
      <c r="CI279" s="204">
        <f t="shared" si="601"/>
        <v>0</v>
      </c>
      <c r="CJ279" s="204">
        <f t="shared" si="601"/>
        <v>0</v>
      </c>
      <c r="CK279" s="204">
        <f t="shared" si="601"/>
        <v>0</v>
      </c>
      <c r="CL279" s="204">
        <f t="shared" si="601"/>
        <v>0</v>
      </c>
      <c r="CM279" s="204">
        <f t="shared" si="601"/>
        <v>0</v>
      </c>
      <c r="CN279" s="204">
        <f t="shared" si="601"/>
        <v>0</v>
      </c>
      <c r="CO279" s="204">
        <f t="shared" si="601"/>
        <v>0</v>
      </c>
      <c r="CP279" s="204">
        <f t="shared" si="601"/>
        <v>0</v>
      </c>
      <c r="CQ279" s="204">
        <f t="shared" si="601"/>
        <v>0</v>
      </c>
      <c r="CR279" s="204">
        <f t="shared" si="601"/>
        <v>0</v>
      </c>
      <c r="CS279" s="204">
        <f t="shared" si="601"/>
        <v>0</v>
      </c>
      <c r="CT279" s="204">
        <f t="shared" si="601"/>
        <v>0</v>
      </c>
      <c r="CU279" s="204">
        <f t="shared" si="601"/>
        <v>0</v>
      </c>
      <c r="CV279" s="204">
        <f t="shared" si="601"/>
        <v>0</v>
      </c>
      <c r="CW279" s="204">
        <f t="shared" si="601"/>
        <v>0</v>
      </c>
      <c r="CX279" s="204">
        <f t="shared" si="601"/>
        <v>0</v>
      </c>
      <c r="CY279" s="204">
        <f t="shared" si="601"/>
        <v>0</v>
      </c>
      <c r="CZ279" s="204">
        <f t="shared" si="601"/>
        <v>0</v>
      </c>
      <c r="DA279" s="204">
        <f t="shared" si="601"/>
        <v>0</v>
      </c>
      <c r="DB279" s="204">
        <f t="shared" si="601"/>
        <v>0</v>
      </c>
      <c r="DC279" s="204">
        <f t="shared" si="601"/>
        <v>0</v>
      </c>
      <c r="DD279" s="204">
        <f t="shared" si="601"/>
        <v>0</v>
      </c>
      <c r="DE279" s="204">
        <f t="shared" si="601"/>
        <v>190000000</v>
      </c>
      <c r="DF279" s="204">
        <f t="shared" si="601"/>
        <v>190000000</v>
      </c>
      <c r="DG279" s="204">
        <f t="shared" si="601"/>
        <v>183206718</v>
      </c>
      <c r="DH279" s="204">
        <f t="shared" si="601"/>
        <v>182523851</v>
      </c>
      <c r="DI279" s="204">
        <f t="shared" si="601"/>
        <v>0</v>
      </c>
      <c r="DJ279" s="204">
        <f t="shared" si="601"/>
        <v>0</v>
      </c>
      <c r="DK279" s="204">
        <f t="shared" si="601"/>
        <v>0</v>
      </c>
      <c r="DL279" s="204">
        <f t="shared" si="601"/>
        <v>0</v>
      </c>
      <c r="DM279" s="204">
        <f t="shared" si="601"/>
        <v>0</v>
      </c>
      <c r="DN279" s="204">
        <f t="shared" si="601"/>
        <v>0</v>
      </c>
      <c r="DO279" s="204">
        <f t="shared" si="601"/>
        <v>0</v>
      </c>
      <c r="DP279" s="204">
        <f t="shared" si="601"/>
        <v>0</v>
      </c>
      <c r="DQ279" s="204">
        <f t="shared" si="601"/>
        <v>0</v>
      </c>
      <c r="DR279" s="204">
        <f t="shared" si="601"/>
        <v>0</v>
      </c>
      <c r="DS279" s="204">
        <f t="shared" si="601"/>
        <v>180000000</v>
      </c>
      <c r="DT279" s="204">
        <f t="shared" si="601"/>
        <v>190000000</v>
      </c>
      <c r="DU279" s="204">
        <f t="shared" si="601"/>
        <v>164624166</v>
      </c>
      <c r="DV279" s="204">
        <f t="shared" si="601"/>
        <v>163876391</v>
      </c>
      <c r="DW279" s="204">
        <f t="shared" si="601"/>
        <v>0</v>
      </c>
      <c r="DX279" s="204">
        <f t="shared" si="601"/>
        <v>0</v>
      </c>
      <c r="DY279" s="204">
        <f t="shared" ref="DY279:EW279" si="602">SUM(DY280)</f>
        <v>0</v>
      </c>
      <c r="DZ279" s="204">
        <f t="shared" si="602"/>
        <v>0</v>
      </c>
      <c r="EA279" s="204">
        <f t="shared" si="602"/>
        <v>0</v>
      </c>
      <c r="EB279" s="204">
        <f t="shared" si="602"/>
        <v>0</v>
      </c>
      <c r="EC279" s="204">
        <f t="shared" si="602"/>
        <v>0</v>
      </c>
      <c r="ED279" s="204">
        <f t="shared" si="602"/>
        <v>0</v>
      </c>
      <c r="EE279" s="204">
        <f t="shared" si="602"/>
        <v>0</v>
      </c>
      <c r="EF279" s="204">
        <f t="shared" si="602"/>
        <v>0</v>
      </c>
      <c r="EG279" s="204">
        <f t="shared" si="602"/>
        <v>0</v>
      </c>
      <c r="EH279" s="204">
        <f t="shared" si="602"/>
        <v>0</v>
      </c>
      <c r="EI279" s="204">
        <f t="shared" si="602"/>
        <v>0</v>
      </c>
      <c r="EJ279" s="204">
        <f t="shared" si="602"/>
        <v>0</v>
      </c>
      <c r="EK279" s="204">
        <f t="shared" si="602"/>
        <v>0</v>
      </c>
      <c r="EL279" s="204">
        <f t="shared" si="602"/>
        <v>0</v>
      </c>
      <c r="EM279" s="204">
        <f t="shared" si="602"/>
        <v>0</v>
      </c>
      <c r="EN279" s="204">
        <f t="shared" si="602"/>
        <v>0</v>
      </c>
      <c r="EO279" s="204">
        <f t="shared" si="602"/>
        <v>0</v>
      </c>
      <c r="EP279" s="204">
        <f t="shared" si="602"/>
        <v>0</v>
      </c>
      <c r="EQ279" s="204">
        <f t="shared" si="602"/>
        <v>0</v>
      </c>
      <c r="ER279" s="204">
        <f t="shared" si="602"/>
        <v>0</v>
      </c>
      <c r="ES279" s="204">
        <f t="shared" si="602"/>
        <v>0</v>
      </c>
      <c r="ET279" s="204">
        <f t="shared" si="602"/>
        <v>0</v>
      </c>
      <c r="EU279" s="204">
        <f t="shared" si="602"/>
        <v>0</v>
      </c>
      <c r="EV279" s="204">
        <f t="shared" si="602"/>
        <v>0</v>
      </c>
      <c r="EW279" s="204">
        <f t="shared" si="602"/>
        <v>180000000</v>
      </c>
      <c r="EX279" s="204">
        <f t="shared" ref="EX279:GZ279" si="603">SUM(EX280)</f>
        <v>190000000</v>
      </c>
      <c r="EY279" s="204">
        <f t="shared" si="603"/>
        <v>164624166</v>
      </c>
      <c r="EZ279" s="204">
        <f t="shared" si="603"/>
        <v>163876391</v>
      </c>
      <c r="FA279" s="204">
        <f t="shared" si="603"/>
        <v>0</v>
      </c>
      <c r="FB279" s="204">
        <f t="shared" si="603"/>
        <v>0</v>
      </c>
      <c r="FC279" s="204">
        <f t="shared" si="603"/>
        <v>0</v>
      </c>
      <c r="FD279" s="204">
        <f t="shared" si="603"/>
        <v>0</v>
      </c>
      <c r="FE279" s="204">
        <f t="shared" si="603"/>
        <v>0</v>
      </c>
      <c r="FF279" s="204">
        <f t="shared" si="603"/>
        <v>0</v>
      </c>
      <c r="FG279" s="204">
        <f t="shared" si="603"/>
        <v>0</v>
      </c>
      <c r="FH279" s="204">
        <f t="shared" si="603"/>
        <v>0</v>
      </c>
      <c r="FI279" s="204">
        <f t="shared" si="603"/>
        <v>0</v>
      </c>
      <c r="FJ279" s="204">
        <f t="shared" si="603"/>
        <v>0</v>
      </c>
      <c r="FK279" s="204">
        <f t="shared" si="603"/>
        <v>0</v>
      </c>
      <c r="FL279" s="204">
        <f t="shared" si="603"/>
        <v>180000000</v>
      </c>
      <c r="FM279" s="204">
        <f t="shared" si="603"/>
        <v>190000000</v>
      </c>
      <c r="FN279" s="204">
        <f t="shared" si="603"/>
        <v>59880000</v>
      </c>
      <c r="FO279" s="204">
        <f t="shared" si="603"/>
        <v>11976000</v>
      </c>
      <c r="FP279" s="204">
        <f t="shared" si="603"/>
        <v>0</v>
      </c>
      <c r="FQ279" s="204">
        <f t="shared" si="603"/>
        <v>0</v>
      </c>
      <c r="FR279" s="204">
        <f t="shared" si="603"/>
        <v>0</v>
      </c>
      <c r="FS279" s="204">
        <f t="shared" si="603"/>
        <v>0</v>
      </c>
      <c r="FT279" s="204">
        <f t="shared" si="603"/>
        <v>0</v>
      </c>
      <c r="FU279" s="204">
        <f t="shared" si="603"/>
        <v>0</v>
      </c>
      <c r="FV279" s="204">
        <f t="shared" si="603"/>
        <v>0</v>
      </c>
      <c r="FW279" s="204">
        <f t="shared" si="603"/>
        <v>0</v>
      </c>
      <c r="FX279" s="204">
        <f t="shared" si="603"/>
        <v>0</v>
      </c>
      <c r="FY279" s="204">
        <f t="shared" si="603"/>
        <v>0</v>
      </c>
      <c r="FZ279" s="204">
        <f t="shared" si="603"/>
        <v>0</v>
      </c>
      <c r="GA279" s="204">
        <f t="shared" si="603"/>
        <v>0</v>
      </c>
      <c r="GB279" s="204">
        <f t="shared" si="603"/>
        <v>0</v>
      </c>
      <c r="GC279" s="204">
        <f t="shared" si="603"/>
        <v>0</v>
      </c>
      <c r="GD279" s="204">
        <f t="shared" si="603"/>
        <v>0</v>
      </c>
      <c r="GE279" s="204">
        <f t="shared" si="603"/>
        <v>0</v>
      </c>
      <c r="GF279" s="204">
        <f t="shared" si="603"/>
        <v>0</v>
      </c>
      <c r="GG279" s="204">
        <f t="shared" si="603"/>
        <v>0</v>
      </c>
      <c r="GH279" s="204">
        <f t="shared" si="603"/>
        <v>0</v>
      </c>
      <c r="GI279" s="204">
        <f t="shared" si="603"/>
        <v>0</v>
      </c>
      <c r="GJ279" s="204">
        <f t="shared" si="603"/>
        <v>0</v>
      </c>
      <c r="GK279" s="204">
        <f t="shared" si="603"/>
        <v>0</v>
      </c>
      <c r="GL279" s="204">
        <f t="shared" si="603"/>
        <v>0</v>
      </c>
      <c r="GM279" s="204">
        <f t="shared" si="603"/>
        <v>0</v>
      </c>
      <c r="GN279" s="204">
        <f t="shared" si="603"/>
        <v>0</v>
      </c>
      <c r="GO279" s="204">
        <f t="shared" si="603"/>
        <v>0</v>
      </c>
      <c r="GP279" s="204">
        <f t="shared" si="603"/>
        <v>0</v>
      </c>
      <c r="GQ279" s="204">
        <f t="shared" si="603"/>
        <v>0</v>
      </c>
      <c r="GR279" s="204">
        <f t="shared" si="603"/>
        <v>0</v>
      </c>
      <c r="GS279" s="204">
        <f t="shared" si="603"/>
        <v>0</v>
      </c>
      <c r="GT279" s="204">
        <f t="shared" si="603"/>
        <v>0</v>
      </c>
      <c r="GU279" s="204">
        <f t="shared" si="603"/>
        <v>180000000</v>
      </c>
      <c r="GV279" s="204">
        <f t="shared" si="603"/>
        <v>190000000</v>
      </c>
      <c r="GW279" s="204">
        <f t="shared" si="603"/>
        <v>59880000</v>
      </c>
      <c r="GX279" s="204">
        <f t="shared" si="603"/>
        <v>11976000</v>
      </c>
      <c r="GY279" s="204">
        <f t="shared" si="603"/>
        <v>0</v>
      </c>
      <c r="GZ279" s="776">
        <f t="shared" si="603"/>
        <v>730000000</v>
      </c>
      <c r="HA279" s="269"/>
      <c r="HB279" s="266"/>
      <c r="HC279" s="299"/>
    </row>
    <row r="280" spans="1:211" ht="87" customHeight="1" x14ac:dyDescent="0.2">
      <c r="A280" s="782"/>
      <c r="B280" s="411"/>
      <c r="C280" s="313">
        <v>34</v>
      </c>
      <c r="D280" s="280" t="s">
        <v>662</v>
      </c>
      <c r="E280" s="313" t="s">
        <v>53</v>
      </c>
      <c r="F280" s="832">
        <v>0.4</v>
      </c>
      <c r="G280" s="287">
        <v>190</v>
      </c>
      <c r="H280" s="393" t="s">
        <v>663</v>
      </c>
      <c r="I280" s="280" t="s">
        <v>664</v>
      </c>
      <c r="J280" s="284" t="s">
        <v>636</v>
      </c>
      <c r="K280" s="284">
        <v>14</v>
      </c>
      <c r="L280" s="285" t="s">
        <v>58</v>
      </c>
      <c r="M280" s="286">
        <v>1</v>
      </c>
      <c r="N280" s="286">
        <v>1</v>
      </c>
      <c r="O280" s="287">
        <v>1</v>
      </c>
      <c r="P280" s="288">
        <v>0.6</v>
      </c>
      <c r="Q280" s="546">
        <v>1</v>
      </c>
      <c r="R280" s="289"/>
      <c r="S280" s="291">
        <v>1</v>
      </c>
      <c r="T280" s="286">
        <v>1</v>
      </c>
      <c r="U280" s="286"/>
      <c r="V280" s="291">
        <v>0.8</v>
      </c>
      <c r="W280" s="286">
        <v>1</v>
      </c>
      <c r="X280" s="285"/>
      <c r="Y280" s="285">
        <v>0.32</v>
      </c>
      <c r="Z280" s="346">
        <f>BM280/BM279</f>
        <v>1</v>
      </c>
      <c r="AA280" s="286">
        <v>10</v>
      </c>
      <c r="AB280" s="285" t="s">
        <v>389</v>
      </c>
      <c r="AC280" s="53"/>
      <c r="AD280" s="54"/>
      <c r="AE280" s="54"/>
      <c r="AF280" s="54"/>
      <c r="AG280" s="53"/>
      <c r="AH280" s="54"/>
      <c r="AI280" s="54"/>
      <c r="AJ280" s="54"/>
      <c r="AK280" s="57">
        <f>150400000+22000000+7600000</f>
        <v>180000000</v>
      </c>
      <c r="AL280" s="58">
        <v>180000000</v>
      </c>
      <c r="AM280" s="55">
        <v>104217073</v>
      </c>
      <c r="AN280" s="55">
        <v>104217073</v>
      </c>
      <c r="AO280" s="57"/>
      <c r="AP280" s="58"/>
      <c r="AQ280" s="58"/>
      <c r="AR280" s="54"/>
      <c r="AS280" s="53"/>
      <c r="AT280" s="54"/>
      <c r="AU280" s="54"/>
      <c r="AV280" s="54"/>
      <c r="AW280" s="53"/>
      <c r="AX280" s="54"/>
      <c r="AY280" s="54"/>
      <c r="AZ280" s="54"/>
      <c r="BA280" s="53"/>
      <c r="BB280" s="54"/>
      <c r="BC280" s="54"/>
      <c r="BD280" s="54"/>
      <c r="BE280" s="53"/>
      <c r="BF280" s="54"/>
      <c r="BG280" s="54"/>
      <c r="BH280" s="54"/>
      <c r="BI280" s="53"/>
      <c r="BJ280" s="54"/>
      <c r="BK280" s="54"/>
      <c r="BL280" s="54"/>
      <c r="BM280" s="53">
        <f>+AC280+AG280+AK280+AO280+AS280+AW280+BA280+BE280+BI280</f>
        <v>180000000</v>
      </c>
      <c r="BN280" s="54">
        <f>AD280+AH280+AL280+AP280+AT280+AX280+BB280+BF280+BJ280</f>
        <v>180000000</v>
      </c>
      <c r="BO280" s="54">
        <f>AE280+AI280+AM280+AQ280+AU280+AY280+BC280+BG280+BK280</f>
        <v>104217073</v>
      </c>
      <c r="BP280" s="54">
        <f>AF280+AJ280+AN280+AR280+AV280+AZ280+BD280+BH280+BL280</f>
        <v>104217073</v>
      </c>
      <c r="BQ280" s="87"/>
      <c r="BR280" s="87"/>
      <c r="BS280" s="87"/>
      <c r="BT280" s="87"/>
      <c r="BU280" s="87"/>
      <c r="BV280" s="87"/>
      <c r="BW280" s="87"/>
      <c r="BX280" s="87"/>
      <c r="BY280" s="87"/>
      <c r="BZ280" s="88">
        <v>190000000</v>
      </c>
      <c r="CA280" s="87">
        <v>190000000</v>
      </c>
      <c r="CB280" s="87">
        <v>183206718</v>
      </c>
      <c r="CC280" s="87">
        <v>182523851</v>
      </c>
      <c r="CD280" s="87"/>
      <c r="CE280" s="87"/>
      <c r="CF280" s="87"/>
      <c r="CG280" s="87"/>
      <c r="CH280" s="87"/>
      <c r="CI280" s="87"/>
      <c r="CJ280" s="87"/>
      <c r="CK280" s="87"/>
      <c r="CL280" s="87"/>
      <c r="CM280" s="87"/>
      <c r="CN280" s="87"/>
      <c r="CO280" s="87"/>
      <c r="CP280" s="87"/>
      <c r="CQ280" s="87"/>
      <c r="CR280" s="87"/>
      <c r="CS280" s="87"/>
      <c r="CT280" s="87"/>
      <c r="CU280" s="87"/>
      <c r="CV280" s="87"/>
      <c r="CW280" s="87"/>
      <c r="CX280" s="87"/>
      <c r="CY280" s="87"/>
      <c r="CZ280" s="87"/>
      <c r="DA280" s="87"/>
      <c r="DB280" s="87"/>
      <c r="DC280" s="87"/>
      <c r="DD280" s="87"/>
      <c r="DE280" s="85">
        <f>BQ280+BU280+BZ280+CE280+CI280+CM280+CQ280+CV280+DA280</f>
        <v>190000000</v>
      </c>
      <c r="DF280" s="100">
        <f>BR280+BV280+CA280+CF280+CJ280+CN280+CR280+CW280+DB280</f>
        <v>190000000</v>
      </c>
      <c r="DG280" s="100">
        <f>BS280+BW280+CB280+CG280+CK280+CO280+CS280+CX280+DC280</f>
        <v>183206718</v>
      </c>
      <c r="DH280" s="100">
        <f>BT280+BX280+CC280+CH280+CL280+CP280+CT280+CY280+DD280</f>
        <v>182523851</v>
      </c>
      <c r="DI280" s="100"/>
      <c r="DJ280" s="88"/>
      <c r="DK280" s="66"/>
      <c r="DL280" s="88"/>
      <c r="DM280" s="88"/>
      <c r="DN280" s="88"/>
      <c r="DO280" s="88"/>
      <c r="DP280" s="88"/>
      <c r="DQ280" s="88"/>
      <c r="DR280" s="88"/>
      <c r="DS280" s="88">
        <v>180000000</v>
      </c>
      <c r="DT280" s="88">
        <v>190000000</v>
      </c>
      <c r="DU280" s="88">
        <v>164624166</v>
      </c>
      <c r="DV280" s="88">
        <v>163876391</v>
      </c>
      <c r="DW280" s="88"/>
      <c r="DX280" s="88"/>
      <c r="DY280" s="88"/>
      <c r="DZ280" s="88"/>
      <c r="EA280" s="88"/>
      <c r="EB280" s="88"/>
      <c r="EC280" s="88"/>
      <c r="ED280" s="88"/>
      <c r="EE280" s="88"/>
      <c r="EF280" s="88"/>
      <c r="EG280" s="88"/>
      <c r="EH280" s="88"/>
      <c r="EI280" s="88"/>
      <c r="EJ280" s="88"/>
      <c r="EK280" s="88"/>
      <c r="EL280" s="88"/>
      <c r="EM280" s="88"/>
      <c r="EN280" s="88"/>
      <c r="EO280" s="88"/>
      <c r="EP280" s="88"/>
      <c r="EQ280" s="88"/>
      <c r="ER280" s="88"/>
      <c r="ES280" s="88"/>
      <c r="ET280" s="87"/>
      <c r="EU280" s="87"/>
      <c r="EV280" s="87"/>
      <c r="EW280" s="85">
        <f>DJ280+DN280+DS280+DX280+EB280+EF280+EJ280+EN280+ES280</f>
        <v>180000000</v>
      </c>
      <c r="EX280" s="90">
        <f>DK280+DO280+DT280+DY280+EC280+EG280+EK280+EO280+ET280</f>
        <v>190000000</v>
      </c>
      <c r="EY280" s="90">
        <f>DL280+DP280+DU280+DZ280+ED280+EH280+EL280+EP280+EU280</f>
        <v>164624166</v>
      </c>
      <c r="EZ280" s="90">
        <f>DM280+DQ280+DV280+EA280+EE280+EI280+EM280+EQ280+EV280</f>
        <v>163876391</v>
      </c>
      <c r="FA280" s="192"/>
      <c r="FB280" s="87"/>
      <c r="FC280" s="88"/>
      <c r="FD280" s="88"/>
      <c r="FE280" s="88"/>
      <c r="FF280" s="147"/>
      <c r="FG280" s="87"/>
      <c r="FH280" s="87"/>
      <c r="FI280" s="87"/>
      <c r="FJ280" s="87"/>
      <c r="FK280" s="87"/>
      <c r="FL280" s="87">
        <v>180000000</v>
      </c>
      <c r="FM280" s="87">
        <v>190000000</v>
      </c>
      <c r="FN280" s="87">
        <v>59880000</v>
      </c>
      <c r="FO280" s="87">
        <v>11976000</v>
      </c>
      <c r="FP280" s="87"/>
      <c r="FQ280" s="87"/>
      <c r="FR280" s="87"/>
      <c r="FS280" s="87"/>
      <c r="FT280" s="87"/>
      <c r="FU280" s="87"/>
      <c r="FV280" s="87"/>
      <c r="FW280" s="87"/>
      <c r="FX280" s="87"/>
      <c r="FY280" s="87"/>
      <c r="FZ280" s="87"/>
      <c r="GA280" s="87"/>
      <c r="GB280" s="87"/>
      <c r="GC280" s="87"/>
      <c r="GD280" s="87"/>
      <c r="GE280" s="87"/>
      <c r="GF280" s="87"/>
      <c r="GG280" s="87"/>
      <c r="GH280" s="87"/>
      <c r="GI280" s="87"/>
      <c r="GJ280" s="87"/>
      <c r="GK280" s="87"/>
      <c r="GL280" s="87"/>
      <c r="GM280" s="87"/>
      <c r="GN280" s="87"/>
      <c r="GO280" s="87"/>
      <c r="GP280" s="87"/>
      <c r="GQ280" s="87"/>
      <c r="GR280" s="87"/>
      <c r="GS280" s="87"/>
      <c r="GT280" s="87"/>
      <c r="GU280" s="85">
        <f>FB280+FG280+FL280+FQ280+FV280+GA280+GF280+GK280+GP280</f>
        <v>180000000</v>
      </c>
      <c r="GV280" s="85">
        <f>GQ280+GL280+GG280+GB280+FW280+FR280+FM280+FH280+FC280</f>
        <v>190000000</v>
      </c>
      <c r="GW280" s="85">
        <f>GR280+GM280+GH280+GC280+FX280+FS280+FN280+FI280+FD280</f>
        <v>59880000</v>
      </c>
      <c r="GX280" s="85">
        <f>GS280+GN280+GI280+GD280+FY280+FT280+FO280+FJ280+FE280</f>
        <v>11976000</v>
      </c>
      <c r="GY280" s="85">
        <f>GT280+GO280+GJ280+GE280+FZ280+FU280+FP280+FK280+FF280</f>
        <v>0</v>
      </c>
      <c r="GZ280" s="772">
        <f>BM280+DE280+EW280+GU280</f>
        <v>730000000</v>
      </c>
      <c r="HA280" s="738" t="s">
        <v>1125</v>
      </c>
      <c r="HB280" s="299" t="s">
        <v>1398</v>
      </c>
      <c r="HC280" s="299" t="s">
        <v>1711</v>
      </c>
    </row>
    <row r="281" spans="1:211" ht="34.5" customHeight="1" x14ac:dyDescent="0.2">
      <c r="A281" s="782"/>
      <c r="B281" s="252">
        <v>18</v>
      </c>
      <c r="C281" s="355" t="s">
        <v>665</v>
      </c>
      <c r="D281" s="254"/>
      <c r="E281" s="254"/>
      <c r="F281" s="254"/>
      <c r="G281" s="356"/>
      <c r="H281" s="356"/>
      <c r="I281" s="356"/>
      <c r="J281" s="356"/>
      <c r="K281" s="356"/>
      <c r="L281" s="356"/>
      <c r="M281" s="356"/>
      <c r="N281" s="356"/>
      <c r="O281" s="356"/>
      <c r="P281" s="356"/>
      <c r="Q281" s="356"/>
      <c r="R281" s="356"/>
      <c r="S281" s="356"/>
      <c r="T281" s="356"/>
      <c r="U281" s="356"/>
      <c r="V281" s="356"/>
      <c r="W281" s="356"/>
      <c r="X281" s="356"/>
      <c r="Y281" s="356"/>
      <c r="Z281" s="356"/>
      <c r="AA281" s="356"/>
      <c r="AB281" s="356"/>
      <c r="AC281" s="50">
        <f t="shared" ref="AC281:CN281" si="604">AC282+AC285+AC288+AC290+AC292</f>
        <v>0</v>
      </c>
      <c r="AD281" s="50">
        <f t="shared" si="604"/>
        <v>0</v>
      </c>
      <c r="AE281" s="50">
        <f t="shared" si="604"/>
        <v>0</v>
      </c>
      <c r="AF281" s="50">
        <f t="shared" si="604"/>
        <v>0</v>
      </c>
      <c r="AG281" s="50">
        <f t="shared" si="604"/>
        <v>0</v>
      </c>
      <c r="AH281" s="50">
        <f t="shared" si="604"/>
        <v>0</v>
      </c>
      <c r="AI281" s="50">
        <f t="shared" si="604"/>
        <v>0</v>
      </c>
      <c r="AJ281" s="50">
        <f t="shared" si="604"/>
        <v>0</v>
      </c>
      <c r="AK281" s="50">
        <f t="shared" si="604"/>
        <v>230000000</v>
      </c>
      <c r="AL281" s="50">
        <f t="shared" si="604"/>
        <v>435000000</v>
      </c>
      <c r="AM281" s="50">
        <f t="shared" si="604"/>
        <v>322214138</v>
      </c>
      <c r="AN281" s="50">
        <f t="shared" si="604"/>
        <v>298214138</v>
      </c>
      <c r="AO281" s="50">
        <f t="shared" si="604"/>
        <v>0</v>
      </c>
      <c r="AP281" s="50">
        <f t="shared" si="604"/>
        <v>0</v>
      </c>
      <c r="AQ281" s="50">
        <f t="shared" si="604"/>
        <v>0</v>
      </c>
      <c r="AR281" s="50">
        <f t="shared" si="604"/>
        <v>0</v>
      </c>
      <c r="AS281" s="50">
        <f t="shared" si="604"/>
        <v>0</v>
      </c>
      <c r="AT281" s="50">
        <f t="shared" si="604"/>
        <v>0</v>
      </c>
      <c r="AU281" s="50">
        <f t="shared" si="604"/>
        <v>0</v>
      </c>
      <c r="AV281" s="50">
        <f t="shared" si="604"/>
        <v>0</v>
      </c>
      <c r="AW281" s="50">
        <f t="shared" si="604"/>
        <v>0</v>
      </c>
      <c r="AX281" s="50">
        <f t="shared" si="604"/>
        <v>0</v>
      </c>
      <c r="AY281" s="50">
        <f t="shared" si="604"/>
        <v>0</v>
      </c>
      <c r="AZ281" s="50">
        <f t="shared" si="604"/>
        <v>0</v>
      </c>
      <c r="BA281" s="50">
        <f t="shared" si="604"/>
        <v>0</v>
      </c>
      <c r="BB281" s="50">
        <f t="shared" si="604"/>
        <v>0</v>
      </c>
      <c r="BC281" s="50">
        <f t="shared" si="604"/>
        <v>0</v>
      </c>
      <c r="BD281" s="50">
        <f t="shared" si="604"/>
        <v>0</v>
      </c>
      <c r="BE281" s="50">
        <f t="shared" si="604"/>
        <v>0</v>
      </c>
      <c r="BF281" s="50">
        <f t="shared" si="604"/>
        <v>0</v>
      </c>
      <c r="BG281" s="50">
        <f t="shared" si="604"/>
        <v>0</v>
      </c>
      <c r="BH281" s="50">
        <f t="shared" si="604"/>
        <v>0</v>
      </c>
      <c r="BI281" s="50">
        <f t="shared" si="604"/>
        <v>500000000</v>
      </c>
      <c r="BJ281" s="50">
        <f t="shared" si="604"/>
        <v>0</v>
      </c>
      <c r="BK281" s="50">
        <f t="shared" si="604"/>
        <v>0</v>
      </c>
      <c r="BL281" s="50">
        <f t="shared" si="604"/>
        <v>0</v>
      </c>
      <c r="BM281" s="50">
        <f t="shared" si="604"/>
        <v>730000000</v>
      </c>
      <c r="BN281" s="50">
        <f t="shared" si="604"/>
        <v>435000000</v>
      </c>
      <c r="BO281" s="50">
        <f t="shared" si="604"/>
        <v>322214138</v>
      </c>
      <c r="BP281" s="50">
        <f t="shared" si="604"/>
        <v>298214138</v>
      </c>
      <c r="BQ281" s="50">
        <f t="shared" si="604"/>
        <v>0</v>
      </c>
      <c r="BR281" s="50">
        <f t="shared" si="604"/>
        <v>0</v>
      </c>
      <c r="BS281" s="50">
        <f t="shared" si="604"/>
        <v>0</v>
      </c>
      <c r="BT281" s="50">
        <f t="shared" si="604"/>
        <v>0</v>
      </c>
      <c r="BU281" s="50">
        <f t="shared" si="604"/>
        <v>0</v>
      </c>
      <c r="BV281" s="50">
        <f t="shared" si="604"/>
        <v>199000000</v>
      </c>
      <c r="BW281" s="50">
        <f t="shared" si="604"/>
        <v>169716550</v>
      </c>
      <c r="BX281" s="50">
        <f t="shared" si="604"/>
        <v>169716550</v>
      </c>
      <c r="BY281" s="50">
        <f t="shared" si="604"/>
        <v>0</v>
      </c>
      <c r="BZ281" s="50">
        <f t="shared" si="604"/>
        <v>243000000</v>
      </c>
      <c r="CA281" s="50">
        <f t="shared" si="604"/>
        <v>1430000000</v>
      </c>
      <c r="CB281" s="50">
        <f t="shared" si="604"/>
        <v>1257662678</v>
      </c>
      <c r="CC281" s="50">
        <f t="shared" si="604"/>
        <v>958554730</v>
      </c>
      <c r="CD281" s="50">
        <f t="shared" si="604"/>
        <v>0</v>
      </c>
      <c r="CE281" s="50">
        <f t="shared" si="604"/>
        <v>0</v>
      </c>
      <c r="CF281" s="50">
        <f t="shared" si="604"/>
        <v>0</v>
      </c>
      <c r="CG281" s="50">
        <f t="shared" si="604"/>
        <v>0</v>
      </c>
      <c r="CH281" s="50">
        <f t="shared" si="604"/>
        <v>0</v>
      </c>
      <c r="CI281" s="50">
        <f t="shared" si="604"/>
        <v>0</v>
      </c>
      <c r="CJ281" s="50">
        <f t="shared" si="604"/>
        <v>0</v>
      </c>
      <c r="CK281" s="50">
        <f t="shared" si="604"/>
        <v>0</v>
      </c>
      <c r="CL281" s="50">
        <f t="shared" si="604"/>
        <v>0</v>
      </c>
      <c r="CM281" s="50">
        <f t="shared" si="604"/>
        <v>0</v>
      </c>
      <c r="CN281" s="50">
        <f t="shared" si="604"/>
        <v>0</v>
      </c>
      <c r="CO281" s="50">
        <f t="shared" ref="CO281:EV281" si="605">CO282+CO285+CO288+CO290+CO292</f>
        <v>0</v>
      </c>
      <c r="CP281" s="50">
        <f t="shared" si="605"/>
        <v>0</v>
      </c>
      <c r="CQ281" s="50">
        <f t="shared" si="605"/>
        <v>0</v>
      </c>
      <c r="CR281" s="50">
        <f t="shared" si="605"/>
        <v>0</v>
      </c>
      <c r="CS281" s="50">
        <f t="shared" si="605"/>
        <v>0</v>
      </c>
      <c r="CT281" s="50">
        <f t="shared" si="605"/>
        <v>0</v>
      </c>
      <c r="CU281" s="50">
        <f t="shared" si="605"/>
        <v>0</v>
      </c>
      <c r="CV281" s="50">
        <f t="shared" si="605"/>
        <v>0</v>
      </c>
      <c r="CW281" s="50">
        <f t="shared" si="605"/>
        <v>0</v>
      </c>
      <c r="CX281" s="50">
        <f t="shared" si="605"/>
        <v>0</v>
      </c>
      <c r="CY281" s="50">
        <f t="shared" si="605"/>
        <v>0</v>
      </c>
      <c r="CZ281" s="50">
        <f t="shared" si="605"/>
        <v>0</v>
      </c>
      <c r="DA281" s="50">
        <f t="shared" si="605"/>
        <v>500000000</v>
      </c>
      <c r="DB281" s="50">
        <f t="shared" si="605"/>
        <v>0</v>
      </c>
      <c r="DC281" s="50">
        <f t="shared" si="605"/>
        <v>0</v>
      </c>
      <c r="DD281" s="50">
        <f t="shared" si="605"/>
        <v>0</v>
      </c>
      <c r="DE281" s="50">
        <f t="shared" si="605"/>
        <v>743000000</v>
      </c>
      <c r="DF281" s="50">
        <f t="shared" si="605"/>
        <v>1629000000</v>
      </c>
      <c r="DG281" s="50">
        <f t="shared" si="605"/>
        <v>1427379228</v>
      </c>
      <c r="DH281" s="50">
        <f t="shared" si="605"/>
        <v>1128271280</v>
      </c>
      <c r="DI281" s="50">
        <f t="shared" si="605"/>
        <v>0</v>
      </c>
      <c r="DJ281" s="50">
        <f t="shared" si="605"/>
        <v>0</v>
      </c>
      <c r="DK281" s="50">
        <f t="shared" si="605"/>
        <v>0</v>
      </c>
      <c r="DL281" s="50">
        <f t="shared" si="605"/>
        <v>0</v>
      </c>
      <c r="DM281" s="50">
        <f t="shared" si="605"/>
        <v>0</v>
      </c>
      <c r="DN281" s="50">
        <f t="shared" si="605"/>
        <v>0</v>
      </c>
      <c r="DO281" s="50">
        <f t="shared" si="605"/>
        <v>225700000</v>
      </c>
      <c r="DP281" s="50">
        <f t="shared" si="605"/>
        <v>99800000</v>
      </c>
      <c r="DQ281" s="50">
        <f t="shared" si="605"/>
        <v>99800000</v>
      </c>
      <c r="DR281" s="50">
        <f t="shared" si="605"/>
        <v>0</v>
      </c>
      <c r="DS281" s="50">
        <f t="shared" si="605"/>
        <v>235000000</v>
      </c>
      <c r="DT281" s="50">
        <f t="shared" si="605"/>
        <v>1583520000</v>
      </c>
      <c r="DU281" s="50">
        <f t="shared" si="605"/>
        <v>1352937098</v>
      </c>
      <c r="DV281" s="50">
        <f t="shared" si="605"/>
        <v>1257312298</v>
      </c>
      <c r="DW281" s="50">
        <f t="shared" si="605"/>
        <v>0</v>
      </c>
      <c r="DX281" s="50">
        <f t="shared" si="605"/>
        <v>0</v>
      </c>
      <c r="DY281" s="50">
        <f t="shared" si="605"/>
        <v>0</v>
      </c>
      <c r="DZ281" s="50">
        <f t="shared" si="605"/>
        <v>0</v>
      </c>
      <c r="EA281" s="50">
        <f t="shared" si="605"/>
        <v>0</v>
      </c>
      <c r="EB281" s="50">
        <f t="shared" si="605"/>
        <v>0</v>
      </c>
      <c r="EC281" s="50">
        <f t="shared" si="605"/>
        <v>0</v>
      </c>
      <c r="ED281" s="50">
        <f t="shared" si="605"/>
        <v>0</v>
      </c>
      <c r="EE281" s="50">
        <f t="shared" si="605"/>
        <v>0</v>
      </c>
      <c r="EF281" s="50">
        <f t="shared" si="605"/>
        <v>0</v>
      </c>
      <c r="EG281" s="50">
        <f t="shared" si="605"/>
        <v>0</v>
      </c>
      <c r="EH281" s="50">
        <f t="shared" si="605"/>
        <v>0</v>
      </c>
      <c r="EI281" s="50">
        <f t="shared" si="605"/>
        <v>0</v>
      </c>
      <c r="EJ281" s="50">
        <f t="shared" si="605"/>
        <v>0</v>
      </c>
      <c r="EK281" s="50">
        <f t="shared" si="605"/>
        <v>0</v>
      </c>
      <c r="EL281" s="50">
        <f t="shared" si="605"/>
        <v>0</v>
      </c>
      <c r="EM281" s="50">
        <f t="shared" si="605"/>
        <v>0</v>
      </c>
      <c r="EN281" s="50">
        <f t="shared" si="605"/>
        <v>0</v>
      </c>
      <c r="EO281" s="50">
        <f t="shared" si="605"/>
        <v>0</v>
      </c>
      <c r="EP281" s="50">
        <f t="shared" si="605"/>
        <v>0</v>
      </c>
      <c r="EQ281" s="50">
        <f t="shared" si="605"/>
        <v>0</v>
      </c>
      <c r="ER281" s="50">
        <f t="shared" si="605"/>
        <v>0</v>
      </c>
      <c r="ES281" s="50">
        <f t="shared" si="605"/>
        <v>500000000</v>
      </c>
      <c r="ET281" s="50">
        <f t="shared" si="605"/>
        <v>0</v>
      </c>
      <c r="EU281" s="50">
        <f t="shared" si="605"/>
        <v>0</v>
      </c>
      <c r="EV281" s="50">
        <f t="shared" si="605"/>
        <v>0</v>
      </c>
      <c r="EW281" s="50">
        <f t="shared" ref="EW281" si="606">EW282+EW285+EW288+EW290+EW292</f>
        <v>735000000</v>
      </c>
      <c r="EX281" s="50">
        <f t="shared" ref="EX281:GZ281" si="607">EX282+EX285+EX288+EX290+EX292</f>
        <v>1809220000</v>
      </c>
      <c r="EY281" s="50">
        <f t="shared" si="607"/>
        <v>1452737098</v>
      </c>
      <c r="EZ281" s="50">
        <f t="shared" si="607"/>
        <v>1357112298</v>
      </c>
      <c r="FA281" s="50">
        <f t="shared" si="607"/>
        <v>0</v>
      </c>
      <c r="FB281" s="50">
        <f t="shared" si="607"/>
        <v>0</v>
      </c>
      <c r="FC281" s="50">
        <f t="shared" si="607"/>
        <v>0</v>
      </c>
      <c r="FD281" s="50">
        <f t="shared" si="607"/>
        <v>0</v>
      </c>
      <c r="FE281" s="50">
        <f t="shared" si="607"/>
        <v>0</v>
      </c>
      <c r="FF281" s="50">
        <f t="shared" si="607"/>
        <v>0</v>
      </c>
      <c r="FG281" s="50">
        <f t="shared" si="607"/>
        <v>0</v>
      </c>
      <c r="FH281" s="50">
        <f t="shared" si="607"/>
        <v>0</v>
      </c>
      <c r="FI281" s="50">
        <f t="shared" si="607"/>
        <v>0</v>
      </c>
      <c r="FJ281" s="50">
        <f t="shared" si="607"/>
        <v>0</v>
      </c>
      <c r="FK281" s="50">
        <f t="shared" si="607"/>
        <v>0</v>
      </c>
      <c r="FL281" s="50">
        <f t="shared" si="607"/>
        <v>237000000</v>
      </c>
      <c r="FM281" s="50">
        <f t="shared" si="607"/>
        <v>1367460000</v>
      </c>
      <c r="FN281" s="50">
        <f t="shared" si="607"/>
        <v>304222000</v>
      </c>
      <c r="FO281" s="50">
        <f t="shared" si="607"/>
        <v>78899000</v>
      </c>
      <c r="FP281" s="50">
        <f t="shared" si="607"/>
        <v>6688000</v>
      </c>
      <c r="FQ281" s="50">
        <f t="shared" si="607"/>
        <v>0</v>
      </c>
      <c r="FR281" s="50">
        <f t="shared" si="607"/>
        <v>0</v>
      </c>
      <c r="FS281" s="50">
        <f t="shared" si="607"/>
        <v>0</v>
      </c>
      <c r="FT281" s="50">
        <f t="shared" si="607"/>
        <v>0</v>
      </c>
      <c r="FU281" s="50">
        <f t="shared" si="607"/>
        <v>0</v>
      </c>
      <c r="FV281" s="50">
        <f t="shared" si="607"/>
        <v>0</v>
      </c>
      <c r="FW281" s="50">
        <f t="shared" si="607"/>
        <v>0</v>
      </c>
      <c r="FX281" s="50">
        <f t="shared" si="607"/>
        <v>0</v>
      </c>
      <c r="FY281" s="50">
        <f t="shared" si="607"/>
        <v>0</v>
      </c>
      <c r="FZ281" s="50">
        <f t="shared" si="607"/>
        <v>0</v>
      </c>
      <c r="GA281" s="50">
        <f t="shared" si="607"/>
        <v>0</v>
      </c>
      <c r="GB281" s="50">
        <f t="shared" si="607"/>
        <v>0</v>
      </c>
      <c r="GC281" s="50">
        <f t="shared" si="607"/>
        <v>0</v>
      </c>
      <c r="GD281" s="50">
        <f t="shared" si="607"/>
        <v>0</v>
      </c>
      <c r="GE281" s="50">
        <f t="shared" si="607"/>
        <v>0</v>
      </c>
      <c r="GF281" s="50">
        <f t="shared" si="607"/>
        <v>0</v>
      </c>
      <c r="GG281" s="50">
        <f t="shared" si="607"/>
        <v>0</v>
      </c>
      <c r="GH281" s="50">
        <f t="shared" si="607"/>
        <v>0</v>
      </c>
      <c r="GI281" s="50">
        <f t="shared" si="607"/>
        <v>0</v>
      </c>
      <c r="GJ281" s="50">
        <f t="shared" si="607"/>
        <v>0</v>
      </c>
      <c r="GK281" s="50">
        <f t="shared" si="607"/>
        <v>0</v>
      </c>
      <c r="GL281" s="50">
        <f t="shared" si="607"/>
        <v>0</v>
      </c>
      <c r="GM281" s="50">
        <f t="shared" si="607"/>
        <v>0</v>
      </c>
      <c r="GN281" s="50">
        <f t="shared" si="607"/>
        <v>0</v>
      </c>
      <c r="GO281" s="50">
        <f t="shared" si="607"/>
        <v>0</v>
      </c>
      <c r="GP281" s="50">
        <f t="shared" si="607"/>
        <v>1500000000</v>
      </c>
      <c r="GQ281" s="50">
        <f t="shared" si="607"/>
        <v>0</v>
      </c>
      <c r="GR281" s="50">
        <f t="shared" si="607"/>
        <v>0</v>
      </c>
      <c r="GS281" s="50">
        <f t="shared" si="607"/>
        <v>0</v>
      </c>
      <c r="GT281" s="50">
        <f t="shared" si="607"/>
        <v>0</v>
      </c>
      <c r="GU281" s="50">
        <f t="shared" si="607"/>
        <v>1737000000</v>
      </c>
      <c r="GV281" s="50">
        <f t="shared" si="607"/>
        <v>1367460000</v>
      </c>
      <c r="GW281" s="50">
        <f t="shared" si="607"/>
        <v>304222000</v>
      </c>
      <c r="GX281" s="50">
        <f t="shared" si="607"/>
        <v>78899000</v>
      </c>
      <c r="GY281" s="50">
        <f t="shared" si="607"/>
        <v>6688000</v>
      </c>
      <c r="GZ281" s="768">
        <f t="shared" si="607"/>
        <v>3945000000</v>
      </c>
      <c r="HA281" s="256"/>
      <c r="HB281" s="263"/>
      <c r="HC281" s="299"/>
    </row>
    <row r="282" spans="1:211" ht="41.25" customHeight="1" x14ac:dyDescent="0.2">
      <c r="A282" s="782"/>
      <c r="B282" s="783"/>
      <c r="C282" s="266">
        <v>62</v>
      </c>
      <c r="D282" s="267" t="s">
        <v>666</v>
      </c>
      <c r="E282" s="270"/>
      <c r="F282" s="270"/>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19">
        <f t="shared" ref="AC282:BL282" si="608">SUM(AC283:AC284)</f>
        <v>0</v>
      </c>
      <c r="AD282" s="219">
        <f t="shared" si="608"/>
        <v>0</v>
      </c>
      <c r="AE282" s="219">
        <f t="shared" si="608"/>
        <v>0</v>
      </c>
      <c r="AF282" s="219">
        <f t="shared" si="608"/>
        <v>0</v>
      </c>
      <c r="AG282" s="219">
        <f t="shared" si="608"/>
        <v>0</v>
      </c>
      <c r="AH282" s="219">
        <f t="shared" si="608"/>
        <v>0</v>
      </c>
      <c r="AI282" s="219">
        <f t="shared" si="608"/>
        <v>0</v>
      </c>
      <c r="AJ282" s="219">
        <f t="shared" si="608"/>
        <v>0</v>
      </c>
      <c r="AK282" s="219">
        <f t="shared" si="608"/>
        <v>70000000</v>
      </c>
      <c r="AL282" s="219">
        <f t="shared" si="608"/>
        <v>145000000</v>
      </c>
      <c r="AM282" s="219">
        <f t="shared" si="608"/>
        <v>105756666</v>
      </c>
      <c r="AN282" s="219">
        <f t="shared" si="608"/>
        <v>81756666</v>
      </c>
      <c r="AO282" s="219">
        <f t="shared" si="608"/>
        <v>0</v>
      </c>
      <c r="AP282" s="219">
        <f t="shared" si="608"/>
        <v>0</v>
      </c>
      <c r="AQ282" s="219">
        <f t="shared" si="608"/>
        <v>0</v>
      </c>
      <c r="AR282" s="219">
        <f t="shared" si="608"/>
        <v>0</v>
      </c>
      <c r="AS282" s="219">
        <f t="shared" si="608"/>
        <v>0</v>
      </c>
      <c r="AT282" s="219">
        <f t="shared" si="608"/>
        <v>0</v>
      </c>
      <c r="AU282" s="219">
        <f t="shared" si="608"/>
        <v>0</v>
      </c>
      <c r="AV282" s="219">
        <f t="shared" si="608"/>
        <v>0</v>
      </c>
      <c r="AW282" s="219">
        <f t="shared" si="608"/>
        <v>0</v>
      </c>
      <c r="AX282" s="219">
        <f t="shared" si="608"/>
        <v>0</v>
      </c>
      <c r="AY282" s="219">
        <f t="shared" si="608"/>
        <v>0</v>
      </c>
      <c r="AZ282" s="219">
        <f t="shared" si="608"/>
        <v>0</v>
      </c>
      <c r="BA282" s="219">
        <f t="shared" si="608"/>
        <v>0</v>
      </c>
      <c r="BB282" s="219">
        <f t="shared" si="608"/>
        <v>0</v>
      </c>
      <c r="BC282" s="219">
        <f t="shared" si="608"/>
        <v>0</v>
      </c>
      <c r="BD282" s="219">
        <f t="shared" si="608"/>
        <v>0</v>
      </c>
      <c r="BE282" s="219">
        <f t="shared" si="608"/>
        <v>0</v>
      </c>
      <c r="BF282" s="219">
        <f t="shared" si="608"/>
        <v>0</v>
      </c>
      <c r="BG282" s="219">
        <f t="shared" si="608"/>
        <v>0</v>
      </c>
      <c r="BH282" s="219">
        <f t="shared" si="608"/>
        <v>0</v>
      </c>
      <c r="BI282" s="219">
        <f t="shared" si="608"/>
        <v>500000000</v>
      </c>
      <c r="BJ282" s="219">
        <f t="shared" si="608"/>
        <v>0</v>
      </c>
      <c r="BK282" s="219">
        <f t="shared" si="608"/>
        <v>0</v>
      </c>
      <c r="BL282" s="219">
        <f t="shared" si="608"/>
        <v>0</v>
      </c>
      <c r="BM282" s="219">
        <f t="shared" ref="BM282:DX282" si="609">SUM(BM283:BM284)</f>
        <v>570000000</v>
      </c>
      <c r="BN282" s="219">
        <f t="shared" si="609"/>
        <v>145000000</v>
      </c>
      <c r="BO282" s="219">
        <f t="shared" si="609"/>
        <v>105756666</v>
      </c>
      <c r="BP282" s="219">
        <f t="shared" si="609"/>
        <v>81756666</v>
      </c>
      <c r="BQ282" s="219">
        <f t="shared" si="609"/>
        <v>0</v>
      </c>
      <c r="BR282" s="219">
        <f t="shared" si="609"/>
        <v>0</v>
      </c>
      <c r="BS282" s="219">
        <f t="shared" si="609"/>
        <v>0</v>
      </c>
      <c r="BT282" s="219">
        <f t="shared" si="609"/>
        <v>0</v>
      </c>
      <c r="BU282" s="219">
        <f t="shared" si="609"/>
        <v>0</v>
      </c>
      <c r="BV282" s="219">
        <f t="shared" si="609"/>
        <v>15000000</v>
      </c>
      <c r="BW282" s="219">
        <f t="shared" si="609"/>
        <v>15000000</v>
      </c>
      <c r="BX282" s="219">
        <f t="shared" si="609"/>
        <v>15000000</v>
      </c>
      <c r="BY282" s="219">
        <f t="shared" si="609"/>
        <v>0</v>
      </c>
      <c r="BZ282" s="219">
        <f t="shared" si="609"/>
        <v>70000000</v>
      </c>
      <c r="CA282" s="219">
        <f t="shared" si="609"/>
        <v>1167000000</v>
      </c>
      <c r="CB282" s="219">
        <f t="shared" si="609"/>
        <v>1018445612</v>
      </c>
      <c r="CC282" s="219">
        <f t="shared" si="609"/>
        <v>719443664</v>
      </c>
      <c r="CD282" s="219">
        <f t="shared" si="609"/>
        <v>0</v>
      </c>
      <c r="CE282" s="219">
        <f t="shared" si="609"/>
        <v>0</v>
      </c>
      <c r="CF282" s="219">
        <f t="shared" si="609"/>
        <v>0</v>
      </c>
      <c r="CG282" s="219">
        <f t="shared" si="609"/>
        <v>0</v>
      </c>
      <c r="CH282" s="219">
        <f t="shared" si="609"/>
        <v>0</v>
      </c>
      <c r="CI282" s="219">
        <f t="shared" si="609"/>
        <v>0</v>
      </c>
      <c r="CJ282" s="219">
        <f t="shared" si="609"/>
        <v>0</v>
      </c>
      <c r="CK282" s="219">
        <f t="shared" si="609"/>
        <v>0</v>
      </c>
      <c r="CL282" s="219">
        <f t="shared" si="609"/>
        <v>0</v>
      </c>
      <c r="CM282" s="219">
        <f t="shared" si="609"/>
        <v>0</v>
      </c>
      <c r="CN282" s="219">
        <f t="shared" si="609"/>
        <v>0</v>
      </c>
      <c r="CO282" s="219">
        <f t="shared" si="609"/>
        <v>0</v>
      </c>
      <c r="CP282" s="219">
        <f t="shared" si="609"/>
        <v>0</v>
      </c>
      <c r="CQ282" s="219">
        <f t="shared" si="609"/>
        <v>0</v>
      </c>
      <c r="CR282" s="219">
        <f t="shared" si="609"/>
        <v>0</v>
      </c>
      <c r="CS282" s="219">
        <f t="shared" si="609"/>
        <v>0</v>
      </c>
      <c r="CT282" s="219">
        <f t="shared" si="609"/>
        <v>0</v>
      </c>
      <c r="CU282" s="219">
        <f t="shared" si="609"/>
        <v>0</v>
      </c>
      <c r="CV282" s="219">
        <f t="shared" si="609"/>
        <v>0</v>
      </c>
      <c r="CW282" s="219">
        <f t="shared" si="609"/>
        <v>0</v>
      </c>
      <c r="CX282" s="219">
        <f t="shared" si="609"/>
        <v>0</v>
      </c>
      <c r="CY282" s="219">
        <f t="shared" si="609"/>
        <v>0</v>
      </c>
      <c r="CZ282" s="219">
        <f t="shared" si="609"/>
        <v>0</v>
      </c>
      <c r="DA282" s="219">
        <f t="shared" si="609"/>
        <v>500000000</v>
      </c>
      <c r="DB282" s="219">
        <f t="shared" si="609"/>
        <v>0</v>
      </c>
      <c r="DC282" s="219">
        <f t="shared" si="609"/>
        <v>0</v>
      </c>
      <c r="DD282" s="219">
        <f t="shared" si="609"/>
        <v>0</v>
      </c>
      <c r="DE282" s="219">
        <f t="shared" si="609"/>
        <v>570000000</v>
      </c>
      <c r="DF282" s="219">
        <f t="shared" si="609"/>
        <v>1182000000</v>
      </c>
      <c r="DG282" s="219">
        <f t="shared" si="609"/>
        <v>1033445612</v>
      </c>
      <c r="DH282" s="219">
        <f t="shared" si="609"/>
        <v>734443664</v>
      </c>
      <c r="DI282" s="219">
        <f t="shared" si="609"/>
        <v>0</v>
      </c>
      <c r="DJ282" s="219">
        <f t="shared" si="609"/>
        <v>0</v>
      </c>
      <c r="DK282" s="219">
        <f t="shared" si="609"/>
        <v>0</v>
      </c>
      <c r="DL282" s="219">
        <f t="shared" si="609"/>
        <v>0</v>
      </c>
      <c r="DM282" s="219">
        <f t="shared" si="609"/>
        <v>0</v>
      </c>
      <c r="DN282" s="219">
        <f t="shared" si="609"/>
        <v>0</v>
      </c>
      <c r="DO282" s="219">
        <f t="shared" si="609"/>
        <v>170000000</v>
      </c>
      <c r="DP282" s="219">
        <f t="shared" si="609"/>
        <v>44100000</v>
      </c>
      <c r="DQ282" s="219">
        <f t="shared" si="609"/>
        <v>44100000</v>
      </c>
      <c r="DR282" s="219">
        <f t="shared" si="609"/>
        <v>0</v>
      </c>
      <c r="DS282" s="219">
        <f t="shared" si="609"/>
        <v>70000000</v>
      </c>
      <c r="DT282" s="219">
        <f t="shared" si="609"/>
        <v>1194000000</v>
      </c>
      <c r="DU282" s="219">
        <f t="shared" si="609"/>
        <v>998547931</v>
      </c>
      <c r="DV282" s="219">
        <f t="shared" si="609"/>
        <v>911468131</v>
      </c>
      <c r="DW282" s="219">
        <f t="shared" si="609"/>
        <v>0</v>
      </c>
      <c r="DX282" s="219">
        <f t="shared" si="609"/>
        <v>0</v>
      </c>
      <c r="DY282" s="219">
        <f t="shared" ref="DY282:EW282" si="610">SUM(DY283:DY284)</f>
        <v>0</v>
      </c>
      <c r="DZ282" s="219">
        <f t="shared" si="610"/>
        <v>0</v>
      </c>
      <c r="EA282" s="219">
        <f t="shared" si="610"/>
        <v>0</v>
      </c>
      <c r="EB282" s="219">
        <f t="shared" si="610"/>
        <v>0</v>
      </c>
      <c r="EC282" s="219">
        <f t="shared" si="610"/>
        <v>0</v>
      </c>
      <c r="ED282" s="219">
        <f t="shared" si="610"/>
        <v>0</v>
      </c>
      <c r="EE282" s="219">
        <f t="shared" si="610"/>
        <v>0</v>
      </c>
      <c r="EF282" s="219">
        <f t="shared" si="610"/>
        <v>0</v>
      </c>
      <c r="EG282" s="219">
        <f t="shared" si="610"/>
        <v>0</v>
      </c>
      <c r="EH282" s="219">
        <f t="shared" si="610"/>
        <v>0</v>
      </c>
      <c r="EI282" s="219">
        <f t="shared" si="610"/>
        <v>0</v>
      </c>
      <c r="EJ282" s="219">
        <f t="shared" si="610"/>
        <v>0</v>
      </c>
      <c r="EK282" s="219">
        <f t="shared" si="610"/>
        <v>0</v>
      </c>
      <c r="EL282" s="219">
        <f t="shared" si="610"/>
        <v>0</v>
      </c>
      <c r="EM282" s="219">
        <f t="shared" si="610"/>
        <v>0</v>
      </c>
      <c r="EN282" s="219">
        <f t="shared" si="610"/>
        <v>0</v>
      </c>
      <c r="EO282" s="219">
        <f t="shared" si="610"/>
        <v>0</v>
      </c>
      <c r="EP282" s="219">
        <f t="shared" si="610"/>
        <v>0</v>
      </c>
      <c r="EQ282" s="219">
        <f t="shared" si="610"/>
        <v>0</v>
      </c>
      <c r="ER282" s="219">
        <f t="shared" si="610"/>
        <v>0</v>
      </c>
      <c r="ES282" s="219">
        <f t="shared" si="610"/>
        <v>500000000</v>
      </c>
      <c r="ET282" s="219">
        <f t="shared" si="610"/>
        <v>0</v>
      </c>
      <c r="EU282" s="219">
        <f t="shared" si="610"/>
        <v>0</v>
      </c>
      <c r="EV282" s="219">
        <f t="shared" si="610"/>
        <v>0</v>
      </c>
      <c r="EW282" s="219">
        <f t="shared" si="610"/>
        <v>570000000</v>
      </c>
      <c r="EX282" s="219">
        <f t="shared" ref="EX282:GZ282" si="611">SUM(EX283:EX284)</f>
        <v>1364000000</v>
      </c>
      <c r="EY282" s="219">
        <f t="shared" si="611"/>
        <v>1042647931</v>
      </c>
      <c r="EZ282" s="219">
        <f t="shared" si="611"/>
        <v>955568131</v>
      </c>
      <c r="FA282" s="219">
        <f t="shared" si="611"/>
        <v>0</v>
      </c>
      <c r="FB282" s="219">
        <f t="shared" si="611"/>
        <v>0</v>
      </c>
      <c r="FC282" s="219">
        <f t="shared" si="611"/>
        <v>0</v>
      </c>
      <c r="FD282" s="219">
        <f t="shared" si="611"/>
        <v>0</v>
      </c>
      <c r="FE282" s="219">
        <f t="shared" si="611"/>
        <v>0</v>
      </c>
      <c r="FF282" s="219">
        <f t="shared" si="611"/>
        <v>0</v>
      </c>
      <c r="FG282" s="219">
        <f t="shared" si="611"/>
        <v>0</v>
      </c>
      <c r="FH282" s="219">
        <f t="shared" si="611"/>
        <v>0</v>
      </c>
      <c r="FI282" s="219">
        <f t="shared" si="611"/>
        <v>0</v>
      </c>
      <c r="FJ282" s="219">
        <f t="shared" si="611"/>
        <v>0</v>
      </c>
      <c r="FK282" s="219">
        <f t="shared" si="611"/>
        <v>0</v>
      </c>
      <c r="FL282" s="219">
        <f t="shared" si="611"/>
        <v>70000000</v>
      </c>
      <c r="FM282" s="219">
        <f t="shared" si="611"/>
        <v>1088100000</v>
      </c>
      <c r="FN282" s="219">
        <f t="shared" si="611"/>
        <v>204205000</v>
      </c>
      <c r="FO282" s="219">
        <f t="shared" si="611"/>
        <v>57636000</v>
      </c>
      <c r="FP282" s="219">
        <f t="shared" si="611"/>
        <v>0</v>
      </c>
      <c r="FQ282" s="219">
        <f t="shared" si="611"/>
        <v>0</v>
      </c>
      <c r="FR282" s="219">
        <f t="shared" si="611"/>
        <v>0</v>
      </c>
      <c r="FS282" s="219">
        <f t="shared" si="611"/>
        <v>0</v>
      </c>
      <c r="FT282" s="219">
        <f t="shared" si="611"/>
        <v>0</v>
      </c>
      <c r="FU282" s="219">
        <f t="shared" si="611"/>
        <v>0</v>
      </c>
      <c r="FV282" s="219">
        <f t="shared" si="611"/>
        <v>0</v>
      </c>
      <c r="FW282" s="219">
        <f t="shared" si="611"/>
        <v>0</v>
      </c>
      <c r="FX282" s="219">
        <f t="shared" si="611"/>
        <v>0</v>
      </c>
      <c r="FY282" s="219">
        <f t="shared" si="611"/>
        <v>0</v>
      </c>
      <c r="FZ282" s="219">
        <f t="shared" si="611"/>
        <v>0</v>
      </c>
      <c r="GA282" s="219">
        <f t="shared" si="611"/>
        <v>0</v>
      </c>
      <c r="GB282" s="219">
        <f t="shared" si="611"/>
        <v>0</v>
      </c>
      <c r="GC282" s="219">
        <f t="shared" si="611"/>
        <v>0</v>
      </c>
      <c r="GD282" s="219">
        <f t="shared" si="611"/>
        <v>0</v>
      </c>
      <c r="GE282" s="219">
        <f t="shared" si="611"/>
        <v>0</v>
      </c>
      <c r="GF282" s="219">
        <f t="shared" si="611"/>
        <v>0</v>
      </c>
      <c r="GG282" s="219">
        <f t="shared" si="611"/>
        <v>0</v>
      </c>
      <c r="GH282" s="219">
        <f t="shared" si="611"/>
        <v>0</v>
      </c>
      <c r="GI282" s="219">
        <f t="shared" si="611"/>
        <v>0</v>
      </c>
      <c r="GJ282" s="219">
        <f t="shared" si="611"/>
        <v>0</v>
      </c>
      <c r="GK282" s="219">
        <f t="shared" si="611"/>
        <v>0</v>
      </c>
      <c r="GL282" s="219">
        <f t="shared" si="611"/>
        <v>0</v>
      </c>
      <c r="GM282" s="219">
        <f t="shared" si="611"/>
        <v>0</v>
      </c>
      <c r="GN282" s="219">
        <f t="shared" si="611"/>
        <v>0</v>
      </c>
      <c r="GO282" s="219">
        <f t="shared" si="611"/>
        <v>0</v>
      </c>
      <c r="GP282" s="219">
        <f t="shared" si="611"/>
        <v>1500000000</v>
      </c>
      <c r="GQ282" s="219">
        <f t="shared" si="611"/>
        <v>0</v>
      </c>
      <c r="GR282" s="219">
        <f t="shared" si="611"/>
        <v>0</v>
      </c>
      <c r="GS282" s="219">
        <f t="shared" si="611"/>
        <v>0</v>
      </c>
      <c r="GT282" s="219">
        <f t="shared" si="611"/>
        <v>0</v>
      </c>
      <c r="GU282" s="219">
        <f t="shared" si="611"/>
        <v>1570000000</v>
      </c>
      <c r="GV282" s="219">
        <f t="shared" si="611"/>
        <v>1088100000</v>
      </c>
      <c r="GW282" s="219">
        <f t="shared" si="611"/>
        <v>204205000</v>
      </c>
      <c r="GX282" s="219">
        <f t="shared" si="611"/>
        <v>57636000</v>
      </c>
      <c r="GY282" s="219">
        <f t="shared" si="611"/>
        <v>0</v>
      </c>
      <c r="GZ282" s="820">
        <f t="shared" si="611"/>
        <v>3280000000</v>
      </c>
      <c r="HA282" s="269"/>
      <c r="HB282" s="266"/>
      <c r="HC282" s="299"/>
    </row>
    <row r="283" spans="1:211" ht="165.75" customHeight="1" x14ac:dyDescent="0.2">
      <c r="A283" s="782"/>
      <c r="B283" s="357"/>
      <c r="C283" s="313">
        <v>5</v>
      </c>
      <c r="D283" s="283" t="s">
        <v>411</v>
      </c>
      <c r="E283" s="287" t="s">
        <v>121</v>
      </c>
      <c r="F283" s="287" t="s">
        <v>122</v>
      </c>
      <c r="G283" s="287">
        <v>191</v>
      </c>
      <c r="H283" s="393" t="s">
        <v>667</v>
      </c>
      <c r="I283" s="280" t="s">
        <v>668</v>
      </c>
      <c r="J283" s="284" t="s">
        <v>636</v>
      </c>
      <c r="K283" s="284">
        <v>14</v>
      </c>
      <c r="L283" s="285" t="s">
        <v>58</v>
      </c>
      <c r="M283" s="286" t="s">
        <v>53</v>
      </c>
      <c r="N283" s="286">
        <v>1</v>
      </c>
      <c r="O283" s="287">
        <v>1</v>
      </c>
      <c r="P283" s="288">
        <v>0.6</v>
      </c>
      <c r="Q283" s="546">
        <v>1</v>
      </c>
      <c r="R283" s="289"/>
      <c r="S283" s="291">
        <v>1</v>
      </c>
      <c r="T283" s="286">
        <v>1</v>
      </c>
      <c r="U283" s="286"/>
      <c r="V283" s="291">
        <v>1</v>
      </c>
      <c r="W283" s="286">
        <v>1</v>
      </c>
      <c r="X283" s="285"/>
      <c r="Y283" s="285">
        <v>0.19</v>
      </c>
      <c r="Z283" s="346">
        <f>BM283/BM282</f>
        <v>0.89473684210526316</v>
      </c>
      <c r="AA283" s="286">
        <v>10</v>
      </c>
      <c r="AB283" s="285" t="s">
        <v>389</v>
      </c>
      <c r="AC283" s="53"/>
      <c r="AD283" s="54"/>
      <c r="AE283" s="54"/>
      <c r="AF283" s="54"/>
      <c r="AG283" s="53"/>
      <c r="AH283" s="54"/>
      <c r="AI283" s="54"/>
      <c r="AJ283" s="54"/>
      <c r="AK283" s="55">
        <v>10000000</v>
      </c>
      <c r="AL283" s="55">
        <v>85000000</v>
      </c>
      <c r="AM283" s="54">
        <v>75000000</v>
      </c>
      <c r="AN283" s="54">
        <v>51000000</v>
      </c>
      <c r="AO283" s="53"/>
      <c r="AP283" s="54"/>
      <c r="AQ283" s="54"/>
      <c r="AR283" s="54"/>
      <c r="AS283" s="53"/>
      <c r="AT283" s="54"/>
      <c r="AU283" s="54"/>
      <c r="AV283" s="54"/>
      <c r="AW283" s="53"/>
      <c r="AX283" s="54"/>
      <c r="AY283" s="54"/>
      <c r="AZ283" s="54"/>
      <c r="BA283" s="53"/>
      <c r="BB283" s="54"/>
      <c r="BC283" s="54"/>
      <c r="BD283" s="54"/>
      <c r="BE283" s="53"/>
      <c r="BF283" s="54"/>
      <c r="BG283" s="54"/>
      <c r="BH283" s="54"/>
      <c r="BI283" s="53">
        <v>500000000</v>
      </c>
      <c r="BJ283" s="54"/>
      <c r="BK283" s="54"/>
      <c r="BL283" s="54"/>
      <c r="BM283" s="53">
        <f>+AC283+AG283+AK283+AO283+AS283+AW283+BA283+BE283+BI283</f>
        <v>510000000</v>
      </c>
      <c r="BN283" s="54">
        <f t="shared" ref="BN283:BP284" si="612">AD283+AH283+AL283+AP283+AT283+AX283+BB283+BF283+BJ283</f>
        <v>85000000</v>
      </c>
      <c r="BO283" s="54">
        <f t="shared" si="612"/>
        <v>75000000</v>
      </c>
      <c r="BP283" s="54">
        <f t="shared" si="612"/>
        <v>51000000</v>
      </c>
      <c r="BQ283" s="87"/>
      <c r="BR283" s="87"/>
      <c r="BS283" s="87"/>
      <c r="BT283" s="87"/>
      <c r="BU283" s="87"/>
      <c r="BV283" s="87"/>
      <c r="BW283" s="87"/>
      <c r="BX283" s="87"/>
      <c r="BY283" s="87"/>
      <c r="BZ283" s="87">
        <v>10000000</v>
      </c>
      <c r="CA283" s="87">
        <v>1100000000</v>
      </c>
      <c r="CB283" s="87">
        <v>956439613</v>
      </c>
      <c r="CC283" s="87">
        <v>657437665</v>
      </c>
      <c r="CD283" s="87"/>
      <c r="CE283" s="87"/>
      <c r="CF283" s="87"/>
      <c r="CG283" s="87"/>
      <c r="CH283" s="87"/>
      <c r="CI283" s="87"/>
      <c r="CJ283" s="87"/>
      <c r="CK283" s="87"/>
      <c r="CL283" s="87"/>
      <c r="CM283" s="87"/>
      <c r="CN283" s="87"/>
      <c r="CO283" s="87"/>
      <c r="CP283" s="87"/>
      <c r="CQ283" s="87"/>
      <c r="CR283" s="87"/>
      <c r="CS283" s="87"/>
      <c r="CT283" s="87"/>
      <c r="CU283" s="87"/>
      <c r="CV283" s="87"/>
      <c r="CW283" s="87"/>
      <c r="CX283" s="87"/>
      <c r="CY283" s="87"/>
      <c r="CZ283" s="87"/>
      <c r="DA283" s="87">
        <v>500000000</v>
      </c>
      <c r="DB283" s="87"/>
      <c r="DC283" s="87"/>
      <c r="DD283" s="87"/>
      <c r="DE283" s="85">
        <f t="shared" ref="DE283:DE293" si="613">BQ283+BU283+BZ283+CE283+CI283+CM283+CQ283+CV283+DA283</f>
        <v>510000000</v>
      </c>
      <c r="DF283" s="100">
        <f t="shared" ref="DF283:DH284" si="614">BR283+BV283+CA283+CF283+CJ283+CN283+CR283+CW283+DB283</f>
        <v>1100000000</v>
      </c>
      <c r="DG283" s="100">
        <f t="shared" si="614"/>
        <v>956439613</v>
      </c>
      <c r="DH283" s="100">
        <f t="shared" si="614"/>
        <v>657437665</v>
      </c>
      <c r="DI283" s="100"/>
      <c r="DJ283" s="87"/>
      <c r="DK283" s="86"/>
      <c r="DL283" s="87"/>
      <c r="DM283" s="87"/>
      <c r="DN283" s="87"/>
      <c r="DO283" s="87">
        <v>170000000</v>
      </c>
      <c r="DP283" s="87">
        <v>44100000</v>
      </c>
      <c r="DQ283" s="87">
        <v>44100000</v>
      </c>
      <c r="DR283" s="87"/>
      <c r="DS283" s="87">
        <v>10000000</v>
      </c>
      <c r="DT283" s="87">
        <v>1114000000</v>
      </c>
      <c r="DU283" s="87">
        <v>949600131</v>
      </c>
      <c r="DV283" s="87">
        <v>862520331</v>
      </c>
      <c r="DW283" s="87"/>
      <c r="DX283" s="87"/>
      <c r="DY283" s="87"/>
      <c r="DZ283" s="87"/>
      <c r="EA283" s="87"/>
      <c r="EB283" s="87"/>
      <c r="EC283" s="87"/>
      <c r="ED283" s="87"/>
      <c r="EE283" s="87"/>
      <c r="EF283" s="87"/>
      <c r="EG283" s="87"/>
      <c r="EH283" s="87"/>
      <c r="EI283" s="87"/>
      <c r="EJ283" s="87"/>
      <c r="EK283" s="87"/>
      <c r="EL283" s="87"/>
      <c r="EM283" s="87"/>
      <c r="EN283" s="87"/>
      <c r="EO283" s="87"/>
      <c r="EP283" s="87"/>
      <c r="EQ283" s="87"/>
      <c r="ER283" s="87"/>
      <c r="ES283" s="87">
        <v>500000000</v>
      </c>
      <c r="ET283" s="87"/>
      <c r="EU283" s="87"/>
      <c r="EV283" s="87"/>
      <c r="EW283" s="85">
        <f t="shared" ref="EW283:EX284" si="615">DJ283+DN283+DS283+DX283+EB283+EF283+EJ283+EN283+ES283</f>
        <v>510000000</v>
      </c>
      <c r="EX283" s="90">
        <f t="shared" si="615"/>
        <v>1284000000</v>
      </c>
      <c r="EY283" s="90">
        <f t="shared" ref="EY283:EZ284" si="616">DL283+DP283+DU283+DZ283+ED283+EH283+EL283+EP283+EU283</f>
        <v>993700131</v>
      </c>
      <c r="EZ283" s="90">
        <f t="shared" si="616"/>
        <v>906620331</v>
      </c>
      <c r="FA283" s="192"/>
      <c r="FB283" s="87"/>
      <c r="FC283" s="88"/>
      <c r="FD283" s="88"/>
      <c r="FE283" s="88"/>
      <c r="FF283" s="147"/>
      <c r="FG283" s="87"/>
      <c r="FH283" s="87"/>
      <c r="FI283" s="87"/>
      <c r="FJ283" s="87"/>
      <c r="FK283" s="87"/>
      <c r="FL283" s="87">
        <v>62631579</v>
      </c>
      <c r="FM283" s="87">
        <v>1008600000</v>
      </c>
      <c r="FN283" s="87">
        <v>190215000</v>
      </c>
      <c r="FO283" s="87">
        <v>52040000</v>
      </c>
      <c r="FP283" s="87"/>
      <c r="FQ283" s="87"/>
      <c r="FR283" s="87"/>
      <c r="FS283" s="87"/>
      <c r="FT283" s="87"/>
      <c r="FU283" s="87"/>
      <c r="FV283" s="87"/>
      <c r="FW283" s="87"/>
      <c r="FX283" s="87"/>
      <c r="FY283" s="87"/>
      <c r="FZ283" s="87"/>
      <c r="GA283" s="87"/>
      <c r="GB283" s="87"/>
      <c r="GC283" s="87"/>
      <c r="GD283" s="87"/>
      <c r="GE283" s="87"/>
      <c r="GF283" s="87"/>
      <c r="GG283" s="87"/>
      <c r="GH283" s="87"/>
      <c r="GI283" s="87"/>
      <c r="GJ283" s="87"/>
      <c r="GK283" s="87"/>
      <c r="GL283" s="87"/>
      <c r="GM283" s="87"/>
      <c r="GN283" s="87"/>
      <c r="GO283" s="87"/>
      <c r="GP283" s="87">
        <v>1500000000</v>
      </c>
      <c r="GQ283" s="87"/>
      <c r="GR283" s="87"/>
      <c r="GS283" s="87"/>
      <c r="GT283" s="87"/>
      <c r="GU283" s="85">
        <f>FB283+FG283+FL283+FQ283+FV283+GA283+GF283+GK283+GP283</f>
        <v>1562631579</v>
      </c>
      <c r="GV283" s="85">
        <f t="shared" ref="GV283:GY284" si="617">GQ283+GL283+GG283+GB283+FW283+FR283+FM283+FH283+FC283</f>
        <v>1008600000</v>
      </c>
      <c r="GW283" s="85">
        <f t="shared" si="617"/>
        <v>190215000</v>
      </c>
      <c r="GX283" s="85">
        <f t="shared" si="617"/>
        <v>52040000</v>
      </c>
      <c r="GY283" s="85">
        <f t="shared" si="617"/>
        <v>0</v>
      </c>
      <c r="GZ283" s="772">
        <f>BM283+DE283+EW283+GU283</f>
        <v>3092631579</v>
      </c>
      <c r="HA283" s="738" t="s">
        <v>1126</v>
      </c>
      <c r="HB283" s="299" t="s">
        <v>1399</v>
      </c>
      <c r="HC283" s="299" t="s">
        <v>1712</v>
      </c>
    </row>
    <row r="284" spans="1:211" ht="144" customHeight="1" x14ac:dyDescent="0.2">
      <c r="A284" s="782"/>
      <c r="B284" s="357"/>
      <c r="C284" s="300">
        <v>27</v>
      </c>
      <c r="D284" s="280" t="s">
        <v>577</v>
      </c>
      <c r="E284" s="359" t="s">
        <v>669</v>
      </c>
      <c r="F284" s="359">
        <v>0.92</v>
      </c>
      <c r="G284" s="287">
        <v>192</v>
      </c>
      <c r="H284" s="393" t="s">
        <v>670</v>
      </c>
      <c r="I284" s="280" t="s">
        <v>671</v>
      </c>
      <c r="J284" s="284" t="s">
        <v>636</v>
      </c>
      <c r="K284" s="284">
        <v>14</v>
      </c>
      <c r="L284" s="285" t="s">
        <v>58</v>
      </c>
      <c r="M284" s="286">
        <v>1</v>
      </c>
      <c r="N284" s="286">
        <v>1</v>
      </c>
      <c r="O284" s="287">
        <v>1</v>
      </c>
      <c r="P284" s="288">
        <v>0.4</v>
      </c>
      <c r="Q284" s="546">
        <v>1</v>
      </c>
      <c r="R284" s="289"/>
      <c r="S284" s="291">
        <v>1</v>
      </c>
      <c r="T284" s="286">
        <v>1</v>
      </c>
      <c r="U284" s="286"/>
      <c r="V284" s="291">
        <v>1</v>
      </c>
      <c r="W284" s="286">
        <v>1</v>
      </c>
      <c r="X284" s="285"/>
      <c r="Y284" s="285">
        <v>0.18</v>
      </c>
      <c r="Z284" s="346">
        <f>BM284/BM282</f>
        <v>0.10526315789473684</v>
      </c>
      <c r="AA284" s="286">
        <v>8</v>
      </c>
      <c r="AB284" s="285" t="s">
        <v>135</v>
      </c>
      <c r="AC284" s="53"/>
      <c r="AD284" s="54"/>
      <c r="AE284" s="54"/>
      <c r="AF284" s="54"/>
      <c r="AG284" s="53"/>
      <c r="AH284" s="54"/>
      <c r="AI284" s="54"/>
      <c r="AJ284" s="54"/>
      <c r="AK284" s="53">
        <v>60000000</v>
      </c>
      <c r="AL284" s="54">
        <v>60000000</v>
      </c>
      <c r="AM284" s="54">
        <v>30756666</v>
      </c>
      <c r="AN284" s="54">
        <v>30756666</v>
      </c>
      <c r="AO284" s="53"/>
      <c r="AP284" s="54"/>
      <c r="AQ284" s="54"/>
      <c r="AR284" s="54"/>
      <c r="AS284" s="53"/>
      <c r="AT284" s="54"/>
      <c r="AU284" s="54"/>
      <c r="AV284" s="54"/>
      <c r="AW284" s="53"/>
      <c r="AX284" s="54"/>
      <c r="AY284" s="54"/>
      <c r="AZ284" s="54"/>
      <c r="BA284" s="53"/>
      <c r="BB284" s="54"/>
      <c r="BC284" s="54"/>
      <c r="BD284" s="54"/>
      <c r="BE284" s="53"/>
      <c r="BF284" s="54"/>
      <c r="BG284" s="54"/>
      <c r="BH284" s="54"/>
      <c r="BI284" s="53"/>
      <c r="BJ284" s="54"/>
      <c r="BK284" s="54"/>
      <c r="BL284" s="54"/>
      <c r="BM284" s="53">
        <f>+AC284+AG284+AK284+AO284+AS284+AW284+BA284+BE284+BI284</f>
        <v>60000000</v>
      </c>
      <c r="BN284" s="54">
        <f t="shared" si="612"/>
        <v>60000000</v>
      </c>
      <c r="BO284" s="54">
        <f t="shared" si="612"/>
        <v>30756666</v>
      </c>
      <c r="BP284" s="54">
        <f t="shared" si="612"/>
        <v>30756666</v>
      </c>
      <c r="BQ284" s="87">
        <v>0</v>
      </c>
      <c r="BR284" s="87">
        <v>0</v>
      </c>
      <c r="BS284" s="87">
        <v>0</v>
      </c>
      <c r="BT284" s="87">
        <v>0</v>
      </c>
      <c r="BU284" s="87">
        <v>0</v>
      </c>
      <c r="BV284" s="87">
        <v>15000000</v>
      </c>
      <c r="BW284" s="87">
        <v>15000000</v>
      </c>
      <c r="BX284" s="87">
        <v>15000000</v>
      </c>
      <c r="BY284" s="87"/>
      <c r="BZ284" s="87">
        <v>60000000</v>
      </c>
      <c r="CA284" s="87">
        <v>67000000</v>
      </c>
      <c r="CB284" s="87">
        <v>62005999</v>
      </c>
      <c r="CC284" s="87">
        <v>62005999</v>
      </c>
      <c r="CD284" s="87"/>
      <c r="CE284" s="87">
        <v>0</v>
      </c>
      <c r="CF284" s="87">
        <v>0</v>
      </c>
      <c r="CG284" s="87">
        <v>0</v>
      </c>
      <c r="CH284" s="87">
        <v>0</v>
      </c>
      <c r="CI284" s="87">
        <v>0</v>
      </c>
      <c r="CJ284" s="87">
        <v>0</v>
      </c>
      <c r="CK284" s="87">
        <v>0</v>
      </c>
      <c r="CL284" s="87">
        <v>0</v>
      </c>
      <c r="CM284" s="87">
        <v>0</v>
      </c>
      <c r="CN284" s="87">
        <v>0</v>
      </c>
      <c r="CO284" s="87">
        <v>0</v>
      </c>
      <c r="CP284" s="87">
        <v>0</v>
      </c>
      <c r="CQ284" s="87">
        <v>0</v>
      </c>
      <c r="CR284" s="87">
        <v>0</v>
      </c>
      <c r="CS284" s="87">
        <v>0</v>
      </c>
      <c r="CT284" s="87">
        <v>0</v>
      </c>
      <c r="CU284" s="87"/>
      <c r="CV284" s="87">
        <v>0</v>
      </c>
      <c r="CW284" s="87">
        <v>0</v>
      </c>
      <c r="CX284" s="87">
        <v>0</v>
      </c>
      <c r="CY284" s="87">
        <v>0</v>
      </c>
      <c r="CZ284" s="87"/>
      <c r="DA284" s="87">
        <v>0</v>
      </c>
      <c r="DB284" s="87">
        <v>0</v>
      </c>
      <c r="DC284" s="87">
        <v>0</v>
      </c>
      <c r="DD284" s="87">
        <v>0</v>
      </c>
      <c r="DE284" s="85">
        <f t="shared" si="613"/>
        <v>60000000</v>
      </c>
      <c r="DF284" s="100">
        <f t="shared" si="614"/>
        <v>82000000</v>
      </c>
      <c r="DG284" s="100">
        <f t="shared" si="614"/>
        <v>77005999</v>
      </c>
      <c r="DH284" s="100">
        <f t="shared" si="614"/>
        <v>77005999</v>
      </c>
      <c r="DI284" s="100"/>
      <c r="DJ284" s="87"/>
      <c r="DK284" s="86"/>
      <c r="DL284" s="87"/>
      <c r="DM284" s="87"/>
      <c r="DN284" s="87"/>
      <c r="DO284" s="87"/>
      <c r="DP284" s="87"/>
      <c r="DQ284" s="87"/>
      <c r="DR284" s="87"/>
      <c r="DS284" s="87">
        <v>60000000</v>
      </c>
      <c r="DT284" s="87">
        <v>80000000</v>
      </c>
      <c r="DU284" s="87">
        <v>48947800</v>
      </c>
      <c r="DV284" s="87">
        <v>48947800</v>
      </c>
      <c r="DW284" s="87"/>
      <c r="DX284" s="87"/>
      <c r="DY284" s="87"/>
      <c r="DZ284" s="87"/>
      <c r="EA284" s="87"/>
      <c r="EB284" s="87"/>
      <c r="EC284" s="87"/>
      <c r="ED284" s="87"/>
      <c r="EE284" s="87"/>
      <c r="EF284" s="87"/>
      <c r="EG284" s="87"/>
      <c r="EH284" s="87"/>
      <c r="EI284" s="87"/>
      <c r="EJ284" s="87"/>
      <c r="EK284" s="87"/>
      <c r="EL284" s="87"/>
      <c r="EM284" s="87"/>
      <c r="EN284" s="87"/>
      <c r="EO284" s="87"/>
      <c r="EP284" s="87"/>
      <c r="EQ284" s="87"/>
      <c r="ER284" s="87"/>
      <c r="ES284" s="87"/>
      <c r="ET284" s="87"/>
      <c r="EU284" s="87"/>
      <c r="EV284" s="87"/>
      <c r="EW284" s="85">
        <f t="shared" si="615"/>
        <v>60000000</v>
      </c>
      <c r="EX284" s="90">
        <f t="shared" si="615"/>
        <v>80000000</v>
      </c>
      <c r="EY284" s="90">
        <f t="shared" si="616"/>
        <v>48947800</v>
      </c>
      <c r="EZ284" s="90">
        <f t="shared" si="616"/>
        <v>48947800</v>
      </c>
      <c r="FA284" s="192"/>
      <c r="FB284" s="87"/>
      <c r="FC284" s="88"/>
      <c r="FD284" s="88"/>
      <c r="FE284" s="88"/>
      <c r="FF284" s="147"/>
      <c r="FG284" s="87"/>
      <c r="FH284" s="87"/>
      <c r="FI284" s="87"/>
      <c r="FJ284" s="87"/>
      <c r="FK284" s="87"/>
      <c r="FL284" s="87">
        <v>7368421</v>
      </c>
      <c r="FM284" s="87">
        <v>79500000</v>
      </c>
      <c r="FN284" s="87">
        <v>13990000</v>
      </c>
      <c r="FO284" s="87">
        <v>5596000</v>
      </c>
      <c r="FP284" s="87"/>
      <c r="FQ284" s="87"/>
      <c r="FR284" s="87"/>
      <c r="FS284" s="87"/>
      <c r="FT284" s="87"/>
      <c r="FU284" s="87"/>
      <c r="FV284" s="87"/>
      <c r="FW284" s="87"/>
      <c r="FX284" s="87"/>
      <c r="FY284" s="87"/>
      <c r="FZ284" s="87"/>
      <c r="GA284" s="87"/>
      <c r="GB284" s="87"/>
      <c r="GC284" s="87"/>
      <c r="GD284" s="87"/>
      <c r="GE284" s="87"/>
      <c r="GF284" s="87"/>
      <c r="GG284" s="87"/>
      <c r="GH284" s="87"/>
      <c r="GI284" s="87"/>
      <c r="GJ284" s="87"/>
      <c r="GK284" s="87"/>
      <c r="GL284" s="87"/>
      <c r="GM284" s="87"/>
      <c r="GN284" s="87"/>
      <c r="GO284" s="87"/>
      <c r="GP284" s="87"/>
      <c r="GQ284" s="87"/>
      <c r="GR284" s="87"/>
      <c r="GS284" s="87"/>
      <c r="GT284" s="87"/>
      <c r="GU284" s="85">
        <f>FB284+FG284+FL284+FQ284+FV284+GA284+GF284+GK284+GP284</f>
        <v>7368421</v>
      </c>
      <c r="GV284" s="85">
        <f t="shared" si="617"/>
        <v>79500000</v>
      </c>
      <c r="GW284" s="85">
        <f t="shared" si="617"/>
        <v>13990000</v>
      </c>
      <c r="GX284" s="85">
        <f t="shared" si="617"/>
        <v>5596000</v>
      </c>
      <c r="GY284" s="85">
        <f t="shared" si="617"/>
        <v>0</v>
      </c>
      <c r="GZ284" s="772">
        <f>BM284+DE284+EW284+GU284</f>
        <v>187368421</v>
      </c>
      <c r="HA284" s="738" t="s">
        <v>1127</v>
      </c>
      <c r="HB284" s="299" t="s">
        <v>1400</v>
      </c>
      <c r="HC284" s="299" t="s">
        <v>1713</v>
      </c>
    </row>
    <row r="285" spans="1:211" ht="24.75" customHeight="1" x14ac:dyDescent="0.2">
      <c r="A285" s="782"/>
      <c r="B285" s="357"/>
      <c r="C285" s="266">
        <v>63</v>
      </c>
      <c r="D285" s="267" t="s">
        <v>672</v>
      </c>
      <c r="E285" s="267"/>
      <c r="F285" s="270"/>
      <c r="G285" s="271"/>
      <c r="H285" s="271"/>
      <c r="I285" s="271"/>
      <c r="J285" s="271"/>
      <c r="K285" s="271"/>
      <c r="L285" s="271"/>
      <c r="M285" s="271"/>
      <c r="N285" s="271"/>
      <c r="O285" s="271"/>
      <c r="P285" s="271"/>
      <c r="Q285" s="271"/>
      <c r="R285" s="271"/>
      <c r="S285" s="271"/>
      <c r="T285" s="271"/>
      <c r="U285" s="271"/>
      <c r="V285" s="271"/>
      <c r="W285" s="271"/>
      <c r="X285" s="271"/>
      <c r="Y285" s="271"/>
      <c r="Z285" s="271"/>
      <c r="AA285" s="271"/>
      <c r="AB285" s="271"/>
      <c r="AC285" s="51">
        <f t="shared" ref="AC285:BL285" si="618">SUM(AC286:AC287)</f>
        <v>0</v>
      </c>
      <c r="AD285" s="51">
        <f t="shared" si="618"/>
        <v>0</v>
      </c>
      <c r="AE285" s="51">
        <f t="shared" si="618"/>
        <v>0</v>
      </c>
      <c r="AF285" s="51">
        <f t="shared" si="618"/>
        <v>0</v>
      </c>
      <c r="AG285" s="51">
        <f t="shared" si="618"/>
        <v>0</v>
      </c>
      <c r="AH285" s="51">
        <f t="shared" si="618"/>
        <v>0</v>
      </c>
      <c r="AI285" s="51">
        <f t="shared" si="618"/>
        <v>0</v>
      </c>
      <c r="AJ285" s="51">
        <f t="shared" si="618"/>
        <v>0</v>
      </c>
      <c r="AK285" s="51">
        <f t="shared" si="618"/>
        <v>50000000</v>
      </c>
      <c r="AL285" s="51">
        <f t="shared" si="618"/>
        <v>100000000</v>
      </c>
      <c r="AM285" s="51">
        <f t="shared" si="618"/>
        <v>40500000</v>
      </c>
      <c r="AN285" s="51">
        <f t="shared" si="618"/>
        <v>40500000</v>
      </c>
      <c r="AO285" s="51">
        <f t="shared" si="618"/>
        <v>0</v>
      </c>
      <c r="AP285" s="51">
        <f t="shared" si="618"/>
        <v>0</v>
      </c>
      <c r="AQ285" s="51">
        <f t="shared" si="618"/>
        <v>0</v>
      </c>
      <c r="AR285" s="51">
        <f t="shared" si="618"/>
        <v>0</v>
      </c>
      <c r="AS285" s="51">
        <f t="shared" si="618"/>
        <v>0</v>
      </c>
      <c r="AT285" s="51">
        <f t="shared" si="618"/>
        <v>0</v>
      </c>
      <c r="AU285" s="51">
        <f t="shared" si="618"/>
        <v>0</v>
      </c>
      <c r="AV285" s="51">
        <f t="shared" si="618"/>
        <v>0</v>
      </c>
      <c r="AW285" s="51">
        <f t="shared" si="618"/>
        <v>0</v>
      </c>
      <c r="AX285" s="51">
        <f t="shared" si="618"/>
        <v>0</v>
      </c>
      <c r="AY285" s="51">
        <f t="shared" si="618"/>
        <v>0</v>
      </c>
      <c r="AZ285" s="51">
        <f t="shared" si="618"/>
        <v>0</v>
      </c>
      <c r="BA285" s="51">
        <f t="shared" si="618"/>
        <v>0</v>
      </c>
      <c r="BB285" s="51">
        <f t="shared" si="618"/>
        <v>0</v>
      </c>
      <c r="BC285" s="51">
        <f t="shared" si="618"/>
        <v>0</v>
      </c>
      <c r="BD285" s="51">
        <f t="shared" si="618"/>
        <v>0</v>
      </c>
      <c r="BE285" s="51">
        <f t="shared" si="618"/>
        <v>0</v>
      </c>
      <c r="BF285" s="51">
        <f t="shared" si="618"/>
        <v>0</v>
      </c>
      <c r="BG285" s="51">
        <f t="shared" si="618"/>
        <v>0</v>
      </c>
      <c r="BH285" s="51">
        <f t="shared" si="618"/>
        <v>0</v>
      </c>
      <c r="BI285" s="51">
        <f t="shared" si="618"/>
        <v>0</v>
      </c>
      <c r="BJ285" s="51">
        <f t="shared" si="618"/>
        <v>0</v>
      </c>
      <c r="BK285" s="51">
        <f t="shared" si="618"/>
        <v>0</v>
      </c>
      <c r="BL285" s="51">
        <f t="shared" si="618"/>
        <v>0</v>
      </c>
      <c r="BM285" s="51">
        <f t="shared" ref="BM285:DX285" si="619">SUM(BM286:BM287)</f>
        <v>50000000</v>
      </c>
      <c r="BN285" s="51">
        <f t="shared" si="619"/>
        <v>100000000</v>
      </c>
      <c r="BO285" s="51">
        <f t="shared" si="619"/>
        <v>40500000</v>
      </c>
      <c r="BP285" s="51">
        <f t="shared" si="619"/>
        <v>40500000</v>
      </c>
      <c r="BQ285" s="51">
        <f t="shared" si="619"/>
        <v>0</v>
      </c>
      <c r="BR285" s="51">
        <f t="shared" si="619"/>
        <v>0</v>
      </c>
      <c r="BS285" s="51">
        <f t="shared" si="619"/>
        <v>0</v>
      </c>
      <c r="BT285" s="51">
        <f t="shared" si="619"/>
        <v>0</v>
      </c>
      <c r="BU285" s="51">
        <f t="shared" si="619"/>
        <v>0</v>
      </c>
      <c r="BV285" s="51">
        <f t="shared" si="619"/>
        <v>55000000</v>
      </c>
      <c r="BW285" s="51">
        <f t="shared" si="619"/>
        <v>33416550</v>
      </c>
      <c r="BX285" s="51">
        <f t="shared" si="619"/>
        <v>33416550</v>
      </c>
      <c r="BY285" s="51">
        <f t="shared" si="619"/>
        <v>0</v>
      </c>
      <c r="BZ285" s="51">
        <f t="shared" si="619"/>
        <v>50000000</v>
      </c>
      <c r="CA285" s="51">
        <f t="shared" si="619"/>
        <v>120000000</v>
      </c>
      <c r="CB285" s="51">
        <f t="shared" si="619"/>
        <v>115932400</v>
      </c>
      <c r="CC285" s="51">
        <f t="shared" si="619"/>
        <v>115932400</v>
      </c>
      <c r="CD285" s="51">
        <f t="shared" si="619"/>
        <v>0</v>
      </c>
      <c r="CE285" s="51">
        <f t="shared" si="619"/>
        <v>0</v>
      </c>
      <c r="CF285" s="51">
        <f t="shared" si="619"/>
        <v>0</v>
      </c>
      <c r="CG285" s="51">
        <f t="shared" si="619"/>
        <v>0</v>
      </c>
      <c r="CH285" s="51">
        <f t="shared" si="619"/>
        <v>0</v>
      </c>
      <c r="CI285" s="51">
        <f t="shared" si="619"/>
        <v>0</v>
      </c>
      <c r="CJ285" s="51">
        <f t="shared" si="619"/>
        <v>0</v>
      </c>
      <c r="CK285" s="51">
        <f t="shared" si="619"/>
        <v>0</v>
      </c>
      <c r="CL285" s="51">
        <f t="shared" si="619"/>
        <v>0</v>
      </c>
      <c r="CM285" s="51">
        <f t="shared" si="619"/>
        <v>0</v>
      </c>
      <c r="CN285" s="51">
        <f t="shared" si="619"/>
        <v>0</v>
      </c>
      <c r="CO285" s="51">
        <f t="shared" si="619"/>
        <v>0</v>
      </c>
      <c r="CP285" s="51">
        <f t="shared" si="619"/>
        <v>0</v>
      </c>
      <c r="CQ285" s="51">
        <f t="shared" si="619"/>
        <v>0</v>
      </c>
      <c r="CR285" s="51">
        <f t="shared" si="619"/>
        <v>0</v>
      </c>
      <c r="CS285" s="51">
        <f t="shared" si="619"/>
        <v>0</v>
      </c>
      <c r="CT285" s="51">
        <f t="shared" si="619"/>
        <v>0</v>
      </c>
      <c r="CU285" s="51">
        <f t="shared" si="619"/>
        <v>0</v>
      </c>
      <c r="CV285" s="51">
        <f t="shared" si="619"/>
        <v>0</v>
      </c>
      <c r="CW285" s="51">
        <f t="shared" si="619"/>
        <v>0</v>
      </c>
      <c r="CX285" s="51">
        <f t="shared" si="619"/>
        <v>0</v>
      </c>
      <c r="CY285" s="51">
        <f t="shared" si="619"/>
        <v>0</v>
      </c>
      <c r="CZ285" s="51">
        <f t="shared" si="619"/>
        <v>0</v>
      </c>
      <c r="DA285" s="51">
        <f t="shared" si="619"/>
        <v>0</v>
      </c>
      <c r="DB285" s="51">
        <f t="shared" si="619"/>
        <v>0</v>
      </c>
      <c r="DC285" s="51">
        <f t="shared" si="619"/>
        <v>0</v>
      </c>
      <c r="DD285" s="51">
        <f t="shared" si="619"/>
        <v>0</v>
      </c>
      <c r="DE285" s="51">
        <f t="shared" si="619"/>
        <v>50000000</v>
      </c>
      <c r="DF285" s="51">
        <f t="shared" si="619"/>
        <v>175000000</v>
      </c>
      <c r="DG285" s="51">
        <f t="shared" si="619"/>
        <v>149348950</v>
      </c>
      <c r="DH285" s="51">
        <f t="shared" si="619"/>
        <v>149348950</v>
      </c>
      <c r="DI285" s="51">
        <f t="shared" si="619"/>
        <v>0</v>
      </c>
      <c r="DJ285" s="51">
        <f t="shared" si="619"/>
        <v>0</v>
      </c>
      <c r="DK285" s="51">
        <f t="shared" si="619"/>
        <v>0</v>
      </c>
      <c r="DL285" s="51">
        <f t="shared" si="619"/>
        <v>0</v>
      </c>
      <c r="DM285" s="51">
        <f t="shared" si="619"/>
        <v>0</v>
      </c>
      <c r="DN285" s="51">
        <f t="shared" si="619"/>
        <v>0</v>
      </c>
      <c r="DO285" s="51">
        <f t="shared" si="619"/>
        <v>0</v>
      </c>
      <c r="DP285" s="51">
        <f t="shared" si="619"/>
        <v>0</v>
      </c>
      <c r="DQ285" s="51">
        <f t="shared" si="619"/>
        <v>0</v>
      </c>
      <c r="DR285" s="51">
        <f t="shared" si="619"/>
        <v>0</v>
      </c>
      <c r="DS285" s="51">
        <f t="shared" si="619"/>
        <v>50000000</v>
      </c>
      <c r="DT285" s="51">
        <f t="shared" si="619"/>
        <v>121000000</v>
      </c>
      <c r="DU285" s="51">
        <f t="shared" si="619"/>
        <v>119970467</v>
      </c>
      <c r="DV285" s="51">
        <f t="shared" si="619"/>
        <v>118970467</v>
      </c>
      <c r="DW285" s="51">
        <f t="shared" si="619"/>
        <v>0</v>
      </c>
      <c r="DX285" s="51">
        <f t="shared" si="619"/>
        <v>0</v>
      </c>
      <c r="DY285" s="51">
        <f t="shared" ref="DY285:EW285" si="620">SUM(DY286:DY287)</f>
        <v>0</v>
      </c>
      <c r="DZ285" s="51">
        <f t="shared" si="620"/>
        <v>0</v>
      </c>
      <c r="EA285" s="51">
        <f t="shared" si="620"/>
        <v>0</v>
      </c>
      <c r="EB285" s="51">
        <f t="shared" si="620"/>
        <v>0</v>
      </c>
      <c r="EC285" s="51">
        <f t="shared" si="620"/>
        <v>0</v>
      </c>
      <c r="ED285" s="51">
        <f t="shared" si="620"/>
        <v>0</v>
      </c>
      <c r="EE285" s="51">
        <f t="shared" si="620"/>
        <v>0</v>
      </c>
      <c r="EF285" s="51">
        <f t="shared" si="620"/>
        <v>0</v>
      </c>
      <c r="EG285" s="51">
        <f t="shared" si="620"/>
        <v>0</v>
      </c>
      <c r="EH285" s="51">
        <f t="shared" si="620"/>
        <v>0</v>
      </c>
      <c r="EI285" s="51">
        <f t="shared" si="620"/>
        <v>0</v>
      </c>
      <c r="EJ285" s="51">
        <f t="shared" si="620"/>
        <v>0</v>
      </c>
      <c r="EK285" s="51">
        <f t="shared" si="620"/>
        <v>0</v>
      </c>
      <c r="EL285" s="51">
        <f t="shared" si="620"/>
        <v>0</v>
      </c>
      <c r="EM285" s="51">
        <f t="shared" si="620"/>
        <v>0</v>
      </c>
      <c r="EN285" s="51">
        <f t="shared" si="620"/>
        <v>0</v>
      </c>
      <c r="EO285" s="51">
        <f t="shared" si="620"/>
        <v>0</v>
      </c>
      <c r="EP285" s="51">
        <f t="shared" si="620"/>
        <v>0</v>
      </c>
      <c r="EQ285" s="51">
        <f t="shared" si="620"/>
        <v>0</v>
      </c>
      <c r="ER285" s="51">
        <f t="shared" si="620"/>
        <v>0</v>
      </c>
      <c r="ES285" s="51">
        <f t="shared" si="620"/>
        <v>0</v>
      </c>
      <c r="ET285" s="51">
        <f t="shared" si="620"/>
        <v>0</v>
      </c>
      <c r="EU285" s="51">
        <f t="shared" si="620"/>
        <v>0</v>
      </c>
      <c r="EV285" s="51">
        <f t="shared" si="620"/>
        <v>0</v>
      </c>
      <c r="EW285" s="51">
        <f t="shared" si="620"/>
        <v>50000000</v>
      </c>
      <c r="EX285" s="51">
        <f t="shared" ref="EX285:GZ285" si="621">SUM(EX286:EX287)</f>
        <v>121000000</v>
      </c>
      <c r="EY285" s="51">
        <f t="shared" si="621"/>
        <v>119970467</v>
      </c>
      <c r="EZ285" s="51">
        <f t="shared" si="621"/>
        <v>118970467</v>
      </c>
      <c r="FA285" s="51">
        <f t="shared" si="621"/>
        <v>0</v>
      </c>
      <c r="FB285" s="51">
        <f t="shared" si="621"/>
        <v>0</v>
      </c>
      <c r="FC285" s="51">
        <f t="shared" si="621"/>
        <v>0</v>
      </c>
      <c r="FD285" s="51">
        <f t="shared" si="621"/>
        <v>0</v>
      </c>
      <c r="FE285" s="51">
        <f t="shared" si="621"/>
        <v>0</v>
      </c>
      <c r="FF285" s="51">
        <f t="shared" si="621"/>
        <v>0</v>
      </c>
      <c r="FG285" s="51">
        <f t="shared" si="621"/>
        <v>0</v>
      </c>
      <c r="FH285" s="51">
        <f t="shared" si="621"/>
        <v>0</v>
      </c>
      <c r="FI285" s="51">
        <f t="shared" si="621"/>
        <v>0</v>
      </c>
      <c r="FJ285" s="51">
        <f t="shared" si="621"/>
        <v>0</v>
      </c>
      <c r="FK285" s="51">
        <f t="shared" si="621"/>
        <v>0</v>
      </c>
      <c r="FL285" s="51">
        <f t="shared" si="621"/>
        <v>50000000</v>
      </c>
      <c r="FM285" s="51">
        <f t="shared" si="621"/>
        <v>99360000</v>
      </c>
      <c r="FN285" s="51">
        <f t="shared" si="621"/>
        <v>26170500</v>
      </c>
      <c r="FO285" s="51">
        <f t="shared" si="621"/>
        <v>3583000</v>
      </c>
      <c r="FP285" s="51">
        <f t="shared" si="621"/>
        <v>0</v>
      </c>
      <c r="FQ285" s="51">
        <f t="shared" si="621"/>
        <v>0</v>
      </c>
      <c r="FR285" s="51">
        <f t="shared" si="621"/>
        <v>0</v>
      </c>
      <c r="FS285" s="51">
        <f t="shared" si="621"/>
        <v>0</v>
      </c>
      <c r="FT285" s="51">
        <f t="shared" si="621"/>
        <v>0</v>
      </c>
      <c r="FU285" s="51">
        <f t="shared" si="621"/>
        <v>0</v>
      </c>
      <c r="FV285" s="51">
        <f t="shared" si="621"/>
        <v>0</v>
      </c>
      <c r="FW285" s="51">
        <f t="shared" si="621"/>
        <v>0</v>
      </c>
      <c r="FX285" s="51">
        <f t="shared" si="621"/>
        <v>0</v>
      </c>
      <c r="FY285" s="51">
        <f t="shared" si="621"/>
        <v>0</v>
      </c>
      <c r="FZ285" s="51">
        <f t="shared" si="621"/>
        <v>0</v>
      </c>
      <c r="GA285" s="51">
        <f t="shared" si="621"/>
        <v>0</v>
      </c>
      <c r="GB285" s="51">
        <f t="shared" si="621"/>
        <v>0</v>
      </c>
      <c r="GC285" s="51">
        <f t="shared" si="621"/>
        <v>0</v>
      </c>
      <c r="GD285" s="51">
        <f t="shared" si="621"/>
        <v>0</v>
      </c>
      <c r="GE285" s="51">
        <f t="shared" si="621"/>
        <v>0</v>
      </c>
      <c r="GF285" s="51">
        <f t="shared" si="621"/>
        <v>0</v>
      </c>
      <c r="GG285" s="51">
        <f t="shared" si="621"/>
        <v>0</v>
      </c>
      <c r="GH285" s="51">
        <f t="shared" si="621"/>
        <v>0</v>
      </c>
      <c r="GI285" s="51">
        <f t="shared" si="621"/>
        <v>0</v>
      </c>
      <c r="GJ285" s="51">
        <f t="shared" si="621"/>
        <v>0</v>
      </c>
      <c r="GK285" s="51">
        <f t="shared" si="621"/>
        <v>0</v>
      </c>
      <c r="GL285" s="51">
        <f t="shared" si="621"/>
        <v>0</v>
      </c>
      <c r="GM285" s="51">
        <f t="shared" si="621"/>
        <v>0</v>
      </c>
      <c r="GN285" s="51">
        <f t="shared" si="621"/>
        <v>0</v>
      </c>
      <c r="GO285" s="51">
        <f t="shared" si="621"/>
        <v>0</v>
      </c>
      <c r="GP285" s="51">
        <f t="shared" si="621"/>
        <v>0</v>
      </c>
      <c r="GQ285" s="51">
        <f t="shared" si="621"/>
        <v>0</v>
      </c>
      <c r="GR285" s="51">
        <f t="shared" si="621"/>
        <v>0</v>
      </c>
      <c r="GS285" s="51">
        <f t="shared" si="621"/>
        <v>0</v>
      </c>
      <c r="GT285" s="51">
        <f t="shared" si="621"/>
        <v>0</v>
      </c>
      <c r="GU285" s="51">
        <f t="shared" si="621"/>
        <v>50000000</v>
      </c>
      <c r="GV285" s="51">
        <f t="shared" si="621"/>
        <v>99360000</v>
      </c>
      <c r="GW285" s="51">
        <f t="shared" si="621"/>
        <v>26170500</v>
      </c>
      <c r="GX285" s="51">
        <f t="shared" si="621"/>
        <v>3583000</v>
      </c>
      <c r="GY285" s="51">
        <f t="shared" si="621"/>
        <v>0</v>
      </c>
      <c r="GZ285" s="771">
        <f t="shared" si="621"/>
        <v>200000000</v>
      </c>
      <c r="HA285" s="271"/>
      <c r="HB285" s="277"/>
      <c r="HC285" s="299"/>
    </row>
    <row r="286" spans="1:211" ht="59.25" customHeight="1" x14ac:dyDescent="0.2">
      <c r="A286" s="782"/>
      <c r="B286" s="357"/>
      <c r="C286" s="313">
        <v>14</v>
      </c>
      <c r="D286" s="297" t="s">
        <v>413</v>
      </c>
      <c r="E286" s="359">
        <v>6.2E-2</v>
      </c>
      <c r="F286" s="359">
        <v>0.03</v>
      </c>
      <c r="G286" s="287">
        <v>193</v>
      </c>
      <c r="H286" s="393" t="s">
        <v>673</v>
      </c>
      <c r="I286" s="280" t="s">
        <v>674</v>
      </c>
      <c r="J286" s="284" t="s">
        <v>636</v>
      </c>
      <c r="K286" s="284">
        <v>14</v>
      </c>
      <c r="L286" s="285" t="s">
        <v>58</v>
      </c>
      <c r="M286" s="286">
        <v>1</v>
      </c>
      <c r="N286" s="286">
        <v>1</v>
      </c>
      <c r="O286" s="287">
        <v>1</v>
      </c>
      <c r="P286" s="288">
        <v>0</v>
      </c>
      <c r="Q286" s="546">
        <v>1</v>
      </c>
      <c r="R286" s="289"/>
      <c r="S286" s="291">
        <v>1</v>
      </c>
      <c r="T286" s="286">
        <v>1</v>
      </c>
      <c r="U286" s="286"/>
      <c r="V286" s="291">
        <v>1</v>
      </c>
      <c r="W286" s="286">
        <v>1</v>
      </c>
      <c r="X286" s="285"/>
      <c r="Y286" s="285">
        <v>0</v>
      </c>
      <c r="Z286" s="346">
        <f>BM286/BM285</f>
        <v>0.3</v>
      </c>
      <c r="AA286" s="286">
        <v>4</v>
      </c>
      <c r="AB286" s="285" t="s">
        <v>114</v>
      </c>
      <c r="AC286" s="53"/>
      <c r="AD286" s="54"/>
      <c r="AE286" s="54"/>
      <c r="AF286" s="54"/>
      <c r="AG286" s="53"/>
      <c r="AH286" s="54"/>
      <c r="AI286" s="54"/>
      <c r="AJ286" s="54"/>
      <c r="AK286" s="57">
        <v>15000000</v>
      </c>
      <c r="AL286" s="55">
        <f>15000000+25000000</f>
        <v>40000000</v>
      </c>
      <c r="AM286" s="58">
        <v>0</v>
      </c>
      <c r="AN286" s="58">
        <v>0</v>
      </c>
      <c r="AO286" s="57"/>
      <c r="AP286" s="58"/>
      <c r="AQ286" s="58"/>
      <c r="AR286" s="54"/>
      <c r="AS286" s="53"/>
      <c r="AT286" s="54"/>
      <c r="AU286" s="54"/>
      <c r="AV286" s="54"/>
      <c r="AW286" s="53"/>
      <c r="AX286" s="54"/>
      <c r="AY286" s="54"/>
      <c r="AZ286" s="54"/>
      <c r="BA286" s="53"/>
      <c r="BB286" s="54"/>
      <c r="BC286" s="54"/>
      <c r="BD286" s="54"/>
      <c r="BE286" s="53"/>
      <c r="BF286" s="54"/>
      <c r="BG286" s="54"/>
      <c r="BH286" s="54"/>
      <c r="BI286" s="53"/>
      <c r="BJ286" s="54"/>
      <c r="BK286" s="54"/>
      <c r="BL286" s="54"/>
      <c r="BM286" s="53">
        <f>+AC286+AG286+AK286+AO286+AS286+AW286+BA286+BE286+BI286</f>
        <v>15000000</v>
      </c>
      <c r="BN286" s="54">
        <f t="shared" ref="BN286:BP287" si="622">AD286+AH286+AL286+AP286+AT286+AX286+BB286+BF286+BJ286</f>
        <v>40000000</v>
      </c>
      <c r="BO286" s="54">
        <f t="shared" si="622"/>
        <v>0</v>
      </c>
      <c r="BP286" s="54">
        <f t="shared" si="622"/>
        <v>0</v>
      </c>
      <c r="BQ286" s="87"/>
      <c r="BR286" s="87"/>
      <c r="BS286" s="87"/>
      <c r="BT286" s="87"/>
      <c r="BU286" s="87"/>
      <c r="BV286" s="87"/>
      <c r="BW286" s="87"/>
      <c r="BX286" s="87"/>
      <c r="BY286" s="87"/>
      <c r="BZ286" s="87">
        <v>15000000</v>
      </c>
      <c r="CA286" s="87">
        <v>75000000</v>
      </c>
      <c r="CB286" s="87">
        <v>75000000</v>
      </c>
      <c r="CC286" s="87">
        <v>75000000</v>
      </c>
      <c r="CD286" s="87"/>
      <c r="CE286" s="87"/>
      <c r="CF286" s="87"/>
      <c r="CG286" s="87"/>
      <c r="CH286" s="87"/>
      <c r="CI286" s="87"/>
      <c r="CJ286" s="87"/>
      <c r="CK286" s="87"/>
      <c r="CL286" s="87"/>
      <c r="CM286" s="87"/>
      <c r="CN286" s="87"/>
      <c r="CO286" s="87"/>
      <c r="CP286" s="87"/>
      <c r="CQ286" s="87"/>
      <c r="CR286" s="87"/>
      <c r="CS286" s="87"/>
      <c r="CT286" s="87"/>
      <c r="CU286" s="87"/>
      <c r="CV286" s="87"/>
      <c r="CW286" s="87"/>
      <c r="CX286" s="87"/>
      <c r="CY286" s="87"/>
      <c r="CZ286" s="87"/>
      <c r="DA286" s="87"/>
      <c r="DB286" s="87"/>
      <c r="DC286" s="87"/>
      <c r="DD286" s="87"/>
      <c r="DE286" s="85">
        <f t="shared" si="613"/>
        <v>15000000</v>
      </c>
      <c r="DF286" s="100">
        <f t="shared" ref="DF286:DH287" si="623">BR286+BV286+CA286+CF286+CJ286+CN286+CR286+CW286+DB286</f>
        <v>75000000</v>
      </c>
      <c r="DG286" s="100">
        <f t="shared" si="623"/>
        <v>75000000</v>
      </c>
      <c r="DH286" s="100">
        <f t="shared" si="623"/>
        <v>75000000</v>
      </c>
      <c r="DI286" s="100"/>
      <c r="DJ286" s="87"/>
      <c r="DK286" s="86"/>
      <c r="DL286" s="87"/>
      <c r="DM286" s="87"/>
      <c r="DN286" s="87"/>
      <c r="DO286" s="87"/>
      <c r="DP286" s="87"/>
      <c r="DQ286" s="87"/>
      <c r="DR286" s="87"/>
      <c r="DS286" s="87">
        <v>15000000</v>
      </c>
      <c r="DT286" s="70">
        <v>30000000</v>
      </c>
      <c r="DU286" s="87">
        <v>30000000</v>
      </c>
      <c r="DV286" s="87">
        <v>30000000</v>
      </c>
      <c r="DW286" s="87"/>
      <c r="DX286" s="87"/>
      <c r="DY286" s="87"/>
      <c r="DZ286" s="87"/>
      <c r="EA286" s="87"/>
      <c r="EB286" s="87"/>
      <c r="EC286" s="87"/>
      <c r="ED286" s="87"/>
      <c r="EE286" s="87"/>
      <c r="EF286" s="87"/>
      <c r="EG286" s="87"/>
      <c r="EH286" s="87"/>
      <c r="EI286" s="87"/>
      <c r="EJ286" s="87"/>
      <c r="EK286" s="87"/>
      <c r="EL286" s="87"/>
      <c r="EM286" s="87"/>
      <c r="EN286" s="87"/>
      <c r="EO286" s="87"/>
      <c r="EP286" s="87"/>
      <c r="EQ286" s="87"/>
      <c r="ER286" s="87"/>
      <c r="ES286" s="87"/>
      <c r="ET286" s="87"/>
      <c r="EU286" s="87"/>
      <c r="EV286" s="87"/>
      <c r="EW286" s="85">
        <f t="shared" ref="EW286:EX287" si="624">DJ286+DN286+DS286+DX286+EB286+EF286+EJ286+EN286+ES286</f>
        <v>15000000</v>
      </c>
      <c r="EX286" s="90">
        <f t="shared" si="624"/>
        <v>30000000</v>
      </c>
      <c r="EY286" s="90">
        <f t="shared" ref="EY286:EZ287" si="625">DL286+DP286+DU286+DZ286+ED286+EH286+EL286+EP286+EU286</f>
        <v>30000000</v>
      </c>
      <c r="EZ286" s="90">
        <f t="shared" si="625"/>
        <v>30000000</v>
      </c>
      <c r="FA286" s="192"/>
      <c r="FB286" s="87"/>
      <c r="FC286" s="88"/>
      <c r="FD286" s="88"/>
      <c r="FE286" s="88"/>
      <c r="FF286" s="147"/>
      <c r="FG286" s="87"/>
      <c r="FH286" s="87"/>
      <c r="FI286" s="87"/>
      <c r="FJ286" s="87"/>
      <c r="FK286" s="87"/>
      <c r="FL286" s="87">
        <v>15000000</v>
      </c>
      <c r="FM286" s="87">
        <v>29800000</v>
      </c>
      <c r="FN286" s="87"/>
      <c r="FO286" s="87"/>
      <c r="FP286" s="87"/>
      <c r="FQ286" s="87"/>
      <c r="FR286" s="87"/>
      <c r="FS286" s="87"/>
      <c r="FT286" s="87"/>
      <c r="FU286" s="87"/>
      <c r="FV286" s="87"/>
      <c r="FW286" s="87"/>
      <c r="FX286" s="87"/>
      <c r="FY286" s="87"/>
      <c r="FZ286" s="87"/>
      <c r="GA286" s="87"/>
      <c r="GB286" s="87"/>
      <c r="GC286" s="87"/>
      <c r="GD286" s="87"/>
      <c r="GE286" s="87"/>
      <c r="GF286" s="87"/>
      <c r="GG286" s="87"/>
      <c r="GH286" s="87"/>
      <c r="GI286" s="87"/>
      <c r="GJ286" s="87"/>
      <c r="GK286" s="87"/>
      <c r="GL286" s="87"/>
      <c r="GM286" s="87"/>
      <c r="GN286" s="87"/>
      <c r="GO286" s="87"/>
      <c r="GP286" s="87"/>
      <c r="GQ286" s="87"/>
      <c r="GR286" s="87"/>
      <c r="GS286" s="87"/>
      <c r="GT286" s="87"/>
      <c r="GU286" s="85">
        <f>FB286+FG286+FL286+FQ286+FV286+GA286+GF286+GK286+GP286</f>
        <v>15000000</v>
      </c>
      <c r="GV286" s="85">
        <f t="shared" ref="GV286:GY287" si="626">GQ286+GL286+GG286+GB286+FW286+FR286+FM286+FH286+FC286</f>
        <v>29800000</v>
      </c>
      <c r="GW286" s="85">
        <f t="shared" si="626"/>
        <v>0</v>
      </c>
      <c r="GX286" s="85">
        <f t="shared" si="626"/>
        <v>0</v>
      </c>
      <c r="GY286" s="85">
        <f t="shared" si="626"/>
        <v>0</v>
      </c>
      <c r="GZ286" s="772">
        <f>BM286+DE286+EW286+GU286</f>
        <v>60000000</v>
      </c>
      <c r="HA286" s="738" t="s">
        <v>1128</v>
      </c>
      <c r="HB286" s="303" t="s">
        <v>1401</v>
      </c>
      <c r="HC286" s="299" t="s">
        <v>1714</v>
      </c>
    </row>
    <row r="287" spans="1:211" ht="69.75" customHeight="1" x14ac:dyDescent="0.2">
      <c r="A287" s="782"/>
      <c r="B287" s="357"/>
      <c r="C287" s="300">
        <v>13</v>
      </c>
      <c r="D287" s="283" t="s">
        <v>540</v>
      </c>
      <c r="E287" s="309" t="s">
        <v>675</v>
      </c>
      <c r="F287" s="717" t="s">
        <v>542</v>
      </c>
      <c r="G287" s="287">
        <v>194</v>
      </c>
      <c r="H287" s="393" t="s">
        <v>676</v>
      </c>
      <c r="I287" s="280" t="s">
        <v>677</v>
      </c>
      <c r="J287" s="284" t="s">
        <v>636</v>
      </c>
      <c r="K287" s="284">
        <v>14</v>
      </c>
      <c r="L287" s="285" t="s">
        <v>58</v>
      </c>
      <c r="M287" s="286">
        <v>1</v>
      </c>
      <c r="N287" s="286">
        <v>1</v>
      </c>
      <c r="O287" s="287">
        <v>1</v>
      </c>
      <c r="P287" s="288">
        <v>0.5</v>
      </c>
      <c r="Q287" s="546">
        <v>1</v>
      </c>
      <c r="R287" s="289"/>
      <c r="S287" s="291">
        <v>0.66</v>
      </c>
      <c r="T287" s="286">
        <v>1</v>
      </c>
      <c r="U287" s="286"/>
      <c r="V287" s="291">
        <v>1</v>
      </c>
      <c r="W287" s="286">
        <v>1</v>
      </c>
      <c r="X287" s="285"/>
      <c r="Y287" s="285">
        <v>0.38</v>
      </c>
      <c r="Z287" s="346">
        <f>BM287/BM285</f>
        <v>0.7</v>
      </c>
      <c r="AA287" s="286">
        <v>2</v>
      </c>
      <c r="AB287" s="285" t="s">
        <v>141</v>
      </c>
      <c r="AC287" s="53"/>
      <c r="AD287" s="54"/>
      <c r="AE287" s="54"/>
      <c r="AF287" s="54"/>
      <c r="AG287" s="53"/>
      <c r="AH287" s="54"/>
      <c r="AI287" s="54"/>
      <c r="AJ287" s="54"/>
      <c r="AK287" s="57">
        <f>35000000</f>
        <v>35000000</v>
      </c>
      <c r="AL287" s="55">
        <v>60000000</v>
      </c>
      <c r="AM287" s="58">
        <v>40500000</v>
      </c>
      <c r="AN287" s="58">
        <v>40500000</v>
      </c>
      <c r="AO287" s="57"/>
      <c r="AP287" s="58"/>
      <c r="AQ287" s="58"/>
      <c r="AR287" s="54"/>
      <c r="AS287" s="53"/>
      <c r="AT287" s="54"/>
      <c r="AU287" s="54"/>
      <c r="AV287" s="54"/>
      <c r="AW287" s="53"/>
      <c r="AX287" s="54"/>
      <c r="AY287" s="54"/>
      <c r="AZ287" s="54"/>
      <c r="BA287" s="53"/>
      <c r="BB287" s="54"/>
      <c r="BC287" s="54"/>
      <c r="BD287" s="54"/>
      <c r="BE287" s="53"/>
      <c r="BF287" s="54"/>
      <c r="BG287" s="54"/>
      <c r="BH287" s="54"/>
      <c r="BI287" s="53"/>
      <c r="BJ287" s="54"/>
      <c r="BK287" s="54"/>
      <c r="BL287" s="54"/>
      <c r="BM287" s="53">
        <f>+AC287+AG287+AK287+AO287+AS287+AW287+BA287+BE287+BI287</f>
        <v>35000000</v>
      </c>
      <c r="BN287" s="54">
        <f t="shared" si="622"/>
        <v>60000000</v>
      </c>
      <c r="BO287" s="54">
        <f t="shared" si="622"/>
        <v>40500000</v>
      </c>
      <c r="BP287" s="54">
        <f t="shared" si="622"/>
        <v>40500000</v>
      </c>
      <c r="BQ287" s="87"/>
      <c r="BR287" s="87"/>
      <c r="BS287" s="87"/>
      <c r="BT287" s="87"/>
      <c r="BU287" s="87"/>
      <c r="BV287" s="87">
        <v>55000000</v>
      </c>
      <c r="BW287" s="87">
        <v>33416550</v>
      </c>
      <c r="BX287" s="87">
        <v>33416550</v>
      </c>
      <c r="BY287" s="87"/>
      <c r="BZ287" s="87">
        <v>35000000</v>
      </c>
      <c r="CA287" s="87">
        <v>45000000</v>
      </c>
      <c r="CB287" s="87">
        <v>40932400</v>
      </c>
      <c r="CC287" s="87">
        <v>40932400</v>
      </c>
      <c r="CD287" s="87"/>
      <c r="CE287" s="87"/>
      <c r="CF287" s="87"/>
      <c r="CG287" s="87"/>
      <c r="CH287" s="87"/>
      <c r="CI287" s="87"/>
      <c r="CJ287" s="87"/>
      <c r="CK287" s="87"/>
      <c r="CL287" s="87"/>
      <c r="CM287" s="87"/>
      <c r="CN287" s="87"/>
      <c r="CO287" s="87"/>
      <c r="CP287" s="87"/>
      <c r="CQ287" s="87"/>
      <c r="CR287" s="87"/>
      <c r="CS287" s="87"/>
      <c r="CT287" s="87"/>
      <c r="CU287" s="87"/>
      <c r="CV287" s="87"/>
      <c r="CW287" s="87"/>
      <c r="CX287" s="87"/>
      <c r="CY287" s="87"/>
      <c r="CZ287" s="87"/>
      <c r="DA287" s="87"/>
      <c r="DB287" s="87"/>
      <c r="DC287" s="87"/>
      <c r="DD287" s="87"/>
      <c r="DE287" s="85">
        <f t="shared" si="613"/>
        <v>35000000</v>
      </c>
      <c r="DF287" s="100">
        <f t="shared" si="623"/>
        <v>100000000</v>
      </c>
      <c r="DG287" s="100">
        <f t="shared" si="623"/>
        <v>74348950</v>
      </c>
      <c r="DH287" s="100">
        <f t="shared" si="623"/>
        <v>74348950</v>
      </c>
      <c r="DI287" s="100"/>
      <c r="DJ287" s="87"/>
      <c r="DK287" s="86"/>
      <c r="DL287" s="87"/>
      <c r="DM287" s="87"/>
      <c r="DN287" s="87"/>
      <c r="DO287" s="87"/>
      <c r="DP287" s="87"/>
      <c r="DQ287" s="87"/>
      <c r="DR287" s="87"/>
      <c r="DS287" s="87">
        <v>35000000</v>
      </c>
      <c r="DT287" s="87">
        <v>91000000</v>
      </c>
      <c r="DU287" s="87">
        <v>89970467</v>
      </c>
      <c r="DV287" s="87">
        <v>88970467</v>
      </c>
      <c r="DW287" s="87"/>
      <c r="DX287" s="87"/>
      <c r="DY287" s="87"/>
      <c r="DZ287" s="87"/>
      <c r="EA287" s="87"/>
      <c r="EB287" s="87"/>
      <c r="EC287" s="87"/>
      <c r="ED287" s="87"/>
      <c r="EE287" s="87"/>
      <c r="EF287" s="87"/>
      <c r="EG287" s="87"/>
      <c r="EH287" s="87"/>
      <c r="EI287" s="87"/>
      <c r="EJ287" s="87"/>
      <c r="EK287" s="87"/>
      <c r="EL287" s="87"/>
      <c r="EM287" s="87"/>
      <c r="EN287" s="87"/>
      <c r="EO287" s="87"/>
      <c r="EP287" s="87"/>
      <c r="EQ287" s="87"/>
      <c r="ER287" s="87"/>
      <c r="ES287" s="87"/>
      <c r="ET287" s="87"/>
      <c r="EU287" s="87"/>
      <c r="EV287" s="87"/>
      <c r="EW287" s="85">
        <f t="shared" si="624"/>
        <v>35000000</v>
      </c>
      <c r="EX287" s="90">
        <f t="shared" si="624"/>
        <v>91000000</v>
      </c>
      <c r="EY287" s="90">
        <f t="shared" si="625"/>
        <v>89970467</v>
      </c>
      <c r="EZ287" s="90">
        <f t="shared" si="625"/>
        <v>88970467</v>
      </c>
      <c r="FA287" s="192"/>
      <c r="FB287" s="87"/>
      <c r="FC287" s="88"/>
      <c r="FD287" s="88"/>
      <c r="FE287" s="88"/>
      <c r="FF287" s="147"/>
      <c r="FG287" s="87"/>
      <c r="FH287" s="87"/>
      <c r="FI287" s="87"/>
      <c r="FJ287" s="87"/>
      <c r="FK287" s="87"/>
      <c r="FL287" s="87">
        <v>35000000</v>
      </c>
      <c r="FM287" s="87">
        <v>69560000</v>
      </c>
      <c r="FN287" s="87">
        <v>26170500</v>
      </c>
      <c r="FO287" s="87">
        <v>3583000</v>
      </c>
      <c r="FP287" s="87"/>
      <c r="FQ287" s="87"/>
      <c r="FR287" s="87"/>
      <c r="FS287" s="87"/>
      <c r="FT287" s="87"/>
      <c r="FU287" s="87"/>
      <c r="FV287" s="87"/>
      <c r="FW287" s="87"/>
      <c r="FX287" s="87"/>
      <c r="FY287" s="87"/>
      <c r="FZ287" s="87"/>
      <c r="GA287" s="87"/>
      <c r="GB287" s="87"/>
      <c r="GC287" s="87"/>
      <c r="GD287" s="87"/>
      <c r="GE287" s="87"/>
      <c r="GF287" s="87"/>
      <c r="GG287" s="87"/>
      <c r="GH287" s="87"/>
      <c r="GI287" s="87"/>
      <c r="GJ287" s="87"/>
      <c r="GK287" s="87"/>
      <c r="GL287" s="87"/>
      <c r="GM287" s="87"/>
      <c r="GN287" s="87"/>
      <c r="GO287" s="87"/>
      <c r="GP287" s="87"/>
      <c r="GQ287" s="87"/>
      <c r="GR287" s="87"/>
      <c r="GS287" s="87"/>
      <c r="GT287" s="87"/>
      <c r="GU287" s="85">
        <f>FB287+FG287+FL287+FQ287+FV287+GA287+GF287+GK287+GP287</f>
        <v>35000000</v>
      </c>
      <c r="GV287" s="85">
        <f t="shared" si="626"/>
        <v>69560000</v>
      </c>
      <c r="GW287" s="85">
        <f t="shared" si="626"/>
        <v>26170500</v>
      </c>
      <c r="GX287" s="85">
        <f t="shared" si="626"/>
        <v>3583000</v>
      </c>
      <c r="GY287" s="85">
        <f t="shared" si="626"/>
        <v>0</v>
      </c>
      <c r="GZ287" s="772">
        <f>BM287+DE287+EW287+GU287</f>
        <v>140000000</v>
      </c>
      <c r="HA287" s="738" t="s">
        <v>1129</v>
      </c>
      <c r="HB287" s="299" t="s">
        <v>1402</v>
      </c>
      <c r="HC287" s="299" t="s">
        <v>1715</v>
      </c>
    </row>
    <row r="288" spans="1:211" ht="24.75" customHeight="1" x14ac:dyDescent="0.2">
      <c r="A288" s="782"/>
      <c r="B288" s="357"/>
      <c r="C288" s="266">
        <v>64</v>
      </c>
      <c r="D288" s="267" t="s">
        <v>678</v>
      </c>
      <c r="E288" s="270"/>
      <c r="F288" s="270"/>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51">
        <f t="shared" ref="AC288:BL288" si="627">SUM(AC289)</f>
        <v>0</v>
      </c>
      <c r="AD288" s="51">
        <f t="shared" si="627"/>
        <v>0</v>
      </c>
      <c r="AE288" s="51">
        <f t="shared" si="627"/>
        <v>0</v>
      </c>
      <c r="AF288" s="51">
        <f t="shared" si="627"/>
        <v>0</v>
      </c>
      <c r="AG288" s="51">
        <f t="shared" si="627"/>
        <v>0</v>
      </c>
      <c r="AH288" s="51">
        <f t="shared" si="627"/>
        <v>0</v>
      </c>
      <c r="AI288" s="51">
        <f t="shared" si="627"/>
        <v>0</v>
      </c>
      <c r="AJ288" s="51">
        <f t="shared" si="627"/>
        <v>0</v>
      </c>
      <c r="AK288" s="51">
        <f t="shared" si="627"/>
        <v>50000000</v>
      </c>
      <c r="AL288" s="51">
        <f t="shared" si="627"/>
        <v>100000000</v>
      </c>
      <c r="AM288" s="51">
        <f t="shared" si="627"/>
        <v>94400000</v>
      </c>
      <c r="AN288" s="51">
        <f t="shared" si="627"/>
        <v>94400000</v>
      </c>
      <c r="AO288" s="51">
        <f t="shared" si="627"/>
        <v>0</v>
      </c>
      <c r="AP288" s="51">
        <f t="shared" si="627"/>
        <v>0</v>
      </c>
      <c r="AQ288" s="51">
        <f t="shared" si="627"/>
        <v>0</v>
      </c>
      <c r="AR288" s="51">
        <f t="shared" si="627"/>
        <v>0</v>
      </c>
      <c r="AS288" s="51">
        <f t="shared" si="627"/>
        <v>0</v>
      </c>
      <c r="AT288" s="51">
        <f t="shared" si="627"/>
        <v>0</v>
      </c>
      <c r="AU288" s="51">
        <f t="shared" si="627"/>
        <v>0</v>
      </c>
      <c r="AV288" s="51">
        <f t="shared" si="627"/>
        <v>0</v>
      </c>
      <c r="AW288" s="51">
        <f t="shared" si="627"/>
        <v>0</v>
      </c>
      <c r="AX288" s="51">
        <f t="shared" si="627"/>
        <v>0</v>
      </c>
      <c r="AY288" s="51">
        <f t="shared" si="627"/>
        <v>0</v>
      </c>
      <c r="AZ288" s="51">
        <f t="shared" si="627"/>
        <v>0</v>
      </c>
      <c r="BA288" s="51">
        <f t="shared" si="627"/>
        <v>0</v>
      </c>
      <c r="BB288" s="51">
        <f t="shared" si="627"/>
        <v>0</v>
      </c>
      <c r="BC288" s="51">
        <f t="shared" si="627"/>
        <v>0</v>
      </c>
      <c r="BD288" s="51">
        <f t="shared" si="627"/>
        <v>0</v>
      </c>
      <c r="BE288" s="51">
        <f t="shared" si="627"/>
        <v>0</v>
      </c>
      <c r="BF288" s="51">
        <f t="shared" si="627"/>
        <v>0</v>
      </c>
      <c r="BG288" s="51">
        <f t="shared" si="627"/>
        <v>0</v>
      </c>
      <c r="BH288" s="51">
        <f t="shared" si="627"/>
        <v>0</v>
      </c>
      <c r="BI288" s="51">
        <f t="shared" si="627"/>
        <v>0</v>
      </c>
      <c r="BJ288" s="51">
        <f t="shared" si="627"/>
        <v>0</v>
      </c>
      <c r="BK288" s="51">
        <f t="shared" si="627"/>
        <v>0</v>
      </c>
      <c r="BL288" s="51">
        <f t="shared" si="627"/>
        <v>0</v>
      </c>
      <c r="BM288" s="51">
        <f t="shared" ref="BM288:DX288" si="628">SUM(BM289)</f>
        <v>50000000</v>
      </c>
      <c r="BN288" s="51">
        <f t="shared" si="628"/>
        <v>100000000</v>
      </c>
      <c r="BO288" s="51">
        <f t="shared" si="628"/>
        <v>94400000</v>
      </c>
      <c r="BP288" s="51">
        <f t="shared" si="628"/>
        <v>94400000</v>
      </c>
      <c r="BQ288" s="51">
        <f t="shared" si="628"/>
        <v>0</v>
      </c>
      <c r="BR288" s="51">
        <f t="shared" si="628"/>
        <v>0</v>
      </c>
      <c r="BS288" s="51">
        <f t="shared" si="628"/>
        <v>0</v>
      </c>
      <c r="BT288" s="51">
        <f t="shared" si="628"/>
        <v>0</v>
      </c>
      <c r="BU288" s="51">
        <f t="shared" si="628"/>
        <v>0</v>
      </c>
      <c r="BV288" s="51">
        <f t="shared" si="628"/>
        <v>40000000</v>
      </c>
      <c r="BW288" s="51">
        <f t="shared" si="628"/>
        <v>35800000</v>
      </c>
      <c r="BX288" s="51">
        <f t="shared" si="628"/>
        <v>35800000</v>
      </c>
      <c r="BY288" s="51">
        <f t="shared" si="628"/>
        <v>0</v>
      </c>
      <c r="BZ288" s="51">
        <f t="shared" si="628"/>
        <v>60000000</v>
      </c>
      <c r="CA288" s="51">
        <f t="shared" si="628"/>
        <v>60000000</v>
      </c>
      <c r="CB288" s="51">
        <f t="shared" si="628"/>
        <v>53000000</v>
      </c>
      <c r="CC288" s="51">
        <f t="shared" si="628"/>
        <v>53000000</v>
      </c>
      <c r="CD288" s="51">
        <f t="shared" si="628"/>
        <v>0</v>
      </c>
      <c r="CE288" s="51">
        <f t="shared" si="628"/>
        <v>0</v>
      </c>
      <c r="CF288" s="51">
        <f t="shared" si="628"/>
        <v>0</v>
      </c>
      <c r="CG288" s="51">
        <f t="shared" si="628"/>
        <v>0</v>
      </c>
      <c r="CH288" s="51">
        <f t="shared" si="628"/>
        <v>0</v>
      </c>
      <c r="CI288" s="51">
        <f t="shared" si="628"/>
        <v>0</v>
      </c>
      <c r="CJ288" s="51">
        <f t="shared" si="628"/>
        <v>0</v>
      </c>
      <c r="CK288" s="51">
        <f t="shared" si="628"/>
        <v>0</v>
      </c>
      <c r="CL288" s="51">
        <f t="shared" si="628"/>
        <v>0</v>
      </c>
      <c r="CM288" s="51">
        <f t="shared" si="628"/>
        <v>0</v>
      </c>
      <c r="CN288" s="51">
        <f t="shared" si="628"/>
        <v>0</v>
      </c>
      <c r="CO288" s="51">
        <f t="shared" si="628"/>
        <v>0</v>
      </c>
      <c r="CP288" s="51">
        <f t="shared" si="628"/>
        <v>0</v>
      </c>
      <c r="CQ288" s="51">
        <f t="shared" si="628"/>
        <v>0</v>
      </c>
      <c r="CR288" s="51">
        <f t="shared" si="628"/>
        <v>0</v>
      </c>
      <c r="CS288" s="51">
        <f t="shared" si="628"/>
        <v>0</v>
      </c>
      <c r="CT288" s="51">
        <f t="shared" si="628"/>
        <v>0</v>
      </c>
      <c r="CU288" s="51">
        <f t="shared" si="628"/>
        <v>0</v>
      </c>
      <c r="CV288" s="51">
        <f t="shared" si="628"/>
        <v>0</v>
      </c>
      <c r="CW288" s="51">
        <f t="shared" si="628"/>
        <v>0</v>
      </c>
      <c r="CX288" s="51">
        <f t="shared" si="628"/>
        <v>0</v>
      </c>
      <c r="CY288" s="51">
        <f t="shared" si="628"/>
        <v>0</v>
      </c>
      <c r="CZ288" s="51">
        <f t="shared" si="628"/>
        <v>0</v>
      </c>
      <c r="DA288" s="51">
        <f t="shared" si="628"/>
        <v>0</v>
      </c>
      <c r="DB288" s="51">
        <f t="shared" si="628"/>
        <v>0</v>
      </c>
      <c r="DC288" s="51">
        <f t="shared" si="628"/>
        <v>0</v>
      </c>
      <c r="DD288" s="51">
        <f t="shared" si="628"/>
        <v>0</v>
      </c>
      <c r="DE288" s="51">
        <f t="shared" si="628"/>
        <v>60000000</v>
      </c>
      <c r="DF288" s="51">
        <f t="shared" si="628"/>
        <v>100000000</v>
      </c>
      <c r="DG288" s="51">
        <f t="shared" si="628"/>
        <v>88800000</v>
      </c>
      <c r="DH288" s="51">
        <f t="shared" si="628"/>
        <v>88800000</v>
      </c>
      <c r="DI288" s="51">
        <f t="shared" si="628"/>
        <v>0</v>
      </c>
      <c r="DJ288" s="51">
        <f t="shared" si="628"/>
        <v>0</v>
      </c>
      <c r="DK288" s="51">
        <f t="shared" si="628"/>
        <v>0</v>
      </c>
      <c r="DL288" s="51">
        <f t="shared" si="628"/>
        <v>0</v>
      </c>
      <c r="DM288" s="51">
        <f t="shared" si="628"/>
        <v>0</v>
      </c>
      <c r="DN288" s="51">
        <f t="shared" si="628"/>
        <v>0</v>
      </c>
      <c r="DO288" s="51">
        <f t="shared" si="628"/>
        <v>0</v>
      </c>
      <c r="DP288" s="51">
        <f t="shared" si="628"/>
        <v>0</v>
      </c>
      <c r="DQ288" s="51">
        <f t="shared" si="628"/>
        <v>0</v>
      </c>
      <c r="DR288" s="51">
        <f t="shared" si="628"/>
        <v>0</v>
      </c>
      <c r="DS288" s="51">
        <f t="shared" si="628"/>
        <v>50000000</v>
      </c>
      <c r="DT288" s="51">
        <f t="shared" si="628"/>
        <v>90000000</v>
      </c>
      <c r="DU288" s="51">
        <f t="shared" si="628"/>
        <v>85954500</v>
      </c>
      <c r="DV288" s="51">
        <f t="shared" si="628"/>
        <v>79266500</v>
      </c>
      <c r="DW288" s="51">
        <f t="shared" si="628"/>
        <v>0</v>
      </c>
      <c r="DX288" s="51">
        <f t="shared" si="628"/>
        <v>0</v>
      </c>
      <c r="DY288" s="51">
        <f t="shared" ref="DY288:EW288" si="629">SUM(DY289)</f>
        <v>0</v>
      </c>
      <c r="DZ288" s="51">
        <f t="shared" si="629"/>
        <v>0</v>
      </c>
      <c r="EA288" s="51">
        <f t="shared" si="629"/>
        <v>0</v>
      </c>
      <c r="EB288" s="51">
        <f t="shared" si="629"/>
        <v>0</v>
      </c>
      <c r="EC288" s="51">
        <f t="shared" si="629"/>
        <v>0</v>
      </c>
      <c r="ED288" s="51">
        <f t="shared" si="629"/>
        <v>0</v>
      </c>
      <c r="EE288" s="51">
        <f t="shared" si="629"/>
        <v>0</v>
      </c>
      <c r="EF288" s="51">
        <f t="shared" si="629"/>
        <v>0</v>
      </c>
      <c r="EG288" s="51">
        <f t="shared" si="629"/>
        <v>0</v>
      </c>
      <c r="EH288" s="51">
        <f t="shared" si="629"/>
        <v>0</v>
      </c>
      <c r="EI288" s="51">
        <f t="shared" si="629"/>
        <v>0</v>
      </c>
      <c r="EJ288" s="51">
        <f t="shared" si="629"/>
        <v>0</v>
      </c>
      <c r="EK288" s="51">
        <f t="shared" si="629"/>
        <v>0</v>
      </c>
      <c r="EL288" s="51">
        <f t="shared" si="629"/>
        <v>0</v>
      </c>
      <c r="EM288" s="51">
        <f t="shared" si="629"/>
        <v>0</v>
      </c>
      <c r="EN288" s="51">
        <f t="shared" si="629"/>
        <v>0</v>
      </c>
      <c r="EO288" s="51">
        <f t="shared" si="629"/>
        <v>0</v>
      </c>
      <c r="EP288" s="51">
        <f t="shared" si="629"/>
        <v>0</v>
      </c>
      <c r="EQ288" s="51">
        <f t="shared" si="629"/>
        <v>0</v>
      </c>
      <c r="ER288" s="51">
        <f t="shared" si="629"/>
        <v>0</v>
      </c>
      <c r="ES288" s="51">
        <f t="shared" si="629"/>
        <v>0</v>
      </c>
      <c r="ET288" s="51">
        <f t="shared" si="629"/>
        <v>0</v>
      </c>
      <c r="EU288" s="51">
        <f t="shared" si="629"/>
        <v>0</v>
      </c>
      <c r="EV288" s="51">
        <f t="shared" si="629"/>
        <v>0</v>
      </c>
      <c r="EW288" s="51">
        <f t="shared" si="629"/>
        <v>50000000</v>
      </c>
      <c r="EX288" s="51">
        <f t="shared" ref="EX288:GZ288" si="630">SUM(EX289)</f>
        <v>90000000</v>
      </c>
      <c r="EY288" s="51">
        <f t="shared" si="630"/>
        <v>85954500</v>
      </c>
      <c r="EZ288" s="51">
        <f t="shared" si="630"/>
        <v>79266500</v>
      </c>
      <c r="FA288" s="51">
        <f t="shared" si="630"/>
        <v>0</v>
      </c>
      <c r="FB288" s="51">
        <f t="shared" si="630"/>
        <v>0</v>
      </c>
      <c r="FC288" s="51">
        <f t="shared" si="630"/>
        <v>0</v>
      </c>
      <c r="FD288" s="51">
        <f t="shared" si="630"/>
        <v>0</v>
      </c>
      <c r="FE288" s="51">
        <f t="shared" si="630"/>
        <v>0</v>
      </c>
      <c r="FF288" s="51">
        <f t="shared" si="630"/>
        <v>0</v>
      </c>
      <c r="FG288" s="51">
        <f t="shared" si="630"/>
        <v>0</v>
      </c>
      <c r="FH288" s="51">
        <f t="shared" si="630"/>
        <v>0</v>
      </c>
      <c r="FI288" s="51">
        <f t="shared" si="630"/>
        <v>0</v>
      </c>
      <c r="FJ288" s="51">
        <f t="shared" si="630"/>
        <v>0</v>
      </c>
      <c r="FK288" s="51">
        <f t="shared" si="630"/>
        <v>0</v>
      </c>
      <c r="FL288" s="51">
        <f t="shared" si="630"/>
        <v>50000000</v>
      </c>
      <c r="FM288" s="51">
        <f t="shared" si="630"/>
        <v>100000000</v>
      </c>
      <c r="FN288" s="51">
        <f t="shared" si="630"/>
        <v>19557500</v>
      </c>
      <c r="FO288" s="51">
        <f t="shared" si="630"/>
        <v>2120000</v>
      </c>
      <c r="FP288" s="51">
        <f t="shared" si="630"/>
        <v>6688000</v>
      </c>
      <c r="FQ288" s="51">
        <f t="shared" si="630"/>
        <v>0</v>
      </c>
      <c r="FR288" s="51">
        <f t="shared" si="630"/>
        <v>0</v>
      </c>
      <c r="FS288" s="51">
        <f t="shared" si="630"/>
        <v>0</v>
      </c>
      <c r="FT288" s="51">
        <f t="shared" si="630"/>
        <v>0</v>
      </c>
      <c r="FU288" s="51">
        <f t="shared" si="630"/>
        <v>0</v>
      </c>
      <c r="FV288" s="51">
        <f t="shared" si="630"/>
        <v>0</v>
      </c>
      <c r="FW288" s="51">
        <f t="shared" si="630"/>
        <v>0</v>
      </c>
      <c r="FX288" s="51">
        <f t="shared" si="630"/>
        <v>0</v>
      </c>
      <c r="FY288" s="51">
        <f t="shared" si="630"/>
        <v>0</v>
      </c>
      <c r="FZ288" s="51">
        <f t="shared" si="630"/>
        <v>0</v>
      </c>
      <c r="GA288" s="51">
        <f t="shared" si="630"/>
        <v>0</v>
      </c>
      <c r="GB288" s="51">
        <f t="shared" si="630"/>
        <v>0</v>
      </c>
      <c r="GC288" s="51">
        <f t="shared" si="630"/>
        <v>0</v>
      </c>
      <c r="GD288" s="51">
        <f t="shared" si="630"/>
        <v>0</v>
      </c>
      <c r="GE288" s="51">
        <f t="shared" si="630"/>
        <v>0</v>
      </c>
      <c r="GF288" s="51">
        <f t="shared" si="630"/>
        <v>0</v>
      </c>
      <c r="GG288" s="51">
        <f t="shared" si="630"/>
        <v>0</v>
      </c>
      <c r="GH288" s="51">
        <f t="shared" si="630"/>
        <v>0</v>
      </c>
      <c r="GI288" s="51">
        <f t="shared" si="630"/>
        <v>0</v>
      </c>
      <c r="GJ288" s="51">
        <f t="shared" si="630"/>
        <v>0</v>
      </c>
      <c r="GK288" s="51">
        <f t="shared" si="630"/>
        <v>0</v>
      </c>
      <c r="GL288" s="51">
        <f t="shared" si="630"/>
        <v>0</v>
      </c>
      <c r="GM288" s="51">
        <f t="shared" si="630"/>
        <v>0</v>
      </c>
      <c r="GN288" s="51">
        <f t="shared" si="630"/>
        <v>0</v>
      </c>
      <c r="GO288" s="51">
        <f t="shared" si="630"/>
        <v>0</v>
      </c>
      <c r="GP288" s="51">
        <f t="shared" si="630"/>
        <v>0</v>
      </c>
      <c r="GQ288" s="51">
        <f t="shared" si="630"/>
        <v>0</v>
      </c>
      <c r="GR288" s="51">
        <f t="shared" si="630"/>
        <v>0</v>
      </c>
      <c r="GS288" s="51">
        <f t="shared" si="630"/>
        <v>0</v>
      </c>
      <c r="GT288" s="51">
        <f t="shared" si="630"/>
        <v>0</v>
      </c>
      <c r="GU288" s="51">
        <f t="shared" si="630"/>
        <v>50000000</v>
      </c>
      <c r="GV288" s="51">
        <f t="shared" si="630"/>
        <v>100000000</v>
      </c>
      <c r="GW288" s="51">
        <f t="shared" si="630"/>
        <v>19557500</v>
      </c>
      <c r="GX288" s="51">
        <f t="shared" si="630"/>
        <v>2120000</v>
      </c>
      <c r="GY288" s="51">
        <f t="shared" si="630"/>
        <v>6688000</v>
      </c>
      <c r="GZ288" s="771">
        <f t="shared" si="630"/>
        <v>210000000</v>
      </c>
      <c r="HA288" s="269"/>
      <c r="HB288" s="266"/>
      <c r="HC288" s="299"/>
    </row>
    <row r="289" spans="1:211" ht="120.75" customHeight="1" x14ac:dyDescent="0.2">
      <c r="A289" s="782"/>
      <c r="B289" s="357"/>
      <c r="C289" s="313">
        <v>37</v>
      </c>
      <c r="D289" s="283" t="s">
        <v>536</v>
      </c>
      <c r="E289" s="604">
        <v>0.54610000000000003</v>
      </c>
      <c r="F289" s="510">
        <v>0.6</v>
      </c>
      <c r="G289" s="287">
        <v>195</v>
      </c>
      <c r="H289" s="393" t="s">
        <v>679</v>
      </c>
      <c r="I289" s="280" t="s">
        <v>680</v>
      </c>
      <c r="J289" s="284" t="s">
        <v>636</v>
      </c>
      <c r="K289" s="284">
        <v>14</v>
      </c>
      <c r="L289" s="285" t="s">
        <v>58</v>
      </c>
      <c r="M289" s="286">
        <v>0</v>
      </c>
      <c r="N289" s="286">
        <v>1</v>
      </c>
      <c r="O289" s="287">
        <v>1</v>
      </c>
      <c r="P289" s="288">
        <v>0.5</v>
      </c>
      <c r="Q289" s="546">
        <v>1</v>
      </c>
      <c r="R289" s="289"/>
      <c r="S289" s="291">
        <v>1</v>
      </c>
      <c r="T289" s="286">
        <v>1</v>
      </c>
      <c r="U289" s="286"/>
      <c r="V289" s="291">
        <v>1</v>
      </c>
      <c r="W289" s="286">
        <v>1</v>
      </c>
      <c r="X289" s="285"/>
      <c r="Y289" s="285">
        <v>0.2</v>
      </c>
      <c r="Z289" s="410">
        <f>BM289/BM288</f>
        <v>1</v>
      </c>
      <c r="AA289" s="286">
        <v>10</v>
      </c>
      <c r="AB289" s="285" t="s">
        <v>389</v>
      </c>
      <c r="AC289" s="60"/>
      <c r="AD289" s="59"/>
      <c r="AE289" s="59"/>
      <c r="AF289" s="59"/>
      <c r="AG289" s="60"/>
      <c r="AH289" s="59"/>
      <c r="AI289" s="59"/>
      <c r="AJ289" s="59"/>
      <c r="AK289" s="57">
        <v>50000000</v>
      </c>
      <c r="AL289" s="58">
        <v>100000000</v>
      </c>
      <c r="AM289" s="55">
        <v>94400000</v>
      </c>
      <c r="AN289" s="55">
        <v>94400000</v>
      </c>
      <c r="AO289" s="57"/>
      <c r="AP289" s="58"/>
      <c r="AQ289" s="58"/>
      <c r="AR289" s="59"/>
      <c r="AS289" s="60"/>
      <c r="AT289" s="59"/>
      <c r="AU289" s="59"/>
      <c r="AV289" s="59"/>
      <c r="AW289" s="60"/>
      <c r="AX289" s="59"/>
      <c r="AY289" s="59"/>
      <c r="AZ289" s="59"/>
      <c r="BA289" s="60"/>
      <c r="BB289" s="59"/>
      <c r="BC289" s="59"/>
      <c r="BD289" s="59"/>
      <c r="BE289" s="60"/>
      <c r="BF289" s="59"/>
      <c r="BG289" s="59"/>
      <c r="BH289" s="59"/>
      <c r="BI289" s="60"/>
      <c r="BJ289" s="59"/>
      <c r="BK289" s="59"/>
      <c r="BL289" s="59"/>
      <c r="BM289" s="53">
        <f>+AC289+AG289+AK289+AO289+AS289+AW289+BA289+BE289+BI289</f>
        <v>50000000</v>
      </c>
      <c r="BN289" s="54">
        <f>AD289+AH289+AL289+AP289+AT289+AX289+BB289+BF289+BJ289</f>
        <v>100000000</v>
      </c>
      <c r="BO289" s="54">
        <f>AE289+AI289+AM289+AQ289+AU289+AY289+BC289+BG289+BK289</f>
        <v>94400000</v>
      </c>
      <c r="BP289" s="54">
        <f>AF289+AJ289+AN289+AR289+AV289+AZ289+BD289+BH289+BL289</f>
        <v>94400000</v>
      </c>
      <c r="BQ289" s="87"/>
      <c r="BR289" s="87"/>
      <c r="BS289" s="87"/>
      <c r="BT289" s="87"/>
      <c r="BU289" s="87"/>
      <c r="BV289" s="87">
        <v>40000000</v>
      </c>
      <c r="BW289" s="87">
        <v>35800000</v>
      </c>
      <c r="BX289" s="87">
        <v>35800000</v>
      </c>
      <c r="BY289" s="87"/>
      <c r="BZ289" s="87">
        <v>60000000</v>
      </c>
      <c r="CA289" s="87">
        <v>60000000</v>
      </c>
      <c r="CB289" s="87">
        <v>53000000</v>
      </c>
      <c r="CC289" s="87">
        <v>53000000</v>
      </c>
      <c r="CD289" s="87"/>
      <c r="CE289" s="87"/>
      <c r="CF289" s="87"/>
      <c r="CG289" s="87"/>
      <c r="CH289" s="87"/>
      <c r="CI289" s="87"/>
      <c r="CJ289" s="87"/>
      <c r="CK289" s="87"/>
      <c r="CL289" s="87"/>
      <c r="CM289" s="87"/>
      <c r="CN289" s="87"/>
      <c r="CO289" s="87"/>
      <c r="CP289" s="87"/>
      <c r="CQ289" s="87"/>
      <c r="CR289" s="87"/>
      <c r="CS289" s="87"/>
      <c r="CT289" s="87"/>
      <c r="CU289" s="87"/>
      <c r="CV289" s="87"/>
      <c r="CW289" s="87"/>
      <c r="CX289" s="87"/>
      <c r="CY289" s="87"/>
      <c r="CZ289" s="87"/>
      <c r="DA289" s="87"/>
      <c r="DB289" s="87"/>
      <c r="DC289" s="87"/>
      <c r="DD289" s="87"/>
      <c r="DE289" s="85">
        <f t="shared" si="613"/>
        <v>60000000</v>
      </c>
      <c r="DF289" s="100">
        <f>BR289+BV289+CA289+CF289+CJ289+CN289+CR289+CW289+DB289</f>
        <v>100000000</v>
      </c>
      <c r="DG289" s="100">
        <f>BS289+BW289+CB289+CG289+CK289+CO289+CS289+CX289+DC289</f>
        <v>88800000</v>
      </c>
      <c r="DH289" s="100">
        <f>BT289+BX289+CC289+CH289+CL289+CP289+CT289+CY289+DD289</f>
        <v>88800000</v>
      </c>
      <c r="DI289" s="100"/>
      <c r="DJ289" s="87"/>
      <c r="DK289" s="86"/>
      <c r="DL289" s="87"/>
      <c r="DM289" s="87"/>
      <c r="DN289" s="87"/>
      <c r="DO289" s="87"/>
      <c r="DP289" s="87"/>
      <c r="DQ289" s="87"/>
      <c r="DR289" s="87"/>
      <c r="DS289" s="87">
        <v>50000000</v>
      </c>
      <c r="DT289" s="87">
        <v>90000000</v>
      </c>
      <c r="DU289" s="87">
        <v>85954500</v>
      </c>
      <c r="DV289" s="87">
        <v>79266500</v>
      </c>
      <c r="DW289" s="87"/>
      <c r="DX289" s="87"/>
      <c r="DY289" s="87"/>
      <c r="DZ289" s="87"/>
      <c r="EA289" s="87"/>
      <c r="EB289" s="87"/>
      <c r="EC289" s="87"/>
      <c r="ED289" s="87"/>
      <c r="EE289" s="87"/>
      <c r="EF289" s="87"/>
      <c r="EG289" s="87"/>
      <c r="EH289" s="87"/>
      <c r="EI289" s="87"/>
      <c r="EJ289" s="87"/>
      <c r="EK289" s="87"/>
      <c r="EL289" s="87"/>
      <c r="EM289" s="87"/>
      <c r="EN289" s="87"/>
      <c r="EO289" s="87"/>
      <c r="EP289" s="87"/>
      <c r="EQ289" s="87"/>
      <c r="ER289" s="87"/>
      <c r="ES289" s="87"/>
      <c r="ET289" s="87"/>
      <c r="EU289" s="87"/>
      <c r="EV289" s="87"/>
      <c r="EW289" s="85">
        <f>DJ289+DN289+DS289+DX289+EB289+EF289+EJ289+EN289+ES289</f>
        <v>50000000</v>
      </c>
      <c r="EX289" s="90">
        <f>DK289+DO289+DT289+DY289+EC289+EG289+EK289+EO289+ET289</f>
        <v>90000000</v>
      </c>
      <c r="EY289" s="90">
        <f>DL289+DP289+DU289+DZ289+ED289+EH289+EL289+EP289+EU289</f>
        <v>85954500</v>
      </c>
      <c r="EZ289" s="90">
        <f>DM289+DQ289+DV289+EA289+EE289+EI289+EM289+EQ289+EV289</f>
        <v>79266500</v>
      </c>
      <c r="FA289" s="192"/>
      <c r="FB289" s="87"/>
      <c r="FC289" s="88"/>
      <c r="FD289" s="88"/>
      <c r="FE289" s="88"/>
      <c r="FF289" s="147"/>
      <c r="FG289" s="87"/>
      <c r="FH289" s="87"/>
      <c r="FI289" s="87"/>
      <c r="FJ289" s="87"/>
      <c r="FK289" s="87"/>
      <c r="FL289" s="87">
        <v>50000000</v>
      </c>
      <c r="FM289" s="87">
        <v>100000000</v>
      </c>
      <c r="FN289" s="87">
        <v>19557500</v>
      </c>
      <c r="FO289" s="87">
        <v>2120000</v>
      </c>
      <c r="FP289" s="87">
        <v>6688000</v>
      </c>
      <c r="FQ289" s="87"/>
      <c r="FR289" s="87"/>
      <c r="FS289" s="87"/>
      <c r="FT289" s="87"/>
      <c r="FU289" s="87"/>
      <c r="FV289" s="87"/>
      <c r="FW289" s="87"/>
      <c r="FX289" s="87"/>
      <c r="FY289" s="87"/>
      <c r="FZ289" s="87"/>
      <c r="GA289" s="87"/>
      <c r="GB289" s="87"/>
      <c r="GC289" s="87"/>
      <c r="GD289" s="87"/>
      <c r="GE289" s="87"/>
      <c r="GF289" s="87"/>
      <c r="GG289" s="87"/>
      <c r="GH289" s="87"/>
      <c r="GI289" s="87"/>
      <c r="GJ289" s="87"/>
      <c r="GK289" s="87"/>
      <c r="GL289" s="87"/>
      <c r="GM289" s="87"/>
      <c r="GN289" s="87"/>
      <c r="GO289" s="87"/>
      <c r="GP289" s="87"/>
      <c r="GQ289" s="87"/>
      <c r="GR289" s="87"/>
      <c r="GS289" s="87"/>
      <c r="GT289" s="87"/>
      <c r="GU289" s="85">
        <f>FB289+FG289+FL289+FQ289+FV289+GA289+GF289+GK289+GP289</f>
        <v>50000000</v>
      </c>
      <c r="GV289" s="85">
        <f>GQ289+GL289+GG289+GB289+FW289+FR289+FM289+FH289+FC289</f>
        <v>100000000</v>
      </c>
      <c r="GW289" s="85">
        <f>GR289+GM289+GH289+GC289+FX289+FS289+FN289+FI289+FD289</f>
        <v>19557500</v>
      </c>
      <c r="GX289" s="85">
        <f>GS289+GN289+GI289+GD289+FY289+FT289+FO289+FJ289+FE289</f>
        <v>2120000</v>
      </c>
      <c r="GY289" s="85">
        <f>GT289+GO289+GJ289+GE289+FZ289+FU289+FP289+FK289+FF289</f>
        <v>6688000</v>
      </c>
      <c r="GZ289" s="772">
        <f>BM289+DE289+EW289+GU289</f>
        <v>210000000</v>
      </c>
      <c r="HA289" s="738" t="s">
        <v>1130</v>
      </c>
      <c r="HB289" s="299" t="s">
        <v>1403</v>
      </c>
      <c r="HC289" s="299" t="s">
        <v>1716</v>
      </c>
    </row>
    <row r="290" spans="1:211" ht="24.75" customHeight="1" x14ac:dyDescent="0.2">
      <c r="A290" s="782"/>
      <c r="B290" s="357"/>
      <c r="C290" s="266">
        <v>65</v>
      </c>
      <c r="D290" s="267" t="s">
        <v>681</v>
      </c>
      <c r="E290" s="270"/>
      <c r="F290" s="270"/>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19">
        <f t="shared" ref="AC290:BL290" si="631">SUM(AC291)</f>
        <v>0</v>
      </c>
      <c r="AD290" s="219">
        <f t="shared" si="631"/>
        <v>0</v>
      </c>
      <c r="AE290" s="219">
        <f t="shared" si="631"/>
        <v>0</v>
      </c>
      <c r="AF290" s="219">
        <f t="shared" si="631"/>
        <v>0</v>
      </c>
      <c r="AG290" s="219">
        <f t="shared" si="631"/>
        <v>0</v>
      </c>
      <c r="AH290" s="219">
        <f t="shared" si="631"/>
        <v>0</v>
      </c>
      <c r="AI290" s="219">
        <f t="shared" si="631"/>
        <v>0</v>
      </c>
      <c r="AJ290" s="219">
        <f t="shared" si="631"/>
        <v>0</v>
      </c>
      <c r="AK290" s="219">
        <f t="shared" si="631"/>
        <v>20000000</v>
      </c>
      <c r="AL290" s="219">
        <f t="shared" si="631"/>
        <v>40000000</v>
      </c>
      <c r="AM290" s="219">
        <f t="shared" si="631"/>
        <v>34399997</v>
      </c>
      <c r="AN290" s="219">
        <f t="shared" si="631"/>
        <v>34399997</v>
      </c>
      <c r="AO290" s="219">
        <f t="shared" si="631"/>
        <v>0</v>
      </c>
      <c r="AP290" s="219">
        <f t="shared" si="631"/>
        <v>0</v>
      </c>
      <c r="AQ290" s="219">
        <f t="shared" si="631"/>
        <v>0</v>
      </c>
      <c r="AR290" s="219">
        <f t="shared" si="631"/>
        <v>0</v>
      </c>
      <c r="AS290" s="219">
        <f t="shared" si="631"/>
        <v>0</v>
      </c>
      <c r="AT290" s="219">
        <f t="shared" si="631"/>
        <v>0</v>
      </c>
      <c r="AU290" s="219">
        <f t="shared" si="631"/>
        <v>0</v>
      </c>
      <c r="AV290" s="219">
        <f t="shared" si="631"/>
        <v>0</v>
      </c>
      <c r="AW290" s="219">
        <f t="shared" si="631"/>
        <v>0</v>
      </c>
      <c r="AX290" s="219">
        <f t="shared" si="631"/>
        <v>0</v>
      </c>
      <c r="AY290" s="219">
        <f t="shared" si="631"/>
        <v>0</v>
      </c>
      <c r="AZ290" s="219">
        <f t="shared" si="631"/>
        <v>0</v>
      </c>
      <c r="BA290" s="219">
        <f t="shared" si="631"/>
        <v>0</v>
      </c>
      <c r="BB290" s="219">
        <f t="shared" si="631"/>
        <v>0</v>
      </c>
      <c r="BC290" s="219">
        <f t="shared" si="631"/>
        <v>0</v>
      </c>
      <c r="BD290" s="219">
        <f t="shared" si="631"/>
        <v>0</v>
      </c>
      <c r="BE290" s="219">
        <f t="shared" si="631"/>
        <v>0</v>
      </c>
      <c r="BF290" s="219">
        <f t="shared" si="631"/>
        <v>0</v>
      </c>
      <c r="BG290" s="219">
        <f t="shared" si="631"/>
        <v>0</v>
      </c>
      <c r="BH290" s="219">
        <f t="shared" si="631"/>
        <v>0</v>
      </c>
      <c r="BI290" s="219">
        <f t="shared" si="631"/>
        <v>0</v>
      </c>
      <c r="BJ290" s="219">
        <f t="shared" si="631"/>
        <v>0</v>
      </c>
      <c r="BK290" s="219">
        <f t="shared" si="631"/>
        <v>0</v>
      </c>
      <c r="BL290" s="219">
        <f t="shared" si="631"/>
        <v>0</v>
      </c>
      <c r="BM290" s="219">
        <f t="shared" ref="BM290:DX290" si="632">SUM(BM291)</f>
        <v>20000000</v>
      </c>
      <c r="BN290" s="219">
        <f t="shared" si="632"/>
        <v>40000000</v>
      </c>
      <c r="BO290" s="219">
        <f t="shared" si="632"/>
        <v>34399997</v>
      </c>
      <c r="BP290" s="219">
        <f t="shared" si="632"/>
        <v>34399997</v>
      </c>
      <c r="BQ290" s="219">
        <f t="shared" si="632"/>
        <v>0</v>
      </c>
      <c r="BR290" s="219">
        <f t="shared" si="632"/>
        <v>0</v>
      </c>
      <c r="BS290" s="219">
        <f t="shared" si="632"/>
        <v>0</v>
      </c>
      <c r="BT290" s="219">
        <f t="shared" si="632"/>
        <v>0</v>
      </c>
      <c r="BU290" s="219">
        <f t="shared" si="632"/>
        <v>0</v>
      </c>
      <c r="BV290" s="219">
        <f t="shared" si="632"/>
        <v>49000000</v>
      </c>
      <c r="BW290" s="219">
        <f t="shared" si="632"/>
        <v>49000000</v>
      </c>
      <c r="BX290" s="219">
        <f t="shared" si="632"/>
        <v>49000000</v>
      </c>
      <c r="BY290" s="219">
        <f t="shared" si="632"/>
        <v>0</v>
      </c>
      <c r="BZ290" s="219">
        <f t="shared" si="632"/>
        <v>21000000</v>
      </c>
      <c r="CA290" s="219">
        <f t="shared" si="632"/>
        <v>41000000</v>
      </c>
      <c r="CB290" s="219">
        <f t="shared" si="632"/>
        <v>28284666</v>
      </c>
      <c r="CC290" s="219">
        <f t="shared" si="632"/>
        <v>28284666</v>
      </c>
      <c r="CD290" s="219">
        <f t="shared" si="632"/>
        <v>0</v>
      </c>
      <c r="CE290" s="219">
        <f t="shared" si="632"/>
        <v>0</v>
      </c>
      <c r="CF290" s="219">
        <f t="shared" si="632"/>
        <v>0</v>
      </c>
      <c r="CG290" s="219">
        <f t="shared" si="632"/>
        <v>0</v>
      </c>
      <c r="CH290" s="219">
        <f t="shared" si="632"/>
        <v>0</v>
      </c>
      <c r="CI290" s="219">
        <f t="shared" si="632"/>
        <v>0</v>
      </c>
      <c r="CJ290" s="219">
        <f t="shared" si="632"/>
        <v>0</v>
      </c>
      <c r="CK290" s="219">
        <f t="shared" si="632"/>
        <v>0</v>
      </c>
      <c r="CL290" s="219">
        <f t="shared" si="632"/>
        <v>0</v>
      </c>
      <c r="CM290" s="219">
        <f t="shared" si="632"/>
        <v>0</v>
      </c>
      <c r="CN290" s="219">
        <f t="shared" si="632"/>
        <v>0</v>
      </c>
      <c r="CO290" s="219">
        <f t="shared" si="632"/>
        <v>0</v>
      </c>
      <c r="CP290" s="219">
        <f t="shared" si="632"/>
        <v>0</v>
      </c>
      <c r="CQ290" s="219">
        <f t="shared" si="632"/>
        <v>0</v>
      </c>
      <c r="CR290" s="219">
        <f t="shared" si="632"/>
        <v>0</v>
      </c>
      <c r="CS290" s="219">
        <f t="shared" si="632"/>
        <v>0</v>
      </c>
      <c r="CT290" s="219">
        <f t="shared" si="632"/>
        <v>0</v>
      </c>
      <c r="CU290" s="219">
        <f t="shared" si="632"/>
        <v>0</v>
      </c>
      <c r="CV290" s="219">
        <f t="shared" si="632"/>
        <v>0</v>
      </c>
      <c r="CW290" s="219">
        <f t="shared" si="632"/>
        <v>0</v>
      </c>
      <c r="CX290" s="219">
        <f t="shared" si="632"/>
        <v>0</v>
      </c>
      <c r="CY290" s="219">
        <f t="shared" si="632"/>
        <v>0</v>
      </c>
      <c r="CZ290" s="219">
        <f t="shared" si="632"/>
        <v>0</v>
      </c>
      <c r="DA290" s="219">
        <f t="shared" si="632"/>
        <v>0</v>
      </c>
      <c r="DB290" s="219">
        <f t="shared" si="632"/>
        <v>0</v>
      </c>
      <c r="DC290" s="219">
        <f t="shared" si="632"/>
        <v>0</v>
      </c>
      <c r="DD290" s="219">
        <f t="shared" si="632"/>
        <v>0</v>
      </c>
      <c r="DE290" s="219">
        <f t="shared" si="632"/>
        <v>21000000</v>
      </c>
      <c r="DF290" s="219">
        <f t="shared" si="632"/>
        <v>90000000</v>
      </c>
      <c r="DG290" s="219">
        <f t="shared" si="632"/>
        <v>77284666</v>
      </c>
      <c r="DH290" s="219">
        <f t="shared" si="632"/>
        <v>77284666</v>
      </c>
      <c r="DI290" s="219">
        <f t="shared" si="632"/>
        <v>0</v>
      </c>
      <c r="DJ290" s="219">
        <f t="shared" si="632"/>
        <v>0</v>
      </c>
      <c r="DK290" s="219">
        <f t="shared" si="632"/>
        <v>0</v>
      </c>
      <c r="DL290" s="219">
        <f t="shared" si="632"/>
        <v>0</v>
      </c>
      <c r="DM290" s="219">
        <f t="shared" si="632"/>
        <v>0</v>
      </c>
      <c r="DN290" s="219">
        <f t="shared" si="632"/>
        <v>0</v>
      </c>
      <c r="DO290" s="219">
        <f t="shared" si="632"/>
        <v>31400000</v>
      </c>
      <c r="DP290" s="219">
        <f t="shared" si="632"/>
        <v>31400000</v>
      </c>
      <c r="DQ290" s="219">
        <f t="shared" si="632"/>
        <v>31400000</v>
      </c>
      <c r="DR290" s="219">
        <f t="shared" si="632"/>
        <v>0</v>
      </c>
      <c r="DS290" s="219">
        <f t="shared" si="632"/>
        <v>22000000</v>
      </c>
      <c r="DT290" s="219">
        <f t="shared" si="632"/>
        <v>25000000</v>
      </c>
      <c r="DU290" s="219">
        <f t="shared" si="632"/>
        <v>25000000</v>
      </c>
      <c r="DV290" s="219">
        <f t="shared" si="632"/>
        <v>25000000</v>
      </c>
      <c r="DW290" s="219">
        <f t="shared" si="632"/>
        <v>0</v>
      </c>
      <c r="DX290" s="219">
        <f t="shared" si="632"/>
        <v>0</v>
      </c>
      <c r="DY290" s="219">
        <f t="shared" ref="DY290:EW290" si="633">SUM(DY291)</f>
        <v>0</v>
      </c>
      <c r="DZ290" s="219">
        <f t="shared" si="633"/>
        <v>0</v>
      </c>
      <c r="EA290" s="219">
        <f t="shared" si="633"/>
        <v>0</v>
      </c>
      <c r="EB290" s="219">
        <f t="shared" si="633"/>
        <v>0</v>
      </c>
      <c r="EC290" s="219">
        <f t="shared" si="633"/>
        <v>0</v>
      </c>
      <c r="ED290" s="219">
        <f t="shared" si="633"/>
        <v>0</v>
      </c>
      <c r="EE290" s="219">
        <f t="shared" si="633"/>
        <v>0</v>
      </c>
      <c r="EF290" s="219">
        <f t="shared" si="633"/>
        <v>0</v>
      </c>
      <c r="EG290" s="219">
        <f t="shared" si="633"/>
        <v>0</v>
      </c>
      <c r="EH290" s="219">
        <f t="shared" si="633"/>
        <v>0</v>
      </c>
      <c r="EI290" s="219">
        <f t="shared" si="633"/>
        <v>0</v>
      </c>
      <c r="EJ290" s="219">
        <f t="shared" si="633"/>
        <v>0</v>
      </c>
      <c r="EK290" s="219">
        <f t="shared" si="633"/>
        <v>0</v>
      </c>
      <c r="EL290" s="219">
        <f t="shared" si="633"/>
        <v>0</v>
      </c>
      <c r="EM290" s="219">
        <f t="shared" si="633"/>
        <v>0</v>
      </c>
      <c r="EN290" s="219">
        <f t="shared" si="633"/>
        <v>0</v>
      </c>
      <c r="EO290" s="219">
        <f t="shared" si="633"/>
        <v>0</v>
      </c>
      <c r="EP290" s="219">
        <f t="shared" si="633"/>
        <v>0</v>
      </c>
      <c r="EQ290" s="219">
        <f t="shared" si="633"/>
        <v>0</v>
      </c>
      <c r="ER290" s="219">
        <f t="shared" si="633"/>
        <v>0</v>
      </c>
      <c r="ES290" s="219">
        <f t="shared" si="633"/>
        <v>0</v>
      </c>
      <c r="ET290" s="219">
        <f t="shared" si="633"/>
        <v>0</v>
      </c>
      <c r="EU290" s="219">
        <f t="shared" si="633"/>
        <v>0</v>
      </c>
      <c r="EV290" s="219">
        <f t="shared" si="633"/>
        <v>0</v>
      </c>
      <c r="EW290" s="219">
        <f t="shared" si="633"/>
        <v>22000000</v>
      </c>
      <c r="EX290" s="219">
        <f t="shared" ref="EX290:GZ290" si="634">SUM(EX291)</f>
        <v>56400000</v>
      </c>
      <c r="EY290" s="219">
        <f t="shared" si="634"/>
        <v>56400000</v>
      </c>
      <c r="EZ290" s="219">
        <f t="shared" si="634"/>
        <v>56400000</v>
      </c>
      <c r="FA290" s="219">
        <f t="shared" si="634"/>
        <v>0</v>
      </c>
      <c r="FB290" s="219">
        <f t="shared" si="634"/>
        <v>0</v>
      </c>
      <c r="FC290" s="219">
        <f t="shared" si="634"/>
        <v>0</v>
      </c>
      <c r="FD290" s="219">
        <f t="shared" si="634"/>
        <v>0</v>
      </c>
      <c r="FE290" s="219">
        <f t="shared" si="634"/>
        <v>0</v>
      </c>
      <c r="FF290" s="219">
        <f t="shared" si="634"/>
        <v>0</v>
      </c>
      <c r="FG290" s="219">
        <f t="shared" si="634"/>
        <v>0</v>
      </c>
      <c r="FH290" s="219">
        <f t="shared" si="634"/>
        <v>0</v>
      </c>
      <c r="FI290" s="219">
        <f t="shared" si="634"/>
        <v>0</v>
      </c>
      <c r="FJ290" s="219">
        <f t="shared" si="634"/>
        <v>0</v>
      </c>
      <c r="FK290" s="219">
        <f t="shared" si="634"/>
        <v>0</v>
      </c>
      <c r="FL290" s="219">
        <f t="shared" si="634"/>
        <v>23000000</v>
      </c>
      <c r="FM290" s="219">
        <f t="shared" si="634"/>
        <v>30000000</v>
      </c>
      <c r="FN290" s="219">
        <f t="shared" si="634"/>
        <v>13990000</v>
      </c>
      <c r="FO290" s="219">
        <f t="shared" si="634"/>
        <v>2798000</v>
      </c>
      <c r="FP290" s="219">
        <f t="shared" si="634"/>
        <v>0</v>
      </c>
      <c r="FQ290" s="219">
        <f t="shared" si="634"/>
        <v>0</v>
      </c>
      <c r="FR290" s="219">
        <f t="shared" si="634"/>
        <v>0</v>
      </c>
      <c r="FS290" s="219">
        <f t="shared" si="634"/>
        <v>0</v>
      </c>
      <c r="FT290" s="219">
        <f t="shared" si="634"/>
        <v>0</v>
      </c>
      <c r="FU290" s="219">
        <f t="shared" si="634"/>
        <v>0</v>
      </c>
      <c r="FV290" s="219">
        <f t="shared" si="634"/>
        <v>0</v>
      </c>
      <c r="FW290" s="219">
        <f t="shared" si="634"/>
        <v>0</v>
      </c>
      <c r="FX290" s="219">
        <f t="shared" si="634"/>
        <v>0</v>
      </c>
      <c r="FY290" s="219">
        <f t="shared" si="634"/>
        <v>0</v>
      </c>
      <c r="FZ290" s="219">
        <f t="shared" si="634"/>
        <v>0</v>
      </c>
      <c r="GA290" s="219">
        <f t="shared" si="634"/>
        <v>0</v>
      </c>
      <c r="GB290" s="219">
        <f t="shared" si="634"/>
        <v>0</v>
      </c>
      <c r="GC290" s="219">
        <f t="shared" si="634"/>
        <v>0</v>
      </c>
      <c r="GD290" s="219">
        <f t="shared" si="634"/>
        <v>0</v>
      </c>
      <c r="GE290" s="219">
        <f t="shared" si="634"/>
        <v>0</v>
      </c>
      <c r="GF290" s="219">
        <f t="shared" si="634"/>
        <v>0</v>
      </c>
      <c r="GG290" s="219">
        <f t="shared" si="634"/>
        <v>0</v>
      </c>
      <c r="GH290" s="219">
        <f t="shared" si="634"/>
        <v>0</v>
      </c>
      <c r="GI290" s="219">
        <f t="shared" si="634"/>
        <v>0</v>
      </c>
      <c r="GJ290" s="219">
        <f t="shared" si="634"/>
        <v>0</v>
      </c>
      <c r="GK290" s="219">
        <f t="shared" si="634"/>
        <v>0</v>
      </c>
      <c r="GL290" s="219">
        <f t="shared" si="634"/>
        <v>0</v>
      </c>
      <c r="GM290" s="219">
        <f t="shared" si="634"/>
        <v>0</v>
      </c>
      <c r="GN290" s="219">
        <f t="shared" si="634"/>
        <v>0</v>
      </c>
      <c r="GO290" s="219">
        <f t="shared" si="634"/>
        <v>0</v>
      </c>
      <c r="GP290" s="219">
        <f t="shared" si="634"/>
        <v>0</v>
      </c>
      <c r="GQ290" s="219">
        <f t="shared" si="634"/>
        <v>0</v>
      </c>
      <c r="GR290" s="219">
        <f t="shared" si="634"/>
        <v>0</v>
      </c>
      <c r="GS290" s="219">
        <f t="shared" si="634"/>
        <v>0</v>
      </c>
      <c r="GT290" s="219">
        <f t="shared" si="634"/>
        <v>0</v>
      </c>
      <c r="GU290" s="219">
        <f t="shared" si="634"/>
        <v>23000000</v>
      </c>
      <c r="GV290" s="219">
        <f t="shared" si="634"/>
        <v>30000000</v>
      </c>
      <c r="GW290" s="219">
        <f t="shared" si="634"/>
        <v>13990000</v>
      </c>
      <c r="GX290" s="219">
        <f t="shared" si="634"/>
        <v>2798000</v>
      </c>
      <c r="GY290" s="219">
        <f t="shared" si="634"/>
        <v>0</v>
      </c>
      <c r="GZ290" s="820">
        <f t="shared" si="634"/>
        <v>86000000</v>
      </c>
      <c r="HA290" s="269"/>
      <c r="HB290" s="266"/>
      <c r="HC290" s="299"/>
    </row>
    <row r="291" spans="1:211" ht="106.5" customHeight="1" x14ac:dyDescent="0.2">
      <c r="A291" s="782"/>
      <c r="B291" s="357"/>
      <c r="C291" s="286" t="s">
        <v>947</v>
      </c>
      <c r="D291" s="283" t="s">
        <v>958</v>
      </c>
      <c r="E291" s="283" t="s">
        <v>682</v>
      </c>
      <c r="F291" s="283" t="s">
        <v>683</v>
      </c>
      <c r="G291" s="287">
        <v>196</v>
      </c>
      <c r="H291" s="393" t="s">
        <v>684</v>
      </c>
      <c r="I291" s="280" t="s">
        <v>685</v>
      </c>
      <c r="J291" s="284" t="s">
        <v>636</v>
      </c>
      <c r="K291" s="284">
        <v>14</v>
      </c>
      <c r="L291" s="285" t="s">
        <v>58</v>
      </c>
      <c r="M291" s="286">
        <v>0</v>
      </c>
      <c r="N291" s="286">
        <v>1</v>
      </c>
      <c r="O291" s="287">
        <v>1</v>
      </c>
      <c r="P291" s="288">
        <v>0.4</v>
      </c>
      <c r="Q291" s="546">
        <v>1</v>
      </c>
      <c r="R291" s="289"/>
      <c r="S291" s="291">
        <v>0.95</v>
      </c>
      <c r="T291" s="286">
        <v>1</v>
      </c>
      <c r="U291" s="286"/>
      <c r="V291" s="291">
        <v>0.9</v>
      </c>
      <c r="W291" s="286">
        <v>1</v>
      </c>
      <c r="X291" s="285"/>
      <c r="Y291" s="285">
        <v>0.47</v>
      </c>
      <c r="Z291" s="346">
        <f>BM291/BM290</f>
        <v>1</v>
      </c>
      <c r="AA291" s="286">
        <v>5</v>
      </c>
      <c r="AB291" s="285" t="s">
        <v>686</v>
      </c>
      <c r="AC291" s="53"/>
      <c r="AD291" s="54"/>
      <c r="AE291" s="54"/>
      <c r="AF291" s="54"/>
      <c r="AG291" s="53"/>
      <c r="AH291" s="54"/>
      <c r="AI291" s="54"/>
      <c r="AJ291" s="54"/>
      <c r="AK291" s="57">
        <f>20000000</f>
        <v>20000000</v>
      </c>
      <c r="AL291" s="55">
        <v>40000000</v>
      </c>
      <c r="AM291" s="58">
        <v>34399997</v>
      </c>
      <c r="AN291" s="58">
        <v>34399997</v>
      </c>
      <c r="AO291" s="57"/>
      <c r="AP291" s="58"/>
      <c r="AQ291" s="58"/>
      <c r="AR291" s="54"/>
      <c r="AS291" s="53"/>
      <c r="AT291" s="54"/>
      <c r="AU291" s="54"/>
      <c r="AV291" s="54"/>
      <c r="AW291" s="53"/>
      <c r="AX291" s="54"/>
      <c r="AY291" s="54"/>
      <c r="AZ291" s="54"/>
      <c r="BA291" s="53"/>
      <c r="BB291" s="54"/>
      <c r="BC291" s="54"/>
      <c r="BD291" s="54"/>
      <c r="BE291" s="53"/>
      <c r="BF291" s="54"/>
      <c r="BG291" s="54"/>
      <c r="BH291" s="54"/>
      <c r="BI291" s="53"/>
      <c r="BJ291" s="54"/>
      <c r="BK291" s="54"/>
      <c r="BL291" s="54"/>
      <c r="BM291" s="53">
        <f>+AC291+AG291+AK291+AO291+AS291+AW291+BA291+BE291+BI291</f>
        <v>20000000</v>
      </c>
      <c r="BN291" s="54">
        <f>AD291+AH291+AL291+AP291+AT291+AX291+BB291+BF291+BJ291</f>
        <v>40000000</v>
      </c>
      <c r="BO291" s="54">
        <f>AE291+AI291+AM291+AQ291+AU291+AY291+BC291+BG291+BK291</f>
        <v>34399997</v>
      </c>
      <c r="BP291" s="54">
        <f>AF291+AJ291+AN291+AR291+AV291+AZ291+BD291+BH291+BL291</f>
        <v>34399997</v>
      </c>
      <c r="BQ291" s="87"/>
      <c r="BR291" s="87"/>
      <c r="BS291" s="87"/>
      <c r="BT291" s="87"/>
      <c r="BU291" s="87"/>
      <c r="BV291" s="87">
        <v>49000000</v>
      </c>
      <c r="BW291" s="87">
        <v>49000000</v>
      </c>
      <c r="BX291" s="87">
        <v>49000000</v>
      </c>
      <c r="BY291" s="87"/>
      <c r="BZ291" s="66">
        <v>21000000</v>
      </c>
      <c r="CA291" s="86">
        <v>41000000</v>
      </c>
      <c r="CB291" s="86">
        <v>28284666</v>
      </c>
      <c r="CC291" s="86">
        <v>28284666</v>
      </c>
      <c r="CD291" s="86"/>
      <c r="CE291" s="86"/>
      <c r="CF291" s="86"/>
      <c r="CG291" s="86"/>
      <c r="CH291" s="86"/>
      <c r="CI291" s="87"/>
      <c r="CJ291" s="87"/>
      <c r="CK291" s="87"/>
      <c r="CL291" s="87"/>
      <c r="CM291" s="87"/>
      <c r="CN291" s="87"/>
      <c r="CO291" s="87"/>
      <c r="CP291" s="87"/>
      <c r="CQ291" s="87"/>
      <c r="CR291" s="87"/>
      <c r="CS291" s="87"/>
      <c r="CT291" s="87"/>
      <c r="CU291" s="87"/>
      <c r="CV291" s="87"/>
      <c r="CW291" s="87"/>
      <c r="CX291" s="87"/>
      <c r="CY291" s="87"/>
      <c r="CZ291" s="87"/>
      <c r="DA291" s="87"/>
      <c r="DB291" s="87"/>
      <c r="DC291" s="87"/>
      <c r="DD291" s="87"/>
      <c r="DE291" s="85">
        <f t="shared" si="613"/>
        <v>21000000</v>
      </c>
      <c r="DF291" s="100">
        <f>BR291+BV291+CA291+CF291+CJ291+CN291+CR291+CW291+DB291</f>
        <v>90000000</v>
      </c>
      <c r="DG291" s="100">
        <f>BS291+BW291+CB291+CG291+CK291+CO291+CS291+CX291+DC291</f>
        <v>77284666</v>
      </c>
      <c r="DH291" s="100">
        <f>BT291+BX291+CC291+CH291+CL291+CP291+CT291+CY291+DD291</f>
        <v>77284666</v>
      </c>
      <c r="DI291" s="100"/>
      <c r="DJ291" s="66"/>
      <c r="DK291" s="66"/>
      <c r="DL291" s="66"/>
      <c r="DM291" s="66"/>
      <c r="DN291" s="66"/>
      <c r="DO291" s="66">
        <v>31400000</v>
      </c>
      <c r="DP291" s="66">
        <v>31400000</v>
      </c>
      <c r="DQ291" s="66">
        <v>31400000</v>
      </c>
      <c r="DR291" s="66"/>
      <c r="DS291" s="88">
        <v>22000000</v>
      </c>
      <c r="DT291" s="88">
        <v>25000000</v>
      </c>
      <c r="DU291" s="88">
        <v>25000000</v>
      </c>
      <c r="DV291" s="88">
        <v>25000000</v>
      </c>
      <c r="DW291" s="88"/>
      <c r="DX291" s="88"/>
      <c r="DY291" s="88"/>
      <c r="DZ291" s="88"/>
      <c r="EA291" s="88"/>
      <c r="EB291" s="66"/>
      <c r="EC291" s="66"/>
      <c r="ED291" s="66"/>
      <c r="EE291" s="66"/>
      <c r="EF291" s="66"/>
      <c r="EG291" s="66"/>
      <c r="EH291" s="66"/>
      <c r="EI291" s="66"/>
      <c r="EJ291" s="66"/>
      <c r="EK291" s="66"/>
      <c r="EL291" s="66"/>
      <c r="EM291" s="66"/>
      <c r="EN291" s="66"/>
      <c r="EO291" s="66"/>
      <c r="EP291" s="66"/>
      <c r="EQ291" s="66"/>
      <c r="ER291" s="66"/>
      <c r="ES291" s="66"/>
      <c r="ET291" s="86"/>
      <c r="EU291" s="86"/>
      <c r="EV291" s="86"/>
      <c r="EW291" s="85">
        <f>DJ291+DN291+DS291+DX291+EB291+EF291+EJ291+EN291+ES291</f>
        <v>22000000</v>
      </c>
      <c r="EX291" s="90">
        <f>DK291+DO291+DT291+DY291+EC291+EG291+EK291+EO291+ET291</f>
        <v>56400000</v>
      </c>
      <c r="EY291" s="90">
        <f>DL291+DP291+DU291+DZ291+ED291+EH291+EL291+EP291+EU291</f>
        <v>56400000</v>
      </c>
      <c r="EZ291" s="90">
        <f>DM291+DQ291+DV291+EA291+EE291+EI291+EM291+EQ291+EV291</f>
        <v>56400000</v>
      </c>
      <c r="FA291" s="192"/>
      <c r="FB291" s="87"/>
      <c r="FC291" s="88"/>
      <c r="FD291" s="88"/>
      <c r="FE291" s="88"/>
      <c r="FF291" s="147"/>
      <c r="FG291" s="87"/>
      <c r="FH291" s="87"/>
      <c r="FI291" s="87"/>
      <c r="FJ291" s="87"/>
      <c r="FK291" s="87"/>
      <c r="FL291" s="87">
        <v>23000000</v>
      </c>
      <c r="FM291" s="87">
        <v>30000000</v>
      </c>
      <c r="FN291" s="87">
        <v>13990000</v>
      </c>
      <c r="FO291" s="87">
        <v>2798000</v>
      </c>
      <c r="FP291" s="87"/>
      <c r="FQ291" s="87"/>
      <c r="FR291" s="87"/>
      <c r="FS291" s="87"/>
      <c r="FT291" s="87"/>
      <c r="FU291" s="87"/>
      <c r="FV291" s="87"/>
      <c r="FW291" s="87"/>
      <c r="FX291" s="87"/>
      <c r="FY291" s="87"/>
      <c r="FZ291" s="87"/>
      <c r="GA291" s="87"/>
      <c r="GB291" s="87"/>
      <c r="GC291" s="87"/>
      <c r="GD291" s="87"/>
      <c r="GE291" s="87"/>
      <c r="GF291" s="87"/>
      <c r="GG291" s="87"/>
      <c r="GH291" s="87"/>
      <c r="GI291" s="87"/>
      <c r="GJ291" s="87"/>
      <c r="GK291" s="87"/>
      <c r="GL291" s="87"/>
      <c r="GM291" s="87"/>
      <c r="GN291" s="87"/>
      <c r="GO291" s="87"/>
      <c r="GP291" s="87"/>
      <c r="GQ291" s="87"/>
      <c r="GR291" s="87"/>
      <c r="GS291" s="87"/>
      <c r="GT291" s="87"/>
      <c r="GU291" s="85">
        <f>FB291+FG291+FL291+FQ291+FV291+GA291+GF291+GK291+GP291</f>
        <v>23000000</v>
      </c>
      <c r="GV291" s="85">
        <f>GQ291+GL291+GG291+GB291+FW291+FR291+FM291+FH291+FC291</f>
        <v>30000000</v>
      </c>
      <c r="GW291" s="85">
        <f>GR291+GM291+GH291+GC291+FX291+FS291+FN291+FI291+FD291</f>
        <v>13990000</v>
      </c>
      <c r="GX291" s="85">
        <f>GS291+GN291+GI291+GD291+FY291+FT291+FO291+FJ291+FE291</f>
        <v>2798000</v>
      </c>
      <c r="GY291" s="85">
        <f>GT291+GO291+GJ291+GE291+FZ291+FU291+FP291+FK291+FF291</f>
        <v>0</v>
      </c>
      <c r="GZ291" s="772">
        <f>BM291+DE291+EW291+GU291</f>
        <v>86000000</v>
      </c>
      <c r="HA291" s="738" t="s">
        <v>1131</v>
      </c>
      <c r="HB291" s="299" t="s">
        <v>1404</v>
      </c>
      <c r="HC291" s="299" t="s">
        <v>1717</v>
      </c>
    </row>
    <row r="292" spans="1:211" ht="24.75" customHeight="1" x14ac:dyDescent="0.2">
      <c r="A292" s="782"/>
      <c r="B292" s="357"/>
      <c r="C292" s="266">
        <v>66</v>
      </c>
      <c r="D292" s="267" t="s">
        <v>687</v>
      </c>
      <c r="E292" s="270"/>
      <c r="F292" s="270"/>
      <c r="G292" s="269"/>
      <c r="H292" s="269"/>
      <c r="I292" s="269"/>
      <c r="J292" s="269"/>
      <c r="K292" s="269"/>
      <c r="L292" s="269"/>
      <c r="M292" s="269"/>
      <c r="N292" s="269"/>
      <c r="O292" s="269"/>
      <c r="P292" s="269"/>
      <c r="Q292" s="269"/>
      <c r="R292" s="269"/>
      <c r="S292" s="269"/>
      <c r="T292" s="269"/>
      <c r="U292" s="269"/>
      <c r="V292" s="269"/>
      <c r="W292" s="269"/>
      <c r="X292" s="269"/>
      <c r="Y292" s="269"/>
      <c r="Z292" s="269"/>
      <c r="AA292" s="269"/>
      <c r="AB292" s="269"/>
      <c r="AC292" s="51">
        <f t="shared" ref="AC292:BL292" si="635">SUM(AC293)</f>
        <v>0</v>
      </c>
      <c r="AD292" s="51">
        <f t="shared" si="635"/>
        <v>0</v>
      </c>
      <c r="AE292" s="51">
        <f t="shared" si="635"/>
        <v>0</v>
      </c>
      <c r="AF292" s="51">
        <f t="shared" si="635"/>
        <v>0</v>
      </c>
      <c r="AG292" s="51">
        <f t="shared" si="635"/>
        <v>0</v>
      </c>
      <c r="AH292" s="51">
        <f t="shared" si="635"/>
        <v>0</v>
      </c>
      <c r="AI292" s="51">
        <f t="shared" si="635"/>
        <v>0</v>
      </c>
      <c r="AJ292" s="51">
        <f t="shared" si="635"/>
        <v>0</v>
      </c>
      <c r="AK292" s="51">
        <f t="shared" si="635"/>
        <v>40000000</v>
      </c>
      <c r="AL292" s="51">
        <f t="shared" si="635"/>
        <v>50000000</v>
      </c>
      <c r="AM292" s="51">
        <f t="shared" si="635"/>
        <v>47157475</v>
      </c>
      <c r="AN292" s="51">
        <f t="shared" si="635"/>
        <v>47157475</v>
      </c>
      <c r="AO292" s="51">
        <f t="shared" si="635"/>
        <v>0</v>
      </c>
      <c r="AP292" s="51">
        <f t="shared" si="635"/>
        <v>0</v>
      </c>
      <c r="AQ292" s="51">
        <f t="shared" si="635"/>
        <v>0</v>
      </c>
      <c r="AR292" s="51">
        <f t="shared" si="635"/>
        <v>0</v>
      </c>
      <c r="AS292" s="51">
        <f t="shared" si="635"/>
        <v>0</v>
      </c>
      <c r="AT292" s="51">
        <f t="shared" si="635"/>
        <v>0</v>
      </c>
      <c r="AU292" s="51">
        <f t="shared" si="635"/>
        <v>0</v>
      </c>
      <c r="AV292" s="51">
        <f t="shared" si="635"/>
        <v>0</v>
      </c>
      <c r="AW292" s="51">
        <f t="shared" si="635"/>
        <v>0</v>
      </c>
      <c r="AX292" s="51">
        <f t="shared" si="635"/>
        <v>0</v>
      </c>
      <c r="AY292" s="51">
        <f t="shared" si="635"/>
        <v>0</v>
      </c>
      <c r="AZ292" s="51">
        <f t="shared" si="635"/>
        <v>0</v>
      </c>
      <c r="BA292" s="51">
        <f t="shared" si="635"/>
        <v>0</v>
      </c>
      <c r="BB292" s="51">
        <f t="shared" si="635"/>
        <v>0</v>
      </c>
      <c r="BC292" s="51">
        <f t="shared" si="635"/>
        <v>0</v>
      </c>
      <c r="BD292" s="51">
        <f t="shared" si="635"/>
        <v>0</v>
      </c>
      <c r="BE292" s="51">
        <f t="shared" si="635"/>
        <v>0</v>
      </c>
      <c r="BF292" s="51">
        <f t="shared" si="635"/>
        <v>0</v>
      </c>
      <c r="BG292" s="51">
        <f t="shared" si="635"/>
        <v>0</v>
      </c>
      <c r="BH292" s="51">
        <f t="shared" si="635"/>
        <v>0</v>
      </c>
      <c r="BI292" s="51">
        <f t="shared" si="635"/>
        <v>0</v>
      </c>
      <c r="BJ292" s="51">
        <f t="shared" si="635"/>
        <v>0</v>
      </c>
      <c r="BK292" s="51">
        <f t="shared" si="635"/>
        <v>0</v>
      </c>
      <c r="BL292" s="51">
        <f t="shared" si="635"/>
        <v>0</v>
      </c>
      <c r="BM292" s="51">
        <f t="shared" ref="BM292:DX292" si="636">SUM(BM293)</f>
        <v>40000000</v>
      </c>
      <c r="BN292" s="51">
        <f t="shared" si="636"/>
        <v>50000000</v>
      </c>
      <c r="BO292" s="51">
        <f t="shared" si="636"/>
        <v>47157475</v>
      </c>
      <c r="BP292" s="51">
        <f t="shared" si="636"/>
        <v>47157475</v>
      </c>
      <c r="BQ292" s="51">
        <f t="shared" si="636"/>
        <v>0</v>
      </c>
      <c r="BR292" s="51">
        <f t="shared" si="636"/>
        <v>0</v>
      </c>
      <c r="BS292" s="51">
        <f t="shared" si="636"/>
        <v>0</v>
      </c>
      <c r="BT292" s="51">
        <f t="shared" si="636"/>
        <v>0</v>
      </c>
      <c r="BU292" s="51">
        <f t="shared" si="636"/>
        <v>0</v>
      </c>
      <c r="BV292" s="51">
        <f t="shared" si="636"/>
        <v>40000000</v>
      </c>
      <c r="BW292" s="51">
        <f t="shared" si="636"/>
        <v>36500000</v>
      </c>
      <c r="BX292" s="51">
        <f t="shared" si="636"/>
        <v>36500000</v>
      </c>
      <c r="BY292" s="51">
        <f t="shared" si="636"/>
        <v>0</v>
      </c>
      <c r="BZ292" s="51">
        <f t="shared" si="636"/>
        <v>42000000</v>
      </c>
      <c r="CA292" s="51">
        <f t="shared" si="636"/>
        <v>42000000</v>
      </c>
      <c r="CB292" s="51">
        <f t="shared" si="636"/>
        <v>42000000</v>
      </c>
      <c r="CC292" s="51">
        <f t="shared" si="636"/>
        <v>41894000</v>
      </c>
      <c r="CD292" s="51">
        <f t="shared" si="636"/>
        <v>0</v>
      </c>
      <c r="CE292" s="51">
        <f t="shared" si="636"/>
        <v>0</v>
      </c>
      <c r="CF292" s="51">
        <f t="shared" si="636"/>
        <v>0</v>
      </c>
      <c r="CG292" s="51">
        <f t="shared" si="636"/>
        <v>0</v>
      </c>
      <c r="CH292" s="51">
        <f t="shared" si="636"/>
        <v>0</v>
      </c>
      <c r="CI292" s="51">
        <f t="shared" si="636"/>
        <v>0</v>
      </c>
      <c r="CJ292" s="51">
        <f t="shared" si="636"/>
        <v>0</v>
      </c>
      <c r="CK292" s="51">
        <f t="shared" si="636"/>
        <v>0</v>
      </c>
      <c r="CL292" s="51">
        <f t="shared" si="636"/>
        <v>0</v>
      </c>
      <c r="CM292" s="51">
        <f t="shared" si="636"/>
        <v>0</v>
      </c>
      <c r="CN292" s="51">
        <f t="shared" si="636"/>
        <v>0</v>
      </c>
      <c r="CO292" s="51">
        <f t="shared" si="636"/>
        <v>0</v>
      </c>
      <c r="CP292" s="51">
        <f t="shared" si="636"/>
        <v>0</v>
      </c>
      <c r="CQ292" s="51">
        <f t="shared" si="636"/>
        <v>0</v>
      </c>
      <c r="CR292" s="51">
        <f t="shared" si="636"/>
        <v>0</v>
      </c>
      <c r="CS292" s="51">
        <f t="shared" si="636"/>
        <v>0</v>
      </c>
      <c r="CT292" s="51">
        <f t="shared" si="636"/>
        <v>0</v>
      </c>
      <c r="CU292" s="51">
        <f t="shared" si="636"/>
        <v>0</v>
      </c>
      <c r="CV292" s="51">
        <f t="shared" si="636"/>
        <v>0</v>
      </c>
      <c r="CW292" s="51">
        <f t="shared" si="636"/>
        <v>0</v>
      </c>
      <c r="CX292" s="51">
        <f t="shared" si="636"/>
        <v>0</v>
      </c>
      <c r="CY292" s="51">
        <f t="shared" si="636"/>
        <v>0</v>
      </c>
      <c r="CZ292" s="51">
        <f t="shared" si="636"/>
        <v>0</v>
      </c>
      <c r="DA292" s="51">
        <f t="shared" si="636"/>
        <v>0</v>
      </c>
      <c r="DB292" s="51">
        <f t="shared" si="636"/>
        <v>0</v>
      </c>
      <c r="DC292" s="51">
        <f t="shared" si="636"/>
        <v>0</v>
      </c>
      <c r="DD292" s="51">
        <f t="shared" si="636"/>
        <v>0</v>
      </c>
      <c r="DE292" s="51">
        <f t="shared" si="636"/>
        <v>42000000</v>
      </c>
      <c r="DF292" s="51">
        <f t="shared" si="636"/>
        <v>82000000</v>
      </c>
      <c r="DG292" s="51">
        <f t="shared" si="636"/>
        <v>78500000</v>
      </c>
      <c r="DH292" s="51">
        <f t="shared" si="636"/>
        <v>78394000</v>
      </c>
      <c r="DI292" s="51">
        <f t="shared" si="636"/>
        <v>0</v>
      </c>
      <c r="DJ292" s="51">
        <f t="shared" si="636"/>
        <v>0</v>
      </c>
      <c r="DK292" s="51">
        <f t="shared" si="636"/>
        <v>0</v>
      </c>
      <c r="DL292" s="51">
        <f t="shared" si="636"/>
        <v>0</v>
      </c>
      <c r="DM292" s="51">
        <f t="shared" si="636"/>
        <v>0</v>
      </c>
      <c r="DN292" s="51">
        <f t="shared" si="636"/>
        <v>0</v>
      </c>
      <c r="DO292" s="51">
        <f t="shared" si="636"/>
        <v>24300000</v>
      </c>
      <c r="DP292" s="51">
        <f t="shared" si="636"/>
        <v>24300000</v>
      </c>
      <c r="DQ292" s="51">
        <f t="shared" si="636"/>
        <v>24300000</v>
      </c>
      <c r="DR292" s="51">
        <f t="shared" si="636"/>
        <v>0</v>
      </c>
      <c r="DS292" s="51">
        <f t="shared" si="636"/>
        <v>43000000</v>
      </c>
      <c r="DT292" s="51">
        <f t="shared" si="636"/>
        <v>153520000</v>
      </c>
      <c r="DU292" s="51">
        <f t="shared" si="636"/>
        <v>123464200</v>
      </c>
      <c r="DV292" s="51">
        <f t="shared" si="636"/>
        <v>122607200</v>
      </c>
      <c r="DW292" s="51">
        <f t="shared" si="636"/>
        <v>0</v>
      </c>
      <c r="DX292" s="51">
        <f t="shared" si="636"/>
        <v>0</v>
      </c>
      <c r="DY292" s="51">
        <f t="shared" ref="DY292:EW292" si="637">SUM(DY293)</f>
        <v>0</v>
      </c>
      <c r="DZ292" s="51">
        <f t="shared" si="637"/>
        <v>0</v>
      </c>
      <c r="EA292" s="51">
        <f t="shared" si="637"/>
        <v>0</v>
      </c>
      <c r="EB292" s="51">
        <f t="shared" si="637"/>
        <v>0</v>
      </c>
      <c r="EC292" s="51">
        <f t="shared" si="637"/>
        <v>0</v>
      </c>
      <c r="ED292" s="51">
        <f t="shared" si="637"/>
        <v>0</v>
      </c>
      <c r="EE292" s="51">
        <f t="shared" si="637"/>
        <v>0</v>
      </c>
      <c r="EF292" s="51">
        <f t="shared" si="637"/>
        <v>0</v>
      </c>
      <c r="EG292" s="51">
        <f t="shared" si="637"/>
        <v>0</v>
      </c>
      <c r="EH292" s="51">
        <f t="shared" si="637"/>
        <v>0</v>
      </c>
      <c r="EI292" s="51">
        <f t="shared" si="637"/>
        <v>0</v>
      </c>
      <c r="EJ292" s="51">
        <f t="shared" si="637"/>
        <v>0</v>
      </c>
      <c r="EK292" s="51">
        <f t="shared" si="637"/>
        <v>0</v>
      </c>
      <c r="EL292" s="51">
        <f t="shared" si="637"/>
        <v>0</v>
      </c>
      <c r="EM292" s="51">
        <f t="shared" si="637"/>
        <v>0</v>
      </c>
      <c r="EN292" s="51">
        <f t="shared" si="637"/>
        <v>0</v>
      </c>
      <c r="EO292" s="51">
        <f t="shared" si="637"/>
        <v>0</v>
      </c>
      <c r="EP292" s="51">
        <f t="shared" si="637"/>
        <v>0</v>
      </c>
      <c r="EQ292" s="51">
        <f t="shared" si="637"/>
        <v>0</v>
      </c>
      <c r="ER292" s="51">
        <f t="shared" si="637"/>
        <v>0</v>
      </c>
      <c r="ES292" s="51">
        <f t="shared" si="637"/>
        <v>0</v>
      </c>
      <c r="ET292" s="51">
        <f t="shared" si="637"/>
        <v>0</v>
      </c>
      <c r="EU292" s="51">
        <f t="shared" si="637"/>
        <v>0</v>
      </c>
      <c r="EV292" s="51">
        <f t="shared" si="637"/>
        <v>0</v>
      </c>
      <c r="EW292" s="51">
        <f t="shared" si="637"/>
        <v>43000000</v>
      </c>
      <c r="EX292" s="51">
        <f t="shared" ref="EX292:GZ292" si="638">SUM(EX293)</f>
        <v>177820000</v>
      </c>
      <c r="EY292" s="51">
        <f t="shared" si="638"/>
        <v>147764200</v>
      </c>
      <c r="EZ292" s="51">
        <f t="shared" si="638"/>
        <v>146907200</v>
      </c>
      <c r="FA292" s="51">
        <f t="shared" si="638"/>
        <v>0</v>
      </c>
      <c r="FB292" s="51">
        <f t="shared" si="638"/>
        <v>0</v>
      </c>
      <c r="FC292" s="51">
        <f t="shared" si="638"/>
        <v>0</v>
      </c>
      <c r="FD292" s="51">
        <f t="shared" si="638"/>
        <v>0</v>
      </c>
      <c r="FE292" s="51">
        <f t="shared" si="638"/>
        <v>0</v>
      </c>
      <c r="FF292" s="51">
        <f t="shared" si="638"/>
        <v>0</v>
      </c>
      <c r="FG292" s="51">
        <f t="shared" si="638"/>
        <v>0</v>
      </c>
      <c r="FH292" s="51">
        <f t="shared" si="638"/>
        <v>0</v>
      </c>
      <c r="FI292" s="51">
        <f t="shared" si="638"/>
        <v>0</v>
      </c>
      <c r="FJ292" s="51">
        <f t="shared" si="638"/>
        <v>0</v>
      </c>
      <c r="FK292" s="51">
        <f t="shared" si="638"/>
        <v>0</v>
      </c>
      <c r="FL292" s="51">
        <f t="shared" si="638"/>
        <v>44000000</v>
      </c>
      <c r="FM292" s="51">
        <f t="shared" si="638"/>
        <v>50000000</v>
      </c>
      <c r="FN292" s="51">
        <f t="shared" si="638"/>
        <v>40299000</v>
      </c>
      <c r="FO292" s="51">
        <f t="shared" si="638"/>
        <v>12762000</v>
      </c>
      <c r="FP292" s="51">
        <f t="shared" si="638"/>
        <v>0</v>
      </c>
      <c r="FQ292" s="51">
        <f t="shared" si="638"/>
        <v>0</v>
      </c>
      <c r="FR292" s="51">
        <f t="shared" si="638"/>
        <v>0</v>
      </c>
      <c r="FS292" s="51">
        <f t="shared" si="638"/>
        <v>0</v>
      </c>
      <c r="FT292" s="51">
        <f t="shared" si="638"/>
        <v>0</v>
      </c>
      <c r="FU292" s="51">
        <f t="shared" si="638"/>
        <v>0</v>
      </c>
      <c r="FV292" s="51">
        <f t="shared" si="638"/>
        <v>0</v>
      </c>
      <c r="FW292" s="51">
        <f t="shared" si="638"/>
        <v>0</v>
      </c>
      <c r="FX292" s="51">
        <f t="shared" si="638"/>
        <v>0</v>
      </c>
      <c r="FY292" s="51">
        <f t="shared" si="638"/>
        <v>0</v>
      </c>
      <c r="FZ292" s="51">
        <f t="shared" si="638"/>
        <v>0</v>
      </c>
      <c r="GA292" s="51">
        <f t="shared" si="638"/>
        <v>0</v>
      </c>
      <c r="GB292" s="51">
        <f t="shared" si="638"/>
        <v>0</v>
      </c>
      <c r="GC292" s="51">
        <f t="shared" si="638"/>
        <v>0</v>
      </c>
      <c r="GD292" s="51">
        <f t="shared" si="638"/>
        <v>0</v>
      </c>
      <c r="GE292" s="51">
        <f t="shared" si="638"/>
        <v>0</v>
      </c>
      <c r="GF292" s="51">
        <f t="shared" si="638"/>
        <v>0</v>
      </c>
      <c r="GG292" s="51">
        <f t="shared" si="638"/>
        <v>0</v>
      </c>
      <c r="GH292" s="51">
        <f t="shared" si="638"/>
        <v>0</v>
      </c>
      <c r="GI292" s="51">
        <f t="shared" si="638"/>
        <v>0</v>
      </c>
      <c r="GJ292" s="51">
        <f t="shared" si="638"/>
        <v>0</v>
      </c>
      <c r="GK292" s="51">
        <f t="shared" si="638"/>
        <v>0</v>
      </c>
      <c r="GL292" s="51">
        <f t="shared" si="638"/>
        <v>0</v>
      </c>
      <c r="GM292" s="51">
        <f t="shared" si="638"/>
        <v>0</v>
      </c>
      <c r="GN292" s="51">
        <f t="shared" si="638"/>
        <v>0</v>
      </c>
      <c r="GO292" s="51">
        <f t="shared" si="638"/>
        <v>0</v>
      </c>
      <c r="GP292" s="51">
        <f t="shared" si="638"/>
        <v>0</v>
      </c>
      <c r="GQ292" s="51">
        <f t="shared" si="638"/>
        <v>0</v>
      </c>
      <c r="GR292" s="51">
        <f t="shared" si="638"/>
        <v>0</v>
      </c>
      <c r="GS292" s="51">
        <f t="shared" si="638"/>
        <v>0</v>
      </c>
      <c r="GT292" s="51">
        <f t="shared" si="638"/>
        <v>0</v>
      </c>
      <c r="GU292" s="51">
        <f t="shared" si="638"/>
        <v>44000000</v>
      </c>
      <c r="GV292" s="51">
        <f t="shared" si="638"/>
        <v>50000000</v>
      </c>
      <c r="GW292" s="51">
        <f t="shared" si="638"/>
        <v>40299000</v>
      </c>
      <c r="GX292" s="51">
        <f t="shared" si="638"/>
        <v>12762000</v>
      </c>
      <c r="GY292" s="51">
        <f t="shared" si="638"/>
        <v>0</v>
      </c>
      <c r="GZ292" s="771">
        <f t="shared" si="638"/>
        <v>169000000</v>
      </c>
      <c r="HA292" s="269"/>
      <c r="HB292" s="266"/>
      <c r="HC292" s="299"/>
    </row>
    <row r="293" spans="1:211" ht="93" customHeight="1" x14ac:dyDescent="0.2">
      <c r="A293" s="782"/>
      <c r="B293" s="357"/>
      <c r="C293" s="286" t="s">
        <v>947</v>
      </c>
      <c r="D293" s="283" t="s">
        <v>688</v>
      </c>
      <c r="E293" s="605">
        <v>0.307</v>
      </c>
      <c r="F293" s="606">
        <v>0.27</v>
      </c>
      <c r="G293" s="773">
        <v>197</v>
      </c>
      <c r="H293" s="842" t="s">
        <v>689</v>
      </c>
      <c r="I293" s="777" t="s">
        <v>690</v>
      </c>
      <c r="J293" s="284" t="s">
        <v>636</v>
      </c>
      <c r="K293" s="773">
        <v>14</v>
      </c>
      <c r="L293" s="724" t="s">
        <v>58</v>
      </c>
      <c r="M293" s="724">
        <v>1</v>
      </c>
      <c r="N293" s="724">
        <v>1</v>
      </c>
      <c r="O293" s="773">
        <v>1</v>
      </c>
      <c r="P293" s="774">
        <v>1</v>
      </c>
      <c r="Q293" s="843">
        <v>1</v>
      </c>
      <c r="R293" s="289"/>
      <c r="S293" s="412">
        <v>1</v>
      </c>
      <c r="T293" s="724">
        <v>1</v>
      </c>
      <c r="U293" s="724"/>
      <c r="V293" s="412">
        <v>1</v>
      </c>
      <c r="W293" s="724">
        <v>1</v>
      </c>
      <c r="X293" s="724"/>
      <c r="Y293" s="724">
        <v>0.81</v>
      </c>
      <c r="Z293" s="844">
        <f>BM293/BM292</f>
        <v>1</v>
      </c>
      <c r="AA293" s="724">
        <v>5</v>
      </c>
      <c r="AB293" s="724" t="s">
        <v>686</v>
      </c>
      <c r="AC293" s="110"/>
      <c r="AD293" s="59"/>
      <c r="AE293" s="59"/>
      <c r="AF293" s="59"/>
      <c r="AG293" s="110"/>
      <c r="AH293" s="59"/>
      <c r="AI293" s="59"/>
      <c r="AJ293" s="59"/>
      <c r="AK293" s="110">
        <v>40000000</v>
      </c>
      <c r="AL293" s="59">
        <v>50000000</v>
      </c>
      <c r="AM293" s="54">
        <v>47157475</v>
      </c>
      <c r="AN293" s="54">
        <v>47157475</v>
      </c>
      <c r="AO293" s="110"/>
      <c r="AP293" s="59"/>
      <c r="AQ293" s="59"/>
      <c r="AR293" s="59"/>
      <c r="AS293" s="110"/>
      <c r="AT293" s="59"/>
      <c r="AU293" s="59"/>
      <c r="AV293" s="59"/>
      <c r="AW293" s="110"/>
      <c r="AX293" s="59"/>
      <c r="AY293" s="59"/>
      <c r="AZ293" s="59"/>
      <c r="BA293" s="110"/>
      <c r="BB293" s="59"/>
      <c r="BC293" s="59"/>
      <c r="BD293" s="59"/>
      <c r="BE293" s="110"/>
      <c r="BF293" s="59"/>
      <c r="BG293" s="59"/>
      <c r="BH293" s="59"/>
      <c r="BI293" s="110"/>
      <c r="BJ293" s="59"/>
      <c r="BK293" s="59"/>
      <c r="BL293" s="59"/>
      <c r="BM293" s="160">
        <f>+AC293+AG293+AK293+AO293+AS293+AW293+BA293+BE293+BI293</f>
        <v>40000000</v>
      </c>
      <c r="BN293" s="160">
        <f>AD293+AH293+AL293+AP293+AT293+AX293+BB293+BF293+BJ293</f>
        <v>50000000</v>
      </c>
      <c r="BO293" s="160">
        <f>AE293+AI293+AM293+AQ293+AU293+AY293+BC293+BG293+BK293</f>
        <v>47157475</v>
      </c>
      <c r="BP293" s="160">
        <f>AF293+AJ293+AN293+AR293+AV293+AZ293+BD293+BH293+BL293</f>
        <v>47157475</v>
      </c>
      <c r="BQ293" s="114"/>
      <c r="BR293" s="113"/>
      <c r="BS293" s="113"/>
      <c r="BT293" s="113"/>
      <c r="BU293" s="114"/>
      <c r="BV293" s="113">
        <v>40000000</v>
      </c>
      <c r="BW293" s="113">
        <v>36500000</v>
      </c>
      <c r="BX293" s="113">
        <v>36500000</v>
      </c>
      <c r="BY293" s="113"/>
      <c r="BZ293" s="114">
        <v>42000000</v>
      </c>
      <c r="CA293" s="114">
        <v>42000000</v>
      </c>
      <c r="CB293" s="114">
        <v>42000000</v>
      </c>
      <c r="CC293" s="114">
        <v>41894000</v>
      </c>
      <c r="CD293" s="114"/>
      <c r="CE293" s="113"/>
      <c r="CF293" s="113"/>
      <c r="CG293" s="113"/>
      <c r="CH293" s="113"/>
      <c r="CI293" s="114"/>
      <c r="CJ293" s="113"/>
      <c r="CK293" s="113"/>
      <c r="CL293" s="113"/>
      <c r="CM293" s="114"/>
      <c r="CN293" s="113"/>
      <c r="CO293" s="113"/>
      <c r="CP293" s="113"/>
      <c r="CQ293" s="114"/>
      <c r="CR293" s="113"/>
      <c r="CS293" s="113"/>
      <c r="CT293" s="113"/>
      <c r="CU293" s="113"/>
      <c r="CV293" s="114"/>
      <c r="CW293" s="113"/>
      <c r="CX293" s="113"/>
      <c r="CY293" s="113"/>
      <c r="CZ293" s="113"/>
      <c r="DA293" s="114"/>
      <c r="DB293" s="113"/>
      <c r="DC293" s="113"/>
      <c r="DD293" s="113"/>
      <c r="DE293" s="110">
        <f t="shared" si="613"/>
        <v>42000000</v>
      </c>
      <c r="DF293" s="160">
        <f>BR293+BV293+CA293+CF293+CJ293+CN293+CR293+CW293+DB293</f>
        <v>82000000</v>
      </c>
      <c r="DG293" s="160">
        <f>BS293+BW293+CB293+CG293+CK293+CO293+CS293+CX293+DC293</f>
        <v>78500000</v>
      </c>
      <c r="DH293" s="160">
        <f>BT293+BX293+CC293+CH293+CL293+CP293+CT293+CY293+DD293</f>
        <v>78394000</v>
      </c>
      <c r="DI293" s="160"/>
      <c r="DJ293" s="114"/>
      <c r="DK293" s="159"/>
      <c r="DL293" s="114"/>
      <c r="DM293" s="114"/>
      <c r="DN293" s="114"/>
      <c r="DO293" s="114">
        <v>24300000</v>
      </c>
      <c r="DP293" s="114">
        <v>24300000</v>
      </c>
      <c r="DQ293" s="114">
        <v>24300000</v>
      </c>
      <c r="DR293" s="114"/>
      <c r="DS293" s="114">
        <v>43000000</v>
      </c>
      <c r="DT293" s="159">
        <v>153520000</v>
      </c>
      <c r="DU293" s="114">
        <v>123464200</v>
      </c>
      <c r="DV293" s="114">
        <v>122607200</v>
      </c>
      <c r="DW293" s="114"/>
      <c r="DX293" s="113"/>
      <c r="DY293" s="113"/>
      <c r="DZ293" s="113"/>
      <c r="EA293" s="113"/>
      <c r="EB293" s="114"/>
      <c r="EC293" s="114"/>
      <c r="ED293" s="114"/>
      <c r="EE293" s="114"/>
      <c r="EF293" s="114"/>
      <c r="EG293" s="114"/>
      <c r="EH293" s="114"/>
      <c r="EI293" s="114"/>
      <c r="EJ293" s="114"/>
      <c r="EK293" s="114"/>
      <c r="EL293" s="114"/>
      <c r="EM293" s="114"/>
      <c r="EN293" s="114"/>
      <c r="EO293" s="114"/>
      <c r="EP293" s="114"/>
      <c r="EQ293" s="114"/>
      <c r="ER293" s="114"/>
      <c r="ES293" s="114"/>
      <c r="ET293" s="121"/>
      <c r="EU293" s="121"/>
      <c r="EV293" s="121"/>
      <c r="EW293" s="85">
        <f>DJ293+DN293+DS293+DX293+EB293+EF293+EJ293+EN293+ES293</f>
        <v>43000000</v>
      </c>
      <c r="EX293" s="89">
        <f>DK293+DO293+DT293+DY293+EC293+EG293+EK293+EO293+ET293</f>
        <v>177820000</v>
      </c>
      <c r="EY293" s="90">
        <f>DL293+DP293+DU293+DZ293+ED293+EH293+EL293+EP293+EU293</f>
        <v>147764200</v>
      </c>
      <c r="EZ293" s="90">
        <f>DM293+DQ293+DV293+EA293+EE293+EI293+EM293+EQ293+EV293</f>
        <v>146907200</v>
      </c>
      <c r="FA293" s="150"/>
      <c r="FB293" s="121"/>
      <c r="FC293" s="58"/>
      <c r="FD293" s="58"/>
      <c r="FE293" s="58"/>
      <c r="FF293" s="156"/>
      <c r="FG293" s="114"/>
      <c r="FH293" s="114"/>
      <c r="FI293" s="114"/>
      <c r="FJ293" s="114"/>
      <c r="FK293" s="114"/>
      <c r="FL293" s="114">
        <v>44000000</v>
      </c>
      <c r="FM293" s="114">
        <v>50000000</v>
      </c>
      <c r="FN293" s="114">
        <v>40299000</v>
      </c>
      <c r="FO293" s="114">
        <v>12762000</v>
      </c>
      <c r="FP293" s="114"/>
      <c r="FQ293" s="113"/>
      <c r="FR293" s="113"/>
      <c r="FS293" s="113"/>
      <c r="FT293" s="113"/>
      <c r="FU293" s="113"/>
      <c r="FV293" s="114"/>
      <c r="FW293" s="114"/>
      <c r="FX293" s="114"/>
      <c r="FY293" s="114"/>
      <c r="FZ293" s="114"/>
      <c r="GA293" s="114"/>
      <c r="GB293" s="114"/>
      <c r="GC293" s="114"/>
      <c r="GD293" s="114"/>
      <c r="GE293" s="114"/>
      <c r="GF293" s="114"/>
      <c r="GG293" s="114"/>
      <c r="GH293" s="114"/>
      <c r="GI293" s="114"/>
      <c r="GJ293" s="114"/>
      <c r="GK293" s="114"/>
      <c r="GL293" s="114"/>
      <c r="GM293" s="114"/>
      <c r="GN293" s="114"/>
      <c r="GO293" s="114"/>
      <c r="GP293" s="114"/>
      <c r="GQ293" s="121"/>
      <c r="GR293" s="121"/>
      <c r="GS293" s="121"/>
      <c r="GT293" s="121"/>
      <c r="GU293" s="85">
        <f>FB293+FG293+FL293+FQ293+FV293+GA293+GF293+GK293+GP293</f>
        <v>44000000</v>
      </c>
      <c r="GV293" s="85">
        <f>GQ293+GL293+GG293+GB293+FW293+FR293+FM293+FH293+FC293</f>
        <v>50000000</v>
      </c>
      <c r="GW293" s="85">
        <f>GR293+GM293+GH293+GC293+FX293+FS293+FN293+FI293+FD293</f>
        <v>40299000</v>
      </c>
      <c r="GX293" s="85">
        <f>GS293+GN293+GI293+GD293+FY293+FT293+FO293+FJ293+FE293</f>
        <v>12762000</v>
      </c>
      <c r="GY293" s="85">
        <f>GT293+GO293+GJ293+GE293+FZ293+FU293+FP293+FK293+FF293</f>
        <v>0</v>
      </c>
      <c r="GZ293" s="845">
        <f>BM293+DE293+EW293+GU293</f>
        <v>169000000</v>
      </c>
      <c r="HA293" s="738" t="s">
        <v>1132</v>
      </c>
      <c r="HB293" s="303" t="s">
        <v>1405</v>
      </c>
      <c r="HC293" s="299" t="s">
        <v>1718</v>
      </c>
    </row>
    <row r="294" spans="1:211" ht="24.75" customHeight="1" x14ac:dyDescent="0.2">
      <c r="A294" s="782"/>
      <c r="B294" s="252">
        <v>19</v>
      </c>
      <c r="C294" s="355" t="s">
        <v>691</v>
      </c>
      <c r="D294" s="254"/>
      <c r="E294" s="254"/>
      <c r="F294" s="254"/>
      <c r="G294" s="356"/>
      <c r="H294" s="356"/>
      <c r="I294" s="356"/>
      <c r="J294" s="356"/>
      <c r="K294" s="356"/>
      <c r="L294" s="356"/>
      <c r="M294" s="356"/>
      <c r="N294" s="356"/>
      <c r="O294" s="356"/>
      <c r="P294" s="356"/>
      <c r="Q294" s="356"/>
      <c r="R294" s="356"/>
      <c r="S294" s="356"/>
      <c r="T294" s="356"/>
      <c r="U294" s="356"/>
      <c r="V294" s="356"/>
      <c r="W294" s="356"/>
      <c r="X294" s="356"/>
      <c r="Y294" s="356"/>
      <c r="Z294" s="356"/>
      <c r="AA294" s="356"/>
      <c r="AB294" s="356"/>
      <c r="AC294" s="50">
        <f t="shared" ref="AC294:CN294" si="639">AC295</f>
        <v>0</v>
      </c>
      <c r="AD294" s="50">
        <f t="shared" si="639"/>
        <v>0</v>
      </c>
      <c r="AE294" s="50">
        <f t="shared" si="639"/>
        <v>0</v>
      </c>
      <c r="AF294" s="50">
        <f t="shared" si="639"/>
        <v>0</v>
      </c>
      <c r="AG294" s="50">
        <f t="shared" si="639"/>
        <v>3245382763</v>
      </c>
      <c r="AH294" s="50">
        <f t="shared" si="639"/>
        <v>3247557575</v>
      </c>
      <c r="AI294" s="50">
        <f t="shared" si="639"/>
        <v>2631525507</v>
      </c>
      <c r="AJ294" s="50">
        <f t="shared" si="639"/>
        <v>2631525507</v>
      </c>
      <c r="AK294" s="50">
        <f t="shared" si="639"/>
        <v>20000000</v>
      </c>
      <c r="AL294" s="50">
        <f t="shared" si="639"/>
        <v>40000000</v>
      </c>
      <c r="AM294" s="50">
        <f t="shared" si="639"/>
        <v>16966667</v>
      </c>
      <c r="AN294" s="50">
        <f t="shared" si="639"/>
        <v>16966667</v>
      </c>
      <c r="AO294" s="50">
        <f t="shared" si="639"/>
        <v>0</v>
      </c>
      <c r="AP294" s="50">
        <f t="shared" si="639"/>
        <v>0</v>
      </c>
      <c r="AQ294" s="50">
        <f t="shared" si="639"/>
        <v>0</v>
      </c>
      <c r="AR294" s="50">
        <f t="shared" si="639"/>
        <v>0</v>
      </c>
      <c r="AS294" s="50">
        <f t="shared" si="639"/>
        <v>0</v>
      </c>
      <c r="AT294" s="50">
        <f t="shared" si="639"/>
        <v>0</v>
      </c>
      <c r="AU294" s="50">
        <f t="shared" si="639"/>
        <v>0</v>
      </c>
      <c r="AV294" s="50">
        <f t="shared" si="639"/>
        <v>0</v>
      </c>
      <c r="AW294" s="50">
        <f t="shared" si="639"/>
        <v>0</v>
      </c>
      <c r="AX294" s="50">
        <f t="shared" si="639"/>
        <v>0</v>
      </c>
      <c r="AY294" s="50">
        <f t="shared" si="639"/>
        <v>0</v>
      </c>
      <c r="AZ294" s="50">
        <f t="shared" si="639"/>
        <v>0</v>
      </c>
      <c r="BA294" s="50">
        <f t="shared" si="639"/>
        <v>0</v>
      </c>
      <c r="BB294" s="50">
        <f t="shared" si="639"/>
        <v>0</v>
      </c>
      <c r="BC294" s="50">
        <f t="shared" si="639"/>
        <v>0</v>
      </c>
      <c r="BD294" s="50">
        <f t="shared" si="639"/>
        <v>0</v>
      </c>
      <c r="BE294" s="50">
        <f t="shared" si="639"/>
        <v>0</v>
      </c>
      <c r="BF294" s="50">
        <f t="shared" si="639"/>
        <v>0</v>
      </c>
      <c r="BG294" s="50">
        <f t="shared" si="639"/>
        <v>0</v>
      </c>
      <c r="BH294" s="50">
        <f t="shared" si="639"/>
        <v>0</v>
      </c>
      <c r="BI294" s="50">
        <f t="shared" si="639"/>
        <v>0</v>
      </c>
      <c r="BJ294" s="50">
        <f t="shared" si="639"/>
        <v>0</v>
      </c>
      <c r="BK294" s="50">
        <f t="shared" si="639"/>
        <v>0</v>
      </c>
      <c r="BL294" s="50">
        <f t="shared" si="639"/>
        <v>0</v>
      </c>
      <c r="BM294" s="50">
        <f t="shared" si="639"/>
        <v>3265382763</v>
      </c>
      <c r="BN294" s="50">
        <f t="shared" si="639"/>
        <v>3287557575</v>
      </c>
      <c r="BO294" s="50">
        <f t="shared" si="639"/>
        <v>2648492174</v>
      </c>
      <c r="BP294" s="50">
        <f t="shared" si="639"/>
        <v>2648492174</v>
      </c>
      <c r="BQ294" s="50">
        <f t="shared" si="639"/>
        <v>0</v>
      </c>
      <c r="BR294" s="50">
        <f t="shared" si="639"/>
        <v>0</v>
      </c>
      <c r="BS294" s="50">
        <f t="shared" si="639"/>
        <v>0</v>
      </c>
      <c r="BT294" s="50">
        <f t="shared" si="639"/>
        <v>0</v>
      </c>
      <c r="BU294" s="50">
        <f t="shared" si="639"/>
        <v>2537920000</v>
      </c>
      <c r="BV294" s="50">
        <f t="shared" si="639"/>
        <v>1347273806</v>
      </c>
      <c r="BW294" s="50">
        <f t="shared" si="639"/>
        <v>1332273806</v>
      </c>
      <c r="BX294" s="50">
        <f t="shared" si="639"/>
        <v>1332273806</v>
      </c>
      <c r="BY294" s="50">
        <f t="shared" si="639"/>
        <v>0</v>
      </c>
      <c r="BZ294" s="50">
        <f t="shared" si="639"/>
        <v>20000000</v>
      </c>
      <c r="CA294" s="50">
        <f t="shared" si="639"/>
        <v>2878727976.29</v>
      </c>
      <c r="CB294" s="50">
        <f t="shared" si="639"/>
        <v>2726323679.9899998</v>
      </c>
      <c r="CC294" s="50">
        <f t="shared" si="639"/>
        <v>2726321329.9899998</v>
      </c>
      <c r="CD294" s="50">
        <f t="shared" si="639"/>
        <v>0</v>
      </c>
      <c r="CE294" s="50">
        <f t="shared" si="639"/>
        <v>0</v>
      </c>
      <c r="CF294" s="50">
        <f t="shared" si="639"/>
        <v>0</v>
      </c>
      <c r="CG294" s="50">
        <f t="shared" si="639"/>
        <v>0</v>
      </c>
      <c r="CH294" s="50">
        <f t="shared" si="639"/>
        <v>0</v>
      </c>
      <c r="CI294" s="50">
        <f t="shared" si="639"/>
        <v>0</v>
      </c>
      <c r="CJ294" s="50">
        <f t="shared" si="639"/>
        <v>0</v>
      </c>
      <c r="CK294" s="50">
        <f t="shared" si="639"/>
        <v>0</v>
      </c>
      <c r="CL294" s="50">
        <f t="shared" si="639"/>
        <v>0</v>
      </c>
      <c r="CM294" s="50">
        <f t="shared" si="639"/>
        <v>0</v>
      </c>
      <c r="CN294" s="50">
        <f t="shared" si="639"/>
        <v>0</v>
      </c>
      <c r="CO294" s="50">
        <f t="shared" ref="CO294:EV294" si="640">CO295</f>
        <v>0</v>
      </c>
      <c r="CP294" s="50">
        <f t="shared" si="640"/>
        <v>0</v>
      </c>
      <c r="CQ294" s="50">
        <f t="shared" si="640"/>
        <v>0</v>
      </c>
      <c r="CR294" s="50">
        <f t="shared" si="640"/>
        <v>0</v>
      </c>
      <c r="CS294" s="50">
        <f t="shared" si="640"/>
        <v>0</v>
      </c>
      <c r="CT294" s="50">
        <f t="shared" si="640"/>
        <v>0</v>
      </c>
      <c r="CU294" s="50">
        <f t="shared" si="640"/>
        <v>0</v>
      </c>
      <c r="CV294" s="50">
        <f t="shared" si="640"/>
        <v>0</v>
      </c>
      <c r="CW294" s="50">
        <f t="shared" si="640"/>
        <v>0</v>
      </c>
      <c r="CX294" s="50">
        <f t="shared" si="640"/>
        <v>0</v>
      </c>
      <c r="CY294" s="50">
        <f t="shared" si="640"/>
        <v>0</v>
      </c>
      <c r="CZ294" s="50">
        <f t="shared" si="640"/>
        <v>0</v>
      </c>
      <c r="DA294" s="50">
        <f t="shared" si="640"/>
        <v>0</v>
      </c>
      <c r="DB294" s="50">
        <f t="shared" si="640"/>
        <v>0</v>
      </c>
      <c r="DC294" s="50">
        <f t="shared" si="640"/>
        <v>0</v>
      </c>
      <c r="DD294" s="50">
        <f t="shared" si="640"/>
        <v>0</v>
      </c>
      <c r="DE294" s="50">
        <f t="shared" si="640"/>
        <v>2557920000</v>
      </c>
      <c r="DF294" s="50">
        <f t="shared" si="640"/>
        <v>4226001782.29</v>
      </c>
      <c r="DG294" s="50">
        <f t="shared" si="640"/>
        <v>4058597485.9899998</v>
      </c>
      <c r="DH294" s="50">
        <f t="shared" si="640"/>
        <v>4058595135.9899998</v>
      </c>
      <c r="DI294" s="50">
        <f t="shared" si="640"/>
        <v>0</v>
      </c>
      <c r="DJ294" s="50">
        <f t="shared" si="640"/>
        <v>0</v>
      </c>
      <c r="DK294" s="50">
        <f t="shared" si="640"/>
        <v>0</v>
      </c>
      <c r="DL294" s="50">
        <f t="shared" si="640"/>
        <v>0</v>
      </c>
      <c r="DM294" s="50">
        <f t="shared" si="640"/>
        <v>0</v>
      </c>
      <c r="DN294" s="50">
        <f t="shared" si="640"/>
        <v>2614057600</v>
      </c>
      <c r="DO294" s="50">
        <f t="shared" si="640"/>
        <v>290629092</v>
      </c>
      <c r="DP294" s="50">
        <f t="shared" si="640"/>
        <v>290629092</v>
      </c>
      <c r="DQ294" s="50">
        <f t="shared" si="640"/>
        <v>290629092</v>
      </c>
      <c r="DR294" s="50">
        <f t="shared" si="640"/>
        <v>0</v>
      </c>
      <c r="DS294" s="50">
        <f t="shared" si="640"/>
        <v>20000000</v>
      </c>
      <c r="DT294" s="50">
        <f t="shared" si="640"/>
        <v>3740581586</v>
      </c>
      <c r="DU294" s="50">
        <f t="shared" si="640"/>
        <v>3587080652</v>
      </c>
      <c r="DV294" s="50">
        <f t="shared" si="640"/>
        <v>3587080652</v>
      </c>
      <c r="DW294" s="50">
        <f t="shared" si="640"/>
        <v>0</v>
      </c>
      <c r="DX294" s="50">
        <f t="shared" si="640"/>
        <v>0</v>
      </c>
      <c r="DY294" s="50">
        <f t="shared" si="640"/>
        <v>0</v>
      </c>
      <c r="DZ294" s="50">
        <f t="shared" si="640"/>
        <v>0</v>
      </c>
      <c r="EA294" s="50">
        <f t="shared" si="640"/>
        <v>0</v>
      </c>
      <c r="EB294" s="50">
        <f t="shared" si="640"/>
        <v>0</v>
      </c>
      <c r="EC294" s="50">
        <f t="shared" si="640"/>
        <v>0</v>
      </c>
      <c r="ED294" s="50">
        <f t="shared" si="640"/>
        <v>0</v>
      </c>
      <c r="EE294" s="50">
        <f t="shared" si="640"/>
        <v>0</v>
      </c>
      <c r="EF294" s="50">
        <f t="shared" si="640"/>
        <v>0</v>
      </c>
      <c r="EG294" s="50">
        <f t="shared" si="640"/>
        <v>0</v>
      </c>
      <c r="EH294" s="50">
        <f t="shared" si="640"/>
        <v>0</v>
      </c>
      <c r="EI294" s="50">
        <f t="shared" si="640"/>
        <v>0</v>
      </c>
      <c r="EJ294" s="50">
        <f t="shared" si="640"/>
        <v>0</v>
      </c>
      <c r="EK294" s="50">
        <f t="shared" si="640"/>
        <v>0</v>
      </c>
      <c r="EL294" s="50">
        <f t="shared" si="640"/>
        <v>0</v>
      </c>
      <c r="EM294" s="50">
        <f t="shared" si="640"/>
        <v>0</v>
      </c>
      <c r="EN294" s="50">
        <f t="shared" si="640"/>
        <v>0</v>
      </c>
      <c r="EO294" s="50">
        <f t="shared" si="640"/>
        <v>0</v>
      </c>
      <c r="EP294" s="50">
        <f t="shared" si="640"/>
        <v>0</v>
      </c>
      <c r="EQ294" s="50">
        <f t="shared" si="640"/>
        <v>0</v>
      </c>
      <c r="ER294" s="50">
        <f t="shared" si="640"/>
        <v>0</v>
      </c>
      <c r="ES294" s="50">
        <f t="shared" si="640"/>
        <v>0</v>
      </c>
      <c r="ET294" s="50">
        <f t="shared" si="640"/>
        <v>0</v>
      </c>
      <c r="EU294" s="50">
        <f t="shared" si="640"/>
        <v>0</v>
      </c>
      <c r="EV294" s="50">
        <f t="shared" si="640"/>
        <v>0</v>
      </c>
      <c r="EW294" s="50">
        <f t="shared" ref="EW294" si="641">EW295</f>
        <v>2634057600</v>
      </c>
      <c r="EX294" s="50">
        <f t="shared" ref="EX294:GZ294" si="642">EX295</f>
        <v>4031210678</v>
      </c>
      <c r="EY294" s="50">
        <f t="shared" si="642"/>
        <v>3877709744</v>
      </c>
      <c r="EZ294" s="50">
        <f t="shared" si="642"/>
        <v>3877709744</v>
      </c>
      <c r="FA294" s="50">
        <f t="shared" si="642"/>
        <v>0</v>
      </c>
      <c r="FB294" s="50">
        <f t="shared" si="642"/>
        <v>0</v>
      </c>
      <c r="FC294" s="50">
        <f t="shared" si="642"/>
        <v>0</v>
      </c>
      <c r="FD294" s="50">
        <f t="shared" si="642"/>
        <v>0</v>
      </c>
      <c r="FE294" s="50">
        <f t="shared" si="642"/>
        <v>0</v>
      </c>
      <c r="FF294" s="50">
        <f t="shared" si="642"/>
        <v>0</v>
      </c>
      <c r="FG294" s="50">
        <f t="shared" si="642"/>
        <v>2692479328</v>
      </c>
      <c r="FH294" s="50">
        <f t="shared" si="642"/>
        <v>186956629</v>
      </c>
      <c r="FI294" s="50">
        <f t="shared" si="642"/>
        <v>186956628.90000001</v>
      </c>
      <c r="FJ294" s="50">
        <f t="shared" si="642"/>
        <v>0</v>
      </c>
      <c r="FK294" s="50">
        <f t="shared" si="642"/>
        <v>0</v>
      </c>
      <c r="FL294" s="50">
        <f t="shared" si="642"/>
        <v>20000000</v>
      </c>
      <c r="FM294" s="50">
        <f t="shared" si="642"/>
        <v>3790449314</v>
      </c>
      <c r="FN294" s="50">
        <f t="shared" si="642"/>
        <v>721160120</v>
      </c>
      <c r="FO294" s="50">
        <f t="shared" si="642"/>
        <v>11192000</v>
      </c>
      <c r="FP294" s="50">
        <f t="shared" si="642"/>
        <v>0</v>
      </c>
      <c r="FQ294" s="50">
        <f t="shared" si="642"/>
        <v>0</v>
      </c>
      <c r="FR294" s="50">
        <f t="shared" si="642"/>
        <v>0</v>
      </c>
      <c r="FS294" s="50">
        <f t="shared" si="642"/>
        <v>0</v>
      </c>
      <c r="FT294" s="50">
        <f t="shared" si="642"/>
        <v>0</v>
      </c>
      <c r="FU294" s="50">
        <f t="shared" si="642"/>
        <v>0</v>
      </c>
      <c r="FV294" s="50">
        <f t="shared" si="642"/>
        <v>0</v>
      </c>
      <c r="FW294" s="50">
        <f t="shared" si="642"/>
        <v>0</v>
      </c>
      <c r="FX294" s="50">
        <f t="shared" si="642"/>
        <v>0</v>
      </c>
      <c r="FY294" s="50">
        <f t="shared" si="642"/>
        <v>0</v>
      </c>
      <c r="FZ294" s="50">
        <f t="shared" si="642"/>
        <v>0</v>
      </c>
      <c r="GA294" s="50">
        <f t="shared" si="642"/>
        <v>0</v>
      </c>
      <c r="GB294" s="50">
        <f t="shared" si="642"/>
        <v>0</v>
      </c>
      <c r="GC294" s="50">
        <f t="shared" si="642"/>
        <v>0</v>
      </c>
      <c r="GD294" s="50">
        <f t="shared" si="642"/>
        <v>0</v>
      </c>
      <c r="GE294" s="50">
        <f t="shared" si="642"/>
        <v>0</v>
      </c>
      <c r="GF294" s="50">
        <f t="shared" si="642"/>
        <v>0</v>
      </c>
      <c r="GG294" s="50">
        <f t="shared" si="642"/>
        <v>0</v>
      </c>
      <c r="GH294" s="50">
        <f t="shared" si="642"/>
        <v>0</v>
      </c>
      <c r="GI294" s="50">
        <f t="shared" si="642"/>
        <v>0</v>
      </c>
      <c r="GJ294" s="50">
        <f t="shared" si="642"/>
        <v>0</v>
      </c>
      <c r="GK294" s="50">
        <f t="shared" si="642"/>
        <v>0</v>
      </c>
      <c r="GL294" s="50">
        <f t="shared" si="642"/>
        <v>0</v>
      </c>
      <c r="GM294" s="50">
        <f t="shared" si="642"/>
        <v>0</v>
      </c>
      <c r="GN294" s="50">
        <f t="shared" si="642"/>
        <v>0</v>
      </c>
      <c r="GO294" s="50">
        <f t="shared" si="642"/>
        <v>0</v>
      </c>
      <c r="GP294" s="50">
        <f t="shared" si="642"/>
        <v>0</v>
      </c>
      <c r="GQ294" s="50">
        <f t="shared" si="642"/>
        <v>0</v>
      </c>
      <c r="GR294" s="50">
        <f t="shared" si="642"/>
        <v>0</v>
      </c>
      <c r="GS294" s="50">
        <f t="shared" si="642"/>
        <v>0</v>
      </c>
      <c r="GT294" s="50">
        <f t="shared" si="642"/>
        <v>0</v>
      </c>
      <c r="GU294" s="50">
        <f t="shared" si="642"/>
        <v>2712479328</v>
      </c>
      <c r="GV294" s="50">
        <f t="shared" si="642"/>
        <v>3977405943</v>
      </c>
      <c r="GW294" s="50">
        <f t="shared" si="642"/>
        <v>908116748.9000001</v>
      </c>
      <c r="GX294" s="50">
        <f t="shared" si="642"/>
        <v>11192000</v>
      </c>
      <c r="GY294" s="50">
        <f t="shared" si="642"/>
        <v>0</v>
      </c>
      <c r="GZ294" s="768">
        <f t="shared" si="642"/>
        <v>11169839691</v>
      </c>
      <c r="HA294" s="256"/>
      <c r="HB294" s="263"/>
      <c r="HC294" s="299"/>
    </row>
    <row r="295" spans="1:211" ht="24.75" customHeight="1" x14ac:dyDescent="0.2">
      <c r="A295" s="782"/>
      <c r="B295" s="783"/>
      <c r="C295" s="266">
        <v>67</v>
      </c>
      <c r="D295" s="267" t="s">
        <v>692</v>
      </c>
      <c r="E295" s="270"/>
      <c r="F295" s="270"/>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51">
        <f t="shared" ref="AC295:BL295" si="643">SUM(AC296:AC299)</f>
        <v>0</v>
      </c>
      <c r="AD295" s="51">
        <f t="shared" si="643"/>
        <v>0</v>
      </c>
      <c r="AE295" s="51">
        <f t="shared" si="643"/>
        <v>0</v>
      </c>
      <c r="AF295" s="51">
        <f t="shared" si="643"/>
        <v>0</v>
      </c>
      <c r="AG295" s="51">
        <f t="shared" si="643"/>
        <v>3245382763</v>
      </c>
      <c r="AH295" s="51">
        <f t="shared" si="643"/>
        <v>3247557575</v>
      </c>
      <c r="AI295" s="51">
        <f t="shared" si="643"/>
        <v>2631525507</v>
      </c>
      <c r="AJ295" s="51">
        <f t="shared" si="643"/>
        <v>2631525507</v>
      </c>
      <c r="AK295" s="51">
        <f t="shared" si="643"/>
        <v>20000000</v>
      </c>
      <c r="AL295" s="51">
        <f t="shared" si="643"/>
        <v>40000000</v>
      </c>
      <c r="AM295" s="51">
        <f t="shared" si="643"/>
        <v>16966667</v>
      </c>
      <c r="AN295" s="51">
        <f t="shared" si="643"/>
        <v>16966667</v>
      </c>
      <c r="AO295" s="51">
        <f t="shared" si="643"/>
        <v>0</v>
      </c>
      <c r="AP295" s="51">
        <f t="shared" si="643"/>
        <v>0</v>
      </c>
      <c r="AQ295" s="51">
        <f t="shared" si="643"/>
        <v>0</v>
      </c>
      <c r="AR295" s="51">
        <f t="shared" si="643"/>
        <v>0</v>
      </c>
      <c r="AS295" s="51">
        <f t="shared" si="643"/>
        <v>0</v>
      </c>
      <c r="AT295" s="51">
        <f t="shared" si="643"/>
        <v>0</v>
      </c>
      <c r="AU295" s="51">
        <f t="shared" si="643"/>
        <v>0</v>
      </c>
      <c r="AV295" s="51">
        <f t="shared" si="643"/>
        <v>0</v>
      </c>
      <c r="AW295" s="51">
        <f t="shared" si="643"/>
        <v>0</v>
      </c>
      <c r="AX295" s="51">
        <f t="shared" si="643"/>
        <v>0</v>
      </c>
      <c r="AY295" s="51">
        <f t="shared" si="643"/>
        <v>0</v>
      </c>
      <c r="AZ295" s="51">
        <f t="shared" si="643"/>
        <v>0</v>
      </c>
      <c r="BA295" s="51">
        <f t="shared" si="643"/>
        <v>0</v>
      </c>
      <c r="BB295" s="51">
        <f t="shared" si="643"/>
        <v>0</v>
      </c>
      <c r="BC295" s="51">
        <f t="shared" si="643"/>
        <v>0</v>
      </c>
      <c r="BD295" s="51">
        <f t="shared" si="643"/>
        <v>0</v>
      </c>
      <c r="BE295" s="51">
        <f t="shared" si="643"/>
        <v>0</v>
      </c>
      <c r="BF295" s="51">
        <f t="shared" si="643"/>
        <v>0</v>
      </c>
      <c r="BG295" s="51">
        <f t="shared" si="643"/>
        <v>0</v>
      </c>
      <c r="BH295" s="51">
        <f t="shared" si="643"/>
        <v>0</v>
      </c>
      <c r="BI295" s="51">
        <f t="shared" si="643"/>
        <v>0</v>
      </c>
      <c r="BJ295" s="51">
        <f t="shared" si="643"/>
        <v>0</v>
      </c>
      <c r="BK295" s="51">
        <f t="shared" si="643"/>
        <v>0</v>
      </c>
      <c r="BL295" s="51">
        <f t="shared" si="643"/>
        <v>0</v>
      </c>
      <c r="BM295" s="51">
        <f t="shared" ref="BM295:DX295" si="644">SUM(BM296:BM299)</f>
        <v>3265382763</v>
      </c>
      <c r="BN295" s="51">
        <f t="shared" si="644"/>
        <v>3287557575</v>
      </c>
      <c r="BO295" s="51">
        <f t="shared" si="644"/>
        <v>2648492174</v>
      </c>
      <c r="BP295" s="51">
        <f t="shared" si="644"/>
        <v>2648492174</v>
      </c>
      <c r="BQ295" s="51">
        <f t="shared" si="644"/>
        <v>0</v>
      </c>
      <c r="BR295" s="51">
        <f t="shared" si="644"/>
        <v>0</v>
      </c>
      <c r="BS295" s="51">
        <f t="shared" si="644"/>
        <v>0</v>
      </c>
      <c r="BT295" s="51">
        <f t="shared" si="644"/>
        <v>0</v>
      </c>
      <c r="BU295" s="51">
        <f t="shared" si="644"/>
        <v>2537920000</v>
      </c>
      <c r="BV295" s="51">
        <f t="shared" si="644"/>
        <v>1347273806</v>
      </c>
      <c r="BW295" s="51">
        <f t="shared" si="644"/>
        <v>1332273806</v>
      </c>
      <c r="BX295" s="51">
        <f t="shared" si="644"/>
        <v>1332273806</v>
      </c>
      <c r="BY295" s="51">
        <f t="shared" si="644"/>
        <v>0</v>
      </c>
      <c r="BZ295" s="51">
        <f t="shared" si="644"/>
        <v>20000000</v>
      </c>
      <c r="CA295" s="51">
        <f t="shared" si="644"/>
        <v>2878727976.29</v>
      </c>
      <c r="CB295" s="51">
        <f t="shared" si="644"/>
        <v>2726323679.9899998</v>
      </c>
      <c r="CC295" s="51">
        <f t="shared" si="644"/>
        <v>2726321329.9899998</v>
      </c>
      <c r="CD295" s="51">
        <f t="shared" si="644"/>
        <v>0</v>
      </c>
      <c r="CE295" s="51">
        <f t="shared" si="644"/>
        <v>0</v>
      </c>
      <c r="CF295" s="51">
        <f t="shared" si="644"/>
        <v>0</v>
      </c>
      <c r="CG295" s="51">
        <f t="shared" si="644"/>
        <v>0</v>
      </c>
      <c r="CH295" s="51">
        <f t="shared" si="644"/>
        <v>0</v>
      </c>
      <c r="CI295" s="51">
        <f t="shared" si="644"/>
        <v>0</v>
      </c>
      <c r="CJ295" s="51">
        <f t="shared" si="644"/>
        <v>0</v>
      </c>
      <c r="CK295" s="51">
        <f t="shared" si="644"/>
        <v>0</v>
      </c>
      <c r="CL295" s="51">
        <f t="shared" si="644"/>
        <v>0</v>
      </c>
      <c r="CM295" s="51">
        <f t="shared" si="644"/>
        <v>0</v>
      </c>
      <c r="CN295" s="51">
        <f t="shared" si="644"/>
        <v>0</v>
      </c>
      <c r="CO295" s="51">
        <f t="shared" si="644"/>
        <v>0</v>
      </c>
      <c r="CP295" s="51">
        <f t="shared" si="644"/>
        <v>0</v>
      </c>
      <c r="CQ295" s="51">
        <f t="shared" si="644"/>
        <v>0</v>
      </c>
      <c r="CR295" s="51">
        <f t="shared" si="644"/>
        <v>0</v>
      </c>
      <c r="CS295" s="51">
        <f t="shared" si="644"/>
        <v>0</v>
      </c>
      <c r="CT295" s="51">
        <f t="shared" si="644"/>
        <v>0</v>
      </c>
      <c r="CU295" s="51">
        <f t="shared" si="644"/>
        <v>0</v>
      </c>
      <c r="CV295" s="51">
        <f t="shared" si="644"/>
        <v>0</v>
      </c>
      <c r="CW295" s="51">
        <f t="shared" si="644"/>
        <v>0</v>
      </c>
      <c r="CX295" s="51">
        <f t="shared" si="644"/>
        <v>0</v>
      </c>
      <c r="CY295" s="51">
        <f t="shared" si="644"/>
        <v>0</v>
      </c>
      <c r="CZ295" s="51">
        <f t="shared" si="644"/>
        <v>0</v>
      </c>
      <c r="DA295" s="51">
        <f t="shared" si="644"/>
        <v>0</v>
      </c>
      <c r="DB295" s="51">
        <f t="shared" si="644"/>
        <v>0</v>
      </c>
      <c r="DC295" s="51">
        <f t="shared" si="644"/>
        <v>0</v>
      </c>
      <c r="DD295" s="51">
        <f t="shared" si="644"/>
        <v>0</v>
      </c>
      <c r="DE295" s="51">
        <f t="shared" si="644"/>
        <v>2557920000</v>
      </c>
      <c r="DF295" s="51">
        <f t="shared" si="644"/>
        <v>4226001782.29</v>
      </c>
      <c r="DG295" s="51">
        <f t="shared" si="644"/>
        <v>4058597485.9899998</v>
      </c>
      <c r="DH295" s="51">
        <f t="shared" si="644"/>
        <v>4058595135.9899998</v>
      </c>
      <c r="DI295" s="51">
        <f t="shared" si="644"/>
        <v>0</v>
      </c>
      <c r="DJ295" s="51">
        <f t="shared" si="644"/>
        <v>0</v>
      </c>
      <c r="DK295" s="51">
        <f t="shared" si="644"/>
        <v>0</v>
      </c>
      <c r="DL295" s="51">
        <f t="shared" si="644"/>
        <v>0</v>
      </c>
      <c r="DM295" s="51">
        <f t="shared" si="644"/>
        <v>0</v>
      </c>
      <c r="DN295" s="51">
        <f t="shared" si="644"/>
        <v>2614057600</v>
      </c>
      <c r="DO295" s="51">
        <f t="shared" si="644"/>
        <v>290629092</v>
      </c>
      <c r="DP295" s="51">
        <f t="shared" si="644"/>
        <v>290629092</v>
      </c>
      <c r="DQ295" s="51">
        <f t="shared" si="644"/>
        <v>290629092</v>
      </c>
      <c r="DR295" s="51">
        <f t="shared" si="644"/>
        <v>0</v>
      </c>
      <c r="DS295" s="51">
        <f t="shared" si="644"/>
        <v>20000000</v>
      </c>
      <c r="DT295" s="51">
        <f t="shared" si="644"/>
        <v>3740581586</v>
      </c>
      <c r="DU295" s="51">
        <f t="shared" si="644"/>
        <v>3587080652</v>
      </c>
      <c r="DV295" s="51">
        <f t="shared" si="644"/>
        <v>3587080652</v>
      </c>
      <c r="DW295" s="51">
        <f t="shared" si="644"/>
        <v>0</v>
      </c>
      <c r="DX295" s="51">
        <f t="shared" si="644"/>
        <v>0</v>
      </c>
      <c r="DY295" s="51">
        <f t="shared" ref="DY295:EW295" si="645">SUM(DY296:DY299)</f>
        <v>0</v>
      </c>
      <c r="DZ295" s="51">
        <f t="shared" si="645"/>
        <v>0</v>
      </c>
      <c r="EA295" s="51">
        <f t="shared" si="645"/>
        <v>0</v>
      </c>
      <c r="EB295" s="51">
        <f t="shared" si="645"/>
        <v>0</v>
      </c>
      <c r="EC295" s="51">
        <f t="shared" si="645"/>
        <v>0</v>
      </c>
      <c r="ED295" s="51">
        <f t="shared" si="645"/>
        <v>0</v>
      </c>
      <c r="EE295" s="51">
        <f t="shared" si="645"/>
        <v>0</v>
      </c>
      <c r="EF295" s="51">
        <f t="shared" si="645"/>
        <v>0</v>
      </c>
      <c r="EG295" s="51">
        <f t="shared" si="645"/>
        <v>0</v>
      </c>
      <c r="EH295" s="51">
        <f t="shared" si="645"/>
        <v>0</v>
      </c>
      <c r="EI295" s="51">
        <f t="shared" si="645"/>
        <v>0</v>
      </c>
      <c r="EJ295" s="51">
        <f t="shared" si="645"/>
        <v>0</v>
      </c>
      <c r="EK295" s="51">
        <f t="shared" si="645"/>
        <v>0</v>
      </c>
      <c r="EL295" s="51">
        <f t="shared" si="645"/>
        <v>0</v>
      </c>
      <c r="EM295" s="51">
        <f t="shared" si="645"/>
        <v>0</v>
      </c>
      <c r="EN295" s="51">
        <f t="shared" si="645"/>
        <v>0</v>
      </c>
      <c r="EO295" s="51">
        <f t="shared" si="645"/>
        <v>0</v>
      </c>
      <c r="EP295" s="51">
        <f t="shared" si="645"/>
        <v>0</v>
      </c>
      <c r="EQ295" s="51">
        <f t="shared" si="645"/>
        <v>0</v>
      </c>
      <c r="ER295" s="51">
        <f t="shared" si="645"/>
        <v>0</v>
      </c>
      <c r="ES295" s="51">
        <f t="shared" si="645"/>
        <v>0</v>
      </c>
      <c r="ET295" s="51">
        <f t="shared" si="645"/>
        <v>0</v>
      </c>
      <c r="EU295" s="51">
        <f t="shared" si="645"/>
        <v>0</v>
      </c>
      <c r="EV295" s="51">
        <f t="shared" si="645"/>
        <v>0</v>
      </c>
      <c r="EW295" s="51">
        <f t="shared" si="645"/>
        <v>2634057600</v>
      </c>
      <c r="EX295" s="51">
        <f t="shared" ref="EX295:GZ295" si="646">SUM(EX296:EX299)</f>
        <v>4031210678</v>
      </c>
      <c r="EY295" s="51">
        <f t="shared" si="646"/>
        <v>3877709744</v>
      </c>
      <c r="EZ295" s="51">
        <f t="shared" si="646"/>
        <v>3877709744</v>
      </c>
      <c r="FA295" s="51">
        <f t="shared" si="646"/>
        <v>0</v>
      </c>
      <c r="FB295" s="51">
        <f t="shared" si="646"/>
        <v>0</v>
      </c>
      <c r="FC295" s="51">
        <f t="shared" si="646"/>
        <v>0</v>
      </c>
      <c r="FD295" s="51">
        <f t="shared" si="646"/>
        <v>0</v>
      </c>
      <c r="FE295" s="51">
        <f t="shared" si="646"/>
        <v>0</v>
      </c>
      <c r="FF295" s="51">
        <f t="shared" si="646"/>
        <v>0</v>
      </c>
      <c r="FG295" s="51">
        <f t="shared" si="646"/>
        <v>2692479328</v>
      </c>
      <c r="FH295" s="51">
        <f t="shared" si="646"/>
        <v>186956629</v>
      </c>
      <c r="FI295" s="51">
        <f t="shared" si="646"/>
        <v>186956628.90000001</v>
      </c>
      <c r="FJ295" s="51">
        <f t="shared" si="646"/>
        <v>0</v>
      </c>
      <c r="FK295" s="51">
        <f t="shared" si="646"/>
        <v>0</v>
      </c>
      <c r="FL295" s="51">
        <f t="shared" si="646"/>
        <v>20000000</v>
      </c>
      <c r="FM295" s="51">
        <f t="shared" si="646"/>
        <v>3790449314</v>
      </c>
      <c r="FN295" s="51">
        <f t="shared" si="646"/>
        <v>721160120</v>
      </c>
      <c r="FO295" s="51">
        <f t="shared" si="646"/>
        <v>11192000</v>
      </c>
      <c r="FP295" s="51">
        <f t="shared" si="646"/>
        <v>0</v>
      </c>
      <c r="FQ295" s="51">
        <f t="shared" si="646"/>
        <v>0</v>
      </c>
      <c r="FR295" s="51">
        <f t="shared" si="646"/>
        <v>0</v>
      </c>
      <c r="FS295" s="51">
        <f t="shared" si="646"/>
        <v>0</v>
      </c>
      <c r="FT295" s="51">
        <f t="shared" si="646"/>
        <v>0</v>
      </c>
      <c r="FU295" s="51">
        <f t="shared" si="646"/>
        <v>0</v>
      </c>
      <c r="FV295" s="51">
        <f t="shared" si="646"/>
        <v>0</v>
      </c>
      <c r="FW295" s="51">
        <f t="shared" si="646"/>
        <v>0</v>
      </c>
      <c r="FX295" s="51">
        <f t="shared" si="646"/>
        <v>0</v>
      </c>
      <c r="FY295" s="51">
        <f t="shared" si="646"/>
        <v>0</v>
      </c>
      <c r="FZ295" s="51">
        <f t="shared" si="646"/>
        <v>0</v>
      </c>
      <c r="GA295" s="51">
        <f t="shared" si="646"/>
        <v>0</v>
      </c>
      <c r="GB295" s="51">
        <f t="shared" si="646"/>
        <v>0</v>
      </c>
      <c r="GC295" s="51">
        <f t="shared" si="646"/>
        <v>0</v>
      </c>
      <c r="GD295" s="51">
        <f t="shared" si="646"/>
        <v>0</v>
      </c>
      <c r="GE295" s="51">
        <f t="shared" si="646"/>
        <v>0</v>
      </c>
      <c r="GF295" s="51">
        <f t="shared" si="646"/>
        <v>0</v>
      </c>
      <c r="GG295" s="51">
        <f t="shared" si="646"/>
        <v>0</v>
      </c>
      <c r="GH295" s="51">
        <f t="shared" si="646"/>
        <v>0</v>
      </c>
      <c r="GI295" s="51">
        <f t="shared" si="646"/>
        <v>0</v>
      </c>
      <c r="GJ295" s="51">
        <f t="shared" si="646"/>
        <v>0</v>
      </c>
      <c r="GK295" s="51">
        <f t="shared" si="646"/>
        <v>0</v>
      </c>
      <c r="GL295" s="51">
        <f t="shared" si="646"/>
        <v>0</v>
      </c>
      <c r="GM295" s="51">
        <f t="shared" si="646"/>
        <v>0</v>
      </c>
      <c r="GN295" s="51">
        <f t="shared" si="646"/>
        <v>0</v>
      </c>
      <c r="GO295" s="51">
        <f t="shared" si="646"/>
        <v>0</v>
      </c>
      <c r="GP295" s="51">
        <f t="shared" si="646"/>
        <v>0</v>
      </c>
      <c r="GQ295" s="51">
        <f t="shared" si="646"/>
        <v>0</v>
      </c>
      <c r="GR295" s="51">
        <f t="shared" si="646"/>
        <v>0</v>
      </c>
      <c r="GS295" s="51">
        <f t="shared" si="646"/>
        <v>0</v>
      </c>
      <c r="GT295" s="51">
        <f t="shared" si="646"/>
        <v>0</v>
      </c>
      <c r="GU295" s="51">
        <f t="shared" si="646"/>
        <v>2712479328</v>
      </c>
      <c r="GV295" s="51">
        <f t="shared" si="646"/>
        <v>3977405943</v>
      </c>
      <c r="GW295" s="51">
        <f t="shared" si="646"/>
        <v>908116748.9000001</v>
      </c>
      <c r="GX295" s="51">
        <f t="shared" si="646"/>
        <v>11192000</v>
      </c>
      <c r="GY295" s="51">
        <f t="shared" si="646"/>
        <v>0</v>
      </c>
      <c r="GZ295" s="771">
        <f t="shared" si="646"/>
        <v>11169839691</v>
      </c>
      <c r="HA295" s="269"/>
      <c r="HB295" s="266"/>
      <c r="HC295" s="299"/>
    </row>
    <row r="296" spans="1:211" ht="69" customHeight="1" x14ac:dyDescent="0.2">
      <c r="A296" s="782"/>
      <c r="B296" s="357"/>
      <c r="C296" s="527">
        <v>35</v>
      </c>
      <c r="D296" s="729" t="s">
        <v>693</v>
      </c>
      <c r="E296" s="773" t="s">
        <v>694</v>
      </c>
      <c r="F296" s="773" t="s">
        <v>695</v>
      </c>
      <c r="G296" s="287">
        <v>198</v>
      </c>
      <c r="H296" s="393" t="s">
        <v>696</v>
      </c>
      <c r="I296" s="280" t="s">
        <v>697</v>
      </c>
      <c r="J296" s="284" t="s">
        <v>636</v>
      </c>
      <c r="K296" s="284">
        <v>14</v>
      </c>
      <c r="L296" s="285" t="s">
        <v>58</v>
      </c>
      <c r="M296" s="286">
        <v>1</v>
      </c>
      <c r="N296" s="286">
        <v>1</v>
      </c>
      <c r="O296" s="287">
        <v>1</v>
      </c>
      <c r="P296" s="607">
        <v>0.8</v>
      </c>
      <c r="Q296" s="546">
        <v>1</v>
      </c>
      <c r="R296" s="289"/>
      <c r="S296" s="291">
        <v>1</v>
      </c>
      <c r="T296" s="286">
        <v>1</v>
      </c>
      <c r="U296" s="286"/>
      <c r="V296" s="291">
        <v>0.8</v>
      </c>
      <c r="W296" s="286">
        <v>1</v>
      </c>
      <c r="X296" s="285"/>
      <c r="Y296" s="285">
        <v>0.59</v>
      </c>
      <c r="Z296" s="410">
        <f>BM296/$BM$295</f>
        <v>6.1248562424655638E-3</v>
      </c>
      <c r="AA296" s="287">
        <v>10</v>
      </c>
      <c r="AB296" s="284" t="s">
        <v>389</v>
      </c>
      <c r="AC296" s="60"/>
      <c r="AD296" s="59"/>
      <c r="AE296" s="59"/>
      <c r="AF296" s="59"/>
      <c r="AG296" s="60"/>
      <c r="AH296" s="59"/>
      <c r="AI296" s="59"/>
      <c r="AJ296" s="59"/>
      <c r="AK296" s="60">
        <f>20000000</f>
        <v>20000000</v>
      </c>
      <c r="AL296" s="55">
        <v>40000000</v>
      </c>
      <c r="AM296" s="54">
        <v>16966667</v>
      </c>
      <c r="AN296" s="54">
        <v>16966667</v>
      </c>
      <c r="AO296" s="60"/>
      <c r="AP296" s="59"/>
      <c r="AQ296" s="59"/>
      <c r="AR296" s="59"/>
      <c r="AS296" s="60"/>
      <c r="AT296" s="59"/>
      <c r="AU296" s="59"/>
      <c r="AV296" s="59"/>
      <c r="AW296" s="60"/>
      <c r="AX296" s="59"/>
      <c r="AY296" s="59"/>
      <c r="AZ296" s="59"/>
      <c r="BA296" s="60"/>
      <c r="BB296" s="59"/>
      <c r="BC296" s="59"/>
      <c r="BD296" s="59"/>
      <c r="BE296" s="60"/>
      <c r="BF296" s="59"/>
      <c r="BG296" s="59"/>
      <c r="BH296" s="59"/>
      <c r="BI296" s="60"/>
      <c r="BJ296" s="59"/>
      <c r="BK296" s="59"/>
      <c r="BL296" s="59"/>
      <c r="BM296" s="53">
        <f>+AC296+AG296+AK296+AO296+AS296+AW296+BA296+BE296+BI296</f>
        <v>20000000</v>
      </c>
      <c r="BN296" s="54">
        <f t="shared" ref="BN296:BP299" si="647">AD296+AH296+AL296+AP296+AT296+AX296+BB296+BF296+BJ296</f>
        <v>40000000</v>
      </c>
      <c r="BO296" s="54">
        <f t="shared" si="647"/>
        <v>16966667</v>
      </c>
      <c r="BP296" s="54">
        <f t="shared" si="647"/>
        <v>16966667</v>
      </c>
      <c r="BQ296" s="87"/>
      <c r="BR296" s="87"/>
      <c r="BS296" s="87"/>
      <c r="BT296" s="87"/>
      <c r="BU296" s="87"/>
      <c r="BV296" s="87">
        <v>40000000</v>
      </c>
      <c r="BW296" s="87">
        <v>25000000</v>
      </c>
      <c r="BX296" s="87">
        <v>25000000</v>
      </c>
      <c r="BY296" s="87"/>
      <c r="BZ296" s="87">
        <v>10000000</v>
      </c>
      <c r="CA296" s="87">
        <v>70000000</v>
      </c>
      <c r="CB296" s="87">
        <v>69268000</v>
      </c>
      <c r="CC296" s="87">
        <v>69265650</v>
      </c>
      <c r="CD296" s="87"/>
      <c r="CE296" s="87"/>
      <c r="CF296" s="87"/>
      <c r="CG296" s="87"/>
      <c r="CH296" s="87"/>
      <c r="CI296" s="87"/>
      <c r="CJ296" s="87"/>
      <c r="CK296" s="87"/>
      <c r="CL296" s="87"/>
      <c r="CM296" s="87"/>
      <c r="CN296" s="87"/>
      <c r="CO296" s="87"/>
      <c r="CP296" s="87"/>
      <c r="CQ296" s="87"/>
      <c r="CR296" s="87"/>
      <c r="CS296" s="87"/>
      <c r="CT296" s="87"/>
      <c r="CU296" s="87"/>
      <c r="CV296" s="87"/>
      <c r="CW296" s="87"/>
      <c r="CX296" s="87"/>
      <c r="CY296" s="87"/>
      <c r="CZ296" s="87"/>
      <c r="DA296" s="87"/>
      <c r="DB296" s="87"/>
      <c r="DC296" s="87"/>
      <c r="DD296" s="87"/>
      <c r="DE296" s="85">
        <f t="shared" ref="DE296:DH299" si="648">BQ296+BU296+BZ296+CE296+CI296+CM296+CQ296+CV296+DA296</f>
        <v>10000000</v>
      </c>
      <c r="DF296" s="100">
        <f t="shared" si="648"/>
        <v>110000000</v>
      </c>
      <c r="DG296" s="100">
        <f t="shared" si="648"/>
        <v>94268000</v>
      </c>
      <c r="DH296" s="100">
        <f t="shared" si="648"/>
        <v>94265650</v>
      </c>
      <c r="DI296" s="100"/>
      <c r="DJ296" s="87"/>
      <c r="DK296" s="86"/>
      <c r="DL296" s="87"/>
      <c r="DM296" s="87"/>
      <c r="DN296" s="87"/>
      <c r="DO296" s="87"/>
      <c r="DP296" s="87"/>
      <c r="DQ296" s="87"/>
      <c r="DR296" s="87"/>
      <c r="DS296" s="87">
        <v>10000000</v>
      </c>
      <c r="DT296" s="86">
        <v>84480000</v>
      </c>
      <c r="DU296" s="87">
        <v>82492333</v>
      </c>
      <c r="DV296" s="87">
        <v>82492333</v>
      </c>
      <c r="DW296" s="87"/>
      <c r="DX296" s="87"/>
      <c r="DY296" s="87"/>
      <c r="DZ296" s="87"/>
      <c r="EA296" s="87"/>
      <c r="EB296" s="87"/>
      <c r="EC296" s="87"/>
      <c r="ED296" s="87"/>
      <c r="EE296" s="87"/>
      <c r="EF296" s="87"/>
      <c r="EG296" s="87"/>
      <c r="EH296" s="87"/>
      <c r="EI296" s="87"/>
      <c r="EJ296" s="87"/>
      <c r="EK296" s="87"/>
      <c r="EL296" s="87"/>
      <c r="EM296" s="87"/>
      <c r="EN296" s="87"/>
      <c r="EO296" s="87"/>
      <c r="EP296" s="87"/>
      <c r="EQ296" s="87"/>
      <c r="ER296" s="87"/>
      <c r="ES296" s="87"/>
      <c r="ET296" s="87"/>
      <c r="EU296" s="87"/>
      <c r="EV296" s="87"/>
      <c r="EW296" s="85">
        <f t="shared" ref="EW296:EX299" si="649">DJ296+DN296+DS296+DX296+EB296+EF296+EJ296+EN296+ES296</f>
        <v>10000000</v>
      </c>
      <c r="EX296" s="89">
        <f t="shared" si="649"/>
        <v>84480000</v>
      </c>
      <c r="EY296" s="90">
        <f t="shared" ref="EY296:EZ299" si="650">DL296+DP296+DU296+DZ296+ED296+EH296+EL296+EP296+EU296</f>
        <v>82492333</v>
      </c>
      <c r="EZ296" s="90">
        <f t="shared" si="650"/>
        <v>82492333</v>
      </c>
      <c r="FA296" s="192"/>
      <c r="FB296" s="87"/>
      <c r="FC296" s="88"/>
      <c r="FD296" s="88"/>
      <c r="FE296" s="88"/>
      <c r="FF296" s="147"/>
      <c r="FG296" s="87"/>
      <c r="FH296" s="87"/>
      <c r="FI296" s="87"/>
      <c r="FJ296" s="87"/>
      <c r="FK296" s="87"/>
      <c r="FL296" s="87">
        <v>10000000</v>
      </c>
      <c r="FM296" s="87">
        <v>43828198</v>
      </c>
      <c r="FN296" s="87">
        <v>25806198</v>
      </c>
      <c r="FO296" s="87">
        <v>7292288.2222222202</v>
      </c>
      <c r="FP296" s="87"/>
      <c r="FQ296" s="87"/>
      <c r="FR296" s="87"/>
      <c r="FS296" s="87"/>
      <c r="FT296" s="87"/>
      <c r="FU296" s="87"/>
      <c r="FV296" s="87"/>
      <c r="FW296" s="87"/>
      <c r="FX296" s="87"/>
      <c r="FY296" s="87"/>
      <c r="FZ296" s="87"/>
      <c r="GA296" s="87"/>
      <c r="GB296" s="87"/>
      <c r="GC296" s="87"/>
      <c r="GD296" s="87"/>
      <c r="GE296" s="87"/>
      <c r="GF296" s="87"/>
      <c r="GG296" s="87"/>
      <c r="GH296" s="87"/>
      <c r="GI296" s="87"/>
      <c r="GJ296" s="87"/>
      <c r="GK296" s="87"/>
      <c r="GL296" s="87"/>
      <c r="GM296" s="87"/>
      <c r="GN296" s="87"/>
      <c r="GO296" s="87"/>
      <c r="GP296" s="87"/>
      <c r="GQ296" s="87"/>
      <c r="GR296" s="87"/>
      <c r="GS296" s="87"/>
      <c r="GT296" s="87"/>
      <c r="GU296" s="85">
        <f>FB296+FG296+FL296+FQ296+FV296+GA296+GF296+GK296+GP296</f>
        <v>10000000</v>
      </c>
      <c r="GV296" s="85">
        <f t="shared" ref="GV296:GY299" si="651">GQ296+GL296+GG296+GB296+FW296+FR296+FM296+FH296+FC296</f>
        <v>43828198</v>
      </c>
      <c r="GW296" s="85">
        <f t="shared" si="651"/>
        <v>25806198</v>
      </c>
      <c r="GX296" s="85">
        <f t="shared" si="651"/>
        <v>7292288.2222222202</v>
      </c>
      <c r="GY296" s="85">
        <f t="shared" si="651"/>
        <v>0</v>
      </c>
      <c r="GZ296" s="772">
        <f>BM296+DE296+EW296+GU296</f>
        <v>50000000</v>
      </c>
      <c r="HA296" s="738" t="s">
        <v>1133</v>
      </c>
      <c r="HB296" s="299" t="s">
        <v>1406</v>
      </c>
      <c r="HC296" s="299" t="s">
        <v>1719</v>
      </c>
    </row>
    <row r="297" spans="1:211" ht="75" customHeight="1" x14ac:dyDescent="0.2">
      <c r="A297" s="782"/>
      <c r="B297" s="357"/>
      <c r="C297" s="304"/>
      <c r="D297" s="730"/>
      <c r="E297" s="371"/>
      <c r="F297" s="371"/>
      <c r="G297" s="287">
        <v>199</v>
      </c>
      <c r="H297" s="393" t="s">
        <v>698</v>
      </c>
      <c r="I297" s="280" t="s">
        <v>699</v>
      </c>
      <c r="J297" s="284" t="s">
        <v>636</v>
      </c>
      <c r="K297" s="284">
        <v>14</v>
      </c>
      <c r="L297" s="284" t="s">
        <v>73</v>
      </c>
      <c r="M297" s="287">
        <v>0</v>
      </c>
      <c r="N297" s="287">
        <v>12</v>
      </c>
      <c r="O297" s="287">
        <v>0</v>
      </c>
      <c r="P297" s="288"/>
      <c r="Q297" s="608">
        <v>4</v>
      </c>
      <c r="R297" s="289"/>
      <c r="S297" s="288">
        <v>4</v>
      </c>
      <c r="T297" s="287">
        <v>4</v>
      </c>
      <c r="U297" s="287"/>
      <c r="V297" s="288">
        <v>4</v>
      </c>
      <c r="W297" s="287">
        <v>4</v>
      </c>
      <c r="X297" s="284"/>
      <c r="Y297" s="284">
        <v>0.23</v>
      </c>
      <c r="Z297" s="410">
        <f>BM297/$BM$295</f>
        <v>0</v>
      </c>
      <c r="AA297" s="287">
        <v>10</v>
      </c>
      <c r="AB297" s="284" t="s">
        <v>389</v>
      </c>
      <c r="AC297" s="53"/>
      <c r="AD297" s="54"/>
      <c r="AE297" s="54"/>
      <c r="AF297" s="54"/>
      <c r="AG297" s="53"/>
      <c r="AH297" s="54"/>
      <c r="AI297" s="54"/>
      <c r="AJ297" s="54"/>
      <c r="AK297" s="53"/>
      <c r="AL297" s="54"/>
      <c r="AM297" s="54"/>
      <c r="AN297" s="54"/>
      <c r="AO297" s="53"/>
      <c r="AP297" s="54"/>
      <c r="AQ297" s="54"/>
      <c r="AR297" s="54"/>
      <c r="AS297" s="53"/>
      <c r="AT297" s="54"/>
      <c r="AU297" s="54"/>
      <c r="AV297" s="54"/>
      <c r="AW297" s="53"/>
      <c r="AX297" s="54"/>
      <c r="AY297" s="54"/>
      <c r="AZ297" s="54"/>
      <c r="BA297" s="53"/>
      <c r="BB297" s="54"/>
      <c r="BC297" s="54"/>
      <c r="BD297" s="54"/>
      <c r="BE297" s="53"/>
      <c r="BF297" s="54"/>
      <c r="BG297" s="54"/>
      <c r="BH297" s="54"/>
      <c r="BI297" s="53"/>
      <c r="BJ297" s="54"/>
      <c r="BK297" s="54"/>
      <c r="BL297" s="54"/>
      <c r="BM297" s="53">
        <f>+AC297+AG297+AK297+AO297+AS297+AW297+BA297+BE297+BI297</f>
        <v>0</v>
      </c>
      <c r="BN297" s="54">
        <f t="shared" si="647"/>
        <v>0</v>
      </c>
      <c r="BO297" s="54">
        <f t="shared" si="647"/>
        <v>0</v>
      </c>
      <c r="BP297" s="54">
        <f t="shared" si="647"/>
        <v>0</v>
      </c>
      <c r="BQ297" s="87"/>
      <c r="BR297" s="87"/>
      <c r="BS297" s="87"/>
      <c r="BT297" s="87"/>
      <c r="BU297" s="87"/>
      <c r="BV297" s="87"/>
      <c r="BW297" s="87"/>
      <c r="BX297" s="87"/>
      <c r="BY297" s="87"/>
      <c r="BZ297" s="87">
        <v>10000000</v>
      </c>
      <c r="CA297" s="87">
        <v>10000000</v>
      </c>
      <c r="CB297" s="87">
        <v>10000000</v>
      </c>
      <c r="CC297" s="87">
        <v>10000000</v>
      </c>
      <c r="CD297" s="87"/>
      <c r="CE297" s="87"/>
      <c r="CF297" s="87"/>
      <c r="CG297" s="87"/>
      <c r="CH297" s="87"/>
      <c r="CI297" s="87"/>
      <c r="CJ297" s="87"/>
      <c r="CK297" s="87"/>
      <c r="CL297" s="87"/>
      <c r="CM297" s="87"/>
      <c r="CN297" s="87"/>
      <c r="CO297" s="87"/>
      <c r="CP297" s="87"/>
      <c r="CQ297" s="87"/>
      <c r="CR297" s="87"/>
      <c r="CS297" s="87"/>
      <c r="CT297" s="87"/>
      <c r="CU297" s="87"/>
      <c r="CV297" s="87"/>
      <c r="CW297" s="87"/>
      <c r="CX297" s="87"/>
      <c r="CY297" s="87"/>
      <c r="CZ297" s="87"/>
      <c r="DA297" s="87"/>
      <c r="DB297" s="87"/>
      <c r="DC297" s="87"/>
      <c r="DD297" s="87"/>
      <c r="DE297" s="85">
        <f t="shared" si="648"/>
        <v>10000000</v>
      </c>
      <c r="DF297" s="100">
        <f t="shared" si="648"/>
        <v>10000000</v>
      </c>
      <c r="DG297" s="100">
        <f t="shared" si="648"/>
        <v>10000000</v>
      </c>
      <c r="DH297" s="100">
        <f t="shared" si="648"/>
        <v>10000000</v>
      </c>
      <c r="DI297" s="100"/>
      <c r="DJ297" s="87"/>
      <c r="DK297" s="86"/>
      <c r="DL297" s="87"/>
      <c r="DM297" s="87"/>
      <c r="DN297" s="87"/>
      <c r="DO297" s="87">
        <v>24300000</v>
      </c>
      <c r="DP297" s="87">
        <v>24300000</v>
      </c>
      <c r="DQ297" s="87">
        <v>24300000</v>
      </c>
      <c r="DR297" s="87"/>
      <c r="DS297" s="87">
        <v>10000000</v>
      </c>
      <c r="DT297" s="87">
        <v>37000000</v>
      </c>
      <c r="DU297" s="87">
        <v>37000000</v>
      </c>
      <c r="DV297" s="87">
        <v>37000000</v>
      </c>
      <c r="DW297" s="87"/>
      <c r="DX297" s="87"/>
      <c r="DY297" s="87"/>
      <c r="DZ297" s="87"/>
      <c r="EA297" s="87"/>
      <c r="EB297" s="87"/>
      <c r="EC297" s="87"/>
      <c r="ED297" s="87"/>
      <c r="EE297" s="87"/>
      <c r="EF297" s="87"/>
      <c r="EG297" s="87"/>
      <c r="EH297" s="87"/>
      <c r="EI297" s="87"/>
      <c r="EJ297" s="87"/>
      <c r="EK297" s="87"/>
      <c r="EL297" s="87"/>
      <c r="EM297" s="87"/>
      <c r="EN297" s="87"/>
      <c r="EO297" s="87"/>
      <c r="EP297" s="87"/>
      <c r="EQ297" s="87"/>
      <c r="ER297" s="87"/>
      <c r="ES297" s="87"/>
      <c r="ET297" s="87"/>
      <c r="EU297" s="87"/>
      <c r="EV297" s="87"/>
      <c r="EW297" s="85">
        <f t="shared" si="649"/>
        <v>10000000</v>
      </c>
      <c r="EX297" s="90">
        <f t="shared" si="649"/>
        <v>61300000</v>
      </c>
      <c r="EY297" s="90">
        <f t="shared" si="650"/>
        <v>61300000</v>
      </c>
      <c r="EZ297" s="90">
        <f t="shared" si="650"/>
        <v>61300000</v>
      </c>
      <c r="FA297" s="192"/>
      <c r="FB297" s="87"/>
      <c r="FC297" s="88"/>
      <c r="FD297" s="88"/>
      <c r="FE297" s="88"/>
      <c r="FF297" s="147"/>
      <c r="FG297" s="87"/>
      <c r="FH297" s="87"/>
      <c r="FI297" s="87"/>
      <c r="FJ297" s="87"/>
      <c r="FK297" s="87"/>
      <c r="FL297" s="87">
        <v>10000000</v>
      </c>
      <c r="FM297" s="87">
        <v>40000000</v>
      </c>
      <c r="FN297" s="87">
        <v>9168802</v>
      </c>
      <c r="FO297" s="87">
        <v>3899711.7777777798</v>
      </c>
      <c r="FP297" s="87"/>
      <c r="FQ297" s="87"/>
      <c r="FR297" s="87"/>
      <c r="FS297" s="87"/>
      <c r="FT297" s="87"/>
      <c r="FU297" s="87"/>
      <c r="FV297" s="87"/>
      <c r="FW297" s="87"/>
      <c r="FX297" s="87"/>
      <c r="FY297" s="87"/>
      <c r="FZ297" s="87"/>
      <c r="GA297" s="87"/>
      <c r="GB297" s="87"/>
      <c r="GC297" s="87"/>
      <c r="GD297" s="87"/>
      <c r="GE297" s="87"/>
      <c r="GF297" s="87"/>
      <c r="GG297" s="87"/>
      <c r="GH297" s="87"/>
      <c r="GI297" s="87"/>
      <c r="GJ297" s="87"/>
      <c r="GK297" s="87"/>
      <c r="GL297" s="87"/>
      <c r="GM297" s="87"/>
      <c r="GN297" s="87"/>
      <c r="GO297" s="87"/>
      <c r="GP297" s="87"/>
      <c r="GQ297" s="87"/>
      <c r="GR297" s="87"/>
      <c r="GS297" s="87"/>
      <c r="GT297" s="87"/>
      <c r="GU297" s="85">
        <f>FB297+FG297+FL297+FQ297+FV297+GA297+GF297+GK297+GP297</f>
        <v>10000000</v>
      </c>
      <c r="GV297" s="85">
        <f t="shared" si="651"/>
        <v>40000000</v>
      </c>
      <c r="GW297" s="85">
        <f t="shared" si="651"/>
        <v>9168802</v>
      </c>
      <c r="GX297" s="85">
        <f t="shared" si="651"/>
        <v>3899711.7777777798</v>
      </c>
      <c r="GY297" s="85">
        <f t="shared" si="651"/>
        <v>0</v>
      </c>
      <c r="GZ297" s="772">
        <f>BM297+DE297+EW297+GU297</f>
        <v>30000000</v>
      </c>
      <c r="HA297" s="738"/>
      <c r="HB297" s="299" t="s">
        <v>1407</v>
      </c>
      <c r="HC297" s="299" t="s">
        <v>1720</v>
      </c>
    </row>
    <row r="298" spans="1:211" ht="71.25" customHeight="1" x14ac:dyDescent="0.2">
      <c r="A298" s="782"/>
      <c r="B298" s="357"/>
      <c r="C298" s="304"/>
      <c r="D298" s="730"/>
      <c r="E298" s="371"/>
      <c r="F298" s="371"/>
      <c r="G298" s="287">
        <v>200</v>
      </c>
      <c r="H298" s="393" t="s">
        <v>1500</v>
      </c>
      <c r="I298" s="280" t="s">
        <v>700</v>
      </c>
      <c r="J298" s="284" t="s">
        <v>636</v>
      </c>
      <c r="K298" s="284">
        <v>14</v>
      </c>
      <c r="L298" s="285" t="s">
        <v>58</v>
      </c>
      <c r="M298" s="286">
        <v>12</v>
      </c>
      <c r="N298" s="286">
        <v>12</v>
      </c>
      <c r="O298" s="287">
        <v>12</v>
      </c>
      <c r="P298" s="288">
        <v>20</v>
      </c>
      <c r="Q298" s="546">
        <v>12</v>
      </c>
      <c r="R298" s="289"/>
      <c r="S298" s="291">
        <v>12</v>
      </c>
      <c r="T298" s="286">
        <v>12</v>
      </c>
      <c r="U298" s="286"/>
      <c r="V298" s="291">
        <v>12</v>
      </c>
      <c r="W298" s="286">
        <v>12</v>
      </c>
      <c r="X298" s="285"/>
      <c r="Y298" s="285">
        <v>0.2</v>
      </c>
      <c r="Z298" s="410">
        <f>BM298/$BM$295</f>
        <v>0.29816254312726032</v>
      </c>
      <c r="AA298" s="287">
        <v>3</v>
      </c>
      <c r="AB298" s="284" t="s">
        <v>455</v>
      </c>
      <c r="AC298" s="60"/>
      <c r="AD298" s="59"/>
      <c r="AE298" s="59"/>
      <c r="AF298" s="59"/>
      <c r="AG298" s="57">
        <v>973614828.89999998</v>
      </c>
      <c r="AH298" s="55">
        <v>974267272.89999998</v>
      </c>
      <c r="AI298" s="55">
        <v>789457652</v>
      </c>
      <c r="AJ298" s="58">
        <v>789457652</v>
      </c>
      <c r="AK298" s="60"/>
      <c r="AL298" s="59"/>
      <c r="AM298" s="59"/>
      <c r="AN298" s="59"/>
      <c r="AO298" s="60"/>
      <c r="AP298" s="59"/>
      <c r="AQ298" s="59"/>
      <c r="AR298" s="59"/>
      <c r="AS298" s="60"/>
      <c r="AT298" s="59"/>
      <c r="AU298" s="59"/>
      <c r="AV298" s="59"/>
      <c r="AW298" s="60"/>
      <c r="AX298" s="59"/>
      <c r="AY298" s="59"/>
      <c r="AZ298" s="59"/>
      <c r="BA298" s="60"/>
      <c r="BB298" s="59"/>
      <c r="BC298" s="59"/>
      <c r="BD298" s="59"/>
      <c r="BE298" s="60"/>
      <c r="BF298" s="59"/>
      <c r="BG298" s="59"/>
      <c r="BH298" s="59"/>
      <c r="BI298" s="60"/>
      <c r="BJ298" s="59"/>
      <c r="BK298" s="59"/>
      <c r="BL298" s="59"/>
      <c r="BM298" s="53">
        <f>+AC298+AG298+AK298+AO298+AS298+AW298+BA298+BE298+BI298</f>
        <v>973614828.89999998</v>
      </c>
      <c r="BN298" s="54">
        <f t="shared" si="647"/>
        <v>974267272.89999998</v>
      </c>
      <c r="BO298" s="54">
        <f t="shared" si="647"/>
        <v>789457652</v>
      </c>
      <c r="BP298" s="54">
        <f t="shared" si="647"/>
        <v>789457652</v>
      </c>
      <c r="BQ298" s="87"/>
      <c r="BR298" s="87"/>
      <c r="BS298" s="87"/>
      <c r="BT298" s="87"/>
      <c r="BU298" s="87">
        <f>2537920000*0.3</f>
        <v>761376000</v>
      </c>
      <c r="BV298" s="87">
        <v>392182142</v>
      </c>
      <c r="BW298" s="86">
        <v>392182142</v>
      </c>
      <c r="BX298" s="86">
        <v>392182142</v>
      </c>
      <c r="BY298" s="86"/>
      <c r="BZ298" s="87"/>
      <c r="CA298" s="87">
        <v>839618392.88999999</v>
      </c>
      <c r="CB298" s="87">
        <v>794116703.99699998</v>
      </c>
      <c r="CC298" s="87">
        <v>794116703.99699998</v>
      </c>
      <c r="CD298" s="87"/>
      <c r="CE298" s="87"/>
      <c r="CF298" s="87"/>
      <c r="CG298" s="87"/>
      <c r="CH298" s="87"/>
      <c r="CI298" s="87"/>
      <c r="CJ298" s="87"/>
      <c r="CK298" s="87"/>
      <c r="CL298" s="87"/>
      <c r="CM298" s="87"/>
      <c r="CN298" s="87"/>
      <c r="CO298" s="87"/>
      <c r="CP298" s="87"/>
      <c r="CQ298" s="87"/>
      <c r="CR298" s="87"/>
      <c r="CS298" s="87"/>
      <c r="CT298" s="87"/>
      <c r="CU298" s="87"/>
      <c r="CV298" s="87"/>
      <c r="CW298" s="87"/>
      <c r="CX298" s="87"/>
      <c r="CY298" s="87"/>
      <c r="CZ298" s="87"/>
      <c r="DA298" s="87"/>
      <c r="DB298" s="87"/>
      <c r="DC298" s="87"/>
      <c r="DD298" s="87"/>
      <c r="DE298" s="85">
        <f t="shared" si="648"/>
        <v>761376000</v>
      </c>
      <c r="DF298" s="100">
        <f t="shared" si="648"/>
        <v>1231800534.8899999</v>
      </c>
      <c r="DG298" s="100">
        <f t="shared" si="648"/>
        <v>1186298845.997</v>
      </c>
      <c r="DH298" s="100">
        <f t="shared" si="648"/>
        <v>1186298845.997</v>
      </c>
      <c r="DI298" s="100"/>
      <c r="DJ298" s="87"/>
      <c r="DK298" s="86"/>
      <c r="DL298" s="87"/>
      <c r="DM298" s="87"/>
      <c r="DN298" s="87">
        <f>2614057600*0.3</f>
        <v>784217280</v>
      </c>
      <c r="DO298" s="87">
        <v>70461905.400000006</v>
      </c>
      <c r="DP298" s="87">
        <v>70461905.400000006</v>
      </c>
      <c r="DQ298" s="87">
        <v>70461905.400000006</v>
      </c>
      <c r="DR298" s="87"/>
      <c r="DS298" s="87"/>
      <c r="DT298" s="87">
        <v>1059360000</v>
      </c>
      <c r="DU298" s="87">
        <v>1013906020</v>
      </c>
      <c r="DV298" s="87">
        <v>1013906020</v>
      </c>
      <c r="DW298" s="87"/>
      <c r="DX298" s="87"/>
      <c r="DY298" s="87"/>
      <c r="DZ298" s="87"/>
      <c r="EA298" s="87"/>
      <c r="EB298" s="87"/>
      <c r="EC298" s="87"/>
      <c r="ED298" s="87"/>
      <c r="EE298" s="87"/>
      <c r="EF298" s="87"/>
      <c r="EG298" s="87"/>
      <c r="EH298" s="87"/>
      <c r="EI298" s="87"/>
      <c r="EJ298" s="87"/>
      <c r="EK298" s="87"/>
      <c r="EL298" s="87"/>
      <c r="EM298" s="87"/>
      <c r="EN298" s="87"/>
      <c r="EO298" s="87"/>
      <c r="EP298" s="87"/>
      <c r="EQ298" s="87"/>
      <c r="ER298" s="87"/>
      <c r="ES298" s="87"/>
      <c r="ET298" s="87"/>
      <c r="EU298" s="87"/>
      <c r="EV298" s="87"/>
      <c r="EW298" s="85">
        <f t="shared" si="649"/>
        <v>784217280</v>
      </c>
      <c r="EX298" s="90">
        <f t="shared" si="649"/>
        <v>1129821905.4000001</v>
      </c>
      <c r="EY298" s="90">
        <f t="shared" si="650"/>
        <v>1084367925.4000001</v>
      </c>
      <c r="EZ298" s="90">
        <f t="shared" si="650"/>
        <v>1084367925.4000001</v>
      </c>
      <c r="FA298" s="192"/>
      <c r="FB298" s="87"/>
      <c r="FC298" s="88"/>
      <c r="FD298" s="88"/>
      <c r="FE298" s="88"/>
      <c r="FF298" s="147"/>
      <c r="FG298" s="87">
        <v>807743798.39999998</v>
      </c>
      <c r="FH298" s="87">
        <v>56086989</v>
      </c>
      <c r="FI298" s="87">
        <v>56086988.700000003</v>
      </c>
      <c r="FJ298" s="87"/>
      <c r="FK298" s="87"/>
      <c r="FL298" s="87"/>
      <c r="FM298" s="87">
        <v>1111986335</v>
      </c>
      <c r="FN298" s="87">
        <v>205855536</v>
      </c>
      <c r="FO298" s="87"/>
      <c r="FP298" s="87"/>
      <c r="FQ298" s="87"/>
      <c r="FR298" s="87"/>
      <c r="FS298" s="87"/>
      <c r="FT298" s="87"/>
      <c r="FU298" s="87"/>
      <c r="FV298" s="87"/>
      <c r="FW298" s="87"/>
      <c r="FX298" s="87"/>
      <c r="FY298" s="87"/>
      <c r="FZ298" s="87"/>
      <c r="GA298" s="87"/>
      <c r="GB298" s="87"/>
      <c r="GC298" s="87"/>
      <c r="GD298" s="87"/>
      <c r="GE298" s="87"/>
      <c r="GF298" s="87"/>
      <c r="GG298" s="87"/>
      <c r="GH298" s="87"/>
      <c r="GI298" s="87"/>
      <c r="GJ298" s="87"/>
      <c r="GK298" s="87"/>
      <c r="GL298" s="87"/>
      <c r="GM298" s="87"/>
      <c r="GN298" s="87"/>
      <c r="GO298" s="87"/>
      <c r="GP298" s="87"/>
      <c r="GQ298" s="87"/>
      <c r="GR298" s="87"/>
      <c r="GS298" s="87"/>
      <c r="GT298" s="87"/>
      <c r="GU298" s="85">
        <f>FB298+FG298+FL298+FQ298+FV298+GA298+GF298+GK298+GP298</f>
        <v>807743798.39999998</v>
      </c>
      <c r="GV298" s="85">
        <f t="shared" si="651"/>
        <v>1168073324</v>
      </c>
      <c r="GW298" s="85">
        <f t="shared" si="651"/>
        <v>261942524.69999999</v>
      </c>
      <c r="GX298" s="85">
        <f t="shared" si="651"/>
        <v>0</v>
      </c>
      <c r="GY298" s="85">
        <f t="shared" si="651"/>
        <v>0</v>
      </c>
      <c r="GZ298" s="772">
        <f>BM298+DE298+EW298+GU298</f>
        <v>3326951907.3000002</v>
      </c>
      <c r="HA298" s="738" t="s">
        <v>1134</v>
      </c>
      <c r="HB298" s="299" t="s">
        <v>1408</v>
      </c>
      <c r="HC298" s="299" t="s">
        <v>1721</v>
      </c>
    </row>
    <row r="299" spans="1:211" ht="71.25" customHeight="1" x14ac:dyDescent="0.2">
      <c r="A299" s="782"/>
      <c r="B299" s="411"/>
      <c r="C299" s="300"/>
      <c r="D299" s="731"/>
      <c r="E299" s="732"/>
      <c r="F299" s="732"/>
      <c r="G299" s="287">
        <v>201</v>
      </c>
      <c r="H299" s="393" t="s">
        <v>701</v>
      </c>
      <c r="I299" s="280" t="s">
        <v>702</v>
      </c>
      <c r="J299" s="284" t="s">
        <v>636</v>
      </c>
      <c r="K299" s="284">
        <v>14</v>
      </c>
      <c r="L299" s="285" t="s">
        <v>58</v>
      </c>
      <c r="M299" s="286">
        <v>14</v>
      </c>
      <c r="N299" s="286">
        <v>14</v>
      </c>
      <c r="O299" s="287">
        <v>14</v>
      </c>
      <c r="P299" s="288">
        <v>18</v>
      </c>
      <c r="Q299" s="546">
        <v>14</v>
      </c>
      <c r="R299" s="289"/>
      <c r="S299" s="291">
        <v>14</v>
      </c>
      <c r="T299" s="286">
        <v>14</v>
      </c>
      <c r="U299" s="286"/>
      <c r="V299" s="291">
        <v>14</v>
      </c>
      <c r="W299" s="286">
        <v>14</v>
      </c>
      <c r="X299" s="285"/>
      <c r="Y299" s="285">
        <v>0.2</v>
      </c>
      <c r="Z299" s="410">
        <f>BM299/$BM$295</f>
        <v>0.69571260063027407</v>
      </c>
      <c r="AA299" s="287">
        <v>3</v>
      </c>
      <c r="AB299" s="284" t="s">
        <v>455</v>
      </c>
      <c r="AC299" s="60"/>
      <c r="AD299" s="59"/>
      <c r="AE299" s="59"/>
      <c r="AF299" s="59"/>
      <c r="AG299" s="57">
        <v>2271767934.0999999</v>
      </c>
      <c r="AH299" s="55">
        <v>2273290302.0999999</v>
      </c>
      <c r="AI299" s="58">
        <v>1842067855</v>
      </c>
      <c r="AJ299" s="58">
        <v>1842067855</v>
      </c>
      <c r="AK299" s="60"/>
      <c r="AL299" s="59"/>
      <c r="AM299" s="59"/>
      <c r="AN299" s="59"/>
      <c r="AO299" s="60"/>
      <c r="AP299" s="59"/>
      <c r="AQ299" s="59"/>
      <c r="AR299" s="59"/>
      <c r="AS299" s="60"/>
      <c r="AT299" s="59"/>
      <c r="AU299" s="59"/>
      <c r="AV299" s="59"/>
      <c r="AW299" s="60"/>
      <c r="AX299" s="59"/>
      <c r="AY299" s="59"/>
      <c r="AZ299" s="59"/>
      <c r="BA299" s="60"/>
      <c r="BB299" s="59"/>
      <c r="BC299" s="59"/>
      <c r="BD299" s="59"/>
      <c r="BE299" s="60"/>
      <c r="BF299" s="59"/>
      <c r="BG299" s="59"/>
      <c r="BH299" s="59"/>
      <c r="BI299" s="60"/>
      <c r="BJ299" s="59"/>
      <c r="BK299" s="59"/>
      <c r="BL299" s="59"/>
      <c r="BM299" s="53">
        <f>+AC299+AG299+AK299+AO299+AS299+AW299+BA299+BE299+BI299</f>
        <v>2271767934.0999999</v>
      </c>
      <c r="BN299" s="54">
        <f t="shared" si="647"/>
        <v>2273290302.0999999</v>
      </c>
      <c r="BO299" s="54">
        <f t="shared" si="647"/>
        <v>1842067855</v>
      </c>
      <c r="BP299" s="54">
        <f t="shared" si="647"/>
        <v>1842067855</v>
      </c>
      <c r="BQ299" s="87"/>
      <c r="BR299" s="87"/>
      <c r="BS299" s="87"/>
      <c r="BT299" s="87"/>
      <c r="BU299" s="87">
        <f>2537920000*0.7</f>
        <v>1776544000</v>
      </c>
      <c r="BV299" s="87">
        <v>915091664</v>
      </c>
      <c r="BW299" s="86">
        <v>915091664</v>
      </c>
      <c r="BX299" s="86">
        <v>915091664</v>
      </c>
      <c r="BY299" s="86"/>
      <c r="BZ299" s="87"/>
      <c r="CA299" s="87">
        <v>1959109583.4000001</v>
      </c>
      <c r="CB299" s="87">
        <v>1852938975.9929998</v>
      </c>
      <c r="CC299" s="87">
        <v>1852938975.9929998</v>
      </c>
      <c r="CD299" s="87"/>
      <c r="CE299" s="87"/>
      <c r="CF299" s="87"/>
      <c r="CG299" s="87"/>
      <c r="CH299" s="87"/>
      <c r="CI299" s="87"/>
      <c r="CJ299" s="87"/>
      <c r="CK299" s="87"/>
      <c r="CL299" s="87"/>
      <c r="CM299" s="87"/>
      <c r="CN299" s="87"/>
      <c r="CO299" s="87"/>
      <c r="CP299" s="87"/>
      <c r="CQ299" s="87"/>
      <c r="CR299" s="87"/>
      <c r="CS299" s="87"/>
      <c r="CT299" s="87"/>
      <c r="CU299" s="87"/>
      <c r="CV299" s="87"/>
      <c r="CW299" s="87"/>
      <c r="CX299" s="87"/>
      <c r="CY299" s="87"/>
      <c r="CZ299" s="87"/>
      <c r="DA299" s="87"/>
      <c r="DB299" s="87"/>
      <c r="DC299" s="87"/>
      <c r="DD299" s="87"/>
      <c r="DE299" s="85">
        <f t="shared" si="648"/>
        <v>1776544000</v>
      </c>
      <c r="DF299" s="100">
        <f t="shared" si="648"/>
        <v>2874201247.4000001</v>
      </c>
      <c r="DG299" s="100">
        <f t="shared" si="648"/>
        <v>2768030639.993</v>
      </c>
      <c r="DH299" s="100">
        <f t="shared" si="648"/>
        <v>2768030639.993</v>
      </c>
      <c r="DI299" s="100"/>
      <c r="DJ299" s="87"/>
      <c r="DK299" s="86"/>
      <c r="DL299" s="87"/>
      <c r="DM299" s="87"/>
      <c r="DN299" s="87">
        <f>2614057600*0.7</f>
        <v>1829840320</v>
      </c>
      <c r="DO299" s="87">
        <v>195867186.59999999</v>
      </c>
      <c r="DP299" s="87">
        <v>195867186.59999999</v>
      </c>
      <c r="DQ299" s="87">
        <v>195867186.59999999</v>
      </c>
      <c r="DR299" s="87"/>
      <c r="DS299" s="87"/>
      <c r="DT299" s="87">
        <v>2559741586</v>
      </c>
      <c r="DU299" s="87">
        <v>2453682299</v>
      </c>
      <c r="DV299" s="87">
        <v>2453682299</v>
      </c>
      <c r="DW299" s="87"/>
      <c r="DX299" s="87"/>
      <c r="DY299" s="87"/>
      <c r="DZ299" s="87"/>
      <c r="EA299" s="87"/>
      <c r="EB299" s="87"/>
      <c r="EC299" s="87"/>
      <c r="ED299" s="87"/>
      <c r="EE299" s="87"/>
      <c r="EF299" s="87"/>
      <c r="EG299" s="87"/>
      <c r="EH299" s="87"/>
      <c r="EI299" s="87"/>
      <c r="EJ299" s="87"/>
      <c r="EK299" s="87"/>
      <c r="EL299" s="87"/>
      <c r="EM299" s="87"/>
      <c r="EN299" s="87"/>
      <c r="EO299" s="87"/>
      <c r="EP299" s="87"/>
      <c r="EQ299" s="87"/>
      <c r="ER299" s="87"/>
      <c r="ES299" s="87"/>
      <c r="ET299" s="87"/>
      <c r="EU299" s="87"/>
      <c r="EV299" s="87"/>
      <c r="EW299" s="85">
        <f t="shared" si="649"/>
        <v>1829840320</v>
      </c>
      <c r="EX299" s="90">
        <f t="shared" si="649"/>
        <v>2755608772.5999999</v>
      </c>
      <c r="EY299" s="90">
        <f t="shared" si="650"/>
        <v>2649549485.5999999</v>
      </c>
      <c r="EZ299" s="90">
        <f t="shared" si="650"/>
        <v>2649549485.5999999</v>
      </c>
      <c r="FA299" s="90"/>
      <c r="FB299" s="80"/>
      <c r="FC299" s="81"/>
      <c r="FD299" s="81"/>
      <c r="FE299" s="81"/>
      <c r="FF299" s="196"/>
      <c r="FG299" s="87">
        <v>1884735529.5999999</v>
      </c>
      <c r="FH299" s="87">
        <v>130869640</v>
      </c>
      <c r="FI299" s="87">
        <v>130869640.2</v>
      </c>
      <c r="FJ299" s="87"/>
      <c r="FK299" s="87"/>
      <c r="FL299" s="87"/>
      <c r="FM299" s="87">
        <v>2594634781</v>
      </c>
      <c r="FN299" s="87">
        <v>480329584</v>
      </c>
      <c r="FO299" s="87"/>
      <c r="FP299" s="87"/>
      <c r="FQ299" s="87"/>
      <c r="FR299" s="87"/>
      <c r="FS299" s="87"/>
      <c r="FT299" s="87"/>
      <c r="FU299" s="87"/>
      <c r="FV299" s="87"/>
      <c r="FW299" s="87"/>
      <c r="FX299" s="87"/>
      <c r="FY299" s="87"/>
      <c r="FZ299" s="87"/>
      <c r="GA299" s="87"/>
      <c r="GB299" s="87"/>
      <c r="GC299" s="87"/>
      <c r="GD299" s="87"/>
      <c r="GE299" s="87"/>
      <c r="GF299" s="87"/>
      <c r="GG299" s="87"/>
      <c r="GH299" s="87"/>
      <c r="GI299" s="87"/>
      <c r="GJ299" s="87"/>
      <c r="GK299" s="87"/>
      <c r="GL299" s="87"/>
      <c r="GM299" s="87"/>
      <c r="GN299" s="87"/>
      <c r="GO299" s="87"/>
      <c r="GP299" s="87"/>
      <c r="GQ299" s="87"/>
      <c r="GR299" s="87"/>
      <c r="GS299" s="87"/>
      <c r="GT299" s="87"/>
      <c r="GU299" s="85">
        <f>FB299+FG299+FL299+FQ299+FV299+GA299+GF299+GK299+GP299</f>
        <v>1884735529.5999999</v>
      </c>
      <c r="GV299" s="85">
        <f t="shared" si="651"/>
        <v>2725504421</v>
      </c>
      <c r="GW299" s="85">
        <f t="shared" si="651"/>
        <v>611199224.20000005</v>
      </c>
      <c r="GX299" s="85">
        <f t="shared" si="651"/>
        <v>0</v>
      </c>
      <c r="GY299" s="85">
        <f t="shared" si="651"/>
        <v>0</v>
      </c>
      <c r="GZ299" s="772">
        <f>BM299+DE299+EW299+GU299</f>
        <v>7762887783.7000008</v>
      </c>
      <c r="HA299" s="738" t="s">
        <v>1135</v>
      </c>
      <c r="HB299" s="299" t="s">
        <v>1409</v>
      </c>
      <c r="HC299" s="299" t="s">
        <v>1722</v>
      </c>
    </row>
    <row r="300" spans="1:211" ht="24.75" customHeight="1" x14ac:dyDescent="0.2">
      <c r="A300" s="782"/>
      <c r="B300" s="252">
        <v>20</v>
      </c>
      <c r="C300" s="355" t="s">
        <v>703</v>
      </c>
      <c r="D300" s="254"/>
      <c r="E300" s="255"/>
      <c r="F300" s="255"/>
      <c r="G300" s="256"/>
      <c r="H300" s="256"/>
      <c r="I300" s="256"/>
      <c r="J300" s="256"/>
      <c r="K300" s="256"/>
      <c r="L300" s="256"/>
      <c r="M300" s="256"/>
      <c r="N300" s="256"/>
      <c r="O300" s="256"/>
      <c r="P300" s="256"/>
      <c r="Q300" s="256"/>
      <c r="R300" s="256"/>
      <c r="S300" s="256"/>
      <c r="T300" s="256"/>
      <c r="U300" s="256"/>
      <c r="V300" s="256"/>
      <c r="W300" s="256"/>
      <c r="X300" s="256"/>
      <c r="Y300" s="256"/>
      <c r="Z300" s="256"/>
      <c r="AA300" s="256"/>
      <c r="AB300" s="256"/>
      <c r="AC300" s="50">
        <f t="shared" ref="AC300:CN300" si="652">AC301+AC304+AC306+AC308</f>
        <v>0</v>
      </c>
      <c r="AD300" s="50">
        <f t="shared" si="652"/>
        <v>0</v>
      </c>
      <c r="AE300" s="50">
        <f t="shared" si="652"/>
        <v>0</v>
      </c>
      <c r="AF300" s="50">
        <f t="shared" si="652"/>
        <v>0</v>
      </c>
      <c r="AG300" s="50">
        <f t="shared" si="652"/>
        <v>382966448</v>
      </c>
      <c r="AH300" s="50">
        <f t="shared" si="652"/>
        <v>315032885</v>
      </c>
      <c r="AI300" s="50">
        <f t="shared" si="652"/>
        <v>216955584</v>
      </c>
      <c r="AJ300" s="50">
        <f t="shared" si="652"/>
        <v>216955584</v>
      </c>
      <c r="AK300" s="50">
        <f t="shared" si="652"/>
        <v>360787151.63999999</v>
      </c>
      <c r="AL300" s="50">
        <f t="shared" si="652"/>
        <v>454846986.63999999</v>
      </c>
      <c r="AM300" s="50">
        <f t="shared" si="652"/>
        <v>383634801</v>
      </c>
      <c r="AN300" s="50">
        <f t="shared" si="652"/>
        <v>383634801</v>
      </c>
      <c r="AO300" s="50">
        <f t="shared" si="652"/>
        <v>0</v>
      </c>
      <c r="AP300" s="50">
        <f t="shared" si="652"/>
        <v>0</v>
      </c>
      <c r="AQ300" s="50">
        <f t="shared" si="652"/>
        <v>0</v>
      </c>
      <c r="AR300" s="50">
        <f t="shared" si="652"/>
        <v>0</v>
      </c>
      <c r="AS300" s="50">
        <f t="shared" si="652"/>
        <v>0</v>
      </c>
      <c r="AT300" s="50">
        <f t="shared" si="652"/>
        <v>0</v>
      </c>
      <c r="AU300" s="50">
        <f t="shared" si="652"/>
        <v>0</v>
      </c>
      <c r="AV300" s="50">
        <f t="shared" si="652"/>
        <v>0</v>
      </c>
      <c r="AW300" s="50">
        <f t="shared" si="652"/>
        <v>0</v>
      </c>
      <c r="AX300" s="50">
        <f t="shared" si="652"/>
        <v>0</v>
      </c>
      <c r="AY300" s="50">
        <f t="shared" si="652"/>
        <v>0</v>
      </c>
      <c r="AZ300" s="50">
        <f t="shared" si="652"/>
        <v>0</v>
      </c>
      <c r="BA300" s="50">
        <f t="shared" si="652"/>
        <v>0</v>
      </c>
      <c r="BB300" s="50">
        <f t="shared" si="652"/>
        <v>0</v>
      </c>
      <c r="BC300" s="50">
        <f t="shared" si="652"/>
        <v>0</v>
      </c>
      <c r="BD300" s="50">
        <f t="shared" si="652"/>
        <v>0</v>
      </c>
      <c r="BE300" s="50">
        <f t="shared" si="652"/>
        <v>0</v>
      </c>
      <c r="BF300" s="50">
        <f t="shared" si="652"/>
        <v>0</v>
      </c>
      <c r="BG300" s="50">
        <f t="shared" si="652"/>
        <v>0</v>
      </c>
      <c r="BH300" s="50">
        <f t="shared" si="652"/>
        <v>0</v>
      </c>
      <c r="BI300" s="50">
        <f t="shared" si="652"/>
        <v>0</v>
      </c>
      <c r="BJ300" s="50">
        <f t="shared" si="652"/>
        <v>0</v>
      </c>
      <c r="BK300" s="50">
        <f t="shared" si="652"/>
        <v>0</v>
      </c>
      <c r="BL300" s="50">
        <f t="shared" si="652"/>
        <v>0</v>
      </c>
      <c r="BM300" s="50">
        <f t="shared" si="652"/>
        <v>743753599.63999999</v>
      </c>
      <c r="BN300" s="50">
        <f t="shared" si="652"/>
        <v>769879871.63999999</v>
      </c>
      <c r="BO300" s="50">
        <f t="shared" si="652"/>
        <v>600590385</v>
      </c>
      <c r="BP300" s="50">
        <f t="shared" si="652"/>
        <v>600590385</v>
      </c>
      <c r="BQ300" s="50">
        <f t="shared" si="652"/>
        <v>0</v>
      </c>
      <c r="BR300" s="50">
        <f t="shared" si="652"/>
        <v>0</v>
      </c>
      <c r="BS300" s="50">
        <f t="shared" si="652"/>
        <v>0</v>
      </c>
      <c r="BT300" s="50">
        <f t="shared" si="652"/>
        <v>0</v>
      </c>
      <c r="BU300" s="50">
        <f t="shared" si="652"/>
        <v>394455441.44</v>
      </c>
      <c r="BV300" s="50">
        <f t="shared" si="652"/>
        <v>1915638293.8099999</v>
      </c>
      <c r="BW300" s="50">
        <f t="shared" si="652"/>
        <v>1806759026</v>
      </c>
      <c r="BX300" s="50">
        <f t="shared" si="652"/>
        <v>1800234385.8099999</v>
      </c>
      <c r="BY300" s="50">
        <f t="shared" si="652"/>
        <v>0</v>
      </c>
      <c r="BZ300" s="50">
        <f t="shared" si="652"/>
        <v>371610766.18919998</v>
      </c>
      <c r="CA300" s="50">
        <f t="shared" si="652"/>
        <v>0</v>
      </c>
      <c r="CB300" s="50">
        <f t="shared" si="652"/>
        <v>0</v>
      </c>
      <c r="CC300" s="50">
        <f t="shared" si="652"/>
        <v>0</v>
      </c>
      <c r="CD300" s="50">
        <f t="shared" si="652"/>
        <v>0</v>
      </c>
      <c r="CE300" s="50">
        <f t="shared" si="652"/>
        <v>0</v>
      </c>
      <c r="CF300" s="50">
        <f t="shared" si="652"/>
        <v>0</v>
      </c>
      <c r="CG300" s="50">
        <f t="shared" si="652"/>
        <v>0</v>
      </c>
      <c r="CH300" s="50">
        <f t="shared" si="652"/>
        <v>0</v>
      </c>
      <c r="CI300" s="50">
        <f t="shared" si="652"/>
        <v>0</v>
      </c>
      <c r="CJ300" s="50">
        <f t="shared" si="652"/>
        <v>0</v>
      </c>
      <c r="CK300" s="50">
        <f t="shared" si="652"/>
        <v>0</v>
      </c>
      <c r="CL300" s="50">
        <f t="shared" si="652"/>
        <v>0</v>
      </c>
      <c r="CM300" s="50">
        <f t="shared" si="652"/>
        <v>0</v>
      </c>
      <c r="CN300" s="50">
        <f t="shared" si="652"/>
        <v>0</v>
      </c>
      <c r="CO300" s="50">
        <f t="shared" ref="CO300:EV300" si="653">CO301+CO304+CO306+CO308</f>
        <v>0</v>
      </c>
      <c r="CP300" s="50">
        <f t="shared" si="653"/>
        <v>0</v>
      </c>
      <c r="CQ300" s="50">
        <f t="shared" si="653"/>
        <v>0</v>
      </c>
      <c r="CR300" s="50">
        <f t="shared" si="653"/>
        <v>0</v>
      </c>
      <c r="CS300" s="50">
        <f t="shared" si="653"/>
        <v>0</v>
      </c>
      <c r="CT300" s="50">
        <f t="shared" si="653"/>
        <v>0</v>
      </c>
      <c r="CU300" s="50">
        <f t="shared" si="653"/>
        <v>0</v>
      </c>
      <c r="CV300" s="50">
        <f t="shared" si="653"/>
        <v>0</v>
      </c>
      <c r="CW300" s="50">
        <f t="shared" si="653"/>
        <v>0</v>
      </c>
      <c r="CX300" s="50">
        <f t="shared" si="653"/>
        <v>0</v>
      </c>
      <c r="CY300" s="50">
        <f t="shared" si="653"/>
        <v>0</v>
      </c>
      <c r="CZ300" s="50">
        <f t="shared" si="653"/>
        <v>0</v>
      </c>
      <c r="DA300" s="50">
        <f t="shared" si="653"/>
        <v>0</v>
      </c>
      <c r="DB300" s="50">
        <f t="shared" si="653"/>
        <v>0</v>
      </c>
      <c r="DC300" s="50">
        <f t="shared" si="653"/>
        <v>0</v>
      </c>
      <c r="DD300" s="50">
        <f t="shared" si="653"/>
        <v>0</v>
      </c>
      <c r="DE300" s="50">
        <f t="shared" si="653"/>
        <v>766066207.62919998</v>
      </c>
      <c r="DF300" s="50">
        <f t="shared" si="653"/>
        <v>1915638293.8099999</v>
      </c>
      <c r="DG300" s="50">
        <f t="shared" si="653"/>
        <v>1806759026</v>
      </c>
      <c r="DH300" s="50">
        <f t="shared" si="653"/>
        <v>1800234385.8099999</v>
      </c>
      <c r="DI300" s="50">
        <f t="shared" si="653"/>
        <v>0</v>
      </c>
      <c r="DJ300" s="50">
        <f t="shared" si="653"/>
        <v>0</v>
      </c>
      <c r="DK300" s="50">
        <f t="shared" si="653"/>
        <v>0</v>
      </c>
      <c r="DL300" s="50">
        <f t="shared" si="653"/>
        <v>0</v>
      </c>
      <c r="DM300" s="50">
        <f t="shared" si="653"/>
        <v>0</v>
      </c>
      <c r="DN300" s="50">
        <f t="shared" si="653"/>
        <v>406289104.6832</v>
      </c>
      <c r="DO300" s="50">
        <f t="shared" si="653"/>
        <v>2788476573.4899998</v>
      </c>
      <c r="DP300" s="50">
        <f t="shared" si="653"/>
        <v>2348281503</v>
      </c>
      <c r="DQ300" s="50">
        <f t="shared" si="653"/>
        <v>2348281503</v>
      </c>
      <c r="DR300" s="50">
        <f t="shared" si="653"/>
        <v>0</v>
      </c>
      <c r="DS300" s="50">
        <f t="shared" si="653"/>
        <v>382759089.17487597</v>
      </c>
      <c r="DT300" s="50">
        <f t="shared" si="653"/>
        <v>0</v>
      </c>
      <c r="DU300" s="50">
        <f t="shared" si="653"/>
        <v>0</v>
      </c>
      <c r="DV300" s="50">
        <f t="shared" si="653"/>
        <v>0</v>
      </c>
      <c r="DW300" s="50">
        <f t="shared" si="653"/>
        <v>0</v>
      </c>
      <c r="DX300" s="50">
        <f t="shared" si="653"/>
        <v>0</v>
      </c>
      <c r="DY300" s="50">
        <f t="shared" si="653"/>
        <v>0</v>
      </c>
      <c r="DZ300" s="50">
        <f t="shared" si="653"/>
        <v>0</v>
      </c>
      <c r="EA300" s="50">
        <f t="shared" si="653"/>
        <v>0</v>
      </c>
      <c r="EB300" s="50">
        <f t="shared" si="653"/>
        <v>0</v>
      </c>
      <c r="EC300" s="50">
        <f t="shared" si="653"/>
        <v>0</v>
      </c>
      <c r="ED300" s="50">
        <f t="shared" si="653"/>
        <v>0</v>
      </c>
      <c r="EE300" s="50">
        <f t="shared" si="653"/>
        <v>0</v>
      </c>
      <c r="EF300" s="50">
        <f t="shared" si="653"/>
        <v>0</v>
      </c>
      <c r="EG300" s="50">
        <f t="shared" si="653"/>
        <v>0</v>
      </c>
      <c r="EH300" s="50">
        <f t="shared" si="653"/>
        <v>0</v>
      </c>
      <c r="EI300" s="50">
        <f t="shared" si="653"/>
        <v>0</v>
      </c>
      <c r="EJ300" s="50">
        <f t="shared" si="653"/>
        <v>0</v>
      </c>
      <c r="EK300" s="50">
        <f t="shared" si="653"/>
        <v>0</v>
      </c>
      <c r="EL300" s="50">
        <f t="shared" si="653"/>
        <v>0</v>
      </c>
      <c r="EM300" s="50">
        <f t="shared" si="653"/>
        <v>0</v>
      </c>
      <c r="EN300" s="50">
        <f t="shared" si="653"/>
        <v>0</v>
      </c>
      <c r="EO300" s="50">
        <f t="shared" si="653"/>
        <v>0</v>
      </c>
      <c r="EP300" s="50">
        <f t="shared" si="653"/>
        <v>0</v>
      </c>
      <c r="EQ300" s="50">
        <f t="shared" si="653"/>
        <v>0</v>
      </c>
      <c r="ER300" s="50">
        <f t="shared" si="653"/>
        <v>0</v>
      </c>
      <c r="ES300" s="50">
        <f t="shared" si="653"/>
        <v>0</v>
      </c>
      <c r="ET300" s="50">
        <f t="shared" si="653"/>
        <v>0</v>
      </c>
      <c r="EU300" s="50">
        <f t="shared" si="653"/>
        <v>0</v>
      </c>
      <c r="EV300" s="50">
        <f t="shared" si="653"/>
        <v>0</v>
      </c>
      <c r="EW300" s="50">
        <f t="shared" ref="EW300" si="654">EW301+EW304+EW306+EW308</f>
        <v>789048193.85807598</v>
      </c>
      <c r="EX300" s="50">
        <f t="shared" ref="EX300:GZ300" si="655">EX301+EX304+EX306+EX308</f>
        <v>2788476573.4899998</v>
      </c>
      <c r="EY300" s="50">
        <f t="shared" si="655"/>
        <v>2348281503</v>
      </c>
      <c r="EZ300" s="50">
        <f t="shared" si="655"/>
        <v>2348281503</v>
      </c>
      <c r="FA300" s="50">
        <f t="shared" si="655"/>
        <v>0</v>
      </c>
      <c r="FB300" s="50">
        <f t="shared" si="655"/>
        <v>0</v>
      </c>
      <c r="FC300" s="50">
        <f t="shared" si="655"/>
        <v>0</v>
      </c>
      <c r="FD300" s="50">
        <f t="shared" si="655"/>
        <v>0</v>
      </c>
      <c r="FE300" s="50">
        <f t="shared" si="655"/>
        <v>0</v>
      </c>
      <c r="FF300" s="50">
        <f t="shared" si="655"/>
        <v>0</v>
      </c>
      <c r="FG300" s="50">
        <f t="shared" si="655"/>
        <v>418477777.82369602</v>
      </c>
      <c r="FH300" s="50">
        <f t="shared" si="655"/>
        <v>1540366995</v>
      </c>
      <c r="FI300" s="50">
        <f t="shared" si="655"/>
        <v>551756727</v>
      </c>
      <c r="FJ300" s="50">
        <f t="shared" si="655"/>
        <v>90776803</v>
      </c>
      <c r="FK300" s="50">
        <f t="shared" si="655"/>
        <v>0</v>
      </c>
      <c r="FL300" s="50">
        <f t="shared" si="655"/>
        <v>394241861.85012227</v>
      </c>
      <c r="FM300" s="50">
        <f t="shared" si="655"/>
        <v>0</v>
      </c>
      <c r="FN300" s="50">
        <f t="shared" si="655"/>
        <v>0</v>
      </c>
      <c r="FO300" s="50">
        <f t="shared" si="655"/>
        <v>0</v>
      </c>
      <c r="FP300" s="50">
        <f t="shared" si="655"/>
        <v>0</v>
      </c>
      <c r="FQ300" s="50">
        <f t="shared" si="655"/>
        <v>0</v>
      </c>
      <c r="FR300" s="50">
        <f t="shared" si="655"/>
        <v>0</v>
      </c>
      <c r="FS300" s="50">
        <f t="shared" si="655"/>
        <v>0</v>
      </c>
      <c r="FT300" s="50">
        <f t="shared" si="655"/>
        <v>0</v>
      </c>
      <c r="FU300" s="50">
        <f t="shared" si="655"/>
        <v>0</v>
      </c>
      <c r="FV300" s="50">
        <f t="shared" si="655"/>
        <v>0</v>
      </c>
      <c r="FW300" s="50">
        <f t="shared" si="655"/>
        <v>0</v>
      </c>
      <c r="FX300" s="50">
        <f t="shared" si="655"/>
        <v>0</v>
      </c>
      <c r="FY300" s="50">
        <f t="shared" si="655"/>
        <v>0</v>
      </c>
      <c r="FZ300" s="50">
        <f t="shared" si="655"/>
        <v>0</v>
      </c>
      <c r="GA300" s="50">
        <f t="shared" si="655"/>
        <v>0</v>
      </c>
      <c r="GB300" s="50">
        <f t="shared" si="655"/>
        <v>0</v>
      </c>
      <c r="GC300" s="50">
        <f t="shared" si="655"/>
        <v>0</v>
      </c>
      <c r="GD300" s="50">
        <f t="shared" si="655"/>
        <v>0</v>
      </c>
      <c r="GE300" s="50">
        <f t="shared" si="655"/>
        <v>0</v>
      </c>
      <c r="GF300" s="50">
        <f t="shared" si="655"/>
        <v>0</v>
      </c>
      <c r="GG300" s="50">
        <f t="shared" si="655"/>
        <v>0</v>
      </c>
      <c r="GH300" s="50">
        <f t="shared" si="655"/>
        <v>0</v>
      </c>
      <c r="GI300" s="50">
        <f t="shared" si="655"/>
        <v>0</v>
      </c>
      <c r="GJ300" s="50">
        <f t="shared" si="655"/>
        <v>0</v>
      </c>
      <c r="GK300" s="50">
        <f t="shared" si="655"/>
        <v>0</v>
      </c>
      <c r="GL300" s="50">
        <f t="shared" si="655"/>
        <v>0</v>
      </c>
      <c r="GM300" s="50">
        <f t="shared" si="655"/>
        <v>0</v>
      </c>
      <c r="GN300" s="50">
        <f t="shared" si="655"/>
        <v>0</v>
      </c>
      <c r="GO300" s="50">
        <f t="shared" si="655"/>
        <v>0</v>
      </c>
      <c r="GP300" s="50">
        <f t="shared" si="655"/>
        <v>0</v>
      </c>
      <c r="GQ300" s="50">
        <f t="shared" si="655"/>
        <v>0</v>
      </c>
      <c r="GR300" s="50">
        <f t="shared" si="655"/>
        <v>0</v>
      </c>
      <c r="GS300" s="50">
        <f t="shared" si="655"/>
        <v>0</v>
      </c>
      <c r="GT300" s="50">
        <f t="shared" si="655"/>
        <v>0</v>
      </c>
      <c r="GU300" s="50">
        <f t="shared" si="655"/>
        <v>812719639.67381835</v>
      </c>
      <c r="GV300" s="50">
        <f t="shared" si="655"/>
        <v>1540366995</v>
      </c>
      <c r="GW300" s="50">
        <f t="shared" si="655"/>
        <v>551756727</v>
      </c>
      <c r="GX300" s="50">
        <f t="shared" si="655"/>
        <v>90776803</v>
      </c>
      <c r="GY300" s="50">
        <f t="shared" si="655"/>
        <v>0</v>
      </c>
      <c r="GZ300" s="768">
        <f t="shared" si="655"/>
        <v>3111587640.8010941</v>
      </c>
      <c r="HA300" s="256"/>
      <c r="HB300" s="263"/>
      <c r="HC300" s="326"/>
    </row>
    <row r="301" spans="1:211" ht="24.75" customHeight="1" x14ac:dyDescent="0.2">
      <c r="A301" s="782"/>
      <c r="B301" s="783"/>
      <c r="C301" s="266">
        <v>68</v>
      </c>
      <c r="D301" s="267" t="s">
        <v>704</v>
      </c>
      <c r="E301" s="320"/>
      <c r="F301" s="320"/>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04">
        <f t="shared" ref="AC301:BL301" si="656">SUM(AC302:AC303)</f>
        <v>0</v>
      </c>
      <c r="AD301" s="204">
        <f t="shared" si="656"/>
        <v>0</v>
      </c>
      <c r="AE301" s="204">
        <f t="shared" si="656"/>
        <v>0</v>
      </c>
      <c r="AF301" s="204">
        <f t="shared" si="656"/>
        <v>0</v>
      </c>
      <c r="AG301" s="204">
        <f t="shared" si="656"/>
        <v>382966448</v>
      </c>
      <c r="AH301" s="204">
        <f t="shared" si="656"/>
        <v>311043032</v>
      </c>
      <c r="AI301" s="204">
        <f t="shared" si="656"/>
        <v>216955584</v>
      </c>
      <c r="AJ301" s="204">
        <f t="shared" si="656"/>
        <v>216955584</v>
      </c>
      <c r="AK301" s="204">
        <f t="shared" si="656"/>
        <v>258910352</v>
      </c>
      <c r="AL301" s="204">
        <f t="shared" si="656"/>
        <v>238654472</v>
      </c>
      <c r="AM301" s="204">
        <f t="shared" si="656"/>
        <v>197186333</v>
      </c>
      <c r="AN301" s="204">
        <f t="shared" si="656"/>
        <v>197186333</v>
      </c>
      <c r="AO301" s="204">
        <f t="shared" si="656"/>
        <v>0</v>
      </c>
      <c r="AP301" s="204">
        <f t="shared" si="656"/>
        <v>0</v>
      </c>
      <c r="AQ301" s="204">
        <f t="shared" si="656"/>
        <v>0</v>
      </c>
      <c r="AR301" s="204">
        <f t="shared" si="656"/>
        <v>0</v>
      </c>
      <c r="AS301" s="204">
        <f t="shared" si="656"/>
        <v>0</v>
      </c>
      <c r="AT301" s="204">
        <f t="shared" si="656"/>
        <v>0</v>
      </c>
      <c r="AU301" s="204">
        <f t="shared" si="656"/>
        <v>0</v>
      </c>
      <c r="AV301" s="204">
        <f t="shared" si="656"/>
        <v>0</v>
      </c>
      <c r="AW301" s="204">
        <f t="shared" si="656"/>
        <v>0</v>
      </c>
      <c r="AX301" s="204">
        <f t="shared" si="656"/>
        <v>0</v>
      </c>
      <c r="AY301" s="204">
        <f t="shared" si="656"/>
        <v>0</v>
      </c>
      <c r="AZ301" s="204">
        <f t="shared" si="656"/>
        <v>0</v>
      </c>
      <c r="BA301" s="204">
        <f t="shared" si="656"/>
        <v>0</v>
      </c>
      <c r="BB301" s="204">
        <f t="shared" si="656"/>
        <v>0</v>
      </c>
      <c r="BC301" s="204">
        <f t="shared" si="656"/>
        <v>0</v>
      </c>
      <c r="BD301" s="204">
        <f t="shared" si="656"/>
        <v>0</v>
      </c>
      <c r="BE301" s="204">
        <f t="shared" si="656"/>
        <v>0</v>
      </c>
      <c r="BF301" s="204">
        <f t="shared" si="656"/>
        <v>0</v>
      </c>
      <c r="BG301" s="204">
        <f t="shared" si="656"/>
        <v>0</v>
      </c>
      <c r="BH301" s="204">
        <f t="shared" si="656"/>
        <v>0</v>
      </c>
      <c r="BI301" s="204">
        <f t="shared" si="656"/>
        <v>0</v>
      </c>
      <c r="BJ301" s="204">
        <f t="shared" si="656"/>
        <v>0</v>
      </c>
      <c r="BK301" s="204">
        <f t="shared" si="656"/>
        <v>0</v>
      </c>
      <c r="BL301" s="204">
        <f t="shared" si="656"/>
        <v>0</v>
      </c>
      <c r="BM301" s="204">
        <f t="shared" ref="BM301:DX301" si="657">SUM(BM302:BM303)</f>
        <v>641876800</v>
      </c>
      <c r="BN301" s="204">
        <f t="shared" si="657"/>
        <v>549697504</v>
      </c>
      <c r="BO301" s="204">
        <f t="shared" si="657"/>
        <v>414141917</v>
      </c>
      <c r="BP301" s="204">
        <f t="shared" si="657"/>
        <v>414141917</v>
      </c>
      <c r="BQ301" s="204">
        <f t="shared" si="657"/>
        <v>0</v>
      </c>
      <c r="BR301" s="204">
        <f t="shared" si="657"/>
        <v>0</v>
      </c>
      <c r="BS301" s="204">
        <f t="shared" si="657"/>
        <v>0</v>
      </c>
      <c r="BT301" s="204">
        <f t="shared" si="657"/>
        <v>0</v>
      </c>
      <c r="BU301" s="204">
        <f t="shared" si="657"/>
        <v>394455441.44</v>
      </c>
      <c r="BV301" s="204">
        <f t="shared" si="657"/>
        <v>788589783</v>
      </c>
      <c r="BW301" s="204">
        <f t="shared" si="657"/>
        <v>739157959</v>
      </c>
      <c r="BX301" s="204">
        <f t="shared" si="657"/>
        <v>737357959</v>
      </c>
      <c r="BY301" s="204">
        <f t="shared" si="657"/>
        <v>0</v>
      </c>
      <c r="BZ301" s="204">
        <f t="shared" si="657"/>
        <v>266677662.56</v>
      </c>
      <c r="CA301" s="204">
        <f t="shared" si="657"/>
        <v>0</v>
      </c>
      <c r="CB301" s="204">
        <f t="shared" si="657"/>
        <v>0</v>
      </c>
      <c r="CC301" s="204">
        <f t="shared" si="657"/>
        <v>0</v>
      </c>
      <c r="CD301" s="204">
        <f t="shared" si="657"/>
        <v>0</v>
      </c>
      <c r="CE301" s="204">
        <f t="shared" si="657"/>
        <v>0</v>
      </c>
      <c r="CF301" s="204">
        <f t="shared" si="657"/>
        <v>0</v>
      </c>
      <c r="CG301" s="204">
        <f t="shared" si="657"/>
        <v>0</v>
      </c>
      <c r="CH301" s="204">
        <f t="shared" si="657"/>
        <v>0</v>
      </c>
      <c r="CI301" s="204">
        <f t="shared" si="657"/>
        <v>0</v>
      </c>
      <c r="CJ301" s="204">
        <f t="shared" si="657"/>
        <v>0</v>
      </c>
      <c r="CK301" s="204">
        <f t="shared" si="657"/>
        <v>0</v>
      </c>
      <c r="CL301" s="204">
        <f t="shared" si="657"/>
        <v>0</v>
      </c>
      <c r="CM301" s="204">
        <f t="shared" si="657"/>
        <v>0</v>
      </c>
      <c r="CN301" s="204">
        <f t="shared" si="657"/>
        <v>0</v>
      </c>
      <c r="CO301" s="204">
        <f t="shared" si="657"/>
        <v>0</v>
      </c>
      <c r="CP301" s="204">
        <f t="shared" si="657"/>
        <v>0</v>
      </c>
      <c r="CQ301" s="204">
        <f t="shared" si="657"/>
        <v>0</v>
      </c>
      <c r="CR301" s="204">
        <f t="shared" si="657"/>
        <v>0</v>
      </c>
      <c r="CS301" s="204">
        <f t="shared" si="657"/>
        <v>0</v>
      </c>
      <c r="CT301" s="204">
        <f t="shared" si="657"/>
        <v>0</v>
      </c>
      <c r="CU301" s="204">
        <f t="shared" si="657"/>
        <v>0</v>
      </c>
      <c r="CV301" s="204">
        <f t="shared" si="657"/>
        <v>0</v>
      </c>
      <c r="CW301" s="204">
        <f t="shared" si="657"/>
        <v>0</v>
      </c>
      <c r="CX301" s="204">
        <f t="shared" si="657"/>
        <v>0</v>
      </c>
      <c r="CY301" s="204">
        <f t="shared" si="657"/>
        <v>0</v>
      </c>
      <c r="CZ301" s="204">
        <f t="shared" si="657"/>
        <v>0</v>
      </c>
      <c r="DA301" s="204">
        <f t="shared" si="657"/>
        <v>0</v>
      </c>
      <c r="DB301" s="204">
        <f t="shared" si="657"/>
        <v>0</v>
      </c>
      <c r="DC301" s="204">
        <f t="shared" si="657"/>
        <v>0</v>
      </c>
      <c r="DD301" s="204">
        <f t="shared" si="657"/>
        <v>0</v>
      </c>
      <c r="DE301" s="204">
        <f t="shared" si="657"/>
        <v>661133104</v>
      </c>
      <c r="DF301" s="204">
        <f t="shared" si="657"/>
        <v>788589783</v>
      </c>
      <c r="DG301" s="204">
        <f t="shared" si="657"/>
        <v>739157959</v>
      </c>
      <c r="DH301" s="204">
        <f t="shared" si="657"/>
        <v>737357959</v>
      </c>
      <c r="DI301" s="204">
        <f t="shared" si="657"/>
        <v>0</v>
      </c>
      <c r="DJ301" s="204">
        <f t="shared" si="657"/>
        <v>0</v>
      </c>
      <c r="DK301" s="204">
        <f t="shared" si="657"/>
        <v>0</v>
      </c>
      <c r="DL301" s="204">
        <f t="shared" si="657"/>
        <v>0</v>
      </c>
      <c r="DM301" s="204">
        <f t="shared" si="657"/>
        <v>0</v>
      </c>
      <c r="DN301" s="204">
        <f t="shared" si="657"/>
        <v>406289104.6832</v>
      </c>
      <c r="DO301" s="204">
        <f t="shared" si="657"/>
        <v>1342174677</v>
      </c>
      <c r="DP301" s="204">
        <f t="shared" si="657"/>
        <v>1264702074</v>
      </c>
      <c r="DQ301" s="204">
        <f t="shared" si="657"/>
        <v>1264702074</v>
      </c>
      <c r="DR301" s="204">
        <f t="shared" si="657"/>
        <v>0</v>
      </c>
      <c r="DS301" s="204">
        <f t="shared" si="657"/>
        <v>274677992.4368</v>
      </c>
      <c r="DT301" s="204">
        <f t="shared" si="657"/>
        <v>0</v>
      </c>
      <c r="DU301" s="204">
        <f t="shared" si="657"/>
        <v>0</v>
      </c>
      <c r="DV301" s="204">
        <f t="shared" si="657"/>
        <v>0</v>
      </c>
      <c r="DW301" s="204">
        <f t="shared" si="657"/>
        <v>0</v>
      </c>
      <c r="DX301" s="204">
        <f t="shared" si="657"/>
        <v>0</v>
      </c>
      <c r="DY301" s="204">
        <f t="shared" ref="DY301:EW301" si="658">SUM(DY302:DY303)</f>
        <v>0</v>
      </c>
      <c r="DZ301" s="204">
        <f t="shared" si="658"/>
        <v>0</v>
      </c>
      <c r="EA301" s="204">
        <f t="shared" si="658"/>
        <v>0</v>
      </c>
      <c r="EB301" s="204">
        <f t="shared" si="658"/>
        <v>0</v>
      </c>
      <c r="EC301" s="204">
        <f t="shared" si="658"/>
        <v>0</v>
      </c>
      <c r="ED301" s="204">
        <f t="shared" si="658"/>
        <v>0</v>
      </c>
      <c r="EE301" s="204">
        <f t="shared" si="658"/>
        <v>0</v>
      </c>
      <c r="EF301" s="204">
        <f t="shared" si="658"/>
        <v>0</v>
      </c>
      <c r="EG301" s="204">
        <f t="shared" si="658"/>
        <v>0</v>
      </c>
      <c r="EH301" s="204">
        <f t="shared" si="658"/>
        <v>0</v>
      </c>
      <c r="EI301" s="204">
        <f t="shared" si="658"/>
        <v>0</v>
      </c>
      <c r="EJ301" s="204">
        <f t="shared" si="658"/>
        <v>0</v>
      </c>
      <c r="EK301" s="204">
        <f t="shared" si="658"/>
        <v>0</v>
      </c>
      <c r="EL301" s="204">
        <f t="shared" si="658"/>
        <v>0</v>
      </c>
      <c r="EM301" s="204">
        <f t="shared" si="658"/>
        <v>0</v>
      </c>
      <c r="EN301" s="204">
        <f t="shared" si="658"/>
        <v>0</v>
      </c>
      <c r="EO301" s="204">
        <f t="shared" si="658"/>
        <v>0</v>
      </c>
      <c r="EP301" s="204">
        <f t="shared" si="658"/>
        <v>0</v>
      </c>
      <c r="EQ301" s="204">
        <f t="shared" si="658"/>
        <v>0</v>
      </c>
      <c r="ER301" s="204">
        <f t="shared" si="658"/>
        <v>0</v>
      </c>
      <c r="ES301" s="204">
        <f t="shared" si="658"/>
        <v>0</v>
      </c>
      <c r="ET301" s="204">
        <f t="shared" si="658"/>
        <v>0</v>
      </c>
      <c r="EU301" s="204">
        <f t="shared" si="658"/>
        <v>0</v>
      </c>
      <c r="EV301" s="204">
        <f t="shared" si="658"/>
        <v>0</v>
      </c>
      <c r="EW301" s="204">
        <f t="shared" si="658"/>
        <v>680967097.12</v>
      </c>
      <c r="EX301" s="204">
        <f t="shared" ref="EX301:GZ301" si="659">SUM(EX302:EX303)</f>
        <v>1342174677</v>
      </c>
      <c r="EY301" s="204">
        <f t="shared" si="659"/>
        <v>1264702074</v>
      </c>
      <c r="EZ301" s="204">
        <f t="shared" si="659"/>
        <v>1264702074</v>
      </c>
      <c r="FA301" s="204">
        <f t="shared" si="659"/>
        <v>0</v>
      </c>
      <c r="FB301" s="204">
        <f t="shared" si="659"/>
        <v>0</v>
      </c>
      <c r="FC301" s="204">
        <f t="shared" si="659"/>
        <v>0</v>
      </c>
      <c r="FD301" s="204">
        <f t="shared" si="659"/>
        <v>0</v>
      </c>
      <c r="FE301" s="204">
        <f t="shared" si="659"/>
        <v>0</v>
      </c>
      <c r="FF301" s="204">
        <f t="shared" si="659"/>
        <v>0</v>
      </c>
      <c r="FG301" s="204">
        <f t="shared" si="659"/>
        <v>418477777.82369602</v>
      </c>
      <c r="FH301" s="204">
        <f t="shared" si="659"/>
        <v>860166995</v>
      </c>
      <c r="FI301" s="204">
        <f t="shared" si="659"/>
        <v>313628447</v>
      </c>
      <c r="FJ301" s="204">
        <f t="shared" si="659"/>
        <v>68536913</v>
      </c>
      <c r="FK301" s="204">
        <f t="shared" si="659"/>
        <v>0</v>
      </c>
      <c r="FL301" s="204">
        <f t="shared" si="659"/>
        <v>282918332.20990402</v>
      </c>
      <c r="FM301" s="204">
        <f t="shared" si="659"/>
        <v>0</v>
      </c>
      <c r="FN301" s="204">
        <f t="shared" si="659"/>
        <v>0</v>
      </c>
      <c r="FO301" s="204">
        <f t="shared" si="659"/>
        <v>0</v>
      </c>
      <c r="FP301" s="204">
        <f t="shared" si="659"/>
        <v>0</v>
      </c>
      <c r="FQ301" s="204">
        <f t="shared" si="659"/>
        <v>0</v>
      </c>
      <c r="FR301" s="204">
        <f t="shared" si="659"/>
        <v>0</v>
      </c>
      <c r="FS301" s="204">
        <f t="shared" si="659"/>
        <v>0</v>
      </c>
      <c r="FT301" s="204">
        <f t="shared" si="659"/>
        <v>0</v>
      </c>
      <c r="FU301" s="204">
        <f t="shared" si="659"/>
        <v>0</v>
      </c>
      <c r="FV301" s="204">
        <f t="shared" si="659"/>
        <v>0</v>
      </c>
      <c r="FW301" s="204">
        <f t="shared" si="659"/>
        <v>0</v>
      </c>
      <c r="FX301" s="204">
        <f t="shared" si="659"/>
        <v>0</v>
      </c>
      <c r="FY301" s="204">
        <f t="shared" si="659"/>
        <v>0</v>
      </c>
      <c r="FZ301" s="204">
        <f t="shared" si="659"/>
        <v>0</v>
      </c>
      <c r="GA301" s="204">
        <f t="shared" si="659"/>
        <v>0</v>
      </c>
      <c r="GB301" s="204">
        <f t="shared" si="659"/>
        <v>0</v>
      </c>
      <c r="GC301" s="204">
        <f t="shared" si="659"/>
        <v>0</v>
      </c>
      <c r="GD301" s="204">
        <f t="shared" si="659"/>
        <v>0</v>
      </c>
      <c r="GE301" s="204">
        <f t="shared" si="659"/>
        <v>0</v>
      </c>
      <c r="GF301" s="204">
        <f t="shared" si="659"/>
        <v>0</v>
      </c>
      <c r="GG301" s="204">
        <f t="shared" si="659"/>
        <v>0</v>
      </c>
      <c r="GH301" s="204">
        <f t="shared" si="659"/>
        <v>0</v>
      </c>
      <c r="GI301" s="204">
        <f t="shared" si="659"/>
        <v>0</v>
      </c>
      <c r="GJ301" s="204">
        <f t="shared" si="659"/>
        <v>0</v>
      </c>
      <c r="GK301" s="204">
        <f t="shared" si="659"/>
        <v>0</v>
      </c>
      <c r="GL301" s="204">
        <f t="shared" si="659"/>
        <v>0</v>
      </c>
      <c r="GM301" s="204">
        <f t="shared" si="659"/>
        <v>0</v>
      </c>
      <c r="GN301" s="204">
        <f t="shared" si="659"/>
        <v>0</v>
      </c>
      <c r="GO301" s="204">
        <f t="shared" si="659"/>
        <v>0</v>
      </c>
      <c r="GP301" s="204">
        <f t="shared" si="659"/>
        <v>0</v>
      </c>
      <c r="GQ301" s="204">
        <f t="shared" si="659"/>
        <v>0</v>
      </c>
      <c r="GR301" s="204">
        <f t="shared" si="659"/>
        <v>0</v>
      </c>
      <c r="GS301" s="204">
        <f t="shared" si="659"/>
        <v>0</v>
      </c>
      <c r="GT301" s="204">
        <f t="shared" si="659"/>
        <v>0</v>
      </c>
      <c r="GU301" s="204">
        <f t="shared" si="659"/>
        <v>701396110.03360009</v>
      </c>
      <c r="GV301" s="204">
        <f t="shared" si="659"/>
        <v>860166995</v>
      </c>
      <c r="GW301" s="204">
        <f t="shared" si="659"/>
        <v>313628447</v>
      </c>
      <c r="GX301" s="204">
        <f t="shared" si="659"/>
        <v>68536913</v>
      </c>
      <c r="GY301" s="204">
        <f t="shared" si="659"/>
        <v>0</v>
      </c>
      <c r="GZ301" s="776">
        <f t="shared" si="659"/>
        <v>2685373111.1535997</v>
      </c>
      <c r="HA301" s="269"/>
      <c r="HB301" s="266"/>
      <c r="HC301" s="326"/>
    </row>
    <row r="302" spans="1:211" ht="57.75" customHeight="1" x14ac:dyDescent="0.2">
      <c r="A302" s="782"/>
      <c r="B302" s="357"/>
      <c r="C302" s="527">
        <v>36</v>
      </c>
      <c r="D302" s="929" t="s">
        <v>705</v>
      </c>
      <c r="E302" s="834">
        <v>0.4</v>
      </c>
      <c r="F302" s="834">
        <v>0.6</v>
      </c>
      <c r="G302" s="287">
        <v>202</v>
      </c>
      <c r="H302" s="283" t="s">
        <v>706</v>
      </c>
      <c r="I302" s="297" t="s">
        <v>707</v>
      </c>
      <c r="J302" s="284" t="s">
        <v>708</v>
      </c>
      <c r="K302" s="475">
        <v>4</v>
      </c>
      <c r="L302" s="333" t="s">
        <v>58</v>
      </c>
      <c r="M302" s="313">
        <v>23</v>
      </c>
      <c r="N302" s="313">
        <v>23</v>
      </c>
      <c r="O302" s="281">
        <v>23</v>
      </c>
      <c r="P302" s="430">
        <v>23</v>
      </c>
      <c r="Q302" s="313">
        <v>23</v>
      </c>
      <c r="R302" s="289"/>
      <c r="S302" s="432">
        <v>23</v>
      </c>
      <c r="T302" s="313">
        <v>23</v>
      </c>
      <c r="U302" s="313"/>
      <c r="V302" s="432">
        <v>23</v>
      </c>
      <c r="W302" s="313">
        <v>23</v>
      </c>
      <c r="X302" s="333"/>
      <c r="Y302" s="333">
        <v>16</v>
      </c>
      <c r="Z302" s="514">
        <f>BM302/BM301</f>
        <v>0.71731335359059556</v>
      </c>
      <c r="AA302" s="286">
        <v>3</v>
      </c>
      <c r="AB302" s="285" t="s">
        <v>455</v>
      </c>
      <c r="AC302" s="57"/>
      <c r="AD302" s="58"/>
      <c r="AE302" s="59"/>
      <c r="AF302" s="59"/>
      <c r="AG302" s="77">
        <v>379516448</v>
      </c>
      <c r="AH302" s="55">
        <v>307593032</v>
      </c>
      <c r="AI302" s="58">
        <v>213505584</v>
      </c>
      <c r="AJ302" s="58">
        <v>213505584</v>
      </c>
      <c r="AK302" s="77">
        <f>97585333-16674981</f>
        <v>80910352</v>
      </c>
      <c r="AL302" s="55">
        <v>105582133</v>
      </c>
      <c r="AM302" s="58">
        <v>98246333</v>
      </c>
      <c r="AN302" s="58">
        <v>98246333</v>
      </c>
      <c r="AO302" s="57"/>
      <c r="AP302" s="58"/>
      <c r="AQ302" s="58"/>
      <c r="AR302" s="58"/>
      <c r="AS302" s="57"/>
      <c r="AT302" s="58"/>
      <c r="AU302" s="59"/>
      <c r="AV302" s="59"/>
      <c r="AW302" s="57"/>
      <c r="AX302" s="58"/>
      <c r="AY302" s="58"/>
      <c r="AZ302" s="58"/>
      <c r="BA302" s="57"/>
      <c r="BB302" s="58"/>
      <c r="BC302" s="58"/>
      <c r="BD302" s="58"/>
      <c r="BE302" s="57"/>
      <c r="BF302" s="58"/>
      <c r="BG302" s="59"/>
      <c r="BH302" s="59"/>
      <c r="BI302" s="57"/>
      <c r="BJ302" s="58"/>
      <c r="BK302" s="58"/>
      <c r="BL302" s="58"/>
      <c r="BM302" s="53">
        <f>+AC302+AG302+AK302+AO302+AS302+AW302+BA302+BE302+BI302</f>
        <v>460426800</v>
      </c>
      <c r="BN302" s="54">
        <f t="shared" ref="BN302:BP303" si="660">AD302+AH302+AL302+AP302+AT302+AX302+BB302+BF302+BJ302</f>
        <v>413175165</v>
      </c>
      <c r="BO302" s="54">
        <f t="shared" si="660"/>
        <v>311751917</v>
      </c>
      <c r="BP302" s="54">
        <f t="shared" si="660"/>
        <v>311751917</v>
      </c>
      <c r="BQ302" s="87"/>
      <c r="BR302" s="87"/>
      <c r="BS302" s="87"/>
      <c r="BT302" s="87"/>
      <c r="BU302" s="87">
        <f>379516448*1.03</f>
        <v>390901941.44</v>
      </c>
      <c r="BV302" s="87">
        <v>628589783</v>
      </c>
      <c r="BW302" s="87">
        <v>580027832</v>
      </c>
      <c r="BX302" s="87">
        <v>578227832</v>
      </c>
      <c r="BY302" s="87"/>
      <c r="BZ302" s="88">
        <f>80910352*1.03</f>
        <v>83337662.560000002</v>
      </c>
      <c r="CA302" s="87"/>
      <c r="CB302" s="87"/>
      <c r="CC302" s="87"/>
      <c r="CD302" s="87"/>
      <c r="CE302" s="87"/>
      <c r="CF302" s="87"/>
      <c r="CG302" s="87"/>
      <c r="CH302" s="87"/>
      <c r="CI302" s="87"/>
      <c r="CJ302" s="87"/>
      <c r="CK302" s="87"/>
      <c r="CL302" s="87"/>
      <c r="CM302" s="87"/>
      <c r="CN302" s="87"/>
      <c r="CO302" s="87"/>
      <c r="CP302" s="87"/>
      <c r="CQ302" s="87"/>
      <c r="CR302" s="87"/>
      <c r="CS302" s="87"/>
      <c r="CT302" s="87"/>
      <c r="CU302" s="87"/>
      <c r="CV302" s="87"/>
      <c r="CW302" s="87"/>
      <c r="CX302" s="87"/>
      <c r="CY302" s="87"/>
      <c r="CZ302" s="87"/>
      <c r="DA302" s="87"/>
      <c r="DB302" s="87"/>
      <c r="DC302" s="87"/>
      <c r="DD302" s="87"/>
      <c r="DE302" s="85">
        <f t="shared" ref="DE302:DH303" si="661">BQ302+BU302+BZ302+CE302+CI302+CM302+CQ302+CV302+DA302</f>
        <v>474239604</v>
      </c>
      <c r="DF302" s="100">
        <f t="shared" si="661"/>
        <v>628589783</v>
      </c>
      <c r="DG302" s="100">
        <f t="shared" si="661"/>
        <v>580027832</v>
      </c>
      <c r="DH302" s="100">
        <f t="shared" si="661"/>
        <v>578227832</v>
      </c>
      <c r="DI302" s="100"/>
      <c r="DJ302" s="88"/>
      <c r="DK302" s="86"/>
      <c r="DL302" s="87"/>
      <c r="DM302" s="87"/>
      <c r="DN302" s="87">
        <v>402628999.6832</v>
      </c>
      <c r="DO302" s="87">
        <v>1174174677</v>
      </c>
      <c r="DP302" s="87">
        <v>1100922074</v>
      </c>
      <c r="DQ302" s="87">
        <v>1100922074</v>
      </c>
      <c r="DR302" s="87"/>
      <c r="DS302" s="88">
        <v>85837792.436800003</v>
      </c>
      <c r="DT302" s="88"/>
      <c r="DU302" s="88"/>
      <c r="DV302" s="88"/>
      <c r="DW302" s="88"/>
      <c r="DX302" s="88"/>
      <c r="DY302" s="88"/>
      <c r="DZ302" s="88"/>
      <c r="EA302" s="88"/>
      <c r="EB302" s="88"/>
      <c r="EC302" s="88"/>
      <c r="ED302" s="88"/>
      <c r="EE302" s="88"/>
      <c r="EF302" s="88"/>
      <c r="EG302" s="88"/>
      <c r="EH302" s="88"/>
      <c r="EI302" s="88"/>
      <c r="EJ302" s="88"/>
      <c r="EK302" s="88"/>
      <c r="EL302" s="88"/>
      <c r="EM302" s="88"/>
      <c r="EN302" s="88"/>
      <c r="EO302" s="88"/>
      <c r="EP302" s="88"/>
      <c r="EQ302" s="88"/>
      <c r="ER302" s="88"/>
      <c r="ES302" s="88"/>
      <c r="ET302" s="87"/>
      <c r="EU302" s="87"/>
      <c r="EV302" s="87"/>
      <c r="EW302" s="85">
        <f t="shared" ref="EW302:EX303" si="662">DJ302+DN302+DS302+DX302+EB302+EF302+EJ302+EN302+ES302</f>
        <v>488466792.12</v>
      </c>
      <c r="EX302" s="90">
        <f t="shared" si="662"/>
        <v>1174174677</v>
      </c>
      <c r="EY302" s="90">
        <f t="shared" ref="EY302:EZ303" si="663">DL302+DP302+DU302+DZ302+ED302+EH302+EL302+EP302+EU302</f>
        <v>1100922074</v>
      </c>
      <c r="EZ302" s="90">
        <f t="shared" si="663"/>
        <v>1100922074</v>
      </c>
      <c r="FA302" s="192"/>
      <c r="FB302" s="87"/>
      <c r="FC302" s="88"/>
      <c r="FD302" s="88"/>
      <c r="FE302" s="88"/>
      <c r="FF302" s="147"/>
      <c r="FG302" s="87">
        <f>402628999.6832*1.03</f>
        <v>414707869.67369604</v>
      </c>
      <c r="FH302" s="87">
        <v>669395915</v>
      </c>
      <c r="FI302" s="87">
        <v>291483447</v>
      </c>
      <c r="FJ302" s="87">
        <v>46391913</v>
      </c>
      <c r="FK302" s="87"/>
      <c r="FL302" s="88">
        <f>85837792.4368*1.03</f>
        <v>88412926.209904</v>
      </c>
      <c r="FM302" s="87"/>
      <c r="FN302" s="87"/>
      <c r="FO302" s="87"/>
      <c r="FP302" s="87"/>
      <c r="FQ302" s="87"/>
      <c r="FR302" s="87"/>
      <c r="FS302" s="87"/>
      <c r="FT302" s="87"/>
      <c r="FU302" s="87"/>
      <c r="FV302" s="87"/>
      <c r="FW302" s="87"/>
      <c r="FX302" s="87"/>
      <c r="FY302" s="87"/>
      <c r="FZ302" s="87"/>
      <c r="GA302" s="87"/>
      <c r="GB302" s="87"/>
      <c r="GC302" s="87"/>
      <c r="GD302" s="87"/>
      <c r="GE302" s="87"/>
      <c r="GF302" s="87"/>
      <c r="GG302" s="87"/>
      <c r="GH302" s="87"/>
      <c r="GI302" s="87"/>
      <c r="GJ302" s="87"/>
      <c r="GK302" s="87"/>
      <c r="GL302" s="87"/>
      <c r="GM302" s="87"/>
      <c r="GN302" s="87"/>
      <c r="GO302" s="87"/>
      <c r="GP302" s="87"/>
      <c r="GQ302" s="87"/>
      <c r="GR302" s="87"/>
      <c r="GS302" s="87"/>
      <c r="GT302" s="87"/>
      <c r="GU302" s="85">
        <f>FB302+FG302+FL302+FQ302+FV302+GA302+GF302+GK302+GP302</f>
        <v>503120795.88360006</v>
      </c>
      <c r="GV302" s="85">
        <f t="shared" ref="GV302:GY303" si="664">GQ302+GL302+GG302+GB302+FW302+FR302+FM302+FH302+FC302</f>
        <v>669395915</v>
      </c>
      <c r="GW302" s="85">
        <f t="shared" si="664"/>
        <v>291483447</v>
      </c>
      <c r="GX302" s="85">
        <f t="shared" si="664"/>
        <v>46391913</v>
      </c>
      <c r="GY302" s="85">
        <f t="shared" si="664"/>
        <v>0</v>
      </c>
      <c r="GZ302" s="772">
        <f>BM302+DE302+EW302+GU302</f>
        <v>1926253992.0035999</v>
      </c>
      <c r="HA302" s="746" t="s">
        <v>1136</v>
      </c>
      <c r="HB302" s="303" t="s">
        <v>1410</v>
      </c>
      <c r="HC302" s="299" t="s">
        <v>1766</v>
      </c>
    </row>
    <row r="303" spans="1:211" ht="67.5" customHeight="1" x14ac:dyDescent="0.2">
      <c r="A303" s="782"/>
      <c r="B303" s="357"/>
      <c r="C303" s="300"/>
      <c r="D303" s="931"/>
      <c r="E303" s="420"/>
      <c r="F303" s="420"/>
      <c r="G303" s="287">
        <v>203</v>
      </c>
      <c r="H303" s="283" t="s">
        <v>709</v>
      </c>
      <c r="I303" s="297" t="s">
        <v>710</v>
      </c>
      <c r="J303" s="284" t="s">
        <v>708</v>
      </c>
      <c r="K303" s="475">
        <v>4</v>
      </c>
      <c r="L303" s="333" t="s">
        <v>58</v>
      </c>
      <c r="M303" s="313">
        <v>20</v>
      </c>
      <c r="N303" s="313">
        <v>20</v>
      </c>
      <c r="O303" s="281">
        <v>20</v>
      </c>
      <c r="P303" s="430">
        <v>20</v>
      </c>
      <c r="Q303" s="313">
        <v>20</v>
      </c>
      <c r="R303" s="289"/>
      <c r="S303" s="432">
        <v>20</v>
      </c>
      <c r="T303" s="313">
        <v>20</v>
      </c>
      <c r="U303" s="313"/>
      <c r="V303" s="432">
        <v>20</v>
      </c>
      <c r="W303" s="313">
        <v>20</v>
      </c>
      <c r="X303" s="333"/>
      <c r="Y303" s="333">
        <v>16</v>
      </c>
      <c r="Z303" s="514">
        <f>BM303/BM301</f>
        <v>0.28268664640940444</v>
      </c>
      <c r="AA303" s="286">
        <v>3</v>
      </c>
      <c r="AB303" s="285" t="s">
        <v>455</v>
      </c>
      <c r="AC303" s="57"/>
      <c r="AD303" s="58"/>
      <c r="AE303" s="59"/>
      <c r="AF303" s="59"/>
      <c r="AG303" s="56">
        <v>3450000</v>
      </c>
      <c r="AH303" s="55">
        <v>3450000</v>
      </c>
      <c r="AI303" s="58">
        <v>3450000</v>
      </c>
      <c r="AJ303" s="58">
        <v>3450000</v>
      </c>
      <c r="AK303" s="77">
        <f>100000000+78000000</f>
        <v>178000000</v>
      </c>
      <c r="AL303" s="55">
        <v>133072339</v>
      </c>
      <c r="AM303" s="58">
        <v>98940000</v>
      </c>
      <c r="AN303" s="58">
        <v>98940000</v>
      </c>
      <c r="AO303" s="57"/>
      <c r="AP303" s="58"/>
      <c r="AQ303" s="58"/>
      <c r="AR303" s="58"/>
      <c r="AS303" s="57"/>
      <c r="AT303" s="58"/>
      <c r="AU303" s="59"/>
      <c r="AV303" s="59"/>
      <c r="AW303" s="57"/>
      <c r="AX303" s="58"/>
      <c r="AY303" s="58"/>
      <c r="AZ303" s="58"/>
      <c r="BA303" s="57"/>
      <c r="BB303" s="58"/>
      <c r="BC303" s="58"/>
      <c r="BD303" s="58"/>
      <c r="BE303" s="57"/>
      <c r="BF303" s="58"/>
      <c r="BG303" s="59"/>
      <c r="BH303" s="59"/>
      <c r="BI303" s="57"/>
      <c r="BJ303" s="58"/>
      <c r="BK303" s="58"/>
      <c r="BL303" s="58"/>
      <c r="BM303" s="53">
        <f>+AC303+AG303+AK303+AO303+AS303+AW303+BA303+BE303+BI303</f>
        <v>181450000</v>
      </c>
      <c r="BN303" s="54">
        <f t="shared" si="660"/>
        <v>136522339</v>
      </c>
      <c r="BO303" s="54">
        <f t="shared" si="660"/>
        <v>102390000</v>
      </c>
      <c r="BP303" s="54">
        <f t="shared" si="660"/>
        <v>102390000</v>
      </c>
      <c r="BQ303" s="87"/>
      <c r="BR303" s="87"/>
      <c r="BS303" s="87"/>
      <c r="BT303" s="87"/>
      <c r="BU303" s="87">
        <f>3450000*1.03</f>
        <v>3553500</v>
      </c>
      <c r="BV303" s="87">
        <v>160000000</v>
      </c>
      <c r="BW303" s="87">
        <v>159130127</v>
      </c>
      <c r="BX303" s="87">
        <v>159130127</v>
      </c>
      <c r="BY303" s="87"/>
      <c r="BZ303" s="87">
        <f>178000000*1.03</f>
        <v>183340000</v>
      </c>
      <c r="CA303" s="87"/>
      <c r="CB303" s="87"/>
      <c r="CC303" s="87"/>
      <c r="CD303" s="87"/>
      <c r="CE303" s="87"/>
      <c r="CF303" s="87"/>
      <c r="CG303" s="87"/>
      <c r="CH303" s="87"/>
      <c r="CI303" s="87"/>
      <c r="CJ303" s="87"/>
      <c r="CK303" s="87"/>
      <c r="CL303" s="87"/>
      <c r="CM303" s="87"/>
      <c r="CN303" s="87"/>
      <c r="CO303" s="87"/>
      <c r="CP303" s="87"/>
      <c r="CQ303" s="87"/>
      <c r="CR303" s="87"/>
      <c r="CS303" s="87"/>
      <c r="CT303" s="87"/>
      <c r="CU303" s="87"/>
      <c r="CV303" s="87"/>
      <c r="CW303" s="87"/>
      <c r="CX303" s="87"/>
      <c r="CY303" s="87"/>
      <c r="CZ303" s="87"/>
      <c r="DA303" s="87"/>
      <c r="DB303" s="87"/>
      <c r="DC303" s="87"/>
      <c r="DD303" s="87"/>
      <c r="DE303" s="85">
        <f t="shared" si="661"/>
        <v>186893500</v>
      </c>
      <c r="DF303" s="100">
        <f t="shared" si="661"/>
        <v>160000000</v>
      </c>
      <c r="DG303" s="100">
        <f t="shared" si="661"/>
        <v>159130127</v>
      </c>
      <c r="DH303" s="100">
        <f t="shared" si="661"/>
        <v>159130127</v>
      </c>
      <c r="DI303" s="100"/>
      <c r="DJ303" s="88"/>
      <c r="DK303" s="86"/>
      <c r="DL303" s="87"/>
      <c r="DM303" s="87"/>
      <c r="DN303" s="87">
        <v>3660105</v>
      </c>
      <c r="DO303" s="87">
        <v>168000000</v>
      </c>
      <c r="DP303" s="87">
        <v>163780000</v>
      </c>
      <c r="DQ303" s="87">
        <v>163780000</v>
      </c>
      <c r="DR303" s="87"/>
      <c r="DS303" s="87">
        <v>188840200</v>
      </c>
      <c r="DT303" s="87"/>
      <c r="DU303" s="87"/>
      <c r="DV303" s="87"/>
      <c r="DW303" s="87"/>
      <c r="DX303" s="87"/>
      <c r="DY303" s="87"/>
      <c r="DZ303" s="87"/>
      <c r="EA303" s="87"/>
      <c r="EB303" s="88"/>
      <c r="EC303" s="88"/>
      <c r="ED303" s="88"/>
      <c r="EE303" s="88"/>
      <c r="EF303" s="88"/>
      <c r="EG303" s="88"/>
      <c r="EH303" s="88"/>
      <c r="EI303" s="88"/>
      <c r="EJ303" s="88"/>
      <c r="EK303" s="88"/>
      <c r="EL303" s="88"/>
      <c r="EM303" s="88"/>
      <c r="EN303" s="88"/>
      <c r="EO303" s="88"/>
      <c r="EP303" s="88"/>
      <c r="EQ303" s="88"/>
      <c r="ER303" s="88"/>
      <c r="ES303" s="88"/>
      <c r="ET303" s="87"/>
      <c r="EU303" s="87"/>
      <c r="EV303" s="87"/>
      <c r="EW303" s="85">
        <f t="shared" si="662"/>
        <v>192500305</v>
      </c>
      <c r="EX303" s="90">
        <f t="shared" si="662"/>
        <v>168000000</v>
      </c>
      <c r="EY303" s="90">
        <f t="shared" si="663"/>
        <v>163780000</v>
      </c>
      <c r="EZ303" s="90">
        <f t="shared" si="663"/>
        <v>163780000</v>
      </c>
      <c r="FA303" s="192"/>
      <c r="FB303" s="87"/>
      <c r="FC303" s="88"/>
      <c r="FD303" s="88"/>
      <c r="FE303" s="88"/>
      <c r="FF303" s="147"/>
      <c r="FG303" s="87">
        <f>3660105*1.03</f>
        <v>3769908.15</v>
      </c>
      <c r="FH303" s="87">
        <v>190771080</v>
      </c>
      <c r="FI303" s="87">
        <v>22145000</v>
      </c>
      <c r="FJ303" s="87">
        <v>22145000</v>
      </c>
      <c r="FK303" s="87"/>
      <c r="FL303" s="87">
        <f>188840200*1.03</f>
        <v>194505406</v>
      </c>
      <c r="FM303" s="87"/>
      <c r="FN303" s="87"/>
      <c r="FO303" s="87"/>
      <c r="FP303" s="87"/>
      <c r="FQ303" s="87"/>
      <c r="FR303" s="87"/>
      <c r="FS303" s="87"/>
      <c r="FT303" s="87"/>
      <c r="FU303" s="87"/>
      <c r="FV303" s="87"/>
      <c r="FW303" s="87"/>
      <c r="FX303" s="87"/>
      <c r="FY303" s="87"/>
      <c r="FZ303" s="87"/>
      <c r="GA303" s="87"/>
      <c r="GB303" s="87"/>
      <c r="GC303" s="87"/>
      <c r="GD303" s="87"/>
      <c r="GE303" s="87"/>
      <c r="GF303" s="87"/>
      <c r="GG303" s="87"/>
      <c r="GH303" s="87"/>
      <c r="GI303" s="87"/>
      <c r="GJ303" s="87"/>
      <c r="GK303" s="87"/>
      <c r="GL303" s="87"/>
      <c r="GM303" s="87"/>
      <c r="GN303" s="87"/>
      <c r="GO303" s="87"/>
      <c r="GP303" s="87"/>
      <c r="GQ303" s="87"/>
      <c r="GR303" s="87"/>
      <c r="GS303" s="87"/>
      <c r="GT303" s="87"/>
      <c r="GU303" s="85">
        <f>FB303+FG303+FL303+FQ303+FV303+GA303+GF303+GK303+GP303</f>
        <v>198275314.15000001</v>
      </c>
      <c r="GV303" s="85">
        <f t="shared" si="664"/>
        <v>190771080</v>
      </c>
      <c r="GW303" s="85">
        <f t="shared" si="664"/>
        <v>22145000</v>
      </c>
      <c r="GX303" s="85">
        <f t="shared" si="664"/>
        <v>22145000</v>
      </c>
      <c r="GY303" s="85">
        <f t="shared" si="664"/>
        <v>0</v>
      </c>
      <c r="GZ303" s="772">
        <f>BM303+DE303+EW303+GU303</f>
        <v>759119119.14999998</v>
      </c>
      <c r="HA303" s="746" t="s">
        <v>1137</v>
      </c>
      <c r="HB303" s="303" t="s">
        <v>1411</v>
      </c>
      <c r="HC303" s="299" t="s">
        <v>1767</v>
      </c>
    </row>
    <row r="304" spans="1:211" ht="24.75" customHeight="1" x14ac:dyDescent="0.2">
      <c r="A304" s="782"/>
      <c r="B304" s="357"/>
      <c r="C304" s="266">
        <v>69</v>
      </c>
      <c r="D304" s="267" t="s">
        <v>711</v>
      </c>
      <c r="E304" s="270"/>
      <c r="F304" s="270"/>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51">
        <f t="shared" ref="AC304:BL304" si="665">SUM(AC305)</f>
        <v>0</v>
      </c>
      <c r="AD304" s="51">
        <f t="shared" si="665"/>
        <v>0</v>
      </c>
      <c r="AE304" s="51">
        <f t="shared" si="665"/>
        <v>0</v>
      </c>
      <c r="AF304" s="51">
        <f t="shared" si="665"/>
        <v>0</v>
      </c>
      <c r="AG304" s="51">
        <f t="shared" si="665"/>
        <v>0</v>
      </c>
      <c r="AH304" s="51">
        <f t="shared" si="665"/>
        <v>0</v>
      </c>
      <c r="AI304" s="51">
        <f t="shared" si="665"/>
        <v>0</v>
      </c>
      <c r="AJ304" s="51">
        <f t="shared" si="665"/>
        <v>0</v>
      </c>
      <c r="AK304" s="51">
        <f t="shared" si="665"/>
        <v>30000000</v>
      </c>
      <c r="AL304" s="51">
        <f t="shared" si="665"/>
        <v>30000000</v>
      </c>
      <c r="AM304" s="51">
        <f t="shared" si="665"/>
        <v>8000000</v>
      </c>
      <c r="AN304" s="51">
        <f t="shared" si="665"/>
        <v>8000000</v>
      </c>
      <c r="AO304" s="51">
        <f t="shared" si="665"/>
        <v>0</v>
      </c>
      <c r="AP304" s="51">
        <f t="shared" si="665"/>
        <v>0</v>
      </c>
      <c r="AQ304" s="51">
        <f t="shared" si="665"/>
        <v>0</v>
      </c>
      <c r="AR304" s="51">
        <f t="shared" si="665"/>
        <v>0</v>
      </c>
      <c r="AS304" s="51">
        <f t="shared" si="665"/>
        <v>0</v>
      </c>
      <c r="AT304" s="51">
        <f t="shared" si="665"/>
        <v>0</v>
      </c>
      <c r="AU304" s="51">
        <f t="shared" si="665"/>
        <v>0</v>
      </c>
      <c r="AV304" s="51">
        <f t="shared" si="665"/>
        <v>0</v>
      </c>
      <c r="AW304" s="51">
        <f t="shared" si="665"/>
        <v>0</v>
      </c>
      <c r="AX304" s="51">
        <f t="shared" si="665"/>
        <v>0</v>
      </c>
      <c r="AY304" s="51">
        <f t="shared" si="665"/>
        <v>0</v>
      </c>
      <c r="AZ304" s="51">
        <f t="shared" si="665"/>
        <v>0</v>
      </c>
      <c r="BA304" s="51">
        <f t="shared" si="665"/>
        <v>0</v>
      </c>
      <c r="BB304" s="51">
        <f t="shared" si="665"/>
        <v>0</v>
      </c>
      <c r="BC304" s="51">
        <f t="shared" si="665"/>
        <v>0</v>
      </c>
      <c r="BD304" s="51">
        <f t="shared" si="665"/>
        <v>0</v>
      </c>
      <c r="BE304" s="51">
        <f t="shared" si="665"/>
        <v>0</v>
      </c>
      <c r="BF304" s="51">
        <f t="shared" si="665"/>
        <v>0</v>
      </c>
      <c r="BG304" s="51">
        <f t="shared" si="665"/>
        <v>0</v>
      </c>
      <c r="BH304" s="51">
        <f t="shared" si="665"/>
        <v>0</v>
      </c>
      <c r="BI304" s="51">
        <f t="shared" si="665"/>
        <v>0</v>
      </c>
      <c r="BJ304" s="51">
        <f t="shared" si="665"/>
        <v>0</v>
      </c>
      <c r="BK304" s="51">
        <f t="shared" si="665"/>
        <v>0</v>
      </c>
      <c r="BL304" s="51">
        <f t="shared" si="665"/>
        <v>0</v>
      </c>
      <c r="BM304" s="51">
        <f t="shared" ref="BM304:DX304" si="666">SUM(BM305)</f>
        <v>30000000</v>
      </c>
      <c r="BN304" s="51">
        <f t="shared" si="666"/>
        <v>30000000</v>
      </c>
      <c r="BO304" s="51">
        <f t="shared" si="666"/>
        <v>8000000</v>
      </c>
      <c r="BP304" s="51">
        <f t="shared" si="666"/>
        <v>8000000</v>
      </c>
      <c r="BQ304" s="51">
        <f t="shared" si="666"/>
        <v>0</v>
      </c>
      <c r="BR304" s="51">
        <f t="shared" si="666"/>
        <v>0</v>
      </c>
      <c r="BS304" s="51">
        <f t="shared" si="666"/>
        <v>0</v>
      </c>
      <c r="BT304" s="51">
        <f t="shared" si="666"/>
        <v>0</v>
      </c>
      <c r="BU304" s="51">
        <f t="shared" si="666"/>
        <v>0</v>
      </c>
      <c r="BV304" s="51">
        <f t="shared" si="666"/>
        <v>231288679.81</v>
      </c>
      <c r="BW304" s="51">
        <f t="shared" si="666"/>
        <v>207953663.81</v>
      </c>
      <c r="BX304" s="51">
        <f t="shared" si="666"/>
        <v>203229023.62</v>
      </c>
      <c r="BY304" s="51">
        <f t="shared" si="666"/>
        <v>0</v>
      </c>
      <c r="BZ304" s="51">
        <f t="shared" si="666"/>
        <v>30900000</v>
      </c>
      <c r="CA304" s="51">
        <f t="shared" si="666"/>
        <v>0</v>
      </c>
      <c r="CB304" s="51">
        <f t="shared" si="666"/>
        <v>0</v>
      </c>
      <c r="CC304" s="51">
        <f t="shared" si="666"/>
        <v>0</v>
      </c>
      <c r="CD304" s="51">
        <f t="shared" si="666"/>
        <v>0</v>
      </c>
      <c r="CE304" s="51">
        <f t="shared" si="666"/>
        <v>0</v>
      </c>
      <c r="CF304" s="51">
        <f t="shared" si="666"/>
        <v>0</v>
      </c>
      <c r="CG304" s="51">
        <f t="shared" si="666"/>
        <v>0</v>
      </c>
      <c r="CH304" s="51">
        <f t="shared" si="666"/>
        <v>0</v>
      </c>
      <c r="CI304" s="51">
        <f t="shared" si="666"/>
        <v>0</v>
      </c>
      <c r="CJ304" s="51">
        <f t="shared" si="666"/>
        <v>0</v>
      </c>
      <c r="CK304" s="51">
        <f t="shared" si="666"/>
        <v>0</v>
      </c>
      <c r="CL304" s="51">
        <f t="shared" si="666"/>
        <v>0</v>
      </c>
      <c r="CM304" s="51">
        <f t="shared" si="666"/>
        <v>0</v>
      </c>
      <c r="CN304" s="51">
        <f t="shared" si="666"/>
        <v>0</v>
      </c>
      <c r="CO304" s="51">
        <f t="shared" si="666"/>
        <v>0</v>
      </c>
      <c r="CP304" s="51">
        <f t="shared" si="666"/>
        <v>0</v>
      </c>
      <c r="CQ304" s="51">
        <f t="shared" si="666"/>
        <v>0</v>
      </c>
      <c r="CR304" s="51">
        <f t="shared" si="666"/>
        <v>0</v>
      </c>
      <c r="CS304" s="51">
        <f t="shared" si="666"/>
        <v>0</v>
      </c>
      <c r="CT304" s="51">
        <f t="shared" si="666"/>
        <v>0</v>
      </c>
      <c r="CU304" s="51">
        <f t="shared" si="666"/>
        <v>0</v>
      </c>
      <c r="CV304" s="51">
        <f t="shared" si="666"/>
        <v>0</v>
      </c>
      <c r="CW304" s="51">
        <f t="shared" si="666"/>
        <v>0</v>
      </c>
      <c r="CX304" s="51">
        <f t="shared" si="666"/>
        <v>0</v>
      </c>
      <c r="CY304" s="51">
        <f t="shared" si="666"/>
        <v>0</v>
      </c>
      <c r="CZ304" s="51">
        <f t="shared" si="666"/>
        <v>0</v>
      </c>
      <c r="DA304" s="51">
        <f t="shared" si="666"/>
        <v>0</v>
      </c>
      <c r="DB304" s="51">
        <f t="shared" si="666"/>
        <v>0</v>
      </c>
      <c r="DC304" s="51">
        <f t="shared" si="666"/>
        <v>0</v>
      </c>
      <c r="DD304" s="51">
        <f t="shared" si="666"/>
        <v>0</v>
      </c>
      <c r="DE304" s="51">
        <f t="shared" si="666"/>
        <v>30900000</v>
      </c>
      <c r="DF304" s="51">
        <f t="shared" si="666"/>
        <v>231288679.81</v>
      </c>
      <c r="DG304" s="51">
        <f t="shared" si="666"/>
        <v>207953663.81</v>
      </c>
      <c r="DH304" s="51">
        <f t="shared" si="666"/>
        <v>203229023.62</v>
      </c>
      <c r="DI304" s="51">
        <f t="shared" si="666"/>
        <v>0</v>
      </c>
      <c r="DJ304" s="51">
        <f t="shared" si="666"/>
        <v>0</v>
      </c>
      <c r="DK304" s="51">
        <f t="shared" si="666"/>
        <v>0</v>
      </c>
      <c r="DL304" s="51">
        <f t="shared" si="666"/>
        <v>0</v>
      </c>
      <c r="DM304" s="51">
        <f t="shared" si="666"/>
        <v>0</v>
      </c>
      <c r="DN304" s="51">
        <f t="shared" si="666"/>
        <v>0</v>
      </c>
      <c r="DO304" s="51">
        <f t="shared" si="666"/>
        <v>170200000</v>
      </c>
      <c r="DP304" s="51">
        <f t="shared" si="666"/>
        <v>149731343</v>
      </c>
      <c r="DQ304" s="51">
        <f t="shared" si="666"/>
        <v>149731343</v>
      </c>
      <c r="DR304" s="51">
        <f t="shared" si="666"/>
        <v>0</v>
      </c>
      <c r="DS304" s="51">
        <f t="shared" si="666"/>
        <v>31827000</v>
      </c>
      <c r="DT304" s="51">
        <f t="shared" si="666"/>
        <v>0</v>
      </c>
      <c r="DU304" s="51">
        <f t="shared" si="666"/>
        <v>0</v>
      </c>
      <c r="DV304" s="51">
        <f t="shared" si="666"/>
        <v>0</v>
      </c>
      <c r="DW304" s="51">
        <f t="shared" si="666"/>
        <v>0</v>
      </c>
      <c r="DX304" s="51">
        <f t="shared" si="666"/>
        <v>0</v>
      </c>
      <c r="DY304" s="51">
        <f t="shared" ref="DY304:EW304" si="667">SUM(DY305)</f>
        <v>0</v>
      </c>
      <c r="DZ304" s="51">
        <f t="shared" si="667"/>
        <v>0</v>
      </c>
      <c r="EA304" s="51">
        <f t="shared" si="667"/>
        <v>0</v>
      </c>
      <c r="EB304" s="51">
        <f t="shared" si="667"/>
        <v>0</v>
      </c>
      <c r="EC304" s="51">
        <f t="shared" si="667"/>
        <v>0</v>
      </c>
      <c r="ED304" s="51">
        <f t="shared" si="667"/>
        <v>0</v>
      </c>
      <c r="EE304" s="51">
        <f t="shared" si="667"/>
        <v>0</v>
      </c>
      <c r="EF304" s="51">
        <f t="shared" si="667"/>
        <v>0</v>
      </c>
      <c r="EG304" s="51">
        <f t="shared" si="667"/>
        <v>0</v>
      </c>
      <c r="EH304" s="51">
        <f t="shared" si="667"/>
        <v>0</v>
      </c>
      <c r="EI304" s="51">
        <f t="shared" si="667"/>
        <v>0</v>
      </c>
      <c r="EJ304" s="51">
        <f t="shared" si="667"/>
        <v>0</v>
      </c>
      <c r="EK304" s="51">
        <f t="shared" si="667"/>
        <v>0</v>
      </c>
      <c r="EL304" s="51">
        <f t="shared" si="667"/>
        <v>0</v>
      </c>
      <c r="EM304" s="51">
        <f t="shared" si="667"/>
        <v>0</v>
      </c>
      <c r="EN304" s="51">
        <f t="shared" si="667"/>
        <v>0</v>
      </c>
      <c r="EO304" s="51">
        <f t="shared" si="667"/>
        <v>0</v>
      </c>
      <c r="EP304" s="51">
        <f t="shared" si="667"/>
        <v>0</v>
      </c>
      <c r="EQ304" s="51">
        <f t="shared" si="667"/>
        <v>0</v>
      </c>
      <c r="ER304" s="51">
        <f t="shared" si="667"/>
        <v>0</v>
      </c>
      <c r="ES304" s="51">
        <f t="shared" si="667"/>
        <v>0</v>
      </c>
      <c r="ET304" s="51">
        <f t="shared" si="667"/>
        <v>0</v>
      </c>
      <c r="EU304" s="51">
        <f t="shared" si="667"/>
        <v>0</v>
      </c>
      <c r="EV304" s="51">
        <f t="shared" si="667"/>
        <v>0</v>
      </c>
      <c r="EW304" s="51">
        <f t="shared" si="667"/>
        <v>31827000</v>
      </c>
      <c r="EX304" s="51">
        <f t="shared" ref="EX304:GZ304" si="668">SUM(EX305)</f>
        <v>170200000</v>
      </c>
      <c r="EY304" s="51">
        <f t="shared" si="668"/>
        <v>149731343</v>
      </c>
      <c r="EZ304" s="51">
        <f t="shared" si="668"/>
        <v>149731343</v>
      </c>
      <c r="FA304" s="51">
        <f t="shared" si="668"/>
        <v>0</v>
      </c>
      <c r="FB304" s="51">
        <f t="shared" si="668"/>
        <v>0</v>
      </c>
      <c r="FC304" s="51">
        <f t="shared" si="668"/>
        <v>0</v>
      </c>
      <c r="FD304" s="51">
        <f t="shared" si="668"/>
        <v>0</v>
      </c>
      <c r="FE304" s="51">
        <f t="shared" si="668"/>
        <v>0</v>
      </c>
      <c r="FF304" s="51">
        <f t="shared" si="668"/>
        <v>0</v>
      </c>
      <c r="FG304" s="51">
        <f t="shared" si="668"/>
        <v>0</v>
      </c>
      <c r="FH304" s="51">
        <f t="shared" si="668"/>
        <v>170200000</v>
      </c>
      <c r="FI304" s="51">
        <f t="shared" si="668"/>
        <v>90870680</v>
      </c>
      <c r="FJ304" s="51">
        <f t="shared" si="668"/>
        <v>13832290</v>
      </c>
      <c r="FK304" s="51">
        <f t="shared" si="668"/>
        <v>0</v>
      </c>
      <c r="FL304" s="51">
        <f t="shared" si="668"/>
        <v>32781810</v>
      </c>
      <c r="FM304" s="51">
        <f t="shared" si="668"/>
        <v>0</v>
      </c>
      <c r="FN304" s="51">
        <f t="shared" si="668"/>
        <v>0</v>
      </c>
      <c r="FO304" s="51">
        <f t="shared" si="668"/>
        <v>0</v>
      </c>
      <c r="FP304" s="51">
        <f t="shared" si="668"/>
        <v>0</v>
      </c>
      <c r="FQ304" s="51">
        <f t="shared" si="668"/>
        <v>0</v>
      </c>
      <c r="FR304" s="51">
        <f t="shared" si="668"/>
        <v>0</v>
      </c>
      <c r="FS304" s="51">
        <f t="shared" si="668"/>
        <v>0</v>
      </c>
      <c r="FT304" s="51">
        <f t="shared" si="668"/>
        <v>0</v>
      </c>
      <c r="FU304" s="51">
        <f t="shared" si="668"/>
        <v>0</v>
      </c>
      <c r="FV304" s="51">
        <f t="shared" si="668"/>
        <v>0</v>
      </c>
      <c r="FW304" s="51">
        <f t="shared" si="668"/>
        <v>0</v>
      </c>
      <c r="FX304" s="51">
        <f t="shared" si="668"/>
        <v>0</v>
      </c>
      <c r="FY304" s="51">
        <f t="shared" si="668"/>
        <v>0</v>
      </c>
      <c r="FZ304" s="51">
        <f t="shared" si="668"/>
        <v>0</v>
      </c>
      <c r="GA304" s="51">
        <f t="shared" si="668"/>
        <v>0</v>
      </c>
      <c r="GB304" s="51">
        <f t="shared" si="668"/>
        <v>0</v>
      </c>
      <c r="GC304" s="51">
        <f t="shared" si="668"/>
        <v>0</v>
      </c>
      <c r="GD304" s="51">
        <f t="shared" si="668"/>
        <v>0</v>
      </c>
      <c r="GE304" s="51">
        <f t="shared" si="668"/>
        <v>0</v>
      </c>
      <c r="GF304" s="51">
        <f t="shared" si="668"/>
        <v>0</v>
      </c>
      <c r="GG304" s="51">
        <f t="shared" si="668"/>
        <v>0</v>
      </c>
      <c r="GH304" s="51">
        <f t="shared" si="668"/>
        <v>0</v>
      </c>
      <c r="GI304" s="51">
        <f t="shared" si="668"/>
        <v>0</v>
      </c>
      <c r="GJ304" s="51">
        <f t="shared" si="668"/>
        <v>0</v>
      </c>
      <c r="GK304" s="51">
        <f t="shared" si="668"/>
        <v>0</v>
      </c>
      <c r="GL304" s="51">
        <f t="shared" si="668"/>
        <v>0</v>
      </c>
      <c r="GM304" s="51">
        <f t="shared" si="668"/>
        <v>0</v>
      </c>
      <c r="GN304" s="51">
        <f t="shared" si="668"/>
        <v>0</v>
      </c>
      <c r="GO304" s="51">
        <f t="shared" si="668"/>
        <v>0</v>
      </c>
      <c r="GP304" s="51">
        <f t="shared" si="668"/>
        <v>0</v>
      </c>
      <c r="GQ304" s="51">
        <f t="shared" si="668"/>
        <v>0</v>
      </c>
      <c r="GR304" s="51">
        <f t="shared" si="668"/>
        <v>0</v>
      </c>
      <c r="GS304" s="51">
        <f t="shared" si="668"/>
        <v>0</v>
      </c>
      <c r="GT304" s="51">
        <f t="shared" si="668"/>
        <v>0</v>
      </c>
      <c r="GU304" s="51">
        <f t="shared" si="668"/>
        <v>32781810</v>
      </c>
      <c r="GV304" s="51">
        <f t="shared" si="668"/>
        <v>170200000</v>
      </c>
      <c r="GW304" s="51">
        <f t="shared" si="668"/>
        <v>90870680</v>
      </c>
      <c r="GX304" s="51">
        <f t="shared" si="668"/>
        <v>13832290</v>
      </c>
      <c r="GY304" s="51">
        <f t="shared" si="668"/>
        <v>0</v>
      </c>
      <c r="GZ304" s="771">
        <f t="shared" si="668"/>
        <v>125508810</v>
      </c>
      <c r="HA304" s="269"/>
      <c r="HB304" s="266"/>
      <c r="HC304" s="326"/>
    </row>
    <row r="305" spans="1:211" ht="57.75" customHeight="1" x14ac:dyDescent="0.2">
      <c r="A305" s="782"/>
      <c r="B305" s="357"/>
      <c r="C305" s="313">
        <v>36</v>
      </c>
      <c r="D305" s="729" t="s">
        <v>705</v>
      </c>
      <c r="E305" s="834">
        <v>0.4</v>
      </c>
      <c r="F305" s="834">
        <v>0.6</v>
      </c>
      <c r="G305" s="287">
        <v>204</v>
      </c>
      <c r="H305" s="283" t="s">
        <v>712</v>
      </c>
      <c r="I305" s="297" t="s">
        <v>713</v>
      </c>
      <c r="J305" s="284" t="s">
        <v>708</v>
      </c>
      <c r="K305" s="475">
        <v>4</v>
      </c>
      <c r="L305" s="333" t="s">
        <v>58</v>
      </c>
      <c r="M305" s="313">
        <v>13</v>
      </c>
      <c r="N305" s="313">
        <v>13</v>
      </c>
      <c r="O305" s="281">
        <v>13</v>
      </c>
      <c r="P305" s="430">
        <v>13</v>
      </c>
      <c r="Q305" s="313">
        <v>13</v>
      </c>
      <c r="R305" s="289"/>
      <c r="S305" s="432">
        <v>13</v>
      </c>
      <c r="T305" s="313">
        <v>13</v>
      </c>
      <c r="U305" s="313"/>
      <c r="V305" s="432">
        <v>13</v>
      </c>
      <c r="W305" s="313">
        <v>13</v>
      </c>
      <c r="X305" s="333"/>
      <c r="Y305" s="333">
        <v>7</v>
      </c>
      <c r="Z305" s="514">
        <f>BM305/BM304</f>
        <v>1</v>
      </c>
      <c r="AA305" s="286">
        <v>3</v>
      </c>
      <c r="AB305" s="285" t="s">
        <v>455</v>
      </c>
      <c r="AC305" s="57"/>
      <c r="AD305" s="58"/>
      <c r="AE305" s="59"/>
      <c r="AF305" s="59"/>
      <c r="AG305" s="57"/>
      <c r="AH305" s="58"/>
      <c r="AI305" s="58"/>
      <c r="AJ305" s="58"/>
      <c r="AK305" s="57">
        <v>30000000</v>
      </c>
      <c r="AL305" s="55">
        <v>30000000</v>
      </c>
      <c r="AM305" s="58">
        <v>8000000</v>
      </c>
      <c r="AN305" s="58">
        <v>8000000</v>
      </c>
      <c r="AO305" s="57"/>
      <c r="AP305" s="58"/>
      <c r="AQ305" s="58"/>
      <c r="AR305" s="58"/>
      <c r="AS305" s="57"/>
      <c r="AT305" s="58"/>
      <c r="AU305" s="59"/>
      <c r="AV305" s="59"/>
      <c r="AW305" s="57"/>
      <c r="AX305" s="58"/>
      <c r="AY305" s="58"/>
      <c r="AZ305" s="58"/>
      <c r="BA305" s="57"/>
      <c r="BB305" s="58"/>
      <c r="BC305" s="58"/>
      <c r="BD305" s="58"/>
      <c r="BE305" s="57"/>
      <c r="BF305" s="58"/>
      <c r="BG305" s="59"/>
      <c r="BH305" s="59"/>
      <c r="BI305" s="57"/>
      <c r="BJ305" s="58"/>
      <c r="BK305" s="58"/>
      <c r="BL305" s="58"/>
      <c r="BM305" s="53">
        <f>+AC305+AG305+AK305+AO305+AS305+AW305+BA305+BE305+BI305</f>
        <v>30000000</v>
      </c>
      <c r="BN305" s="54">
        <f>AD305+AH305+AL305+AP305+AT305+AX305+BB305+BF305+BJ305</f>
        <v>30000000</v>
      </c>
      <c r="BO305" s="54">
        <f>AE305+AI305+AM305+AQ305+AU305+AY305+BC305+BG305+BK305</f>
        <v>8000000</v>
      </c>
      <c r="BP305" s="54">
        <f>AF305+AJ305+AN305+AR305+AV305+AZ305+BD305+BH305+BL305</f>
        <v>8000000</v>
      </c>
      <c r="BQ305" s="87"/>
      <c r="BR305" s="87"/>
      <c r="BS305" s="87"/>
      <c r="BT305" s="87"/>
      <c r="BU305" s="87"/>
      <c r="BV305" s="609">
        <v>231288679.81</v>
      </c>
      <c r="BW305" s="609">
        <v>207953663.81</v>
      </c>
      <c r="BX305" s="87">
        <v>203229023.62</v>
      </c>
      <c r="BY305" s="87"/>
      <c r="BZ305" s="88">
        <v>30900000</v>
      </c>
      <c r="CA305" s="87"/>
      <c r="CB305" s="87"/>
      <c r="CC305" s="87"/>
      <c r="CD305" s="87"/>
      <c r="CE305" s="87"/>
      <c r="CF305" s="87"/>
      <c r="CG305" s="87"/>
      <c r="CH305" s="87"/>
      <c r="CI305" s="87"/>
      <c r="CJ305" s="87"/>
      <c r="CK305" s="87"/>
      <c r="CL305" s="87"/>
      <c r="CM305" s="87"/>
      <c r="CN305" s="87"/>
      <c r="CO305" s="87"/>
      <c r="CP305" s="87"/>
      <c r="CQ305" s="87"/>
      <c r="CR305" s="87"/>
      <c r="CS305" s="87"/>
      <c r="CT305" s="87"/>
      <c r="CU305" s="87"/>
      <c r="CV305" s="87"/>
      <c r="CW305" s="87"/>
      <c r="CX305" s="87"/>
      <c r="CY305" s="87"/>
      <c r="CZ305" s="87"/>
      <c r="DA305" s="87"/>
      <c r="DB305" s="87"/>
      <c r="DC305" s="87"/>
      <c r="DD305" s="87"/>
      <c r="DE305" s="85">
        <f>BQ305+BU305+BZ305+CE305+CI305+CM305+CQ305+CV305+DA305</f>
        <v>30900000</v>
      </c>
      <c r="DF305" s="100">
        <f>BR305+BV305+CA305+CF305+CJ305+CN305+CR305+CW305+DB305</f>
        <v>231288679.81</v>
      </c>
      <c r="DG305" s="100">
        <f>BS305+BW305+CB305+CG305+CK305+CO305+CS305+CX305+DC305</f>
        <v>207953663.81</v>
      </c>
      <c r="DH305" s="100">
        <f>BT305+BX305+CC305+CH305+CL305+CP305+CT305+CY305+DD305</f>
        <v>203229023.62</v>
      </c>
      <c r="DI305" s="100"/>
      <c r="DJ305" s="88"/>
      <c r="DK305" s="66"/>
      <c r="DL305" s="88"/>
      <c r="DM305" s="88"/>
      <c r="DN305" s="88"/>
      <c r="DO305" s="88">
        <v>170200000</v>
      </c>
      <c r="DP305" s="88">
        <v>149731343</v>
      </c>
      <c r="DQ305" s="88">
        <v>149731343</v>
      </c>
      <c r="DR305" s="88"/>
      <c r="DS305" s="88">
        <v>31827000</v>
      </c>
      <c r="DT305" s="88"/>
      <c r="DU305" s="88"/>
      <c r="DV305" s="88"/>
      <c r="DW305" s="88"/>
      <c r="DX305" s="88"/>
      <c r="DY305" s="88"/>
      <c r="DZ305" s="88"/>
      <c r="EA305" s="88"/>
      <c r="EB305" s="88"/>
      <c r="EC305" s="88"/>
      <c r="ED305" s="88"/>
      <c r="EE305" s="88"/>
      <c r="EF305" s="88"/>
      <c r="EG305" s="88"/>
      <c r="EH305" s="88"/>
      <c r="EI305" s="88"/>
      <c r="EJ305" s="88"/>
      <c r="EK305" s="88"/>
      <c r="EL305" s="88"/>
      <c r="EM305" s="88"/>
      <c r="EN305" s="88"/>
      <c r="EO305" s="88"/>
      <c r="EP305" s="88"/>
      <c r="EQ305" s="88"/>
      <c r="ER305" s="88"/>
      <c r="ES305" s="88"/>
      <c r="ET305" s="87"/>
      <c r="EU305" s="87"/>
      <c r="EV305" s="87"/>
      <c r="EW305" s="85">
        <f>DJ305+DN305+DS305+DX305+EB305+EF305+EJ305+EN305+ES305</f>
        <v>31827000</v>
      </c>
      <c r="EX305" s="90">
        <f>DK305+DO305+DT305+DY305+EC305+EG305+EK305+EO305+ET305</f>
        <v>170200000</v>
      </c>
      <c r="EY305" s="90">
        <f>DL305+DP305+DU305+DZ305+ED305+EH305+EL305+EP305+EU305</f>
        <v>149731343</v>
      </c>
      <c r="EZ305" s="90">
        <f>DM305+DQ305+DV305+EA305+EE305+EI305+EM305+EQ305+EV305</f>
        <v>149731343</v>
      </c>
      <c r="FA305" s="192"/>
      <c r="FB305" s="87"/>
      <c r="FC305" s="88"/>
      <c r="FD305" s="88"/>
      <c r="FE305" s="88"/>
      <c r="FF305" s="147"/>
      <c r="FG305" s="87"/>
      <c r="FH305" s="87">
        <v>170200000</v>
      </c>
      <c r="FI305" s="87">
        <v>90870680</v>
      </c>
      <c r="FJ305" s="87">
        <v>13832290</v>
      </c>
      <c r="FK305" s="87"/>
      <c r="FL305" s="87">
        <v>32781810</v>
      </c>
      <c r="FM305" s="87"/>
      <c r="FN305" s="87"/>
      <c r="FO305" s="87"/>
      <c r="FP305" s="87"/>
      <c r="FQ305" s="87"/>
      <c r="FR305" s="87"/>
      <c r="FS305" s="87"/>
      <c r="FT305" s="87"/>
      <c r="FU305" s="87"/>
      <c r="FV305" s="87"/>
      <c r="FW305" s="87"/>
      <c r="FX305" s="87"/>
      <c r="FY305" s="87"/>
      <c r="FZ305" s="87"/>
      <c r="GA305" s="87"/>
      <c r="GB305" s="87"/>
      <c r="GC305" s="87"/>
      <c r="GD305" s="87"/>
      <c r="GE305" s="87"/>
      <c r="GF305" s="87"/>
      <c r="GG305" s="87"/>
      <c r="GH305" s="87"/>
      <c r="GI305" s="87"/>
      <c r="GJ305" s="87"/>
      <c r="GK305" s="87"/>
      <c r="GL305" s="87"/>
      <c r="GM305" s="87"/>
      <c r="GN305" s="87"/>
      <c r="GO305" s="87"/>
      <c r="GP305" s="87"/>
      <c r="GQ305" s="87"/>
      <c r="GR305" s="87"/>
      <c r="GS305" s="87"/>
      <c r="GT305" s="87"/>
      <c r="GU305" s="85">
        <f>FB305+FG305+FL305+FQ305+FV305+GA305+GF305+GK305+GP305</f>
        <v>32781810</v>
      </c>
      <c r="GV305" s="85">
        <f>GQ305+GL305+GG305+GB305+FW305+FR305+FM305+FH305+FC305</f>
        <v>170200000</v>
      </c>
      <c r="GW305" s="85">
        <f>GR305+GM305+GH305+GC305+FX305+FS305+FN305+FI305+FD305</f>
        <v>90870680</v>
      </c>
      <c r="GX305" s="85">
        <f>GS305+GN305+GI305+GD305+FY305+FT305+FO305+FJ305+FE305</f>
        <v>13832290</v>
      </c>
      <c r="GY305" s="85">
        <f>GT305+GO305+GJ305+GE305+FZ305+FU305+FP305+FK305+FF305</f>
        <v>0</v>
      </c>
      <c r="GZ305" s="772">
        <f>BM305+DE305+EW305+GU305</f>
        <v>125508810</v>
      </c>
      <c r="HA305" s="746" t="s">
        <v>1138</v>
      </c>
      <c r="HB305" s="303" t="s">
        <v>1412</v>
      </c>
      <c r="HC305" s="303" t="s">
        <v>1768</v>
      </c>
    </row>
    <row r="306" spans="1:211" ht="24.75" customHeight="1" x14ac:dyDescent="0.2">
      <c r="A306" s="782"/>
      <c r="B306" s="357"/>
      <c r="C306" s="266">
        <v>70</v>
      </c>
      <c r="D306" s="461" t="s">
        <v>714</v>
      </c>
      <c r="E306" s="320"/>
      <c r="F306" s="320"/>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14">
        <f t="shared" ref="AC306:BL306" si="669">SUM(AC307)</f>
        <v>0</v>
      </c>
      <c r="AD306" s="214">
        <f t="shared" si="669"/>
        <v>0</v>
      </c>
      <c r="AE306" s="214">
        <f t="shared" si="669"/>
        <v>0</v>
      </c>
      <c r="AF306" s="214">
        <f t="shared" si="669"/>
        <v>0</v>
      </c>
      <c r="AG306" s="214">
        <f t="shared" si="669"/>
        <v>0</v>
      </c>
      <c r="AH306" s="214">
        <f t="shared" si="669"/>
        <v>3989853</v>
      </c>
      <c r="AI306" s="214">
        <f t="shared" si="669"/>
        <v>0</v>
      </c>
      <c r="AJ306" s="214">
        <f t="shared" si="669"/>
        <v>0</v>
      </c>
      <c r="AK306" s="214">
        <f t="shared" si="669"/>
        <v>41876799.640000001</v>
      </c>
      <c r="AL306" s="214">
        <f t="shared" si="669"/>
        <v>156192514.63999999</v>
      </c>
      <c r="AM306" s="214">
        <f t="shared" si="669"/>
        <v>150315135</v>
      </c>
      <c r="AN306" s="214">
        <f t="shared" si="669"/>
        <v>150315135</v>
      </c>
      <c r="AO306" s="214">
        <f t="shared" si="669"/>
        <v>0</v>
      </c>
      <c r="AP306" s="214">
        <f t="shared" si="669"/>
        <v>0</v>
      </c>
      <c r="AQ306" s="214">
        <f t="shared" si="669"/>
        <v>0</v>
      </c>
      <c r="AR306" s="214">
        <f t="shared" si="669"/>
        <v>0</v>
      </c>
      <c r="AS306" s="214">
        <f t="shared" si="669"/>
        <v>0</v>
      </c>
      <c r="AT306" s="214">
        <f t="shared" si="669"/>
        <v>0</v>
      </c>
      <c r="AU306" s="214">
        <f t="shared" si="669"/>
        <v>0</v>
      </c>
      <c r="AV306" s="214">
        <f t="shared" si="669"/>
        <v>0</v>
      </c>
      <c r="AW306" s="214">
        <f t="shared" si="669"/>
        <v>0</v>
      </c>
      <c r="AX306" s="214">
        <f t="shared" si="669"/>
        <v>0</v>
      </c>
      <c r="AY306" s="214">
        <f t="shared" si="669"/>
        <v>0</v>
      </c>
      <c r="AZ306" s="214">
        <f t="shared" si="669"/>
        <v>0</v>
      </c>
      <c r="BA306" s="214">
        <f t="shared" si="669"/>
        <v>0</v>
      </c>
      <c r="BB306" s="214">
        <f t="shared" si="669"/>
        <v>0</v>
      </c>
      <c r="BC306" s="214">
        <f t="shared" si="669"/>
        <v>0</v>
      </c>
      <c r="BD306" s="214">
        <f t="shared" si="669"/>
        <v>0</v>
      </c>
      <c r="BE306" s="214">
        <f t="shared" si="669"/>
        <v>0</v>
      </c>
      <c r="BF306" s="214">
        <f t="shared" si="669"/>
        <v>0</v>
      </c>
      <c r="BG306" s="214">
        <f t="shared" si="669"/>
        <v>0</v>
      </c>
      <c r="BH306" s="214">
        <f t="shared" si="669"/>
        <v>0</v>
      </c>
      <c r="BI306" s="214">
        <f t="shared" si="669"/>
        <v>0</v>
      </c>
      <c r="BJ306" s="214">
        <f t="shared" si="669"/>
        <v>0</v>
      </c>
      <c r="BK306" s="214">
        <f t="shared" si="669"/>
        <v>0</v>
      </c>
      <c r="BL306" s="214">
        <f t="shared" si="669"/>
        <v>0</v>
      </c>
      <c r="BM306" s="214">
        <f t="shared" ref="BM306:DX306" si="670">SUM(BM307)</f>
        <v>41876799.640000001</v>
      </c>
      <c r="BN306" s="214">
        <f t="shared" si="670"/>
        <v>160182367.63999999</v>
      </c>
      <c r="BO306" s="214">
        <f t="shared" si="670"/>
        <v>150315135</v>
      </c>
      <c r="BP306" s="214">
        <f t="shared" si="670"/>
        <v>150315135</v>
      </c>
      <c r="BQ306" s="214">
        <f t="shared" si="670"/>
        <v>0</v>
      </c>
      <c r="BR306" s="214">
        <f t="shared" si="670"/>
        <v>0</v>
      </c>
      <c r="BS306" s="214">
        <f t="shared" si="670"/>
        <v>0</v>
      </c>
      <c r="BT306" s="214">
        <f t="shared" si="670"/>
        <v>0</v>
      </c>
      <c r="BU306" s="214">
        <f t="shared" si="670"/>
        <v>0</v>
      </c>
      <c r="BV306" s="214">
        <f t="shared" si="670"/>
        <v>405652384</v>
      </c>
      <c r="BW306" s="214">
        <f t="shared" si="670"/>
        <v>384167978</v>
      </c>
      <c r="BX306" s="214">
        <f t="shared" si="670"/>
        <v>384167978</v>
      </c>
      <c r="BY306" s="214">
        <f t="shared" si="670"/>
        <v>0</v>
      </c>
      <c r="BZ306" s="214">
        <f t="shared" si="670"/>
        <v>43133103.629199989</v>
      </c>
      <c r="CA306" s="214">
        <f t="shared" si="670"/>
        <v>0</v>
      </c>
      <c r="CB306" s="214">
        <f t="shared" si="670"/>
        <v>0</v>
      </c>
      <c r="CC306" s="214">
        <f t="shared" si="670"/>
        <v>0</v>
      </c>
      <c r="CD306" s="214">
        <f t="shared" si="670"/>
        <v>0</v>
      </c>
      <c r="CE306" s="214">
        <f t="shared" si="670"/>
        <v>0</v>
      </c>
      <c r="CF306" s="214">
        <f t="shared" si="670"/>
        <v>0</v>
      </c>
      <c r="CG306" s="214">
        <f t="shared" si="670"/>
        <v>0</v>
      </c>
      <c r="CH306" s="214">
        <f t="shared" si="670"/>
        <v>0</v>
      </c>
      <c r="CI306" s="214">
        <f t="shared" si="670"/>
        <v>0</v>
      </c>
      <c r="CJ306" s="214">
        <f t="shared" si="670"/>
        <v>0</v>
      </c>
      <c r="CK306" s="214">
        <f t="shared" si="670"/>
        <v>0</v>
      </c>
      <c r="CL306" s="214">
        <f t="shared" si="670"/>
        <v>0</v>
      </c>
      <c r="CM306" s="214">
        <f t="shared" si="670"/>
        <v>0</v>
      </c>
      <c r="CN306" s="214">
        <f t="shared" si="670"/>
        <v>0</v>
      </c>
      <c r="CO306" s="214">
        <f t="shared" si="670"/>
        <v>0</v>
      </c>
      <c r="CP306" s="214">
        <f t="shared" si="670"/>
        <v>0</v>
      </c>
      <c r="CQ306" s="214">
        <f t="shared" si="670"/>
        <v>0</v>
      </c>
      <c r="CR306" s="214">
        <f t="shared" si="670"/>
        <v>0</v>
      </c>
      <c r="CS306" s="214">
        <f t="shared" si="670"/>
        <v>0</v>
      </c>
      <c r="CT306" s="214">
        <f t="shared" si="670"/>
        <v>0</v>
      </c>
      <c r="CU306" s="214">
        <f t="shared" si="670"/>
        <v>0</v>
      </c>
      <c r="CV306" s="214">
        <f t="shared" si="670"/>
        <v>0</v>
      </c>
      <c r="CW306" s="214">
        <f t="shared" si="670"/>
        <v>0</v>
      </c>
      <c r="CX306" s="214">
        <f t="shared" si="670"/>
        <v>0</v>
      </c>
      <c r="CY306" s="214">
        <f t="shared" si="670"/>
        <v>0</v>
      </c>
      <c r="CZ306" s="214">
        <f t="shared" si="670"/>
        <v>0</v>
      </c>
      <c r="DA306" s="214">
        <f t="shared" si="670"/>
        <v>0</v>
      </c>
      <c r="DB306" s="214">
        <f t="shared" si="670"/>
        <v>0</v>
      </c>
      <c r="DC306" s="214">
        <f t="shared" si="670"/>
        <v>0</v>
      </c>
      <c r="DD306" s="214">
        <f t="shared" si="670"/>
        <v>0</v>
      </c>
      <c r="DE306" s="214">
        <f t="shared" si="670"/>
        <v>43133103.629199989</v>
      </c>
      <c r="DF306" s="214">
        <f t="shared" si="670"/>
        <v>405652384</v>
      </c>
      <c r="DG306" s="214">
        <f t="shared" si="670"/>
        <v>384167978</v>
      </c>
      <c r="DH306" s="214">
        <f t="shared" si="670"/>
        <v>384167978</v>
      </c>
      <c r="DI306" s="214">
        <f t="shared" si="670"/>
        <v>0</v>
      </c>
      <c r="DJ306" s="214">
        <f t="shared" si="670"/>
        <v>0</v>
      </c>
      <c r="DK306" s="214">
        <f t="shared" si="670"/>
        <v>0</v>
      </c>
      <c r="DL306" s="214">
        <f t="shared" si="670"/>
        <v>0</v>
      </c>
      <c r="DM306" s="214">
        <f t="shared" si="670"/>
        <v>0</v>
      </c>
      <c r="DN306" s="214">
        <f t="shared" si="670"/>
        <v>0</v>
      </c>
      <c r="DO306" s="214">
        <f t="shared" si="670"/>
        <v>420107384.49000001</v>
      </c>
      <c r="DP306" s="214">
        <f t="shared" si="670"/>
        <v>366421084</v>
      </c>
      <c r="DQ306" s="214">
        <f t="shared" si="670"/>
        <v>366421084</v>
      </c>
      <c r="DR306" s="214">
        <f t="shared" si="670"/>
        <v>0</v>
      </c>
      <c r="DS306" s="214">
        <f t="shared" si="670"/>
        <v>44427096.738075987</v>
      </c>
      <c r="DT306" s="214">
        <f t="shared" si="670"/>
        <v>0</v>
      </c>
      <c r="DU306" s="214">
        <f t="shared" si="670"/>
        <v>0</v>
      </c>
      <c r="DV306" s="214">
        <f t="shared" si="670"/>
        <v>0</v>
      </c>
      <c r="DW306" s="214">
        <f t="shared" si="670"/>
        <v>0</v>
      </c>
      <c r="DX306" s="214">
        <f t="shared" si="670"/>
        <v>0</v>
      </c>
      <c r="DY306" s="214">
        <f t="shared" ref="DY306:EW306" si="671">SUM(DY307)</f>
        <v>0</v>
      </c>
      <c r="DZ306" s="214">
        <f t="shared" si="671"/>
        <v>0</v>
      </c>
      <c r="EA306" s="214">
        <f t="shared" si="671"/>
        <v>0</v>
      </c>
      <c r="EB306" s="214">
        <f t="shared" si="671"/>
        <v>0</v>
      </c>
      <c r="EC306" s="214">
        <f t="shared" si="671"/>
        <v>0</v>
      </c>
      <c r="ED306" s="214">
        <f t="shared" si="671"/>
        <v>0</v>
      </c>
      <c r="EE306" s="214">
        <f t="shared" si="671"/>
        <v>0</v>
      </c>
      <c r="EF306" s="214">
        <f t="shared" si="671"/>
        <v>0</v>
      </c>
      <c r="EG306" s="214">
        <f t="shared" si="671"/>
        <v>0</v>
      </c>
      <c r="EH306" s="214">
        <f t="shared" si="671"/>
        <v>0</v>
      </c>
      <c r="EI306" s="214">
        <f t="shared" si="671"/>
        <v>0</v>
      </c>
      <c r="EJ306" s="214">
        <f t="shared" si="671"/>
        <v>0</v>
      </c>
      <c r="EK306" s="214">
        <f t="shared" si="671"/>
        <v>0</v>
      </c>
      <c r="EL306" s="214">
        <f t="shared" si="671"/>
        <v>0</v>
      </c>
      <c r="EM306" s="214">
        <f t="shared" si="671"/>
        <v>0</v>
      </c>
      <c r="EN306" s="214">
        <f t="shared" si="671"/>
        <v>0</v>
      </c>
      <c r="EO306" s="214">
        <f t="shared" si="671"/>
        <v>0</v>
      </c>
      <c r="EP306" s="214">
        <f t="shared" si="671"/>
        <v>0</v>
      </c>
      <c r="EQ306" s="214">
        <f t="shared" si="671"/>
        <v>0</v>
      </c>
      <c r="ER306" s="214">
        <f t="shared" si="671"/>
        <v>0</v>
      </c>
      <c r="ES306" s="214">
        <f t="shared" si="671"/>
        <v>0</v>
      </c>
      <c r="ET306" s="214">
        <f t="shared" si="671"/>
        <v>0</v>
      </c>
      <c r="EU306" s="214">
        <f t="shared" si="671"/>
        <v>0</v>
      </c>
      <c r="EV306" s="214">
        <f t="shared" si="671"/>
        <v>0</v>
      </c>
      <c r="EW306" s="214">
        <f t="shared" si="671"/>
        <v>44427096.738075987</v>
      </c>
      <c r="EX306" s="214">
        <f t="shared" ref="EX306:GZ306" si="672">SUM(EX307)</f>
        <v>420107384.49000001</v>
      </c>
      <c r="EY306" s="214">
        <f t="shared" si="672"/>
        <v>366421084</v>
      </c>
      <c r="EZ306" s="214">
        <f t="shared" si="672"/>
        <v>366421084</v>
      </c>
      <c r="FA306" s="214">
        <f t="shared" si="672"/>
        <v>0</v>
      </c>
      <c r="FB306" s="214">
        <f t="shared" si="672"/>
        <v>0</v>
      </c>
      <c r="FC306" s="214">
        <f t="shared" si="672"/>
        <v>0</v>
      </c>
      <c r="FD306" s="214">
        <f t="shared" si="672"/>
        <v>0</v>
      </c>
      <c r="FE306" s="214">
        <f t="shared" si="672"/>
        <v>0</v>
      </c>
      <c r="FF306" s="214">
        <f t="shared" si="672"/>
        <v>0</v>
      </c>
      <c r="FG306" s="214">
        <f t="shared" si="672"/>
        <v>0</v>
      </c>
      <c r="FH306" s="214">
        <f t="shared" si="672"/>
        <v>320000000</v>
      </c>
      <c r="FI306" s="214">
        <f t="shared" si="672"/>
        <v>42580000</v>
      </c>
      <c r="FJ306" s="214">
        <f t="shared" si="672"/>
        <v>0</v>
      </c>
      <c r="FK306" s="214">
        <f t="shared" si="672"/>
        <v>0</v>
      </c>
      <c r="FL306" s="214">
        <f t="shared" si="672"/>
        <v>45759909.640218265</v>
      </c>
      <c r="FM306" s="214">
        <f t="shared" si="672"/>
        <v>0</v>
      </c>
      <c r="FN306" s="214">
        <f t="shared" si="672"/>
        <v>0</v>
      </c>
      <c r="FO306" s="214">
        <f t="shared" si="672"/>
        <v>0</v>
      </c>
      <c r="FP306" s="214">
        <f t="shared" si="672"/>
        <v>0</v>
      </c>
      <c r="FQ306" s="214">
        <f t="shared" si="672"/>
        <v>0</v>
      </c>
      <c r="FR306" s="214">
        <f t="shared" si="672"/>
        <v>0</v>
      </c>
      <c r="FS306" s="214">
        <f t="shared" si="672"/>
        <v>0</v>
      </c>
      <c r="FT306" s="214">
        <f t="shared" si="672"/>
        <v>0</v>
      </c>
      <c r="FU306" s="214">
        <f t="shared" si="672"/>
        <v>0</v>
      </c>
      <c r="FV306" s="214">
        <f t="shared" si="672"/>
        <v>0</v>
      </c>
      <c r="FW306" s="214">
        <f t="shared" si="672"/>
        <v>0</v>
      </c>
      <c r="FX306" s="214">
        <f t="shared" si="672"/>
        <v>0</v>
      </c>
      <c r="FY306" s="214">
        <f t="shared" si="672"/>
        <v>0</v>
      </c>
      <c r="FZ306" s="214">
        <f t="shared" si="672"/>
        <v>0</v>
      </c>
      <c r="GA306" s="214">
        <f t="shared" si="672"/>
        <v>0</v>
      </c>
      <c r="GB306" s="214">
        <f t="shared" si="672"/>
        <v>0</v>
      </c>
      <c r="GC306" s="214">
        <f t="shared" si="672"/>
        <v>0</v>
      </c>
      <c r="GD306" s="214">
        <f t="shared" si="672"/>
        <v>0</v>
      </c>
      <c r="GE306" s="214">
        <f t="shared" si="672"/>
        <v>0</v>
      </c>
      <c r="GF306" s="214">
        <f t="shared" si="672"/>
        <v>0</v>
      </c>
      <c r="GG306" s="214">
        <f t="shared" si="672"/>
        <v>0</v>
      </c>
      <c r="GH306" s="214">
        <f t="shared" si="672"/>
        <v>0</v>
      </c>
      <c r="GI306" s="214">
        <f t="shared" si="672"/>
        <v>0</v>
      </c>
      <c r="GJ306" s="214">
        <f t="shared" si="672"/>
        <v>0</v>
      </c>
      <c r="GK306" s="214">
        <f t="shared" si="672"/>
        <v>0</v>
      </c>
      <c r="GL306" s="214">
        <f t="shared" si="672"/>
        <v>0</v>
      </c>
      <c r="GM306" s="214">
        <f t="shared" si="672"/>
        <v>0</v>
      </c>
      <c r="GN306" s="214">
        <f t="shared" si="672"/>
        <v>0</v>
      </c>
      <c r="GO306" s="214">
        <f t="shared" si="672"/>
        <v>0</v>
      </c>
      <c r="GP306" s="214">
        <f t="shared" si="672"/>
        <v>0</v>
      </c>
      <c r="GQ306" s="214">
        <f t="shared" si="672"/>
        <v>0</v>
      </c>
      <c r="GR306" s="214">
        <f t="shared" si="672"/>
        <v>0</v>
      </c>
      <c r="GS306" s="214">
        <f t="shared" si="672"/>
        <v>0</v>
      </c>
      <c r="GT306" s="214">
        <f t="shared" si="672"/>
        <v>0</v>
      </c>
      <c r="GU306" s="214">
        <f t="shared" si="672"/>
        <v>45759909.640218265</v>
      </c>
      <c r="GV306" s="214">
        <f t="shared" si="672"/>
        <v>320000000</v>
      </c>
      <c r="GW306" s="214">
        <f t="shared" si="672"/>
        <v>42580000</v>
      </c>
      <c r="GX306" s="214">
        <f t="shared" si="672"/>
        <v>0</v>
      </c>
      <c r="GY306" s="214">
        <f t="shared" si="672"/>
        <v>0</v>
      </c>
      <c r="GZ306" s="776">
        <f t="shared" si="672"/>
        <v>175196909.64749426</v>
      </c>
      <c r="HA306" s="269"/>
      <c r="HB306" s="266"/>
      <c r="HC306" s="326"/>
    </row>
    <row r="307" spans="1:211" ht="152.25" customHeight="1" x14ac:dyDescent="0.2">
      <c r="A307" s="782"/>
      <c r="B307" s="357"/>
      <c r="C307" s="313">
        <v>36</v>
      </c>
      <c r="D307" s="729" t="s">
        <v>705</v>
      </c>
      <c r="E307" s="834">
        <v>0.4</v>
      </c>
      <c r="F307" s="834">
        <v>0.6</v>
      </c>
      <c r="G307" s="287">
        <v>205</v>
      </c>
      <c r="H307" s="283" t="s">
        <v>715</v>
      </c>
      <c r="I307" s="297" t="s">
        <v>716</v>
      </c>
      <c r="J307" s="284" t="s">
        <v>708</v>
      </c>
      <c r="K307" s="475">
        <v>4</v>
      </c>
      <c r="L307" s="333" t="s">
        <v>73</v>
      </c>
      <c r="M307" s="313">
        <v>4</v>
      </c>
      <c r="N307" s="313">
        <v>4</v>
      </c>
      <c r="O307" s="281">
        <v>1</v>
      </c>
      <c r="P307" s="430">
        <v>1</v>
      </c>
      <c r="Q307" s="313">
        <v>1</v>
      </c>
      <c r="R307" s="289"/>
      <c r="S307" s="430">
        <v>1</v>
      </c>
      <c r="T307" s="313">
        <v>1</v>
      </c>
      <c r="U307" s="313"/>
      <c r="V307" s="432">
        <v>1</v>
      </c>
      <c r="W307" s="313">
        <v>1</v>
      </c>
      <c r="X307" s="333"/>
      <c r="Y307" s="333">
        <v>0.1</v>
      </c>
      <c r="Z307" s="514">
        <f>BM307/BM306</f>
        <v>1</v>
      </c>
      <c r="AA307" s="286">
        <v>10</v>
      </c>
      <c r="AB307" s="285" t="s">
        <v>389</v>
      </c>
      <c r="AC307" s="57"/>
      <c r="AD307" s="58"/>
      <c r="AE307" s="59"/>
      <c r="AF307" s="59"/>
      <c r="AG307" s="57"/>
      <c r="AH307" s="58">
        <v>3989853</v>
      </c>
      <c r="AI307" s="58"/>
      <c r="AJ307" s="58"/>
      <c r="AK307" s="57">
        <v>41876799.640000001</v>
      </c>
      <c r="AL307" s="55">
        <v>156192514.63999999</v>
      </c>
      <c r="AM307" s="58">
        <v>150315135</v>
      </c>
      <c r="AN307" s="58">
        <v>150315135</v>
      </c>
      <c r="AO307" s="57"/>
      <c r="AP307" s="58"/>
      <c r="AQ307" s="58"/>
      <c r="AR307" s="58"/>
      <c r="AS307" s="57"/>
      <c r="AT307" s="58"/>
      <c r="AU307" s="59"/>
      <c r="AV307" s="59"/>
      <c r="AW307" s="57"/>
      <c r="AX307" s="58"/>
      <c r="AY307" s="58"/>
      <c r="AZ307" s="58"/>
      <c r="BA307" s="57"/>
      <c r="BB307" s="58"/>
      <c r="BC307" s="58"/>
      <c r="BD307" s="58"/>
      <c r="BE307" s="57"/>
      <c r="BF307" s="58"/>
      <c r="BG307" s="59"/>
      <c r="BH307" s="59"/>
      <c r="BI307" s="57"/>
      <c r="BJ307" s="58"/>
      <c r="BK307" s="58"/>
      <c r="BL307" s="58"/>
      <c r="BM307" s="53">
        <f>+AC307+AG307+AK307+AO307+AS307+AW307+BA307+BE307+BI307</f>
        <v>41876799.640000001</v>
      </c>
      <c r="BN307" s="54">
        <f>AD307+AH307+AL307+AP307+AT307+AX307+BB307+BF307+BJ307</f>
        <v>160182367.63999999</v>
      </c>
      <c r="BO307" s="54">
        <f>AE307+AI307+AM307+AQ307+AU307+AY307+BC307+BG307+BK307</f>
        <v>150315135</v>
      </c>
      <c r="BP307" s="54">
        <f>AF307+AJ307+AN307+AR307+AV307+AZ307+BD307+BH307+BL307</f>
        <v>150315135</v>
      </c>
      <c r="BQ307" s="87"/>
      <c r="BR307" s="87"/>
      <c r="BS307" s="87"/>
      <c r="BT307" s="87"/>
      <c r="BU307" s="87"/>
      <c r="BV307" s="87">
        <v>405652384</v>
      </c>
      <c r="BW307" s="87">
        <v>384167978</v>
      </c>
      <c r="BX307" s="87">
        <v>384167978</v>
      </c>
      <c r="BY307" s="87"/>
      <c r="BZ307" s="88">
        <v>43133103.629199989</v>
      </c>
      <c r="CA307" s="87"/>
      <c r="CB307" s="87"/>
      <c r="CC307" s="87"/>
      <c r="CD307" s="87"/>
      <c r="CE307" s="87"/>
      <c r="CF307" s="87"/>
      <c r="CG307" s="87"/>
      <c r="CH307" s="87"/>
      <c r="CI307" s="87"/>
      <c r="CJ307" s="87"/>
      <c r="CK307" s="87"/>
      <c r="CL307" s="87"/>
      <c r="CM307" s="87"/>
      <c r="CN307" s="87"/>
      <c r="CO307" s="87"/>
      <c r="CP307" s="87"/>
      <c r="CQ307" s="87"/>
      <c r="CR307" s="87"/>
      <c r="CS307" s="87"/>
      <c r="CT307" s="87"/>
      <c r="CU307" s="87"/>
      <c r="CV307" s="87"/>
      <c r="CW307" s="87"/>
      <c r="CX307" s="87"/>
      <c r="CY307" s="87"/>
      <c r="CZ307" s="87"/>
      <c r="DA307" s="87"/>
      <c r="DB307" s="87"/>
      <c r="DC307" s="87"/>
      <c r="DD307" s="87"/>
      <c r="DE307" s="85">
        <f>BQ307+BU307+BZ307+CE307+CI307+CM307+CQ307+CV307+DA307</f>
        <v>43133103.629199989</v>
      </c>
      <c r="DF307" s="100">
        <f>BR307+BV307+CA307+CF307+CJ307+CN307+CR307+CW307+DB307</f>
        <v>405652384</v>
      </c>
      <c r="DG307" s="100">
        <f>BS307+BW307+CB307+CG307+CK307+CO307+CS307+CX307+DC307</f>
        <v>384167978</v>
      </c>
      <c r="DH307" s="100">
        <f>BT307+BX307+CC307+CH307+CL307+CP307+CT307+CY307+DD307</f>
        <v>384167978</v>
      </c>
      <c r="DI307" s="100"/>
      <c r="DJ307" s="88"/>
      <c r="DK307" s="66"/>
      <c r="DL307" s="88"/>
      <c r="DM307" s="88"/>
      <c r="DN307" s="88"/>
      <c r="DO307" s="88">
        <v>420107384.49000001</v>
      </c>
      <c r="DP307" s="88">
        <v>366421084</v>
      </c>
      <c r="DQ307" s="88">
        <v>366421084</v>
      </c>
      <c r="DR307" s="88"/>
      <c r="DS307" s="88">
        <v>44427096.738075987</v>
      </c>
      <c r="DT307" s="88"/>
      <c r="DU307" s="88"/>
      <c r="DV307" s="88"/>
      <c r="DW307" s="88"/>
      <c r="DX307" s="88"/>
      <c r="DY307" s="88"/>
      <c r="DZ307" s="88"/>
      <c r="EA307" s="88"/>
      <c r="EB307" s="88"/>
      <c r="EC307" s="88"/>
      <c r="ED307" s="88"/>
      <c r="EE307" s="88"/>
      <c r="EF307" s="88"/>
      <c r="EG307" s="88"/>
      <c r="EH307" s="88"/>
      <c r="EI307" s="88"/>
      <c r="EJ307" s="88"/>
      <c r="EK307" s="88"/>
      <c r="EL307" s="88"/>
      <c r="EM307" s="88"/>
      <c r="EN307" s="88"/>
      <c r="EO307" s="88"/>
      <c r="EP307" s="88"/>
      <c r="EQ307" s="88"/>
      <c r="ER307" s="88"/>
      <c r="ES307" s="88"/>
      <c r="ET307" s="87"/>
      <c r="EU307" s="87"/>
      <c r="EV307" s="87"/>
      <c r="EW307" s="85">
        <f>DJ307+DN307+DS307+DX307+EB307+EF307+EJ307+EN307+ES307</f>
        <v>44427096.738075987</v>
      </c>
      <c r="EX307" s="90">
        <f>DK307+DO307+DT307+DY307+EC307+EG307+EK307+EO307+ET307</f>
        <v>420107384.49000001</v>
      </c>
      <c r="EY307" s="90">
        <f>DL307+DP307+DU307+DZ307+ED307+EH307+EL307+EP307+EU307</f>
        <v>366421084</v>
      </c>
      <c r="EZ307" s="90">
        <f>DM307+DQ307+DV307+EA307+EE307+EI307+EM307+EQ307+EV307</f>
        <v>366421084</v>
      </c>
      <c r="FA307" s="192"/>
      <c r="FB307" s="691"/>
      <c r="FC307" s="199"/>
      <c r="FD307" s="199"/>
      <c r="FE307" s="199"/>
      <c r="FF307" s="98"/>
      <c r="FG307" s="87"/>
      <c r="FH307" s="87">
        <v>320000000</v>
      </c>
      <c r="FI307" s="87">
        <v>42580000</v>
      </c>
      <c r="FJ307" s="87">
        <v>0</v>
      </c>
      <c r="FK307" s="87"/>
      <c r="FL307" s="87">
        <v>45759909.640218265</v>
      </c>
      <c r="FM307" s="87"/>
      <c r="FN307" s="87"/>
      <c r="FO307" s="87"/>
      <c r="FP307" s="87"/>
      <c r="FQ307" s="87"/>
      <c r="FR307" s="87"/>
      <c r="FS307" s="87"/>
      <c r="FT307" s="87"/>
      <c r="FU307" s="87"/>
      <c r="FV307" s="87"/>
      <c r="FW307" s="87"/>
      <c r="FX307" s="87"/>
      <c r="FY307" s="87"/>
      <c r="FZ307" s="87"/>
      <c r="GA307" s="87"/>
      <c r="GB307" s="87"/>
      <c r="GC307" s="87"/>
      <c r="GD307" s="87"/>
      <c r="GE307" s="87"/>
      <c r="GF307" s="87"/>
      <c r="GG307" s="87"/>
      <c r="GH307" s="87"/>
      <c r="GI307" s="87"/>
      <c r="GJ307" s="87"/>
      <c r="GK307" s="87"/>
      <c r="GL307" s="87"/>
      <c r="GM307" s="87"/>
      <c r="GN307" s="87"/>
      <c r="GO307" s="87"/>
      <c r="GP307" s="87"/>
      <c r="GQ307" s="87"/>
      <c r="GR307" s="87"/>
      <c r="GS307" s="87"/>
      <c r="GT307" s="87"/>
      <c r="GU307" s="85">
        <f>FB307+FG307+FL307+FQ307+FV307+GA307+GF307+GK307+GP307</f>
        <v>45759909.640218265</v>
      </c>
      <c r="GV307" s="85">
        <f>GQ307+GL307+GG307+GB307+FW307+FR307+FM307+FH307+FC307</f>
        <v>320000000</v>
      </c>
      <c r="GW307" s="85">
        <f>GR307+GM307+GH307+GC307+FX307+FS307+FN307+FI307+FD307</f>
        <v>42580000</v>
      </c>
      <c r="GX307" s="85">
        <f>GS307+GN307+GI307+GD307+FY307+FT307+FO307+FJ307+FE307</f>
        <v>0</v>
      </c>
      <c r="GY307" s="85">
        <f>GT307+GO307+GJ307+GE307+FZ307+FU307+FP307+FK307+FF307</f>
        <v>0</v>
      </c>
      <c r="GZ307" s="772">
        <f>BM307+DE307+EW307+GU307</f>
        <v>175196909.64749426</v>
      </c>
      <c r="HA307" s="746" t="s">
        <v>1139</v>
      </c>
      <c r="HB307" s="299" t="s">
        <v>1413</v>
      </c>
      <c r="HC307" s="299" t="s">
        <v>1769</v>
      </c>
    </row>
    <row r="308" spans="1:211" ht="24.75" customHeight="1" x14ac:dyDescent="0.2">
      <c r="A308" s="782"/>
      <c r="B308" s="357"/>
      <c r="C308" s="266">
        <v>71</v>
      </c>
      <c r="D308" s="267" t="s">
        <v>717</v>
      </c>
      <c r="E308" s="270"/>
      <c r="F308" s="270"/>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51">
        <f t="shared" ref="AC308:BL308" si="673">SUM(AC309:AC311)</f>
        <v>0</v>
      </c>
      <c r="AD308" s="51">
        <f t="shared" si="673"/>
        <v>0</v>
      </c>
      <c r="AE308" s="51">
        <f t="shared" si="673"/>
        <v>0</v>
      </c>
      <c r="AF308" s="51">
        <f t="shared" si="673"/>
        <v>0</v>
      </c>
      <c r="AG308" s="51">
        <f t="shared" si="673"/>
        <v>0</v>
      </c>
      <c r="AH308" s="51">
        <f t="shared" si="673"/>
        <v>0</v>
      </c>
      <c r="AI308" s="51">
        <f t="shared" si="673"/>
        <v>0</v>
      </c>
      <c r="AJ308" s="51">
        <f t="shared" si="673"/>
        <v>0</v>
      </c>
      <c r="AK308" s="51">
        <f t="shared" si="673"/>
        <v>30000000</v>
      </c>
      <c r="AL308" s="51">
        <f t="shared" si="673"/>
        <v>30000000</v>
      </c>
      <c r="AM308" s="51">
        <f t="shared" si="673"/>
        <v>28133333</v>
      </c>
      <c r="AN308" s="51">
        <f t="shared" si="673"/>
        <v>28133333</v>
      </c>
      <c r="AO308" s="51">
        <f t="shared" si="673"/>
        <v>0</v>
      </c>
      <c r="AP308" s="51">
        <f t="shared" si="673"/>
        <v>0</v>
      </c>
      <c r="AQ308" s="51">
        <f t="shared" si="673"/>
        <v>0</v>
      </c>
      <c r="AR308" s="51">
        <f t="shared" si="673"/>
        <v>0</v>
      </c>
      <c r="AS308" s="51">
        <f t="shared" si="673"/>
        <v>0</v>
      </c>
      <c r="AT308" s="51">
        <f t="shared" si="673"/>
        <v>0</v>
      </c>
      <c r="AU308" s="51">
        <f t="shared" si="673"/>
        <v>0</v>
      </c>
      <c r="AV308" s="51">
        <f t="shared" si="673"/>
        <v>0</v>
      </c>
      <c r="AW308" s="51">
        <f t="shared" si="673"/>
        <v>0</v>
      </c>
      <c r="AX308" s="51">
        <f t="shared" si="673"/>
        <v>0</v>
      </c>
      <c r="AY308" s="51">
        <f t="shared" si="673"/>
        <v>0</v>
      </c>
      <c r="AZ308" s="51">
        <f t="shared" si="673"/>
        <v>0</v>
      </c>
      <c r="BA308" s="51">
        <f t="shared" si="673"/>
        <v>0</v>
      </c>
      <c r="BB308" s="51">
        <f t="shared" si="673"/>
        <v>0</v>
      </c>
      <c r="BC308" s="51">
        <f t="shared" si="673"/>
        <v>0</v>
      </c>
      <c r="BD308" s="51">
        <f t="shared" si="673"/>
        <v>0</v>
      </c>
      <c r="BE308" s="51">
        <f t="shared" si="673"/>
        <v>0</v>
      </c>
      <c r="BF308" s="51">
        <f t="shared" si="673"/>
        <v>0</v>
      </c>
      <c r="BG308" s="51">
        <f t="shared" si="673"/>
        <v>0</v>
      </c>
      <c r="BH308" s="51">
        <f t="shared" si="673"/>
        <v>0</v>
      </c>
      <c r="BI308" s="51">
        <f t="shared" si="673"/>
        <v>0</v>
      </c>
      <c r="BJ308" s="51">
        <f t="shared" si="673"/>
        <v>0</v>
      </c>
      <c r="BK308" s="51">
        <f t="shared" si="673"/>
        <v>0</v>
      </c>
      <c r="BL308" s="51">
        <f t="shared" si="673"/>
        <v>0</v>
      </c>
      <c r="BM308" s="51">
        <f t="shared" ref="BM308:DX308" si="674">SUM(BM309:BM311)</f>
        <v>30000000</v>
      </c>
      <c r="BN308" s="51">
        <f t="shared" si="674"/>
        <v>30000000</v>
      </c>
      <c r="BO308" s="51">
        <f t="shared" si="674"/>
        <v>28133333</v>
      </c>
      <c r="BP308" s="51">
        <f t="shared" si="674"/>
        <v>28133333</v>
      </c>
      <c r="BQ308" s="51">
        <f t="shared" si="674"/>
        <v>0</v>
      </c>
      <c r="BR308" s="51">
        <f t="shared" si="674"/>
        <v>0</v>
      </c>
      <c r="BS308" s="51">
        <f t="shared" si="674"/>
        <v>0</v>
      </c>
      <c r="BT308" s="51">
        <f t="shared" si="674"/>
        <v>0</v>
      </c>
      <c r="BU308" s="51">
        <f t="shared" si="674"/>
        <v>0</v>
      </c>
      <c r="BV308" s="51">
        <f t="shared" si="674"/>
        <v>490107447</v>
      </c>
      <c r="BW308" s="51">
        <f t="shared" si="674"/>
        <v>475479425.19</v>
      </c>
      <c r="BX308" s="51">
        <f t="shared" si="674"/>
        <v>475479425.19</v>
      </c>
      <c r="BY308" s="51">
        <f t="shared" si="674"/>
        <v>0</v>
      </c>
      <c r="BZ308" s="51">
        <f t="shared" si="674"/>
        <v>30900000</v>
      </c>
      <c r="CA308" s="51">
        <f t="shared" si="674"/>
        <v>0</v>
      </c>
      <c r="CB308" s="51">
        <f t="shared" si="674"/>
        <v>0</v>
      </c>
      <c r="CC308" s="51">
        <f t="shared" si="674"/>
        <v>0</v>
      </c>
      <c r="CD308" s="51">
        <f t="shared" si="674"/>
        <v>0</v>
      </c>
      <c r="CE308" s="51">
        <f t="shared" si="674"/>
        <v>0</v>
      </c>
      <c r="CF308" s="51">
        <f t="shared" si="674"/>
        <v>0</v>
      </c>
      <c r="CG308" s="51">
        <f t="shared" si="674"/>
        <v>0</v>
      </c>
      <c r="CH308" s="51">
        <f t="shared" si="674"/>
        <v>0</v>
      </c>
      <c r="CI308" s="51">
        <f t="shared" si="674"/>
        <v>0</v>
      </c>
      <c r="CJ308" s="51">
        <f t="shared" si="674"/>
        <v>0</v>
      </c>
      <c r="CK308" s="51">
        <f t="shared" si="674"/>
        <v>0</v>
      </c>
      <c r="CL308" s="51">
        <f t="shared" si="674"/>
        <v>0</v>
      </c>
      <c r="CM308" s="51">
        <f t="shared" si="674"/>
        <v>0</v>
      </c>
      <c r="CN308" s="51">
        <f t="shared" si="674"/>
        <v>0</v>
      </c>
      <c r="CO308" s="51">
        <f t="shared" si="674"/>
        <v>0</v>
      </c>
      <c r="CP308" s="51">
        <f t="shared" si="674"/>
        <v>0</v>
      </c>
      <c r="CQ308" s="51">
        <f t="shared" si="674"/>
        <v>0</v>
      </c>
      <c r="CR308" s="51">
        <f t="shared" si="674"/>
        <v>0</v>
      </c>
      <c r="CS308" s="51">
        <f t="shared" si="674"/>
        <v>0</v>
      </c>
      <c r="CT308" s="51">
        <f t="shared" si="674"/>
        <v>0</v>
      </c>
      <c r="CU308" s="51">
        <f t="shared" si="674"/>
        <v>0</v>
      </c>
      <c r="CV308" s="51">
        <f t="shared" si="674"/>
        <v>0</v>
      </c>
      <c r="CW308" s="51">
        <f t="shared" si="674"/>
        <v>0</v>
      </c>
      <c r="CX308" s="51">
        <f t="shared" si="674"/>
        <v>0</v>
      </c>
      <c r="CY308" s="51">
        <f t="shared" si="674"/>
        <v>0</v>
      </c>
      <c r="CZ308" s="51">
        <f t="shared" si="674"/>
        <v>0</v>
      </c>
      <c r="DA308" s="51">
        <f t="shared" si="674"/>
        <v>0</v>
      </c>
      <c r="DB308" s="51">
        <f t="shared" si="674"/>
        <v>0</v>
      </c>
      <c r="DC308" s="51">
        <f t="shared" si="674"/>
        <v>0</v>
      </c>
      <c r="DD308" s="51">
        <f t="shared" si="674"/>
        <v>0</v>
      </c>
      <c r="DE308" s="51">
        <f t="shared" si="674"/>
        <v>30900000</v>
      </c>
      <c r="DF308" s="51">
        <f t="shared" si="674"/>
        <v>490107447</v>
      </c>
      <c r="DG308" s="51">
        <f t="shared" si="674"/>
        <v>475479425.19</v>
      </c>
      <c r="DH308" s="51">
        <f t="shared" si="674"/>
        <v>475479425.19</v>
      </c>
      <c r="DI308" s="51">
        <f t="shared" si="674"/>
        <v>0</v>
      </c>
      <c r="DJ308" s="51">
        <f t="shared" si="674"/>
        <v>0</v>
      </c>
      <c r="DK308" s="51">
        <f t="shared" si="674"/>
        <v>0</v>
      </c>
      <c r="DL308" s="51">
        <f t="shared" si="674"/>
        <v>0</v>
      </c>
      <c r="DM308" s="51">
        <f t="shared" si="674"/>
        <v>0</v>
      </c>
      <c r="DN308" s="51">
        <f t="shared" si="674"/>
        <v>0</v>
      </c>
      <c r="DO308" s="51">
        <f t="shared" si="674"/>
        <v>855994512</v>
      </c>
      <c r="DP308" s="51">
        <f t="shared" si="674"/>
        <v>567427002</v>
      </c>
      <c r="DQ308" s="51">
        <f t="shared" si="674"/>
        <v>567427002</v>
      </c>
      <c r="DR308" s="51">
        <f t="shared" si="674"/>
        <v>0</v>
      </c>
      <c r="DS308" s="51">
        <f t="shared" si="674"/>
        <v>31827000</v>
      </c>
      <c r="DT308" s="51">
        <f t="shared" si="674"/>
        <v>0</v>
      </c>
      <c r="DU308" s="51">
        <f t="shared" si="674"/>
        <v>0</v>
      </c>
      <c r="DV308" s="51">
        <f t="shared" si="674"/>
        <v>0</v>
      </c>
      <c r="DW308" s="51">
        <f t="shared" si="674"/>
        <v>0</v>
      </c>
      <c r="DX308" s="51">
        <f t="shared" si="674"/>
        <v>0</v>
      </c>
      <c r="DY308" s="51">
        <f t="shared" ref="DY308:EW308" si="675">SUM(DY309:DY311)</f>
        <v>0</v>
      </c>
      <c r="DZ308" s="51">
        <f t="shared" si="675"/>
        <v>0</v>
      </c>
      <c r="EA308" s="51">
        <f t="shared" si="675"/>
        <v>0</v>
      </c>
      <c r="EB308" s="51">
        <f t="shared" si="675"/>
        <v>0</v>
      </c>
      <c r="EC308" s="51">
        <f t="shared" si="675"/>
        <v>0</v>
      </c>
      <c r="ED308" s="51">
        <f t="shared" si="675"/>
        <v>0</v>
      </c>
      <c r="EE308" s="51">
        <f t="shared" si="675"/>
        <v>0</v>
      </c>
      <c r="EF308" s="51">
        <f t="shared" si="675"/>
        <v>0</v>
      </c>
      <c r="EG308" s="51">
        <f t="shared" si="675"/>
        <v>0</v>
      </c>
      <c r="EH308" s="51">
        <f t="shared" si="675"/>
        <v>0</v>
      </c>
      <c r="EI308" s="51">
        <f t="shared" si="675"/>
        <v>0</v>
      </c>
      <c r="EJ308" s="51">
        <f t="shared" si="675"/>
        <v>0</v>
      </c>
      <c r="EK308" s="51">
        <f t="shared" si="675"/>
        <v>0</v>
      </c>
      <c r="EL308" s="51">
        <f t="shared" si="675"/>
        <v>0</v>
      </c>
      <c r="EM308" s="51">
        <f t="shared" si="675"/>
        <v>0</v>
      </c>
      <c r="EN308" s="51">
        <f t="shared" si="675"/>
        <v>0</v>
      </c>
      <c r="EO308" s="51">
        <f t="shared" si="675"/>
        <v>0</v>
      </c>
      <c r="EP308" s="51">
        <f t="shared" si="675"/>
        <v>0</v>
      </c>
      <c r="EQ308" s="51">
        <f t="shared" si="675"/>
        <v>0</v>
      </c>
      <c r="ER308" s="51">
        <f t="shared" si="675"/>
        <v>0</v>
      </c>
      <c r="ES308" s="51">
        <f t="shared" si="675"/>
        <v>0</v>
      </c>
      <c r="ET308" s="51">
        <f t="shared" si="675"/>
        <v>0</v>
      </c>
      <c r="EU308" s="51">
        <f t="shared" si="675"/>
        <v>0</v>
      </c>
      <c r="EV308" s="51">
        <f t="shared" si="675"/>
        <v>0</v>
      </c>
      <c r="EW308" s="51">
        <f t="shared" si="675"/>
        <v>31827000</v>
      </c>
      <c r="EX308" s="51">
        <f t="shared" ref="EX308:GZ308" si="676">SUM(EX309:EX311)</f>
        <v>855994512</v>
      </c>
      <c r="EY308" s="51">
        <f t="shared" si="676"/>
        <v>567427002</v>
      </c>
      <c r="EZ308" s="51">
        <f t="shared" si="676"/>
        <v>567427002</v>
      </c>
      <c r="FA308" s="51">
        <f t="shared" si="676"/>
        <v>0</v>
      </c>
      <c r="FB308" s="51">
        <f t="shared" si="676"/>
        <v>0</v>
      </c>
      <c r="FC308" s="51">
        <f t="shared" si="676"/>
        <v>0</v>
      </c>
      <c r="FD308" s="51">
        <f t="shared" si="676"/>
        <v>0</v>
      </c>
      <c r="FE308" s="51">
        <f t="shared" si="676"/>
        <v>0</v>
      </c>
      <c r="FF308" s="51">
        <f t="shared" si="676"/>
        <v>0</v>
      </c>
      <c r="FG308" s="51">
        <f t="shared" si="676"/>
        <v>0</v>
      </c>
      <c r="FH308" s="51">
        <f t="shared" si="676"/>
        <v>190000000</v>
      </c>
      <c r="FI308" s="51">
        <f t="shared" si="676"/>
        <v>104677600</v>
      </c>
      <c r="FJ308" s="51">
        <f t="shared" si="676"/>
        <v>8407600</v>
      </c>
      <c r="FK308" s="51">
        <f t="shared" si="676"/>
        <v>0</v>
      </c>
      <c r="FL308" s="51">
        <f t="shared" si="676"/>
        <v>32781810</v>
      </c>
      <c r="FM308" s="51">
        <f t="shared" si="676"/>
        <v>0</v>
      </c>
      <c r="FN308" s="51">
        <f t="shared" si="676"/>
        <v>0</v>
      </c>
      <c r="FO308" s="51">
        <f t="shared" si="676"/>
        <v>0</v>
      </c>
      <c r="FP308" s="51">
        <f t="shared" si="676"/>
        <v>0</v>
      </c>
      <c r="FQ308" s="51">
        <f t="shared" si="676"/>
        <v>0</v>
      </c>
      <c r="FR308" s="51">
        <f t="shared" si="676"/>
        <v>0</v>
      </c>
      <c r="FS308" s="51">
        <f t="shared" si="676"/>
        <v>0</v>
      </c>
      <c r="FT308" s="51">
        <f t="shared" si="676"/>
        <v>0</v>
      </c>
      <c r="FU308" s="51">
        <f t="shared" si="676"/>
        <v>0</v>
      </c>
      <c r="FV308" s="51">
        <f t="shared" si="676"/>
        <v>0</v>
      </c>
      <c r="FW308" s="51">
        <f t="shared" si="676"/>
        <v>0</v>
      </c>
      <c r="FX308" s="51">
        <f t="shared" si="676"/>
        <v>0</v>
      </c>
      <c r="FY308" s="51">
        <f t="shared" si="676"/>
        <v>0</v>
      </c>
      <c r="FZ308" s="51">
        <f t="shared" si="676"/>
        <v>0</v>
      </c>
      <c r="GA308" s="51">
        <f t="shared" si="676"/>
        <v>0</v>
      </c>
      <c r="GB308" s="51">
        <f t="shared" si="676"/>
        <v>0</v>
      </c>
      <c r="GC308" s="51">
        <f t="shared" si="676"/>
        <v>0</v>
      </c>
      <c r="GD308" s="51">
        <f t="shared" si="676"/>
        <v>0</v>
      </c>
      <c r="GE308" s="51">
        <f t="shared" si="676"/>
        <v>0</v>
      </c>
      <c r="GF308" s="51">
        <f t="shared" si="676"/>
        <v>0</v>
      </c>
      <c r="GG308" s="51">
        <f t="shared" si="676"/>
        <v>0</v>
      </c>
      <c r="GH308" s="51">
        <f t="shared" si="676"/>
        <v>0</v>
      </c>
      <c r="GI308" s="51">
        <f t="shared" si="676"/>
        <v>0</v>
      </c>
      <c r="GJ308" s="51">
        <f t="shared" si="676"/>
        <v>0</v>
      </c>
      <c r="GK308" s="51">
        <f t="shared" si="676"/>
        <v>0</v>
      </c>
      <c r="GL308" s="51">
        <f t="shared" si="676"/>
        <v>0</v>
      </c>
      <c r="GM308" s="51">
        <f t="shared" si="676"/>
        <v>0</v>
      </c>
      <c r="GN308" s="51">
        <f t="shared" si="676"/>
        <v>0</v>
      </c>
      <c r="GO308" s="51">
        <f t="shared" si="676"/>
        <v>0</v>
      </c>
      <c r="GP308" s="51">
        <f t="shared" si="676"/>
        <v>0</v>
      </c>
      <c r="GQ308" s="51">
        <f t="shared" si="676"/>
        <v>0</v>
      </c>
      <c r="GR308" s="51">
        <f t="shared" si="676"/>
        <v>0</v>
      </c>
      <c r="GS308" s="51">
        <f t="shared" si="676"/>
        <v>0</v>
      </c>
      <c r="GT308" s="51">
        <f t="shared" si="676"/>
        <v>0</v>
      </c>
      <c r="GU308" s="51">
        <f t="shared" si="676"/>
        <v>32781810</v>
      </c>
      <c r="GV308" s="51">
        <f t="shared" si="676"/>
        <v>190000000</v>
      </c>
      <c r="GW308" s="51">
        <f t="shared" si="676"/>
        <v>104677600</v>
      </c>
      <c r="GX308" s="51">
        <f t="shared" si="676"/>
        <v>8407600</v>
      </c>
      <c r="GY308" s="51">
        <f t="shared" si="676"/>
        <v>0</v>
      </c>
      <c r="GZ308" s="771">
        <f t="shared" si="676"/>
        <v>125508810</v>
      </c>
      <c r="HA308" s="269"/>
      <c r="HB308" s="266"/>
      <c r="HC308" s="326"/>
    </row>
    <row r="309" spans="1:211" ht="96" customHeight="1" x14ac:dyDescent="0.2">
      <c r="A309" s="782"/>
      <c r="B309" s="357"/>
      <c r="C309" s="527">
        <v>36</v>
      </c>
      <c r="D309" s="929" t="s">
        <v>705</v>
      </c>
      <c r="E309" s="834">
        <v>0.4</v>
      </c>
      <c r="F309" s="834">
        <v>0.6</v>
      </c>
      <c r="G309" s="287">
        <v>206</v>
      </c>
      <c r="H309" s="283" t="s">
        <v>718</v>
      </c>
      <c r="I309" s="297" t="s">
        <v>719</v>
      </c>
      <c r="J309" s="284" t="s">
        <v>708</v>
      </c>
      <c r="K309" s="475">
        <v>4</v>
      </c>
      <c r="L309" s="333" t="s">
        <v>58</v>
      </c>
      <c r="M309" s="313">
        <v>12</v>
      </c>
      <c r="N309" s="313">
        <v>12</v>
      </c>
      <c r="O309" s="281">
        <v>12</v>
      </c>
      <c r="P309" s="430">
        <v>12</v>
      </c>
      <c r="Q309" s="313">
        <v>12</v>
      </c>
      <c r="R309" s="289"/>
      <c r="S309" s="432">
        <v>12</v>
      </c>
      <c r="T309" s="313">
        <v>12</v>
      </c>
      <c r="U309" s="313"/>
      <c r="V309" s="432">
        <v>12</v>
      </c>
      <c r="W309" s="313">
        <v>12</v>
      </c>
      <c r="X309" s="333"/>
      <c r="Y309" s="333">
        <v>0.2</v>
      </c>
      <c r="Z309" s="433">
        <f>BM309/$BM$308</f>
        <v>0.28999999999999998</v>
      </c>
      <c r="AA309" s="286">
        <v>10</v>
      </c>
      <c r="AB309" s="285" t="s">
        <v>389</v>
      </c>
      <c r="AC309" s="56"/>
      <c r="AD309" s="55"/>
      <c r="AE309" s="54"/>
      <c r="AF309" s="54"/>
      <c r="AG309" s="56"/>
      <c r="AH309" s="55"/>
      <c r="AI309" s="55"/>
      <c r="AJ309" s="55"/>
      <c r="AK309" s="57">
        <v>8700000</v>
      </c>
      <c r="AL309" s="55">
        <v>8700000</v>
      </c>
      <c r="AM309" s="58">
        <v>8700000</v>
      </c>
      <c r="AN309" s="58">
        <v>8700000</v>
      </c>
      <c r="AO309" s="57"/>
      <c r="AP309" s="58"/>
      <c r="AQ309" s="58"/>
      <c r="AR309" s="55"/>
      <c r="AS309" s="56"/>
      <c r="AT309" s="55"/>
      <c r="AU309" s="54"/>
      <c r="AV309" s="54"/>
      <c r="AW309" s="56"/>
      <c r="AX309" s="55"/>
      <c r="AY309" s="55"/>
      <c r="AZ309" s="55"/>
      <c r="BA309" s="56"/>
      <c r="BB309" s="55"/>
      <c r="BC309" s="55"/>
      <c r="BD309" s="55"/>
      <c r="BE309" s="56"/>
      <c r="BF309" s="55"/>
      <c r="BG309" s="54"/>
      <c r="BH309" s="54"/>
      <c r="BI309" s="56"/>
      <c r="BJ309" s="55"/>
      <c r="BK309" s="55"/>
      <c r="BL309" s="55"/>
      <c r="BM309" s="53">
        <f>+AC309+AG309+AK309+AO309+AS309+AW309+BA309+BE309+BI309</f>
        <v>8700000</v>
      </c>
      <c r="BN309" s="54">
        <f t="shared" ref="BN309:BP311" si="677">AD309+AH309+AL309+AP309+AT309+AX309+BB309+BF309+BJ309</f>
        <v>8700000</v>
      </c>
      <c r="BO309" s="54">
        <f t="shared" si="677"/>
        <v>8700000</v>
      </c>
      <c r="BP309" s="54">
        <f t="shared" si="677"/>
        <v>8700000</v>
      </c>
      <c r="BQ309" s="87"/>
      <c r="BR309" s="87"/>
      <c r="BS309" s="87"/>
      <c r="BT309" s="87"/>
      <c r="BU309" s="87"/>
      <c r="BV309" s="87">
        <v>106800000</v>
      </c>
      <c r="BW309" s="87">
        <v>101069999</v>
      </c>
      <c r="BX309" s="87">
        <v>101069999</v>
      </c>
      <c r="BY309" s="87"/>
      <c r="BZ309" s="88">
        <v>5665000</v>
      </c>
      <c r="CA309" s="87"/>
      <c r="CB309" s="87"/>
      <c r="CC309" s="87"/>
      <c r="CD309" s="87"/>
      <c r="CE309" s="87"/>
      <c r="CF309" s="87"/>
      <c r="CG309" s="87"/>
      <c r="CH309" s="87"/>
      <c r="CI309" s="87"/>
      <c r="CJ309" s="87"/>
      <c r="CK309" s="87"/>
      <c r="CL309" s="87"/>
      <c r="CM309" s="87"/>
      <c r="CN309" s="87"/>
      <c r="CO309" s="87"/>
      <c r="CP309" s="87"/>
      <c r="CQ309" s="87"/>
      <c r="CR309" s="87"/>
      <c r="CS309" s="87"/>
      <c r="CT309" s="87"/>
      <c r="CU309" s="87"/>
      <c r="CV309" s="87"/>
      <c r="CW309" s="87"/>
      <c r="CX309" s="87"/>
      <c r="CY309" s="87"/>
      <c r="CZ309" s="87"/>
      <c r="DA309" s="87"/>
      <c r="DB309" s="87"/>
      <c r="DC309" s="87"/>
      <c r="DD309" s="87"/>
      <c r="DE309" s="85">
        <f t="shared" ref="DE309:DH311" si="678">BQ309+BU309+BZ309+CE309+CI309+CM309+CQ309+CV309+DA309</f>
        <v>5665000</v>
      </c>
      <c r="DF309" s="100">
        <f t="shared" si="678"/>
        <v>106800000</v>
      </c>
      <c r="DG309" s="100">
        <f t="shared" si="678"/>
        <v>101069999</v>
      </c>
      <c r="DH309" s="100">
        <f t="shared" si="678"/>
        <v>101069999</v>
      </c>
      <c r="DI309" s="100"/>
      <c r="DJ309" s="88"/>
      <c r="DK309" s="66"/>
      <c r="DL309" s="88"/>
      <c r="DM309" s="88"/>
      <c r="DN309" s="88"/>
      <c r="DO309" s="610">
        <v>75000000</v>
      </c>
      <c r="DP309" s="611">
        <v>41075000</v>
      </c>
      <c r="DQ309" s="610">
        <v>41075000</v>
      </c>
      <c r="DR309" s="611"/>
      <c r="DS309" s="88">
        <v>9200000</v>
      </c>
      <c r="DT309" s="88"/>
      <c r="DU309" s="88"/>
      <c r="DV309" s="88"/>
      <c r="DW309" s="88"/>
      <c r="DX309" s="88"/>
      <c r="DY309" s="88"/>
      <c r="DZ309" s="88"/>
      <c r="EA309" s="88"/>
      <c r="EB309" s="88"/>
      <c r="EC309" s="88"/>
      <c r="ED309" s="88"/>
      <c r="EE309" s="88"/>
      <c r="EF309" s="88"/>
      <c r="EG309" s="88"/>
      <c r="EH309" s="88"/>
      <c r="EI309" s="88"/>
      <c r="EJ309" s="88"/>
      <c r="EK309" s="88"/>
      <c r="EL309" s="88"/>
      <c r="EM309" s="88"/>
      <c r="EN309" s="88"/>
      <c r="EO309" s="88"/>
      <c r="EP309" s="88"/>
      <c r="EQ309" s="88"/>
      <c r="ER309" s="88"/>
      <c r="ES309" s="88"/>
      <c r="ET309" s="87"/>
      <c r="EU309" s="87"/>
      <c r="EV309" s="87"/>
      <c r="EW309" s="85">
        <f t="shared" ref="EW309:EX311" si="679">DJ309+DN309+DS309+DX309+EB309+EF309+EJ309+EN309+ES309</f>
        <v>9200000</v>
      </c>
      <c r="EX309" s="90">
        <f t="shared" si="679"/>
        <v>75000000</v>
      </c>
      <c r="EY309" s="90">
        <f t="shared" ref="EY309:EZ311" si="680">DL309+DP309+DU309+DZ309+ED309+EH309+EL309+EP309+EU309</f>
        <v>41075000</v>
      </c>
      <c r="EZ309" s="90">
        <f t="shared" si="680"/>
        <v>41075000</v>
      </c>
      <c r="FA309" s="192"/>
      <c r="FB309" s="87"/>
      <c r="FC309" s="88"/>
      <c r="FD309" s="88"/>
      <c r="FE309" s="88"/>
      <c r="FF309" s="147"/>
      <c r="FG309" s="87"/>
      <c r="FH309" s="87">
        <v>55000000</v>
      </c>
      <c r="FI309" s="87">
        <v>10107600</v>
      </c>
      <c r="FJ309" s="87">
        <v>2457600</v>
      </c>
      <c r="FK309" s="87"/>
      <c r="FL309" s="87">
        <v>6000000</v>
      </c>
      <c r="FM309" s="87"/>
      <c r="FN309" s="87"/>
      <c r="FO309" s="87"/>
      <c r="FP309" s="87"/>
      <c r="FQ309" s="87"/>
      <c r="FR309" s="87"/>
      <c r="FS309" s="87"/>
      <c r="FT309" s="87"/>
      <c r="FU309" s="87"/>
      <c r="FV309" s="87"/>
      <c r="FW309" s="87"/>
      <c r="FX309" s="87"/>
      <c r="FY309" s="87"/>
      <c r="FZ309" s="87"/>
      <c r="GA309" s="87"/>
      <c r="GB309" s="87"/>
      <c r="GC309" s="87"/>
      <c r="GD309" s="87"/>
      <c r="GE309" s="87"/>
      <c r="GF309" s="87"/>
      <c r="GG309" s="87"/>
      <c r="GH309" s="87"/>
      <c r="GI309" s="87"/>
      <c r="GJ309" s="87"/>
      <c r="GK309" s="87"/>
      <c r="GL309" s="87"/>
      <c r="GM309" s="87"/>
      <c r="GN309" s="87"/>
      <c r="GO309" s="87"/>
      <c r="GP309" s="87"/>
      <c r="GQ309" s="87"/>
      <c r="GR309" s="87"/>
      <c r="GS309" s="87"/>
      <c r="GT309" s="87"/>
      <c r="GU309" s="85">
        <f>FB309+FG309+FL309+FQ309+FV309+GA309+GF309+GK309+GP309</f>
        <v>6000000</v>
      </c>
      <c r="GV309" s="85">
        <f t="shared" ref="GV309:GY311" si="681">GQ309+GL309+GG309+GB309+FW309+FR309+FM309+FH309+FC309</f>
        <v>55000000</v>
      </c>
      <c r="GW309" s="85">
        <f t="shared" si="681"/>
        <v>10107600</v>
      </c>
      <c r="GX309" s="85">
        <f t="shared" si="681"/>
        <v>2457600</v>
      </c>
      <c r="GY309" s="85">
        <f t="shared" si="681"/>
        <v>0</v>
      </c>
      <c r="GZ309" s="772">
        <f>BM309+DE309+EW309+GU309</f>
        <v>29565000</v>
      </c>
      <c r="HA309" s="746" t="s">
        <v>1140</v>
      </c>
      <c r="HB309" s="303" t="s">
        <v>1414</v>
      </c>
      <c r="HC309" s="303" t="s">
        <v>1770</v>
      </c>
    </row>
    <row r="310" spans="1:211" ht="57.75" customHeight="1" x14ac:dyDescent="0.2">
      <c r="A310" s="782"/>
      <c r="B310" s="357"/>
      <c r="C310" s="304"/>
      <c r="D310" s="930"/>
      <c r="E310" s="612"/>
      <c r="F310" s="612"/>
      <c r="G310" s="287">
        <v>207</v>
      </c>
      <c r="H310" s="283" t="s">
        <v>720</v>
      </c>
      <c r="I310" s="297" t="s">
        <v>721</v>
      </c>
      <c r="J310" s="284" t="s">
        <v>708</v>
      </c>
      <c r="K310" s="475">
        <v>4</v>
      </c>
      <c r="L310" s="333" t="s">
        <v>73</v>
      </c>
      <c r="M310" s="313">
        <v>4</v>
      </c>
      <c r="N310" s="313">
        <v>4</v>
      </c>
      <c r="O310" s="281">
        <v>1</v>
      </c>
      <c r="P310" s="430">
        <v>1</v>
      </c>
      <c r="Q310" s="313">
        <v>1</v>
      </c>
      <c r="R310" s="289"/>
      <c r="S310" s="432">
        <v>1</v>
      </c>
      <c r="T310" s="313">
        <v>1</v>
      </c>
      <c r="U310" s="313"/>
      <c r="V310" s="432">
        <v>1</v>
      </c>
      <c r="W310" s="313">
        <v>1</v>
      </c>
      <c r="X310" s="333"/>
      <c r="Y310" s="333">
        <v>0.5</v>
      </c>
      <c r="Z310" s="433">
        <f>BM310/$BM$308</f>
        <v>0.54333333333333333</v>
      </c>
      <c r="AA310" s="286">
        <v>3</v>
      </c>
      <c r="AB310" s="285" t="s">
        <v>455</v>
      </c>
      <c r="AC310" s="56"/>
      <c r="AD310" s="55"/>
      <c r="AE310" s="54"/>
      <c r="AF310" s="54"/>
      <c r="AG310" s="56"/>
      <c r="AH310" s="55"/>
      <c r="AI310" s="55"/>
      <c r="AJ310" s="55"/>
      <c r="AK310" s="57">
        <v>16300000</v>
      </c>
      <c r="AL310" s="55">
        <v>16300000</v>
      </c>
      <c r="AM310" s="58">
        <v>14433333</v>
      </c>
      <c r="AN310" s="58">
        <v>14433333</v>
      </c>
      <c r="AO310" s="57"/>
      <c r="AP310" s="58"/>
      <c r="AQ310" s="58"/>
      <c r="AR310" s="55"/>
      <c r="AS310" s="56"/>
      <c r="AT310" s="55"/>
      <c r="AU310" s="54"/>
      <c r="AV310" s="54"/>
      <c r="AW310" s="56"/>
      <c r="AX310" s="55"/>
      <c r="AY310" s="55"/>
      <c r="AZ310" s="55"/>
      <c r="BA310" s="56"/>
      <c r="BB310" s="55"/>
      <c r="BC310" s="55"/>
      <c r="BD310" s="55"/>
      <c r="BE310" s="56"/>
      <c r="BF310" s="55"/>
      <c r="BG310" s="54"/>
      <c r="BH310" s="54"/>
      <c r="BI310" s="56"/>
      <c r="BJ310" s="55"/>
      <c r="BK310" s="55"/>
      <c r="BL310" s="55"/>
      <c r="BM310" s="53">
        <f>+AC310+AG310+AK310+AO310+AS310+AW310+BA310+BE310+BI310</f>
        <v>16300000</v>
      </c>
      <c r="BN310" s="54">
        <f t="shared" si="677"/>
        <v>16300000</v>
      </c>
      <c r="BO310" s="54">
        <f t="shared" si="677"/>
        <v>14433333</v>
      </c>
      <c r="BP310" s="54">
        <f t="shared" si="677"/>
        <v>14433333</v>
      </c>
      <c r="BQ310" s="87"/>
      <c r="BR310" s="87"/>
      <c r="BS310" s="87"/>
      <c r="BT310" s="87"/>
      <c r="BU310" s="87"/>
      <c r="BV310" s="87">
        <v>333307447</v>
      </c>
      <c r="BW310" s="87">
        <v>325472559.19</v>
      </c>
      <c r="BX310" s="87">
        <v>325472559.19</v>
      </c>
      <c r="BY310" s="87"/>
      <c r="BZ310" s="88">
        <v>20085000</v>
      </c>
      <c r="CA310" s="87"/>
      <c r="CB310" s="87"/>
      <c r="CC310" s="87"/>
      <c r="CD310" s="87"/>
      <c r="CE310" s="87"/>
      <c r="CF310" s="87"/>
      <c r="CG310" s="87"/>
      <c r="CH310" s="87"/>
      <c r="CI310" s="87"/>
      <c r="CJ310" s="87"/>
      <c r="CK310" s="87"/>
      <c r="CL310" s="87"/>
      <c r="CM310" s="87"/>
      <c r="CN310" s="87"/>
      <c r="CO310" s="87"/>
      <c r="CP310" s="87"/>
      <c r="CQ310" s="87"/>
      <c r="CR310" s="87"/>
      <c r="CS310" s="87"/>
      <c r="CT310" s="87"/>
      <c r="CU310" s="87"/>
      <c r="CV310" s="87"/>
      <c r="CW310" s="87"/>
      <c r="CX310" s="87"/>
      <c r="CY310" s="87"/>
      <c r="CZ310" s="87"/>
      <c r="DA310" s="87"/>
      <c r="DB310" s="87"/>
      <c r="DC310" s="87"/>
      <c r="DD310" s="87"/>
      <c r="DE310" s="85">
        <f t="shared" si="678"/>
        <v>20085000</v>
      </c>
      <c r="DF310" s="100">
        <f t="shared" si="678"/>
        <v>333307447</v>
      </c>
      <c r="DG310" s="100">
        <f t="shared" si="678"/>
        <v>325472559.19</v>
      </c>
      <c r="DH310" s="100">
        <f t="shared" si="678"/>
        <v>325472559.19</v>
      </c>
      <c r="DI310" s="100"/>
      <c r="DJ310" s="88"/>
      <c r="DK310" s="66"/>
      <c r="DL310" s="88"/>
      <c r="DM310" s="88"/>
      <c r="DN310" s="88"/>
      <c r="DO310" s="88">
        <v>665994512</v>
      </c>
      <c r="DP310" s="88">
        <v>428259307</v>
      </c>
      <c r="DQ310" s="88">
        <v>428259307</v>
      </c>
      <c r="DR310" s="88"/>
      <c r="DS310" s="88">
        <v>17250000</v>
      </c>
      <c r="DT310" s="88"/>
      <c r="DU310" s="88"/>
      <c r="DV310" s="88"/>
      <c r="DW310" s="88"/>
      <c r="DX310" s="88"/>
      <c r="DY310" s="88"/>
      <c r="DZ310" s="88"/>
      <c r="EA310" s="88"/>
      <c r="EB310" s="88"/>
      <c r="EC310" s="88"/>
      <c r="ED310" s="88"/>
      <c r="EE310" s="88"/>
      <c r="EF310" s="88"/>
      <c r="EG310" s="88"/>
      <c r="EH310" s="88"/>
      <c r="EI310" s="88"/>
      <c r="EJ310" s="88"/>
      <c r="EK310" s="88"/>
      <c r="EL310" s="88"/>
      <c r="EM310" s="88"/>
      <c r="EN310" s="88"/>
      <c r="EO310" s="88"/>
      <c r="EP310" s="88"/>
      <c r="EQ310" s="88"/>
      <c r="ER310" s="88"/>
      <c r="ES310" s="88"/>
      <c r="ET310" s="87"/>
      <c r="EU310" s="87"/>
      <c r="EV310" s="87"/>
      <c r="EW310" s="85">
        <f t="shared" si="679"/>
        <v>17250000</v>
      </c>
      <c r="EX310" s="90">
        <f t="shared" si="679"/>
        <v>665994512</v>
      </c>
      <c r="EY310" s="90">
        <f t="shared" si="680"/>
        <v>428259307</v>
      </c>
      <c r="EZ310" s="90">
        <f t="shared" si="680"/>
        <v>428259307</v>
      </c>
      <c r="FA310" s="192"/>
      <c r="FB310" s="87"/>
      <c r="FC310" s="88"/>
      <c r="FD310" s="88"/>
      <c r="FE310" s="88"/>
      <c r="FF310" s="147"/>
      <c r="FG310" s="87"/>
      <c r="FH310" s="87">
        <v>80000000</v>
      </c>
      <c r="FI310" s="87">
        <v>78466000</v>
      </c>
      <c r="FJ310" s="87">
        <v>2700000</v>
      </c>
      <c r="FK310" s="87"/>
      <c r="FL310" s="87">
        <v>21300000</v>
      </c>
      <c r="FM310" s="87"/>
      <c r="FN310" s="87"/>
      <c r="FO310" s="87"/>
      <c r="FP310" s="87"/>
      <c r="FQ310" s="87"/>
      <c r="FR310" s="87"/>
      <c r="FS310" s="87"/>
      <c r="FT310" s="87"/>
      <c r="FU310" s="87"/>
      <c r="FV310" s="87"/>
      <c r="FW310" s="87"/>
      <c r="FX310" s="87"/>
      <c r="FY310" s="87"/>
      <c r="FZ310" s="87"/>
      <c r="GA310" s="87"/>
      <c r="GB310" s="87"/>
      <c r="GC310" s="87"/>
      <c r="GD310" s="87"/>
      <c r="GE310" s="87"/>
      <c r="GF310" s="87"/>
      <c r="GG310" s="87"/>
      <c r="GH310" s="87"/>
      <c r="GI310" s="87"/>
      <c r="GJ310" s="87"/>
      <c r="GK310" s="87"/>
      <c r="GL310" s="87"/>
      <c r="GM310" s="87"/>
      <c r="GN310" s="87"/>
      <c r="GO310" s="87"/>
      <c r="GP310" s="87"/>
      <c r="GQ310" s="87"/>
      <c r="GR310" s="87"/>
      <c r="GS310" s="87"/>
      <c r="GT310" s="87"/>
      <c r="GU310" s="85">
        <f>FB310+FG310+FL310+FQ310+FV310+GA310+GF310+GK310+GP310</f>
        <v>21300000</v>
      </c>
      <c r="GV310" s="85">
        <f t="shared" si="681"/>
        <v>80000000</v>
      </c>
      <c r="GW310" s="85">
        <f t="shared" si="681"/>
        <v>78466000</v>
      </c>
      <c r="GX310" s="85">
        <f t="shared" si="681"/>
        <v>2700000</v>
      </c>
      <c r="GY310" s="85">
        <f t="shared" si="681"/>
        <v>0</v>
      </c>
      <c r="GZ310" s="772">
        <f>BM310+DE310+EW310+GU310</f>
        <v>74935000</v>
      </c>
      <c r="HA310" s="746" t="s">
        <v>1141</v>
      </c>
      <c r="HB310" s="299" t="s">
        <v>1415</v>
      </c>
      <c r="HC310" s="303" t="s">
        <v>1771</v>
      </c>
    </row>
    <row r="311" spans="1:211" ht="95.25" customHeight="1" x14ac:dyDescent="0.2">
      <c r="A311" s="782"/>
      <c r="B311" s="411"/>
      <c r="C311" s="300"/>
      <c r="D311" s="931"/>
      <c r="E311" s="420"/>
      <c r="F311" s="420"/>
      <c r="G311" s="287">
        <v>208</v>
      </c>
      <c r="H311" s="283" t="s">
        <v>722</v>
      </c>
      <c r="I311" s="297" t="s">
        <v>723</v>
      </c>
      <c r="J311" s="284" t="s">
        <v>708</v>
      </c>
      <c r="K311" s="475">
        <v>4</v>
      </c>
      <c r="L311" s="333" t="s">
        <v>58</v>
      </c>
      <c r="M311" s="313">
        <v>1</v>
      </c>
      <c r="N311" s="313">
        <v>1</v>
      </c>
      <c r="O311" s="281">
        <v>1</v>
      </c>
      <c r="P311" s="430">
        <v>0</v>
      </c>
      <c r="Q311" s="313">
        <v>1</v>
      </c>
      <c r="R311" s="289"/>
      <c r="S311" s="432">
        <v>1</v>
      </c>
      <c r="T311" s="313">
        <v>1</v>
      </c>
      <c r="U311" s="313"/>
      <c r="V311" s="432">
        <v>1</v>
      </c>
      <c r="W311" s="313">
        <v>1</v>
      </c>
      <c r="X311" s="333"/>
      <c r="Y311" s="333">
        <v>0.2</v>
      </c>
      <c r="Z311" s="433">
        <f>BM311/$BM$308</f>
        <v>0.16666666666666666</v>
      </c>
      <c r="AA311" s="286">
        <v>10</v>
      </c>
      <c r="AB311" s="285" t="s">
        <v>389</v>
      </c>
      <c r="AC311" s="56"/>
      <c r="AD311" s="55"/>
      <c r="AE311" s="54"/>
      <c r="AF311" s="54"/>
      <c r="AG311" s="56"/>
      <c r="AH311" s="55"/>
      <c r="AI311" s="55"/>
      <c r="AJ311" s="55"/>
      <c r="AK311" s="57">
        <v>5000000</v>
      </c>
      <c r="AL311" s="55">
        <v>5000000</v>
      </c>
      <c r="AM311" s="58">
        <v>5000000</v>
      </c>
      <c r="AN311" s="58">
        <v>5000000</v>
      </c>
      <c r="AO311" s="57"/>
      <c r="AP311" s="58"/>
      <c r="AQ311" s="58"/>
      <c r="AR311" s="55"/>
      <c r="AS311" s="56"/>
      <c r="AT311" s="55"/>
      <c r="AU311" s="54"/>
      <c r="AV311" s="54"/>
      <c r="AW311" s="56"/>
      <c r="AX311" s="55"/>
      <c r="AY311" s="55"/>
      <c r="AZ311" s="55"/>
      <c r="BA311" s="56"/>
      <c r="BB311" s="55"/>
      <c r="BC311" s="55"/>
      <c r="BD311" s="55"/>
      <c r="BE311" s="56"/>
      <c r="BF311" s="55"/>
      <c r="BG311" s="54"/>
      <c r="BH311" s="54"/>
      <c r="BI311" s="56"/>
      <c r="BJ311" s="55"/>
      <c r="BK311" s="55"/>
      <c r="BL311" s="55"/>
      <c r="BM311" s="53">
        <f>+AC311+AG311+AK311+AO311+AS311+AW311+BA311+BE311+BI311</f>
        <v>5000000</v>
      </c>
      <c r="BN311" s="54">
        <f t="shared" si="677"/>
        <v>5000000</v>
      </c>
      <c r="BO311" s="54">
        <f t="shared" si="677"/>
        <v>5000000</v>
      </c>
      <c r="BP311" s="54">
        <f t="shared" si="677"/>
        <v>5000000</v>
      </c>
      <c r="BQ311" s="87"/>
      <c r="BR311" s="87"/>
      <c r="BS311" s="87"/>
      <c r="BT311" s="87"/>
      <c r="BU311" s="87"/>
      <c r="BV311" s="87">
        <v>50000000</v>
      </c>
      <c r="BW311" s="87">
        <v>48936867</v>
      </c>
      <c r="BX311" s="87">
        <v>48936867</v>
      </c>
      <c r="BY311" s="87"/>
      <c r="BZ311" s="88">
        <v>5150000</v>
      </c>
      <c r="CA311" s="87"/>
      <c r="CB311" s="87"/>
      <c r="CC311" s="87"/>
      <c r="CD311" s="87"/>
      <c r="CE311" s="87"/>
      <c r="CF311" s="87"/>
      <c r="CG311" s="87"/>
      <c r="CH311" s="87"/>
      <c r="CI311" s="87"/>
      <c r="CJ311" s="87"/>
      <c r="CK311" s="87"/>
      <c r="CL311" s="87"/>
      <c r="CM311" s="87"/>
      <c r="CN311" s="87"/>
      <c r="CO311" s="87"/>
      <c r="CP311" s="87"/>
      <c r="CQ311" s="87"/>
      <c r="CR311" s="87"/>
      <c r="CS311" s="87"/>
      <c r="CT311" s="87"/>
      <c r="CU311" s="87"/>
      <c r="CV311" s="87"/>
      <c r="CW311" s="87"/>
      <c r="CX311" s="87"/>
      <c r="CY311" s="87"/>
      <c r="CZ311" s="87"/>
      <c r="DA311" s="87"/>
      <c r="DB311" s="87"/>
      <c r="DC311" s="87"/>
      <c r="DD311" s="87"/>
      <c r="DE311" s="85">
        <f t="shared" si="678"/>
        <v>5150000</v>
      </c>
      <c r="DF311" s="100">
        <f t="shared" si="678"/>
        <v>50000000</v>
      </c>
      <c r="DG311" s="100">
        <f t="shared" si="678"/>
        <v>48936867</v>
      </c>
      <c r="DH311" s="100">
        <f t="shared" si="678"/>
        <v>48936867</v>
      </c>
      <c r="DI311" s="100"/>
      <c r="DJ311" s="88"/>
      <c r="DK311" s="66"/>
      <c r="DL311" s="88"/>
      <c r="DM311" s="88"/>
      <c r="DN311" s="88"/>
      <c r="DO311" s="88">
        <v>115000000</v>
      </c>
      <c r="DP311" s="88">
        <v>98092695</v>
      </c>
      <c r="DQ311" s="88">
        <v>98092695</v>
      </c>
      <c r="DR311" s="88"/>
      <c r="DS311" s="88">
        <v>5377000</v>
      </c>
      <c r="DT311" s="88"/>
      <c r="DU311" s="88"/>
      <c r="DV311" s="88"/>
      <c r="DW311" s="88"/>
      <c r="DX311" s="88"/>
      <c r="DY311" s="88"/>
      <c r="DZ311" s="88"/>
      <c r="EA311" s="88"/>
      <c r="EB311" s="88"/>
      <c r="EC311" s="88"/>
      <c r="ED311" s="88"/>
      <c r="EE311" s="88"/>
      <c r="EF311" s="88"/>
      <c r="EG311" s="88"/>
      <c r="EH311" s="88"/>
      <c r="EI311" s="88"/>
      <c r="EJ311" s="88"/>
      <c r="EK311" s="88"/>
      <c r="EL311" s="88"/>
      <c r="EM311" s="88"/>
      <c r="EN311" s="88"/>
      <c r="EO311" s="88"/>
      <c r="EP311" s="88"/>
      <c r="EQ311" s="88"/>
      <c r="ER311" s="88"/>
      <c r="ES311" s="88"/>
      <c r="ET311" s="85"/>
      <c r="EU311" s="87"/>
      <c r="EV311" s="87"/>
      <c r="EW311" s="85">
        <f t="shared" si="679"/>
        <v>5377000</v>
      </c>
      <c r="EX311" s="90">
        <f t="shared" si="679"/>
        <v>115000000</v>
      </c>
      <c r="EY311" s="90">
        <f t="shared" si="680"/>
        <v>98092695</v>
      </c>
      <c r="EZ311" s="90">
        <f t="shared" si="680"/>
        <v>98092695</v>
      </c>
      <c r="FA311" s="192"/>
      <c r="FB311" s="87"/>
      <c r="FC311" s="88"/>
      <c r="FD311" s="88"/>
      <c r="FE311" s="88"/>
      <c r="FF311" s="147"/>
      <c r="FG311" s="87"/>
      <c r="FH311" s="87">
        <v>55000000</v>
      </c>
      <c r="FI311" s="87">
        <v>16104000</v>
      </c>
      <c r="FJ311" s="87">
        <v>3250000</v>
      </c>
      <c r="FK311" s="87"/>
      <c r="FL311" s="87">
        <v>5481810</v>
      </c>
      <c r="FM311" s="87"/>
      <c r="FN311" s="87"/>
      <c r="FO311" s="87"/>
      <c r="FP311" s="87"/>
      <c r="FQ311" s="87"/>
      <c r="FR311" s="87"/>
      <c r="FS311" s="87"/>
      <c r="FT311" s="87"/>
      <c r="FU311" s="87"/>
      <c r="FV311" s="87"/>
      <c r="FW311" s="87"/>
      <c r="FX311" s="87"/>
      <c r="FY311" s="87"/>
      <c r="FZ311" s="87"/>
      <c r="GA311" s="87"/>
      <c r="GB311" s="87"/>
      <c r="GC311" s="87"/>
      <c r="GD311" s="87"/>
      <c r="GE311" s="87"/>
      <c r="GF311" s="87"/>
      <c r="GG311" s="87"/>
      <c r="GH311" s="87"/>
      <c r="GI311" s="87"/>
      <c r="GJ311" s="87"/>
      <c r="GK311" s="87"/>
      <c r="GL311" s="87"/>
      <c r="GM311" s="87"/>
      <c r="GN311" s="87"/>
      <c r="GO311" s="87"/>
      <c r="GP311" s="87"/>
      <c r="GQ311" s="87"/>
      <c r="GR311" s="87"/>
      <c r="GS311" s="87"/>
      <c r="GT311" s="87"/>
      <c r="GU311" s="85">
        <f>FB311+FG311+FL311+FQ311+FV311+GA311+GF311+GK311+GP311</f>
        <v>5481810</v>
      </c>
      <c r="GV311" s="85">
        <f t="shared" si="681"/>
        <v>55000000</v>
      </c>
      <c r="GW311" s="85">
        <f t="shared" si="681"/>
        <v>16104000</v>
      </c>
      <c r="GX311" s="85">
        <f t="shared" si="681"/>
        <v>3250000</v>
      </c>
      <c r="GY311" s="85">
        <f t="shared" si="681"/>
        <v>0</v>
      </c>
      <c r="GZ311" s="772">
        <f>BM311+DE311+EW311+GU311</f>
        <v>21008810</v>
      </c>
      <c r="HA311" s="746" t="s">
        <v>1142</v>
      </c>
      <c r="HB311" s="303" t="s">
        <v>1416</v>
      </c>
      <c r="HC311" s="303" t="s">
        <v>1772</v>
      </c>
    </row>
    <row r="312" spans="1:211" ht="24.75" customHeight="1" x14ac:dyDescent="0.2">
      <c r="A312" s="782"/>
      <c r="B312" s="252">
        <v>21</v>
      </c>
      <c r="C312" s="355" t="s">
        <v>724</v>
      </c>
      <c r="D312" s="254"/>
      <c r="E312" s="255"/>
      <c r="F312" s="254"/>
      <c r="G312" s="256"/>
      <c r="H312" s="256"/>
      <c r="I312" s="256"/>
      <c r="J312" s="256"/>
      <c r="K312" s="256"/>
      <c r="L312" s="256"/>
      <c r="M312" s="256"/>
      <c r="N312" s="256"/>
      <c r="O312" s="256"/>
      <c r="P312" s="256"/>
      <c r="Q312" s="256"/>
      <c r="R312" s="256"/>
      <c r="S312" s="256"/>
      <c r="T312" s="256"/>
      <c r="U312" s="256"/>
      <c r="V312" s="256"/>
      <c r="W312" s="256"/>
      <c r="X312" s="256"/>
      <c r="Y312" s="256"/>
      <c r="Z312" s="256"/>
      <c r="AA312" s="256"/>
      <c r="AB312" s="256"/>
      <c r="AC312" s="50">
        <f t="shared" ref="AC312:CN312" si="682">AC313+AC317</f>
        <v>0</v>
      </c>
      <c r="AD312" s="50">
        <f t="shared" si="682"/>
        <v>0</v>
      </c>
      <c r="AE312" s="50">
        <f t="shared" si="682"/>
        <v>0</v>
      </c>
      <c r="AF312" s="50">
        <f t="shared" si="682"/>
        <v>0</v>
      </c>
      <c r="AG312" s="50">
        <f t="shared" si="682"/>
        <v>0</v>
      </c>
      <c r="AH312" s="50">
        <f t="shared" si="682"/>
        <v>71923416</v>
      </c>
      <c r="AI312" s="50">
        <f t="shared" si="682"/>
        <v>22900000</v>
      </c>
      <c r="AJ312" s="50">
        <f t="shared" si="682"/>
        <v>22900000</v>
      </c>
      <c r="AK312" s="50">
        <f t="shared" si="682"/>
        <v>201923416</v>
      </c>
      <c r="AL312" s="50">
        <f t="shared" si="682"/>
        <v>107863581</v>
      </c>
      <c r="AM312" s="50">
        <f t="shared" si="682"/>
        <v>85875493</v>
      </c>
      <c r="AN312" s="50">
        <f t="shared" si="682"/>
        <v>85875493</v>
      </c>
      <c r="AO312" s="50">
        <f t="shared" si="682"/>
        <v>0</v>
      </c>
      <c r="AP312" s="50">
        <f t="shared" si="682"/>
        <v>0</v>
      </c>
      <c r="AQ312" s="50">
        <f t="shared" si="682"/>
        <v>0</v>
      </c>
      <c r="AR312" s="50">
        <f t="shared" si="682"/>
        <v>0</v>
      </c>
      <c r="AS312" s="50">
        <f t="shared" si="682"/>
        <v>0</v>
      </c>
      <c r="AT312" s="50">
        <f t="shared" si="682"/>
        <v>0</v>
      </c>
      <c r="AU312" s="50">
        <f t="shared" si="682"/>
        <v>0</v>
      </c>
      <c r="AV312" s="50">
        <f t="shared" si="682"/>
        <v>0</v>
      </c>
      <c r="AW312" s="50">
        <f t="shared" si="682"/>
        <v>0</v>
      </c>
      <c r="AX312" s="50">
        <f t="shared" si="682"/>
        <v>0</v>
      </c>
      <c r="AY312" s="50">
        <f t="shared" si="682"/>
        <v>0</v>
      </c>
      <c r="AZ312" s="50">
        <f t="shared" si="682"/>
        <v>0</v>
      </c>
      <c r="BA312" s="50">
        <f t="shared" si="682"/>
        <v>0</v>
      </c>
      <c r="BB312" s="50">
        <f t="shared" si="682"/>
        <v>0</v>
      </c>
      <c r="BC312" s="50">
        <f t="shared" si="682"/>
        <v>0</v>
      </c>
      <c r="BD312" s="50">
        <f t="shared" si="682"/>
        <v>0</v>
      </c>
      <c r="BE312" s="50">
        <f t="shared" si="682"/>
        <v>0</v>
      </c>
      <c r="BF312" s="50">
        <f t="shared" si="682"/>
        <v>0</v>
      </c>
      <c r="BG312" s="50">
        <f t="shared" si="682"/>
        <v>0</v>
      </c>
      <c r="BH312" s="50">
        <f t="shared" si="682"/>
        <v>0</v>
      </c>
      <c r="BI312" s="50">
        <f t="shared" si="682"/>
        <v>0</v>
      </c>
      <c r="BJ312" s="50">
        <f t="shared" si="682"/>
        <v>0</v>
      </c>
      <c r="BK312" s="50">
        <f t="shared" si="682"/>
        <v>0</v>
      </c>
      <c r="BL312" s="50">
        <f t="shared" si="682"/>
        <v>0</v>
      </c>
      <c r="BM312" s="50">
        <f t="shared" si="682"/>
        <v>201923416</v>
      </c>
      <c r="BN312" s="50">
        <f t="shared" si="682"/>
        <v>179786997</v>
      </c>
      <c r="BO312" s="50">
        <f t="shared" si="682"/>
        <v>108775493</v>
      </c>
      <c r="BP312" s="50">
        <f t="shared" si="682"/>
        <v>108775493</v>
      </c>
      <c r="BQ312" s="50">
        <f t="shared" si="682"/>
        <v>0</v>
      </c>
      <c r="BR312" s="50">
        <f t="shared" si="682"/>
        <v>0</v>
      </c>
      <c r="BS312" s="50">
        <f t="shared" si="682"/>
        <v>0</v>
      </c>
      <c r="BT312" s="50">
        <f t="shared" si="682"/>
        <v>0</v>
      </c>
      <c r="BU312" s="50">
        <f t="shared" si="682"/>
        <v>0</v>
      </c>
      <c r="BV312" s="50">
        <f t="shared" si="682"/>
        <v>314871960</v>
      </c>
      <c r="BW312" s="50">
        <f t="shared" si="682"/>
        <v>235510192</v>
      </c>
      <c r="BX312" s="50">
        <f t="shared" si="682"/>
        <v>235510192</v>
      </c>
      <c r="BY312" s="50">
        <f t="shared" si="682"/>
        <v>0</v>
      </c>
      <c r="BZ312" s="50">
        <f t="shared" si="682"/>
        <v>207981118.48000002</v>
      </c>
      <c r="CA312" s="50">
        <f t="shared" si="682"/>
        <v>0</v>
      </c>
      <c r="CB312" s="50">
        <f t="shared" si="682"/>
        <v>0</v>
      </c>
      <c r="CC312" s="50">
        <f t="shared" si="682"/>
        <v>0</v>
      </c>
      <c r="CD312" s="50">
        <f t="shared" si="682"/>
        <v>0</v>
      </c>
      <c r="CE312" s="50">
        <f t="shared" si="682"/>
        <v>0</v>
      </c>
      <c r="CF312" s="50">
        <f t="shared" si="682"/>
        <v>0</v>
      </c>
      <c r="CG312" s="50">
        <f t="shared" si="682"/>
        <v>0</v>
      </c>
      <c r="CH312" s="50">
        <f t="shared" si="682"/>
        <v>0</v>
      </c>
      <c r="CI312" s="50">
        <f t="shared" si="682"/>
        <v>0</v>
      </c>
      <c r="CJ312" s="50">
        <f t="shared" si="682"/>
        <v>0</v>
      </c>
      <c r="CK312" s="50">
        <f t="shared" si="682"/>
        <v>0</v>
      </c>
      <c r="CL312" s="50">
        <f t="shared" si="682"/>
        <v>0</v>
      </c>
      <c r="CM312" s="50">
        <f t="shared" si="682"/>
        <v>0</v>
      </c>
      <c r="CN312" s="50">
        <f t="shared" si="682"/>
        <v>0</v>
      </c>
      <c r="CO312" s="50">
        <f t="shared" ref="CO312:EV312" si="683">CO313+CO317</f>
        <v>0</v>
      </c>
      <c r="CP312" s="50">
        <f t="shared" si="683"/>
        <v>0</v>
      </c>
      <c r="CQ312" s="50">
        <f t="shared" si="683"/>
        <v>0</v>
      </c>
      <c r="CR312" s="50">
        <f t="shared" si="683"/>
        <v>0</v>
      </c>
      <c r="CS312" s="50">
        <f t="shared" si="683"/>
        <v>0</v>
      </c>
      <c r="CT312" s="50">
        <f t="shared" si="683"/>
        <v>0</v>
      </c>
      <c r="CU312" s="50">
        <f t="shared" si="683"/>
        <v>0</v>
      </c>
      <c r="CV312" s="50">
        <f t="shared" si="683"/>
        <v>0</v>
      </c>
      <c r="CW312" s="50">
        <f t="shared" si="683"/>
        <v>0</v>
      </c>
      <c r="CX312" s="50">
        <f t="shared" si="683"/>
        <v>0</v>
      </c>
      <c r="CY312" s="50">
        <f t="shared" si="683"/>
        <v>0</v>
      </c>
      <c r="CZ312" s="50">
        <f t="shared" si="683"/>
        <v>0</v>
      </c>
      <c r="DA312" s="50">
        <f t="shared" si="683"/>
        <v>0</v>
      </c>
      <c r="DB312" s="50">
        <f t="shared" si="683"/>
        <v>0</v>
      </c>
      <c r="DC312" s="50">
        <f t="shared" si="683"/>
        <v>0</v>
      </c>
      <c r="DD312" s="50">
        <f t="shared" si="683"/>
        <v>0</v>
      </c>
      <c r="DE312" s="50">
        <f t="shared" si="683"/>
        <v>207981118.48000002</v>
      </c>
      <c r="DF312" s="50">
        <f t="shared" si="683"/>
        <v>314871960</v>
      </c>
      <c r="DG312" s="50">
        <f t="shared" si="683"/>
        <v>235510192</v>
      </c>
      <c r="DH312" s="50">
        <f t="shared" si="683"/>
        <v>235510192</v>
      </c>
      <c r="DI312" s="50">
        <f t="shared" si="683"/>
        <v>0</v>
      </c>
      <c r="DJ312" s="50">
        <f t="shared" si="683"/>
        <v>0</v>
      </c>
      <c r="DK312" s="50">
        <f t="shared" si="683"/>
        <v>0</v>
      </c>
      <c r="DL312" s="50">
        <f t="shared" si="683"/>
        <v>0</v>
      </c>
      <c r="DM312" s="50">
        <f t="shared" si="683"/>
        <v>0</v>
      </c>
      <c r="DN312" s="50">
        <f t="shared" si="683"/>
        <v>0</v>
      </c>
      <c r="DO312" s="50">
        <f t="shared" si="683"/>
        <v>259679925</v>
      </c>
      <c r="DP312" s="50">
        <f t="shared" si="683"/>
        <v>199658627</v>
      </c>
      <c r="DQ312" s="50">
        <f t="shared" si="683"/>
        <v>199658627</v>
      </c>
      <c r="DR312" s="50">
        <f t="shared" si="683"/>
        <v>0</v>
      </c>
      <c r="DS312" s="50">
        <f t="shared" si="683"/>
        <v>214220552.03439999</v>
      </c>
      <c r="DT312" s="50">
        <f t="shared" si="683"/>
        <v>0</v>
      </c>
      <c r="DU312" s="50">
        <f t="shared" si="683"/>
        <v>0</v>
      </c>
      <c r="DV312" s="50">
        <f t="shared" si="683"/>
        <v>0</v>
      </c>
      <c r="DW312" s="50">
        <f t="shared" si="683"/>
        <v>0</v>
      </c>
      <c r="DX312" s="50">
        <f t="shared" si="683"/>
        <v>0</v>
      </c>
      <c r="DY312" s="50">
        <f t="shared" si="683"/>
        <v>0</v>
      </c>
      <c r="DZ312" s="50">
        <f t="shared" si="683"/>
        <v>0</v>
      </c>
      <c r="EA312" s="50">
        <f t="shared" si="683"/>
        <v>0</v>
      </c>
      <c r="EB312" s="50">
        <f t="shared" si="683"/>
        <v>0</v>
      </c>
      <c r="EC312" s="50">
        <f t="shared" si="683"/>
        <v>0</v>
      </c>
      <c r="ED312" s="50">
        <f t="shared" si="683"/>
        <v>0</v>
      </c>
      <c r="EE312" s="50">
        <f t="shared" si="683"/>
        <v>0</v>
      </c>
      <c r="EF312" s="50">
        <f t="shared" si="683"/>
        <v>0</v>
      </c>
      <c r="EG312" s="50">
        <f t="shared" si="683"/>
        <v>0</v>
      </c>
      <c r="EH312" s="50">
        <f t="shared" si="683"/>
        <v>0</v>
      </c>
      <c r="EI312" s="50">
        <f t="shared" si="683"/>
        <v>0</v>
      </c>
      <c r="EJ312" s="50">
        <f t="shared" si="683"/>
        <v>0</v>
      </c>
      <c r="EK312" s="50">
        <f t="shared" si="683"/>
        <v>0</v>
      </c>
      <c r="EL312" s="50">
        <f t="shared" si="683"/>
        <v>0</v>
      </c>
      <c r="EM312" s="50">
        <f t="shared" si="683"/>
        <v>0</v>
      </c>
      <c r="EN312" s="50">
        <f t="shared" si="683"/>
        <v>0</v>
      </c>
      <c r="EO312" s="50">
        <f t="shared" si="683"/>
        <v>0</v>
      </c>
      <c r="EP312" s="50">
        <f t="shared" si="683"/>
        <v>0</v>
      </c>
      <c r="EQ312" s="50">
        <f t="shared" si="683"/>
        <v>0</v>
      </c>
      <c r="ER312" s="50">
        <f t="shared" si="683"/>
        <v>0</v>
      </c>
      <c r="ES312" s="50">
        <f t="shared" si="683"/>
        <v>0</v>
      </c>
      <c r="ET312" s="50">
        <f t="shared" si="683"/>
        <v>0</v>
      </c>
      <c r="EU312" s="50">
        <f t="shared" si="683"/>
        <v>0</v>
      </c>
      <c r="EV312" s="50">
        <f t="shared" si="683"/>
        <v>0</v>
      </c>
      <c r="EW312" s="50">
        <f t="shared" ref="EW312" si="684">EW313+EW317</f>
        <v>214220552.03439999</v>
      </c>
      <c r="EX312" s="50">
        <f t="shared" ref="EX312:GZ312" si="685">EX313+EX317</f>
        <v>259679925</v>
      </c>
      <c r="EY312" s="50">
        <f t="shared" si="685"/>
        <v>199658627</v>
      </c>
      <c r="EZ312" s="50">
        <f t="shared" si="685"/>
        <v>199658627</v>
      </c>
      <c r="FA312" s="50">
        <f t="shared" si="685"/>
        <v>0</v>
      </c>
      <c r="FB312" s="50">
        <f t="shared" si="685"/>
        <v>0</v>
      </c>
      <c r="FC312" s="50">
        <f t="shared" si="685"/>
        <v>0</v>
      </c>
      <c r="FD312" s="50">
        <f t="shared" si="685"/>
        <v>0</v>
      </c>
      <c r="FE312" s="50">
        <f t="shared" si="685"/>
        <v>0</v>
      </c>
      <c r="FF312" s="50">
        <f t="shared" si="685"/>
        <v>0</v>
      </c>
      <c r="FG312" s="50">
        <f t="shared" si="685"/>
        <v>0</v>
      </c>
      <c r="FH312" s="50">
        <f t="shared" si="685"/>
        <v>341171030</v>
      </c>
      <c r="FI312" s="50">
        <f t="shared" si="685"/>
        <v>34132000</v>
      </c>
      <c r="FJ312" s="50">
        <f t="shared" si="685"/>
        <v>1800000</v>
      </c>
      <c r="FK312" s="50">
        <f t="shared" si="685"/>
        <v>0</v>
      </c>
      <c r="FL312" s="50">
        <f t="shared" si="685"/>
        <v>220647168.59543198</v>
      </c>
      <c r="FM312" s="50">
        <f t="shared" si="685"/>
        <v>0</v>
      </c>
      <c r="FN312" s="50">
        <f t="shared" si="685"/>
        <v>0</v>
      </c>
      <c r="FO312" s="50">
        <f t="shared" si="685"/>
        <v>0</v>
      </c>
      <c r="FP312" s="50">
        <f t="shared" si="685"/>
        <v>0</v>
      </c>
      <c r="FQ312" s="50">
        <f t="shared" si="685"/>
        <v>0</v>
      </c>
      <c r="FR312" s="50">
        <f t="shared" si="685"/>
        <v>0</v>
      </c>
      <c r="FS312" s="50">
        <f t="shared" si="685"/>
        <v>0</v>
      </c>
      <c r="FT312" s="50">
        <f t="shared" si="685"/>
        <v>0</v>
      </c>
      <c r="FU312" s="50">
        <f t="shared" si="685"/>
        <v>0</v>
      </c>
      <c r="FV312" s="50">
        <f t="shared" si="685"/>
        <v>0</v>
      </c>
      <c r="FW312" s="50">
        <f t="shared" si="685"/>
        <v>0</v>
      </c>
      <c r="FX312" s="50">
        <f t="shared" si="685"/>
        <v>0</v>
      </c>
      <c r="FY312" s="50">
        <f t="shared" si="685"/>
        <v>0</v>
      </c>
      <c r="FZ312" s="50">
        <f t="shared" si="685"/>
        <v>0</v>
      </c>
      <c r="GA312" s="50">
        <f t="shared" si="685"/>
        <v>0</v>
      </c>
      <c r="GB312" s="50">
        <f t="shared" si="685"/>
        <v>0</v>
      </c>
      <c r="GC312" s="50">
        <f t="shared" si="685"/>
        <v>0</v>
      </c>
      <c r="GD312" s="50">
        <f t="shared" si="685"/>
        <v>0</v>
      </c>
      <c r="GE312" s="50">
        <f t="shared" si="685"/>
        <v>0</v>
      </c>
      <c r="GF312" s="50">
        <f t="shared" si="685"/>
        <v>0</v>
      </c>
      <c r="GG312" s="50">
        <f t="shared" si="685"/>
        <v>0</v>
      </c>
      <c r="GH312" s="50">
        <f t="shared" si="685"/>
        <v>0</v>
      </c>
      <c r="GI312" s="50">
        <f t="shared" si="685"/>
        <v>0</v>
      </c>
      <c r="GJ312" s="50">
        <f t="shared" si="685"/>
        <v>0</v>
      </c>
      <c r="GK312" s="50">
        <f t="shared" si="685"/>
        <v>0</v>
      </c>
      <c r="GL312" s="50">
        <f t="shared" si="685"/>
        <v>0</v>
      </c>
      <c r="GM312" s="50">
        <f t="shared" si="685"/>
        <v>0</v>
      </c>
      <c r="GN312" s="50">
        <f t="shared" si="685"/>
        <v>0</v>
      </c>
      <c r="GO312" s="50">
        <f t="shared" si="685"/>
        <v>0</v>
      </c>
      <c r="GP312" s="50">
        <f t="shared" si="685"/>
        <v>0</v>
      </c>
      <c r="GQ312" s="50">
        <f t="shared" si="685"/>
        <v>0</v>
      </c>
      <c r="GR312" s="50">
        <f t="shared" si="685"/>
        <v>0</v>
      </c>
      <c r="GS312" s="50">
        <f t="shared" si="685"/>
        <v>0</v>
      </c>
      <c r="GT312" s="50">
        <f t="shared" si="685"/>
        <v>0</v>
      </c>
      <c r="GU312" s="50">
        <f t="shared" si="685"/>
        <v>220647168.59543198</v>
      </c>
      <c r="GV312" s="50">
        <f t="shared" si="685"/>
        <v>341171030</v>
      </c>
      <c r="GW312" s="50">
        <f t="shared" si="685"/>
        <v>34132000</v>
      </c>
      <c r="GX312" s="50">
        <f t="shared" si="685"/>
        <v>1800000</v>
      </c>
      <c r="GY312" s="50">
        <f t="shared" si="685"/>
        <v>0</v>
      </c>
      <c r="GZ312" s="768">
        <f t="shared" si="685"/>
        <v>844772255.10983205</v>
      </c>
      <c r="HA312" s="256"/>
      <c r="HB312" s="263"/>
      <c r="HC312" s="326"/>
    </row>
    <row r="313" spans="1:211" ht="24.75" customHeight="1" x14ac:dyDescent="0.2">
      <c r="A313" s="782"/>
      <c r="B313" s="783"/>
      <c r="C313" s="266">
        <v>72</v>
      </c>
      <c r="D313" s="267" t="s">
        <v>725</v>
      </c>
      <c r="E313" s="270"/>
      <c r="F313" s="270"/>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51">
        <f t="shared" ref="AC313:BL313" si="686">SUM(AC314:AC316)</f>
        <v>0</v>
      </c>
      <c r="AD313" s="51">
        <f t="shared" si="686"/>
        <v>0</v>
      </c>
      <c r="AE313" s="51">
        <f t="shared" si="686"/>
        <v>0</v>
      </c>
      <c r="AF313" s="51">
        <f t="shared" si="686"/>
        <v>0</v>
      </c>
      <c r="AG313" s="51">
        <f t="shared" si="686"/>
        <v>0</v>
      </c>
      <c r="AH313" s="51">
        <f t="shared" si="686"/>
        <v>0</v>
      </c>
      <c r="AI313" s="51">
        <f t="shared" si="686"/>
        <v>0</v>
      </c>
      <c r="AJ313" s="51">
        <f t="shared" si="686"/>
        <v>0</v>
      </c>
      <c r="AK313" s="51">
        <f t="shared" si="686"/>
        <v>130000000</v>
      </c>
      <c r="AL313" s="51">
        <f t="shared" si="686"/>
        <v>103663581</v>
      </c>
      <c r="AM313" s="51">
        <f t="shared" si="686"/>
        <v>82583826</v>
      </c>
      <c r="AN313" s="51">
        <f t="shared" si="686"/>
        <v>82583826</v>
      </c>
      <c r="AO313" s="51">
        <f t="shared" si="686"/>
        <v>0</v>
      </c>
      <c r="AP313" s="51">
        <f t="shared" si="686"/>
        <v>0</v>
      </c>
      <c r="AQ313" s="51">
        <f t="shared" si="686"/>
        <v>0</v>
      </c>
      <c r="AR313" s="51">
        <f t="shared" si="686"/>
        <v>0</v>
      </c>
      <c r="AS313" s="51">
        <f t="shared" si="686"/>
        <v>0</v>
      </c>
      <c r="AT313" s="51">
        <f t="shared" si="686"/>
        <v>0</v>
      </c>
      <c r="AU313" s="51">
        <f t="shared" si="686"/>
        <v>0</v>
      </c>
      <c r="AV313" s="51">
        <f t="shared" si="686"/>
        <v>0</v>
      </c>
      <c r="AW313" s="51">
        <f t="shared" si="686"/>
        <v>0</v>
      </c>
      <c r="AX313" s="51">
        <f t="shared" si="686"/>
        <v>0</v>
      </c>
      <c r="AY313" s="51">
        <f t="shared" si="686"/>
        <v>0</v>
      </c>
      <c r="AZ313" s="51">
        <f t="shared" si="686"/>
        <v>0</v>
      </c>
      <c r="BA313" s="51">
        <f t="shared" si="686"/>
        <v>0</v>
      </c>
      <c r="BB313" s="51">
        <f t="shared" si="686"/>
        <v>0</v>
      </c>
      <c r="BC313" s="51">
        <f t="shared" si="686"/>
        <v>0</v>
      </c>
      <c r="BD313" s="51">
        <f t="shared" si="686"/>
        <v>0</v>
      </c>
      <c r="BE313" s="51">
        <f t="shared" si="686"/>
        <v>0</v>
      </c>
      <c r="BF313" s="51">
        <f t="shared" si="686"/>
        <v>0</v>
      </c>
      <c r="BG313" s="51">
        <f t="shared" si="686"/>
        <v>0</v>
      </c>
      <c r="BH313" s="51">
        <f t="shared" si="686"/>
        <v>0</v>
      </c>
      <c r="BI313" s="51">
        <f t="shared" si="686"/>
        <v>0</v>
      </c>
      <c r="BJ313" s="51">
        <f t="shared" si="686"/>
        <v>0</v>
      </c>
      <c r="BK313" s="51">
        <f t="shared" si="686"/>
        <v>0</v>
      </c>
      <c r="BL313" s="51">
        <f t="shared" si="686"/>
        <v>0</v>
      </c>
      <c r="BM313" s="51">
        <f t="shared" ref="BM313:DX313" si="687">SUM(BM314:BM316)</f>
        <v>130000000</v>
      </c>
      <c r="BN313" s="51">
        <f t="shared" si="687"/>
        <v>103663581</v>
      </c>
      <c r="BO313" s="51">
        <f t="shared" si="687"/>
        <v>82583826</v>
      </c>
      <c r="BP313" s="51">
        <f t="shared" si="687"/>
        <v>82583826</v>
      </c>
      <c r="BQ313" s="51">
        <f t="shared" si="687"/>
        <v>0</v>
      </c>
      <c r="BR313" s="51">
        <f t="shared" si="687"/>
        <v>0</v>
      </c>
      <c r="BS313" s="51">
        <f t="shared" si="687"/>
        <v>0</v>
      </c>
      <c r="BT313" s="51">
        <f t="shared" si="687"/>
        <v>0</v>
      </c>
      <c r="BU313" s="51">
        <f t="shared" si="687"/>
        <v>0</v>
      </c>
      <c r="BV313" s="51">
        <f t="shared" si="687"/>
        <v>160171960</v>
      </c>
      <c r="BW313" s="51">
        <f t="shared" si="687"/>
        <v>127300193</v>
      </c>
      <c r="BX313" s="51">
        <f t="shared" si="687"/>
        <v>127300193</v>
      </c>
      <c r="BY313" s="51">
        <f t="shared" si="687"/>
        <v>0</v>
      </c>
      <c r="BZ313" s="51">
        <f t="shared" si="687"/>
        <v>133900000</v>
      </c>
      <c r="CA313" s="51">
        <f t="shared" si="687"/>
        <v>0</v>
      </c>
      <c r="CB313" s="51">
        <f t="shared" si="687"/>
        <v>0</v>
      </c>
      <c r="CC313" s="51">
        <f t="shared" si="687"/>
        <v>0</v>
      </c>
      <c r="CD313" s="51">
        <f t="shared" si="687"/>
        <v>0</v>
      </c>
      <c r="CE313" s="51">
        <f t="shared" si="687"/>
        <v>0</v>
      </c>
      <c r="CF313" s="51">
        <f t="shared" si="687"/>
        <v>0</v>
      </c>
      <c r="CG313" s="51">
        <f t="shared" si="687"/>
        <v>0</v>
      </c>
      <c r="CH313" s="51">
        <f t="shared" si="687"/>
        <v>0</v>
      </c>
      <c r="CI313" s="51">
        <f t="shared" si="687"/>
        <v>0</v>
      </c>
      <c r="CJ313" s="51">
        <f t="shared" si="687"/>
        <v>0</v>
      </c>
      <c r="CK313" s="51">
        <f t="shared" si="687"/>
        <v>0</v>
      </c>
      <c r="CL313" s="51">
        <f t="shared" si="687"/>
        <v>0</v>
      </c>
      <c r="CM313" s="51">
        <f t="shared" si="687"/>
        <v>0</v>
      </c>
      <c r="CN313" s="51">
        <f t="shared" si="687"/>
        <v>0</v>
      </c>
      <c r="CO313" s="51">
        <f t="shared" si="687"/>
        <v>0</v>
      </c>
      <c r="CP313" s="51">
        <f t="shared" si="687"/>
        <v>0</v>
      </c>
      <c r="CQ313" s="51">
        <f t="shared" si="687"/>
        <v>0</v>
      </c>
      <c r="CR313" s="51">
        <f t="shared" si="687"/>
        <v>0</v>
      </c>
      <c r="CS313" s="51">
        <f t="shared" si="687"/>
        <v>0</v>
      </c>
      <c r="CT313" s="51">
        <f t="shared" si="687"/>
        <v>0</v>
      </c>
      <c r="CU313" s="51">
        <f t="shared" si="687"/>
        <v>0</v>
      </c>
      <c r="CV313" s="51">
        <f t="shared" si="687"/>
        <v>0</v>
      </c>
      <c r="CW313" s="51">
        <f t="shared" si="687"/>
        <v>0</v>
      </c>
      <c r="CX313" s="51">
        <f t="shared" si="687"/>
        <v>0</v>
      </c>
      <c r="CY313" s="51">
        <f t="shared" si="687"/>
        <v>0</v>
      </c>
      <c r="CZ313" s="51">
        <f t="shared" si="687"/>
        <v>0</v>
      </c>
      <c r="DA313" s="51">
        <f t="shared" si="687"/>
        <v>0</v>
      </c>
      <c r="DB313" s="51">
        <f t="shared" si="687"/>
        <v>0</v>
      </c>
      <c r="DC313" s="51">
        <f t="shared" si="687"/>
        <v>0</v>
      </c>
      <c r="DD313" s="51">
        <f t="shared" si="687"/>
        <v>0</v>
      </c>
      <c r="DE313" s="51">
        <f t="shared" si="687"/>
        <v>133900000</v>
      </c>
      <c r="DF313" s="51">
        <f t="shared" si="687"/>
        <v>160171960</v>
      </c>
      <c r="DG313" s="51">
        <f t="shared" si="687"/>
        <v>127300193</v>
      </c>
      <c r="DH313" s="51">
        <f t="shared" si="687"/>
        <v>127300193</v>
      </c>
      <c r="DI313" s="51">
        <f t="shared" si="687"/>
        <v>0</v>
      </c>
      <c r="DJ313" s="51">
        <f t="shared" si="687"/>
        <v>0</v>
      </c>
      <c r="DK313" s="51">
        <f t="shared" si="687"/>
        <v>0</v>
      </c>
      <c r="DL313" s="51">
        <f t="shared" si="687"/>
        <v>0</v>
      </c>
      <c r="DM313" s="51">
        <f t="shared" si="687"/>
        <v>0</v>
      </c>
      <c r="DN313" s="51">
        <f t="shared" si="687"/>
        <v>0</v>
      </c>
      <c r="DO313" s="51">
        <f t="shared" si="687"/>
        <v>176179925</v>
      </c>
      <c r="DP313" s="51">
        <f t="shared" si="687"/>
        <v>132261960</v>
      </c>
      <c r="DQ313" s="51">
        <f t="shared" si="687"/>
        <v>132261960</v>
      </c>
      <c r="DR313" s="51">
        <f t="shared" si="687"/>
        <v>0</v>
      </c>
      <c r="DS313" s="51">
        <f t="shared" si="687"/>
        <v>137917000</v>
      </c>
      <c r="DT313" s="51">
        <f t="shared" si="687"/>
        <v>0</v>
      </c>
      <c r="DU313" s="51">
        <f t="shared" si="687"/>
        <v>0</v>
      </c>
      <c r="DV313" s="51">
        <f t="shared" si="687"/>
        <v>0</v>
      </c>
      <c r="DW313" s="51">
        <f t="shared" si="687"/>
        <v>0</v>
      </c>
      <c r="DX313" s="51">
        <f t="shared" si="687"/>
        <v>0</v>
      </c>
      <c r="DY313" s="51">
        <f t="shared" ref="DY313:EW313" si="688">SUM(DY314:DY316)</f>
        <v>0</v>
      </c>
      <c r="DZ313" s="51">
        <f t="shared" si="688"/>
        <v>0</v>
      </c>
      <c r="EA313" s="51">
        <f t="shared" si="688"/>
        <v>0</v>
      </c>
      <c r="EB313" s="51">
        <f t="shared" si="688"/>
        <v>0</v>
      </c>
      <c r="EC313" s="51">
        <f t="shared" si="688"/>
        <v>0</v>
      </c>
      <c r="ED313" s="51">
        <f t="shared" si="688"/>
        <v>0</v>
      </c>
      <c r="EE313" s="51">
        <f t="shared" si="688"/>
        <v>0</v>
      </c>
      <c r="EF313" s="51">
        <f t="shared" si="688"/>
        <v>0</v>
      </c>
      <c r="EG313" s="51">
        <f t="shared" si="688"/>
        <v>0</v>
      </c>
      <c r="EH313" s="51">
        <f t="shared" si="688"/>
        <v>0</v>
      </c>
      <c r="EI313" s="51">
        <f t="shared" si="688"/>
        <v>0</v>
      </c>
      <c r="EJ313" s="51">
        <f t="shared" si="688"/>
        <v>0</v>
      </c>
      <c r="EK313" s="51">
        <f t="shared" si="688"/>
        <v>0</v>
      </c>
      <c r="EL313" s="51">
        <f t="shared" si="688"/>
        <v>0</v>
      </c>
      <c r="EM313" s="51">
        <f t="shared" si="688"/>
        <v>0</v>
      </c>
      <c r="EN313" s="51">
        <f t="shared" si="688"/>
        <v>0</v>
      </c>
      <c r="EO313" s="51">
        <f t="shared" si="688"/>
        <v>0</v>
      </c>
      <c r="EP313" s="51">
        <f t="shared" si="688"/>
        <v>0</v>
      </c>
      <c r="EQ313" s="51">
        <f t="shared" si="688"/>
        <v>0</v>
      </c>
      <c r="ER313" s="51">
        <f t="shared" si="688"/>
        <v>0</v>
      </c>
      <c r="ES313" s="51">
        <f t="shared" si="688"/>
        <v>0</v>
      </c>
      <c r="ET313" s="51">
        <f t="shared" si="688"/>
        <v>0</v>
      </c>
      <c r="EU313" s="51">
        <f t="shared" si="688"/>
        <v>0</v>
      </c>
      <c r="EV313" s="51">
        <f t="shared" si="688"/>
        <v>0</v>
      </c>
      <c r="EW313" s="51">
        <f t="shared" si="688"/>
        <v>137917000</v>
      </c>
      <c r="EX313" s="51">
        <f t="shared" ref="EX313:GZ313" si="689">SUM(EX314:EX316)</f>
        <v>176179925</v>
      </c>
      <c r="EY313" s="51">
        <f t="shared" si="689"/>
        <v>132261960</v>
      </c>
      <c r="EZ313" s="51">
        <f t="shared" si="689"/>
        <v>132261960</v>
      </c>
      <c r="FA313" s="51">
        <f t="shared" si="689"/>
        <v>0</v>
      </c>
      <c r="FB313" s="51">
        <f t="shared" si="689"/>
        <v>0</v>
      </c>
      <c r="FC313" s="51">
        <f t="shared" si="689"/>
        <v>0</v>
      </c>
      <c r="FD313" s="51">
        <f t="shared" si="689"/>
        <v>0</v>
      </c>
      <c r="FE313" s="51">
        <f t="shared" si="689"/>
        <v>0</v>
      </c>
      <c r="FF313" s="51">
        <f t="shared" si="689"/>
        <v>0</v>
      </c>
      <c r="FG313" s="51">
        <f t="shared" si="689"/>
        <v>0</v>
      </c>
      <c r="FH313" s="51">
        <f t="shared" si="689"/>
        <v>166171030</v>
      </c>
      <c r="FI313" s="51">
        <f t="shared" si="689"/>
        <v>34132000</v>
      </c>
      <c r="FJ313" s="51">
        <f t="shared" si="689"/>
        <v>1800000</v>
      </c>
      <c r="FK313" s="51">
        <f t="shared" si="689"/>
        <v>0</v>
      </c>
      <c r="FL313" s="51">
        <f t="shared" si="689"/>
        <v>142054510</v>
      </c>
      <c r="FM313" s="51">
        <f t="shared" si="689"/>
        <v>0</v>
      </c>
      <c r="FN313" s="51">
        <f t="shared" si="689"/>
        <v>0</v>
      </c>
      <c r="FO313" s="51">
        <f t="shared" si="689"/>
        <v>0</v>
      </c>
      <c r="FP313" s="51">
        <f t="shared" si="689"/>
        <v>0</v>
      </c>
      <c r="FQ313" s="51">
        <f t="shared" si="689"/>
        <v>0</v>
      </c>
      <c r="FR313" s="51">
        <f t="shared" si="689"/>
        <v>0</v>
      </c>
      <c r="FS313" s="51">
        <f t="shared" si="689"/>
        <v>0</v>
      </c>
      <c r="FT313" s="51">
        <f t="shared" si="689"/>
        <v>0</v>
      </c>
      <c r="FU313" s="51">
        <f t="shared" si="689"/>
        <v>0</v>
      </c>
      <c r="FV313" s="51">
        <f t="shared" si="689"/>
        <v>0</v>
      </c>
      <c r="FW313" s="51">
        <f t="shared" si="689"/>
        <v>0</v>
      </c>
      <c r="FX313" s="51">
        <f t="shared" si="689"/>
        <v>0</v>
      </c>
      <c r="FY313" s="51">
        <f t="shared" si="689"/>
        <v>0</v>
      </c>
      <c r="FZ313" s="51">
        <f t="shared" si="689"/>
        <v>0</v>
      </c>
      <c r="GA313" s="51">
        <f t="shared" si="689"/>
        <v>0</v>
      </c>
      <c r="GB313" s="51">
        <f t="shared" si="689"/>
        <v>0</v>
      </c>
      <c r="GC313" s="51">
        <f t="shared" si="689"/>
        <v>0</v>
      </c>
      <c r="GD313" s="51">
        <f t="shared" si="689"/>
        <v>0</v>
      </c>
      <c r="GE313" s="51">
        <f t="shared" si="689"/>
        <v>0</v>
      </c>
      <c r="GF313" s="51">
        <f t="shared" si="689"/>
        <v>0</v>
      </c>
      <c r="GG313" s="51">
        <f t="shared" si="689"/>
        <v>0</v>
      </c>
      <c r="GH313" s="51">
        <f t="shared" si="689"/>
        <v>0</v>
      </c>
      <c r="GI313" s="51">
        <f t="shared" si="689"/>
        <v>0</v>
      </c>
      <c r="GJ313" s="51">
        <f t="shared" si="689"/>
        <v>0</v>
      </c>
      <c r="GK313" s="51">
        <f t="shared" si="689"/>
        <v>0</v>
      </c>
      <c r="GL313" s="51">
        <f t="shared" si="689"/>
        <v>0</v>
      </c>
      <c r="GM313" s="51">
        <f t="shared" si="689"/>
        <v>0</v>
      </c>
      <c r="GN313" s="51">
        <f t="shared" si="689"/>
        <v>0</v>
      </c>
      <c r="GO313" s="51">
        <f t="shared" si="689"/>
        <v>0</v>
      </c>
      <c r="GP313" s="51">
        <f t="shared" si="689"/>
        <v>0</v>
      </c>
      <c r="GQ313" s="51">
        <f t="shared" si="689"/>
        <v>0</v>
      </c>
      <c r="GR313" s="51">
        <f t="shared" si="689"/>
        <v>0</v>
      </c>
      <c r="GS313" s="51">
        <f t="shared" si="689"/>
        <v>0</v>
      </c>
      <c r="GT313" s="51">
        <f t="shared" si="689"/>
        <v>0</v>
      </c>
      <c r="GU313" s="51">
        <f t="shared" si="689"/>
        <v>142054510</v>
      </c>
      <c r="GV313" s="51">
        <f t="shared" si="689"/>
        <v>166171030</v>
      </c>
      <c r="GW313" s="51">
        <f t="shared" si="689"/>
        <v>34132000</v>
      </c>
      <c r="GX313" s="51">
        <f t="shared" si="689"/>
        <v>1800000</v>
      </c>
      <c r="GY313" s="51">
        <f t="shared" si="689"/>
        <v>0</v>
      </c>
      <c r="GZ313" s="771">
        <f t="shared" si="689"/>
        <v>543871510</v>
      </c>
      <c r="HA313" s="269"/>
      <c r="HB313" s="266"/>
      <c r="HC313" s="326"/>
    </row>
    <row r="314" spans="1:211" ht="56.25" customHeight="1" x14ac:dyDescent="0.2">
      <c r="A314" s="782"/>
      <c r="B314" s="357"/>
      <c r="C314" s="527">
        <v>36</v>
      </c>
      <c r="D314" s="729" t="s">
        <v>705</v>
      </c>
      <c r="E314" s="834">
        <v>0.4</v>
      </c>
      <c r="F314" s="834">
        <v>0.6</v>
      </c>
      <c r="G314" s="287">
        <v>209</v>
      </c>
      <c r="H314" s="283" t="s">
        <v>726</v>
      </c>
      <c r="I314" s="297" t="s">
        <v>727</v>
      </c>
      <c r="J314" s="284" t="s">
        <v>708</v>
      </c>
      <c r="K314" s="475">
        <v>4</v>
      </c>
      <c r="L314" s="333" t="s">
        <v>58</v>
      </c>
      <c r="M314" s="313">
        <v>1</v>
      </c>
      <c r="N314" s="313">
        <v>1</v>
      </c>
      <c r="O314" s="281">
        <v>1</v>
      </c>
      <c r="P314" s="430">
        <v>1</v>
      </c>
      <c r="Q314" s="313">
        <v>1</v>
      </c>
      <c r="R314" s="289"/>
      <c r="S314" s="432">
        <v>1</v>
      </c>
      <c r="T314" s="313">
        <v>1</v>
      </c>
      <c r="U314" s="313"/>
      <c r="V314" s="432">
        <v>1</v>
      </c>
      <c r="W314" s="313">
        <v>1</v>
      </c>
      <c r="X314" s="333"/>
      <c r="Y314" s="333">
        <v>0.5</v>
      </c>
      <c r="Z314" s="514">
        <f>BM314/$BM$313</f>
        <v>0.14246153846153847</v>
      </c>
      <c r="AA314" s="286">
        <v>3</v>
      </c>
      <c r="AB314" s="285" t="s">
        <v>455</v>
      </c>
      <c r="AC314" s="57"/>
      <c r="AD314" s="58"/>
      <c r="AE314" s="59"/>
      <c r="AF314" s="59"/>
      <c r="AG314" s="57"/>
      <c r="AH314" s="58"/>
      <c r="AI314" s="58"/>
      <c r="AJ314" s="58"/>
      <c r="AK314" s="57">
        <v>18520000</v>
      </c>
      <c r="AL314" s="58">
        <v>18520000</v>
      </c>
      <c r="AM314" s="58">
        <v>18520000</v>
      </c>
      <c r="AN314" s="58">
        <v>18520000</v>
      </c>
      <c r="AO314" s="57"/>
      <c r="AP314" s="58"/>
      <c r="AQ314" s="58"/>
      <c r="AR314" s="58"/>
      <c r="AS314" s="57"/>
      <c r="AT314" s="58"/>
      <c r="AU314" s="59"/>
      <c r="AV314" s="59"/>
      <c r="AW314" s="57"/>
      <c r="AX314" s="58"/>
      <c r="AY314" s="58"/>
      <c r="AZ314" s="58"/>
      <c r="BA314" s="57"/>
      <c r="BB314" s="58"/>
      <c r="BC314" s="58"/>
      <c r="BD314" s="58"/>
      <c r="BE314" s="57"/>
      <c r="BF314" s="58"/>
      <c r="BG314" s="59"/>
      <c r="BH314" s="59"/>
      <c r="BI314" s="57"/>
      <c r="BJ314" s="58"/>
      <c r="BK314" s="58"/>
      <c r="BL314" s="58"/>
      <c r="BM314" s="53">
        <f>+AC314+AG314+AK314+AO314+AS314+AW314+BA314+BE314+BI314</f>
        <v>18520000</v>
      </c>
      <c r="BN314" s="54">
        <f t="shared" ref="BN314:BP316" si="690">AD314+AH314+AL314+AP314+AT314+AX314+BB314+BF314+BJ314</f>
        <v>18520000</v>
      </c>
      <c r="BO314" s="54">
        <f t="shared" si="690"/>
        <v>18520000</v>
      </c>
      <c r="BP314" s="54">
        <f t="shared" si="690"/>
        <v>18520000</v>
      </c>
      <c r="BQ314" s="87"/>
      <c r="BR314" s="87"/>
      <c r="BS314" s="87"/>
      <c r="BT314" s="87"/>
      <c r="BU314" s="87"/>
      <c r="BV314" s="87">
        <v>58154184</v>
      </c>
      <c r="BW314" s="87">
        <v>49156016</v>
      </c>
      <c r="BX314" s="87">
        <v>49156016</v>
      </c>
      <c r="BY314" s="87"/>
      <c r="BZ314" s="87">
        <v>19075600</v>
      </c>
      <c r="CA314" s="87"/>
      <c r="CB314" s="87"/>
      <c r="CC314" s="87"/>
      <c r="CD314" s="87"/>
      <c r="CE314" s="87"/>
      <c r="CF314" s="87"/>
      <c r="CG314" s="87"/>
      <c r="CH314" s="87"/>
      <c r="CI314" s="87"/>
      <c r="CJ314" s="87"/>
      <c r="CK314" s="87"/>
      <c r="CL314" s="87"/>
      <c r="CM314" s="87"/>
      <c r="CN314" s="87"/>
      <c r="CO314" s="87"/>
      <c r="CP314" s="87"/>
      <c r="CQ314" s="87"/>
      <c r="CR314" s="87"/>
      <c r="CS314" s="87"/>
      <c r="CT314" s="87"/>
      <c r="CU314" s="87"/>
      <c r="CV314" s="87"/>
      <c r="CW314" s="87"/>
      <c r="CX314" s="87"/>
      <c r="CY314" s="87"/>
      <c r="CZ314" s="87"/>
      <c r="DA314" s="87"/>
      <c r="DB314" s="87"/>
      <c r="DC314" s="87"/>
      <c r="DD314" s="87"/>
      <c r="DE314" s="85">
        <f t="shared" ref="DE314:DH316" si="691">BQ314+BU314+BZ314+CE314+CI314+CM314+CQ314+CV314+DA314</f>
        <v>19075600</v>
      </c>
      <c r="DF314" s="100">
        <f t="shared" si="691"/>
        <v>58154184</v>
      </c>
      <c r="DG314" s="100">
        <f t="shared" si="691"/>
        <v>49156016</v>
      </c>
      <c r="DH314" s="100">
        <f t="shared" si="691"/>
        <v>49156016</v>
      </c>
      <c r="DI314" s="100"/>
      <c r="DJ314" s="88"/>
      <c r="DK314" s="66"/>
      <c r="DL314" s="88"/>
      <c r="DM314" s="88"/>
      <c r="DN314" s="88"/>
      <c r="DO314" s="88">
        <v>59100000</v>
      </c>
      <c r="DP314" s="88">
        <v>49199000</v>
      </c>
      <c r="DQ314" s="88">
        <v>49199000</v>
      </c>
      <c r="DR314" s="88"/>
      <c r="DS314" s="88">
        <v>19600000</v>
      </c>
      <c r="DT314" s="88"/>
      <c r="DU314" s="88"/>
      <c r="DV314" s="88"/>
      <c r="DW314" s="88"/>
      <c r="DX314" s="88"/>
      <c r="DY314" s="88"/>
      <c r="DZ314" s="88"/>
      <c r="EA314" s="88"/>
      <c r="EB314" s="88"/>
      <c r="EC314" s="88"/>
      <c r="ED314" s="88"/>
      <c r="EE314" s="88"/>
      <c r="EF314" s="88"/>
      <c r="EG314" s="88"/>
      <c r="EH314" s="88"/>
      <c r="EI314" s="88"/>
      <c r="EJ314" s="88"/>
      <c r="EK314" s="88"/>
      <c r="EL314" s="88"/>
      <c r="EM314" s="88"/>
      <c r="EN314" s="88"/>
      <c r="EO314" s="88"/>
      <c r="EP314" s="88"/>
      <c r="EQ314" s="88"/>
      <c r="ER314" s="88"/>
      <c r="ES314" s="88"/>
      <c r="ET314" s="85"/>
      <c r="EU314" s="87"/>
      <c r="EV314" s="87"/>
      <c r="EW314" s="85">
        <f t="shared" ref="EW314:EX316" si="692">DJ314+DN314+DS314+DX314+EB314+EF314+EJ314+EN314+ES314</f>
        <v>19600000</v>
      </c>
      <c r="EX314" s="90">
        <f t="shared" si="692"/>
        <v>59100000</v>
      </c>
      <c r="EY314" s="90">
        <f t="shared" ref="EY314:EZ316" si="693">DL314+DP314+DU314+DZ314+ED314+EH314+EL314+EP314+EU314</f>
        <v>49199000</v>
      </c>
      <c r="EZ314" s="90">
        <f t="shared" si="693"/>
        <v>49199000</v>
      </c>
      <c r="FA314" s="192"/>
      <c r="FB314" s="87"/>
      <c r="FC314" s="88"/>
      <c r="FD314" s="88"/>
      <c r="FE314" s="88"/>
      <c r="FF314" s="147"/>
      <c r="FG314" s="87"/>
      <c r="FH314" s="87">
        <v>75000000</v>
      </c>
      <c r="FI314" s="87">
        <v>14112000</v>
      </c>
      <c r="FJ314" s="87">
        <v>1300000</v>
      </c>
      <c r="FK314" s="87"/>
      <c r="FL314" s="87">
        <v>20200000</v>
      </c>
      <c r="FM314" s="87"/>
      <c r="FN314" s="87"/>
      <c r="FO314" s="87"/>
      <c r="FP314" s="87"/>
      <c r="FQ314" s="87"/>
      <c r="FR314" s="87"/>
      <c r="FS314" s="87"/>
      <c r="FT314" s="87"/>
      <c r="FU314" s="87"/>
      <c r="FV314" s="87"/>
      <c r="FW314" s="87"/>
      <c r="FX314" s="87"/>
      <c r="FY314" s="87"/>
      <c r="FZ314" s="87"/>
      <c r="GA314" s="87"/>
      <c r="GB314" s="87"/>
      <c r="GC314" s="87"/>
      <c r="GD314" s="87"/>
      <c r="GE314" s="87"/>
      <c r="GF314" s="87"/>
      <c r="GG314" s="87"/>
      <c r="GH314" s="87"/>
      <c r="GI314" s="87"/>
      <c r="GJ314" s="87"/>
      <c r="GK314" s="87"/>
      <c r="GL314" s="87"/>
      <c r="GM314" s="87"/>
      <c r="GN314" s="87"/>
      <c r="GO314" s="87"/>
      <c r="GP314" s="87"/>
      <c r="GQ314" s="87"/>
      <c r="GR314" s="87"/>
      <c r="GS314" s="87"/>
      <c r="GT314" s="87"/>
      <c r="GU314" s="85">
        <f>FB314+FG314+FL314+FQ314+FV314+GA314+GF314+GK314+GP314</f>
        <v>20200000</v>
      </c>
      <c r="GV314" s="85">
        <f t="shared" ref="GV314:GY316" si="694">GQ314+GL314+GG314+GB314+FW314+FR314+FM314+FH314+FC314</f>
        <v>75000000</v>
      </c>
      <c r="GW314" s="85">
        <f t="shared" si="694"/>
        <v>14112000</v>
      </c>
      <c r="GX314" s="85">
        <f t="shared" si="694"/>
        <v>1300000</v>
      </c>
      <c r="GY314" s="85">
        <f t="shared" si="694"/>
        <v>0</v>
      </c>
      <c r="GZ314" s="772">
        <f>BM314+DE314+EW314+GU314</f>
        <v>77395600</v>
      </c>
      <c r="HA314" s="746" t="s">
        <v>1143</v>
      </c>
      <c r="HB314" s="303" t="s">
        <v>1417</v>
      </c>
      <c r="HC314" s="299" t="s">
        <v>1773</v>
      </c>
    </row>
    <row r="315" spans="1:211" ht="56.25" customHeight="1" x14ac:dyDescent="0.2">
      <c r="A315" s="782"/>
      <c r="B315" s="357"/>
      <c r="C315" s="304"/>
      <c r="D315" s="730"/>
      <c r="E315" s="612"/>
      <c r="F315" s="612"/>
      <c r="G315" s="287">
        <v>210</v>
      </c>
      <c r="H315" s="283" t="s">
        <v>728</v>
      </c>
      <c r="I315" s="280" t="s">
        <v>729</v>
      </c>
      <c r="J315" s="284" t="s">
        <v>708</v>
      </c>
      <c r="K315" s="475">
        <v>4</v>
      </c>
      <c r="L315" s="285" t="s">
        <v>58</v>
      </c>
      <c r="M315" s="286">
        <v>1</v>
      </c>
      <c r="N315" s="286">
        <v>1</v>
      </c>
      <c r="O315" s="287">
        <v>1</v>
      </c>
      <c r="P315" s="288">
        <v>1</v>
      </c>
      <c r="Q315" s="286">
        <v>1</v>
      </c>
      <c r="R315" s="289"/>
      <c r="S315" s="288">
        <v>1</v>
      </c>
      <c r="T315" s="286">
        <v>1</v>
      </c>
      <c r="U315" s="286"/>
      <c r="V315" s="291">
        <v>1</v>
      </c>
      <c r="W315" s="286">
        <v>1</v>
      </c>
      <c r="X315" s="285"/>
      <c r="Y315" s="285">
        <v>0.5</v>
      </c>
      <c r="Z315" s="514">
        <f>BM315/$BM$313</f>
        <v>2.4230769230769229E-2</v>
      </c>
      <c r="AA315" s="286">
        <v>3</v>
      </c>
      <c r="AB315" s="285" t="s">
        <v>455</v>
      </c>
      <c r="AC315" s="57"/>
      <c r="AD315" s="58"/>
      <c r="AE315" s="59"/>
      <c r="AF315" s="59"/>
      <c r="AG315" s="57"/>
      <c r="AH315" s="58"/>
      <c r="AI315" s="58"/>
      <c r="AJ315" s="58"/>
      <c r="AK315" s="58">
        <v>3150000</v>
      </c>
      <c r="AL315" s="58">
        <v>1173201</v>
      </c>
      <c r="AM315" s="58">
        <v>1173201</v>
      </c>
      <c r="AN315" s="58">
        <v>1173201</v>
      </c>
      <c r="AO315" s="57"/>
      <c r="AP315" s="58"/>
      <c r="AQ315" s="58"/>
      <c r="AR315" s="58"/>
      <c r="AS315" s="57"/>
      <c r="AT315" s="58"/>
      <c r="AU315" s="59"/>
      <c r="AV315" s="59"/>
      <c r="AW315" s="57"/>
      <c r="AX315" s="58"/>
      <c r="AY315" s="58"/>
      <c r="AZ315" s="58"/>
      <c r="BA315" s="57"/>
      <c r="BB315" s="58"/>
      <c r="BC315" s="58"/>
      <c r="BD315" s="58"/>
      <c r="BE315" s="57"/>
      <c r="BF315" s="58"/>
      <c r="BG315" s="59"/>
      <c r="BH315" s="59"/>
      <c r="BI315" s="57"/>
      <c r="BJ315" s="58"/>
      <c r="BK315" s="58"/>
      <c r="BL315" s="58"/>
      <c r="BM315" s="53">
        <f>+AC315+AG315+AK315+AO315+AS315+AW315+BA315+BE315+BI315</f>
        <v>3150000</v>
      </c>
      <c r="BN315" s="54">
        <f t="shared" si="690"/>
        <v>1173201</v>
      </c>
      <c r="BO315" s="54">
        <f t="shared" si="690"/>
        <v>1173201</v>
      </c>
      <c r="BP315" s="54">
        <f t="shared" si="690"/>
        <v>1173201</v>
      </c>
      <c r="BQ315" s="87"/>
      <c r="BR315" s="87"/>
      <c r="BS315" s="87"/>
      <c r="BT315" s="87"/>
      <c r="BU315" s="87"/>
      <c r="BV315" s="87">
        <v>89217776</v>
      </c>
      <c r="BW315" s="87">
        <v>69397510</v>
      </c>
      <c r="BX315" s="87">
        <v>69397510</v>
      </c>
      <c r="BY315" s="87"/>
      <c r="BZ315" s="87">
        <v>3244500</v>
      </c>
      <c r="CA315" s="87"/>
      <c r="CB315" s="87"/>
      <c r="CC315" s="87"/>
      <c r="CD315" s="87"/>
      <c r="CE315" s="87"/>
      <c r="CF315" s="87"/>
      <c r="CG315" s="87"/>
      <c r="CH315" s="87"/>
      <c r="CI315" s="87"/>
      <c r="CJ315" s="87"/>
      <c r="CK315" s="87"/>
      <c r="CL315" s="87"/>
      <c r="CM315" s="87"/>
      <c r="CN315" s="87"/>
      <c r="CO315" s="87"/>
      <c r="CP315" s="87"/>
      <c r="CQ315" s="87"/>
      <c r="CR315" s="87"/>
      <c r="CS315" s="87"/>
      <c r="CT315" s="87"/>
      <c r="CU315" s="87"/>
      <c r="CV315" s="87"/>
      <c r="CW315" s="87"/>
      <c r="CX315" s="87"/>
      <c r="CY315" s="87"/>
      <c r="CZ315" s="87"/>
      <c r="DA315" s="87"/>
      <c r="DB315" s="87"/>
      <c r="DC315" s="87"/>
      <c r="DD315" s="87"/>
      <c r="DE315" s="85">
        <f t="shared" si="691"/>
        <v>3244500</v>
      </c>
      <c r="DF315" s="100">
        <f t="shared" si="691"/>
        <v>89217776</v>
      </c>
      <c r="DG315" s="100">
        <f t="shared" si="691"/>
        <v>69397510</v>
      </c>
      <c r="DH315" s="100">
        <f t="shared" si="691"/>
        <v>69397510</v>
      </c>
      <c r="DI315" s="100"/>
      <c r="DJ315" s="88"/>
      <c r="DK315" s="66"/>
      <c r="DL315" s="88"/>
      <c r="DM315" s="88"/>
      <c r="DN315" s="88"/>
      <c r="DO315" s="88">
        <v>65618664</v>
      </c>
      <c r="DP315" s="88">
        <v>52405000</v>
      </c>
      <c r="DQ315" s="88">
        <v>52405000</v>
      </c>
      <c r="DR315" s="88"/>
      <c r="DS315" s="88">
        <v>3340000</v>
      </c>
      <c r="DT315" s="88"/>
      <c r="DU315" s="88"/>
      <c r="DV315" s="88"/>
      <c r="DW315" s="88"/>
      <c r="DX315" s="88"/>
      <c r="DY315" s="88"/>
      <c r="DZ315" s="88"/>
      <c r="EA315" s="88"/>
      <c r="EB315" s="88"/>
      <c r="EC315" s="88"/>
      <c r="ED315" s="88"/>
      <c r="EE315" s="88"/>
      <c r="EF315" s="88"/>
      <c r="EG315" s="88"/>
      <c r="EH315" s="88"/>
      <c r="EI315" s="88"/>
      <c r="EJ315" s="88"/>
      <c r="EK315" s="88"/>
      <c r="EL315" s="88"/>
      <c r="EM315" s="88"/>
      <c r="EN315" s="88"/>
      <c r="EO315" s="88"/>
      <c r="EP315" s="88"/>
      <c r="EQ315" s="88"/>
      <c r="ER315" s="88"/>
      <c r="ES315" s="88"/>
      <c r="ET315" s="85"/>
      <c r="EU315" s="87"/>
      <c r="EV315" s="87"/>
      <c r="EW315" s="85">
        <f t="shared" si="692"/>
        <v>3340000</v>
      </c>
      <c r="EX315" s="90">
        <f t="shared" si="692"/>
        <v>65618664</v>
      </c>
      <c r="EY315" s="90">
        <f t="shared" si="693"/>
        <v>52405000</v>
      </c>
      <c r="EZ315" s="90">
        <f t="shared" si="693"/>
        <v>52405000</v>
      </c>
      <c r="FA315" s="192"/>
      <c r="FB315" s="87"/>
      <c r="FC315" s="88"/>
      <c r="FD315" s="88"/>
      <c r="FE315" s="88"/>
      <c r="FF315" s="147"/>
      <c r="FG315" s="87"/>
      <c r="FH315" s="87">
        <v>56171030</v>
      </c>
      <c r="FI315" s="87">
        <v>11010000</v>
      </c>
      <c r="FJ315" s="87">
        <v>500000</v>
      </c>
      <c r="FK315" s="87"/>
      <c r="FL315" s="87">
        <v>3400000</v>
      </c>
      <c r="FM315" s="87"/>
      <c r="FN315" s="87"/>
      <c r="FO315" s="87"/>
      <c r="FP315" s="87"/>
      <c r="FQ315" s="87"/>
      <c r="FR315" s="87"/>
      <c r="FS315" s="87"/>
      <c r="FT315" s="87"/>
      <c r="FU315" s="87"/>
      <c r="FV315" s="87"/>
      <c r="FW315" s="87"/>
      <c r="FX315" s="87"/>
      <c r="FY315" s="87"/>
      <c r="FZ315" s="87"/>
      <c r="GA315" s="87"/>
      <c r="GB315" s="87"/>
      <c r="GC315" s="87"/>
      <c r="GD315" s="87"/>
      <c r="GE315" s="87"/>
      <c r="GF315" s="87"/>
      <c r="GG315" s="87"/>
      <c r="GH315" s="87"/>
      <c r="GI315" s="87"/>
      <c r="GJ315" s="87"/>
      <c r="GK315" s="87"/>
      <c r="GL315" s="87"/>
      <c r="GM315" s="87"/>
      <c r="GN315" s="87"/>
      <c r="GO315" s="87"/>
      <c r="GP315" s="87"/>
      <c r="GQ315" s="87"/>
      <c r="GR315" s="87"/>
      <c r="GS315" s="87"/>
      <c r="GT315" s="87"/>
      <c r="GU315" s="85">
        <f>FB315+FG315+FL315+FQ315+FV315+GA315+GF315+GK315+GP315</f>
        <v>3400000</v>
      </c>
      <c r="GV315" s="85">
        <f t="shared" si="694"/>
        <v>56171030</v>
      </c>
      <c r="GW315" s="85">
        <f t="shared" si="694"/>
        <v>11010000</v>
      </c>
      <c r="GX315" s="85">
        <f t="shared" si="694"/>
        <v>500000</v>
      </c>
      <c r="GY315" s="85">
        <f t="shared" si="694"/>
        <v>0</v>
      </c>
      <c r="GZ315" s="772">
        <f>BM315+DE315+EW315+GU315</f>
        <v>13134500</v>
      </c>
      <c r="HA315" s="738" t="s">
        <v>1144</v>
      </c>
      <c r="HB315" s="303" t="s">
        <v>1418</v>
      </c>
      <c r="HC315" s="299" t="s">
        <v>1774</v>
      </c>
    </row>
    <row r="316" spans="1:211" ht="56.25" customHeight="1" x14ac:dyDescent="0.2">
      <c r="A316" s="782"/>
      <c r="B316" s="357"/>
      <c r="C316" s="300"/>
      <c r="D316" s="731"/>
      <c r="E316" s="420"/>
      <c r="F316" s="420"/>
      <c r="G316" s="859">
        <v>211</v>
      </c>
      <c r="H316" s="283" t="s">
        <v>730</v>
      </c>
      <c r="I316" s="280" t="s">
        <v>731</v>
      </c>
      <c r="J316" s="284" t="s">
        <v>708</v>
      </c>
      <c r="K316" s="475">
        <v>4</v>
      </c>
      <c r="L316" s="333" t="s">
        <v>58</v>
      </c>
      <c r="M316" s="313">
        <v>1</v>
      </c>
      <c r="N316" s="313">
        <v>1</v>
      </c>
      <c r="O316" s="281">
        <v>1</v>
      </c>
      <c r="P316" s="430">
        <v>1</v>
      </c>
      <c r="Q316" s="313">
        <v>1</v>
      </c>
      <c r="R316" s="289"/>
      <c r="S316" s="432">
        <v>1</v>
      </c>
      <c r="T316" s="313">
        <v>1</v>
      </c>
      <c r="U316" s="313"/>
      <c r="V316" s="432">
        <v>1</v>
      </c>
      <c r="W316" s="313">
        <v>1</v>
      </c>
      <c r="X316" s="333"/>
      <c r="Y316" s="701">
        <v>1</v>
      </c>
      <c r="Z316" s="514">
        <f>BM316/$BM$313</f>
        <v>0.8333076923076923</v>
      </c>
      <c r="AA316" s="286">
        <v>3</v>
      </c>
      <c r="AB316" s="285" t="s">
        <v>455</v>
      </c>
      <c r="AC316" s="57"/>
      <c r="AD316" s="58"/>
      <c r="AE316" s="59"/>
      <c r="AF316" s="59"/>
      <c r="AG316" s="57"/>
      <c r="AH316" s="58"/>
      <c r="AI316" s="58"/>
      <c r="AJ316" s="58"/>
      <c r="AK316" s="78">
        <v>108330000</v>
      </c>
      <c r="AL316" s="58">
        <v>83970380</v>
      </c>
      <c r="AM316" s="58">
        <v>62890625</v>
      </c>
      <c r="AN316" s="58">
        <v>62890625</v>
      </c>
      <c r="AO316" s="57"/>
      <c r="AP316" s="58"/>
      <c r="AQ316" s="58"/>
      <c r="AR316" s="58"/>
      <c r="AS316" s="57"/>
      <c r="AT316" s="58"/>
      <c r="AU316" s="59"/>
      <c r="AV316" s="59"/>
      <c r="AW316" s="57"/>
      <c r="AX316" s="58"/>
      <c r="AY316" s="58"/>
      <c r="AZ316" s="58"/>
      <c r="BA316" s="57"/>
      <c r="BB316" s="58"/>
      <c r="BC316" s="58"/>
      <c r="BD316" s="58"/>
      <c r="BE316" s="57"/>
      <c r="BF316" s="58"/>
      <c r="BG316" s="59"/>
      <c r="BH316" s="59"/>
      <c r="BI316" s="57"/>
      <c r="BJ316" s="58"/>
      <c r="BK316" s="58"/>
      <c r="BL316" s="58"/>
      <c r="BM316" s="53">
        <f>+AC316+AG316+AK316+AO316+AS316+AW316+BA316+BE316+BI316</f>
        <v>108330000</v>
      </c>
      <c r="BN316" s="54">
        <f t="shared" si="690"/>
        <v>83970380</v>
      </c>
      <c r="BO316" s="54">
        <f t="shared" si="690"/>
        <v>62890625</v>
      </c>
      <c r="BP316" s="54">
        <f t="shared" si="690"/>
        <v>62890625</v>
      </c>
      <c r="BQ316" s="87"/>
      <c r="BR316" s="87"/>
      <c r="BS316" s="87"/>
      <c r="BT316" s="87"/>
      <c r="BU316" s="87"/>
      <c r="BV316" s="87">
        <v>12800000</v>
      </c>
      <c r="BW316" s="87">
        <v>8746667</v>
      </c>
      <c r="BX316" s="87">
        <v>8746667</v>
      </c>
      <c r="BY316" s="87"/>
      <c r="BZ316" s="87">
        <v>111579900</v>
      </c>
      <c r="CA316" s="87"/>
      <c r="CB316" s="87"/>
      <c r="CC316" s="87"/>
      <c r="CD316" s="87"/>
      <c r="CE316" s="87"/>
      <c r="CF316" s="87"/>
      <c r="CG316" s="87"/>
      <c r="CH316" s="87"/>
      <c r="CI316" s="87"/>
      <c r="CJ316" s="87"/>
      <c r="CK316" s="87"/>
      <c r="CL316" s="87"/>
      <c r="CM316" s="87"/>
      <c r="CN316" s="87"/>
      <c r="CO316" s="87"/>
      <c r="CP316" s="87"/>
      <c r="CQ316" s="87"/>
      <c r="CR316" s="87"/>
      <c r="CS316" s="87"/>
      <c r="CT316" s="87"/>
      <c r="CU316" s="87"/>
      <c r="CV316" s="87"/>
      <c r="CW316" s="87"/>
      <c r="CX316" s="87"/>
      <c r="CY316" s="87"/>
      <c r="CZ316" s="87"/>
      <c r="DA316" s="87"/>
      <c r="DB316" s="87"/>
      <c r="DC316" s="87"/>
      <c r="DD316" s="87"/>
      <c r="DE316" s="85">
        <f t="shared" si="691"/>
        <v>111579900</v>
      </c>
      <c r="DF316" s="100">
        <f t="shared" si="691"/>
        <v>12800000</v>
      </c>
      <c r="DG316" s="100">
        <f t="shared" si="691"/>
        <v>8746667</v>
      </c>
      <c r="DH316" s="100">
        <f t="shared" si="691"/>
        <v>8746667</v>
      </c>
      <c r="DI316" s="100"/>
      <c r="DJ316" s="88"/>
      <c r="DK316" s="66"/>
      <c r="DL316" s="88"/>
      <c r="DM316" s="88"/>
      <c r="DN316" s="88"/>
      <c r="DO316" s="88">
        <v>51461261</v>
      </c>
      <c r="DP316" s="88">
        <v>30657960</v>
      </c>
      <c r="DQ316" s="88">
        <v>30657960</v>
      </c>
      <c r="DR316" s="88"/>
      <c r="DS316" s="88">
        <v>114977000</v>
      </c>
      <c r="DT316" s="88"/>
      <c r="DU316" s="88"/>
      <c r="DV316" s="88"/>
      <c r="DW316" s="88"/>
      <c r="DX316" s="88"/>
      <c r="DY316" s="88"/>
      <c r="DZ316" s="88"/>
      <c r="EA316" s="88"/>
      <c r="EB316" s="88"/>
      <c r="EC316" s="88"/>
      <c r="ED316" s="88"/>
      <c r="EE316" s="88"/>
      <c r="EF316" s="88"/>
      <c r="EG316" s="88"/>
      <c r="EH316" s="88"/>
      <c r="EI316" s="88"/>
      <c r="EJ316" s="88"/>
      <c r="EK316" s="88"/>
      <c r="EL316" s="88"/>
      <c r="EM316" s="88"/>
      <c r="EN316" s="88"/>
      <c r="EO316" s="88"/>
      <c r="EP316" s="88"/>
      <c r="EQ316" s="88"/>
      <c r="ER316" s="88"/>
      <c r="ES316" s="88"/>
      <c r="ET316" s="85"/>
      <c r="EU316" s="87"/>
      <c r="EV316" s="87"/>
      <c r="EW316" s="85">
        <f t="shared" si="692"/>
        <v>114977000</v>
      </c>
      <c r="EX316" s="90">
        <f t="shared" si="692"/>
        <v>51461261</v>
      </c>
      <c r="EY316" s="90">
        <f t="shared" si="693"/>
        <v>30657960</v>
      </c>
      <c r="EZ316" s="90">
        <f t="shared" si="693"/>
        <v>30657960</v>
      </c>
      <c r="FA316" s="192"/>
      <c r="FB316" s="87"/>
      <c r="FC316" s="88"/>
      <c r="FD316" s="88"/>
      <c r="FE316" s="88"/>
      <c r="FF316" s="147"/>
      <c r="FG316" s="87"/>
      <c r="FH316" s="87">
        <v>35000000</v>
      </c>
      <c r="FI316" s="87">
        <v>9010000</v>
      </c>
      <c r="FJ316" s="87">
        <v>0</v>
      </c>
      <c r="FK316" s="87"/>
      <c r="FL316" s="87">
        <v>118454510</v>
      </c>
      <c r="FM316" s="87"/>
      <c r="FN316" s="87"/>
      <c r="FO316" s="87"/>
      <c r="FP316" s="87"/>
      <c r="FQ316" s="87"/>
      <c r="FR316" s="87"/>
      <c r="FS316" s="87"/>
      <c r="FT316" s="87"/>
      <c r="FU316" s="87"/>
      <c r="FV316" s="87"/>
      <c r="FW316" s="87"/>
      <c r="FX316" s="87"/>
      <c r="FY316" s="87"/>
      <c r="FZ316" s="87"/>
      <c r="GA316" s="87"/>
      <c r="GB316" s="87"/>
      <c r="GC316" s="87"/>
      <c r="GD316" s="87"/>
      <c r="GE316" s="87"/>
      <c r="GF316" s="87"/>
      <c r="GG316" s="87"/>
      <c r="GH316" s="87"/>
      <c r="GI316" s="87"/>
      <c r="GJ316" s="87"/>
      <c r="GK316" s="87"/>
      <c r="GL316" s="87"/>
      <c r="GM316" s="87"/>
      <c r="GN316" s="87"/>
      <c r="GO316" s="87"/>
      <c r="GP316" s="87"/>
      <c r="GQ316" s="87"/>
      <c r="GR316" s="87"/>
      <c r="GS316" s="87"/>
      <c r="GT316" s="87"/>
      <c r="GU316" s="85">
        <f>FB316+FG316+FL316+FQ316+FV316+GA316+GF316+GK316+GP316</f>
        <v>118454510</v>
      </c>
      <c r="GV316" s="85">
        <f t="shared" si="694"/>
        <v>35000000</v>
      </c>
      <c r="GW316" s="85">
        <f t="shared" si="694"/>
        <v>9010000</v>
      </c>
      <c r="GX316" s="85">
        <f t="shared" si="694"/>
        <v>0</v>
      </c>
      <c r="GY316" s="85">
        <f t="shared" si="694"/>
        <v>0</v>
      </c>
      <c r="GZ316" s="772">
        <f>BM316+DE316+EW316+GU316</f>
        <v>453341410</v>
      </c>
      <c r="HA316" s="738" t="s">
        <v>1145</v>
      </c>
      <c r="HB316" s="303" t="s">
        <v>1419</v>
      </c>
      <c r="HC316" s="299" t="s">
        <v>1775</v>
      </c>
    </row>
    <row r="317" spans="1:211" ht="24.75" customHeight="1" x14ac:dyDescent="0.2">
      <c r="A317" s="782"/>
      <c r="B317" s="357"/>
      <c r="C317" s="266">
        <v>73</v>
      </c>
      <c r="D317" s="267" t="s">
        <v>732</v>
      </c>
      <c r="E317" s="270"/>
      <c r="F317" s="270"/>
      <c r="G317" s="269"/>
      <c r="H317" s="269"/>
      <c r="I317" s="269"/>
      <c r="J317" s="269"/>
      <c r="K317" s="269"/>
      <c r="L317" s="269"/>
      <c r="M317" s="269"/>
      <c r="N317" s="269"/>
      <c r="O317" s="269"/>
      <c r="P317" s="269"/>
      <c r="Q317" s="269"/>
      <c r="R317" s="269"/>
      <c r="S317" s="269"/>
      <c r="T317" s="269"/>
      <c r="U317" s="269"/>
      <c r="V317" s="269"/>
      <c r="W317" s="269"/>
      <c r="X317" s="269"/>
      <c r="Y317" s="269"/>
      <c r="Z317" s="269"/>
      <c r="AA317" s="269"/>
      <c r="AB317" s="269"/>
      <c r="AC317" s="51">
        <f t="shared" ref="AC317:BL317" si="695">SUM(AC318)</f>
        <v>0</v>
      </c>
      <c r="AD317" s="51">
        <f t="shared" si="695"/>
        <v>0</v>
      </c>
      <c r="AE317" s="51">
        <f t="shared" si="695"/>
        <v>0</v>
      </c>
      <c r="AF317" s="51">
        <f t="shared" si="695"/>
        <v>0</v>
      </c>
      <c r="AG317" s="51">
        <f t="shared" si="695"/>
        <v>0</v>
      </c>
      <c r="AH317" s="51">
        <f t="shared" si="695"/>
        <v>71923416</v>
      </c>
      <c r="AI317" s="51">
        <f t="shared" si="695"/>
        <v>22900000</v>
      </c>
      <c r="AJ317" s="51">
        <f t="shared" si="695"/>
        <v>22900000</v>
      </c>
      <c r="AK317" s="51">
        <f t="shared" si="695"/>
        <v>71923416</v>
      </c>
      <c r="AL317" s="51">
        <f t="shared" si="695"/>
        <v>4200000</v>
      </c>
      <c r="AM317" s="51">
        <f t="shared" si="695"/>
        <v>3291667</v>
      </c>
      <c r="AN317" s="51">
        <f t="shared" si="695"/>
        <v>3291667</v>
      </c>
      <c r="AO317" s="51">
        <f t="shared" si="695"/>
        <v>0</v>
      </c>
      <c r="AP317" s="51">
        <f t="shared" si="695"/>
        <v>0</v>
      </c>
      <c r="AQ317" s="51">
        <f t="shared" si="695"/>
        <v>0</v>
      </c>
      <c r="AR317" s="51">
        <f t="shared" si="695"/>
        <v>0</v>
      </c>
      <c r="AS317" s="51">
        <f t="shared" si="695"/>
        <v>0</v>
      </c>
      <c r="AT317" s="51">
        <f t="shared" si="695"/>
        <v>0</v>
      </c>
      <c r="AU317" s="51">
        <f t="shared" si="695"/>
        <v>0</v>
      </c>
      <c r="AV317" s="51">
        <f t="shared" si="695"/>
        <v>0</v>
      </c>
      <c r="AW317" s="51">
        <f t="shared" si="695"/>
        <v>0</v>
      </c>
      <c r="AX317" s="51">
        <f t="shared" si="695"/>
        <v>0</v>
      </c>
      <c r="AY317" s="51">
        <f t="shared" si="695"/>
        <v>0</v>
      </c>
      <c r="AZ317" s="51">
        <f t="shared" si="695"/>
        <v>0</v>
      </c>
      <c r="BA317" s="51">
        <f t="shared" si="695"/>
        <v>0</v>
      </c>
      <c r="BB317" s="51">
        <f t="shared" si="695"/>
        <v>0</v>
      </c>
      <c r="BC317" s="51">
        <f t="shared" si="695"/>
        <v>0</v>
      </c>
      <c r="BD317" s="51">
        <f t="shared" si="695"/>
        <v>0</v>
      </c>
      <c r="BE317" s="51">
        <f t="shared" si="695"/>
        <v>0</v>
      </c>
      <c r="BF317" s="51">
        <f t="shared" si="695"/>
        <v>0</v>
      </c>
      <c r="BG317" s="51">
        <f t="shared" si="695"/>
        <v>0</v>
      </c>
      <c r="BH317" s="51">
        <f t="shared" si="695"/>
        <v>0</v>
      </c>
      <c r="BI317" s="51">
        <f t="shared" si="695"/>
        <v>0</v>
      </c>
      <c r="BJ317" s="51">
        <f t="shared" si="695"/>
        <v>0</v>
      </c>
      <c r="BK317" s="51">
        <f t="shared" si="695"/>
        <v>0</v>
      </c>
      <c r="BL317" s="51">
        <f t="shared" si="695"/>
        <v>0</v>
      </c>
      <c r="BM317" s="51">
        <f t="shared" ref="BM317:DX317" si="696">SUM(BM318)</f>
        <v>71923416</v>
      </c>
      <c r="BN317" s="51">
        <f t="shared" si="696"/>
        <v>76123416</v>
      </c>
      <c r="BO317" s="51">
        <f t="shared" si="696"/>
        <v>26191667</v>
      </c>
      <c r="BP317" s="51">
        <f t="shared" si="696"/>
        <v>26191667</v>
      </c>
      <c r="BQ317" s="51">
        <f t="shared" si="696"/>
        <v>0</v>
      </c>
      <c r="BR317" s="51">
        <f t="shared" si="696"/>
        <v>0</v>
      </c>
      <c r="BS317" s="51">
        <f t="shared" si="696"/>
        <v>0</v>
      </c>
      <c r="BT317" s="51">
        <f t="shared" si="696"/>
        <v>0</v>
      </c>
      <c r="BU317" s="51">
        <f t="shared" si="696"/>
        <v>0</v>
      </c>
      <c r="BV317" s="51">
        <f t="shared" si="696"/>
        <v>154700000</v>
      </c>
      <c r="BW317" s="51">
        <f t="shared" si="696"/>
        <v>108209999</v>
      </c>
      <c r="BX317" s="51">
        <f t="shared" si="696"/>
        <v>108209999</v>
      </c>
      <c r="BY317" s="51">
        <f t="shared" si="696"/>
        <v>0</v>
      </c>
      <c r="BZ317" s="51">
        <f t="shared" si="696"/>
        <v>74081118.480000004</v>
      </c>
      <c r="CA317" s="51">
        <f t="shared" si="696"/>
        <v>0</v>
      </c>
      <c r="CB317" s="51">
        <f t="shared" si="696"/>
        <v>0</v>
      </c>
      <c r="CC317" s="51">
        <f t="shared" si="696"/>
        <v>0</v>
      </c>
      <c r="CD317" s="51">
        <f t="shared" si="696"/>
        <v>0</v>
      </c>
      <c r="CE317" s="51">
        <f t="shared" si="696"/>
        <v>0</v>
      </c>
      <c r="CF317" s="51">
        <f t="shared" si="696"/>
        <v>0</v>
      </c>
      <c r="CG317" s="51">
        <f t="shared" si="696"/>
        <v>0</v>
      </c>
      <c r="CH317" s="51">
        <f t="shared" si="696"/>
        <v>0</v>
      </c>
      <c r="CI317" s="51">
        <f t="shared" si="696"/>
        <v>0</v>
      </c>
      <c r="CJ317" s="51">
        <f t="shared" si="696"/>
        <v>0</v>
      </c>
      <c r="CK317" s="51">
        <f t="shared" si="696"/>
        <v>0</v>
      </c>
      <c r="CL317" s="51">
        <f t="shared" si="696"/>
        <v>0</v>
      </c>
      <c r="CM317" s="51">
        <f t="shared" si="696"/>
        <v>0</v>
      </c>
      <c r="CN317" s="51">
        <f t="shared" si="696"/>
        <v>0</v>
      </c>
      <c r="CO317" s="51">
        <f t="shared" si="696"/>
        <v>0</v>
      </c>
      <c r="CP317" s="51">
        <f t="shared" si="696"/>
        <v>0</v>
      </c>
      <c r="CQ317" s="51">
        <f t="shared" si="696"/>
        <v>0</v>
      </c>
      <c r="CR317" s="51">
        <f t="shared" si="696"/>
        <v>0</v>
      </c>
      <c r="CS317" s="51">
        <f t="shared" si="696"/>
        <v>0</v>
      </c>
      <c r="CT317" s="51">
        <f t="shared" si="696"/>
        <v>0</v>
      </c>
      <c r="CU317" s="51">
        <f t="shared" si="696"/>
        <v>0</v>
      </c>
      <c r="CV317" s="51">
        <f t="shared" si="696"/>
        <v>0</v>
      </c>
      <c r="CW317" s="51">
        <f t="shared" si="696"/>
        <v>0</v>
      </c>
      <c r="CX317" s="51">
        <f t="shared" si="696"/>
        <v>0</v>
      </c>
      <c r="CY317" s="51">
        <f t="shared" si="696"/>
        <v>0</v>
      </c>
      <c r="CZ317" s="51">
        <f t="shared" si="696"/>
        <v>0</v>
      </c>
      <c r="DA317" s="51">
        <f t="shared" si="696"/>
        <v>0</v>
      </c>
      <c r="DB317" s="51">
        <f t="shared" si="696"/>
        <v>0</v>
      </c>
      <c r="DC317" s="51">
        <f t="shared" si="696"/>
        <v>0</v>
      </c>
      <c r="DD317" s="51">
        <f t="shared" si="696"/>
        <v>0</v>
      </c>
      <c r="DE317" s="51">
        <f t="shared" si="696"/>
        <v>74081118.480000004</v>
      </c>
      <c r="DF317" s="51">
        <f t="shared" si="696"/>
        <v>154700000</v>
      </c>
      <c r="DG317" s="51">
        <f t="shared" si="696"/>
        <v>108209999</v>
      </c>
      <c r="DH317" s="51">
        <f t="shared" si="696"/>
        <v>108209999</v>
      </c>
      <c r="DI317" s="51">
        <f t="shared" si="696"/>
        <v>0</v>
      </c>
      <c r="DJ317" s="51">
        <f t="shared" si="696"/>
        <v>0</v>
      </c>
      <c r="DK317" s="51">
        <f t="shared" si="696"/>
        <v>0</v>
      </c>
      <c r="DL317" s="51">
        <f t="shared" si="696"/>
        <v>0</v>
      </c>
      <c r="DM317" s="51">
        <f t="shared" si="696"/>
        <v>0</v>
      </c>
      <c r="DN317" s="51">
        <f t="shared" si="696"/>
        <v>0</v>
      </c>
      <c r="DO317" s="51">
        <f t="shared" si="696"/>
        <v>83500000</v>
      </c>
      <c r="DP317" s="51">
        <f t="shared" si="696"/>
        <v>67396667</v>
      </c>
      <c r="DQ317" s="51">
        <f t="shared" si="696"/>
        <v>67396667</v>
      </c>
      <c r="DR317" s="51">
        <f t="shared" si="696"/>
        <v>0</v>
      </c>
      <c r="DS317" s="51">
        <f t="shared" si="696"/>
        <v>76303552.034400001</v>
      </c>
      <c r="DT317" s="51">
        <f t="shared" si="696"/>
        <v>0</v>
      </c>
      <c r="DU317" s="51">
        <f t="shared" si="696"/>
        <v>0</v>
      </c>
      <c r="DV317" s="51">
        <f t="shared" si="696"/>
        <v>0</v>
      </c>
      <c r="DW317" s="51">
        <f t="shared" si="696"/>
        <v>0</v>
      </c>
      <c r="DX317" s="51">
        <f t="shared" si="696"/>
        <v>0</v>
      </c>
      <c r="DY317" s="51">
        <f t="shared" ref="DY317:EW317" si="697">SUM(DY318)</f>
        <v>0</v>
      </c>
      <c r="DZ317" s="51">
        <f t="shared" si="697"/>
        <v>0</v>
      </c>
      <c r="EA317" s="51">
        <f t="shared" si="697"/>
        <v>0</v>
      </c>
      <c r="EB317" s="51">
        <f t="shared" si="697"/>
        <v>0</v>
      </c>
      <c r="EC317" s="51">
        <f t="shared" si="697"/>
        <v>0</v>
      </c>
      <c r="ED317" s="51">
        <f t="shared" si="697"/>
        <v>0</v>
      </c>
      <c r="EE317" s="51">
        <f t="shared" si="697"/>
        <v>0</v>
      </c>
      <c r="EF317" s="51">
        <f t="shared" si="697"/>
        <v>0</v>
      </c>
      <c r="EG317" s="51">
        <f t="shared" si="697"/>
        <v>0</v>
      </c>
      <c r="EH317" s="51">
        <f t="shared" si="697"/>
        <v>0</v>
      </c>
      <c r="EI317" s="51">
        <f t="shared" si="697"/>
        <v>0</v>
      </c>
      <c r="EJ317" s="51">
        <f t="shared" si="697"/>
        <v>0</v>
      </c>
      <c r="EK317" s="51">
        <f t="shared" si="697"/>
        <v>0</v>
      </c>
      <c r="EL317" s="51">
        <f t="shared" si="697"/>
        <v>0</v>
      </c>
      <c r="EM317" s="51">
        <f t="shared" si="697"/>
        <v>0</v>
      </c>
      <c r="EN317" s="51">
        <f t="shared" si="697"/>
        <v>0</v>
      </c>
      <c r="EO317" s="51">
        <f t="shared" si="697"/>
        <v>0</v>
      </c>
      <c r="EP317" s="51">
        <f t="shared" si="697"/>
        <v>0</v>
      </c>
      <c r="EQ317" s="51">
        <f t="shared" si="697"/>
        <v>0</v>
      </c>
      <c r="ER317" s="51">
        <f t="shared" si="697"/>
        <v>0</v>
      </c>
      <c r="ES317" s="51">
        <f t="shared" si="697"/>
        <v>0</v>
      </c>
      <c r="ET317" s="51">
        <f t="shared" si="697"/>
        <v>0</v>
      </c>
      <c r="EU317" s="51">
        <f t="shared" si="697"/>
        <v>0</v>
      </c>
      <c r="EV317" s="51">
        <f t="shared" si="697"/>
        <v>0</v>
      </c>
      <c r="EW317" s="51">
        <f t="shared" si="697"/>
        <v>76303552.034400001</v>
      </c>
      <c r="EX317" s="51">
        <f t="shared" ref="EX317:GZ317" si="698">SUM(EX318)</f>
        <v>83500000</v>
      </c>
      <c r="EY317" s="51">
        <f t="shared" si="698"/>
        <v>67396667</v>
      </c>
      <c r="EZ317" s="51">
        <f t="shared" si="698"/>
        <v>67396667</v>
      </c>
      <c r="FA317" s="51">
        <f t="shared" si="698"/>
        <v>0</v>
      </c>
      <c r="FB317" s="51">
        <f t="shared" si="698"/>
        <v>0</v>
      </c>
      <c r="FC317" s="51">
        <f t="shared" si="698"/>
        <v>0</v>
      </c>
      <c r="FD317" s="51">
        <f t="shared" si="698"/>
        <v>0</v>
      </c>
      <c r="FE317" s="51">
        <f t="shared" si="698"/>
        <v>0</v>
      </c>
      <c r="FF317" s="51">
        <f t="shared" si="698"/>
        <v>0</v>
      </c>
      <c r="FG317" s="51">
        <f t="shared" si="698"/>
        <v>0</v>
      </c>
      <c r="FH317" s="51">
        <f t="shared" si="698"/>
        <v>175000000</v>
      </c>
      <c r="FI317" s="51">
        <f t="shared" si="698"/>
        <v>0</v>
      </c>
      <c r="FJ317" s="51">
        <f t="shared" si="698"/>
        <v>0</v>
      </c>
      <c r="FK317" s="51">
        <f t="shared" si="698"/>
        <v>0</v>
      </c>
      <c r="FL317" s="51">
        <f t="shared" si="698"/>
        <v>78592658.595431998</v>
      </c>
      <c r="FM317" s="51">
        <f t="shared" si="698"/>
        <v>0</v>
      </c>
      <c r="FN317" s="51">
        <f t="shared" si="698"/>
        <v>0</v>
      </c>
      <c r="FO317" s="51">
        <f t="shared" si="698"/>
        <v>0</v>
      </c>
      <c r="FP317" s="51">
        <f t="shared" si="698"/>
        <v>0</v>
      </c>
      <c r="FQ317" s="51">
        <f t="shared" si="698"/>
        <v>0</v>
      </c>
      <c r="FR317" s="51">
        <f t="shared" si="698"/>
        <v>0</v>
      </c>
      <c r="FS317" s="51">
        <f t="shared" si="698"/>
        <v>0</v>
      </c>
      <c r="FT317" s="51">
        <f t="shared" si="698"/>
        <v>0</v>
      </c>
      <c r="FU317" s="51">
        <f t="shared" si="698"/>
        <v>0</v>
      </c>
      <c r="FV317" s="51">
        <f t="shared" si="698"/>
        <v>0</v>
      </c>
      <c r="FW317" s="51">
        <f t="shared" si="698"/>
        <v>0</v>
      </c>
      <c r="FX317" s="51">
        <f t="shared" si="698"/>
        <v>0</v>
      </c>
      <c r="FY317" s="51">
        <f t="shared" si="698"/>
        <v>0</v>
      </c>
      <c r="FZ317" s="51">
        <f t="shared" si="698"/>
        <v>0</v>
      </c>
      <c r="GA317" s="51">
        <f t="shared" si="698"/>
        <v>0</v>
      </c>
      <c r="GB317" s="51">
        <f t="shared" si="698"/>
        <v>0</v>
      </c>
      <c r="GC317" s="51">
        <f t="shared" si="698"/>
        <v>0</v>
      </c>
      <c r="GD317" s="51">
        <f t="shared" si="698"/>
        <v>0</v>
      </c>
      <c r="GE317" s="51">
        <f t="shared" si="698"/>
        <v>0</v>
      </c>
      <c r="GF317" s="51">
        <f t="shared" si="698"/>
        <v>0</v>
      </c>
      <c r="GG317" s="51">
        <f t="shared" si="698"/>
        <v>0</v>
      </c>
      <c r="GH317" s="51">
        <f t="shared" si="698"/>
        <v>0</v>
      </c>
      <c r="GI317" s="51">
        <f t="shared" si="698"/>
        <v>0</v>
      </c>
      <c r="GJ317" s="51">
        <f t="shared" si="698"/>
        <v>0</v>
      </c>
      <c r="GK317" s="51">
        <f t="shared" si="698"/>
        <v>0</v>
      </c>
      <c r="GL317" s="51">
        <f t="shared" si="698"/>
        <v>0</v>
      </c>
      <c r="GM317" s="51">
        <f t="shared" si="698"/>
        <v>0</v>
      </c>
      <c r="GN317" s="51">
        <f t="shared" si="698"/>
        <v>0</v>
      </c>
      <c r="GO317" s="51">
        <f t="shared" si="698"/>
        <v>0</v>
      </c>
      <c r="GP317" s="51">
        <f t="shared" si="698"/>
        <v>0</v>
      </c>
      <c r="GQ317" s="51">
        <f t="shared" si="698"/>
        <v>0</v>
      </c>
      <c r="GR317" s="51">
        <f t="shared" si="698"/>
        <v>0</v>
      </c>
      <c r="GS317" s="51">
        <f t="shared" si="698"/>
        <v>0</v>
      </c>
      <c r="GT317" s="51">
        <f t="shared" si="698"/>
        <v>0</v>
      </c>
      <c r="GU317" s="51">
        <f t="shared" si="698"/>
        <v>78592658.595431998</v>
      </c>
      <c r="GV317" s="51">
        <f t="shared" si="698"/>
        <v>175000000</v>
      </c>
      <c r="GW317" s="51">
        <f t="shared" si="698"/>
        <v>0</v>
      </c>
      <c r="GX317" s="51">
        <f t="shared" si="698"/>
        <v>0</v>
      </c>
      <c r="GY317" s="51">
        <f t="shared" si="698"/>
        <v>0</v>
      </c>
      <c r="GZ317" s="771">
        <f t="shared" si="698"/>
        <v>300900745.10983199</v>
      </c>
      <c r="HA317" s="269"/>
      <c r="HB317" s="266"/>
      <c r="HC317" s="326"/>
    </row>
    <row r="318" spans="1:211" ht="75" customHeight="1" x14ac:dyDescent="0.2">
      <c r="A318" s="782"/>
      <c r="B318" s="411"/>
      <c r="C318" s="313">
        <v>36</v>
      </c>
      <c r="D318" s="729" t="s">
        <v>705</v>
      </c>
      <c r="E318" s="834">
        <v>0.4</v>
      </c>
      <c r="F318" s="834">
        <v>0.6</v>
      </c>
      <c r="G318" s="287">
        <v>212</v>
      </c>
      <c r="H318" s="283" t="s">
        <v>733</v>
      </c>
      <c r="I318" s="297" t="s">
        <v>734</v>
      </c>
      <c r="J318" s="284" t="s">
        <v>708</v>
      </c>
      <c r="K318" s="475">
        <v>4</v>
      </c>
      <c r="L318" s="333" t="s">
        <v>58</v>
      </c>
      <c r="M318" s="313">
        <v>1</v>
      </c>
      <c r="N318" s="313">
        <v>1</v>
      </c>
      <c r="O318" s="281">
        <v>1</v>
      </c>
      <c r="P318" s="430">
        <v>1</v>
      </c>
      <c r="Q318" s="313">
        <v>1</v>
      </c>
      <c r="R318" s="289"/>
      <c r="S318" s="432">
        <v>1</v>
      </c>
      <c r="T318" s="313">
        <v>1</v>
      </c>
      <c r="U318" s="313"/>
      <c r="V318" s="432">
        <v>1</v>
      </c>
      <c r="W318" s="313">
        <v>1</v>
      </c>
      <c r="X318" s="333"/>
      <c r="Y318" s="333">
        <v>0</v>
      </c>
      <c r="Z318" s="514">
        <v>1</v>
      </c>
      <c r="AA318" s="286">
        <v>3</v>
      </c>
      <c r="AB318" s="285" t="s">
        <v>455</v>
      </c>
      <c r="AC318" s="57"/>
      <c r="AD318" s="58"/>
      <c r="AE318" s="59"/>
      <c r="AF318" s="59"/>
      <c r="AG318" s="57"/>
      <c r="AH318" s="55">
        <v>71923416</v>
      </c>
      <c r="AI318" s="58">
        <v>22900000</v>
      </c>
      <c r="AJ318" s="58">
        <v>22900000</v>
      </c>
      <c r="AK318" s="57">
        <v>71923416</v>
      </c>
      <c r="AL318" s="58">
        <v>4200000</v>
      </c>
      <c r="AM318" s="58">
        <v>3291667</v>
      </c>
      <c r="AN318" s="58">
        <v>3291667</v>
      </c>
      <c r="AO318" s="57"/>
      <c r="AP318" s="58"/>
      <c r="AQ318" s="58"/>
      <c r="AR318" s="58"/>
      <c r="AS318" s="57"/>
      <c r="AT318" s="58"/>
      <c r="AU318" s="59"/>
      <c r="AV318" s="59"/>
      <c r="AW318" s="57"/>
      <c r="AX318" s="58"/>
      <c r="AY318" s="58"/>
      <c r="AZ318" s="58"/>
      <c r="BA318" s="57"/>
      <c r="BB318" s="58"/>
      <c r="BC318" s="58"/>
      <c r="BD318" s="58"/>
      <c r="BE318" s="57"/>
      <c r="BF318" s="58"/>
      <c r="BG318" s="59"/>
      <c r="BH318" s="59"/>
      <c r="BI318" s="57"/>
      <c r="BJ318" s="58"/>
      <c r="BK318" s="58"/>
      <c r="BL318" s="58"/>
      <c r="BM318" s="53">
        <f>+AC318+AG318+AK318+AO318+AS318+AW318+BA318+BE318+BI318</f>
        <v>71923416</v>
      </c>
      <c r="BN318" s="54">
        <f>AD318+AH318+AL318+AP318+AT318+AX318+BB318+BF318+BJ318</f>
        <v>76123416</v>
      </c>
      <c r="BO318" s="54">
        <f>AE318+AI318+AM318+AQ318+AU318+AY318+BC318+BG318+BK318</f>
        <v>26191667</v>
      </c>
      <c r="BP318" s="54">
        <f>AF318+AJ318+AN318+AR318+AV318+AZ318+BD318+BH318+BL318</f>
        <v>26191667</v>
      </c>
      <c r="BQ318" s="87"/>
      <c r="BR318" s="87"/>
      <c r="BS318" s="87"/>
      <c r="BT318" s="87"/>
      <c r="BU318" s="87"/>
      <c r="BV318" s="87">
        <v>154700000</v>
      </c>
      <c r="BW318" s="87">
        <v>108209999</v>
      </c>
      <c r="BX318" s="87">
        <v>108209999</v>
      </c>
      <c r="BY318" s="87"/>
      <c r="BZ318" s="87">
        <v>74081118.480000004</v>
      </c>
      <c r="CA318" s="87"/>
      <c r="CB318" s="87"/>
      <c r="CC318" s="87"/>
      <c r="CD318" s="87"/>
      <c r="CE318" s="87"/>
      <c r="CF318" s="87"/>
      <c r="CG318" s="87"/>
      <c r="CH318" s="87"/>
      <c r="CI318" s="87"/>
      <c r="CJ318" s="87"/>
      <c r="CK318" s="87"/>
      <c r="CL318" s="87"/>
      <c r="CM318" s="87"/>
      <c r="CN318" s="87"/>
      <c r="CO318" s="87"/>
      <c r="CP318" s="87"/>
      <c r="CQ318" s="87"/>
      <c r="CR318" s="87"/>
      <c r="CS318" s="87"/>
      <c r="CT318" s="87"/>
      <c r="CU318" s="87"/>
      <c r="CV318" s="87"/>
      <c r="CW318" s="87"/>
      <c r="CX318" s="87"/>
      <c r="CY318" s="87"/>
      <c r="CZ318" s="87"/>
      <c r="DA318" s="87"/>
      <c r="DB318" s="87"/>
      <c r="DC318" s="87"/>
      <c r="DD318" s="87"/>
      <c r="DE318" s="85">
        <f>BQ318+BU318+BZ318+CE318+CI318+CM318+CQ318+CV318+DA318</f>
        <v>74081118.480000004</v>
      </c>
      <c r="DF318" s="100">
        <f>BR318+BV318+CA318+CF318+CJ318+CN318+CR318+CW318+DB318</f>
        <v>154700000</v>
      </c>
      <c r="DG318" s="100">
        <f>BS318+BW318+CB318+CG318+CK318+CO318+CS318+CX318+DC318</f>
        <v>108209999</v>
      </c>
      <c r="DH318" s="100">
        <f>BT318+BX318+CC318+CH318+CL318+CP318+CT318+CY318+DD318</f>
        <v>108209999</v>
      </c>
      <c r="DI318" s="100"/>
      <c r="DJ318" s="88"/>
      <c r="DK318" s="66"/>
      <c r="DL318" s="88"/>
      <c r="DM318" s="88"/>
      <c r="DN318" s="88"/>
      <c r="DO318" s="88">
        <v>83500000</v>
      </c>
      <c r="DP318" s="88">
        <v>67396667</v>
      </c>
      <c r="DQ318" s="88">
        <v>67396667</v>
      </c>
      <c r="DR318" s="88"/>
      <c r="DS318" s="88">
        <v>76303552.034400001</v>
      </c>
      <c r="DT318" s="88"/>
      <c r="DU318" s="88"/>
      <c r="DV318" s="88"/>
      <c r="DW318" s="88"/>
      <c r="DX318" s="88"/>
      <c r="DY318" s="88"/>
      <c r="DZ318" s="88"/>
      <c r="EA318" s="88"/>
      <c r="EB318" s="88"/>
      <c r="EC318" s="88"/>
      <c r="ED318" s="88"/>
      <c r="EE318" s="88"/>
      <c r="EF318" s="88"/>
      <c r="EG318" s="88"/>
      <c r="EH318" s="88"/>
      <c r="EI318" s="88"/>
      <c r="EJ318" s="88"/>
      <c r="EK318" s="88"/>
      <c r="EL318" s="88"/>
      <c r="EM318" s="88"/>
      <c r="EN318" s="88"/>
      <c r="EO318" s="88"/>
      <c r="EP318" s="88"/>
      <c r="EQ318" s="88"/>
      <c r="ER318" s="88"/>
      <c r="ES318" s="88"/>
      <c r="ET318" s="85"/>
      <c r="EU318" s="87"/>
      <c r="EV318" s="87"/>
      <c r="EW318" s="85">
        <f>DJ318+DN318+DS318+DX318+EB318+EF318+EJ318+EN318+ES318</f>
        <v>76303552.034400001</v>
      </c>
      <c r="EX318" s="90">
        <f>DK318+DO318+DT318+DY318+EC318+EG318+EK318+EO318+ET318</f>
        <v>83500000</v>
      </c>
      <c r="EY318" s="90">
        <f>DL318+DP318+DU318+DZ318+ED318+EH318+EL318+EP318+EU318</f>
        <v>67396667</v>
      </c>
      <c r="EZ318" s="90">
        <f>DM318+DQ318+DV318+EA318+EE318+EI318+EM318+EQ318+EV318</f>
        <v>67396667</v>
      </c>
      <c r="FA318" s="192"/>
      <c r="FB318" s="87"/>
      <c r="FC318" s="88"/>
      <c r="FD318" s="88"/>
      <c r="FE318" s="88"/>
      <c r="FF318" s="147"/>
      <c r="FG318" s="87"/>
      <c r="FH318" s="87">
        <v>175000000</v>
      </c>
      <c r="FI318" s="87"/>
      <c r="FJ318" s="87"/>
      <c r="FK318" s="87"/>
      <c r="FL318" s="87">
        <v>78592658.595431998</v>
      </c>
      <c r="FM318" s="87"/>
      <c r="FN318" s="87"/>
      <c r="FO318" s="87"/>
      <c r="FP318" s="87"/>
      <c r="FQ318" s="87"/>
      <c r="FR318" s="87"/>
      <c r="FS318" s="87"/>
      <c r="FT318" s="87"/>
      <c r="FU318" s="87"/>
      <c r="FV318" s="87"/>
      <c r="FW318" s="87"/>
      <c r="FX318" s="87"/>
      <c r="FY318" s="87"/>
      <c r="FZ318" s="87"/>
      <c r="GA318" s="87"/>
      <c r="GB318" s="87"/>
      <c r="GC318" s="87"/>
      <c r="GD318" s="87"/>
      <c r="GE318" s="87"/>
      <c r="GF318" s="87"/>
      <c r="GG318" s="87"/>
      <c r="GH318" s="87"/>
      <c r="GI318" s="87"/>
      <c r="GJ318" s="87"/>
      <c r="GK318" s="87"/>
      <c r="GL318" s="87"/>
      <c r="GM318" s="87"/>
      <c r="GN318" s="87"/>
      <c r="GO318" s="87"/>
      <c r="GP318" s="87"/>
      <c r="GQ318" s="87"/>
      <c r="GR318" s="87"/>
      <c r="GS318" s="87"/>
      <c r="GT318" s="87"/>
      <c r="GU318" s="85">
        <f>FB318+FG318+FL318+FQ318+FV318+GA318+GF318+GK318+GP318</f>
        <v>78592658.595431998</v>
      </c>
      <c r="GV318" s="85">
        <f>GQ318+GL318+GG318+GB318+FW318+FR318+FM318+FH318+FC318</f>
        <v>175000000</v>
      </c>
      <c r="GW318" s="85">
        <f>GR318+GM318+GH318+GC318+FX318+FS318+FN318+FI318+FD318</f>
        <v>0</v>
      </c>
      <c r="GX318" s="85">
        <f>GS318+GN318+GI318+GD318+FY318+FT318+FO318+FJ318+FE318</f>
        <v>0</v>
      </c>
      <c r="GY318" s="85">
        <f>GT318+GO318+GJ318+GE318+FZ318+FU318+FP318+FK318+FF318</f>
        <v>0</v>
      </c>
      <c r="GZ318" s="772">
        <f>BM318+DE318+EW318+GU318</f>
        <v>300900745.10983199</v>
      </c>
      <c r="HA318" s="746" t="s">
        <v>1146</v>
      </c>
      <c r="HB318" s="303" t="s">
        <v>1420</v>
      </c>
      <c r="HC318" s="299" t="s">
        <v>1776</v>
      </c>
    </row>
    <row r="319" spans="1:211" ht="24.75" customHeight="1" x14ac:dyDescent="0.2">
      <c r="A319" s="782"/>
      <c r="B319" s="252">
        <v>22</v>
      </c>
      <c r="C319" s="355" t="s">
        <v>735</v>
      </c>
      <c r="D319" s="254"/>
      <c r="E319" s="254"/>
      <c r="F319" s="254"/>
      <c r="G319" s="356"/>
      <c r="H319" s="356"/>
      <c r="I319" s="356"/>
      <c r="J319" s="356"/>
      <c r="K319" s="356"/>
      <c r="L319" s="356"/>
      <c r="M319" s="356"/>
      <c r="N319" s="356"/>
      <c r="O319" s="356"/>
      <c r="P319" s="356"/>
      <c r="Q319" s="356"/>
      <c r="R319" s="356"/>
      <c r="S319" s="356"/>
      <c r="T319" s="356"/>
      <c r="U319" s="356"/>
      <c r="V319" s="356"/>
      <c r="W319" s="356"/>
      <c r="X319" s="356"/>
      <c r="Y319" s="356"/>
      <c r="Z319" s="356"/>
      <c r="AA319" s="356"/>
      <c r="AB319" s="356"/>
      <c r="AC319" s="50">
        <f t="shared" ref="AC319:CN319" si="699">AC320</f>
        <v>0</v>
      </c>
      <c r="AD319" s="50">
        <f t="shared" si="699"/>
        <v>0</v>
      </c>
      <c r="AE319" s="50">
        <f t="shared" si="699"/>
        <v>0</v>
      </c>
      <c r="AF319" s="50">
        <f t="shared" si="699"/>
        <v>0</v>
      </c>
      <c r="AG319" s="50">
        <f t="shared" si="699"/>
        <v>230048382</v>
      </c>
      <c r="AH319" s="50">
        <f t="shared" si="699"/>
        <v>217969207</v>
      </c>
      <c r="AI319" s="50">
        <f t="shared" si="699"/>
        <v>212093674</v>
      </c>
      <c r="AJ319" s="50">
        <f t="shared" si="699"/>
        <v>212093674</v>
      </c>
      <c r="AK319" s="50">
        <f t="shared" si="699"/>
        <v>0</v>
      </c>
      <c r="AL319" s="50">
        <f t="shared" si="699"/>
        <v>0</v>
      </c>
      <c r="AM319" s="50">
        <f t="shared" si="699"/>
        <v>0</v>
      </c>
      <c r="AN319" s="50">
        <f t="shared" si="699"/>
        <v>0</v>
      </c>
      <c r="AO319" s="50">
        <f t="shared" si="699"/>
        <v>0</v>
      </c>
      <c r="AP319" s="50">
        <f t="shared" si="699"/>
        <v>0</v>
      </c>
      <c r="AQ319" s="50">
        <f t="shared" si="699"/>
        <v>0</v>
      </c>
      <c r="AR319" s="50">
        <f t="shared" si="699"/>
        <v>0</v>
      </c>
      <c r="AS319" s="50">
        <f t="shared" si="699"/>
        <v>0</v>
      </c>
      <c r="AT319" s="50">
        <f t="shared" si="699"/>
        <v>0</v>
      </c>
      <c r="AU319" s="50">
        <f t="shared" si="699"/>
        <v>0</v>
      </c>
      <c r="AV319" s="50">
        <f t="shared" si="699"/>
        <v>0</v>
      </c>
      <c r="AW319" s="50">
        <f t="shared" si="699"/>
        <v>0</v>
      </c>
      <c r="AX319" s="50">
        <f t="shared" si="699"/>
        <v>0</v>
      </c>
      <c r="AY319" s="50">
        <f t="shared" si="699"/>
        <v>0</v>
      </c>
      <c r="AZ319" s="50">
        <f t="shared" si="699"/>
        <v>0</v>
      </c>
      <c r="BA319" s="50">
        <f t="shared" si="699"/>
        <v>0</v>
      </c>
      <c r="BB319" s="50">
        <f t="shared" si="699"/>
        <v>0</v>
      </c>
      <c r="BC319" s="50">
        <f t="shared" si="699"/>
        <v>0</v>
      </c>
      <c r="BD319" s="50">
        <f t="shared" si="699"/>
        <v>0</v>
      </c>
      <c r="BE319" s="50">
        <f t="shared" si="699"/>
        <v>0</v>
      </c>
      <c r="BF319" s="50">
        <f t="shared" si="699"/>
        <v>0</v>
      </c>
      <c r="BG319" s="50">
        <f t="shared" si="699"/>
        <v>0</v>
      </c>
      <c r="BH319" s="50">
        <f t="shared" si="699"/>
        <v>0</v>
      </c>
      <c r="BI319" s="50">
        <f t="shared" si="699"/>
        <v>0</v>
      </c>
      <c r="BJ319" s="50">
        <f t="shared" si="699"/>
        <v>0</v>
      </c>
      <c r="BK319" s="50">
        <f t="shared" si="699"/>
        <v>0</v>
      </c>
      <c r="BL319" s="50">
        <f t="shared" si="699"/>
        <v>0</v>
      </c>
      <c r="BM319" s="50">
        <f t="shared" si="699"/>
        <v>230048382</v>
      </c>
      <c r="BN319" s="50">
        <f t="shared" si="699"/>
        <v>217969207</v>
      </c>
      <c r="BO319" s="50">
        <f t="shared" si="699"/>
        <v>212093674</v>
      </c>
      <c r="BP319" s="50">
        <f t="shared" si="699"/>
        <v>212093674</v>
      </c>
      <c r="BQ319" s="50">
        <f t="shared" si="699"/>
        <v>0</v>
      </c>
      <c r="BR319" s="50">
        <f t="shared" si="699"/>
        <v>0</v>
      </c>
      <c r="BS319" s="50">
        <f t="shared" si="699"/>
        <v>0</v>
      </c>
      <c r="BT319" s="50">
        <f t="shared" si="699"/>
        <v>0</v>
      </c>
      <c r="BU319" s="50">
        <f t="shared" si="699"/>
        <v>236949833.46000001</v>
      </c>
      <c r="BV319" s="50">
        <f t="shared" si="699"/>
        <v>212553176</v>
      </c>
      <c r="BW319" s="50">
        <f t="shared" si="699"/>
        <v>212523130.55999997</v>
      </c>
      <c r="BX319" s="50">
        <f t="shared" si="699"/>
        <v>212523130.55999991</v>
      </c>
      <c r="BY319" s="50">
        <f t="shared" si="699"/>
        <v>0</v>
      </c>
      <c r="BZ319" s="50">
        <f t="shared" si="699"/>
        <v>0</v>
      </c>
      <c r="CA319" s="50">
        <f t="shared" si="699"/>
        <v>0</v>
      </c>
      <c r="CB319" s="50">
        <f t="shared" si="699"/>
        <v>0</v>
      </c>
      <c r="CC319" s="50">
        <f t="shared" si="699"/>
        <v>0</v>
      </c>
      <c r="CD319" s="50">
        <f t="shared" si="699"/>
        <v>0</v>
      </c>
      <c r="CE319" s="50">
        <f t="shared" si="699"/>
        <v>0</v>
      </c>
      <c r="CF319" s="50">
        <f t="shared" si="699"/>
        <v>0</v>
      </c>
      <c r="CG319" s="50">
        <f t="shared" si="699"/>
        <v>0</v>
      </c>
      <c r="CH319" s="50">
        <f t="shared" si="699"/>
        <v>0</v>
      </c>
      <c r="CI319" s="50">
        <f t="shared" si="699"/>
        <v>0</v>
      </c>
      <c r="CJ319" s="50">
        <f t="shared" si="699"/>
        <v>0</v>
      </c>
      <c r="CK319" s="50">
        <f t="shared" si="699"/>
        <v>0</v>
      </c>
      <c r="CL319" s="50">
        <f t="shared" si="699"/>
        <v>0</v>
      </c>
      <c r="CM319" s="50">
        <f t="shared" si="699"/>
        <v>0</v>
      </c>
      <c r="CN319" s="50">
        <f t="shared" si="699"/>
        <v>0</v>
      </c>
      <c r="CO319" s="50">
        <f t="shared" ref="CO319:EV319" si="700">CO320</f>
        <v>0</v>
      </c>
      <c r="CP319" s="50">
        <f t="shared" si="700"/>
        <v>0</v>
      </c>
      <c r="CQ319" s="50">
        <f t="shared" si="700"/>
        <v>0</v>
      </c>
      <c r="CR319" s="50">
        <f t="shared" si="700"/>
        <v>0</v>
      </c>
      <c r="CS319" s="50">
        <f t="shared" si="700"/>
        <v>0</v>
      </c>
      <c r="CT319" s="50">
        <f t="shared" si="700"/>
        <v>0</v>
      </c>
      <c r="CU319" s="50">
        <f t="shared" si="700"/>
        <v>0</v>
      </c>
      <c r="CV319" s="50">
        <f t="shared" si="700"/>
        <v>0</v>
      </c>
      <c r="CW319" s="50">
        <f t="shared" si="700"/>
        <v>0</v>
      </c>
      <c r="CX319" s="50">
        <f t="shared" si="700"/>
        <v>0</v>
      </c>
      <c r="CY319" s="50">
        <f t="shared" si="700"/>
        <v>0</v>
      </c>
      <c r="CZ319" s="50">
        <f t="shared" si="700"/>
        <v>0</v>
      </c>
      <c r="DA319" s="50">
        <f t="shared" si="700"/>
        <v>0</v>
      </c>
      <c r="DB319" s="50">
        <f t="shared" si="700"/>
        <v>0</v>
      </c>
      <c r="DC319" s="50">
        <f t="shared" si="700"/>
        <v>0</v>
      </c>
      <c r="DD319" s="50">
        <f t="shared" si="700"/>
        <v>0</v>
      </c>
      <c r="DE319" s="50">
        <f t="shared" si="700"/>
        <v>236949833.46000001</v>
      </c>
      <c r="DF319" s="50">
        <f t="shared" si="700"/>
        <v>212553176</v>
      </c>
      <c r="DG319" s="50">
        <f t="shared" si="700"/>
        <v>212523130.55999997</v>
      </c>
      <c r="DH319" s="50">
        <f t="shared" si="700"/>
        <v>212523130.55999991</v>
      </c>
      <c r="DI319" s="50">
        <f t="shared" si="700"/>
        <v>0</v>
      </c>
      <c r="DJ319" s="50">
        <f t="shared" si="700"/>
        <v>0</v>
      </c>
      <c r="DK319" s="50">
        <f t="shared" si="700"/>
        <v>0</v>
      </c>
      <c r="DL319" s="50">
        <f t="shared" si="700"/>
        <v>0</v>
      </c>
      <c r="DM319" s="50">
        <f t="shared" si="700"/>
        <v>0</v>
      </c>
      <c r="DN319" s="50">
        <f t="shared" si="700"/>
        <v>244058328.46380001</v>
      </c>
      <c r="DO319" s="50">
        <f t="shared" si="700"/>
        <v>0</v>
      </c>
      <c r="DP319" s="50">
        <f t="shared" si="700"/>
        <v>0</v>
      </c>
      <c r="DQ319" s="50">
        <f t="shared" si="700"/>
        <v>0</v>
      </c>
      <c r="DR319" s="50">
        <f t="shared" si="700"/>
        <v>0</v>
      </c>
      <c r="DS319" s="50">
        <f t="shared" si="700"/>
        <v>0</v>
      </c>
      <c r="DT319" s="50">
        <f t="shared" si="700"/>
        <v>0</v>
      </c>
      <c r="DU319" s="50">
        <f t="shared" si="700"/>
        <v>0</v>
      </c>
      <c r="DV319" s="50">
        <f t="shared" si="700"/>
        <v>0</v>
      </c>
      <c r="DW319" s="50">
        <f t="shared" si="700"/>
        <v>0</v>
      </c>
      <c r="DX319" s="50">
        <f t="shared" si="700"/>
        <v>0</v>
      </c>
      <c r="DY319" s="50">
        <f t="shared" si="700"/>
        <v>0</v>
      </c>
      <c r="DZ319" s="50">
        <f t="shared" si="700"/>
        <v>0</v>
      </c>
      <c r="EA319" s="50">
        <f t="shared" si="700"/>
        <v>0</v>
      </c>
      <c r="EB319" s="50">
        <f t="shared" si="700"/>
        <v>0</v>
      </c>
      <c r="EC319" s="50">
        <f t="shared" si="700"/>
        <v>0</v>
      </c>
      <c r="ED319" s="50">
        <f t="shared" si="700"/>
        <v>0</v>
      </c>
      <c r="EE319" s="50">
        <f t="shared" si="700"/>
        <v>0</v>
      </c>
      <c r="EF319" s="50">
        <f t="shared" si="700"/>
        <v>0</v>
      </c>
      <c r="EG319" s="50">
        <f t="shared" si="700"/>
        <v>0</v>
      </c>
      <c r="EH319" s="50">
        <f t="shared" si="700"/>
        <v>0</v>
      </c>
      <c r="EI319" s="50">
        <f t="shared" si="700"/>
        <v>0</v>
      </c>
      <c r="EJ319" s="50">
        <f t="shared" si="700"/>
        <v>0</v>
      </c>
      <c r="EK319" s="50">
        <f t="shared" si="700"/>
        <v>0</v>
      </c>
      <c r="EL319" s="50">
        <f t="shared" si="700"/>
        <v>0</v>
      </c>
      <c r="EM319" s="50">
        <f t="shared" si="700"/>
        <v>0</v>
      </c>
      <c r="EN319" s="50">
        <f t="shared" si="700"/>
        <v>0</v>
      </c>
      <c r="EO319" s="50">
        <f t="shared" si="700"/>
        <v>0</v>
      </c>
      <c r="EP319" s="50">
        <f t="shared" si="700"/>
        <v>0</v>
      </c>
      <c r="EQ319" s="50">
        <f t="shared" si="700"/>
        <v>0</v>
      </c>
      <c r="ER319" s="50">
        <f t="shared" si="700"/>
        <v>0</v>
      </c>
      <c r="ES319" s="50">
        <f t="shared" si="700"/>
        <v>0</v>
      </c>
      <c r="ET319" s="50">
        <f t="shared" si="700"/>
        <v>0</v>
      </c>
      <c r="EU319" s="50">
        <f t="shared" si="700"/>
        <v>0</v>
      </c>
      <c r="EV319" s="50">
        <f t="shared" si="700"/>
        <v>0</v>
      </c>
      <c r="EW319" s="50">
        <f t="shared" ref="EW319" si="701">EW320</f>
        <v>244058328.46380001</v>
      </c>
      <c r="EX319" s="50">
        <f t="shared" ref="EX319:GZ319" si="702">EX320</f>
        <v>0</v>
      </c>
      <c r="EY319" s="50">
        <f t="shared" si="702"/>
        <v>0</v>
      </c>
      <c r="EZ319" s="50">
        <f t="shared" si="702"/>
        <v>0</v>
      </c>
      <c r="FA319" s="50">
        <f t="shared" si="702"/>
        <v>0</v>
      </c>
      <c r="FB319" s="50">
        <f t="shared" si="702"/>
        <v>0</v>
      </c>
      <c r="FC319" s="50">
        <f t="shared" si="702"/>
        <v>0</v>
      </c>
      <c r="FD319" s="50">
        <f t="shared" si="702"/>
        <v>0</v>
      </c>
      <c r="FE319" s="50">
        <f t="shared" si="702"/>
        <v>0</v>
      </c>
      <c r="FF319" s="50">
        <f t="shared" si="702"/>
        <v>0</v>
      </c>
      <c r="FG319" s="50">
        <f t="shared" si="702"/>
        <v>251380078.31771401</v>
      </c>
      <c r="FH319" s="50">
        <f t="shared" si="702"/>
        <v>182000000</v>
      </c>
      <c r="FI319" s="50">
        <f t="shared" si="702"/>
        <v>0</v>
      </c>
      <c r="FJ319" s="50">
        <f t="shared" si="702"/>
        <v>0</v>
      </c>
      <c r="FK319" s="50">
        <f t="shared" si="702"/>
        <v>0</v>
      </c>
      <c r="FL319" s="50">
        <f t="shared" si="702"/>
        <v>0</v>
      </c>
      <c r="FM319" s="50">
        <f t="shared" si="702"/>
        <v>0</v>
      </c>
      <c r="FN319" s="50">
        <f t="shared" si="702"/>
        <v>0</v>
      </c>
      <c r="FO319" s="50">
        <f t="shared" si="702"/>
        <v>0</v>
      </c>
      <c r="FP319" s="50">
        <f t="shared" si="702"/>
        <v>0</v>
      </c>
      <c r="FQ319" s="50">
        <f t="shared" si="702"/>
        <v>0</v>
      </c>
      <c r="FR319" s="50">
        <f t="shared" si="702"/>
        <v>0</v>
      </c>
      <c r="FS319" s="50">
        <f t="shared" si="702"/>
        <v>0</v>
      </c>
      <c r="FT319" s="50">
        <f t="shared" si="702"/>
        <v>0</v>
      </c>
      <c r="FU319" s="50">
        <f t="shared" si="702"/>
        <v>0</v>
      </c>
      <c r="FV319" s="50">
        <f t="shared" si="702"/>
        <v>0</v>
      </c>
      <c r="FW319" s="50">
        <f t="shared" si="702"/>
        <v>0</v>
      </c>
      <c r="FX319" s="50">
        <f t="shared" si="702"/>
        <v>0</v>
      </c>
      <c r="FY319" s="50">
        <f t="shared" si="702"/>
        <v>0</v>
      </c>
      <c r="FZ319" s="50">
        <f t="shared" si="702"/>
        <v>0</v>
      </c>
      <c r="GA319" s="50">
        <f t="shared" si="702"/>
        <v>0</v>
      </c>
      <c r="GB319" s="50">
        <f t="shared" si="702"/>
        <v>0</v>
      </c>
      <c r="GC319" s="50">
        <f t="shared" si="702"/>
        <v>0</v>
      </c>
      <c r="GD319" s="50">
        <f t="shared" si="702"/>
        <v>0</v>
      </c>
      <c r="GE319" s="50">
        <f t="shared" si="702"/>
        <v>0</v>
      </c>
      <c r="GF319" s="50">
        <f t="shared" si="702"/>
        <v>0</v>
      </c>
      <c r="GG319" s="50">
        <f t="shared" si="702"/>
        <v>0</v>
      </c>
      <c r="GH319" s="50">
        <f t="shared" si="702"/>
        <v>0</v>
      </c>
      <c r="GI319" s="50">
        <f t="shared" si="702"/>
        <v>0</v>
      </c>
      <c r="GJ319" s="50">
        <f t="shared" si="702"/>
        <v>0</v>
      </c>
      <c r="GK319" s="50">
        <f t="shared" si="702"/>
        <v>0</v>
      </c>
      <c r="GL319" s="50">
        <f t="shared" si="702"/>
        <v>0</v>
      </c>
      <c r="GM319" s="50">
        <f t="shared" si="702"/>
        <v>0</v>
      </c>
      <c r="GN319" s="50">
        <f t="shared" si="702"/>
        <v>0</v>
      </c>
      <c r="GO319" s="50">
        <f t="shared" si="702"/>
        <v>0</v>
      </c>
      <c r="GP319" s="50">
        <f t="shared" si="702"/>
        <v>0</v>
      </c>
      <c r="GQ319" s="50">
        <f t="shared" si="702"/>
        <v>0</v>
      </c>
      <c r="GR319" s="50">
        <f t="shared" si="702"/>
        <v>0</v>
      </c>
      <c r="GS319" s="50">
        <f t="shared" si="702"/>
        <v>0</v>
      </c>
      <c r="GT319" s="50">
        <f t="shared" si="702"/>
        <v>0</v>
      </c>
      <c r="GU319" s="50">
        <f t="shared" si="702"/>
        <v>251380078.31771401</v>
      </c>
      <c r="GV319" s="50">
        <f t="shared" si="702"/>
        <v>182000000</v>
      </c>
      <c r="GW319" s="50">
        <f t="shared" si="702"/>
        <v>0</v>
      </c>
      <c r="GX319" s="50">
        <f t="shared" si="702"/>
        <v>0</v>
      </c>
      <c r="GY319" s="50">
        <f t="shared" si="702"/>
        <v>0</v>
      </c>
      <c r="GZ319" s="768">
        <f t="shared" si="702"/>
        <v>962436622.24151397</v>
      </c>
      <c r="HA319" s="256"/>
      <c r="HB319" s="263"/>
      <c r="HC319" s="326"/>
    </row>
    <row r="320" spans="1:211" ht="24.75" customHeight="1" x14ac:dyDescent="0.2">
      <c r="A320" s="782"/>
      <c r="B320" s="783"/>
      <c r="C320" s="266">
        <v>74</v>
      </c>
      <c r="D320" s="267" t="s">
        <v>736</v>
      </c>
      <c r="E320" s="270"/>
      <c r="F320" s="270"/>
      <c r="G320" s="271"/>
      <c r="H320" s="271"/>
      <c r="I320" s="271"/>
      <c r="J320" s="271"/>
      <c r="K320" s="271"/>
      <c r="L320" s="271"/>
      <c r="M320" s="271"/>
      <c r="N320" s="271"/>
      <c r="O320" s="271"/>
      <c r="P320" s="271"/>
      <c r="Q320" s="271"/>
      <c r="R320" s="271"/>
      <c r="S320" s="271"/>
      <c r="T320" s="271"/>
      <c r="U320" s="271"/>
      <c r="V320" s="271"/>
      <c r="W320" s="271"/>
      <c r="X320" s="271"/>
      <c r="Y320" s="271"/>
      <c r="Z320" s="271"/>
      <c r="AA320" s="271"/>
      <c r="AB320" s="271"/>
      <c r="AC320" s="204">
        <f t="shared" ref="AC320:BL320" si="703">SUM(AC321)</f>
        <v>0</v>
      </c>
      <c r="AD320" s="204">
        <f t="shared" si="703"/>
        <v>0</v>
      </c>
      <c r="AE320" s="204">
        <f t="shared" si="703"/>
        <v>0</v>
      </c>
      <c r="AF320" s="204">
        <f t="shared" si="703"/>
        <v>0</v>
      </c>
      <c r="AG320" s="204">
        <f t="shared" si="703"/>
        <v>230048382</v>
      </c>
      <c r="AH320" s="204">
        <f t="shared" si="703"/>
        <v>217969207</v>
      </c>
      <c r="AI320" s="204">
        <f t="shared" si="703"/>
        <v>212093674</v>
      </c>
      <c r="AJ320" s="204">
        <f t="shared" si="703"/>
        <v>212093674</v>
      </c>
      <c r="AK320" s="204">
        <f t="shared" si="703"/>
        <v>0</v>
      </c>
      <c r="AL320" s="204">
        <f t="shared" si="703"/>
        <v>0</v>
      </c>
      <c r="AM320" s="204">
        <f t="shared" si="703"/>
        <v>0</v>
      </c>
      <c r="AN320" s="204">
        <f t="shared" si="703"/>
        <v>0</v>
      </c>
      <c r="AO320" s="204">
        <f t="shared" si="703"/>
        <v>0</v>
      </c>
      <c r="AP320" s="204">
        <f t="shared" si="703"/>
        <v>0</v>
      </c>
      <c r="AQ320" s="204">
        <f t="shared" si="703"/>
        <v>0</v>
      </c>
      <c r="AR320" s="204">
        <f t="shared" si="703"/>
        <v>0</v>
      </c>
      <c r="AS320" s="204">
        <f t="shared" si="703"/>
        <v>0</v>
      </c>
      <c r="AT320" s="204">
        <f t="shared" si="703"/>
        <v>0</v>
      </c>
      <c r="AU320" s="204">
        <f t="shared" si="703"/>
        <v>0</v>
      </c>
      <c r="AV320" s="204">
        <f t="shared" si="703"/>
        <v>0</v>
      </c>
      <c r="AW320" s="204">
        <f t="shared" si="703"/>
        <v>0</v>
      </c>
      <c r="AX320" s="204">
        <f t="shared" si="703"/>
        <v>0</v>
      </c>
      <c r="AY320" s="204">
        <f t="shared" si="703"/>
        <v>0</v>
      </c>
      <c r="AZ320" s="204">
        <f t="shared" si="703"/>
        <v>0</v>
      </c>
      <c r="BA320" s="204">
        <f t="shared" si="703"/>
        <v>0</v>
      </c>
      <c r="BB320" s="204">
        <f t="shared" si="703"/>
        <v>0</v>
      </c>
      <c r="BC320" s="204">
        <f t="shared" si="703"/>
        <v>0</v>
      </c>
      <c r="BD320" s="204">
        <f t="shared" si="703"/>
        <v>0</v>
      </c>
      <c r="BE320" s="204">
        <f t="shared" si="703"/>
        <v>0</v>
      </c>
      <c r="BF320" s="204">
        <f t="shared" si="703"/>
        <v>0</v>
      </c>
      <c r="BG320" s="204">
        <f t="shared" si="703"/>
        <v>0</v>
      </c>
      <c r="BH320" s="204">
        <f t="shared" si="703"/>
        <v>0</v>
      </c>
      <c r="BI320" s="204">
        <f t="shared" si="703"/>
        <v>0</v>
      </c>
      <c r="BJ320" s="204">
        <f t="shared" si="703"/>
        <v>0</v>
      </c>
      <c r="BK320" s="204">
        <f t="shared" si="703"/>
        <v>0</v>
      </c>
      <c r="BL320" s="204">
        <f t="shared" si="703"/>
        <v>0</v>
      </c>
      <c r="BM320" s="204">
        <f t="shared" ref="BM320:DX320" si="704">SUM(BM321)</f>
        <v>230048382</v>
      </c>
      <c r="BN320" s="204">
        <f t="shared" si="704"/>
        <v>217969207</v>
      </c>
      <c r="BO320" s="204">
        <f t="shared" si="704"/>
        <v>212093674</v>
      </c>
      <c r="BP320" s="204">
        <f t="shared" si="704"/>
        <v>212093674</v>
      </c>
      <c r="BQ320" s="204">
        <f t="shared" si="704"/>
        <v>0</v>
      </c>
      <c r="BR320" s="204">
        <f t="shared" si="704"/>
        <v>0</v>
      </c>
      <c r="BS320" s="204">
        <f t="shared" si="704"/>
        <v>0</v>
      </c>
      <c r="BT320" s="204">
        <f t="shared" si="704"/>
        <v>0</v>
      </c>
      <c r="BU320" s="204">
        <f t="shared" si="704"/>
        <v>236949833.46000001</v>
      </c>
      <c r="BV320" s="204">
        <f t="shared" si="704"/>
        <v>212553176</v>
      </c>
      <c r="BW320" s="204">
        <f t="shared" si="704"/>
        <v>212523130.55999997</v>
      </c>
      <c r="BX320" s="204">
        <f t="shared" si="704"/>
        <v>212523130.55999991</v>
      </c>
      <c r="BY320" s="204">
        <f t="shared" si="704"/>
        <v>0</v>
      </c>
      <c r="BZ320" s="204">
        <f t="shared" si="704"/>
        <v>0</v>
      </c>
      <c r="CA320" s="204">
        <f t="shared" si="704"/>
        <v>0</v>
      </c>
      <c r="CB320" s="204">
        <f t="shared" si="704"/>
        <v>0</v>
      </c>
      <c r="CC320" s="204">
        <f t="shared" si="704"/>
        <v>0</v>
      </c>
      <c r="CD320" s="204">
        <f t="shared" si="704"/>
        <v>0</v>
      </c>
      <c r="CE320" s="204">
        <f t="shared" si="704"/>
        <v>0</v>
      </c>
      <c r="CF320" s="204">
        <f t="shared" si="704"/>
        <v>0</v>
      </c>
      <c r="CG320" s="204">
        <f t="shared" si="704"/>
        <v>0</v>
      </c>
      <c r="CH320" s="204">
        <f t="shared" si="704"/>
        <v>0</v>
      </c>
      <c r="CI320" s="204">
        <f t="shared" si="704"/>
        <v>0</v>
      </c>
      <c r="CJ320" s="204">
        <f t="shared" si="704"/>
        <v>0</v>
      </c>
      <c r="CK320" s="204">
        <f t="shared" si="704"/>
        <v>0</v>
      </c>
      <c r="CL320" s="204">
        <f t="shared" si="704"/>
        <v>0</v>
      </c>
      <c r="CM320" s="204">
        <f t="shared" si="704"/>
        <v>0</v>
      </c>
      <c r="CN320" s="204">
        <f t="shared" si="704"/>
        <v>0</v>
      </c>
      <c r="CO320" s="204">
        <f t="shared" si="704"/>
        <v>0</v>
      </c>
      <c r="CP320" s="204">
        <f t="shared" si="704"/>
        <v>0</v>
      </c>
      <c r="CQ320" s="204">
        <f t="shared" si="704"/>
        <v>0</v>
      </c>
      <c r="CR320" s="204">
        <f t="shared" si="704"/>
        <v>0</v>
      </c>
      <c r="CS320" s="204">
        <f t="shared" si="704"/>
        <v>0</v>
      </c>
      <c r="CT320" s="204">
        <f t="shared" si="704"/>
        <v>0</v>
      </c>
      <c r="CU320" s="204">
        <f t="shared" si="704"/>
        <v>0</v>
      </c>
      <c r="CV320" s="204">
        <f t="shared" si="704"/>
        <v>0</v>
      </c>
      <c r="CW320" s="204">
        <f t="shared" si="704"/>
        <v>0</v>
      </c>
      <c r="CX320" s="204">
        <f t="shared" si="704"/>
        <v>0</v>
      </c>
      <c r="CY320" s="204">
        <f t="shared" si="704"/>
        <v>0</v>
      </c>
      <c r="CZ320" s="204">
        <f t="shared" si="704"/>
        <v>0</v>
      </c>
      <c r="DA320" s="204">
        <f t="shared" si="704"/>
        <v>0</v>
      </c>
      <c r="DB320" s="204">
        <f t="shared" si="704"/>
        <v>0</v>
      </c>
      <c r="DC320" s="204">
        <f t="shared" si="704"/>
        <v>0</v>
      </c>
      <c r="DD320" s="204">
        <f t="shared" si="704"/>
        <v>0</v>
      </c>
      <c r="DE320" s="204">
        <f t="shared" si="704"/>
        <v>236949833.46000001</v>
      </c>
      <c r="DF320" s="204">
        <f t="shared" si="704"/>
        <v>212553176</v>
      </c>
      <c r="DG320" s="204">
        <f t="shared" si="704"/>
        <v>212523130.55999997</v>
      </c>
      <c r="DH320" s="204">
        <f t="shared" si="704"/>
        <v>212523130.55999991</v>
      </c>
      <c r="DI320" s="204">
        <f t="shared" si="704"/>
        <v>0</v>
      </c>
      <c r="DJ320" s="204">
        <f t="shared" si="704"/>
        <v>0</v>
      </c>
      <c r="DK320" s="204">
        <f t="shared" si="704"/>
        <v>0</v>
      </c>
      <c r="DL320" s="204">
        <f t="shared" si="704"/>
        <v>0</v>
      </c>
      <c r="DM320" s="204">
        <f t="shared" si="704"/>
        <v>0</v>
      </c>
      <c r="DN320" s="204">
        <f t="shared" si="704"/>
        <v>244058328.46380001</v>
      </c>
      <c r="DO320" s="204">
        <f t="shared" si="704"/>
        <v>0</v>
      </c>
      <c r="DP320" s="204">
        <f t="shared" si="704"/>
        <v>0</v>
      </c>
      <c r="DQ320" s="204">
        <f t="shared" si="704"/>
        <v>0</v>
      </c>
      <c r="DR320" s="204">
        <f t="shared" si="704"/>
        <v>0</v>
      </c>
      <c r="DS320" s="204">
        <f t="shared" si="704"/>
        <v>0</v>
      </c>
      <c r="DT320" s="204">
        <f t="shared" si="704"/>
        <v>0</v>
      </c>
      <c r="DU320" s="204">
        <f t="shared" si="704"/>
        <v>0</v>
      </c>
      <c r="DV320" s="204">
        <f t="shared" si="704"/>
        <v>0</v>
      </c>
      <c r="DW320" s="204">
        <f t="shared" si="704"/>
        <v>0</v>
      </c>
      <c r="DX320" s="204">
        <f t="shared" si="704"/>
        <v>0</v>
      </c>
      <c r="DY320" s="204">
        <f t="shared" ref="DY320:EW320" si="705">SUM(DY321)</f>
        <v>0</v>
      </c>
      <c r="DZ320" s="204">
        <f t="shared" si="705"/>
        <v>0</v>
      </c>
      <c r="EA320" s="204">
        <f t="shared" si="705"/>
        <v>0</v>
      </c>
      <c r="EB320" s="204">
        <f t="shared" si="705"/>
        <v>0</v>
      </c>
      <c r="EC320" s="204">
        <f t="shared" si="705"/>
        <v>0</v>
      </c>
      <c r="ED320" s="204">
        <f t="shared" si="705"/>
        <v>0</v>
      </c>
      <c r="EE320" s="204">
        <f t="shared" si="705"/>
        <v>0</v>
      </c>
      <c r="EF320" s="204">
        <f t="shared" si="705"/>
        <v>0</v>
      </c>
      <c r="EG320" s="204">
        <f t="shared" si="705"/>
        <v>0</v>
      </c>
      <c r="EH320" s="204">
        <f t="shared" si="705"/>
        <v>0</v>
      </c>
      <c r="EI320" s="204">
        <f t="shared" si="705"/>
        <v>0</v>
      </c>
      <c r="EJ320" s="204">
        <f t="shared" si="705"/>
        <v>0</v>
      </c>
      <c r="EK320" s="204">
        <f t="shared" si="705"/>
        <v>0</v>
      </c>
      <c r="EL320" s="204">
        <f t="shared" si="705"/>
        <v>0</v>
      </c>
      <c r="EM320" s="204">
        <f t="shared" si="705"/>
        <v>0</v>
      </c>
      <c r="EN320" s="204">
        <f t="shared" si="705"/>
        <v>0</v>
      </c>
      <c r="EO320" s="204">
        <f t="shared" si="705"/>
        <v>0</v>
      </c>
      <c r="EP320" s="204">
        <f t="shared" si="705"/>
        <v>0</v>
      </c>
      <c r="EQ320" s="204">
        <f t="shared" si="705"/>
        <v>0</v>
      </c>
      <c r="ER320" s="204">
        <f t="shared" si="705"/>
        <v>0</v>
      </c>
      <c r="ES320" s="204">
        <f t="shared" si="705"/>
        <v>0</v>
      </c>
      <c r="ET320" s="204">
        <f t="shared" si="705"/>
        <v>0</v>
      </c>
      <c r="EU320" s="204">
        <f t="shared" si="705"/>
        <v>0</v>
      </c>
      <c r="EV320" s="204">
        <f t="shared" si="705"/>
        <v>0</v>
      </c>
      <c r="EW320" s="204">
        <f t="shared" si="705"/>
        <v>244058328.46380001</v>
      </c>
      <c r="EX320" s="204">
        <f t="shared" ref="EX320:GZ320" si="706">SUM(EX321)</f>
        <v>0</v>
      </c>
      <c r="EY320" s="204">
        <f t="shared" si="706"/>
        <v>0</v>
      </c>
      <c r="EZ320" s="204">
        <f t="shared" si="706"/>
        <v>0</v>
      </c>
      <c r="FA320" s="204">
        <f t="shared" si="706"/>
        <v>0</v>
      </c>
      <c r="FB320" s="204">
        <f t="shared" si="706"/>
        <v>0</v>
      </c>
      <c r="FC320" s="204">
        <f t="shared" si="706"/>
        <v>0</v>
      </c>
      <c r="FD320" s="204">
        <f t="shared" si="706"/>
        <v>0</v>
      </c>
      <c r="FE320" s="204">
        <f t="shared" si="706"/>
        <v>0</v>
      </c>
      <c r="FF320" s="204">
        <f t="shared" si="706"/>
        <v>0</v>
      </c>
      <c r="FG320" s="204">
        <f t="shared" si="706"/>
        <v>251380078.31771401</v>
      </c>
      <c r="FH320" s="204">
        <f t="shared" si="706"/>
        <v>182000000</v>
      </c>
      <c r="FI320" s="204">
        <f t="shared" si="706"/>
        <v>0</v>
      </c>
      <c r="FJ320" s="204">
        <f t="shared" si="706"/>
        <v>0</v>
      </c>
      <c r="FK320" s="204">
        <f t="shared" si="706"/>
        <v>0</v>
      </c>
      <c r="FL320" s="204">
        <f t="shared" si="706"/>
        <v>0</v>
      </c>
      <c r="FM320" s="204">
        <f t="shared" si="706"/>
        <v>0</v>
      </c>
      <c r="FN320" s="204">
        <f t="shared" si="706"/>
        <v>0</v>
      </c>
      <c r="FO320" s="204">
        <f t="shared" si="706"/>
        <v>0</v>
      </c>
      <c r="FP320" s="204">
        <f t="shared" si="706"/>
        <v>0</v>
      </c>
      <c r="FQ320" s="204">
        <f t="shared" si="706"/>
        <v>0</v>
      </c>
      <c r="FR320" s="204">
        <f t="shared" si="706"/>
        <v>0</v>
      </c>
      <c r="FS320" s="204">
        <f t="shared" si="706"/>
        <v>0</v>
      </c>
      <c r="FT320" s="204">
        <f t="shared" si="706"/>
        <v>0</v>
      </c>
      <c r="FU320" s="204">
        <f t="shared" si="706"/>
        <v>0</v>
      </c>
      <c r="FV320" s="204">
        <f t="shared" si="706"/>
        <v>0</v>
      </c>
      <c r="FW320" s="204">
        <f t="shared" si="706"/>
        <v>0</v>
      </c>
      <c r="FX320" s="204">
        <f t="shared" si="706"/>
        <v>0</v>
      </c>
      <c r="FY320" s="204">
        <f t="shared" si="706"/>
        <v>0</v>
      </c>
      <c r="FZ320" s="204">
        <f t="shared" si="706"/>
        <v>0</v>
      </c>
      <c r="GA320" s="204">
        <f t="shared" si="706"/>
        <v>0</v>
      </c>
      <c r="GB320" s="204">
        <f t="shared" si="706"/>
        <v>0</v>
      </c>
      <c r="GC320" s="204">
        <f t="shared" si="706"/>
        <v>0</v>
      </c>
      <c r="GD320" s="204">
        <f t="shared" si="706"/>
        <v>0</v>
      </c>
      <c r="GE320" s="204">
        <f t="shared" si="706"/>
        <v>0</v>
      </c>
      <c r="GF320" s="204">
        <f t="shared" si="706"/>
        <v>0</v>
      </c>
      <c r="GG320" s="204">
        <f t="shared" si="706"/>
        <v>0</v>
      </c>
      <c r="GH320" s="204">
        <f t="shared" si="706"/>
        <v>0</v>
      </c>
      <c r="GI320" s="204">
        <f t="shared" si="706"/>
        <v>0</v>
      </c>
      <c r="GJ320" s="204">
        <f t="shared" si="706"/>
        <v>0</v>
      </c>
      <c r="GK320" s="204">
        <f t="shared" si="706"/>
        <v>0</v>
      </c>
      <c r="GL320" s="204">
        <f t="shared" si="706"/>
        <v>0</v>
      </c>
      <c r="GM320" s="204">
        <f t="shared" si="706"/>
        <v>0</v>
      </c>
      <c r="GN320" s="204">
        <f t="shared" si="706"/>
        <v>0</v>
      </c>
      <c r="GO320" s="204">
        <f t="shared" si="706"/>
        <v>0</v>
      </c>
      <c r="GP320" s="204">
        <f t="shared" si="706"/>
        <v>0</v>
      </c>
      <c r="GQ320" s="204">
        <f t="shared" si="706"/>
        <v>0</v>
      </c>
      <c r="GR320" s="204">
        <f t="shared" si="706"/>
        <v>0</v>
      </c>
      <c r="GS320" s="204">
        <f t="shared" si="706"/>
        <v>0</v>
      </c>
      <c r="GT320" s="204">
        <f t="shared" si="706"/>
        <v>0</v>
      </c>
      <c r="GU320" s="204">
        <f t="shared" si="706"/>
        <v>251380078.31771401</v>
      </c>
      <c r="GV320" s="204">
        <f t="shared" si="706"/>
        <v>182000000</v>
      </c>
      <c r="GW320" s="204">
        <f t="shared" si="706"/>
        <v>0</v>
      </c>
      <c r="GX320" s="204">
        <f t="shared" si="706"/>
        <v>0</v>
      </c>
      <c r="GY320" s="204">
        <f t="shared" si="706"/>
        <v>0</v>
      </c>
      <c r="GZ320" s="776">
        <f t="shared" si="706"/>
        <v>962436622.24151397</v>
      </c>
      <c r="HA320" s="271"/>
      <c r="HB320" s="277"/>
      <c r="HC320" s="326"/>
    </row>
    <row r="321" spans="1:211" ht="65.25" customHeight="1" x14ac:dyDescent="0.2">
      <c r="A321" s="794"/>
      <c r="B321" s="411"/>
      <c r="C321" s="313">
        <v>36</v>
      </c>
      <c r="D321" s="729" t="s">
        <v>705</v>
      </c>
      <c r="E321" s="834">
        <v>0.4</v>
      </c>
      <c r="F321" s="834">
        <v>0.6</v>
      </c>
      <c r="G321" s="287">
        <v>213</v>
      </c>
      <c r="H321" s="283" t="s">
        <v>737</v>
      </c>
      <c r="I321" s="297" t="s">
        <v>738</v>
      </c>
      <c r="J321" s="284" t="s">
        <v>708</v>
      </c>
      <c r="K321" s="475">
        <v>4</v>
      </c>
      <c r="L321" s="333" t="s">
        <v>58</v>
      </c>
      <c r="M321" s="313">
        <v>12</v>
      </c>
      <c r="N321" s="313">
        <v>12</v>
      </c>
      <c r="O321" s="281">
        <v>12</v>
      </c>
      <c r="P321" s="430">
        <v>11</v>
      </c>
      <c r="Q321" s="313">
        <v>12</v>
      </c>
      <c r="R321" s="289"/>
      <c r="S321" s="432">
        <v>12</v>
      </c>
      <c r="T321" s="313">
        <v>12</v>
      </c>
      <c r="U321" s="313"/>
      <c r="V321" s="432">
        <v>12</v>
      </c>
      <c r="W321" s="313">
        <v>12</v>
      </c>
      <c r="X321" s="613"/>
      <c r="Y321" s="613">
        <v>0</v>
      </c>
      <c r="Z321" s="579">
        <f>BM321/BM320</f>
        <v>1</v>
      </c>
      <c r="AA321" s="286">
        <v>10</v>
      </c>
      <c r="AB321" s="382" t="s">
        <v>389</v>
      </c>
      <c r="AC321" s="62"/>
      <c r="AD321" s="58"/>
      <c r="AE321" s="59"/>
      <c r="AF321" s="59"/>
      <c r="AG321" s="57">
        <v>230048382</v>
      </c>
      <c r="AH321" s="55">
        <v>217969207</v>
      </c>
      <c r="AI321" s="58">
        <v>212093674</v>
      </c>
      <c r="AJ321" s="58">
        <v>212093674</v>
      </c>
      <c r="AK321" s="62"/>
      <c r="AL321" s="58"/>
      <c r="AM321" s="58"/>
      <c r="AN321" s="58"/>
      <c r="AO321" s="62"/>
      <c r="AP321" s="58"/>
      <c r="AQ321" s="58"/>
      <c r="AR321" s="58"/>
      <c r="AS321" s="62"/>
      <c r="AT321" s="58"/>
      <c r="AU321" s="59"/>
      <c r="AV321" s="59"/>
      <c r="AW321" s="62"/>
      <c r="AX321" s="58"/>
      <c r="AY321" s="58"/>
      <c r="AZ321" s="58"/>
      <c r="BA321" s="62"/>
      <c r="BB321" s="58"/>
      <c r="BC321" s="58"/>
      <c r="BD321" s="58"/>
      <c r="BE321" s="62"/>
      <c r="BF321" s="58"/>
      <c r="BG321" s="59"/>
      <c r="BH321" s="59"/>
      <c r="BI321" s="62"/>
      <c r="BJ321" s="58"/>
      <c r="BK321" s="58"/>
      <c r="BL321" s="58"/>
      <c r="BM321" s="53">
        <f>+AC321+AG321+AK321+AO321+AS321+AW321+BA321+BE321+BI321</f>
        <v>230048382</v>
      </c>
      <c r="BN321" s="54">
        <f>AD321+AH321+AL321+AP321+AT321+AX321+BB321+BF321+BJ321</f>
        <v>217969207</v>
      </c>
      <c r="BO321" s="54">
        <f>AE321+AI321+AM321+AQ321+AU321+AY321+BC321+BG321+BK321</f>
        <v>212093674</v>
      </c>
      <c r="BP321" s="54">
        <f>AF321+AJ321+AN321+AR321+AV321+AZ321+BD321+BH321+BL321</f>
        <v>212093674</v>
      </c>
      <c r="BQ321" s="87"/>
      <c r="BR321" s="87"/>
      <c r="BS321" s="87"/>
      <c r="BT321" s="87"/>
      <c r="BU321" s="88">
        <v>236949833.46000001</v>
      </c>
      <c r="BV321" s="87">
        <f>236949833+5875533-30272190</f>
        <v>212553176</v>
      </c>
      <c r="BW321" s="87">
        <v>212523130.55999997</v>
      </c>
      <c r="BX321" s="87">
        <v>212523130.55999991</v>
      </c>
      <c r="BY321" s="87"/>
      <c r="BZ321" s="87"/>
      <c r="CA321" s="87"/>
      <c r="CB321" s="87"/>
      <c r="CC321" s="87"/>
      <c r="CD321" s="87"/>
      <c r="CE321" s="87"/>
      <c r="CF321" s="87"/>
      <c r="CG321" s="87"/>
      <c r="CH321" s="87"/>
      <c r="CI321" s="87"/>
      <c r="CJ321" s="87"/>
      <c r="CK321" s="87"/>
      <c r="CL321" s="87"/>
      <c r="CM321" s="87"/>
      <c r="CN321" s="87"/>
      <c r="CO321" s="87"/>
      <c r="CP321" s="87"/>
      <c r="CQ321" s="87"/>
      <c r="CR321" s="87"/>
      <c r="CS321" s="87"/>
      <c r="CT321" s="87"/>
      <c r="CU321" s="87"/>
      <c r="CV321" s="87"/>
      <c r="CW321" s="87"/>
      <c r="CX321" s="87"/>
      <c r="CY321" s="87"/>
      <c r="CZ321" s="87"/>
      <c r="DA321" s="87"/>
      <c r="DB321" s="87"/>
      <c r="DC321" s="87"/>
      <c r="DD321" s="87"/>
      <c r="DE321" s="85">
        <f>BQ321+BU321+BZ321+CE321+CI321+CM321+CQ321+CV321+DA321</f>
        <v>236949833.46000001</v>
      </c>
      <c r="DF321" s="100">
        <f>BR321+BV321+CA321+CF321+CJ321+CN321+CR321+CW321+DB321</f>
        <v>212553176</v>
      </c>
      <c r="DG321" s="100">
        <f>BS321+BW321+CB321+CG321+CK321+CO321+CS321+CX321+DC321</f>
        <v>212523130.55999997</v>
      </c>
      <c r="DH321" s="100">
        <f>BT321+BX321+CC321+CH321+CL321+CP321+CT321+CY321+DD321</f>
        <v>212523130.55999991</v>
      </c>
      <c r="DI321" s="100"/>
      <c r="DJ321" s="88"/>
      <c r="DK321" s="66"/>
      <c r="DL321" s="88"/>
      <c r="DM321" s="88"/>
      <c r="DN321" s="88">
        <v>244058328.46380001</v>
      </c>
      <c r="DO321" s="88">
        <v>0</v>
      </c>
      <c r="DP321" s="88">
        <v>0</v>
      </c>
      <c r="DQ321" s="88">
        <v>0</v>
      </c>
      <c r="DR321" s="88"/>
      <c r="DS321" s="88"/>
      <c r="DT321" s="88"/>
      <c r="DU321" s="88"/>
      <c r="DV321" s="88"/>
      <c r="DW321" s="88"/>
      <c r="DX321" s="88"/>
      <c r="DY321" s="88"/>
      <c r="DZ321" s="88"/>
      <c r="EA321" s="88"/>
      <c r="EB321" s="88"/>
      <c r="EC321" s="88"/>
      <c r="ED321" s="88"/>
      <c r="EE321" s="88"/>
      <c r="EF321" s="88"/>
      <c r="EG321" s="88"/>
      <c r="EH321" s="88"/>
      <c r="EI321" s="88"/>
      <c r="EJ321" s="88"/>
      <c r="EK321" s="88"/>
      <c r="EL321" s="88"/>
      <c r="EM321" s="88"/>
      <c r="EN321" s="88"/>
      <c r="EO321" s="88"/>
      <c r="EP321" s="88"/>
      <c r="EQ321" s="88"/>
      <c r="ER321" s="88"/>
      <c r="ES321" s="88"/>
      <c r="ET321" s="85"/>
      <c r="EU321" s="87"/>
      <c r="EV321" s="87"/>
      <c r="EW321" s="85">
        <f>DJ321+DN321+DS321+DX321+EB321+EF321+EJ321+EN321+ES321</f>
        <v>244058328.46380001</v>
      </c>
      <c r="EX321" s="90">
        <f>DK321+DO321+DT321+DY321+EC321+EG321+EK321+EO321+ET321</f>
        <v>0</v>
      </c>
      <c r="EY321" s="90">
        <f>DL321+DP321+DU321+DZ321+ED321+EH321+EL321+EP321+EU321</f>
        <v>0</v>
      </c>
      <c r="EZ321" s="90">
        <f>DM321+DQ321+DV321+EA321+EE321+EI321+EM321+EQ321+EV321</f>
        <v>0</v>
      </c>
      <c r="FA321" s="192"/>
      <c r="FB321" s="87"/>
      <c r="FC321" s="88"/>
      <c r="FD321" s="88"/>
      <c r="FE321" s="88"/>
      <c r="FF321" s="147"/>
      <c r="FG321" s="87">
        <v>251380078.31771401</v>
      </c>
      <c r="FH321" s="87">
        <v>182000000</v>
      </c>
      <c r="FI321" s="87"/>
      <c r="FJ321" s="87"/>
      <c r="FK321" s="87"/>
      <c r="FL321" s="87"/>
      <c r="FM321" s="87"/>
      <c r="FN321" s="87"/>
      <c r="FO321" s="87"/>
      <c r="FP321" s="87"/>
      <c r="FQ321" s="87"/>
      <c r="FR321" s="87"/>
      <c r="FS321" s="87"/>
      <c r="FT321" s="87"/>
      <c r="FU321" s="87"/>
      <c r="FV321" s="87"/>
      <c r="FW321" s="87"/>
      <c r="FX321" s="87"/>
      <c r="FY321" s="87"/>
      <c r="FZ321" s="87"/>
      <c r="GA321" s="87"/>
      <c r="GB321" s="87"/>
      <c r="GC321" s="87"/>
      <c r="GD321" s="87"/>
      <c r="GE321" s="87"/>
      <c r="GF321" s="87"/>
      <c r="GG321" s="87"/>
      <c r="GH321" s="87"/>
      <c r="GI321" s="87"/>
      <c r="GJ321" s="87"/>
      <c r="GK321" s="87"/>
      <c r="GL321" s="87"/>
      <c r="GM321" s="87"/>
      <c r="GN321" s="87"/>
      <c r="GO321" s="87"/>
      <c r="GP321" s="87"/>
      <c r="GQ321" s="87"/>
      <c r="GR321" s="87"/>
      <c r="GS321" s="87"/>
      <c r="GT321" s="87"/>
      <c r="GU321" s="85">
        <f>FB321+FG321+FL321+FQ321+FV321+GA321+GF321+GK321+GP321</f>
        <v>251380078.31771401</v>
      </c>
      <c r="GV321" s="85">
        <f>GQ321+GL321+GG321+GB321+FW321+FR321+FM321+FH321+FC321</f>
        <v>182000000</v>
      </c>
      <c r="GW321" s="85">
        <f>GR321+GM321+GH321+GC321+FX321+FS321+FN321+FI321+FD321</f>
        <v>0</v>
      </c>
      <c r="GX321" s="85">
        <f>GS321+GN321+GI321+GD321+FY321+FT321+FO321+FJ321+FE321</f>
        <v>0</v>
      </c>
      <c r="GY321" s="85">
        <f>GT321+GO321+GJ321+GE321+FZ321+FU321+FP321+FK321+FF321</f>
        <v>0</v>
      </c>
      <c r="GZ321" s="772">
        <f>BM321+DE321+EW321+GU321</f>
        <v>962436622.24151397</v>
      </c>
      <c r="HA321" s="746" t="s">
        <v>1147</v>
      </c>
      <c r="HB321" s="303" t="s">
        <v>1421</v>
      </c>
      <c r="HC321" s="303" t="s">
        <v>1777</v>
      </c>
    </row>
    <row r="322" spans="1:211" ht="24.75" customHeight="1" x14ac:dyDescent="0.2">
      <c r="A322" s="780">
        <v>4</v>
      </c>
      <c r="B322" s="351" t="s">
        <v>739</v>
      </c>
      <c r="C322" s="352"/>
      <c r="D322" s="353"/>
      <c r="E322" s="353"/>
      <c r="F322" s="353"/>
      <c r="G322" s="352"/>
      <c r="H322" s="352"/>
      <c r="I322" s="352"/>
      <c r="J322" s="352"/>
      <c r="K322" s="352"/>
      <c r="L322" s="352"/>
      <c r="M322" s="352"/>
      <c r="N322" s="352"/>
      <c r="O322" s="352"/>
      <c r="P322" s="352"/>
      <c r="Q322" s="352"/>
      <c r="R322" s="352"/>
      <c r="S322" s="352"/>
      <c r="T322" s="352"/>
      <c r="U322" s="352"/>
      <c r="V322" s="352"/>
      <c r="W322" s="352"/>
      <c r="X322" s="352"/>
      <c r="Y322" s="352"/>
      <c r="Z322" s="352"/>
      <c r="AA322" s="352"/>
      <c r="AB322" s="352"/>
      <c r="AC322" s="49">
        <f t="shared" ref="AC322:BL322" si="707">AC323+AC339+AC353</f>
        <v>0</v>
      </c>
      <c r="AD322" s="49">
        <f t="shared" si="707"/>
        <v>0</v>
      </c>
      <c r="AE322" s="49">
        <f t="shared" si="707"/>
        <v>0</v>
      </c>
      <c r="AF322" s="49">
        <f t="shared" si="707"/>
        <v>0</v>
      </c>
      <c r="AG322" s="49">
        <f t="shared" si="707"/>
        <v>6015925271</v>
      </c>
      <c r="AH322" s="49">
        <f t="shared" si="707"/>
        <v>6021924915</v>
      </c>
      <c r="AI322" s="49">
        <f t="shared" si="707"/>
        <v>496704244</v>
      </c>
      <c r="AJ322" s="49">
        <f t="shared" si="707"/>
        <v>473727614</v>
      </c>
      <c r="AK322" s="49">
        <f t="shared" si="707"/>
        <v>1077000000</v>
      </c>
      <c r="AL322" s="49">
        <f t="shared" si="707"/>
        <v>1347000000</v>
      </c>
      <c r="AM322" s="49">
        <f t="shared" si="707"/>
        <v>793204600</v>
      </c>
      <c r="AN322" s="49">
        <f t="shared" si="707"/>
        <v>742058578</v>
      </c>
      <c r="AO322" s="49">
        <f t="shared" si="707"/>
        <v>0</v>
      </c>
      <c r="AP322" s="49">
        <f t="shared" si="707"/>
        <v>0</v>
      </c>
      <c r="AQ322" s="49">
        <f t="shared" si="707"/>
        <v>0</v>
      </c>
      <c r="AR322" s="49">
        <f t="shared" si="707"/>
        <v>0</v>
      </c>
      <c r="AS322" s="49">
        <f t="shared" si="707"/>
        <v>0</v>
      </c>
      <c r="AT322" s="49">
        <f t="shared" si="707"/>
        <v>0</v>
      </c>
      <c r="AU322" s="49">
        <f t="shared" si="707"/>
        <v>0</v>
      </c>
      <c r="AV322" s="49">
        <f t="shared" si="707"/>
        <v>0</v>
      </c>
      <c r="AW322" s="49">
        <f t="shared" si="707"/>
        <v>0</v>
      </c>
      <c r="AX322" s="49">
        <f t="shared" si="707"/>
        <v>0</v>
      </c>
      <c r="AY322" s="49">
        <f t="shared" si="707"/>
        <v>0</v>
      </c>
      <c r="AZ322" s="49">
        <f t="shared" si="707"/>
        <v>0</v>
      </c>
      <c r="BA322" s="49">
        <f t="shared" si="707"/>
        <v>0</v>
      </c>
      <c r="BB322" s="49">
        <f t="shared" si="707"/>
        <v>0</v>
      </c>
      <c r="BC322" s="49">
        <f t="shared" si="707"/>
        <v>0</v>
      </c>
      <c r="BD322" s="49">
        <f t="shared" si="707"/>
        <v>0</v>
      </c>
      <c r="BE322" s="49">
        <f t="shared" si="707"/>
        <v>0</v>
      </c>
      <c r="BF322" s="49">
        <f t="shared" si="707"/>
        <v>0</v>
      </c>
      <c r="BG322" s="49">
        <f t="shared" si="707"/>
        <v>0</v>
      </c>
      <c r="BH322" s="49">
        <f t="shared" si="707"/>
        <v>0</v>
      </c>
      <c r="BI322" s="49">
        <f t="shared" si="707"/>
        <v>1000000000</v>
      </c>
      <c r="BJ322" s="49">
        <f t="shared" si="707"/>
        <v>0</v>
      </c>
      <c r="BK322" s="49">
        <f t="shared" si="707"/>
        <v>0</v>
      </c>
      <c r="BL322" s="49">
        <f t="shared" si="707"/>
        <v>0</v>
      </c>
      <c r="BM322" s="49">
        <f t="shared" ref="BM322:DX322" si="708">BM323+BM339+BM353</f>
        <v>8092925271</v>
      </c>
      <c r="BN322" s="49">
        <f t="shared" si="708"/>
        <v>7368924915</v>
      </c>
      <c r="BO322" s="49">
        <f t="shared" si="708"/>
        <v>1289908844</v>
      </c>
      <c r="BP322" s="49">
        <f t="shared" si="708"/>
        <v>1215786192</v>
      </c>
      <c r="BQ322" s="49">
        <f t="shared" si="708"/>
        <v>0</v>
      </c>
      <c r="BR322" s="49">
        <f t="shared" si="708"/>
        <v>0</v>
      </c>
      <c r="BS322" s="49">
        <f t="shared" si="708"/>
        <v>0</v>
      </c>
      <c r="BT322" s="49">
        <f t="shared" si="708"/>
        <v>0</v>
      </c>
      <c r="BU322" s="49">
        <f t="shared" si="708"/>
        <v>1804560000</v>
      </c>
      <c r="BV322" s="49">
        <f t="shared" si="708"/>
        <v>7932683366</v>
      </c>
      <c r="BW322" s="49">
        <f t="shared" si="708"/>
        <v>3967268943</v>
      </c>
      <c r="BX322" s="49">
        <f t="shared" si="708"/>
        <v>3967268943</v>
      </c>
      <c r="BY322" s="49">
        <f t="shared" si="708"/>
        <v>0</v>
      </c>
      <c r="BZ322" s="49">
        <f t="shared" si="708"/>
        <v>1014349775.75</v>
      </c>
      <c r="CA322" s="49">
        <f t="shared" si="708"/>
        <v>2900992979.0999999</v>
      </c>
      <c r="CB322" s="49">
        <f t="shared" si="708"/>
        <v>2055807979</v>
      </c>
      <c r="CC322" s="49">
        <f t="shared" si="708"/>
        <v>1921149814</v>
      </c>
      <c r="CD322" s="49">
        <f t="shared" si="708"/>
        <v>0</v>
      </c>
      <c r="CE322" s="49">
        <f t="shared" si="708"/>
        <v>0</v>
      </c>
      <c r="CF322" s="49">
        <f t="shared" si="708"/>
        <v>500000000</v>
      </c>
      <c r="CG322" s="49">
        <f t="shared" si="708"/>
        <v>0</v>
      </c>
      <c r="CH322" s="49">
        <f t="shared" si="708"/>
        <v>0</v>
      </c>
      <c r="CI322" s="49">
        <f t="shared" si="708"/>
        <v>0</v>
      </c>
      <c r="CJ322" s="49">
        <f t="shared" si="708"/>
        <v>0</v>
      </c>
      <c r="CK322" s="49">
        <f t="shared" si="708"/>
        <v>0</v>
      </c>
      <c r="CL322" s="49">
        <f t="shared" si="708"/>
        <v>0</v>
      </c>
      <c r="CM322" s="49">
        <f t="shared" si="708"/>
        <v>0</v>
      </c>
      <c r="CN322" s="49">
        <f t="shared" si="708"/>
        <v>0</v>
      </c>
      <c r="CO322" s="49">
        <f t="shared" si="708"/>
        <v>0</v>
      </c>
      <c r="CP322" s="49">
        <f t="shared" si="708"/>
        <v>0</v>
      </c>
      <c r="CQ322" s="49">
        <f t="shared" si="708"/>
        <v>0</v>
      </c>
      <c r="CR322" s="49">
        <f t="shared" si="708"/>
        <v>0</v>
      </c>
      <c r="CS322" s="49">
        <f t="shared" si="708"/>
        <v>0</v>
      </c>
      <c r="CT322" s="49">
        <f t="shared" si="708"/>
        <v>0</v>
      </c>
      <c r="CU322" s="49">
        <f t="shared" si="708"/>
        <v>0</v>
      </c>
      <c r="CV322" s="49">
        <f t="shared" si="708"/>
        <v>0</v>
      </c>
      <c r="CW322" s="49">
        <f t="shared" si="708"/>
        <v>0</v>
      </c>
      <c r="CX322" s="49">
        <f t="shared" si="708"/>
        <v>0</v>
      </c>
      <c r="CY322" s="49">
        <f t="shared" si="708"/>
        <v>0</v>
      </c>
      <c r="CZ322" s="49">
        <f t="shared" si="708"/>
        <v>0</v>
      </c>
      <c r="DA322" s="49">
        <f t="shared" si="708"/>
        <v>1000000000</v>
      </c>
      <c r="DB322" s="49">
        <f t="shared" si="708"/>
        <v>0</v>
      </c>
      <c r="DC322" s="49">
        <f t="shared" si="708"/>
        <v>0</v>
      </c>
      <c r="DD322" s="49">
        <f t="shared" si="708"/>
        <v>0</v>
      </c>
      <c r="DE322" s="49">
        <f t="shared" si="708"/>
        <v>3818909775.75</v>
      </c>
      <c r="DF322" s="49">
        <f t="shared" si="708"/>
        <v>11333676345.1</v>
      </c>
      <c r="DG322" s="49">
        <f t="shared" si="708"/>
        <v>6023076922</v>
      </c>
      <c r="DH322" s="49">
        <f t="shared" si="708"/>
        <v>5888418757</v>
      </c>
      <c r="DI322" s="49">
        <f t="shared" si="708"/>
        <v>0</v>
      </c>
      <c r="DJ322" s="49">
        <f t="shared" si="708"/>
        <v>0</v>
      </c>
      <c r="DK322" s="49">
        <f t="shared" si="708"/>
        <v>0</v>
      </c>
      <c r="DL322" s="49">
        <f t="shared" si="708"/>
        <v>0</v>
      </c>
      <c r="DM322" s="49">
        <f t="shared" si="708"/>
        <v>0</v>
      </c>
      <c r="DN322" s="49">
        <f t="shared" si="708"/>
        <v>1870696800</v>
      </c>
      <c r="DO322" s="49">
        <f t="shared" si="708"/>
        <v>4724396454.3800001</v>
      </c>
      <c r="DP322" s="49">
        <f t="shared" si="708"/>
        <v>1455372526</v>
      </c>
      <c r="DQ322" s="49">
        <f t="shared" si="708"/>
        <v>1447916926</v>
      </c>
      <c r="DR322" s="49">
        <f t="shared" si="708"/>
        <v>0</v>
      </c>
      <c r="DS322" s="49">
        <f t="shared" si="708"/>
        <v>804280269.023</v>
      </c>
      <c r="DT322" s="49">
        <f t="shared" si="708"/>
        <v>3742120500</v>
      </c>
      <c r="DU322" s="49">
        <f t="shared" si="708"/>
        <v>1973204863.6399999</v>
      </c>
      <c r="DV322" s="49">
        <f t="shared" si="708"/>
        <v>1963731463.6399999</v>
      </c>
      <c r="DW322" s="49">
        <f t="shared" si="708"/>
        <v>128827239</v>
      </c>
      <c r="DX322" s="49">
        <f t="shared" si="708"/>
        <v>0</v>
      </c>
      <c r="DY322" s="49">
        <f t="shared" ref="DY322:EW322" si="709">DY323+DY339+DY353</f>
        <v>0</v>
      </c>
      <c r="DZ322" s="49">
        <f t="shared" si="709"/>
        <v>0</v>
      </c>
      <c r="EA322" s="49">
        <f t="shared" si="709"/>
        <v>0</v>
      </c>
      <c r="EB322" s="49">
        <f t="shared" si="709"/>
        <v>0</v>
      </c>
      <c r="EC322" s="49">
        <f t="shared" si="709"/>
        <v>0</v>
      </c>
      <c r="ED322" s="49">
        <f t="shared" si="709"/>
        <v>0</v>
      </c>
      <c r="EE322" s="49">
        <f t="shared" si="709"/>
        <v>0</v>
      </c>
      <c r="EF322" s="49">
        <f t="shared" si="709"/>
        <v>0</v>
      </c>
      <c r="EG322" s="49">
        <f t="shared" si="709"/>
        <v>0</v>
      </c>
      <c r="EH322" s="49">
        <f t="shared" si="709"/>
        <v>0</v>
      </c>
      <c r="EI322" s="49">
        <f t="shared" si="709"/>
        <v>0</v>
      </c>
      <c r="EJ322" s="49">
        <f t="shared" si="709"/>
        <v>0</v>
      </c>
      <c r="EK322" s="49">
        <f t="shared" si="709"/>
        <v>0</v>
      </c>
      <c r="EL322" s="49">
        <f t="shared" si="709"/>
        <v>0</v>
      </c>
      <c r="EM322" s="49">
        <f t="shared" si="709"/>
        <v>0</v>
      </c>
      <c r="EN322" s="49">
        <f t="shared" si="709"/>
        <v>0</v>
      </c>
      <c r="EO322" s="49">
        <f t="shared" si="709"/>
        <v>0</v>
      </c>
      <c r="EP322" s="49">
        <f t="shared" si="709"/>
        <v>0</v>
      </c>
      <c r="EQ322" s="49">
        <f t="shared" si="709"/>
        <v>0</v>
      </c>
      <c r="ER322" s="49">
        <f t="shared" si="709"/>
        <v>0</v>
      </c>
      <c r="ES322" s="49">
        <f t="shared" si="709"/>
        <v>1000000000</v>
      </c>
      <c r="ET322" s="49">
        <f t="shared" si="709"/>
        <v>0</v>
      </c>
      <c r="EU322" s="49">
        <f t="shared" si="709"/>
        <v>0</v>
      </c>
      <c r="EV322" s="49">
        <f t="shared" si="709"/>
        <v>0</v>
      </c>
      <c r="EW322" s="49">
        <f t="shared" si="709"/>
        <v>3674977069.0229998</v>
      </c>
      <c r="EX322" s="49">
        <f t="shared" ref="EX322:GZ322" si="710">EX323+EX339+EX353</f>
        <v>8466516954.3800001</v>
      </c>
      <c r="EY322" s="49">
        <f t="shared" si="710"/>
        <v>3428577389.6399999</v>
      </c>
      <c r="EZ322" s="49">
        <f t="shared" si="710"/>
        <v>3411648389.6399999</v>
      </c>
      <c r="FA322" s="49">
        <f t="shared" si="710"/>
        <v>128827239</v>
      </c>
      <c r="FB322" s="49">
        <f t="shared" si="710"/>
        <v>0</v>
      </c>
      <c r="FC322" s="49">
        <f t="shared" si="710"/>
        <v>0</v>
      </c>
      <c r="FD322" s="49">
        <f t="shared" si="710"/>
        <v>0</v>
      </c>
      <c r="FE322" s="49">
        <f t="shared" si="710"/>
        <v>0</v>
      </c>
      <c r="FF322" s="49">
        <f t="shared" si="710"/>
        <v>0</v>
      </c>
      <c r="FG322" s="49">
        <f t="shared" si="710"/>
        <v>1926457704.0002038</v>
      </c>
      <c r="FH322" s="49">
        <f t="shared" si="710"/>
        <v>5030592174</v>
      </c>
      <c r="FI322" s="49">
        <f t="shared" si="710"/>
        <v>125964000</v>
      </c>
      <c r="FJ322" s="49">
        <f t="shared" si="710"/>
        <v>7350000</v>
      </c>
      <c r="FK322" s="49">
        <f t="shared" si="710"/>
        <v>0</v>
      </c>
      <c r="FL322" s="49">
        <f t="shared" si="710"/>
        <v>760628677.08999991</v>
      </c>
      <c r="FM322" s="49">
        <f t="shared" si="710"/>
        <v>4110493515</v>
      </c>
      <c r="FN322" s="49">
        <f t="shared" si="710"/>
        <v>613790832</v>
      </c>
      <c r="FO322" s="49">
        <f t="shared" si="710"/>
        <v>220027922</v>
      </c>
      <c r="FP322" s="49">
        <f t="shared" si="710"/>
        <v>0</v>
      </c>
      <c r="FQ322" s="49">
        <f t="shared" si="710"/>
        <v>0</v>
      </c>
      <c r="FR322" s="49">
        <f t="shared" si="710"/>
        <v>0</v>
      </c>
      <c r="FS322" s="49">
        <f t="shared" si="710"/>
        <v>0</v>
      </c>
      <c r="FT322" s="49">
        <f t="shared" si="710"/>
        <v>0</v>
      </c>
      <c r="FU322" s="49">
        <f t="shared" si="710"/>
        <v>0</v>
      </c>
      <c r="FV322" s="49">
        <f t="shared" si="710"/>
        <v>0</v>
      </c>
      <c r="FW322" s="49">
        <f t="shared" si="710"/>
        <v>0</v>
      </c>
      <c r="FX322" s="49">
        <f t="shared" si="710"/>
        <v>0</v>
      </c>
      <c r="FY322" s="49">
        <f t="shared" si="710"/>
        <v>0</v>
      </c>
      <c r="FZ322" s="49">
        <f t="shared" si="710"/>
        <v>0</v>
      </c>
      <c r="GA322" s="49">
        <f t="shared" si="710"/>
        <v>0</v>
      </c>
      <c r="GB322" s="49">
        <f t="shared" si="710"/>
        <v>0</v>
      </c>
      <c r="GC322" s="49">
        <f t="shared" si="710"/>
        <v>0</v>
      </c>
      <c r="GD322" s="49">
        <f t="shared" si="710"/>
        <v>0</v>
      </c>
      <c r="GE322" s="49">
        <f t="shared" si="710"/>
        <v>0</v>
      </c>
      <c r="GF322" s="49">
        <f t="shared" si="710"/>
        <v>0</v>
      </c>
      <c r="GG322" s="49">
        <f t="shared" si="710"/>
        <v>0</v>
      </c>
      <c r="GH322" s="49">
        <f t="shared" si="710"/>
        <v>0</v>
      </c>
      <c r="GI322" s="49">
        <f t="shared" si="710"/>
        <v>0</v>
      </c>
      <c r="GJ322" s="49">
        <f t="shared" si="710"/>
        <v>0</v>
      </c>
      <c r="GK322" s="49">
        <f t="shared" si="710"/>
        <v>0</v>
      </c>
      <c r="GL322" s="49">
        <f t="shared" si="710"/>
        <v>0</v>
      </c>
      <c r="GM322" s="49">
        <f t="shared" si="710"/>
        <v>0</v>
      </c>
      <c r="GN322" s="49">
        <f t="shared" si="710"/>
        <v>0</v>
      </c>
      <c r="GO322" s="49">
        <f t="shared" si="710"/>
        <v>0</v>
      </c>
      <c r="GP322" s="49">
        <f t="shared" si="710"/>
        <v>1000000000</v>
      </c>
      <c r="GQ322" s="49">
        <f t="shared" si="710"/>
        <v>0</v>
      </c>
      <c r="GR322" s="49">
        <f t="shared" si="710"/>
        <v>0</v>
      </c>
      <c r="GS322" s="49">
        <f t="shared" si="710"/>
        <v>0</v>
      </c>
      <c r="GT322" s="49">
        <f t="shared" si="710"/>
        <v>0</v>
      </c>
      <c r="GU322" s="49">
        <f t="shared" si="710"/>
        <v>3687086381.0902042</v>
      </c>
      <c r="GV322" s="49">
        <f t="shared" si="710"/>
        <v>9141085689</v>
      </c>
      <c r="GW322" s="49">
        <f t="shared" si="710"/>
        <v>739754832</v>
      </c>
      <c r="GX322" s="49">
        <f t="shared" si="710"/>
        <v>227377922</v>
      </c>
      <c r="GY322" s="49">
        <f t="shared" si="710"/>
        <v>0</v>
      </c>
      <c r="GZ322" s="766">
        <f t="shared" si="710"/>
        <v>19273898496.863205</v>
      </c>
      <c r="HA322" s="352"/>
      <c r="HB322" s="354"/>
      <c r="HC322" s="326"/>
    </row>
    <row r="323" spans="1:211" ht="24.75" customHeight="1" x14ac:dyDescent="0.2">
      <c r="A323" s="781"/>
      <c r="B323" s="252">
        <v>23</v>
      </c>
      <c r="C323" s="355" t="s">
        <v>740</v>
      </c>
      <c r="D323" s="254"/>
      <c r="E323" s="254"/>
      <c r="F323" s="254"/>
      <c r="G323" s="356"/>
      <c r="H323" s="356"/>
      <c r="I323" s="356"/>
      <c r="J323" s="356"/>
      <c r="K323" s="356"/>
      <c r="L323" s="356"/>
      <c r="M323" s="356"/>
      <c r="N323" s="356"/>
      <c r="O323" s="356"/>
      <c r="P323" s="356"/>
      <c r="Q323" s="356"/>
      <c r="R323" s="356"/>
      <c r="S323" s="356"/>
      <c r="T323" s="356"/>
      <c r="U323" s="356"/>
      <c r="V323" s="356"/>
      <c r="W323" s="356"/>
      <c r="X323" s="356"/>
      <c r="Y323" s="356"/>
      <c r="Z323" s="356"/>
      <c r="AA323" s="356"/>
      <c r="AB323" s="356"/>
      <c r="AC323" s="50">
        <f t="shared" ref="AC323:CN323" si="711">AC324+AC330+AC335</f>
        <v>0</v>
      </c>
      <c r="AD323" s="50">
        <f t="shared" si="711"/>
        <v>0</v>
      </c>
      <c r="AE323" s="50">
        <f t="shared" si="711"/>
        <v>0</v>
      </c>
      <c r="AF323" s="50">
        <f t="shared" si="711"/>
        <v>0</v>
      </c>
      <c r="AG323" s="50">
        <f t="shared" si="711"/>
        <v>6015925271</v>
      </c>
      <c r="AH323" s="50">
        <f t="shared" si="711"/>
        <v>6021924915</v>
      </c>
      <c r="AI323" s="50">
        <f t="shared" si="711"/>
        <v>496704244</v>
      </c>
      <c r="AJ323" s="50">
        <f t="shared" si="711"/>
        <v>473727614</v>
      </c>
      <c r="AK323" s="50">
        <f t="shared" si="711"/>
        <v>60000000</v>
      </c>
      <c r="AL323" s="50">
        <f t="shared" si="711"/>
        <v>330000000</v>
      </c>
      <c r="AM323" s="50">
        <f t="shared" si="711"/>
        <v>221527329</v>
      </c>
      <c r="AN323" s="50">
        <f t="shared" si="711"/>
        <v>196027329</v>
      </c>
      <c r="AO323" s="50">
        <f t="shared" si="711"/>
        <v>0</v>
      </c>
      <c r="AP323" s="50">
        <f t="shared" si="711"/>
        <v>0</v>
      </c>
      <c r="AQ323" s="50">
        <f t="shared" si="711"/>
        <v>0</v>
      </c>
      <c r="AR323" s="50">
        <f t="shared" si="711"/>
        <v>0</v>
      </c>
      <c r="AS323" s="50">
        <f t="shared" si="711"/>
        <v>0</v>
      </c>
      <c r="AT323" s="50">
        <f t="shared" si="711"/>
        <v>0</v>
      </c>
      <c r="AU323" s="50">
        <f t="shared" si="711"/>
        <v>0</v>
      </c>
      <c r="AV323" s="50">
        <f t="shared" si="711"/>
        <v>0</v>
      </c>
      <c r="AW323" s="50">
        <f t="shared" si="711"/>
        <v>0</v>
      </c>
      <c r="AX323" s="50">
        <f t="shared" si="711"/>
        <v>0</v>
      </c>
      <c r="AY323" s="50">
        <f t="shared" si="711"/>
        <v>0</v>
      </c>
      <c r="AZ323" s="50">
        <f t="shared" si="711"/>
        <v>0</v>
      </c>
      <c r="BA323" s="50">
        <f t="shared" si="711"/>
        <v>0</v>
      </c>
      <c r="BB323" s="50">
        <f t="shared" si="711"/>
        <v>0</v>
      </c>
      <c r="BC323" s="50">
        <f t="shared" si="711"/>
        <v>0</v>
      </c>
      <c r="BD323" s="50">
        <f t="shared" si="711"/>
        <v>0</v>
      </c>
      <c r="BE323" s="50">
        <f t="shared" si="711"/>
        <v>0</v>
      </c>
      <c r="BF323" s="50">
        <f t="shared" si="711"/>
        <v>0</v>
      </c>
      <c r="BG323" s="50">
        <f t="shared" si="711"/>
        <v>0</v>
      </c>
      <c r="BH323" s="50">
        <f t="shared" si="711"/>
        <v>0</v>
      </c>
      <c r="BI323" s="50">
        <f t="shared" si="711"/>
        <v>1000000000</v>
      </c>
      <c r="BJ323" s="50">
        <f t="shared" si="711"/>
        <v>0</v>
      </c>
      <c r="BK323" s="50">
        <f t="shared" si="711"/>
        <v>0</v>
      </c>
      <c r="BL323" s="50">
        <f t="shared" si="711"/>
        <v>0</v>
      </c>
      <c r="BM323" s="50">
        <f t="shared" si="711"/>
        <v>7075925271</v>
      </c>
      <c r="BN323" s="50">
        <f t="shared" si="711"/>
        <v>6351924915</v>
      </c>
      <c r="BO323" s="50">
        <f t="shared" si="711"/>
        <v>718231573</v>
      </c>
      <c r="BP323" s="50">
        <f t="shared" si="711"/>
        <v>669754943</v>
      </c>
      <c r="BQ323" s="50">
        <f t="shared" si="711"/>
        <v>0</v>
      </c>
      <c r="BR323" s="50">
        <f t="shared" si="711"/>
        <v>0</v>
      </c>
      <c r="BS323" s="50">
        <f t="shared" si="711"/>
        <v>0</v>
      </c>
      <c r="BT323" s="50">
        <f t="shared" si="711"/>
        <v>0</v>
      </c>
      <c r="BU323" s="50">
        <f t="shared" si="711"/>
        <v>1804560000</v>
      </c>
      <c r="BV323" s="50">
        <f t="shared" si="711"/>
        <v>7638183366</v>
      </c>
      <c r="BW323" s="50">
        <f t="shared" si="711"/>
        <v>3786850844</v>
      </c>
      <c r="BX323" s="50">
        <f t="shared" si="711"/>
        <v>3786850844</v>
      </c>
      <c r="BY323" s="50">
        <f t="shared" si="711"/>
        <v>0</v>
      </c>
      <c r="BZ323" s="50">
        <f t="shared" si="711"/>
        <v>60000000</v>
      </c>
      <c r="CA323" s="50">
        <f t="shared" si="711"/>
        <v>1896643203.0999999</v>
      </c>
      <c r="CB323" s="50">
        <f t="shared" si="711"/>
        <v>1381584816</v>
      </c>
      <c r="CC323" s="50">
        <f t="shared" si="711"/>
        <v>1250757577</v>
      </c>
      <c r="CD323" s="50">
        <f t="shared" si="711"/>
        <v>0</v>
      </c>
      <c r="CE323" s="50">
        <f t="shared" si="711"/>
        <v>0</v>
      </c>
      <c r="CF323" s="50">
        <f t="shared" si="711"/>
        <v>500000000</v>
      </c>
      <c r="CG323" s="50">
        <f t="shared" si="711"/>
        <v>0</v>
      </c>
      <c r="CH323" s="50">
        <f t="shared" si="711"/>
        <v>0</v>
      </c>
      <c r="CI323" s="50">
        <f t="shared" si="711"/>
        <v>0</v>
      </c>
      <c r="CJ323" s="50">
        <f t="shared" si="711"/>
        <v>0</v>
      </c>
      <c r="CK323" s="50">
        <f t="shared" si="711"/>
        <v>0</v>
      </c>
      <c r="CL323" s="50">
        <f t="shared" si="711"/>
        <v>0</v>
      </c>
      <c r="CM323" s="50">
        <f t="shared" si="711"/>
        <v>0</v>
      </c>
      <c r="CN323" s="50">
        <f t="shared" si="711"/>
        <v>0</v>
      </c>
      <c r="CO323" s="50">
        <f t="shared" ref="CO323:EV323" si="712">CO324+CO330+CO335</f>
        <v>0</v>
      </c>
      <c r="CP323" s="50">
        <f t="shared" si="712"/>
        <v>0</v>
      </c>
      <c r="CQ323" s="50">
        <f t="shared" si="712"/>
        <v>0</v>
      </c>
      <c r="CR323" s="50">
        <f t="shared" si="712"/>
        <v>0</v>
      </c>
      <c r="CS323" s="50">
        <f t="shared" si="712"/>
        <v>0</v>
      </c>
      <c r="CT323" s="50">
        <f t="shared" si="712"/>
        <v>0</v>
      </c>
      <c r="CU323" s="50">
        <f t="shared" si="712"/>
        <v>0</v>
      </c>
      <c r="CV323" s="50">
        <f t="shared" si="712"/>
        <v>0</v>
      </c>
      <c r="CW323" s="50">
        <f t="shared" si="712"/>
        <v>0</v>
      </c>
      <c r="CX323" s="50">
        <f t="shared" si="712"/>
        <v>0</v>
      </c>
      <c r="CY323" s="50">
        <f t="shared" si="712"/>
        <v>0</v>
      </c>
      <c r="CZ323" s="50">
        <f t="shared" si="712"/>
        <v>0</v>
      </c>
      <c r="DA323" s="50">
        <f t="shared" si="712"/>
        <v>1000000000</v>
      </c>
      <c r="DB323" s="50">
        <f t="shared" si="712"/>
        <v>0</v>
      </c>
      <c r="DC323" s="50">
        <f t="shared" si="712"/>
        <v>0</v>
      </c>
      <c r="DD323" s="50">
        <f t="shared" si="712"/>
        <v>0</v>
      </c>
      <c r="DE323" s="50">
        <f t="shared" si="712"/>
        <v>2864560000</v>
      </c>
      <c r="DF323" s="50">
        <f t="shared" si="712"/>
        <v>10034826569.1</v>
      </c>
      <c r="DG323" s="50">
        <f t="shared" si="712"/>
        <v>5168435660</v>
      </c>
      <c r="DH323" s="50">
        <f t="shared" si="712"/>
        <v>5037608421</v>
      </c>
      <c r="DI323" s="50">
        <f t="shared" si="712"/>
        <v>0</v>
      </c>
      <c r="DJ323" s="50">
        <f t="shared" si="712"/>
        <v>0</v>
      </c>
      <c r="DK323" s="50">
        <f t="shared" si="712"/>
        <v>0</v>
      </c>
      <c r="DL323" s="50">
        <f t="shared" si="712"/>
        <v>0</v>
      </c>
      <c r="DM323" s="50">
        <f t="shared" si="712"/>
        <v>0</v>
      </c>
      <c r="DN323" s="50">
        <f t="shared" si="712"/>
        <v>1870696800</v>
      </c>
      <c r="DO323" s="50">
        <f t="shared" si="712"/>
        <v>4369835512.3800001</v>
      </c>
      <c r="DP323" s="50">
        <f t="shared" si="712"/>
        <v>1194495955</v>
      </c>
      <c r="DQ323" s="50">
        <f t="shared" si="712"/>
        <v>1187595955</v>
      </c>
      <c r="DR323" s="50">
        <f t="shared" si="712"/>
        <v>0</v>
      </c>
      <c r="DS323" s="50">
        <f t="shared" si="712"/>
        <v>46000000</v>
      </c>
      <c r="DT323" s="50">
        <f t="shared" si="712"/>
        <v>2650120500</v>
      </c>
      <c r="DU323" s="50">
        <f t="shared" si="712"/>
        <v>1309180421.6399999</v>
      </c>
      <c r="DV323" s="50">
        <f t="shared" si="712"/>
        <v>1304594021.6399999</v>
      </c>
      <c r="DW323" s="50">
        <f t="shared" si="712"/>
        <v>128827239</v>
      </c>
      <c r="DX323" s="50">
        <f t="shared" si="712"/>
        <v>0</v>
      </c>
      <c r="DY323" s="50">
        <f t="shared" si="712"/>
        <v>0</v>
      </c>
      <c r="DZ323" s="50">
        <f t="shared" si="712"/>
        <v>0</v>
      </c>
      <c r="EA323" s="50">
        <f t="shared" si="712"/>
        <v>0</v>
      </c>
      <c r="EB323" s="50">
        <f t="shared" si="712"/>
        <v>0</v>
      </c>
      <c r="EC323" s="50">
        <f t="shared" si="712"/>
        <v>0</v>
      </c>
      <c r="ED323" s="50">
        <f t="shared" si="712"/>
        <v>0</v>
      </c>
      <c r="EE323" s="50">
        <f t="shared" si="712"/>
        <v>0</v>
      </c>
      <c r="EF323" s="50">
        <f t="shared" si="712"/>
        <v>0</v>
      </c>
      <c r="EG323" s="50">
        <f t="shared" si="712"/>
        <v>0</v>
      </c>
      <c r="EH323" s="50">
        <f t="shared" si="712"/>
        <v>0</v>
      </c>
      <c r="EI323" s="50">
        <f t="shared" si="712"/>
        <v>0</v>
      </c>
      <c r="EJ323" s="50">
        <f t="shared" si="712"/>
        <v>0</v>
      </c>
      <c r="EK323" s="50">
        <f t="shared" si="712"/>
        <v>0</v>
      </c>
      <c r="EL323" s="50">
        <f t="shared" si="712"/>
        <v>0</v>
      </c>
      <c r="EM323" s="50">
        <f t="shared" si="712"/>
        <v>0</v>
      </c>
      <c r="EN323" s="50">
        <f t="shared" si="712"/>
        <v>0</v>
      </c>
      <c r="EO323" s="50">
        <f t="shared" si="712"/>
        <v>0</v>
      </c>
      <c r="EP323" s="50">
        <f t="shared" si="712"/>
        <v>0</v>
      </c>
      <c r="EQ323" s="50">
        <f t="shared" si="712"/>
        <v>0</v>
      </c>
      <c r="ER323" s="50">
        <f t="shared" si="712"/>
        <v>0</v>
      </c>
      <c r="ES323" s="50">
        <f t="shared" si="712"/>
        <v>1000000000</v>
      </c>
      <c r="ET323" s="50">
        <f t="shared" si="712"/>
        <v>0</v>
      </c>
      <c r="EU323" s="50">
        <f t="shared" si="712"/>
        <v>0</v>
      </c>
      <c r="EV323" s="50">
        <f t="shared" si="712"/>
        <v>0</v>
      </c>
      <c r="EW323" s="50">
        <f t="shared" ref="EW323" si="713">EW324+EW330+EW335</f>
        <v>2916696800</v>
      </c>
      <c r="EX323" s="50">
        <f t="shared" ref="EX323:GZ323" si="714">EX324+EX330+EX335</f>
        <v>7019956012.3800001</v>
      </c>
      <c r="EY323" s="50">
        <f t="shared" si="714"/>
        <v>2503676376.6399999</v>
      </c>
      <c r="EZ323" s="50">
        <f t="shared" si="714"/>
        <v>2492189976.6399999</v>
      </c>
      <c r="FA323" s="50">
        <f t="shared" si="714"/>
        <v>128827239</v>
      </c>
      <c r="FB323" s="50">
        <f t="shared" si="714"/>
        <v>0</v>
      </c>
      <c r="FC323" s="50">
        <f t="shared" si="714"/>
        <v>0</v>
      </c>
      <c r="FD323" s="50">
        <f t="shared" si="714"/>
        <v>0</v>
      </c>
      <c r="FE323" s="50">
        <f t="shared" si="714"/>
        <v>0</v>
      </c>
      <c r="FF323" s="50">
        <f t="shared" si="714"/>
        <v>0</v>
      </c>
      <c r="FG323" s="50">
        <f t="shared" si="714"/>
        <v>1926457704.0002038</v>
      </c>
      <c r="FH323" s="50">
        <f t="shared" si="714"/>
        <v>4940592174</v>
      </c>
      <c r="FI323" s="50">
        <f t="shared" si="714"/>
        <v>125964000</v>
      </c>
      <c r="FJ323" s="50">
        <f t="shared" si="714"/>
        <v>7350000</v>
      </c>
      <c r="FK323" s="50">
        <f t="shared" si="714"/>
        <v>0</v>
      </c>
      <c r="FL323" s="50">
        <f t="shared" si="714"/>
        <v>38000000</v>
      </c>
      <c r="FM323" s="50">
        <f t="shared" si="714"/>
        <v>3053470000</v>
      </c>
      <c r="FN323" s="50">
        <f t="shared" si="714"/>
        <v>258283583</v>
      </c>
      <c r="FO323" s="50">
        <f t="shared" si="714"/>
        <v>84887585</v>
      </c>
      <c r="FP323" s="50">
        <f t="shared" si="714"/>
        <v>0</v>
      </c>
      <c r="FQ323" s="50">
        <f t="shared" si="714"/>
        <v>0</v>
      </c>
      <c r="FR323" s="50">
        <f t="shared" si="714"/>
        <v>0</v>
      </c>
      <c r="FS323" s="50">
        <f t="shared" si="714"/>
        <v>0</v>
      </c>
      <c r="FT323" s="50">
        <f t="shared" si="714"/>
        <v>0</v>
      </c>
      <c r="FU323" s="50">
        <f t="shared" si="714"/>
        <v>0</v>
      </c>
      <c r="FV323" s="50">
        <f t="shared" si="714"/>
        <v>0</v>
      </c>
      <c r="FW323" s="50">
        <f t="shared" si="714"/>
        <v>0</v>
      </c>
      <c r="FX323" s="50">
        <f t="shared" si="714"/>
        <v>0</v>
      </c>
      <c r="FY323" s="50">
        <f t="shared" si="714"/>
        <v>0</v>
      </c>
      <c r="FZ323" s="50">
        <f t="shared" si="714"/>
        <v>0</v>
      </c>
      <c r="GA323" s="50">
        <f t="shared" si="714"/>
        <v>0</v>
      </c>
      <c r="GB323" s="50">
        <f t="shared" si="714"/>
        <v>0</v>
      </c>
      <c r="GC323" s="50">
        <f t="shared" si="714"/>
        <v>0</v>
      </c>
      <c r="GD323" s="50">
        <f t="shared" si="714"/>
        <v>0</v>
      </c>
      <c r="GE323" s="50">
        <f t="shared" si="714"/>
        <v>0</v>
      </c>
      <c r="GF323" s="50">
        <f t="shared" si="714"/>
        <v>0</v>
      </c>
      <c r="GG323" s="50">
        <f t="shared" si="714"/>
        <v>0</v>
      </c>
      <c r="GH323" s="50">
        <f t="shared" si="714"/>
        <v>0</v>
      </c>
      <c r="GI323" s="50">
        <f t="shared" si="714"/>
        <v>0</v>
      </c>
      <c r="GJ323" s="50">
        <f t="shared" si="714"/>
        <v>0</v>
      </c>
      <c r="GK323" s="50">
        <f t="shared" si="714"/>
        <v>0</v>
      </c>
      <c r="GL323" s="50">
        <f t="shared" si="714"/>
        <v>0</v>
      </c>
      <c r="GM323" s="50">
        <f t="shared" si="714"/>
        <v>0</v>
      </c>
      <c r="GN323" s="50">
        <f t="shared" si="714"/>
        <v>0</v>
      </c>
      <c r="GO323" s="50">
        <f t="shared" si="714"/>
        <v>0</v>
      </c>
      <c r="GP323" s="50">
        <f t="shared" si="714"/>
        <v>1000000000</v>
      </c>
      <c r="GQ323" s="50">
        <f t="shared" si="714"/>
        <v>0</v>
      </c>
      <c r="GR323" s="50">
        <f t="shared" si="714"/>
        <v>0</v>
      </c>
      <c r="GS323" s="50">
        <f t="shared" si="714"/>
        <v>0</v>
      </c>
      <c r="GT323" s="50">
        <f t="shared" si="714"/>
        <v>0</v>
      </c>
      <c r="GU323" s="50">
        <f t="shared" si="714"/>
        <v>2964457704.0002041</v>
      </c>
      <c r="GV323" s="50">
        <f t="shared" si="714"/>
        <v>7994062174</v>
      </c>
      <c r="GW323" s="50">
        <f t="shared" si="714"/>
        <v>384247583</v>
      </c>
      <c r="GX323" s="50">
        <f t="shared" si="714"/>
        <v>92237585</v>
      </c>
      <c r="GY323" s="50">
        <f t="shared" si="714"/>
        <v>0</v>
      </c>
      <c r="GZ323" s="768">
        <f t="shared" si="714"/>
        <v>15821639775.000204</v>
      </c>
      <c r="HA323" s="256"/>
      <c r="HB323" s="263"/>
      <c r="HC323" s="326"/>
    </row>
    <row r="324" spans="1:211" ht="24.75" customHeight="1" x14ac:dyDescent="0.2">
      <c r="A324" s="782"/>
      <c r="B324" s="783"/>
      <c r="C324" s="266">
        <v>75</v>
      </c>
      <c r="D324" s="267" t="s">
        <v>741</v>
      </c>
      <c r="E324" s="270"/>
      <c r="F324" s="270"/>
      <c r="G324" s="271"/>
      <c r="H324" s="271"/>
      <c r="I324" s="271"/>
      <c r="J324" s="271"/>
      <c r="K324" s="271"/>
      <c r="L324" s="271"/>
      <c r="M324" s="271"/>
      <c r="N324" s="271"/>
      <c r="O324" s="271"/>
      <c r="P324" s="271"/>
      <c r="Q324" s="271"/>
      <c r="R324" s="271"/>
      <c r="S324" s="271"/>
      <c r="T324" s="271"/>
      <c r="U324" s="271"/>
      <c r="V324" s="271"/>
      <c r="W324" s="271"/>
      <c r="X324" s="271"/>
      <c r="Y324" s="271"/>
      <c r="Z324" s="271"/>
      <c r="AA324" s="271"/>
      <c r="AB324" s="271"/>
      <c r="AC324" s="51">
        <f t="shared" ref="AC324:BL324" si="715">SUM(AC325:AC329)</f>
        <v>0</v>
      </c>
      <c r="AD324" s="51">
        <f t="shared" si="715"/>
        <v>0</v>
      </c>
      <c r="AE324" s="51">
        <f t="shared" si="715"/>
        <v>0</v>
      </c>
      <c r="AF324" s="51">
        <f t="shared" si="715"/>
        <v>0</v>
      </c>
      <c r="AG324" s="51">
        <f t="shared" si="715"/>
        <v>5963925271</v>
      </c>
      <c r="AH324" s="51">
        <f t="shared" si="715"/>
        <v>5969924915</v>
      </c>
      <c r="AI324" s="51">
        <f t="shared" si="715"/>
        <v>456801995</v>
      </c>
      <c r="AJ324" s="51">
        <f t="shared" si="715"/>
        <v>433825365</v>
      </c>
      <c r="AK324" s="51">
        <f t="shared" si="715"/>
        <v>30000000</v>
      </c>
      <c r="AL324" s="51">
        <f t="shared" si="715"/>
        <v>80000000</v>
      </c>
      <c r="AM324" s="51">
        <f t="shared" si="715"/>
        <v>30000000</v>
      </c>
      <c r="AN324" s="51">
        <f t="shared" si="715"/>
        <v>30000000</v>
      </c>
      <c r="AO324" s="51">
        <f t="shared" si="715"/>
        <v>0</v>
      </c>
      <c r="AP324" s="51">
        <f t="shared" si="715"/>
        <v>0</v>
      </c>
      <c r="AQ324" s="51">
        <f t="shared" si="715"/>
        <v>0</v>
      </c>
      <c r="AR324" s="51">
        <f t="shared" si="715"/>
        <v>0</v>
      </c>
      <c r="AS324" s="51">
        <f t="shared" si="715"/>
        <v>0</v>
      </c>
      <c r="AT324" s="51">
        <f t="shared" si="715"/>
        <v>0</v>
      </c>
      <c r="AU324" s="51">
        <f t="shared" si="715"/>
        <v>0</v>
      </c>
      <c r="AV324" s="51">
        <f t="shared" si="715"/>
        <v>0</v>
      </c>
      <c r="AW324" s="51">
        <f t="shared" si="715"/>
        <v>0</v>
      </c>
      <c r="AX324" s="51">
        <f t="shared" si="715"/>
        <v>0</v>
      </c>
      <c r="AY324" s="51">
        <f t="shared" si="715"/>
        <v>0</v>
      </c>
      <c r="AZ324" s="51">
        <f t="shared" si="715"/>
        <v>0</v>
      </c>
      <c r="BA324" s="51">
        <f t="shared" si="715"/>
        <v>0</v>
      </c>
      <c r="BB324" s="51">
        <f t="shared" si="715"/>
        <v>0</v>
      </c>
      <c r="BC324" s="51">
        <f t="shared" si="715"/>
        <v>0</v>
      </c>
      <c r="BD324" s="51">
        <f t="shared" si="715"/>
        <v>0</v>
      </c>
      <c r="BE324" s="51">
        <f t="shared" si="715"/>
        <v>0</v>
      </c>
      <c r="BF324" s="51">
        <f t="shared" si="715"/>
        <v>0</v>
      </c>
      <c r="BG324" s="51">
        <f t="shared" si="715"/>
        <v>0</v>
      </c>
      <c r="BH324" s="51">
        <f t="shared" si="715"/>
        <v>0</v>
      </c>
      <c r="BI324" s="51">
        <f t="shared" si="715"/>
        <v>0</v>
      </c>
      <c r="BJ324" s="51">
        <f t="shared" si="715"/>
        <v>0</v>
      </c>
      <c r="BK324" s="51">
        <f t="shared" si="715"/>
        <v>0</v>
      </c>
      <c r="BL324" s="51">
        <f t="shared" si="715"/>
        <v>0</v>
      </c>
      <c r="BM324" s="51">
        <f t="shared" ref="BM324:DX324" si="716">SUM(BM325:BM329)</f>
        <v>5993925271</v>
      </c>
      <c r="BN324" s="51">
        <f t="shared" si="716"/>
        <v>6049924915</v>
      </c>
      <c r="BO324" s="51">
        <f t="shared" si="716"/>
        <v>486801995</v>
      </c>
      <c r="BP324" s="51">
        <f t="shared" si="716"/>
        <v>463825365</v>
      </c>
      <c r="BQ324" s="51">
        <f t="shared" si="716"/>
        <v>0</v>
      </c>
      <c r="BR324" s="51">
        <f t="shared" si="716"/>
        <v>0</v>
      </c>
      <c r="BS324" s="51">
        <f t="shared" si="716"/>
        <v>0</v>
      </c>
      <c r="BT324" s="51">
        <f t="shared" si="716"/>
        <v>0</v>
      </c>
      <c r="BU324" s="51">
        <f t="shared" si="716"/>
        <v>1513000000</v>
      </c>
      <c r="BV324" s="51">
        <f t="shared" si="716"/>
        <v>7508631612</v>
      </c>
      <c r="BW324" s="51">
        <f t="shared" si="716"/>
        <v>3705604180</v>
      </c>
      <c r="BX324" s="51">
        <f t="shared" si="716"/>
        <v>3705604180</v>
      </c>
      <c r="BY324" s="51">
        <f t="shared" si="716"/>
        <v>0</v>
      </c>
      <c r="BZ324" s="51">
        <f t="shared" si="716"/>
        <v>30000000</v>
      </c>
      <c r="CA324" s="51">
        <f t="shared" si="716"/>
        <v>1258643203.0999999</v>
      </c>
      <c r="CB324" s="51">
        <f t="shared" si="716"/>
        <v>887414251</v>
      </c>
      <c r="CC324" s="51">
        <f t="shared" si="716"/>
        <v>758587012</v>
      </c>
      <c r="CD324" s="51">
        <f t="shared" si="716"/>
        <v>0</v>
      </c>
      <c r="CE324" s="51">
        <f t="shared" si="716"/>
        <v>0</v>
      </c>
      <c r="CF324" s="51">
        <f t="shared" si="716"/>
        <v>0</v>
      </c>
      <c r="CG324" s="51">
        <f t="shared" si="716"/>
        <v>0</v>
      </c>
      <c r="CH324" s="51">
        <f t="shared" si="716"/>
        <v>0</v>
      </c>
      <c r="CI324" s="51">
        <f t="shared" si="716"/>
        <v>0</v>
      </c>
      <c r="CJ324" s="51">
        <f t="shared" si="716"/>
        <v>0</v>
      </c>
      <c r="CK324" s="51">
        <f t="shared" si="716"/>
        <v>0</v>
      </c>
      <c r="CL324" s="51">
        <f t="shared" si="716"/>
        <v>0</v>
      </c>
      <c r="CM324" s="51">
        <f t="shared" si="716"/>
        <v>0</v>
      </c>
      <c r="CN324" s="51">
        <f t="shared" si="716"/>
        <v>0</v>
      </c>
      <c r="CO324" s="51">
        <f t="shared" si="716"/>
        <v>0</v>
      </c>
      <c r="CP324" s="51">
        <f t="shared" si="716"/>
        <v>0</v>
      </c>
      <c r="CQ324" s="51">
        <f t="shared" si="716"/>
        <v>0</v>
      </c>
      <c r="CR324" s="51">
        <f t="shared" si="716"/>
        <v>0</v>
      </c>
      <c r="CS324" s="51">
        <f t="shared" si="716"/>
        <v>0</v>
      </c>
      <c r="CT324" s="51">
        <f t="shared" si="716"/>
        <v>0</v>
      </c>
      <c r="CU324" s="51">
        <f t="shared" si="716"/>
        <v>0</v>
      </c>
      <c r="CV324" s="51">
        <f t="shared" si="716"/>
        <v>0</v>
      </c>
      <c r="CW324" s="51">
        <f t="shared" si="716"/>
        <v>0</v>
      </c>
      <c r="CX324" s="51">
        <f t="shared" si="716"/>
        <v>0</v>
      </c>
      <c r="CY324" s="51">
        <f t="shared" si="716"/>
        <v>0</v>
      </c>
      <c r="CZ324" s="51">
        <f t="shared" si="716"/>
        <v>0</v>
      </c>
      <c r="DA324" s="51">
        <f t="shared" si="716"/>
        <v>0</v>
      </c>
      <c r="DB324" s="51">
        <f t="shared" si="716"/>
        <v>0</v>
      </c>
      <c r="DC324" s="51">
        <f t="shared" si="716"/>
        <v>0</v>
      </c>
      <c r="DD324" s="51">
        <f t="shared" si="716"/>
        <v>0</v>
      </c>
      <c r="DE324" s="51">
        <f t="shared" si="716"/>
        <v>1543000000</v>
      </c>
      <c r="DF324" s="51">
        <f t="shared" si="716"/>
        <v>8767274815.1000004</v>
      </c>
      <c r="DG324" s="51">
        <f t="shared" si="716"/>
        <v>4593018431</v>
      </c>
      <c r="DH324" s="51">
        <f t="shared" si="716"/>
        <v>4464191192</v>
      </c>
      <c r="DI324" s="51">
        <f t="shared" si="716"/>
        <v>0</v>
      </c>
      <c r="DJ324" s="51">
        <f t="shared" si="716"/>
        <v>0</v>
      </c>
      <c r="DK324" s="51">
        <f t="shared" si="716"/>
        <v>0</v>
      </c>
      <c r="DL324" s="51">
        <f t="shared" si="716"/>
        <v>0</v>
      </c>
      <c r="DM324" s="51">
        <f t="shared" si="716"/>
        <v>0</v>
      </c>
      <c r="DN324" s="51">
        <f t="shared" si="716"/>
        <v>1565530000</v>
      </c>
      <c r="DO324" s="51">
        <f t="shared" si="716"/>
        <v>3674835512.3800001</v>
      </c>
      <c r="DP324" s="51">
        <f t="shared" si="716"/>
        <v>782972342</v>
      </c>
      <c r="DQ324" s="51">
        <f t="shared" si="716"/>
        <v>776072342</v>
      </c>
      <c r="DR324" s="51">
        <f t="shared" si="716"/>
        <v>0</v>
      </c>
      <c r="DS324" s="51">
        <f t="shared" si="716"/>
        <v>28000000</v>
      </c>
      <c r="DT324" s="51">
        <f t="shared" si="716"/>
        <v>1831559012</v>
      </c>
      <c r="DU324" s="51">
        <f t="shared" si="716"/>
        <v>628559759.63999999</v>
      </c>
      <c r="DV324" s="51">
        <f t="shared" si="716"/>
        <v>628559759.63999999</v>
      </c>
      <c r="DW324" s="51">
        <f t="shared" si="716"/>
        <v>128827239</v>
      </c>
      <c r="DX324" s="51">
        <f t="shared" si="716"/>
        <v>0</v>
      </c>
      <c r="DY324" s="51">
        <f t="shared" ref="DY324:EW324" si="717">SUM(DY325:DY329)</f>
        <v>0</v>
      </c>
      <c r="DZ324" s="51">
        <f t="shared" si="717"/>
        <v>0</v>
      </c>
      <c r="EA324" s="51">
        <f t="shared" si="717"/>
        <v>0</v>
      </c>
      <c r="EB324" s="51">
        <f t="shared" si="717"/>
        <v>0</v>
      </c>
      <c r="EC324" s="51">
        <f t="shared" si="717"/>
        <v>0</v>
      </c>
      <c r="ED324" s="51">
        <f t="shared" si="717"/>
        <v>0</v>
      </c>
      <c r="EE324" s="51">
        <f t="shared" si="717"/>
        <v>0</v>
      </c>
      <c r="EF324" s="51">
        <f t="shared" si="717"/>
        <v>0</v>
      </c>
      <c r="EG324" s="51">
        <f t="shared" si="717"/>
        <v>0</v>
      </c>
      <c r="EH324" s="51">
        <f t="shared" si="717"/>
        <v>0</v>
      </c>
      <c r="EI324" s="51">
        <f t="shared" si="717"/>
        <v>0</v>
      </c>
      <c r="EJ324" s="51">
        <f t="shared" si="717"/>
        <v>0</v>
      </c>
      <c r="EK324" s="51">
        <f t="shared" si="717"/>
        <v>0</v>
      </c>
      <c r="EL324" s="51">
        <f t="shared" si="717"/>
        <v>0</v>
      </c>
      <c r="EM324" s="51">
        <f t="shared" si="717"/>
        <v>0</v>
      </c>
      <c r="EN324" s="51">
        <f t="shared" si="717"/>
        <v>0</v>
      </c>
      <c r="EO324" s="51">
        <f t="shared" si="717"/>
        <v>0</v>
      </c>
      <c r="EP324" s="51">
        <f t="shared" si="717"/>
        <v>0</v>
      </c>
      <c r="EQ324" s="51">
        <f t="shared" si="717"/>
        <v>0</v>
      </c>
      <c r="ER324" s="51">
        <f t="shared" si="717"/>
        <v>0</v>
      </c>
      <c r="ES324" s="51">
        <f t="shared" si="717"/>
        <v>0</v>
      </c>
      <c r="ET324" s="51">
        <f t="shared" si="717"/>
        <v>0</v>
      </c>
      <c r="EU324" s="51">
        <f t="shared" si="717"/>
        <v>0</v>
      </c>
      <c r="EV324" s="51">
        <f t="shared" si="717"/>
        <v>0</v>
      </c>
      <c r="EW324" s="51">
        <f t="shared" si="717"/>
        <v>1593530000</v>
      </c>
      <c r="EX324" s="51">
        <f t="shared" ref="EX324:GZ324" si="718">SUM(EX325:EX329)</f>
        <v>5506394524.3800001</v>
      </c>
      <c r="EY324" s="51">
        <f t="shared" si="718"/>
        <v>1411532101.6399999</v>
      </c>
      <c r="EZ324" s="51">
        <f t="shared" si="718"/>
        <v>1404632101.6399999</v>
      </c>
      <c r="FA324" s="51">
        <f t="shared" si="718"/>
        <v>128827239</v>
      </c>
      <c r="FB324" s="51">
        <f t="shared" si="718"/>
        <v>0</v>
      </c>
      <c r="FC324" s="51">
        <f t="shared" si="718"/>
        <v>0</v>
      </c>
      <c r="FD324" s="51">
        <f t="shared" si="718"/>
        <v>0</v>
      </c>
      <c r="FE324" s="51">
        <f t="shared" si="718"/>
        <v>0</v>
      </c>
      <c r="FF324" s="51">
        <f t="shared" si="718"/>
        <v>0</v>
      </c>
      <c r="FG324" s="51">
        <f t="shared" si="718"/>
        <v>1619635900.0002038</v>
      </c>
      <c r="FH324" s="51">
        <f t="shared" si="718"/>
        <v>3803623337</v>
      </c>
      <c r="FI324" s="51">
        <f t="shared" si="718"/>
        <v>0</v>
      </c>
      <c r="FJ324" s="51">
        <f t="shared" si="718"/>
        <v>0</v>
      </c>
      <c r="FK324" s="51">
        <f t="shared" si="718"/>
        <v>0</v>
      </c>
      <c r="FL324" s="51">
        <f t="shared" si="718"/>
        <v>20000000</v>
      </c>
      <c r="FM324" s="51">
        <f t="shared" si="718"/>
        <v>2864600000</v>
      </c>
      <c r="FN324" s="51">
        <f t="shared" si="718"/>
        <v>93536366</v>
      </c>
      <c r="FO324" s="51">
        <f t="shared" si="718"/>
        <v>31172000</v>
      </c>
      <c r="FP324" s="51">
        <f t="shared" si="718"/>
        <v>0</v>
      </c>
      <c r="FQ324" s="51">
        <f t="shared" si="718"/>
        <v>0</v>
      </c>
      <c r="FR324" s="51">
        <f t="shared" si="718"/>
        <v>0</v>
      </c>
      <c r="FS324" s="51">
        <f t="shared" si="718"/>
        <v>0</v>
      </c>
      <c r="FT324" s="51">
        <f t="shared" si="718"/>
        <v>0</v>
      </c>
      <c r="FU324" s="51">
        <f t="shared" si="718"/>
        <v>0</v>
      </c>
      <c r="FV324" s="51">
        <f t="shared" si="718"/>
        <v>0</v>
      </c>
      <c r="FW324" s="51">
        <f t="shared" si="718"/>
        <v>0</v>
      </c>
      <c r="FX324" s="51">
        <f t="shared" si="718"/>
        <v>0</v>
      </c>
      <c r="FY324" s="51">
        <f t="shared" si="718"/>
        <v>0</v>
      </c>
      <c r="FZ324" s="51">
        <f t="shared" si="718"/>
        <v>0</v>
      </c>
      <c r="GA324" s="51">
        <f t="shared" si="718"/>
        <v>0</v>
      </c>
      <c r="GB324" s="51">
        <f t="shared" si="718"/>
        <v>0</v>
      </c>
      <c r="GC324" s="51">
        <f t="shared" si="718"/>
        <v>0</v>
      </c>
      <c r="GD324" s="51">
        <f t="shared" si="718"/>
        <v>0</v>
      </c>
      <c r="GE324" s="51">
        <f t="shared" si="718"/>
        <v>0</v>
      </c>
      <c r="GF324" s="51">
        <f t="shared" si="718"/>
        <v>0</v>
      </c>
      <c r="GG324" s="51">
        <f t="shared" si="718"/>
        <v>0</v>
      </c>
      <c r="GH324" s="51">
        <f t="shared" si="718"/>
        <v>0</v>
      </c>
      <c r="GI324" s="51">
        <f t="shared" si="718"/>
        <v>0</v>
      </c>
      <c r="GJ324" s="51">
        <f t="shared" si="718"/>
        <v>0</v>
      </c>
      <c r="GK324" s="51">
        <f t="shared" si="718"/>
        <v>0</v>
      </c>
      <c r="GL324" s="51">
        <f t="shared" si="718"/>
        <v>0</v>
      </c>
      <c r="GM324" s="51">
        <f t="shared" si="718"/>
        <v>0</v>
      </c>
      <c r="GN324" s="51">
        <f t="shared" si="718"/>
        <v>0</v>
      </c>
      <c r="GO324" s="51">
        <f t="shared" si="718"/>
        <v>0</v>
      </c>
      <c r="GP324" s="51">
        <f t="shared" si="718"/>
        <v>0</v>
      </c>
      <c r="GQ324" s="51">
        <f t="shared" si="718"/>
        <v>0</v>
      </c>
      <c r="GR324" s="51">
        <f t="shared" si="718"/>
        <v>0</v>
      </c>
      <c r="GS324" s="51">
        <f t="shared" si="718"/>
        <v>0</v>
      </c>
      <c r="GT324" s="51">
        <f t="shared" si="718"/>
        <v>0</v>
      </c>
      <c r="GU324" s="51">
        <f t="shared" si="718"/>
        <v>1639635900.0002038</v>
      </c>
      <c r="GV324" s="51">
        <f t="shared" si="718"/>
        <v>6668223337</v>
      </c>
      <c r="GW324" s="51">
        <f t="shared" si="718"/>
        <v>93536366</v>
      </c>
      <c r="GX324" s="51">
        <f t="shared" si="718"/>
        <v>31172000</v>
      </c>
      <c r="GY324" s="51">
        <f t="shared" si="718"/>
        <v>0</v>
      </c>
      <c r="GZ324" s="771">
        <f t="shared" si="718"/>
        <v>10770091171.000204</v>
      </c>
      <c r="HA324" s="271"/>
      <c r="HB324" s="277"/>
      <c r="HC324" s="326"/>
    </row>
    <row r="325" spans="1:211" ht="83.25" customHeight="1" x14ac:dyDescent="0.2">
      <c r="A325" s="782"/>
      <c r="B325" s="357"/>
      <c r="C325" s="286" t="s">
        <v>948</v>
      </c>
      <c r="D325" s="614" t="s">
        <v>237</v>
      </c>
      <c r="E325" s="281" t="s">
        <v>238</v>
      </c>
      <c r="F325" s="281" t="s">
        <v>239</v>
      </c>
      <c r="G325" s="773">
        <v>214</v>
      </c>
      <c r="H325" s="394" t="s">
        <v>742</v>
      </c>
      <c r="I325" s="530" t="s">
        <v>743</v>
      </c>
      <c r="J325" s="287" t="s">
        <v>744</v>
      </c>
      <c r="K325" s="862">
        <v>18</v>
      </c>
      <c r="L325" s="862" t="s">
        <v>73</v>
      </c>
      <c r="M325" s="862" t="s">
        <v>53</v>
      </c>
      <c r="N325" s="862">
        <v>6</v>
      </c>
      <c r="O325" s="862">
        <v>1</v>
      </c>
      <c r="P325" s="868">
        <v>1</v>
      </c>
      <c r="Q325" s="862">
        <v>2</v>
      </c>
      <c r="R325" s="877">
        <v>1</v>
      </c>
      <c r="S325" s="868">
        <v>1</v>
      </c>
      <c r="T325" s="878">
        <v>2</v>
      </c>
      <c r="U325" s="878">
        <v>3</v>
      </c>
      <c r="V325" s="879">
        <v>2</v>
      </c>
      <c r="W325" s="878">
        <v>1</v>
      </c>
      <c r="X325" s="878"/>
      <c r="Y325" s="880"/>
      <c r="Z325" s="615">
        <f>BM325/$BM$324</f>
        <v>5.1418102431327425E-2</v>
      </c>
      <c r="AA325" s="286">
        <v>16</v>
      </c>
      <c r="AB325" s="286" t="s">
        <v>376</v>
      </c>
      <c r="AC325" s="58"/>
      <c r="AD325" s="58"/>
      <c r="AE325" s="59"/>
      <c r="AF325" s="59"/>
      <c r="AG325" s="58">
        <f>308196263.55-10000000</f>
        <v>298196263.55000001</v>
      </c>
      <c r="AH325" s="58">
        <v>298196263.55000001</v>
      </c>
      <c r="AI325" s="58">
        <v>24117720</v>
      </c>
      <c r="AJ325" s="58">
        <v>24117720</v>
      </c>
      <c r="AK325" s="58">
        <v>10000000</v>
      </c>
      <c r="AL325" s="58">
        <v>10000000</v>
      </c>
      <c r="AM325" s="58"/>
      <c r="AN325" s="58"/>
      <c r="AO325" s="58"/>
      <c r="AP325" s="58"/>
      <c r="AQ325" s="58"/>
      <c r="AR325" s="58"/>
      <c r="AS325" s="58"/>
      <c r="AT325" s="58"/>
      <c r="AU325" s="59"/>
      <c r="AV325" s="59"/>
      <c r="AW325" s="58"/>
      <c r="AX325" s="58"/>
      <c r="AY325" s="58"/>
      <c r="AZ325" s="58"/>
      <c r="BA325" s="58"/>
      <c r="BB325" s="58"/>
      <c r="BC325" s="58"/>
      <c r="BD325" s="58"/>
      <c r="BE325" s="58"/>
      <c r="BF325" s="58"/>
      <c r="BG325" s="59"/>
      <c r="BH325" s="59"/>
      <c r="BI325" s="58"/>
      <c r="BJ325" s="58"/>
      <c r="BK325" s="58"/>
      <c r="BL325" s="58"/>
      <c r="BM325" s="54">
        <f>+AC325+AG325+AK325+AO325+AS325+AW325+BA325+BE325+BI325</f>
        <v>308196263.55000001</v>
      </c>
      <c r="BN325" s="54">
        <f>AD325+AH325+AL325+AP325+AT325+AX325+BB325+BF325+BJ325</f>
        <v>308196263.55000001</v>
      </c>
      <c r="BO325" s="54">
        <f>AE325+AI325+AM325+AQ325+AU325+AY325+BC325+BG325+BK325</f>
        <v>24117720</v>
      </c>
      <c r="BP325" s="54">
        <f>AF325+AJ325+AN325+AR325+AV325+AZ325+BD325+BH325+BL325</f>
        <v>24117720</v>
      </c>
      <c r="BQ325" s="58"/>
      <c r="BR325" s="58"/>
      <c r="BS325" s="58"/>
      <c r="BT325" s="58"/>
      <c r="BU325" s="58">
        <v>49300000</v>
      </c>
      <c r="BV325" s="58"/>
      <c r="BW325" s="58"/>
      <c r="BX325" s="58"/>
      <c r="BY325" s="58"/>
      <c r="BZ325" s="58">
        <v>30000000</v>
      </c>
      <c r="CA325" s="58">
        <v>49300000</v>
      </c>
      <c r="CB325" s="58">
        <v>12649921</v>
      </c>
      <c r="CC325" s="58">
        <v>12649921</v>
      </c>
      <c r="CD325" s="58"/>
      <c r="CE325" s="58"/>
      <c r="CF325" s="58"/>
      <c r="CG325" s="58"/>
      <c r="CH325" s="58"/>
      <c r="CI325" s="58"/>
      <c r="CJ325" s="58"/>
      <c r="CK325" s="58"/>
      <c r="CL325" s="58"/>
      <c r="CM325" s="58"/>
      <c r="CN325" s="58"/>
      <c r="CO325" s="58"/>
      <c r="CP325" s="58"/>
      <c r="CQ325" s="58"/>
      <c r="CR325" s="58"/>
      <c r="CS325" s="58"/>
      <c r="CT325" s="58"/>
      <c r="CU325" s="58"/>
      <c r="CV325" s="58"/>
      <c r="CW325" s="58"/>
      <c r="CX325" s="58"/>
      <c r="CY325" s="58"/>
      <c r="CZ325" s="58"/>
      <c r="DA325" s="58"/>
      <c r="DB325" s="58"/>
      <c r="DC325" s="58"/>
      <c r="DD325" s="58"/>
      <c r="DE325" s="59">
        <f t="shared" ref="DE325:DH329" si="719">BQ325+BU325+BZ325+CE325+CI325+CM325+CQ325+CV325+DA325</f>
        <v>79300000</v>
      </c>
      <c r="DF325" s="54">
        <f t="shared" si="719"/>
        <v>49300000</v>
      </c>
      <c r="DG325" s="54">
        <f t="shared" si="719"/>
        <v>12649921</v>
      </c>
      <c r="DH325" s="54">
        <f t="shared" si="719"/>
        <v>12649921</v>
      </c>
      <c r="DI325" s="54"/>
      <c r="DJ325" s="58"/>
      <c r="DK325" s="55"/>
      <c r="DL325" s="58"/>
      <c r="DM325" s="58"/>
      <c r="DN325" s="58">
        <f>81930000-28000000</f>
        <v>53930000</v>
      </c>
      <c r="DO325" s="58"/>
      <c r="DP325" s="58"/>
      <c r="DQ325" s="58"/>
      <c r="DR325" s="58"/>
      <c r="DS325" s="58">
        <v>28000000</v>
      </c>
      <c r="DT325" s="58">
        <v>50000000</v>
      </c>
      <c r="DU325" s="58">
        <v>25990000</v>
      </c>
      <c r="DV325" s="58">
        <v>25990000</v>
      </c>
      <c r="DW325" s="58"/>
      <c r="DX325" s="88"/>
      <c r="DY325" s="88"/>
      <c r="DZ325" s="88"/>
      <c r="EA325" s="88"/>
      <c r="EB325" s="58"/>
      <c r="EC325" s="58"/>
      <c r="ED325" s="58"/>
      <c r="EE325" s="58"/>
      <c r="EF325" s="58"/>
      <c r="EG325" s="58"/>
      <c r="EH325" s="58"/>
      <c r="EI325" s="58"/>
      <c r="EJ325" s="58"/>
      <c r="EK325" s="58"/>
      <c r="EL325" s="58"/>
      <c r="EM325" s="58"/>
      <c r="EN325" s="58"/>
      <c r="EO325" s="58"/>
      <c r="EP325" s="58"/>
      <c r="EQ325" s="58"/>
      <c r="ER325" s="58"/>
      <c r="ES325" s="58"/>
      <c r="ET325" s="57"/>
      <c r="EU325" s="57"/>
      <c r="EV325" s="57"/>
      <c r="EW325" s="85">
        <f t="shared" ref="EW325:EX329" si="720">DJ325+DN325+DS325+DX325+EB325+EF325+EJ325+EN325+ES325</f>
        <v>81930000</v>
      </c>
      <c r="EX325" s="90">
        <f t="shared" si="720"/>
        <v>50000000</v>
      </c>
      <c r="EY325" s="90">
        <f t="shared" ref="EY325:EZ329" si="721">DL325+DP325+DU325+DZ325+ED325+EH325+EL325+EP325+EU325</f>
        <v>25990000</v>
      </c>
      <c r="EZ325" s="90">
        <f t="shared" si="721"/>
        <v>25990000</v>
      </c>
      <c r="FA325" s="192"/>
      <c r="FB325" s="57"/>
      <c r="FC325" s="58"/>
      <c r="FD325" s="58"/>
      <c r="FE325" s="58"/>
      <c r="FF325" s="79"/>
      <c r="FG325" s="58">
        <f>84300000-20000000</f>
        <v>64300000</v>
      </c>
      <c r="FH325" s="58">
        <v>20000000</v>
      </c>
      <c r="FI325" s="58"/>
      <c r="FJ325" s="58"/>
      <c r="FK325" s="58"/>
      <c r="FL325" s="58">
        <v>20000000</v>
      </c>
      <c r="FM325" s="58">
        <v>15000000</v>
      </c>
      <c r="FN325" s="58"/>
      <c r="FO325" s="58"/>
      <c r="FP325" s="58"/>
      <c r="FQ325" s="88"/>
      <c r="FR325" s="88"/>
      <c r="FS325" s="88"/>
      <c r="FT325" s="88"/>
      <c r="FU325" s="88"/>
      <c r="FV325" s="58"/>
      <c r="FW325" s="58"/>
      <c r="FX325" s="58"/>
      <c r="FY325" s="58"/>
      <c r="FZ325" s="58"/>
      <c r="GA325" s="58"/>
      <c r="GB325" s="58"/>
      <c r="GC325" s="58"/>
      <c r="GD325" s="58"/>
      <c r="GE325" s="58"/>
      <c r="GF325" s="58"/>
      <c r="GG325" s="58"/>
      <c r="GH325" s="58"/>
      <c r="GI325" s="58"/>
      <c r="GJ325" s="58"/>
      <c r="GK325" s="58"/>
      <c r="GL325" s="58"/>
      <c r="GM325" s="58"/>
      <c r="GN325" s="58"/>
      <c r="GO325" s="58"/>
      <c r="GP325" s="58"/>
      <c r="GQ325" s="57"/>
      <c r="GR325" s="57"/>
      <c r="GS325" s="57"/>
      <c r="GT325" s="57"/>
      <c r="GU325" s="85">
        <f>FB325+FG325+FL325+FQ325+FV325+GA325+GF325+GK325+GP325</f>
        <v>84300000</v>
      </c>
      <c r="GV325" s="85">
        <f t="shared" ref="GV325:GY329" si="722">GQ325+GL325+GG325+GB325+FW325+FR325+FM325+FH325+FC325</f>
        <v>35000000</v>
      </c>
      <c r="GW325" s="85">
        <f t="shared" si="722"/>
        <v>0</v>
      </c>
      <c r="GX325" s="85">
        <f t="shared" si="722"/>
        <v>0</v>
      </c>
      <c r="GY325" s="85">
        <f t="shared" si="722"/>
        <v>0</v>
      </c>
      <c r="GZ325" s="807">
        <f>BM325+DE325+EW325+GU325</f>
        <v>553726263.54999995</v>
      </c>
      <c r="HA325" s="738" t="s">
        <v>1148</v>
      </c>
      <c r="HB325" s="297" t="s">
        <v>1422</v>
      </c>
      <c r="HC325" s="342" t="s">
        <v>1557</v>
      </c>
    </row>
    <row r="326" spans="1:211" ht="113.25" customHeight="1" x14ac:dyDescent="0.2">
      <c r="A326" s="782"/>
      <c r="B326" s="357"/>
      <c r="C326" s="313">
        <v>32</v>
      </c>
      <c r="D326" s="280" t="s">
        <v>746</v>
      </c>
      <c r="E326" s="287" t="s">
        <v>251</v>
      </c>
      <c r="F326" s="414" t="s">
        <v>252</v>
      </c>
      <c r="G326" s="287">
        <v>215</v>
      </c>
      <c r="H326" s="573" t="s">
        <v>747</v>
      </c>
      <c r="I326" s="583" t="s">
        <v>748</v>
      </c>
      <c r="J326" s="380" t="s">
        <v>744</v>
      </c>
      <c r="K326" s="873">
        <v>18</v>
      </c>
      <c r="L326" s="873" t="s">
        <v>73</v>
      </c>
      <c r="M326" s="878">
        <v>10</v>
      </c>
      <c r="N326" s="878">
        <v>10</v>
      </c>
      <c r="O326" s="878">
        <v>2</v>
      </c>
      <c r="P326" s="879">
        <v>2</v>
      </c>
      <c r="Q326" s="878">
        <v>3</v>
      </c>
      <c r="R326" s="881"/>
      <c r="S326" s="879">
        <v>3</v>
      </c>
      <c r="T326" s="878">
        <v>3</v>
      </c>
      <c r="U326" s="878"/>
      <c r="V326" s="879">
        <v>3</v>
      </c>
      <c r="W326" s="878">
        <v>2</v>
      </c>
      <c r="X326" s="878"/>
      <c r="Y326" s="880">
        <v>0.25</v>
      </c>
      <c r="Z326" s="615">
        <f>BM326/$BM$324</f>
        <v>3.3367116031233551E-3</v>
      </c>
      <c r="AA326" s="725">
        <v>16</v>
      </c>
      <c r="AB326" s="725" t="s">
        <v>376</v>
      </c>
      <c r="AC326" s="72"/>
      <c r="AD326" s="72"/>
      <c r="AE326" s="73"/>
      <c r="AF326" s="73"/>
      <c r="AG326" s="62"/>
      <c r="AH326" s="72"/>
      <c r="AI326" s="72"/>
      <c r="AJ326" s="72"/>
      <c r="AK326" s="72">
        <v>20000000</v>
      </c>
      <c r="AL326" s="72">
        <v>20000000</v>
      </c>
      <c r="AM326" s="72">
        <v>20000000</v>
      </c>
      <c r="AN326" s="72">
        <v>20000000</v>
      </c>
      <c r="AO326" s="72"/>
      <c r="AP326" s="72"/>
      <c r="AQ326" s="72"/>
      <c r="AR326" s="72"/>
      <c r="AS326" s="72"/>
      <c r="AT326" s="72"/>
      <c r="AU326" s="73"/>
      <c r="AV326" s="73"/>
      <c r="AW326" s="72"/>
      <c r="AX326" s="72"/>
      <c r="AY326" s="72"/>
      <c r="AZ326" s="72"/>
      <c r="BA326" s="72"/>
      <c r="BB326" s="72"/>
      <c r="BC326" s="72"/>
      <c r="BD326" s="72"/>
      <c r="BE326" s="72"/>
      <c r="BF326" s="72"/>
      <c r="BG326" s="73"/>
      <c r="BH326" s="73"/>
      <c r="BI326" s="72"/>
      <c r="BJ326" s="72"/>
      <c r="BK326" s="72"/>
      <c r="BL326" s="72"/>
      <c r="BM326" s="61">
        <f>+AC326+AG326+AK326+AO326+AS326+AW326+BA326+BE326+BI326</f>
        <v>20000000</v>
      </c>
      <c r="BN326" s="75">
        <f t="shared" ref="BN326:BP329" si="723">AD326+AH326+AL326+AP326+AT326+AX326+BB326+BF326+BJ326</f>
        <v>20000000</v>
      </c>
      <c r="BO326" s="75">
        <f t="shared" si="723"/>
        <v>20000000</v>
      </c>
      <c r="BP326" s="75">
        <f t="shared" si="723"/>
        <v>20000000</v>
      </c>
      <c r="BQ326" s="102"/>
      <c r="BR326" s="102"/>
      <c r="BS326" s="102"/>
      <c r="BT326" s="102"/>
      <c r="BU326" s="99">
        <v>5100000</v>
      </c>
      <c r="BV326" s="102">
        <v>100000000</v>
      </c>
      <c r="BW326" s="102">
        <v>15000000</v>
      </c>
      <c r="BX326" s="102">
        <v>15000000</v>
      </c>
      <c r="BY326" s="102"/>
      <c r="BZ326" s="102"/>
      <c r="CA326" s="617">
        <v>5100000</v>
      </c>
      <c r="CB326" s="102"/>
      <c r="CC326" s="102"/>
      <c r="CD326" s="102"/>
      <c r="CE326" s="102"/>
      <c r="CF326" s="102"/>
      <c r="CG326" s="102"/>
      <c r="CH326" s="102"/>
      <c r="CI326" s="102"/>
      <c r="CJ326" s="102"/>
      <c r="CK326" s="102"/>
      <c r="CL326" s="102"/>
      <c r="CM326" s="102"/>
      <c r="CN326" s="102"/>
      <c r="CO326" s="102"/>
      <c r="CP326" s="102"/>
      <c r="CQ326" s="102"/>
      <c r="CR326" s="102"/>
      <c r="CS326" s="102"/>
      <c r="CT326" s="102"/>
      <c r="CU326" s="102"/>
      <c r="CV326" s="102"/>
      <c r="CW326" s="102"/>
      <c r="CX326" s="102"/>
      <c r="CY326" s="102"/>
      <c r="CZ326" s="102"/>
      <c r="DA326" s="102"/>
      <c r="DB326" s="102"/>
      <c r="DC326" s="102"/>
      <c r="DD326" s="102"/>
      <c r="DE326" s="101">
        <f t="shared" si="719"/>
        <v>5100000</v>
      </c>
      <c r="DF326" s="107">
        <f t="shared" si="719"/>
        <v>105100000</v>
      </c>
      <c r="DG326" s="107">
        <f t="shared" si="719"/>
        <v>15000000</v>
      </c>
      <c r="DH326" s="107">
        <f t="shared" si="719"/>
        <v>15000000</v>
      </c>
      <c r="DI326" s="182"/>
      <c r="DJ326" s="99"/>
      <c r="DK326" s="162"/>
      <c r="DL326" s="99"/>
      <c r="DM326" s="99"/>
      <c r="DN326" s="94">
        <v>5300000</v>
      </c>
      <c r="DO326" s="99"/>
      <c r="DP326" s="99"/>
      <c r="DQ326" s="99"/>
      <c r="DR326" s="99"/>
      <c r="DS326" s="99"/>
      <c r="DT326" s="99">
        <v>70000000</v>
      </c>
      <c r="DU326" s="99"/>
      <c r="DV326" s="99"/>
      <c r="DW326" s="99"/>
      <c r="DX326" s="99"/>
      <c r="DY326" s="99"/>
      <c r="DZ326" s="99"/>
      <c r="EA326" s="99"/>
      <c r="EB326" s="99"/>
      <c r="EC326" s="99"/>
      <c r="ED326" s="99"/>
      <c r="EE326" s="99"/>
      <c r="EF326" s="99"/>
      <c r="EG326" s="99"/>
      <c r="EH326" s="99"/>
      <c r="EI326" s="99"/>
      <c r="EJ326" s="99"/>
      <c r="EK326" s="99"/>
      <c r="EL326" s="99"/>
      <c r="EM326" s="99"/>
      <c r="EN326" s="99"/>
      <c r="EO326" s="99"/>
      <c r="EP326" s="99"/>
      <c r="EQ326" s="99"/>
      <c r="ER326" s="99"/>
      <c r="ES326" s="99"/>
      <c r="ET326" s="102"/>
      <c r="EU326" s="102"/>
      <c r="EV326" s="102"/>
      <c r="EW326" s="85">
        <f t="shared" si="720"/>
        <v>5300000</v>
      </c>
      <c r="EX326" s="90">
        <f t="shared" si="720"/>
        <v>70000000</v>
      </c>
      <c r="EY326" s="90">
        <f t="shared" si="721"/>
        <v>0</v>
      </c>
      <c r="EZ326" s="90">
        <f t="shared" si="721"/>
        <v>0</v>
      </c>
      <c r="FA326" s="194"/>
      <c r="FB326" s="96"/>
      <c r="FC326" s="88"/>
      <c r="FD326" s="88"/>
      <c r="FE326" s="88"/>
      <c r="FF326" s="154"/>
      <c r="FG326" s="96">
        <v>5470000</v>
      </c>
      <c r="FH326" s="96"/>
      <c r="FI326" s="96"/>
      <c r="FJ326" s="96"/>
      <c r="FK326" s="96"/>
      <c r="FL326" s="96"/>
      <c r="FM326" s="96">
        <v>15000000</v>
      </c>
      <c r="FN326" s="96">
        <v>14332000</v>
      </c>
      <c r="FO326" s="96">
        <v>3583000</v>
      </c>
      <c r="FP326" s="96"/>
      <c r="FQ326" s="96"/>
      <c r="FR326" s="96"/>
      <c r="FS326" s="96"/>
      <c r="FT326" s="96"/>
      <c r="FU326" s="96"/>
      <c r="FV326" s="96"/>
      <c r="FW326" s="96"/>
      <c r="FX326" s="96"/>
      <c r="FY326" s="96"/>
      <c r="FZ326" s="96"/>
      <c r="GA326" s="96"/>
      <c r="GB326" s="96"/>
      <c r="GC326" s="96"/>
      <c r="GD326" s="96"/>
      <c r="GE326" s="96"/>
      <c r="GF326" s="96"/>
      <c r="GG326" s="96"/>
      <c r="GH326" s="96"/>
      <c r="GI326" s="96"/>
      <c r="GJ326" s="96"/>
      <c r="GK326" s="96"/>
      <c r="GL326" s="96"/>
      <c r="GM326" s="96"/>
      <c r="GN326" s="96"/>
      <c r="GO326" s="96"/>
      <c r="GP326" s="96"/>
      <c r="GQ326" s="96"/>
      <c r="GR326" s="96"/>
      <c r="GS326" s="96"/>
      <c r="GT326" s="96"/>
      <c r="GU326" s="85">
        <f>FB326+FG326+FL326+FQ326+FV326+GA326+GF326+GK326+GP326</f>
        <v>5470000</v>
      </c>
      <c r="GV326" s="85">
        <f t="shared" si="722"/>
        <v>15000000</v>
      </c>
      <c r="GW326" s="85">
        <f t="shared" si="722"/>
        <v>14332000</v>
      </c>
      <c r="GX326" s="85">
        <f t="shared" si="722"/>
        <v>3583000</v>
      </c>
      <c r="GY326" s="85">
        <f t="shared" si="722"/>
        <v>0</v>
      </c>
      <c r="GZ326" s="817">
        <f>BM326+DE326+EW326+GU326</f>
        <v>35870000</v>
      </c>
      <c r="HA326" s="746" t="s">
        <v>1149</v>
      </c>
      <c r="HB326" s="280" t="s">
        <v>1423</v>
      </c>
      <c r="HC326" s="342" t="s">
        <v>1558</v>
      </c>
    </row>
    <row r="327" spans="1:211" ht="72.75" customHeight="1" x14ac:dyDescent="0.2">
      <c r="A327" s="782"/>
      <c r="B327" s="357"/>
      <c r="C327" s="313">
        <v>10</v>
      </c>
      <c r="D327" s="614" t="s">
        <v>237</v>
      </c>
      <c r="E327" s="281" t="s">
        <v>238</v>
      </c>
      <c r="F327" s="281" t="s">
        <v>239</v>
      </c>
      <c r="G327" s="773">
        <v>216</v>
      </c>
      <c r="H327" s="481" t="s">
        <v>749</v>
      </c>
      <c r="I327" s="729" t="s">
        <v>750</v>
      </c>
      <c r="J327" s="380" t="s">
        <v>744</v>
      </c>
      <c r="K327" s="873">
        <v>18</v>
      </c>
      <c r="L327" s="882" t="s">
        <v>73</v>
      </c>
      <c r="M327" s="883" t="s">
        <v>751</v>
      </c>
      <c r="N327" s="883">
        <v>6</v>
      </c>
      <c r="O327" s="862">
        <v>1</v>
      </c>
      <c r="P327" s="868">
        <v>6.0000000000000001E-3</v>
      </c>
      <c r="Q327" s="862">
        <v>2</v>
      </c>
      <c r="R327" s="884">
        <v>2.9940000000000002</v>
      </c>
      <c r="S327" s="868">
        <v>2</v>
      </c>
      <c r="T327" s="862">
        <v>2</v>
      </c>
      <c r="U327" s="862"/>
      <c r="V327" s="868">
        <v>0</v>
      </c>
      <c r="W327" s="862">
        <v>1</v>
      </c>
      <c r="X327" s="862">
        <v>1.994</v>
      </c>
      <c r="Y327" s="885">
        <v>0</v>
      </c>
      <c r="Z327" s="581">
        <f>BM327/$BM$324</f>
        <v>0.49749746629765751</v>
      </c>
      <c r="AA327" s="724">
        <v>16</v>
      </c>
      <c r="AB327" s="724" t="s">
        <v>376</v>
      </c>
      <c r="AC327" s="58"/>
      <c r="AD327" s="58"/>
      <c r="AE327" s="59"/>
      <c r="AF327" s="59"/>
      <c r="AG327" s="57">
        <v>2981962635.5</v>
      </c>
      <c r="AH327" s="55">
        <v>2984962457.5</v>
      </c>
      <c r="AI327" s="55">
        <v>9116666</v>
      </c>
      <c r="AJ327" s="58">
        <v>9116666</v>
      </c>
      <c r="AK327" s="58"/>
      <c r="AL327" s="55">
        <v>50000000</v>
      </c>
      <c r="AM327" s="58">
        <v>10000000</v>
      </c>
      <c r="AN327" s="58">
        <v>10000000</v>
      </c>
      <c r="AO327" s="58"/>
      <c r="AP327" s="58"/>
      <c r="AQ327" s="58"/>
      <c r="AR327" s="58"/>
      <c r="AS327" s="58"/>
      <c r="AT327" s="58"/>
      <c r="AU327" s="59"/>
      <c r="AV327" s="59"/>
      <c r="AW327" s="58"/>
      <c r="AX327" s="58"/>
      <c r="AY327" s="58"/>
      <c r="AZ327" s="58"/>
      <c r="BA327" s="58"/>
      <c r="BB327" s="58"/>
      <c r="BC327" s="58"/>
      <c r="BD327" s="58"/>
      <c r="BE327" s="58"/>
      <c r="BF327" s="58"/>
      <c r="BG327" s="59"/>
      <c r="BH327" s="59"/>
      <c r="BI327" s="58"/>
      <c r="BJ327" s="58"/>
      <c r="BK327" s="58"/>
      <c r="BL327" s="58"/>
      <c r="BM327" s="53">
        <f>+AC327+AG327+AK327+AO327+AS327+AW327+BA327+BE327+BI327</f>
        <v>2981962635.5</v>
      </c>
      <c r="BN327" s="54">
        <f t="shared" si="723"/>
        <v>3034962457.5</v>
      </c>
      <c r="BO327" s="54">
        <f t="shared" si="723"/>
        <v>19116666</v>
      </c>
      <c r="BP327" s="54">
        <f t="shared" si="723"/>
        <v>19116666</v>
      </c>
      <c r="BQ327" s="120"/>
      <c r="BR327" s="120"/>
      <c r="BS327" s="120"/>
      <c r="BT327" s="120"/>
      <c r="BU327" s="113">
        <v>767600000</v>
      </c>
      <c r="BV327" s="120">
        <f>2280000000+50000000</f>
        <v>2330000000</v>
      </c>
      <c r="BW327" s="120">
        <v>49882223</v>
      </c>
      <c r="BX327" s="120">
        <v>49882223</v>
      </c>
      <c r="BY327" s="120"/>
      <c r="BZ327" s="120"/>
      <c r="CA327" s="88">
        <v>233243203.10000002</v>
      </c>
      <c r="CB327" s="87">
        <v>28101812</v>
      </c>
      <c r="CC327" s="88">
        <v>28101812</v>
      </c>
      <c r="CD327" s="120"/>
      <c r="CE327" s="120"/>
      <c r="CF327" s="120"/>
      <c r="CG327" s="120"/>
      <c r="CH327" s="120"/>
      <c r="CI327" s="120"/>
      <c r="CJ327" s="120"/>
      <c r="CK327" s="120"/>
      <c r="CL327" s="120"/>
      <c r="CM327" s="120"/>
      <c r="CN327" s="120"/>
      <c r="CO327" s="120"/>
      <c r="CP327" s="120"/>
      <c r="CQ327" s="120"/>
      <c r="CR327" s="120"/>
      <c r="CS327" s="120"/>
      <c r="CT327" s="120"/>
      <c r="CU327" s="120"/>
      <c r="CV327" s="120"/>
      <c r="CW327" s="120"/>
      <c r="CX327" s="120"/>
      <c r="CY327" s="120"/>
      <c r="CZ327" s="120"/>
      <c r="DA327" s="120"/>
      <c r="DB327" s="120"/>
      <c r="DC327" s="120"/>
      <c r="DD327" s="120"/>
      <c r="DE327" s="85">
        <f t="shared" si="719"/>
        <v>767600000</v>
      </c>
      <c r="DF327" s="100">
        <f t="shared" si="719"/>
        <v>2563243203.0999999</v>
      </c>
      <c r="DG327" s="100">
        <f t="shared" si="719"/>
        <v>77984035</v>
      </c>
      <c r="DH327" s="100">
        <f t="shared" si="719"/>
        <v>77984035</v>
      </c>
      <c r="DI327" s="119"/>
      <c r="DJ327" s="113"/>
      <c r="DK327" s="185"/>
      <c r="DL327" s="113"/>
      <c r="DM327" s="113"/>
      <c r="DN327" s="88">
        <v>792700000</v>
      </c>
      <c r="DO327" s="113">
        <v>635000000</v>
      </c>
      <c r="DP327" s="113"/>
      <c r="DQ327" s="113"/>
      <c r="DR327" s="113"/>
      <c r="DS327" s="113"/>
      <c r="DT327" s="113">
        <v>150000000</v>
      </c>
      <c r="DU327" s="113"/>
      <c r="DV327" s="113"/>
      <c r="DW327" s="113"/>
      <c r="DX327" s="113"/>
      <c r="DY327" s="113"/>
      <c r="DZ327" s="113"/>
      <c r="EA327" s="113"/>
      <c r="EB327" s="113"/>
      <c r="EC327" s="113"/>
      <c r="ED327" s="113"/>
      <c r="EE327" s="113"/>
      <c r="EF327" s="113"/>
      <c r="EG327" s="113"/>
      <c r="EH327" s="113"/>
      <c r="EI327" s="113"/>
      <c r="EJ327" s="113"/>
      <c r="EK327" s="113"/>
      <c r="EL327" s="113"/>
      <c r="EM327" s="113"/>
      <c r="EN327" s="113"/>
      <c r="EO327" s="113"/>
      <c r="EP327" s="113"/>
      <c r="EQ327" s="113"/>
      <c r="ER327" s="113"/>
      <c r="ES327" s="113"/>
      <c r="ET327" s="120"/>
      <c r="EU327" s="120"/>
      <c r="EV327" s="120"/>
      <c r="EW327" s="85">
        <f t="shared" si="720"/>
        <v>792700000</v>
      </c>
      <c r="EX327" s="90">
        <f t="shared" si="720"/>
        <v>785000000</v>
      </c>
      <c r="EY327" s="90">
        <f t="shared" si="721"/>
        <v>0</v>
      </c>
      <c r="EZ327" s="90">
        <f t="shared" si="721"/>
        <v>0</v>
      </c>
      <c r="FA327" s="192"/>
      <c r="FB327" s="87"/>
      <c r="FC327" s="88"/>
      <c r="FD327" s="88"/>
      <c r="FE327" s="88"/>
      <c r="FF327" s="147"/>
      <c r="FG327" s="87">
        <v>815700000</v>
      </c>
      <c r="FH327" s="87">
        <v>1050000000</v>
      </c>
      <c r="FI327" s="87"/>
      <c r="FJ327" s="87"/>
      <c r="FK327" s="87"/>
      <c r="FL327" s="87"/>
      <c r="FM327" s="87">
        <v>25000000</v>
      </c>
      <c r="FN327" s="87"/>
      <c r="FO327" s="87"/>
      <c r="FP327" s="87"/>
      <c r="FQ327" s="87"/>
      <c r="FR327" s="87"/>
      <c r="FS327" s="87"/>
      <c r="FT327" s="87"/>
      <c r="FU327" s="87"/>
      <c r="FV327" s="87"/>
      <c r="FW327" s="87"/>
      <c r="FX327" s="87"/>
      <c r="FY327" s="87"/>
      <c r="FZ327" s="87"/>
      <c r="GA327" s="87"/>
      <c r="GB327" s="87"/>
      <c r="GC327" s="87"/>
      <c r="GD327" s="87"/>
      <c r="GE327" s="87"/>
      <c r="GF327" s="87"/>
      <c r="GG327" s="87"/>
      <c r="GH327" s="87"/>
      <c r="GI327" s="87"/>
      <c r="GJ327" s="87"/>
      <c r="GK327" s="87"/>
      <c r="GL327" s="87"/>
      <c r="GM327" s="87"/>
      <c r="GN327" s="87"/>
      <c r="GO327" s="87"/>
      <c r="GP327" s="87"/>
      <c r="GQ327" s="87"/>
      <c r="GR327" s="87"/>
      <c r="GS327" s="87"/>
      <c r="GT327" s="87"/>
      <c r="GU327" s="85">
        <f>FB327+FG327+FL327+FQ327+FV327+GA327+GF327+GK327+GP327</f>
        <v>815700000</v>
      </c>
      <c r="GV327" s="85">
        <f t="shared" si="722"/>
        <v>1075000000</v>
      </c>
      <c r="GW327" s="85">
        <f t="shared" si="722"/>
        <v>0</v>
      </c>
      <c r="GX327" s="85">
        <f t="shared" si="722"/>
        <v>0</v>
      </c>
      <c r="GY327" s="85">
        <f t="shared" si="722"/>
        <v>0</v>
      </c>
      <c r="GZ327" s="772">
        <f>BM327+DE327+EW327+GU327</f>
        <v>5357962635.5</v>
      </c>
      <c r="HA327" s="738" t="s">
        <v>1150</v>
      </c>
      <c r="HB327" s="280" t="s">
        <v>1424</v>
      </c>
      <c r="HC327" s="342" t="s">
        <v>1559</v>
      </c>
    </row>
    <row r="328" spans="1:211" ht="104.25" customHeight="1" x14ac:dyDescent="0.2">
      <c r="A328" s="782"/>
      <c r="B328" s="357"/>
      <c r="C328" s="304">
        <v>12</v>
      </c>
      <c r="D328" s="328" t="s">
        <v>745</v>
      </c>
      <c r="E328" s="335">
        <v>3166</v>
      </c>
      <c r="F328" s="335">
        <v>2500</v>
      </c>
      <c r="G328" s="287">
        <v>217</v>
      </c>
      <c r="H328" s="283" t="s">
        <v>752</v>
      </c>
      <c r="I328" s="280" t="s">
        <v>753</v>
      </c>
      <c r="J328" s="380" t="s">
        <v>744</v>
      </c>
      <c r="K328" s="873">
        <v>18</v>
      </c>
      <c r="L328" s="882" t="s">
        <v>58</v>
      </c>
      <c r="M328" s="859" t="s">
        <v>751</v>
      </c>
      <c r="N328" s="859">
        <v>5</v>
      </c>
      <c r="O328" s="862">
        <v>5</v>
      </c>
      <c r="P328" s="868">
        <v>4</v>
      </c>
      <c r="Q328" s="862">
        <v>5</v>
      </c>
      <c r="R328" s="869"/>
      <c r="S328" s="868">
        <v>5</v>
      </c>
      <c r="T328" s="862">
        <v>5</v>
      </c>
      <c r="U328" s="862"/>
      <c r="V328" s="868">
        <v>5</v>
      </c>
      <c r="W328" s="862">
        <v>5</v>
      </c>
      <c r="X328" s="862"/>
      <c r="Y328" s="886">
        <v>0.1</v>
      </c>
      <c r="Z328" s="581">
        <f>BM328/$BM$324</f>
        <v>0.29849847977859451</v>
      </c>
      <c r="AA328" s="286">
        <v>16</v>
      </c>
      <c r="AB328" s="286" t="s">
        <v>376</v>
      </c>
      <c r="AC328" s="58"/>
      <c r="AD328" s="58"/>
      <c r="AE328" s="59"/>
      <c r="AF328" s="59"/>
      <c r="AG328" s="57">
        <v>1789177581.3</v>
      </c>
      <c r="AH328" s="55">
        <v>1792177403.3</v>
      </c>
      <c r="AI328" s="58">
        <v>348384276</v>
      </c>
      <c r="AJ328" s="58">
        <v>325407646</v>
      </c>
      <c r="AK328" s="58"/>
      <c r="AL328" s="58"/>
      <c r="AM328" s="58"/>
      <c r="AN328" s="58"/>
      <c r="AO328" s="58"/>
      <c r="AP328" s="58"/>
      <c r="AQ328" s="58"/>
      <c r="AR328" s="58"/>
      <c r="AS328" s="58"/>
      <c r="AT328" s="58"/>
      <c r="AU328" s="59"/>
      <c r="AV328" s="59"/>
      <c r="AW328" s="58"/>
      <c r="AX328" s="58"/>
      <c r="AY328" s="58"/>
      <c r="AZ328" s="58"/>
      <c r="BA328" s="58"/>
      <c r="BB328" s="58"/>
      <c r="BC328" s="58"/>
      <c r="BD328" s="58"/>
      <c r="BE328" s="58"/>
      <c r="BF328" s="58"/>
      <c r="BG328" s="59"/>
      <c r="BH328" s="59"/>
      <c r="BI328" s="58"/>
      <c r="BJ328" s="58"/>
      <c r="BK328" s="58"/>
      <c r="BL328" s="58"/>
      <c r="BM328" s="53">
        <f>+AC328+AG328+AK328+AO328+AS328+AW328+BA328+BE328+BI328</f>
        <v>1789177581.3</v>
      </c>
      <c r="BN328" s="54">
        <f t="shared" si="723"/>
        <v>1792177403.3</v>
      </c>
      <c r="BO328" s="54">
        <f t="shared" si="723"/>
        <v>348384276</v>
      </c>
      <c r="BP328" s="54">
        <f t="shared" si="723"/>
        <v>325407646</v>
      </c>
      <c r="BQ328" s="120"/>
      <c r="BR328" s="120"/>
      <c r="BS328" s="120"/>
      <c r="BT328" s="120"/>
      <c r="BU328" s="113">
        <v>460500000</v>
      </c>
      <c r="BV328" s="120">
        <v>5023631612</v>
      </c>
      <c r="BW328" s="120">
        <v>3617938627</v>
      </c>
      <c r="BX328" s="120">
        <v>3617938627</v>
      </c>
      <c r="BY328" s="120"/>
      <c r="BZ328" s="120"/>
      <c r="CA328" s="395">
        <v>770500000</v>
      </c>
      <c r="CB328" s="395">
        <v>663829188</v>
      </c>
      <c r="CC328" s="395">
        <v>535001949</v>
      </c>
      <c r="CD328" s="618"/>
      <c r="CE328" s="120"/>
      <c r="CF328" s="120"/>
      <c r="CG328" s="120"/>
      <c r="CH328" s="120"/>
      <c r="CI328" s="120"/>
      <c r="CJ328" s="120"/>
      <c r="CK328" s="120"/>
      <c r="CL328" s="120"/>
      <c r="CM328" s="120"/>
      <c r="CN328" s="120"/>
      <c r="CO328" s="120"/>
      <c r="CP328" s="120"/>
      <c r="CQ328" s="120"/>
      <c r="CR328" s="120"/>
      <c r="CS328" s="120"/>
      <c r="CT328" s="120"/>
      <c r="CU328" s="120"/>
      <c r="CV328" s="120"/>
      <c r="CW328" s="120"/>
      <c r="CX328" s="120"/>
      <c r="CY328" s="120"/>
      <c r="CZ328" s="120"/>
      <c r="DA328" s="120"/>
      <c r="DB328" s="120"/>
      <c r="DC328" s="120"/>
      <c r="DD328" s="120"/>
      <c r="DE328" s="85">
        <f t="shared" si="719"/>
        <v>460500000</v>
      </c>
      <c r="DF328" s="100">
        <f t="shared" si="719"/>
        <v>5794131612</v>
      </c>
      <c r="DG328" s="100">
        <f t="shared" si="719"/>
        <v>4281767815</v>
      </c>
      <c r="DH328" s="100">
        <f t="shared" si="719"/>
        <v>4152940576</v>
      </c>
      <c r="DI328" s="119"/>
      <c r="DJ328" s="113"/>
      <c r="DK328" s="185"/>
      <c r="DL328" s="113"/>
      <c r="DM328" s="113"/>
      <c r="DN328" s="88">
        <v>475600000</v>
      </c>
      <c r="DO328" s="113">
        <v>3039835512.3800001</v>
      </c>
      <c r="DP328" s="113">
        <v>782972342</v>
      </c>
      <c r="DQ328" s="113">
        <v>776072342</v>
      </c>
      <c r="DR328" s="113"/>
      <c r="DS328" s="113"/>
      <c r="DT328" s="113">
        <v>1301559012</v>
      </c>
      <c r="DU328" s="113">
        <v>405542433</v>
      </c>
      <c r="DV328" s="113">
        <v>405542433</v>
      </c>
      <c r="DW328" s="113">
        <v>128827239</v>
      </c>
      <c r="DX328" s="113"/>
      <c r="DY328" s="113"/>
      <c r="DZ328" s="113"/>
      <c r="EA328" s="113"/>
      <c r="EB328" s="113"/>
      <c r="EC328" s="113"/>
      <c r="ED328" s="113"/>
      <c r="EE328" s="113"/>
      <c r="EF328" s="113"/>
      <c r="EG328" s="113"/>
      <c r="EH328" s="113"/>
      <c r="EI328" s="113"/>
      <c r="EJ328" s="113"/>
      <c r="EK328" s="113"/>
      <c r="EL328" s="113"/>
      <c r="EM328" s="113"/>
      <c r="EN328" s="113"/>
      <c r="EO328" s="113"/>
      <c r="EP328" s="113"/>
      <c r="EQ328" s="113"/>
      <c r="ER328" s="113"/>
      <c r="ES328" s="113"/>
      <c r="ET328" s="120"/>
      <c r="EU328" s="120"/>
      <c r="EV328" s="120"/>
      <c r="EW328" s="85">
        <f t="shared" si="720"/>
        <v>475600000</v>
      </c>
      <c r="EX328" s="90">
        <f t="shared" si="720"/>
        <v>4341394524.3800001</v>
      </c>
      <c r="EY328" s="90">
        <f t="shared" si="721"/>
        <v>1188514775</v>
      </c>
      <c r="EZ328" s="90">
        <f t="shared" si="721"/>
        <v>1181614775</v>
      </c>
      <c r="FA328" s="192">
        <f>DW328</f>
        <v>128827239</v>
      </c>
      <c r="FB328" s="87"/>
      <c r="FC328" s="88"/>
      <c r="FD328" s="88"/>
      <c r="FE328" s="88"/>
      <c r="FF328" s="147"/>
      <c r="FG328" s="87">
        <v>489400000</v>
      </c>
      <c r="FH328" s="87">
        <v>2658623337</v>
      </c>
      <c r="FI328" s="87"/>
      <c r="FJ328" s="87"/>
      <c r="FK328" s="87"/>
      <c r="FL328" s="87"/>
      <c r="FM328" s="87">
        <v>2760000000</v>
      </c>
      <c r="FN328" s="87">
        <v>37642366</v>
      </c>
      <c r="FO328" s="87">
        <v>17386000</v>
      </c>
      <c r="FP328" s="87"/>
      <c r="FQ328" s="87"/>
      <c r="FR328" s="87"/>
      <c r="FS328" s="87"/>
      <c r="FT328" s="87"/>
      <c r="FU328" s="87"/>
      <c r="FV328" s="87"/>
      <c r="FW328" s="87"/>
      <c r="FX328" s="87"/>
      <c r="FY328" s="87"/>
      <c r="FZ328" s="87"/>
      <c r="GA328" s="87"/>
      <c r="GB328" s="87"/>
      <c r="GC328" s="87"/>
      <c r="GD328" s="87"/>
      <c r="GE328" s="87"/>
      <c r="GF328" s="87"/>
      <c r="GG328" s="87"/>
      <c r="GH328" s="87"/>
      <c r="GI328" s="87"/>
      <c r="GJ328" s="87"/>
      <c r="GK328" s="87"/>
      <c r="GL328" s="87"/>
      <c r="GM328" s="87"/>
      <c r="GN328" s="87"/>
      <c r="GO328" s="87"/>
      <c r="GP328" s="87"/>
      <c r="GQ328" s="87"/>
      <c r="GR328" s="87"/>
      <c r="GS328" s="87"/>
      <c r="GT328" s="87"/>
      <c r="GU328" s="85">
        <f>FB328+FG328+FL328+FQ328+FV328+GA328+GF328+GK328+GP328</f>
        <v>489400000</v>
      </c>
      <c r="GV328" s="85">
        <f t="shared" si="722"/>
        <v>5418623337</v>
      </c>
      <c r="GW328" s="85">
        <f t="shared" si="722"/>
        <v>37642366</v>
      </c>
      <c r="GX328" s="85">
        <f t="shared" si="722"/>
        <v>17386000</v>
      </c>
      <c r="GY328" s="85">
        <f t="shared" si="722"/>
        <v>0</v>
      </c>
      <c r="GZ328" s="772">
        <f>BM328+DE328+EW328+GU328</f>
        <v>3214677581.3000002</v>
      </c>
      <c r="HA328" s="738" t="s">
        <v>1151</v>
      </c>
      <c r="HB328" s="280" t="s">
        <v>1425</v>
      </c>
      <c r="HC328" s="342" t="s">
        <v>1560</v>
      </c>
    </row>
    <row r="329" spans="1:211" ht="81.75" customHeight="1" x14ac:dyDescent="0.2">
      <c r="A329" s="782"/>
      <c r="B329" s="357"/>
      <c r="C329" s="300"/>
      <c r="D329" s="619"/>
      <c r="E329" s="335"/>
      <c r="F329" s="335"/>
      <c r="G329" s="287">
        <v>218</v>
      </c>
      <c r="H329" s="283" t="s">
        <v>754</v>
      </c>
      <c r="I329" s="297" t="s">
        <v>755</v>
      </c>
      <c r="J329" s="380" t="s">
        <v>744</v>
      </c>
      <c r="K329" s="578">
        <v>18</v>
      </c>
      <c r="L329" s="527" t="s">
        <v>58</v>
      </c>
      <c r="M329" s="313">
        <v>3</v>
      </c>
      <c r="N329" s="313">
        <v>3</v>
      </c>
      <c r="O329" s="477">
        <v>3</v>
      </c>
      <c r="P329" s="478">
        <v>2</v>
      </c>
      <c r="Q329" s="527">
        <v>3</v>
      </c>
      <c r="R329" s="289"/>
      <c r="S329" s="431">
        <v>3</v>
      </c>
      <c r="T329" s="313">
        <v>3</v>
      </c>
      <c r="U329" s="313"/>
      <c r="V329" s="432">
        <v>3</v>
      </c>
      <c r="W329" s="527">
        <v>3</v>
      </c>
      <c r="X329" s="527"/>
      <c r="Y329" s="709">
        <v>1</v>
      </c>
      <c r="Z329" s="581">
        <f>BM329/$BM$324</f>
        <v>0.14924923988929725</v>
      </c>
      <c r="AA329" s="286">
        <v>16</v>
      </c>
      <c r="AB329" s="286" t="s">
        <v>376</v>
      </c>
      <c r="AC329" s="58"/>
      <c r="AD329" s="58"/>
      <c r="AE329" s="59"/>
      <c r="AF329" s="59"/>
      <c r="AG329" s="57">
        <v>894588790.64999998</v>
      </c>
      <c r="AH329" s="55">
        <v>894588790.64999998</v>
      </c>
      <c r="AI329" s="58">
        <v>75183333</v>
      </c>
      <c r="AJ329" s="58">
        <v>75183333</v>
      </c>
      <c r="AK329" s="58"/>
      <c r="AL329" s="58"/>
      <c r="AM329" s="58"/>
      <c r="AN329" s="58"/>
      <c r="AO329" s="58"/>
      <c r="AP329" s="58"/>
      <c r="AQ329" s="58"/>
      <c r="AR329" s="58"/>
      <c r="AS329" s="58"/>
      <c r="AT329" s="58"/>
      <c r="AU329" s="59"/>
      <c r="AV329" s="59"/>
      <c r="AW329" s="58"/>
      <c r="AX329" s="58"/>
      <c r="AY329" s="58"/>
      <c r="AZ329" s="58"/>
      <c r="BA329" s="58"/>
      <c r="BB329" s="58"/>
      <c r="BC329" s="58"/>
      <c r="BD329" s="58"/>
      <c r="BE329" s="58"/>
      <c r="BF329" s="58"/>
      <c r="BG329" s="59"/>
      <c r="BH329" s="59"/>
      <c r="BI329" s="58"/>
      <c r="BJ329" s="58"/>
      <c r="BK329" s="58"/>
      <c r="BL329" s="58"/>
      <c r="BM329" s="53">
        <f>+AC329+AG329+AK329+AO329+AS329+AW329+BA329+BE329+BI329</f>
        <v>894588790.64999998</v>
      </c>
      <c r="BN329" s="54">
        <f t="shared" si="723"/>
        <v>894588790.64999998</v>
      </c>
      <c r="BO329" s="54">
        <f t="shared" si="723"/>
        <v>75183333</v>
      </c>
      <c r="BP329" s="54">
        <f t="shared" si="723"/>
        <v>75183333</v>
      </c>
      <c r="BQ329" s="120"/>
      <c r="BR329" s="120"/>
      <c r="BS329" s="120"/>
      <c r="BT329" s="120"/>
      <c r="BU329" s="113">
        <v>230500000</v>
      </c>
      <c r="BV329" s="120">
        <v>55000000</v>
      </c>
      <c r="BW329" s="120">
        <v>22783330</v>
      </c>
      <c r="BX329" s="120">
        <v>22783330</v>
      </c>
      <c r="BY329" s="120"/>
      <c r="BZ329" s="120"/>
      <c r="CA329" s="120">
        <v>200500000</v>
      </c>
      <c r="CB329" s="120">
        <v>182833330</v>
      </c>
      <c r="CC329" s="120">
        <v>182833330</v>
      </c>
      <c r="CD329" s="120"/>
      <c r="CE329" s="120"/>
      <c r="CF329" s="120"/>
      <c r="CG329" s="120"/>
      <c r="CH329" s="120"/>
      <c r="CI329" s="120"/>
      <c r="CJ329" s="120"/>
      <c r="CK329" s="120"/>
      <c r="CL329" s="120"/>
      <c r="CM329" s="120"/>
      <c r="CN329" s="120"/>
      <c r="CO329" s="120"/>
      <c r="CP329" s="120"/>
      <c r="CQ329" s="120"/>
      <c r="CR329" s="120"/>
      <c r="CS329" s="120"/>
      <c r="CT329" s="120"/>
      <c r="CU329" s="120"/>
      <c r="CV329" s="120"/>
      <c r="CW329" s="120"/>
      <c r="CX329" s="120"/>
      <c r="CY329" s="120"/>
      <c r="CZ329" s="120"/>
      <c r="DA329" s="120"/>
      <c r="DB329" s="120"/>
      <c r="DC329" s="120"/>
      <c r="DD329" s="120"/>
      <c r="DE329" s="85">
        <f t="shared" si="719"/>
        <v>230500000</v>
      </c>
      <c r="DF329" s="100">
        <f t="shared" si="719"/>
        <v>255500000</v>
      </c>
      <c r="DG329" s="100">
        <f t="shared" si="719"/>
        <v>205616660</v>
      </c>
      <c r="DH329" s="100">
        <f t="shared" si="719"/>
        <v>205616660</v>
      </c>
      <c r="DI329" s="119"/>
      <c r="DJ329" s="113"/>
      <c r="DK329" s="185"/>
      <c r="DL329" s="113"/>
      <c r="DM329" s="113"/>
      <c r="DN329" s="88">
        <f>237800000+200000</f>
        <v>238000000</v>
      </c>
      <c r="DO329" s="113"/>
      <c r="DP329" s="113"/>
      <c r="DQ329" s="113"/>
      <c r="DR329" s="113"/>
      <c r="DS329" s="113"/>
      <c r="DT329" s="88">
        <v>260000000</v>
      </c>
      <c r="DU329" s="113">
        <v>197027326.63999999</v>
      </c>
      <c r="DV329" s="113">
        <v>197027326.63999999</v>
      </c>
      <c r="DW329" s="113"/>
      <c r="DX329" s="113"/>
      <c r="DY329" s="113"/>
      <c r="DZ329" s="113"/>
      <c r="EA329" s="113"/>
      <c r="EB329" s="113"/>
      <c r="EC329" s="113"/>
      <c r="ED329" s="113"/>
      <c r="EE329" s="113"/>
      <c r="EF329" s="113"/>
      <c r="EG329" s="113"/>
      <c r="EH329" s="113"/>
      <c r="EI329" s="113"/>
      <c r="EJ329" s="113"/>
      <c r="EK329" s="113"/>
      <c r="EL329" s="113"/>
      <c r="EM329" s="113"/>
      <c r="EN329" s="113"/>
      <c r="EO329" s="113"/>
      <c r="EP329" s="113"/>
      <c r="EQ329" s="113"/>
      <c r="ER329" s="113"/>
      <c r="ES329" s="113"/>
      <c r="ET329" s="120"/>
      <c r="EU329" s="120"/>
      <c r="EV329" s="120"/>
      <c r="EW329" s="85">
        <f t="shared" si="720"/>
        <v>238000000</v>
      </c>
      <c r="EX329" s="90">
        <f t="shared" si="720"/>
        <v>260000000</v>
      </c>
      <c r="EY329" s="90">
        <f t="shared" si="721"/>
        <v>197027326.63999999</v>
      </c>
      <c r="EZ329" s="90">
        <f t="shared" si="721"/>
        <v>197027326.63999999</v>
      </c>
      <c r="FA329" s="192"/>
      <c r="FB329" s="87"/>
      <c r="FC329" s="88"/>
      <c r="FD329" s="88"/>
      <c r="FE329" s="88"/>
      <c r="FF329" s="147"/>
      <c r="FG329" s="87">
        <v>244765900.00020379</v>
      </c>
      <c r="FH329" s="87">
        <v>75000000</v>
      </c>
      <c r="FI329" s="87"/>
      <c r="FJ329" s="87"/>
      <c r="FK329" s="87"/>
      <c r="FL329" s="87"/>
      <c r="FM329" s="87">
        <v>49600000</v>
      </c>
      <c r="FN329" s="87">
        <v>41562000</v>
      </c>
      <c r="FO329" s="87">
        <v>10203000</v>
      </c>
      <c r="FP329" s="87"/>
      <c r="FQ329" s="87"/>
      <c r="FR329" s="87"/>
      <c r="FS329" s="87"/>
      <c r="FT329" s="87"/>
      <c r="FU329" s="87"/>
      <c r="FV329" s="87"/>
      <c r="FW329" s="87"/>
      <c r="FX329" s="87"/>
      <c r="FY329" s="87"/>
      <c r="FZ329" s="87"/>
      <c r="GA329" s="87"/>
      <c r="GB329" s="87"/>
      <c r="GC329" s="87"/>
      <c r="GD329" s="87"/>
      <c r="GE329" s="87"/>
      <c r="GF329" s="87"/>
      <c r="GG329" s="87"/>
      <c r="GH329" s="87"/>
      <c r="GI329" s="87"/>
      <c r="GJ329" s="87"/>
      <c r="GK329" s="87"/>
      <c r="GL329" s="87"/>
      <c r="GM329" s="87"/>
      <c r="GN329" s="87"/>
      <c r="GO329" s="87"/>
      <c r="GP329" s="87"/>
      <c r="GQ329" s="87"/>
      <c r="GR329" s="87"/>
      <c r="GS329" s="87"/>
      <c r="GT329" s="87"/>
      <c r="GU329" s="85">
        <f>FB329+FG329+FL329+FQ329+FV329+GA329+GF329+GK329+GP329</f>
        <v>244765900.00020379</v>
      </c>
      <c r="GV329" s="85">
        <f t="shared" si="722"/>
        <v>124600000</v>
      </c>
      <c r="GW329" s="85">
        <f t="shared" si="722"/>
        <v>41562000</v>
      </c>
      <c r="GX329" s="85">
        <f t="shared" si="722"/>
        <v>10203000</v>
      </c>
      <c r="GY329" s="85">
        <f t="shared" si="722"/>
        <v>0</v>
      </c>
      <c r="GZ329" s="772">
        <f>BM329+DE329+EW329+GU329</f>
        <v>1607854690.6502039</v>
      </c>
      <c r="HA329" s="746" t="s">
        <v>1152</v>
      </c>
      <c r="HB329" s="280" t="s">
        <v>1426</v>
      </c>
      <c r="HC329" s="342" t="s">
        <v>1561</v>
      </c>
    </row>
    <row r="330" spans="1:211" ht="29.25" customHeight="1" x14ac:dyDescent="0.2">
      <c r="A330" s="782"/>
      <c r="B330" s="357"/>
      <c r="C330" s="266">
        <v>76</v>
      </c>
      <c r="D330" s="267" t="s">
        <v>756</v>
      </c>
      <c r="E330" s="270"/>
      <c r="F330" s="270"/>
      <c r="G330" s="271"/>
      <c r="H330" s="271"/>
      <c r="I330" s="271"/>
      <c r="J330" s="271"/>
      <c r="K330" s="271"/>
      <c r="L330" s="271"/>
      <c r="M330" s="271"/>
      <c r="N330" s="271"/>
      <c r="O330" s="271"/>
      <c r="P330" s="271"/>
      <c r="Q330" s="271"/>
      <c r="R330" s="271"/>
      <c r="S330" s="271"/>
      <c r="T330" s="271"/>
      <c r="U330" s="271"/>
      <c r="V330" s="271"/>
      <c r="W330" s="271"/>
      <c r="X330" s="271"/>
      <c r="Y330" s="271"/>
      <c r="Z330" s="271"/>
      <c r="AA330" s="271"/>
      <c r="AB330" s="271"/>
      <c r="AC330" s="51">
        <f t="shared" ref="AC330:BL330" si="724">SUM(AC331:AC334)</f>
        <v>0</v>
      </c>
      <c r="AD330" s="51">
        <f t="shared" si="724"/>
        <v>0</v>
      </c>
      <c r="AE330" s="51">
        <f t="shared" si="724"/>
        <v>0</v>
      </c>
      <c r="AF330" s="51">
        <f t="shared" si="724"/>
        <v>0</v>
      </c>
      <c r="AG330" s="51">
        <f t="shared" si="724"/>
        <v>0</v>
      </c>
      <c r="AH330" s="51">
        <f t="shared" si="724"/>
        <v>0</v>
      </c>
      <c r="AI330" s="51">
        <f t="shared" si="724"/>
        <v>0</v>
      </c>
      <c r="AJ330" s="51">
        <f t="shared" si="724"/>
        <v>0</v>
      </c>
      <c r="AK330" s="51">
        <f t="shared" si="724"/>
        <v>30000000</v>
      </c>
      <c r="AL330" s="51">
        <f t="shared" si="724"/>
        <v>250000000</v>
      </c>
      <c r="AM330" s="51">
        <f t="shared" si="724"/>
        <v>191527329</v>
      </c>
      <c r="AN330" s="51">
        <f t="shared" si="724"/>
        <v>166027329</v>
      </c>
      <c r="AO330" s="51">
        <f t="shared" si="724"/>
        <v>0</v>
      </c>
      <c r="AP330" s="51">
        <f t="shared" si="724"/>
        <v>0</v>
      </c>
      <c r="AQ330" s="51">
        <f t="shared" si="724"/>
        <v>0</v>
      </c>
      <c r="AR330" s="51">
        <f t="shared" si="724"/>
        <v>0</v>
      </c>
      <c r="AS330" s="51">
        <f t="shared" si="724"/>
        <v>0</v>
      </c>
      <c r="AT330" s="51">
        <f t="shared" si="724"/>
        <v>0</v>
      </c>
      <c r="AU330" s="51">
        <f t="shared" si="724"/>
        <v>0</v>
      </c>
      <c r="AV330" s="51">
        <f t="shared" si="724"/>
        <v>0</v>
      </c>
      <c r="AW330" s="51">
        <f t="shared" si="724"/>
        <v>0</v>
      </c>
      <c r="AX330" s="51">
        <f t="shared" si="724"/>
        <v>0</v>
      </c>
      <c r="AY330" s="51">
        <f t="shared" si="724"/>
        <v>0</v>
      </c>
      <c r="AZ330" s="51">
        <f t="shared" si="724"/>
        <v>0</v>
      </c>
      <c r="BA330" s="51">
        <f t="shared" si="724"/>
        <v>0</v>
      </c>
      <c r="BB330" s="51">
        <f t="shared" si="724"/>
        <v>0</v>
      </c>
      <c r="BC330" s="51">
        <f t="shared" si="724"/>
        <v>0</v>
      </c>
      <c r="BD330" s="51">
        <f t="shared" si="724"/>
        <v>0</v>
      </c>
      <c r="BE330" s="51">
        <f t="shared" si="724"/>
        <v>0</v>
      </c>
      <c r="BF330" s="51">
        <f t="shared" si="724"/>
        <v>0</v>
      </c>
      <c r="BG330" s="51">
        <f t="shared" si="724"/>
        <v>0</v>
      </c>
      <c r="BH330" s="51">
        <f t="shared" si="724"/>
        <v>0</v>
      </c>
      <c r="BI330" s="51">
        <f t="shared" si="724"/>
        <v>1000000000</v>
      </c>
      <c r="BJ330" s="51">
        <f t="shared" si="724"/>
        <v>0</v>
      </c>
      <c r="BK330" s="51">
        <f t="shared" si="724"/>
        <v>0</v>
      </c>
      <c r="BL330" s="51">
        <f t="shared" si="724"/>
        <v>0</v>
      </c>
      <c r="BM330" s="51">
        <f t="shared" ref="BM330:DX330" si="725">SUM(BM331:BM334)</f>
        <v>1030000000</v>
      </c>
      <c r="BN330" s="51">
        <f t="shared" si="725"/>
        <v>250000000</v>
      </c>
      <c r="BO330" s="51">
        <f t="shared" si="725"/>
        <v>191527329</v>
      </c>
      <c r="BP330" s="51">
        <f t="shared" si="725"/>
        <v>166027329</v>
      </c>
      <c r="BQ330" s="51">
        <f t="shared" si="725"/>
        <v>0</v>
      </c>
      <c r="BR330" s="51">
        <f t="shared" si="725"/>
        <v>0</v>
      </c>
      <c r="BS330" s="51">
        <f t="shared" si="725"/>
        <v>0</v>
      </c>
      <c r="BT330" s="51">
        <f t="shared" si="725"/>
        <v>0</v>
      </c>
      <c r="BU330" s="51">
        <f t="shared" si="725"/>
        <v>238000000</v>
      </c>
      <c r="BV330" s="51">
        <f t="shared" si="725"/>
        <v>0</v>
      </c>
      <c r="BW330" s="51">
        <f t="shared" si="725"/>
        <v>0</v>
      </c>
      <c r="BX330" s="51">
        <f t="shared" si="725"/>
        <v>0</v>
      </c>
      <c r="BY330" s="51">
        <f t="shared" si="725"/>
        <v>0</v>
      </c>
      <c r="BZ330" s="51">
        <f t="shared" si="725"/>
        <v>30000000</v>
      </c>
      <c r="CA330" s="51">
        <f t="shared" si="725"/>
        <v>638000000</v>
      </c>
      <c r="CB330" s="51">
        <f t="shared" si="725"/>
        <v>494170565</v>
      </c>
      <c r="CC330" s="51">
        <f t="shared" si="725"/>
        <v>492170565</v>
      </c>
      <c r="CD330" s="51">
        <f t="shared" si="725"/>
        <v>0</v>
      </c>
      <c r="CE330" s="51">
        <f t="shared" si="725"/>
        <v>0</v>
      </c>
      <c r="CF330" s="51">
        <f t="shared" si="725"/>
        <v>0</v>
      </c>
      <c r="CG330" s="51">
        <f t="shared" si="725"/>
        <v>0</v>
      </c>
      <c r="CH330" s="51">
        <f t="shared" si="725"/>
        <v>0</v>
      </c>
      <c r="CI330" s="51">
        <f t="shared" si="725"/>
        <v>0</v>
      </c>
      <c r="CJ330" s="51">
        <f t="shared" si="725"/>
        <v>0</v>
      </c>
      <c r="CK330" s="51">
        <f t="shared" si="725"/>
        <v>0</v>
      </c>
      <c r="CL330" s="51">
        <f t="shared" si="725"/>
        <v>0</v>
      </c>
      <c r="CM330" s="51">
        <f t="shared" si="725"/>
        <v>0</v>
      </c>
      <c r="CN330" s="51">
        <f t="shared" si="725"/>
        <v>0</v>
      </c>
      <c r="CO330" s="51">
        <f t="shared" si="725"/>
        <v>0</v>
      </c>
      <c r="CP330" s="51">
        <f t="shared" si="725"/>
        <v>0</v>
      </c>
      <c r="CQ330" s="51">
        <f t="shared" si="725"/>
        <v>0</v>
      </c>
      <c r="CR330" s="51">
        <f t="shared" si="725"/>
        <v>0</v>
      </c>
      <c r="CS330" s="51">
        <f t="shared" si="725"/>
        <v>0</v>
      </c>
      <c r="CT330" s="51">
        <f t="shared" si="725"/>
        <v>0</v>
      </c>
      <c r="CU330" s="51">
        <f t="shared" si="725"/>
        <v>0</v>
      </c>
      <c r="CV330" s="51">
        <f t="shared" si="725"/>
        <v>0</v>
      </c>
      <c r="CW330" s="51">
        <f t="shared" si="725"/>
        <v>0</v>
      </c>
      <c r="CX330" s="51">
        <f t="shared" si="725"/>
        <v>0</v>
      </c>
      <c r="CY330" s="51">
        <f t="shared" si="725"/>
        <v>0</v>
      </c>
      <c r="CZ330" s="51">
        <f t="shared" si="725"/>
        <v>0</v>
      </c>
      <c r="DA330" s="51">
        <f t="shared" si="725"/>
        <v>1000000000</v>
      </c>
      <c r="DB330" s="51">
        <f t="shared" si="725"/>
        <v>0</v>
      </c>
      <c r="DC330" s="51">
        <f t="shared" si="725"/>
        <v>0</v>
      </c>
      <c r="DD330" s="51">
        <f t="shared" si="725"/>
        <v>0</v>
      </c>
      <c r="DE330" s="51">
        <f t="shared" si="725"/>
        <v>1268000000</v>
      </c>
      <c r="DF330" s="51">
        <f t="shared" si="725"/>
        <v>638000000</v>
      </c>
      <c r="DG330" s="51">
        <f t="shared" si="725"/>
        <v>494170565</v>
      </c>
      <c r="DH330" s="51">
        <f t="shared" si="725"/>
        <v>492170565</v>
      </c>
      <c r="DI330" s="51">
        <f t="shared" si="725"/>
        <v>0</v>
      </c>
      <c r="DJ330" s="51">
        <f t="shared" si="725"/>
        <v>0</v>
      </c>
      <c r="DK330" s="51">
        <f t="shared" si="725"/>
        <v>0</v>
      </c>
      <c r="DL330" s="51">
        <f t="shared" si="725"/>
        <v>0</v>
      </c>
      <c r="DM330" s="51">
        <f t="shared" si="725"/>
        <v>0</v>
      </c>
      <c r="DN330" s="51">
        <f t="shared" si="725"/>
        <v>250000000</v>
      </c>
      <c r="DO330" s="51">
        <f t="shared" si="725"/>
        <v>580000000</v>
      </c>
      <c r="DP330" s="51">
        <f t="shared" si="725"/>
        <v>324346623</v>
      </c>
      <c r="DQ330" s="51">
        <f t="shared" si="725"/>
        <v>324346623</v>
      </c>
      <c r="DR330" s="51">
        <f t="shared" si="725"/>
        <v>0</v>
      </c>
      <c r="DS330" s="51">
        <f t="shared" si="725"/>
        <v>18000000</v>
      </c>
      <c r="DT330" s="51">
        <f t="shared" si="725"/>
        <v>818561488</v>
      </c>
      <c r="DU330" s="51">
        <f t="shared" si="725"/>
        <v>680620662</v>
      </c>
      <c r="DV330" s="51">
        <f t="shared" si="725"/>
        <v>676034262</v>
      </c>
      <c r="DW330" s="51">
        <f t="shared" si="725"/>
        <v>0</v>
      </c>
      <c r="DX330" s="51">
        <f t="shared" si="725"/>
        <v>0</v>
      </c>
      <c r="DY330" s="51">
        <f t="shared" ref="DY330:EW330" si="726">SUM(DY331:DY334)</f>
        <v>0</v>
      </c>
      <c r="DZ330" s="51">
        <f t="shared" si="726"/>
        <v>0</v>
      </c>
      <c r="EA330" s="51">
        <f t="shared" si="726"/>
        <v>0</v>
      </c>
      <c r="EB330" s="51">
        <f t="shared" si="726"/>
        <v>0</v>
      </c>
      <c r="EC330" s="51">
        <f t="shared" si="726"/>
        <v>0</v>
      </c>
      <c r="ED330" s="51">
        <f t="shared" si="726"/>
        <v>0</v>
      </c>
      <c r="EE330" s="51">
        <f t="shared" si="726"/>
        <v>0</v>
      </c>
      <c r="EF330" s="51">
        <f t="shared" si="726"/>
        <v>0</v>
      </c>
      <c r="EG330" s="51">
        <f t="shared" si="726"/>
        <v>0</v>
      </c>
      <c r="EH330" s="51">
        <f t="shared" si="726"/>
        <v>0</v>
      </c>
      <c r="EI330" s="51">
        <f t="shared" si="726"/>
        <v>0</v>
      </c>
      <c r="EJ330" s="51">
        <f t="shared" si="726"/>
        <v>0</v>
      </c>
      <c r="EK330" s="51">
        <f t="shared" si="726"/>
        <v>0</v>
      </c>
      <c r="EL330" s="51">
        <f t="shared" si="726"/>
        <v>0</v>
      </c>
      <c r="EM330" s="51">
        <f t="shared" si="726"/>
        <v>0</v>
      </c>
      <c r="EN330" s="51">
        <f t="shared" si="726"/>
        <v>0</v>
      </c>
      <c r="EO330" s="51">
        <f t="shared" si="726"/>
        <v>0</v>
      </c>
      <c r="EP330" s="51">
        <f t="shared" si="726"/>
        <v>0</v>
      </c>
      <c r="EQ330" s="51">
        <f t="shared" si="726"/>
        <v>0</v>
      </c>
      <c r="ER330" s="51">
        <f t="shared" si="726"/>
        <v>0</v>
      </c>
      <c r="ES330" s="51">
        <f t="shared" si="726"/>
        <v>1000000000</v>
      </c>
      <c r="ET330" s="51">
        <f t="shared" si="726"/>
        <v>0</v>
      </c>
      <c r="EU330" s="51">
        <f t="shared" si="726"/>
        <v>0</v>
      </c>
      <c r="EV330" s="51">
        <f t="shared" si="726"/>
        <v>0</v>
      </c>
      <c r="EW330" s="51">
        <f t="shared" si="726"/>
        <v>1268000000</v>
      </c>
      <c r="EX330" s="51">
        <f t="shared" ref="EX330:GZ330" si="727">SUM(EX331:EX334)</f>
        <v>1398561488</v>
      </c>
      <c r="EY330" s="51">
        <f t="shared" si="727"/>
        <v>1004967285</v>
      </c>
      <c r="EZ330" s="51">
        <f t="shared" si="727"/>
        <v>1000380885</v>
      </c>
      <c r="FA330" s="51">
        <f t="shared" si="727"/>
        <v>0</v>
      </c>
      <c r="FB330" s="51">
        <f t="shared" si="727"/>
        <v>0</v>
      </c>
      <c r="FC330" s="51">
        <f t="shared" si="727"/>
        <v>0</v>
      </c>
      <c r="FD330" s="51">
        <f t="shared" si="727"/>
        <v>0</v>
      </c>
      <c r="FE330" s="51">
        <f t="shared" si="727"/>
        <v>0</v>
      </c>
      <c r="FF330" s="51">
        <f t="shared" si="727"/>
        <v>0</v>
      </c>
      <c r="FG330" s="51">
        <f t="shared" si="727"/>
        <v>250000000</v>
      </c>
      <c r="FH330" s="51">
        <f t="shared" si="727"/>
        <v>529968837</v>
      </c>
      <c r="FI330" s="51">
        <f t="shared" si="727"/>
        <v>69564000</v>
      </c>
      <c r="FJ330" s="51">
        <f t="shared" si="727"/>
        <v>0</v>
      </c>
      <c r="FK330" s="51">
        <f t="shared" si="727"/>
        <v>0</v>
      </c>
      <c r="FL330" s="51">
        <f t="shared" si="727"/>
        <v>18000000</v>
      </c>
      <c r="FM330" s="51">
        <f t="shared" si="727"/>
        <v>188870000</v>
      </c>
      <c r="FN330" s="51">
        <f t="shared" si="727"/>
        <v>164747217</v>
      </c>
      <c r="FO330" s="51">
        <f t="shared" si="727"/>
        <v>53715585</v>
      </c>
      <c r="FP330" s="51">
        <f t="shared" si="727"/>
        <v>0</v>
      </c>
      <c r="FQ330" s="51">
        <f t="shared" si="727"/>
        <v>0</v>
      </c>
      <c r="FR330" s="51">
        <f t="shared" si="727"/>
        <v>0</v>
      </c>
      <c r="FS330" s="51">
        <f t="shared" si="727"/>
        <v>0</v>
      </c>
      <c r="FT330" s="51">
        <f t="shared" si="727"/>
        <v>0</v>
      </c>
      <c r="FU330" s="51">
        <f t="shared" si="727"/>
        <v>0</v>
      </c>
      <c r="FV330" s="51">
        <f t="shared" si="727"/>
        <v>0</v>
      </c>
      <c r="FW330" s="51">
        <f t="shared" si="727"/>
        <v>0</v>
      </c>
      <c r="FX330" s="51">
        <f t="shared" si="727"/>
        <v>0</v>
      </c>
      <c r="FY330" s="51">
        <f t="shared" si="727"/>
        <v>0</v>
      </c>
      <c r="FZ330" s="51">
        <f t="shared" si="727"/>
        <v>0</v>
      </c>
      <c r="GA330" s="51">
        <f t="shared" si="727"/>
        <v>0</v>
      </c>
      <c r="GB330" s="51">
        <f t="shared" si="727"/>
        <v>0</v>
      </c>
      <c r="GC330" s="51">
        <f t="shared" si="727"/>
        <v>0</v>
      </c>
      <c r="GD330" s="51">
        <f t="shared" si="727"/>
        <v>0</v>
      </c>
      <c r="GE330" s="51">
        <f t="shared" si="727"/>
        <v>0</v>
      </c>
      <c r="GF330" s="51">
        <f t="shared" si="727"/>
        <v>0</v>
      </c>
      <c r="GG330" s="51">
        <f t="shared" si="727"/>
        <v>0</v>
      </c>
      <c r="GH330" s="51">
        <f t="shared" si="727"/>
        <v>0</v>
      </c>
      <c r="GI330" s="51">
        <f t="shared" si="727"/>
        <v>0</v>
      </c>
      <c r="GJ330" s="51">
        <f t="shared" si="727"/>
        <v>0</v>
      </c>
      <c r="GK330" s="51">
        <f t="shared" si="727"/>
        <v>0</v>
      </c>
      <c r="GL330" s="51">
        <f t="shared" si="727"/>
        <v>0</v>
      </c>
      <c r="GM330" s="51">
        <f t="shared" si="727"/>
        <v>0</v>
      </c>
      <c r="GN330" s="51">
        <f t="shared" si="727"/>
        <v>0</v>
      </c>
      <c r="GO330" s="51">
        <f t="shared" si="727"/>
        <v>0</v>
      </c>
      <c r="GP330" s="51">
        <f t="shared" si="727"/>
        <v>1000000000</v>
      </c>
      <c r="GQ330" s="51">
        <f t="shared" si="727"/>
        <v>0</v>
      </c>
      <c r="GR330" s="51">
        <f t="shared" si="727"/>
        <v>0</v>
      </c>
      <c r="GS330" s="51">
        <f t="shared" si="727"/>
        <v>0</v>
      </c>
      <c r="GT330" s="51">
        <f t="shared" si="727"/>
        <v>0</v>
      </c>
      <c r="GU330" s="51">
        <f t="shared" si="727"/>
        <v>1268000000</v>
      </c>
      <c r="GV330" s="51">
        <f t="shared" si="727"/>
        <v>718838837</v>
      </c>
      <c r="GW330" s="51">
        <f t="shared" si="727"/>
        <v>234311217</v>
      </c>
      <c r="GX330" s="51">
        <f t="shared" si="727"/>
        <v>53715585</v>
      </c>
      <c r="GY330" s="51">
        <f t="shared" si="727"/>
        <v>0</v>
      </c>
      <c r="GZ330" s="771">
        <f t="shared" si="727"/>
        <v>4834000000</v>
      </c>
      <c r="HA330" s="271"/>
      <c r="HB330" s="277"/>
      <c r="HC330" s="326"/>
    </row>
    <row r="331" spans="1:211" ht="203.25" customHeight="1" x14ac:dyDescent="0.2">
      <c r="A331" s="782"/>
      <c r="B331" s="357"/>
      <c r="C331" s="313">
        <v>13</v>
      </c>
      <c r="D331" s="530" t="s">
        <v>757</v>
      </c>
      <c r="E331" s="281" t="s">
        <v>541</v>
      </c>
      <c r="F331" s="717" t="s">
        <v>542</v>
      </c>
      <c r="G331" s="859">
        <v>219</v>
      </c>
      <c r="H331" s="283" t="s">
        <v>758</v>
      </c>
      <c r="I331" s="297" t="s">
        <v>759</v>
      </c>
      <c r="J331" s="380" t="s">
        <v>744</v>
      </c>
      <c r="K331" s="578">
        <v>18</v>
      </c>
      <c r="L331" s="533" t="s">
        <v>73</v>
      </c>
      <c r="M331" s="313" t="s">
        <v>53</v>
      </c>
      <c r="N331" s="313">
        <v>36</v>
      </c>
      <c r="O331" s="620">
        <v>3</v>
      </c>
      <c r="P331" s="621">
        <v>3</v>
      </c>
      <c r="Q331" s="622">
        <v>11</v>
      </c>
      <c r="R331" s="289"/>
      <c r="S331" s="499">
        <v>11</v>
      </c>
      <c r="T331" s="622">
        <v>11</v>
      </c>
      <c r="U331" s="622"/>
      <c r="V331" s="499">
        <v>14</v>
      </c>
      <c r="W331" s="622">
        <v>11</v>
      </c>
      <c r="X331" s="622"/>
      <c r="Y331" s="622">
        <v>2</v>
      </c>
      <c r="Z331" s="623">
        <f>BM331/$BM$330</f>
        <v>1.2135922330097087E-2</v>
      </c>
      <c r="AA331" s="286">
        <v>16</v>
      </c>
      <c r="AB331" s="286" t="s">
        <v>376</v>
      </c>
      <c r="AC331" s="55"/>
      <c r="AD331" s="55"/>
      <c r="AE331" s="54"/>
      <c r="AF331" s="54"/>
      <c r="AG331" s="55"/>
      <c r="AH331" s="55"/>
      <c r="AI331" s="55"/>
      <c r="AJ331" s="55"/>
      <c r="AK331" s="58">
        <v>12500000</v>
      </c>
      <c r="AL331" s="55">
        <v>12500000</v>
      </c>
      <c r="AM331" s="58">
        <v>9664000</v>
      </c>
      <c r="AN331" s="58">
        <v>9664000</v>
      </c>
      <c r="AO331" s="58"/>
      <c r="AP331" s="58"/>
      <c r="AQ331" s="58"/>
      <c r="AR331" s="55"/>
      <c r="AS331" s="55"/>
      <c r="AT331" s="55"/>
      <c r="AU331" s="54"/>
      <c r="AV331" s="54"/>
      <c r="AW331" s="55"/>
      <c r="AX331" s="55"/>
      <c r="AY331" s="55"/>
      <c r="AZ331" s="55"/>
      <c r="BA331" s="55"/>
      <c r="BB331" s="55"/>
      <c r="BC331" s="55"/>
      <c r="BD331" s="55"/>
      <c r="BE331" s="55"/>
      <c r="BF331" s="55"/>
      <c r="BG331" s="54"/>
      <c r="BH331" s="54"/>
      <c r="BI331" s="55"/>
      <c r="BJ331" s="55"/>
      <c r="BK331" s="55"/>
      <c r="BL331" s="55"/>
      <c r="BM331" s="53">
        <f>+AC331+AG331+AK331+AO331+AS331+AW331+BA331+BE331+BI331</f>
        <v>12500000</v>
      </c>
      <c r="BN331" s="54">
        <f t="shared" ref="BN331:BP334" si="728">AD331+AH331+AL331+AP331+AT331+AX331+BB331+BF331+BJ331</f>
        <v>12500000</v>
      </c>
      <c r="BO331" s="54">
        <f t="shared" si="728"/>
        <v>9664000</v>
      </c>
      <c r="BP331" s="54">
        <f t="shared" si="728"/>
        <v>9664000</v>
      </c>
      <c r="BQ331" s="87"/>
      <c r="BR331" s="87"/>
      <c r="BS331" s="87"/>
      <c r="BT331" s="87"/>
      <c r="BU331" s="88">
        <v>111600000</v>
      </c>
      <c r="BV331" s="87"/>
      <c r="BW331" s="87"/>
      <c r="BX331" s="87"/>
      <c r="BY331" s="87"/>
      <c r="BZ331" s="87"/>
      <c r="CA331" s="87">
        <v>201600000</v>
      </c>
      <c r="CB331" s="87">
        <v>160719971</v>
      </c>
      <c r="CC331" s="87">
        <v>160719971</v>
      </c>
      <c r="CD331" s="87"/>
      <c r="CE331" s="87"/>
      <c r="CF331" s="87"/>
      <c r="CG331" s="87"/>
      <c r="CH331" s="87"/>
      <c r="CI331" s="87"/>
      <c r="CJ331" s="87"/>
      <c r="CK331" s="87"/>
      <c r="CL331" s="87"/>
      <c r="CM331" s="87"/>
      <c r="CN331" s="87"/>
      <c r="CO331" s="87"/>
      <c r="CP331" s="87"/>
      <c r="CQ331" s="87"/>
      <c r="CR331" s="87"/>
      <c r="CS331" s="87"/>
      <c r="CT331" s="87"/>
      <c r="CU331" s="87"/>
      <c r="CV331" s="87"/>
      <c r="CW331" s="87"/>
      <c r="CX331" s="87"/>
      <c r="CY331" s="87"/>
      <c r="CZ331" s="87"/>
      <c r="DA331" s="87"/>
      <c r="DB331" s="87"/>
      <c r="DC331" s="87"/>
      <c r="DD331" s="87"/>
      <c r="DE331" s="85">
        <f t="shared" ref="DE331:DH334" si="729">BQ331+BU331+BZ331+CE331+CI331+CM331+CQ331+CV331+DA331</f>
        <v>111600000</v>
      </c>
      <c r="DF331" s="100">
        <f t="shared" si="729"/>
        <v>201600000</v>
      </c>
      <c r="DG331" s="100">
        <f t="shared" si="729"/>
        <v>160719971</v>
      </c>
      <c r="DH331" s="100">
        <f t="shared" si="729"/>
        <v>160719971</v>
      </c>
      <c r="DI331" s="100"/>
      <c r="DJ331" s="88"/>
      <c r="DK331" s="66"/>
      <c r="DL331" s="88"/>
      <c r="DM331" s="88"/>
      <c r="DN331" s="88">
        <v>111600000</v>
      </c>
      <c r="DO331" s="86">
        <v>250000000</v>
      </c>
      <c r="DP331" s="87">
        <v>121616659</v>
      </c>
      <c r="DQ331" s="87">
        <v>121616659</v>
      </c>
      <c r="DR331" s="87"/>
      <c r="DS331" s="87"/>
      <c r="DT331" s="201">
        <v>261961488</v>
      </c>
      <c r="DU331" s="87">
        <v>246400000</v>
      </c>
      <c r="DV331" s="87">
        <v>246400000</v>
      </c>
      <c r="DW331" s="87"/>
      <c r="DX331" s="87"/>
      <c r="DY331" s="87"/>
      <c r="DZ331" s="87"/>
      <c r="EA331" s="87"/>
      <c r="EB331" s="88"/>
      <c r="EC331" s="88"/>
      <c r="ED331" s="88"/>
      <c r="EE331" s="88"/>
      <c r="EF331" s="88"/>
      <c r="EG331" s="88"/>
      <c r="EH331" s="88"/>
      <c r="EI331" s="88"/>
      <c r="EJ331" s="88"/>
      <c r="EK331" s="88"/>
      <c r="EL331" s="88"/>
      <c r="EM331" s="88"/>
      <c r="EN331" s="88"/>
      <c r="EO331" s="88"/>
      <c r="EP331" s="88"/>
      <c r="EQ331" s="88"/>
      <c r="ER331" s="88"/>
      <c r="ES331" s="88"/>
      <c r="ET331" s="87"/>
      <c r="EU331" s="87"/>
      <c r="EV331" s="87"/>
      <c r="EW331" s="85">
        <f t="shared" ref="EW331:EX334" si="730">DJ331+DN331+DS331+DX331+EB331+EF331+EJ331+EN331+ES331</f>
        <v>111600000</v>
      </c>
      <c r="EX331" s="89">
        <f t="shared" si="730"/>
        <v>511961488</v>
      </c>
      <c r="EY331" s="90">
        <f t="shared" ref="EY331:EZ334" si="731">DL331+DP331+DU331+DZ331+ED331+EH331+EL331+EP331+EU331</f>
        <v>368016659</v>
      </c>
      <c r="EZ331" s="90">
        <f t="shared" si="731"/>
        <v>368016659</v>
      </c>
      <c r="FA331" s="192"/>
      <c r="FB331" s="87"/>
      <c r="FC331" s="88"/>
      <c r="FD331" s="88"/>
      <c r="FE331" s="88"/>
      <c r="FF331" s="147"/>
      <c r="FG331" s="88">
        <v>111600000</v>
      </c>
      <c r="FH331" s="87">
        <v>248530115</v>
      </c>
      <c r="FI331" s="87">
        <v>30288000</v>
      </c>
      <c r="FJ331" s="87">
        <v>0</v>
      </c>
      <c r="FK331" s="87"/>
      <c r="FL331" s="87"/>
      <c r="FM331" s="87">
        <v>100000000</v>
      </c>
      <c r="FN331" s="87">
        <v>81653617</v>
      </c>
      <c r="FO331" s="87">
        <v>30997585</v>
      </c>
      <c r="FP331" s="87"/>
      <c r="FQ331" s="87"/>
      <c r="FR331" s="87"/>
      <c r="FS331" s="87"/>
      <c r="FT331" s="87"/>
      <c r="FU331" s="87"/>
      <c r="FV331" s="87"/>
      <c r="FW331" s="87"/>
      <c r="FX331" s="87"/>
      <c r="FY331" s="87"/>
      <c r="FZ331" s="87"/>
      <c r="GA331" s="87"/>
      <c r="GB331" s="87"/>
      <c r="GC331" s="87"/>
      <c r="GD331" s="87"/>
      <c r="GE331" s="87"/>
      <c r="GF331" s="87"/>
      <c r="GG331" s="87"/>
      <c r="GH331" s="87"/>
      <c r="GI331" s="87"/>
      <c r="GJ331" s="87"/>
      <c r="GK331" s="87"/>
      <c r="GL331" s="87"/>
      <c r="GM331" s="87"/>
      <c r="GN331" s="87"/>
      <c r="GO331" s="87"/>
      <c r="GP331" s="87"/>
      <c r="GQ331" s="87"/>
      <c r="GR331" s="87"/>
      <c r="GS331" s="87"/>
      <c r="GT331" s="87"/>
      <c r="GU331" s="85">
        <f>FB331+FG331+FL331+FQ331+FV331+GA331+GF331+GK331+GP331</f>
        <v>111600000</v>
      </c>
      <c r="GV331" s="85">
        <f t="shared" ref="GV331:GY334" si="732">GQ331+GL331+GG331+GB331+FW331+FR331+FM331+FH331+FC331</f>
        <v>348530115</v>
      </c>
      <c r="GW331" s="85">
        <f t="shared" si="732"/>
        <v>111941617</v>
      </c>
      <c r="GX331" s="85">
        <f t="shared" si="732"/>
        <v>30997585</v>
      </c>
      <c r="GY331" s="85">
        <f t="shared" si="732"/>
        <v>0</v>
      </c>
      <c r="GZ331" s="772">
        <f>BM331+DE331+EW331+GU331</f>
        <v>347300000</v>
      </c>
      <c r="HA331" s="746" t="s">
        <v>1153</v>
      </c>
      <c r="HB331" s="280" t="s">
        <v>1427</v>
      </c>
      <c r="HC331" s="342" t="s">
        <v>1562</v>
      </c>
    </row>
    <row r="332" spans="1:211" ht="144.75" customHeight="1" x14ac:dyDescent="0.2">
      <c r="A332" s="782"/>
      <c r="B332" s="357"/>
      <c r="C332" s="313">
        <v>10</v>
      </c>
      <c r="D332" s="614" t="s">
        <v>237</v>
      </c>
      <c r="E332" s="281" t="s">
        <v>238</v>
      </c>
      <c r="F332" s="281" t="s">
        <v>239</v>
      </c>
      <c r="G332" s="859">
        <v>220</v>
      </c>
      <c r="H332" s="283" t="s">
        <v>760</v>
      </c>
      <c r="I332" s="297" t="s">
        <v>761</v>
      </c>
      <c r="J332" s="380" t="s">
        <v>744</v>
      </c>
      <c r="K332" s="578">
        <v>18</v>
      </c>
      <c r="L332" s="532" t="s">
        <v>73</v>
      </c>
      <c r="M332" s="281">
        <v>0</v>
      </c>
      <c r="N332" s="281">
        <v>12</v>
      </c>
      <c r="O332" s="532">
        <v>5</v>
      </c>
      <c r="P332" s="438">
        <v>5</v>
      </c>
      <c r="Q332" s="532">
        <v>9</v>
      </c>
      <c r="R332" s="389"/>
      <c r="S332" s="441">
        <v>9</v>
      </c>
      <c r="T332" s="532">
        <v>12</v>
      </c>
      <c r="U332" s="532"/>
      <c r="V332" s="438">
        <v>12</v>
      </c>
      <c r="W332" s="533">
        <v>12</v>
      </c>
      <c r="X332" s="533"/>
      <c r="Y332" s="533">
        <v>4</v>
      </c>
      <c r="Z332" s="623">
        <f>BM332/$BM$330</f>
        <v>0.98300970873786409</v>
      </c>
      <c r="AA332" s="286">
        <v>16</v>
      </c>
      <c r="AB332" s="286" t="s">
        <v>376</v>
      </c>
      <c r="AC332" s="55"/>
      <c r="AD332" s="55"/>
      <c r="AE332" s="54"/>
      <c r="AF332" s="54"/>
      <c r="AG332" s="55"/>
      <c r="AH332" s="55"/>
      <c r="AI332" s="55"/>
      <c r="AJ332" s="55"/>
      <c r="AK332" s="58">
        <v>12500000</v>
      </c>
      <c r="AL332" s="55">
        <v>232500000</v>
      </c>
      <c r="AM332" s="58">
        <v>176863329</v>
      </c>
      <c r="AN332" s="58">
        <v>151363329</v>
      </c>
      <c r="AO332" s="58"/>
      <c r="AP332" s="58"/>
      <c r="AQ332" s="58"/>
      <c r="AR332" s="55"/>
      <c r="AS332" s="55"/>
      <c r="AT332" s="55"/>
      <c r="AU332" s="54"/>
      <c r="AV332" s="54"/>
      <c r="AW332" s="55"/>
      <c r="AX332" s="55"/>
      <c r="AY332" s="55"/>
      <c r="AZ332" s="55"/>
      <c r="BA332" s="55"/>
      <c r="BB332" s="55"/>
      <c r="BC332" s="55"/>
      <c r="BD332" s="55"/>
      <c r="BE332" s="55"/>
      <c r="BF332" s="55"/>
      <c r="BG332" s="54"/>
      <c r="BH332" s="54"/>
      <c r="BI332" s="55">
        <v>1000000000</v>
      </c>
      <c r="BJ332" s="55"/>
      <c r="BK332" s="55"/>
      <c r="BL332" s="55"/>
      <c r="BM332" s="53">
        <f>+AC332+AG332+AK332+AO332+AS332+AW332+BA332+BE332+BI332</f>
        <v>1012500000</v>
      </c>
      <c r="BN332" s="54">
        <f t="shared" si="728"/>
        <v>232500000</v>
      </c>
      <c r="BO332" s="54">
        <f t="shared" si="728"/>
        <v>176863329</v>
      </c>
      <c r="BP332" s="54">
        <f t="shared" si="728"/>
        <v>151363329</v>
      </c>
      <c r="BQ332" s="87"/>
      <c r="BR332" s="87"/>
      <c r="BS332" s="87"/>
      <c r="BT332" s="87"/>
      <c r="BU332" s="88">
        <v>111600000</v>
      </c>
      <c r="BV332" s="87"/>
      <c r="BW332" s="87"/>
      <c r="BX332" s="87"/>
      <c r="BY332" s="87"/>
      <c r="BZ332" s="87"/>
      <c r="CA332" s="87">
        <v>391600000</v>
      </c>
      <c r="CB332" s="87">
        <v>297953274</v>
      </c>
      <c r="CC332" s="87">
        <v>297953274</v>
      </c>
      <c r="CD332" s="87"/>
      <c r="CE332" s="87"/>
      <c r="CF332" s="87"/>
      <c r="CG332" s="87"/>
      <c r="CH332" s="87"/>
      <c r="CI332" s="87"/>
      <c r="CJ332" s="87"/>
      <c r="CK332" s="87"/>
      <c r="CL332" s="87"/>
      <c r="CM332" s="87"/>
      <c r="CN332" s="87"/>
      <c r="CO332" s="87"/>
      <c r="CP332" s="87"/>
      <c r="CQ332" s="87"/>
      <c r="CR332" s="87"/>
      <c r="CS332" s="87"/>
      <c r="CT332" s="87"/>
      <c r="CU332" s="87"/>
      <c r="CV332" s="87"/>
      <c r="CW332" s="87"/>
      <c r="CX332" s="87"/>
      <c r="CY332" s="87"/>
      <c r="CZ332" s="87"/>
      <c r="DA332" s="87">
        <v>1000000000</v>
      </c>
      <c r="DB332" s="87"/>
      <c r="DC332" s="87"/>
      <c r="DD332" s="87"/>
      <c r="DE332" s="85">
        <f t="shared" si="729"/>
        <v>1111600000</v>
      </c>
      <c r="DF332" s="100">
        <f t="shared" si="729"/>
        <v>391600000</v>
      </c>
      <c r="DG332" s="100">
        <f t="shared" si="729"/>
        <v>297953274</v>
      </c>
      <c r="DH332" s="100">
        <f t="shared" si="729"/>
        <v>297953274</v>
      </c>
      <c r="DI332" s="100"/>
      <c r="DJ332" s="88"/>
      <c r="DK332" s="66"/>
      <c r="DL332" s="88"/>
      <c r="DM332" s="88"/>
      <c r="DN332" s="88">
        <v>111600000</v>
      </c>
      <c r="DO332" s="86">
        <v>319400000</v>
      </c>
      <c r="DP332" s="87">
        <v>202729964</v>
      </c>
      <c r="DQ332" s="87">
        <v>202729964</v>
      </c>
      <c r="DR332" s="87"/>
      <c r="DS332" s="87"/>
      <c r="DT332" s="200">
        <v>500600000</v>
      </c>
      <c r="DU332" s="87">
        <v>431720662</v>
      </c>
      <c r="DV332" s="87">
        <v>427134262</v>
      </c>
      <c r="DW332" s="87"/>
      <c r="DX332" s="87"/>
      <c r="DY332" s="87"/>
      <c r="DZ332" s="87"/>
      <c r="EA332" s="87"/>
      <c r="EB332" s="88"/>
      <c r="EC332" s="88"/>
      <c r="ED332" s="88"/>
      <c r="EE332" s="88"/>
      <c r="EF332" s="88"/>
      <c r="EG332" s="88"/>
      <c r="EH332" s="88"/>
      <c r="EI332" s="88"/>
      <c r="EJ332" s="88"/>
      <c r="EK332" s="88"/>
      <c r="EL332" s="88"/>
      <c r="EM332" s="88"/>
      <c r="EN332" s="88"/>
      <c r="EO332" s="88"/>
      <c r="EP332" s="88"/>
      <c r="EQ332" s="88"/>
      <c r="ER332" s="88"/>
      <c r="ES332" s="88">
        <v>1000000000</v>
      </c>
      <c r="ET332" s="87"/>
      <c r="EU332" s="87"/>
      <c r="EV332" s="87"/>
      <c r="EW332" s="85">
        <f t="shared" si="730"/>
        <v>1111600000</v>
      </c>
      <c r="EX332" s="89">
        <f t="shared" si="730"/>
        <v>820000000</v>
      </c>
      <c r="EY332" s="90">
        <f t="shared" si="731"/>
        <v>634450626</v>
      </c>
      <c r="EZ332" s="90">
        <f t="shared" si="731"/>
        <v>629864226</v>
      </c>
      <c r="FA332" s="192"/>
      <c r="FB332" s="87"/>
      <c r="FC332" s="88"/>
      <c r="FD332" s="88"/>
      <c r="FE332" s="88"/>
      <c r="FF332" s="147"/>
      <c r="FG332" s="88">
        <v>111600000</v>
      </c>
      <c r="FH332" s="87">
        <v>281438722</v>
      </c>
      <c r="FI332" s="87">
        <v>39276000</v>
      </c>
      <c r="FJ332" s="87"/>
      <c r="FK332" s="87"/>
      <c r="FL332" s="87"/>
      <c r="FM332" s="87">
        <v>78870000</v>
      </c>
      <c r="FN332" s="87">
        <v>73093600</v>
      </c>
      <c r="FO332" s="87">
        <v>20926500</v>
      </c>
      <c r="FP332" s="87"/>
      <c r="FQ332" s="87"/>
      <c r="FR332" s="87"/>
      <c r="FS332" s="87"/>
      <c r="FT332" s="87"/>
      <c r="FU332" s="87"/>
      <c r="FV332" s="87"/>
      <c r="FW332" s="87"/>
      <c r="FX332" s="87"/>
      <c r="FY332" s="87"/>
      <c r="FZ332" s="87"/>
      <c r="GA332" s="87"/>
      <c r="GB332" s="87"/>
      <c r="GC332" s="87"/>
      <c r="GD332" s="87"/>
      <c r="GE332" s="87"/>
      <c r="GF332" s="87"/>
      <c r="GG332" s="87"/>
      <c r="GH332" s="87"/>
      <c r="GI332" s="87"/>
      <c r="GJ332" s="87"/>
      <c r="GK332" s="87"/>
      <c r="GL332" s="87"/>
      <c r="GM332" s="87"/>
      <c r="GN332" s="87"/>
      <c r="GO332" s="87"/>
      <c r="GP332" s="87">
        <v>1000000000</v>
      </c>
      <c r="GQ332" s="87"/>
      <c r="GR332" s="87"/>
      <c r="GS332" s="87"/>
      <c r="GT332" s="87"/>
      <c r="GU332" s="85">
        <f>FB332+FG332+FL332+FQ332+FV332+GA332+GF332+GK332+GP332</f>
        <v>1111600000</v>
      </c>
      <c r="GV332" s="85">
        <f t="shared" si="732"/>
        <v>360308722</v>
      </c>
      <c r="GW332" s="85">
        <f t="shared" si="732"/>
        <v>112369600</v>
      </c>
      <c r="GX332" s="85">
        <f t="shared" si="732"/>
        <v>20926500</v>
      </c>
      <c r="GY332" s="85">
        <f t="shared" si="732"/>
        <v>0</v>
      </c>
      <c r="GZ332" s="772">
        <f>BM332+DE332+EW332+GU332</f>
        <v>4347300000</v>
      </c>
      <c r="HA332" s="746" t="s">
        <v>1154</v>
      </c>
      <c r="HB332" s="280" t="s">
        <v>1428</v>
      </c>
      <c r="HC332" s="342" t="s">
        <v>1563</v>
      </c>
    </row>
    <row r="333" spans="1:211" ht="71.25" customHeight="1" x14ac:dyDescent="0.2">
      <c r="A333" s="782"/>
      <c r="B333" s="357"/>
      <c r="C333" s="313">
        <v>12</v>
      </c>
      <c r="D333" s="730" t="s">
        <v>745</v>
      </c>
      <c r="E333" s="335">
        <v>3166</v>
      </c>
      <c r="F333" s="309">
        <v>2500</v>
      </c>
      <c r="G333" s="859">
        <v>221</v>
      </c>
      <c r="H333" s="283" t="s">
        <v>762</v>
      </c>
      <c r="I333" s="297" t="s">
        <v>763</v>
      </c>
      <c r="J333" s="380" t="s">
        <v>744</v>
      </c>
      <c r="K333" s="578">
        <v>18</v>
      </c>
      <c r="L333" s="281" t="s">
        <v>58</v>
      </c>
      <c r="M333" s="281">
        <v>1</v>
      </c>
      <c r="N333" s="281">
        <v>1</v>
      </c>
      <c r="O333" s="281">
        <v>1</v>
      </c>
      <c r="P333" s="430">
        <v>0.5</v>
      </c>
      <c r="Q333" s="281">
        <v>1</v>
      </c>
      <c r="R333" s="289"/>
      <c r="S333" s="430">
        <v>0.5</v>
      </c>
      <c r="T333" s="281">
        <v>1</v>
      </c>
      <c r="U333" s="281"/>
      <c r="V333" s="430">
        <v>0.5</v>
      </c>
      <c r="W333" s="281">
        <v>0</v>
      </c>
      <c r="X333" s="281"/>
      <c r="Y333" s="710"/>
      <c r="Z333" s="623">
        <f>BM333/$BM$330</f>
        <v>2.9126213592233011E-3</v>
      </c>
      <c r="AA333" s="286">
        <v>16</v>
      </c>
      <c r="AB333" s="286" t="s">
        <v>376</v>
      </c>
      <c r="AC333" s="55"/>
      <c r="AD333" s="55"/>
      <c r="AE333" s="54"/>
      <c r="AF333" s="54"/>
      <c r="AG333" s="55"/>
      <c r="AH333" s="55"/>
      <c r="AI333" s="55"/>
      <c r="AJ333" s="55"/>
      <c r="AK333" s="58">
        <v>3000000</v>
      </c>
      <c r="AL333" s="55">
        <v>3000000</v>
      </c>
      <c r="AM333" s="58">
        <v>3000000</v>
      </c>
      <c r="AN333" s="58">
        <v>3000000</v>
      </c>
      <c r="AO333" s="58"/>
      <c r="AP333" s="58"/>
      <c r="AQ333" s="58"/>
      <c r="AR333" s="55"/>
      <c r="AS333" s="55"/>
      <c r="AT333" s="55"/>
      <c r="AU333" s="54"/>
      <c r="AV333" s="54"/>
      <c r="AW333" s="55"/>
      <c r="AX333" s="55"/>
      <c r="AY333" s="55"/>
      <c r="AZ333" s="55"/>
      <c r="BA333" s="55"/>
      <c r="BB333" s="55"/>
      <c r="BC333" s="55"/>
      <c r="BD333" s="55"/>
      <c r="BE333" s="55"/>
      <c r="BF333" s="55"/>
      <c r="BG333" s="54"/>
      <c r="BH333" s="54"/>
      <c r="BI333" s="55"/>
      <c r="BJ333" s="55"/>
      <c r="BK333" s="55"/>
      <c r="BL333" s="55"/>
      <c r="BM333" s="53">
        <f>+AC333+AG333+AK333+AO333+AS333+AW333+BA333+BE333+BI333</f>
        <v>3000000</v>
      </c>
      <c r="BN333" s="54">
        <f t="shared" si="728"/>
        <v>3000000</v>
      </c>
      <c r="BO333" s="54">
        <f t="shared" si="728"/>
        <v>3000000</v>
      </c>
      <c r="BP333" s="54">
        <f t="shared" si="728"/>
        <v>3000000</v>
      </c>
      <c r="BQ333" s="87"/>
      <c r="BR333" s="87"/>
      <c r="BS333" s="87"/>
      <c r="BT333" s="87"/>
      <c r="BU333" s="88">
        <f>26800000-12000000</f>
        <v>14800000</v>
      </c>
      <c r="BV333" s="87"/>
      <c r="BW333" s="87"/>
      <c r="BX333" s="87"/>
      <c r="BY333" s="87"/>
      <c r="BZ333" s="87">
        <v>12000000</v>
      </c>
      <c r="CA333" s="87">
        <v>26800000</v>
      </c>
      <c r="CB333" s="87">
        <v>17764000</v>
      </c>
      <c r="CC333" s="87">
        <v>15764000</v>
      </c>
      <c r="CD333" s="87"/>
      <c r="CE333" s="87"/>
      <c r="CF333" s="87"/>
      <c r="CG333" s="87"/>
      <c r="CH333" s="87"/>
      <c r="CI333" s="87"/>
      <c r="CJ333" s="87"/>
      <c r="CK333" s="87"/>
      <c r="CL333" s="87"/>
      <c r="CM333" s="87"/>
      <c r="CN333" s="87"/>
      <c r="CO333" s="87"/>
      <c r="CP333" s="87"/>
      <c r="CQ333" s="87"/>
      <c r="CR333" s="87"/>
      <c r="CS333" s="87"/>
      <c r="CT333" s="87"/>
      <c r="CU333" s="87"/>
      <c r="CV333" s="87"/>
      <c r="CW333" s="87"/>
      <c r="CX333" s="87"/>
      <c r="CY333" s="87"/>
      <c r="CZ333" s="87"/>
      <c r="DA333" s="87"/>
      <c r="DB333" s="87"/>
      <c r="DC333" s="87"/>
      <c r="DD333" s="87"/>
      <c r="DE333" s="85">
        <f t="shared" si="729"/>
        <v>26800000</v>
      </c>
      <c r="DF333" s="100">
        <f t="shared" si="729"/>
        <v>26800000</v>
      </c>
      <c r="DG333" s="100">
        <f t="shared" si="729"/>
        <v>17764000</v>
      </c>
      <c r="DH333" s="100">
        <f t="shared" si="729"/>
        <v>15764000</v>
      </c>
      <c r="DI333" s="100"/>
      <c r="DJ333" s="88"/>
      <c r="DK333" s="66"/>
      <c r="DL333" s="88"/>
      <c r="DM333" s="88"/>
      <c r="DN333" s="88">
        <f>26800000-12000000</f>
        <v>14800000</v>
      </c>
      <c r="DO333" s="86">
        <v>10600000</v>
      </c>
      <c r="DP333" s="87"/>
      <c r="DQ333" s="87"/>
      <c r="DR333" s="87"/>
      <c r="DS333" s="87"/>
      <c r="DT333" s="86">
        <v>20700000</v>
      </c>
      <c r="DU333" s="87"/>
      <c r="DV333" s="87"/>
      <c r="DW333" s="87"/>
      <c r="DX333" s="87"/>
      <c r="DY333" s="87"/>
      <c r="DZ333" s="87"/>
      <c r="EA333" s="87"/>
      <c r="EB333" s="88"/>
      <c r="EC333" s="88"/>
      <c r="ED333" s="88"/>
      <c r="EE333" s="88"/>
      <c r="EF333" s="88"/>
      <c r="EG333" s="88"/>
      <c r="EH333" s="88"/>
      <c r="EI333" s="88"/>
      <c r="EJ333" s="88"/>
      <c r="EK333" s="88"/>
      <c r="EL333" s="88"/>
      <c r="EM333" s="88"/>
      <c r="EN333" s="88"/>
      <c r="EO333" s="88"/>
      <c r="EP333" s="88"/>
      <c r="EQ333" s="88"/>
      <c r="ER333" s="88"/>
      <c r="ES333" s="88"/>
      <c r="ET333" s="87"/>
      <c r="EU333" s="87"/>
      <c r="EV333" s="87"/>
      <c r="EW333" s="85">
        <f t="shared" si="730"/>
        <v>14800000</v>
      </c>
      <c r="EX333" s="89">
        <f t="shared" si="730"/>
        <v>31300000</v>
      </c>
      <c r="EY333" s="90">
        <f t="shared" si="731"/>
        <v>0</v>
      </c>
      <c r="EZ333" s="90">
        <f t="shared" si="731"/>
        <v>0</v>
      </c>
      <c r="FA333" s="192"/>
      <c r="FB333" s="87"/>
      <c r="FC333" s="88"/>
      <c r="FD333" s="88"/>
      <c r="FE333" s="88"/>
      <c r="FF333" s="147"/>
      <c r="FG333" s="88">
        <f>26800000-12000000</f>
        <v>14800000</v>
      </c>
      <c r="FH333" s="87"/>
      <c r="FI333" s="87"/>
      <c r="FJ333" s="87"/>
      <c r="FK333" s="87"/>
      <c r="FL333" s="87"/>
      <c r="FM333" s="87"/>
      <c r="FN333" s="87"/>
      <c r="FO333" s="87"/>
      <c r="FP333" s="87"/>
      <c r="FQ333" s="87"/>
      <c r="FR333" s="87"/>
      <c r="FS333" s="87"/>
      <c r="FT333" s="87"/>
      <c r="FU333" s="87"/>
      <c r="FV333" s="87"/>
      <c r="FW333" s="87"/>
      <c r="FX333" s="87"/>
      <c r="FY333" s="87"/>
      <c r="FZ333" s="87"/>
      <c r="GA333" s="87"/>
      <c r="GB333" s="87"/>
      <c r="GC333" s="87"/>
      <c r="GD333" s="87"/>
      <c r="GE333" s="87"/>
      <c r="GF333" s="87"/>
      <c r="GG333" s="87"/>
      <c r="GH333" s="87"/>
      <c r="GI333" s="87"/>
      <c r="GJ333" s="87"/>
      <c r="GK333" s="87"/>
      <c r="GL333" s="87"/>
      <c r="GM333" s="87"/>
      <c r="GN333" s="87"/>
      <c r="GO333" s="87"/>
      <c r="GP333" s="87"/>
      <c r="GQ333" s="87"/>
      <c r="GR333" s="87"/>
      <c r="GS333" s="87"/>
      <c r="GT333" s="87"/>
      <c r="GU333" s="85">
        <f>FB333+FG333+FL333+FQ333+FV333+GA333+GF333+GK333+GP333</f>
        <v>14800000</v>
      </c>
      <c r="GV333" s="85">
        <f t="shared" si="732"/>
        <v>0</v>
      </c>
      <c r="GW333" s="85">
        <f t="shared" si="732"/>
        <v>0</v>
      </c>
      <c r="GX333" s="85">
        <f t="shared" si="732"/>
        <v>0</v>
      </c>
      <c r="GY333" s="85">
        <f t="shared" si="732"/>
        <v>0</v>
      </c>
      <c r="GZ333" s="772">
        <f>BM333+DE333+EW333+GU333</f>
        <v>59400000</v>
      </c>
      <c r="HA333" s="746" t="s">
        <v>1155</v>
      </c>
      <c r="HB333" s="280" t="s">
        <v>1429</v>
      </c>
      <c r="HC333" s="342" t="s">
        <v>1564</v>
      </c>
    </row>
    <row r="334" spans="1:211" ht="71.25" customHeight="1" x14ac:dyDescent="0.2">
      <c r="A334" s="782"/>
      <c r="B334" s="357"/>
      <c r="C334" s="300">
        <v>13</v>
      </c>
      <c r="D334" s="530" t="s">
        <v>757</v>
      </c>
      <c r="E334" s="281" t="s">
        <v>541</v>
      </c>
      <c r="F334" s="717" t="s">
        <v>542</v>
      </c>
      <c r="G334" s="287">
        <v>222</v>
      </c>
      <c r="H334" s="283" t="s">
        <v>764</v>
      </c>
      <c r="I334" s="297" t="s">
        <v>765</v>
      </c>
      <c r="J334" s="380" t="s">
        <v>744</v>
      </c>
      <c r="K334" s="578">
        <v>18</v>
      </c>
      <c r="L334" s="313" t="s">
        <v>58</v>
      </c>
      <c r="M334" s="313">
        <v>1</v>
      </c>
      <c r="N334" s="333">
        <v>1</v>
      </c>
      <c r="O334" s="281">
        <v>1</v>
      </c>
      <c r="P334" s="430">
        <v>1</v>
      </c>
      <c r="Q334" s="313">
        <v>1</v>
      </c>
      <c r="R334" s="289"/>
      <c r="S334" s="432">
        <v>1</v>
      </c>
      <c r="T334" s="313">
        <v>1</v>
      </c>
      <c r="U334" s="313"/>
      <c r="V334" s="432">
        <v>1</v>
      </c>
      <c r="W334" s="313">
        <v>1</v>
      </c>
      <c r="X334" s="313"/>
      <c r="Y334" s="708">
        <v>0.18</v>
      </c>
      <c r="Z334" s="623">
        <f>BM334/$BM$330</f>
        <v>1.9417475728155339E-3</v>
      </c>
      <c r="AA334" s="286">
        <v>16</v>
      </c>
      <c r="AB334" s="294" t="s">
        <v>376</v>
      </c>
      <c r="AC334" s="79"/>
      <c r="AD334" s="58"/>
      <c r="AE334" s="59"/>
      <c r="AF334" s="59"/>
      <c r="AG334" s="58"/>
      <c r="AH334" s="58"/>
      <c r="AI334" s="58"/>
      <c r="AJ334" s="58"/>
      <c r="AK334" s="58">
        <v>2000000</v>
      </c>
      <c r="AL334" s="55">
        <v>2000000</v>
      </c>
      <c r="AM334" s="55">
        <v>2000000</v>
      </c>
      <c r="AN334" s="58">
        <v>2000000</v>
      </c>
      <c r="AO334" s="58"/>
      <c r="AP334" s="58"/>
      <c r="AQ334" s="58"/>
      <c r="AR334" s="58"/>
      <c r="AS334" s="58"/>
      <c r="AT334" s="58"/>
      <c r="AU334" s="59"/>
      <c r="AV334" s="59"/>
      <c r="AW334" s="58"/>
      <c r="AX334" s="58"/>
      <c r="AY334" s="58"/>
      <c r="AZ334" s="58"/>
      <c r="BA334" s="58"/>
      <c r="BB334" s="58"/>
      <c r="BC334" s="58"/>
      <c r="BD334" s="58"/>
      <c r="BE334" s="58"/>
      <c r="BF334" s="58"/>
      <c r="BG334" s="59"/>
      <c r="BH334" s="59"/>
      <c r="BI334" s="58"/>
      <c r="BJ334" s="58"/>
      <c r="BK334" s="58"/>
      <c r="BL334" s="58"/>
      <c r="BM334" s="53">
        <f>+AC334+AG334+AK334+AO334+AS334+AW334+BA334+BE334+BI334</f>
        <v>2000000</v>
      </c>
      <c r="BN334" s="54">
        <f t="shared" si="728"/>
        <v>2000000</v>
      </c>
      <c r="BO334" s="54">
        <f t="shared" si="728"/>
        <v>2000000</v>
      </c>
      <c r="BP334" s="54">
        <f t="shared" si="728"/>
        <v>2000000</v>
      </c>
      <c r="BQ334" s="87"/>
      <c r="BR334" s="87"/>
      <c r="BS334" s="87"/>
      <c r="BT334" s="87"/>
      <c r="BU334" s="87"/>
      <c r="BV334" s="87">
        <v>0</v>
      </c>
      <c r="BW334" s="87"/>
      <c r="BX334" s="87"/>
      <c r="BY334" s="87"/>
      <c r="BZ334" s="88">
        <v>18000000</v>
      </c>
      <c r="CA334" s="87">
        <v>18000000</v>
      </c>
      <c r="CB334" s="87">
        <v>17733320</v>
      </c>
      <c r="CC334" s="87">
        <v>17733320</v>
      </c>
      <c r="CD334" s="87"/>
      <c r="CE334" s="87"/>
      <c r="CF334" s="87"/>
      <c r="CG334" s="87"/>
      <c r="CH334" s="87"/>
      <c r="CI334" s="87"/>
      <c r="CJ334" s="87"/>
      <c r="CK334" s="87"/>
      <c r="CL334" s="87"/>
      <c r="CM334" s="87"/>
      <c r="CN334" s="87"/>
      <c r="CO334" s="87"/>
      <c r="CP334" s="87"/>
      <c r="CQ334" s="87"/>
      <c r="CR334" s="87"/>
      <c r="CS334" s="87"/>
      <c r="CT334" s="87"/>
      <c r="CU334" s="87"/>
      <c r="CV334" s="87"/>
      <c r="CW334" s="87"/>
      <c r="CX334" s="87"/>
      <c r="CY334" s="87"/>
      <c r="CZ334" s="87"/>
      <c r="DA334" s="87"/>
      <c r="DB334" s="87"/>
      <c r="DC334" s="87"/>
      <c r="DD334" s="87"/>
      <c r="DE334" s="85">
        <f t="shared" si="729"/>
        <v>18000000</v>
      </c>
      <c r="DF334" s="100">
        <f t="shared" si="729"/>
        <v>18000000</v>
      </c>
      <c r="DG334" s="100">
        <f t="shared" si="729"/>
        <v>17733320</v>
      </c>
      <c r="DH334" s="100">
        <f t="shared" si="729"/>
        <v>17733320</v>
      </c>
      <c r="DI334" s="100"/>
      <c r="DJ334" s="88"/>
      <c r="DK334" s="86"/>
      <c r="DL334" s="87"/>
      <c r="DM334" s="87"/>
      <c r="DN334" s="87">
        <v>12000000</v>
      </c>
      <c r="DO334" s="86"/>
      <c r="DP334" s="87"/>
      <c r="DQ334" s="87"/>
      <c r="DR334" s="87"/>
      <c r="DS334" s="88">
        <v>18000000</v>
      </c>
      <c r="DT334" s="66">
        <v>35300000</v>
      </c>
      <c r="DU334" s="88">
        <v>2500000</v>
      </c>
      <c r="DV334" s="88">
        <v>2500000</v>
      </c>
      <c r="DW334" s="88"/>
      <c r="DX334" s="88"/>
      <c r="DY334" s="88"/>
      <c r="DZ334" s="88"/>
      <c r="EA334" s="88"/>
      <c r="EB334" s="88"/>
      <c r="EC334" s="88"/>
      <c r="ED334" s="88"/>
      <c r="EE334" s="88"/>
      <c r="EF334" s="88"/>
      <c r="EG334" s="88"/>
      <c r="EH334" s="88"/>
      <c r="EI334" s="88"/>
      <c r="EJ334" s="88"/>
      <c r="EK334" s="88"/>
      <c r="EL334" s="88"/>
      <c r="EM334" s="88"/>
      <c r="EN334" s="88"/>
      <c r="EO334" s="88"/>
      <c r="EP334" s="88"/>
      <c r="EQ334" s="88"/>
      <c r="ER334" s="88"/>
      <c r="ES334" s="88"/>
      <c r="ET334" s="87"/>
      <c r="EU334" s="87"/>
      <c r="EV334" s="87"/>
      <c r="EW334" s="85">
        <f t="shared" si="730"/>
        <v>30000000</v>
      </c>
      <c r="EX334" s="89">
        <f t="shared" si="730"/>
        <v>35300000</v>
      </c>
      <c r="EY334" s="90">
        <f t="shared" si="731"/>
        <v>2500000</v>
      </c>
      <c r="EZ334" s="90">
        <f t="shared" si="731"/>
        <v>2500000</v>
      </c>
      <c r="FA334" s="192"/>
      <c r="FB334" s="87"/>
      <c r="FC334" s="88"/>
      <c r="FD334" s="88"/>
      <c r="FE334" s="88"/>
      <c r="FF334" s="147"/>
      <c r="FG334" s="87">
        <v>12000000</v>
      </c>
      <c r="FH334" s="87"/>
      <c r="FI334" s="87"/>
      <c r="FJ334" s="87"/>
      <c r="FK334" s="87"/>
      <c r="FL334" s="88">
        <v>18000000</v>
      </c>
      <c r="FM334" s="87">
        <v>10000000</v>
      </c>
      <c r="FN334" s="87">
        <v>10000000</v>
      </c>
      <c r="FO334" s="87">
        <v>1791500</v>
      </c>
      <c r="FP334" s="87"/>
      <c r="FQ334" s="87"/>
      <c r="FR334" s="87"/>
      <c r="FS334" s="87"/>
      <c r="FT334" s="87"/>
      <c r="FU334" s="87"/>
      <c r="FV334" s="87"/>
      <c r="FW334" s="87"/>
      <c r="FX334" s="87"/>
      <c r="FY334" s="87"/>
      <c r="FZ334" s="87"/>
      <c r="GA334" s="87"/>
      <c r="GB334" s="87"/>
      <c r="GC334" s="87"/>
      <c r="GD334" s="87"/>
      <c r="GE334" s="87"/>
      <c r="GF334" s="87"/>
      <c r="GG334" s="87"/>
      <c r="GH334" s="87"/>
      <c r="GI334" s="87"/>
      <c r="GJ334" s="87"/>
      <c r="GK334" s="87"/>
      <c r="GL334" s="87"/>
      <c r="GM334" s="87"/>
      <c r="GN334" s="87"/>
      <c r="GO334" s="87"/>
      <c r="GP334" s="87"/>
      <c r="GQ334" s="87"/>
      <c r="GR334" s="87"/>
      <c r="GS334" s="87"/>
      <c r="GT334" s="87"/>
      <c r="GU334" s="85">
        <f>FB334+FG334+FL334+FQ334+FV334+GA334+GF334+GK334+GP334</f>
        <v>30000000</v>
      </c>
      <c r="GV334" s="85">
        <f t="shared" si="732"/>
        <v>10000000</v>
      </c>
      <c r="GW334" s="85">
        <f t="shared" si="732"/>
        <v>10000000</v>
      </c>
      <c r="GX334" s="85">
        <f t="shared" si="732"/>
        <v>1791500</v>
      </c>
      <c r="GY334" s="85">
        <f t="shared" si="732"/>
        <v>0</v>
      </c>
      <c r="GZ334" s="772">
        <f>BM334+DE334+EW334+GU334</f>
        <v>80000000</v>
      </c>
      <c r="HA334" s="746" t="s">
        <v>1156</v>
      </c>
      <c r="HB334" s="297" t="s">
        <v>1430</v>
      </c>
      <c r="HC334" s="342" t="s">
        <v>1565</v>
      </c>
    </row>
    <row r="335" spans="1:211" ht="24.75" customHeight="1" x14ac:dyDescent="0.2">
      <c r="A335" s="782"/>
      <c r="B335" s="357"/>
      <c r="C335" s="266">
        <v>77</v>
      </c>
      <c r="D335" s="267" t="s">
        <v>766</v>
      </c>
      <c r="E335" s="270"/>
      <c r="F335" s="270"/>
      <c r="G335" s="269"/>
      <c r="H335" s="270"/>
      <c r="I335" s="270"/>
      <c r="J335" s="269"/>
      <c r="K335" s="271"/>
      <c r="L335" s="272"/>
      <c r="M335" s="270"/>
      <c r="N335" s="270"/>
      <c r="O335" s="273"/>
      <c r="P335" s="273"/>
      <c r="Q335" s="270"/>
      <c r="R335" s="274"/>
      <c r="S335" s="273"/>
      <c r="T335" s="270"/>
      <c r="U335" s="270"/>
      <c r="V335" s="273"/>
      <c r="W335" s="271"/>
      <c r="X335" s="271"/>
      <c r="Y335" s="271"/>
      <c r="Z335" s="624"/>
      <c r="AA335" s="271"/>
      <c r="AB335" s="271"/>
      <c r="AC335" s="51">
        <f t="shared" ref="AC335:BL335" si="733">SUM(AC336:AC338)</f>
        <v>0</v>
      </c>
      <c r="AD335" s="51">
        <f t="shared" si="733"/>
        <v>0</v>
      </c>
      <c r="AE335" s="51">
        <f t="shared" si="733"/>
        <v>0</v>
      </c>
      <c r="AF335" s="51">
        <f t="shared" si="733"/>
        <v>0</v>
      </c>
      <c r="AG335" s="51">
        <f t="shared" si="733"/>
        <v>52000000</v>
      </c>
      <c r="AH335" s="51">
        <f t="shared" si="733"/>
        <v>52000000</v>
      </c>
      <c r="AI335" s="51">
        <f t="shared" si="733"/>
        <v>39902249</v>
      </c>
      <c r="AJ335" s="51">
        <f t="shared" si="733"/>
        <v>39902249</v>
      </c>
      <c r="AK335" s="51">
        <f t="shared" si="733"/>
        <v>0</v>
      </c>
      <c r="AL335" s="51">
        <f t="shared" si="733"/>
        <v>0</v>
      </c>
      <c r="AM335" s="51">
        <f t="shared" si="733"/>
        <v>0</v>
      </c>
      <c r="AN335" s="51">
        <f t="shared" si="733"/>
        <v>0</v>
      </c>
      <c r="AO335" s="51">
        <f t="shared" si="733"/>
        <v>0</v>
      </c>
      <c r="AP335" s="51">
        <f t="shared" si="733"/>
        <v>0</v>
      </c>
      <c r="AQ335" s="51">
        <f t="shared" si="733"/>
        <v>0</v>
      </c>
      <c r="AR335" s="51">
        <f t="shared" si="733"/>
        <v>0</v>
      </c>
      <c r="AS335" s="51">
        <f t="shared" si="733"/>
        <v>0</v>
      </c>
      <c r="AT335" s="51">
        <f t="shared" si="733"/>
        <v>0</v>
      </c>
      <c r="AU335" s="51">
        <f t="shared" si="733"/>
        <v>0</v>
      </c>
      <c r="AV335" s="51">
        <f t="shared" si="733"/>
        <v>0</v>
      </c>
      <c r="AW335" s="51">
        <f t="shared" si="733"/>
        <v>0</v>
      </c>
      <c r="AX335" s="51">
        <f t="shared" si="733"/>
        <v>0</v>
      </c>
      <c r="AY335" s="51">
        <f t="shared" si="733"/>
        <v>0</v>
      </c>
      <c r="AZ335" s="51">
        <f t="shared" si="733"/>
        <v>0</v>
      </c>
      <c r="BA335" s="51">
        <f t="shared" si="733"/>
        <v>0</v>
      </c>
      <c r="BB335" s="51">
        <f t="shared" si="733"/>
        <v>0</v>
      </c>
      <c r="BC335" s="51">
        <f t="shared" si="733"/>
        <v>0</v>
      </c>
      <c r="BD335" s="51">
        <f t="shared" si="733"/>
        <v>0</v>
      </c>
      <c r="BE335" s="51">
        <f t="shared" si="733"/>
        <v>0</v>
      </c>
      <c r="BF335" s="51">
        <f t="shared" si="733"/>
        <v>0</v>
      </c>
      <c r="BG335" s="51">
        <f t="shared" si="733"/>
        <v>0</v>
      </c>
      <c r="BH335" s="51">
        <f t="shared" si="733"/>
        <v>0</v>
      </c>
      <c r="BI335" s="51">
        <f t="shared" si="733"/>
        <v>0</v>
      </c>
      <c r="BJ335" s="51">
        <f t="shared" si="733"/>
        <v>0</v>
      </c>
      <c r="BK335" s="51">
        <f t="shared" si="733"/>
        <v>0</v>
      </c>
      <c r="BL335" s="51">
        <f t="shared" si="733"/>
        <v>0</v>
      </c>
      <c r="BM335" s="51">
        <f t="shared" ref="BM335:DX335" si="734">SUM(BM336:BM338)</f>
        <v>52000000</v>
      </c>
      <c r="BN335" s="51">
        <f t="shared" si="734"/>
        <v>52000000</v>
      </c>
      <c r="BO335" s="51">
        <f t="shared" si="734"/>
        <v>39902249</v>
      </c>
      <c r="BP335" s="51">
        <f t="shared" si="734"/>
        <v>39902249</v>
      </c>
      <c r="BQ335" s="51">
        <f t="shared" si="734"/>
        <v>0</v>
      </c>
      <c r="BR335" s="51">
        <f t="shared" si="734"/>
        <v>0</v>
      </c>
      <c r="BS335" s="51">
        <f t="shared" si="734"/>
        <v>0</v>
      </c>
      <c r="BT335" s="51">
        <f t="shared" si="734"/>
        <v>0</v>
      </c>
      <c r="BU335" s="51">
        <f t="shared" si="734"/>
        <v>53560000</v>
      </c>
      <c r="BV335" s="51">
        <f t="shared" si="734"/>
        <v>129551754</v>
      </c>
      <c r="BW335" s="51">
        <f t="shared" si="734"/>
        <v>81246664</v>
      </c>
      <c r="BX335" s="51">
        <f t="shared" si="734"/>
        <v>81246664</v>
      </c>
      <c r="BY335" s="51">
        <f t="shared" si="734"/>
        <v>0</v>
      </c>
      <c r="BZ335" s="51">
        <f t="shared" si="734"/>
        <v>0</v>
      </c>
      <c r="CA335" s="51">
        <f t="shared" si="734"/>
        <v>0</v>
      </c>
      <c r="CB335" s="51">
        <f t="shared" si="734"/>
        <v>0</v>
      </c>
      <c r="CC335" s="51">
        <f t="shared" si="734"/>
        <v>0</v>
      </c>
      <c r="CD335" s="51">
        <f t="shared" si="734"/>
        <v>0</v>
      </c>
      <c r="CE335" s="51">
        <f t="shared" si="734"/>
        <v>0</v>
      </c>
      <c r="CF335" s="51">
        <f t="shared" si="734"/>
        <v>500000000</v>
      </c>
      <c r="CG335" s="51">
        <f t="shared" si="734"/>
        <v>0</v>
      </c>
      <c r="CH335" s="51">
        <f t="shared" si="734"/>
        <v>0</v>
      </c>
      <c r="CI335" s="51">
        <f t="shared" si="734"/>
        <v>0</v>
      </c>
      <c r="CJ335" s="51">
        <f t="shared" si="734"/>
        <v>0</v>
      </c>
      <c r="CK335" s="51">
        <f t="shared" si="734"/>
        <v>0</v>
      </c>
      <c r="CL335" s="51">
        <f t="shared" si="734"/>
        <v>0</v>
      </c>
      <c r="CM335" s="51">
        <f t="shared" si="734"/>
        <v>0</v>
      </c>
      <c r="CN335" s="51">
        <f t="shared" si="734"/>
        <v>0</v>
      </c>
      <c r="CO335" s="51">
        <f t="shared" si="734"/>
        <v>0</v>
      </c>
      <c r="CP335" s="51">
        <f t="shared" si="734"/>
        <v>0</v>
      </c>
      <c r="CQ335" s="51">
        <f t="shared" si="734"/>
        <v>0</v>
      </c>
      <c r="CR335" s="51">
        <f t="shared" si="734"/>
        <v>0</v>
      </c>
      <c r="CS335" s="51">
        <f t="shared" si="734"/>
        <v>0</v>
      </c>
      <c r="CT335" s="51">
        <f t="shared" si="734"/>
        <v>0</v>
      </c>
      <c r="CU335" s="51">
        <f t="shared" si="734"/>
        <v>0</v>
      </c>
      <c r="CV335" s="51">
        <f t="shared" si="734"/>
        <v>0</v>
      </c>
      <c r="CW335" s="51">
        <f t="shared" si="734"/>
        <v>0</v>
      </c>
      <c r="CX335" s="51">
        <f t="shared" si="734"/>
        <v>0</v>
      </c>
      <c r="CY335" s="51">
        <f t="shared" si="734"/>
        <v>0</v>
      </c>
      <c r="CZ335" s="51">
        <f t="shared" si="734"/>
        <v>0</v>
      </c>
      <c r="DA335" s="51">
        <f t="shared" si="734"/>
        <v>0</v>
      </c>
      <c r="DB335" s="51">
        <f t="shared" si="734"/>
        <v>0</v>
      </c>
      <c r="DC335" s="51">
        <f t="shared" si="734"/>
        <v>0</v>
      </c>
      <c r="DD335" s="51">
        <f t="shared" si="734"/>
        <v>0</v>
      </c>
      <c r="DE335" s="51">
        <f t="shared" si="734"/>
        <v>53560000</v>
      </c>
      <c r="DF335" s="51">
        <f t="shared" si="734"/>
        <v>629551754</v>
      </c>
      <c r="DG335" s="51">
        <f t="shared" si="734"/>
        <v>81246664</v>
      </c>
      <c r="DH335" s="51">
        <f t="shared" si="734"/>
        <v>81246664</v>
      </c>
      <c r="DI335" s="51">
        <f t="shared" si="734"/>
        <v>0</v>
      </c>
      <c r="DJ335" s="51">
        <f t="shared" si="734"/>
        <v>0</v>
      </c>
      <c r="DK335" s="51">
        <f t="shared" si="734"/>
        <v>0</v>
      </c>
      <c r="DL335" s="51">
        <f t="shared" si="734"/>
        <v>0</v>
      </c>
      <c r="DM335" s="51">
        <f t="shared" si="734"/>
        <v>0</v>
      </c>
      <c r="DN335" s="51">
        <f t="shared" si="734"/>
        <v>55166800</v>
      </c>
      <c r="DO335" s="51">
        <f t="shared" si="734"/>
        <v>115000000</v>
      </c>
      <c r="DP335" s="51">
        <f t="shared" si="734"/>
        <v>87176990</v>
      </c>
      <c r="DQ335" s="51">
        <f t="shared" si="734"/>
        <v>87176990</v>
      </c>
      <c r="DR335" s="51">
        <f t="shared" si="734"/>
        <v>0</v>
      </c>
      <c r="DS335" s="51">
        <f t="shared" si="734"/>
        <v>0</v>
      </c>
      <c r="DT335" s="51">
        <f t="shared" si="734"/>
        <v>0</v>
      </c>
      <c r="DU335" s="51">
        <f t="shared" si="734"/>
        <v>0</v>
      </c>
      <c r="DV335" s="51">
        <f t="shared" si="734"/>
        <v>0</v>
      </c>
      <c r="DW335" s="51">
        <f t="shared" si="734"/>
        <v>0</v>
      </c>
      <c r="DX335" s="51">
        <f t="shared" si="734"/>
        <v>0</v>
      </c>
      <c r="DY335" s="51">
        <f t="shared" ref="DY335:EW335" si="735">SUM(DY336:DY338)</f>
        <v>0</v>
      </c>
      <c r="DZ335" s="51">
        <f t="shared" si="735"/>
        <v>0</v>
      </c>
      <c r="EA335" s="51">
        <f t="shared" si="735"/>
        <v>0</v>
      </c>
      <c r="EB335" s="51">
        <f t="shared" si="735"/>
        <v>0</v>
      </c>
      <c r="EC335" s="51">
        <f t="shared" si="735"/>
        <v>0</v>
      </c>
      <c r="ED335" s="51">
        <f t="shared" si="735"/>
        <v>0</v>
      </c>
      <c r="EE335" s="51">
        <f t="shared" si="735"/>
        <v>0</v>
      </c>
      <c r="EF335" s="51">
        <f t="shared" si="735"/>
        <v>0</v>
      </c>
      <c r="EG335" s="51">
        <f t="shared" si="735"/>
        <v>0</v>
      </c>
      <c r="EH335" s="51">
        <f t="shared" si="735"/>
        <v>0</v>
      </c>
      <c r="EI335" s="51">
        <f t="shared" si="735"/>
        <v>0</v>
      </c>
      <c r="EJ335" s="51">
        <f t="shared" si="735"/>
        <v>0</v>
      </c>
      <c r="EK335" s="51">
        <f t="shared" si="735"/>
        <v>0</v>
      </c>
      <c r="EL335" s="51">
        <f t="shared" si="735"/>
        <v>0</v>
      </c>
      <c r="EM335" s="51">
        <f t="shared" si="735"/>
        <v>0</v>
      </c>
      <c r="EN335" s="51">
        <f t="shared" si="735"/>
        <v>0</v>
      </c>
      <c r="EO335" s="51">
        <f t="shared" si="735"/>
        <v>0</v>
      </c>
      <c r="EP335" s="51">
        <f t="shared" si="735"/>
        <v>0</v>
      </c>
      <c r="EQ335" s="51">
        <f t="shared" si="735"/>
        <v>0</v>
      </c>
      <c r="ER335" s="51">
        <f t="shared" si="735"/>
        <v>0</v>
      </c>
      <c r="ES335" s="51">
        <f t="shared" si="735"/>
        <v>0</v>
      </c>
      <c r="ET335" s="51">
        <f t="shared" si="735"/>
        <v>0</v>
      </c>
      <c r="EU335" s="51">
        <f t="shared" si="735"/>
        <v>0</v>
      </c>
      <c r="EV335" s="51">
        <f t="shared" si="735"/>
        <v>0</v>
      </c>
      <c r="EW335" s="51">
        <f t="shared" si="735"/>
        <v>55166800</v>
      </c>
      <c r="EX335" s="51">
        <f t="shared" ref="EX335:GZ335" si="736">SUM(EX336:EX338)</f>
        <v>115000000</v>
      </c>
      <c r="EY335" s="51">
        <f t="shared" si="736"/>
        <v>87176990</v>
      </c>
      <c r="EZ335" s="51">
        <f t="shared" si="736"/>
        <v>87176990</v>
      </c>
      <c r="FA335" s="51">
        <f t="shared" si="736"/>
        <v>0</v>
      </c>
      <c r="FB335" s="51">
        <f t="shared" si="736"/>
        <v>0</v>
      </c>
      <c r="FC335" s="51">
        <f t="shared" si="736"/>
        <v>0</v>
      </c>
      <c r="FD335" s="51">
        <f t="shared" si="736"/>
        <v>0</v>
      </c>
      <c r="FE335" s="51">
        <f t="shared" si="736"/>
        <v>0</v>
      </c>
      <c r="FF335" s="51">
        <f t="shared" si="736"/>
        <v>0</v>
      </c>
      <c r="FG335" s="51">
        <f t="shared" si="736"/>
        <v>56821804</v>
      </c>
      <c r="FH335" s="51">
        <f t="shared" si="736"/>
        <v>607000000</v>
      </c>
      <c r="FI335" s="51">
        <f t="shared" si="736"/>
        <v>56400000</v>
      </c>
      <c r="FJ335" s="51">
        <f t="shared" si="736"/>
        <v>7350000</v>
      </c>
      <c r="FK335" s="51">
        <f t="shared" si="736"/>
        <v>0</v>
      </c>
      <c r="FL335" s="51">
        <f t="shared" si="736"/>
        <v>0</v>
      </c>
      <c r="FM335" s="51">
        <f t="shared" si="736"/>
        <v>0</v>
      </c>
      <c r="FN335" s="51">
        <f t="shared" si="736"/>
        <v>0</v>
      </c>
      <c r="FO335" s="51">
        <f t="shared" si="736"/>
        <v>0</v>
      </c>
      <c r="FP335" s="51">
        <f t="shared" si="736"/>
        <v>0</v>
      </c>
      <c r="FQ335" s="51">
        <f t="shared" si="736"/>
        <v>0</v>
      </c>
      <c r="FR335" s="51">
        <f t="shared" si="736"/>
        <v>0</v>
      </c>
      <c r="FS335" s="51">
        <f t="shared" si="736"/>
        <v>0</v>
      </c>
      <c r="FT335" s="51">
        <f t="shared" si="736"/>
        <v>0</v>
      </c>
      <c r="FU335" s="51">
        <f t="shared" si="736"/>
        <v>0</v>
      </c>
      <c r="FV335" s="51">
        <f t="shared" si="736"/>
        <v>0</v>
      </c>
      <c r="FW335" s="51">
        <f t="shared" si="736"/>
        <v>0</v>
      </c>
      <c r="FX335" s="51">
        <f t="shared" si="736"/>
        <v>0</v>
      </c>
      <c r="FY335" s="51">
        <f t="shared" si="736"/>
        <v>0</v>
      </c>
      <c r="FZ335" s="51">
        <f t="shared" si="736"/>
        <v>0</v>
      </c>
      <c r="GA335" s="51">
        <f t="shared" si="736"/>
        <v>0</v>
      </c>
      <c r="GB335" s="51">
        <f t="shared" si="736"/>
        <v>0</v>
      </c>
      <c r="GC335" s="51">
        <f t="shared" si="736"/>
        <v>0</v>
      </c>
      <c r="GD335" s="51">
        <f t="shared" si="736"/>
        <v>0</v>
      </c>
      <c r="GE335" s="51">
        <f t="shared" si="736"/>
        <v>0</v>
      </c>
      <c r="GF335" s="51">
        <f t="shared" si="736"/>
        <v>0</v>
      </c>
      <c r="GG335" s="51">
        <f t="shared" si="736"/>
        <v>0</v>
      </c>
      <c r="GH335" s="51">
        <f t="shared" si="736"/>
        <v>0</v>
      </c>
      <c r="GI335" s="51">
        <f t="shared" si="736"/>
        <v>0</v>
      </c>
      <c r="GJ335" s="51">
        <f t="shared" si="736"/>
        <v>0</v>
      </c>
      <c r="GK335" s="51">
        <f t="shared" si="736"/>
        <v>0</v>
      </c>
      <c r="GL335" s="51">
        <f t="shared" si="736"/>
        <v>0</v>
      </c>
      <c r="GM335" s="51">
        <f t="shared" si="736"/>
        <v>0</v>
      </c>
      <c r="GN335" s="51">
        <f t="shared" si="736"/>
        <v>0</v>
      </c>
      <c r="GO335" s="51">
        <f t="shared" si="736"/>
        <v>0</v>
      </c>
      <c r="GP335" s="51">
        <f t="shared" si="736"/>
        <v>0</v>
      </c>
      <c r="GQ335" s="51">
        <f t="shared" si="736"/>
        <v>0</v>
      </c>
      <c r="GR335" s="51">
        <f t="shared" si="736"/>
        <v>0</v>
      </c>
      <c r="GS335" s="51">
        <f t="shared" si="736"/>
        <v>0</v>
      </c>
      <c r="GT335" s="51">
        <f t="shared" si="736"/>
        <v>0</v>
      </c>
      <c r="GU335" s="51">
        <f t="shared" si="736"/>
        <v>56821804</v>
      </c>
      <c r="GV335" s="51">
        <f t="shared" si="736"/>
        <v>607000000</v>
      </c>
      <c r="GW335" s="51">
        <f t="shared" si="736"/>
        <v>56400000</v>
      </c>
      <c r="GX335" s="51">
        <f t="shared" si="736"/>
        <v>7350000</v>
      </c>
      <c r="GY335" s="51">
        <f t="shared" si="736"/>
        <v>0</v>
      </c>
      <c r="GZ335" s="771">
        <f t="shared" si="736"/>
        <v>217548604</v>
      </c>
      <c r="HA335" s="752"/>
      <c r="HB335" s="625"/>
      <c r="HC335" s="326"/>
    </row>
    <row r="336" spans="1:211" ht="60.75" customHeight="1" x14ac:dyDescent="0.2">
      <c r="A336" s="782"/>
      <c r="B336" s="357"/>
      <c r="C336" s="527">
        <v>11</v>
      </c>
      <c r="D336" s="729" t="s">
        <v>767</v>
      </c>
      <c r="E336" s="477" t="s">
        <v>477</v>
      </c>
      <c r="F336" s="477" t="s">
        <v>478</v>
      </c>
      <c r="G336" s="859">
        <v>223</v>
      </c>
      <c r="H336" s="283" t="s">
        <v>768</v>
      </c>
      <c r="I336" s="297" t="s">
        <v>769</v>
      </c>
      <c r="J336" s="284" t="s">
        <v>218</v>
      </c>
      <c r="K336" s="475">
        <v>9</v>
      </c>
      <c r="L336" s="333" t="s">
        <v>58</v>
      </c>
      <c r="M336" s="313" t="s">
        <v>53</v>
      </c>
      <c r="N336" s="313">
        <v>1</v>
      </c>
      <c r="O336" s="281">
        <v>1</v>
      </c>
      <c r="P336" s="430">
        <v>1</v>
      </c>
      <c r="Q336" s="313">
        <v>1</v>
      </c>
      <c r="R336" s="289"/>
      <c r="S336" s="432">
        <v>1</v>
      </c>
      <c r="T336" s="313">
        <v>1</v>
      </c>
      <c r="U336" s="313"/>
      <c r="V336" s="432">
        <v>0.85</v>
      </c>
      <c r="W336" s="313">
        <v>1</v>
      </c>
      <c r="X336" s="333"/>
      <c r="Y336" s="333">
        <v>0.25</v>
      </c>
      <c r="Z336" s="433">
        <f>BM336/$BM$335</f>
        <v>0.57692307692307687</v>
      </c>
      <c r="AA336" s="286">
        <v>3</v>
      </c>
      <c r="AB336" s="285" t="s">
        <v>455</v>
      </c>
      <c r="AC336" s="56"/>
      <c r="AD336" s="55"/>
      <c r="AE336" s="54"/>
      <c r="AF336" s="54"/>
      <c r="AG336" s="57">
        <v>30000000</v>
      </c>
      <c r="AH336" s="55">
        <v>39945583</v>
      </c>
      <c r="AI336" s="58">
        <v>39902249</v>
      </c>
      <c r="AJ336" s="58">
        <v>39902249</v>
      </c>
      <c r="AK336" s="56"/>
      <c r="AL336" s="55"/>
      <c r="AM336" s="55"/>
      <c r="AN336" s="55"/>
      <c r="AO336" s="56"/>
      <c r="AP336" s="55"/>
      <c r="AQ336" s="55"/>
      <c r="AR336" s="55"/>
      <c r="AS336" s="56"/>
      <c r="AT336" s="55"/>
      <c r="AU336" s="54"/>
      <c r="AV336" s="54"/>
      <c r="AW336" s="56"/>
      <c r="AX336" s="55"/>
      <c r="AY336" s="55"/>
      <c r="AZ336" s="55"/>
      <c r="BA336" s="56"/>
      <c r="BB336" s="55"/>
      <c r="BC336" s="55"/>
      <c r="BD336" s="55"/>
      <c r="BE336" s="56"/>
      <c r="BF336" s="55"/>
      <c r="BG336" s="54"/>
      <c r="BH336" s="54"/>
      <c r="BI336" s="56"/>
      <c r="BJ336" s="55"/>
      <c r="BK336" s="55"/>
      <c r="BL336" s="55"/>
      <c r="BM336" s="53">
        <f>+AC336+AG336+AK336+AO336+AS336+AW336+BA336+BE336+BI336</f>
        <v>30000000</v>
      </c>
      <c r="BN336" s="54">
        <f t="shared" ref="BN336:BP338" si="737">AD336+AH336+AL336+AP336+AT336+AX336+BB336+BF336+BJ336</f>
        <v>39945583</v>
      </c>
      <c r="BO336" s="54">
        <f t="shared" si="737"/>
        <v>39902249</v>
      </c>
      <c r="BP336" s="54">
        <f t="shared" si="737"/>
        <v>39902249</v>
      </c>
      <c r="BQ336" s="87"/>
      <c r="BR336" s="87"/>
      <c r="BS336" s="87"/>
      <c r="BT336" s="87"/>
      <c r="BU336" s="88">
        <v>30899999.999999996</v>
      </c>
      <c r="BV336" s="626">
        <v>105284954</v>
      </c>
      <c r="BW336" s="627">
        <v>81246664</v>
      </c>
      <c r="BX336" s="627">
        <v>81246664</v>
      </c>
      <c r="BY336" s="627"/>
      <c r="BZ336" s="87"/>
      <c r="CA336" s="87"/>
      <c r="CB336" s="87"/>
      <c r="CC336" s="87"/>
      <c r="CD336" s="87"/>
      <c r="CE336" s="87"/>
      <c r="CF336" s="87">
        <v>500000000</v>
      </c>
      <c r="CG336" s="87"/>
      <c r="CH336" s="87"/>
      <c r="CI336" s="87"/>
      <c r="CJ336" s="87"/>
      <c r="CK336" s="87"/>
      <c r="CL336" s="87"/>
      <c r="CM336" s="87"/>
      <c r="CN336" s="87"/>
      <c r="CO336" s="87"/>
      <c r="CP336" s="87"/>
      <c r="CQ336" s="87"/>
      <c r="CR336" s="87"/>
      <c r="CS336" s="87"/>
      <c r="CT336" s="87"/>
      <c r="CU336" s="87"/>
      <c r="CV336" s="87"/>
      <c r="CW336" s="87"/>
      <c r="CX336" s="87"/>
      <c r="CY336" s="87"/>
      <c r="CZ336" s="87"/>
      <c r="DA336" s="87"/>
      <c r="DB336" s="87"/>
      <c r="DC336" s="87"/>
      <c r="DD336" s="87"/>
      <c r="DE336" s="85">
        <f t="shared" ref="DE336:DH338" si="738">BQ336+BU336+BZ336+CE336+CI336+CM336+CQ336+CV336+DA336</f>
        <v>30899999.999999996</v>
      </c>
      <c r="DF336" s="100">
        <f t="shared" si="738"/>
        <v>605284954</v>
      </c>
      <c r="DG336" s="100">
        <f t="shared" si="738"/>
        <v>81246664</v>
      </c>
      <c r="DH336" s="100">
        <f t="shared" si="738"/>
        <v>81246664</v>
      </c>
      <c r="DI336" s="100"/>
      <c r="DJ336" s="88"/>
      <c r="DK336" s="66"/>
      <c r="DL336" s="88"/>
      <c r="DM336" s="88"/>
      <c r="DN336" s="88">
        <v>31826999.999999996</v>
      </c>
      <c r="DO336" s="88">
        <v>102733200</v>
      </c>
      <c r="DP336" s="88">
        <v>87176990</v>
      </c>
      <c r="DQ336" s="88">
        <v>87176990</v>
      </c>
      <c r="DR336" s="88"/>
      <c r="DS336" s="88"/>
      <c r="DT336" s="88"/>
      <c r="DU336" s="88"/>
      <c r="DV336" s="88"/>
      <c r="DW336" s="88"/>
      <c r="DX336" s="88"/>
      <c r="DY336" s="88"/>
      <c r="DZ336" s="88"/>
      <c r="EA336" s="88"/>
      <c r="EB336" s="88"/>
      <c r="EC336" s="88"/>
      <c r="ED336" s="88"/>
      <c r="EE336" s="88"/>
      <c r="EF336" s="88"/>
      <c r="EG336" s="88"/>
      <c r="EH336" s="88"/>
      <c r="EI336" s="88"/>
      <c r="EJ336" s="88"/>
      <c r="EK336" s="88"/>
      <c r="EL336" s="88"/>
      <c r="EM336" s="88"/>
      <c r="EN336" s="88"/>
      <c r="EO336" s="88"/>
      <c r="EP336" s="88"/>
      <c r="EQ336" s="88"/>
      <c r="ER336" s="88"/>
      <c r="ES336" s="88"/>
      <c r="ET336" s="87"/>
      <c r="EU336" s="87"/>
      <c r="EV336" s="87"/>
      <c r="EW336" s="85">
        <f t="shared" ref="EW336:EX338" si="739">DJ336+DN336+DS336+DX336+EB336+EF336+EJ336+EN336+ES336</f>
        <v>31826999.999999996</v>
      </c>
      <c r="EX336" s="90">
        <f t="shared" si="739"/>
        <v>102733200</v>
      </c>
      <c r="EY336" s="90">
        <f t="shared" ref="EX336:EZ338" si="740">DL336+DP336+DU336+DZ336+ED336+EH336+EL336+EP336+EU336</f>
        <v>87176990</v>
      </c>
      <c r="EZ336" s="90">
        <f t="shared" si="740"/>
        <v>87176990</v>
      </c>
      <c r="FA336" s="192"/>
      <c r="FB336" s="87"/>
      <c r="FC336" s="88"/>
      <c r="FD336" s="88"/>
      <c r="FE336" s="88"/>
      <c r="FF336" s="147"/>
      <c r="FG336" s="87">
        <v>32700000</v>
      </c>
      <c r="FH336" s="87">
        <v>576000000</v>
      </c>
      <c r="FI336" s="87">
        <v>56400000</v>
      </c>
      <c r="FJ336" s="87">
        <v>7350000</v>
      </c>
      <c r="FK336" s="87"/>
      <c r="FL336" s="87"/>
      <c r="FM336" s="87"/>
      <c r="FN336" s="87"/>
      <c r="FO336" s="87"/>
      <c r="FP336" s="87"/>
      <c r="FQ336" s="87"/>
      <c r="FR336" s="87"/>
      <c r="FS336" s="87"/>
      <c r="FT336" s="87"/>
      <c r="FU336" s="87"/>
      <c r="FV336" s="87"/>
      <c r="FW336" s="87"/>
      <c r="FX336" s="87"/>
      <c r="FY336" s="87"/>
      <c r="FZ336" s="87"/>
      <c r="GA336" s="87"/>
      <c r="GB336" s="87"/>
      <c r="GC336" s="87"/>
      <c r="GD336" s="87"/>
      <c r="GE336" s="87"/>
      <c r="GF336" s="87"/>
      <c r="GG336" s="87"/>
      <c r="GH336" s="87"/>
      <c r="GI336" s="87"/>
      <c r="GJ336" s="87"/>
      <c r="GK336" s="87"/>
      <c r="GL336" s="87"/>
      <c r="GM336" s="87"/>
      <c r="GN336" s="87"/>
      <c r="GO336" s="87"/>
      <c r="GP336" s="87"/>
      <c r="GQ336" s="87"/>
      <c r="GR336" s="87"/>
      <c r="GS336" s="87"/>
      <c r="GT336" s="87"/>
      <c r="GU336" s="85">
        <f t="shared" ref="GU336:GY338" si="741">FB336+FG336+FL336+FQ336+FV336+GA336+GF336+GK336+GP336</f>
        <v>32700000</v>
      </c>
      <c r="GV336" s="85">
        <f t="shared" si="741"/>
        <v>576000000</v>
      </c>
      <c r="GW336" s="85">
        <f t="shared" si="741"/>
        <v>56400000</v>
      </c>
      <c r="GX336" s="85">
        <f t="shared" si="741"/>
        <v>7350000</v>
      </c>
      <c r="GY336" s="85">
        <f t="shared" si="741"/>
        <v>0</v>
      </c>
      <c r="GZ336" s="772">
        <f>BM336+DE336+EW336+GU336</f>
        <v>125427000</v>
      </c>
      <c r="HA336" s="746" t="s">
        <v>1157</v>
      </c>
      <c r="HB336" s="303" t="s">
        <v>1431</v>
      </c>
      <c r="HC336" s="299" t="s">
        <v>1782</v>
      </c>
    </row>
    <row r="337" spans="1:211" ht="50.25" customHeight="1" x14ac:dyDescent="0.2">
      <c r="A337" s="782"/>
      <c r="B337" s="357"/>
      <c r="C337" s="304"/>
      <c r="D337" s="730"/>
      <c r="E337" s="335"/>
      <c r="F337" s="335"/>
      <c r="G337" s="287">
        <v>224</v>
      </c>
      <c r="H337" s="283" t="s">
        <v>770</v>
      </c>
      <c r="I337" s="297" t="s">
        <v>771</v>
      </c>
      <c r="J337" s="284" t="s">
        <v>218</v>
      </c>
      <c r="K337" s="475">
        <v>9</v>
      </c>
      <c r="L337" s="333" t="s">
        <v>58</v>
      </c>
      <c r="M337" s="313">
        <v>0</v>
      </c>
      <c r="N337" s="313">
        <v>1</v>
      </c>
      <c r="O337" s="281">
        <v>1</v>
      </c>
      <c r="P337" s="430">
        <v>0</v>
      </c>
      <c r="Q337" s="313">
        <v>1</v>
      </c>
      <c r="R337" s="289"/>
      <c r="S337" s="432">
        <v>0.8</v>
      </c>
      <c r="T337" s="313">
        <v>1</v>
      </c>
      <c r="U337" s="313"/>
      <c r="V337" s="432">
        <v>0.2</v>
      </c>
      <c r="W337" s="313">
        <v>1</v>
      </c>
      <c r="X337" s="333"/>
      <c r="Y337" s="333">
        <v>0.54</v>
      </c>
      <c r="Z337" s="433">
        <f>BM337/$BM$335</f>
        <v>0.38461538461538464</v>
      </c>
      <c r="AA337" s="286">
        <v>11</v>
      </c>
      <c r="AB337" s="285" t="s">
        <v>229</v>
      </c>
      <c r="AC337" s="56"/>
      <c r="AD337" s="55"/>
      <c r="AE337" s="54"/>
      <c r="AF337" s="54"/>
      <c r="AG337" s="57">
        <v>20000000</v>
      </c>
      <c r="AH337" s="55">
        <v>10054417</v>
      </c>
      <c r="AI337" s="58"/>
      <c r="AJ337" s="58"/>
      <c r="AK337" s="56"/>
      <c r="AL337" s="55"/>
      <c r="AM337" s="55"/>
      <c r="AN337" s="55"/>
      <c r="AO337" s="56"/>
      <c r="AP337" s="55"/>
      <c r="AQ337" s="55"/>
      <c r="AR337" s="55"/>
      <c r="AS337" s="56"/>
      <c r="AT337" s="55"/>
      <c r="AU337" s="54"/>
      <c r="AV337" s="54"/>
      <c r="AW337" s="56"/>
      <c r="AX337" s="55"/>
      <c r="AY337" s="55"/>
      <c r="AZ337" s="55"/>
      <c r="BA337" s="56"/>
      <c r="BB337" s="55"/>
      <c r="BC337" s="55"/>
      <c r="BD337" s="55"/>
      <c r="BE337" s="56"/>
      <c r="BF337" s="55"/>
      <c r="BG337" s="54"/>
      <c r="BH337" s="54"/>
      <c r="BI337" s="56"/>
      <c r="BJ337" s="55"/>
      <c r="BK337" s="55"/>
      <c r="BL337" s="55"/>
      <c r="BM337" s="53">
        <f>+AC337+AG337+AK337+AO337+AS337+AW337+BA337+BE337+BI337</f>
        <v>20000000</v>
      </c>
      <c r="BN337" s="54">
        <f t="shared" si="737"/>
        <v>10054417</v>
      </c>
      <c r="BO337" s="54">
        <f t="shared" si="737"/>
        <v>0</v>
      </c>
      <c r="BP337" s="54">
        <f t="shared" si="737"/>
        <v>0</v>
      </c>
      <c r="BQ337" s="87"/>
      <c r="BR337" s="87"/>
      <c r="BS337" s="87"/>
      <c r="BT337" s="87"/>
      <c r="BU337" s="88">
        <v>20600000</v>
      </c>
      <c r="BV337" s="87">
        <v>20600000</v>
      </c>
      <c r="BW337" s="87">
        <v>0</v>
      </c>
      <c r="BX337" s="87">
        <v>0</v>
      </c>
      <c r="BY337" s="87"/>
      <c r="BZ337" s="87"/>
      <c r="CA337" s="87"/>
      <c r="CB337" s="87"/>
      <c r="CC337" s="87"/>
      <c r="CD337" s="87"/>
      <c r="CE337" s="87"/>
      <c r="CF337" s="87"/>
      <c r="CG337" s="87"/>
      <c r="CH337" s="87"/>
      <c r="CI337" s="87"/>
      <c r="CJ337" s="87"/>
      <c r="CK337" s="87"/>
      <c r="CL337" s="87"/>
      <c r="CM337" s="87"/>
      <c r="CN337" s="87"/>
      <c r="CO337" s="87"/>
      <c r="CP337" s="87"/>
      <c r="CQ337" s="87"/>
      <c r="CR337" s="87"/>
      <c r="CS337" s="87"/>
      <c r="CT337" s="87"/>
      <c r="CU337" s="87"/>
      <c r="CV337" s="87"/>
      <c r="CW337" s="87"/>
      <c r="CX337" s="87"/>
      <c r="CY337" s="87"/>
      <c r="CZ337" s="87"/>
      <c r="DA337" s="87"/>
      <c r="DB337" s="87"/>
      <c r="DC337" s="87"/>
      <c r="DD337" s="87"/>
      <c r="DE337" s="85">
        <f t="shared" si="738"/>
        <v>20600000</v>
      </c>
      <c r="DF337" s="100">
        <f t="shared" si="738"/>
        <v>20600000</v>
      </c>
      <c r="DG337" s="100">
        <f t="shared" si="738"/>
        <v>0</v>
      </c>
      <c r="DH337" s="100">
        <f t="shared" si="738"/>
        <v>0</v>
      </c>
      <c r="DI337" s="100"/>
      <c r="DJ337" s="88"/>
      <c r="DK337" s="66"/>
      <c r="DL337" s="88"/>
      <c r="DM337" s="88"/>
      <c r="DN337" s="88">
        <v>21218000</v>
      </c>
      <c r="DO337" s="66">
        <v>10600000</v>
      </c>
      <c r="DP337" s="88"/>
      <c r="DQ337" s="88"/>
      <c r="DR337" s="88"/>
      <c r="DS337" s="88"/>
      <c r="DT337" s="88"/>
      <c r="DU337" s="88"/>
      <c r="DV337" s="88"/>
      <c r="DW337" s="88"/>
      <c r="DX337" s="88"/>
      <c r="DY337" s="88"/>
      <c r="DZ337" s="88"/>
      <c r="EA337" s="88"/>
      <c r="EB337" s="88"/>
      <c r="EC337" s="88"/>
      <c r="ED337" s="88"/>
      <c r="EE337" s="88"/>
      <c r="EF337" s="88"/>
      <c r="EG337" s="88"/>
      <c r="EH337" s="88"/>
      <c r="EI337" s="88"/>
      <c r="EJ337" s="88"/>
      <c r="EK337" s="88"/>
      <c r="EL337" s="88"/>
      <c r="EM337" s="88"/>
      <c r="EN337" s="88"/>
      <c r="EO337" s="88"/>
      <c r="EP337" s="88"/>
      <c r="EQ337" s="88"/>
      <c r="ER337" s="88"/>
      <c r="ES337" s="88"/>
      <c r="ET337" s="87"/>
      <c r="EU337" s="87"/>
      <c r="EV337" s="87"/>
      <c r="EW337" s="85">
        <f t="shared" si="739"/>
        <v>21218000</v>
      </c>
      <c r="EX337" s="90">
        <f t="shared" si="740"/>
        <v>10600000</v>
      </c>
      <c r="EY337" s="90">
        <f t="shared" si="740"/>
        <v>0</v>
      </c>
      <c r="EZ337" s="90">
        <f t="shared" si="740"/>
        <v>0</v>
      </c>
      <c r="FA337" s="192"/>
      <c r="FB337" s="87"/>
      <c r="FC337" s="88"/>
      <c r="FD337" s="88"/>
      <c r="FE337" s="88"/>
      <c r="FF337" s="147"/>
      <c r="FG337" s="87">
        <v>21850000</v>
      </c>
      <c r="FH337" s="87">
        <v>21000000</v>
      </c>
      <c r="FI337" s="87"/>
      <c r="FJ337" s="87"/>
      <c r="FK337" s="87"/>
      <c r="FL337" s="87"/>
      <c r="FM337" s="87"/>
      <c r="FN337" s="87"/>
      <c r="FO337" s="87"/>
      <c r="FP337" s="87"/>
      <c r="FQ337" s="87"/>
      <c r="FR337" s="87"/>
      <c r="FS337" s="87"/>
      <c r="FT337" s="87"/>
      <c r="FU337" s="87"/>
      <c r="FV337" s="87"/>
      <c r="FW337" s="87"/>
      <c r="FX337" s="87"/>
      <c r="FY337" s="87"/>
      <c r="FZ337" s="87"/>
      <c r="GA337" s="87"/>
      <c r="GB337" s="87"/>
      <c r="GC337" s="87"/>
      <c r="GD337" s="87"/>
      <c r="GE337" s="87"/>
      <c r="GF337" s="87"/>
      <c r="GG337" s="87"/>
      <c r="GH337" s="87"/>
      <c r="GI337" s="87"/>
      <c r="GJ337" s="87"/>
      <c r="GK337" s="87"/>
      <c r="GL337" s="87"/>
      <c r="GM337" s="87"/>
      <c r="GN337" s="87"/>
      <c r="GO337" s="87"/>
      <c r="GP337" s="87"/>
      <c r="GQ337" s="87"/>
      <c r="GR337" s="87"/>
      <c r="GS337" s="87"/>
      <c r="GT337" s="87"/>
      <c r="GU337" s="85">
        <f t="shared" si="741"/>
        <v>21850000</v>
      </c>
      <c r="GV337" s="85">
        <f t="shared" si="741"/>
        <v>21000000</v>
      </c>
      <c r="GW337" s="85">
        <f t="shared" si="741"/>
        <v>0</v>
      </c>
      <c r="GX337" s="85">
        <f t="shared" si="741"/>
        <v>0</v>
      </c>
      <c r="GY337" s="85">
        <f t="shared" si="741"/>
        <v>0</v>
      </c>
      <c r="GZ337" s="772">
        <f>BM337+DE337+EW337+GU337</f>
        <v>83668000</v>
      </c>
      <c r="HA337" s="746"/>
      <c r="HB337" s="303" t="s">
        <v>1432</v>
      </c>
      <c r="HC337" s="303" t="s">
        <v>1783</v>
      </c>
    </row>
    <row r="338" spans="1:211" ht="50.25" customHeight="1" x14ac:dyDescent="0.2">
      <c r="A338" s="782"/>
      <c r="B338" s="411"/>
      <c r="C338" s="300"/>
      <c r="D338" s="731"/>
      <c r="E338" s="309"/>
      <c r="F338" s="309"/>
      <c r="G338" s="287">
        <v>225</v>
      </c>
      <c r="H338" s="283" t="s">
        <v>772</v>
      </c>
      <c r="I338" s="297" t="s">
        <v>773</v>
      </c>
      <c r="J338" s="284" t="s">
        <v>218</v>
      </c>
      <c r="K338" s="475">
        <v>9</v>
      </c>
      <c r="L338" s="333" t="s">
        <v>58</v>
      </c>
      <c r="M338" s="313">
        <v>0</v>
      </c>
      <c r="N338" s="313">
        <v>1</v>
      </c>
      <c r="O338" s="281">
        <v>1</v>
      </c>
      <c r="P338" s="430">
        <v>0</v>
      </c>
      <c r="Q338" s="313">
        <v>1</v>
      </c>
      <c r="R338" s="289"/>
      <c r="S338" s="432">
        <v>0</v>
      </c>
      <c r="T338" s="313">
        <v>1</v>
      </c>
      <c r="U338" s="313"/>
      <c r="V338" s="432">
        <v>0</v>
      </c>
      <c r="W338" s="313">
        <v>1</v>
      </c>
      <c r="X338" s="333"/>
      <c r="Y338" s="333">
        <v>0</v>
      </c>
      <c r="Z338" s="433">
        <f>BM338/$BM$335</f>
        <v>3.8461538461538464E-2</v>
      </c>
      <c r="AA338" s="286">
        <v>11</v>
      </c>
      <c r="AB338" s="285" t="s">
        <v>229</v>
      </c>
      <c r="AC338" s="56"/>
      <c r="AD338" s="55"/>
      <c r="AE338" s="54"/>
      <c r="AF338" s="54"/>
      <c r="AG338" s="57">
        <v>2000000</v>
      </c>
      <c r="AH338" s="55">
        <v>2000000</v>
      </c>
      <c r="AI338" s="58"/>
      <c r="AJ338" s="58"/>
      <c r="AK338" s="56"/>
      <c r="AL338" s="55"/>
      <c r="AM338" s="55"/>
      <c r="AN338" s="55"/>
      <c r="AO338" s="56"/>
      <c r="AP338" s="55"/>
      <c r="AQ338" s="55"/>
      <c r="AR338" s="55"/>
      <c r="AS338" s="56"/>
      <c r="AT338" s="55"/>
      <c r="AU338" s="54"/>
      <c r="AV338" s="54"/>
      <c r="AW338" s="56"/>
      <c r="AX338" s="55"/>
      <c r="AY338" s="55"/>
      <c r="AZ338" s="55"/>
      <c r="BA338" s="56"/>
      <c r="BB338" s="55"/>
      <c r="BC338" s="55"/>
      <c r="BD338" s="55"/>
      <c r="BE338" s="56"/>
      <c r="BF338" s="55"/>
      <c r="BG338" s="54"/>
      <c r="BH338" s="54"/>
      <c r="BI338" s="56"/>
      <c r="BJ338" s="55"/>
      <c r="BK338" s="55"/>
      <c r="BL338" s="55"/>
      <c r="BM338" s="53">
        <f>+AC338+AG338+AK338+AO338+AS338+AW338+BA338+BE338+BI338</f>
        <v>2000000</v>
      </c>
      <c r="BN338" s="54">
        <f t="shared" si="737"/>
        <v>2000000</v>
      </c>
      <c r="BO338" s="54">
        <f t="shared" si="737"/>
        <v>0</v>
      </c>
      <c r="BP338" s="54">
        <f t="shared" si="737"/>
        <v>0</v>
      </c>
      <c r="BQ338" s="87"/>
      <c r="BR338" s="87"/>
      <c r="BS338" s="87"/>
      <c r="BT338" s="87"/>
      <c r="BU338" s="88">
        <v>2060000</v>
      </c>
      <c r="BV338" s="87">
        <v>3666800</v>
      </c>
      <c r="BW338" s="87">
        <v>0</v>
      </c>
      <c r="BX338" s="87">
        <v>0</v>
      </c>
      <c r="BY338" s="87"/>
      <c r="BZ338" s="87"/>
      <c r="CA338" s="87"/>
      <c r="CB338" s="87"/>
      <c r="CC338" s="87"/>
      <c r="CD338" s="87"/>
      <c r="CE338" s="87"/>
      <c r="CF338" s="87"/>
      <c r="CG338" s="87"/>
      <c r="CH338" s="87"/>
      <c r="CI338" s="87"/>
      <c r="CJ338" s="87"/>
      <c r="CK338" s="87"/>
      <c r="CL338" s="87"/>
      <c r="CM338" s="87"/>
      <c r="CN338" s="87"/>
      <c r="CO338" s="87"/>
      <c r="CP338" s="87"/>
      <c r="CQ338" s="87"/>
      <c r="CR338" s="87"/>
      <c r="CS338" s="87"/>
      <c r="CT338" s="87"/>
      <c r="CU338" s="87"/>
      <c r="CV338" s="87"/>
      <c r="CW338" s="87"/>
      <c r="CX338" s="87"/>
      <c r="CY338" s="87"/>
      <c r="CZ338" s="87"/>
      <c r="DA338" s="87"/>
      <c r="DB338" s="87"/>
      <c r="DC338" s="87"/>
      <c r="DD338" s="87"/>
      <c r="DE338" s="85">
        <f t="shared" si="738"/>
        <v>2060000</v>
      </c>
      <c r="DF338" s="100">
        <f t="shared" si="738"/>
        <v>3666800</v>
      </c>
      <c r="DG338" s="100">
        <f t="shared" si="738"/>
        <v>0</v>
      </c>
      <c r="DH338" s="100">
        <f t="shared" si="738"/>
        <v>0</v>
      </c>
      <c r="DI338" s="100"/>
      <c r="DJ338" s="88"/>
      <c r="DK338" s="66"/>
      <c r="DL338" s="88"/>
      <c r="DM338" s="88"/>
      <c r="DN338" s="88">
        <v>2121800</v>
      </c>
      <c r="DO338" s="88">
        <v>1666800</v>
      </c>
      <c r="DP338" s="88"/>
      <c r="DQ338" s="88"/>
      <c r="DR338" s="88"/>
      <c r="DS338" s="88"/>
      <c r="DT338" s="88"/>
      <c r="DU338" s="88"/>
      <c r="DV338" s="88"/>
      <c r="DW338" s="88"/>
      <c r="DX338" s="88"/>
      <c r="DY338" s="88"/>
      <c r="DZ338" s="88"/>
      <c r="EA338" s="88"/>
      <c r="EB338" s="88"/>
      <c r="EC338" s="88"/>
      <c r="ED338" s="88"/>
      <c r="EE338" s="88"/>
      <c r="EF338" s="88"/>
      <c r="EG338" s="88"/>
      <c r="EH338" s="88"/>
      <c r="EI338" s="88"/>
      <c r="EJ338" s="88"/>
      <c r="EK338" s="88"/>
      <c r="EL338" s="88"/>
      <c r="EM338" s="88"/>
      <c r="EN338" s="88"/>
      <c r="EO338" s="88"/>
      <c r="EP338" s="88"/>
      <c r="EQ338" s="88"/>
      <c r="ER338" s="88"/>
      <c r="ES338" s="88"/>
      <c r="ET338" s="87"/>
      <c r="EU338" s="87"/>
      <c r="EV338" s="87"/>
      <c r="EW338" s="85">
        <f t="shared" si="739"/>
        <v>2121800</v>
      </c>
      <c r="EX338" s="90">
        <f t="shared" si="740"/>
        <v>1666800</v>
      </c>
      <c r="EY338" s="90">
        <f t="shared" si="740"/>
        <v>0</v>
      </c>
      <c r="EZ338" s="90">
        <f t="shared" si="740"/>
        <v>0</v>
      </c>
      <c r="FA338" s="192"/>
      <c r="FB338" s="87"/>
      <c r="FC338" s="88"/>
      <c r="FD338" s="88"/>
      <c r="FE338" s="88"/>
      <c r="FF338" s="147"/>
      <c r="FG338" s="87">
        <v>2271804</v>
      </c>
      <c r="FH338" s="87">
        <v>10000000</v>
      </c>
      <c r="FI338" s="87"/>
      <c r="FJ338" s="87"/>
      <c r="FK338" s="87"/>
      <c r="FL338" s="87"/>
      <c r="FM338" s="87"/>
      <c r="FN338" s="87"/>
      <c r="FO338" s="87"/>
      <c r="FP338" s="87"/>
      <c r="FQ338" s="87"/>
      <c r="FR338" s="87"/>
      <c r="FS338" s="87"/>
      <c r="FT338" s="87"/>
      <c r="FU338" s="87"/>
      <c r="FV338" s="87"/>
      <c r="FW338" s="87"/>
      <c r="FX338" s="87"/>
      <c r="FY338" s="87"/>
      <c r="FZ338" s="87"/>
      <c r="GA338" s="87"/>
      <c r="GB338" s="87"/>
      <c r="GC338" s="87"/>
      <c r="GD338" s="87"/>
      <c r="GE338" s="87"/>
      <c r="GF338" s="87"/>
      <c r="GG338" s="87"/>
      <c r="GH338" s="87"/>
      <c r="GI338" s="87"/>
      <c r="GJ338" s="87"/>
      <c r="GK338" s="87"/>
      <c r="GL338" s="87"/>
      <c r="GM338" s="87"/>
      <c r="GN338" s="87"/>
      <c r="GO338" s="87"/>
      <c r="GP338" s="87"/>
      <c r="GQ338" s="87"/>
      <c r="GR338" s="87"/>
      <c r="GS338" s="87"/>
      <c r="GT338" s="87"/>
      <c r="GU338" s="85">
        <f t="shared" si="741"/>
        <v>2271804</v>
      </c>
      <c r="GV338" s="85">
        <f t="shared" si="741"/>
        <v>10000000</v>
      </c>
      <c r="GW338" s="85">
        <f t="shared" si="741"/>
        <v>0</v>
      </c>
      <c r="GX338" s="85">
        <f t="shared" si="741"/>
        <v>0</v>
      </c>
      <c r="GY338" s="85">
        <f t="shared" si="741"/>
        <v>0</v>
      </c>
      <c r="GZ338" s="772">
        <f>BM338+DE338+EW338+GU338</f>
        <v>8453604</v>
      </c>
      <c r="HA338" s="746"/>
      <c r="HB338" s="303" t="s">
        <v>1433</v>
      </c>
      <c r="HC338" s="303" t="s">
        <v>1508</v>
      </c>
    </row>
    <row r="339" spans="1:211" ht="24.75" customHeight="1" x14ac:dyDescent="0.2">
      <c r="A339" s="782"/>
      <c r="B339" s="252">
        <v>24</v>
      </c>
      <c r="C339" s="355" t="s">
        <v>774</v>
      </c>
      <c r="D339" s="257"/>
      <c r="E339" s="254"/>
      <c r="F339" s="255"/>
      <c r="G339" s="256"/>
      <c r="H339" s="256"/>
      <c r="I339" s="256"/>
      <c r="J339" s="256"/>
      <c r="K339" s="256"/>
      <c r="L339" s="256"/>
      <c r="M339" s="256"/>
      <c r="N339" s="256"/>
      <c r="O339" s="256"/>
      <c r="P339" s="256"/>
      <c r="Q339" s="256"/>
      <c r="R339" s="256"/>
      <c r="S339" s="256"/>
      <c r="T339" s="256"/>
      <c r="U339" s="256"/>
      <c r="V339" s="256"/>
      <c r="W339" s="256"/>
      <c r="X339" s="256"/>
      <c r="Y339" s="256"/>
      <c r="Z339" s="256"/>
      <c r="AA339" s="256"/>
      <c r="AB339" s="256"/>
      <c r="AC339" s="211">
        <f t="shared" ref="AC339:CN339" si="742">AC340+AC346+AC350</f>
        <v>0</v>
      </c>
      <c r="AD339" s="211">
        <f t="shared" si="742"/>
        <v>0</v>
      </c>
      <c r="AE339" s="211">
        <f t="shared" si="742"/>
        <v>0</v>
      </c>
      <c r="AF339" s="211">
        <f t="shared" si="742"/>
        <v>0</v>
      </c>
      <c r="AG339" s="211">
        <f t="shared" si="742"/>
        <v>0</v>
      </c>
      <c r="AH339" s="211">
        <f t="shared" si="742"/>
        <v>0</v>
      </c>
      <c r="AI339" s="211">
        <f t="shared" si="742"/>
        <v>0</v>
      </c>
      <c r="AJ339" s="211">
        <f t="shared" si="742"/>
        <v>0</v>
      </c>
      <c r="AK339" s="211">
        <f t="shared" si="742"/>
        <v>537000000</v>
      </c>
      <c r="AL339" s="211">
        <f t="shared" si="742"/>
        <v>537000000</v>
      </c>
      <c r="AM339" s="211">
        <f t="shared" si="742"/>
        <v>294234708</v>
      </c>
      <c r="AN339" s="211">
        <f t="shared" si="742"/>
        <v>278693908</v>
      </c>
      <c r="AO339" s="211">
        <f t="shared" si="742"/>
        <v>0</v>
      </c>
      <c r="AP339" s="211">
        <f t="shared" si="742"/>
        <v>0</v>
      </c>
      <c r="AQ339" s="211">
        <f t="shared" si="742"/>
        <v>0</v>
      </c>
      <c r="AR339" s="211">
        <f t="shared" si="742"/>
        <v>0</v>
      </c>
      <c r="AS339" s="211">
        <f t="shared" si="742"/>
        <v>0</v>
      </c>
      <c r="AT339" s="211">
        <f t="shared" si="742"/>
        <v>0</v>
      </c>
      <c r="AU339" s="211">
        <f t="shared" si="742"/>
        <v>0</v>
      </c>
      <c r="AV339" s="211">
        <f t="shared" si="742"/>
        <v>0</v>
      </c>
      <c r="AW339" s="211">
        <f t="shared" si="742"/>
        <v>0</v>
      </c>
      <c r="AX339" s="211">
        <f t="shared" si="742"/>
        <v>0</v>
      </c>
      <c r="AY339" s="211">
        <f t="shared" si="742"/>
        <v>0</v>
      </c>
      <c r="AZ339" s="211">
        <f t="shared" si="742"/>
        <v>0</v>
      </c>
      <c r="BA339" s="211">
        <f t="shared" si="742"/>
        <v>0</v>
      </c>
      <c r="BB339" s="211">
        <f t="shared" si="742"/>
        <v>0</v>
      </c>
      <c r="BC339" s="211">
        <f t="shared" si="742"/>
        <v>0</v>
      </c>
      <c r="BD339" s="211">
        <f t="shared" si="742"/>
        <v>0</v>
      </c>
      <c r="BE339" s="211">
        <f t="shared" si="742"/>
        <v>0</v>
      </c>
      <c r="BF339" s="211">
        <f t="shared" si="742"/>
        <v>0</v>
      </c>
      <c r="BG339" s="211">
        <f t="shared" si="742"/>
        <v>0</v>
      </c>
      <c r="BH339" s="211">
        <f t="shared" si="742"/>
        <v>0</v>
      </c>
      <c r="BI339" s="211">
        <f t="shared" si="742"/>
        <v>0</v>
      </c>
      <c r="BJ339" s="211">
        <f t="shared" si="742"/>
        <v>0</v>
      </c>
      <c r="BK339" s="211">
        <f t="shared" si="742"/>
        <v>0</v>
      </c>
      <c r="BL339" s="211">
        <f t="shared" si="742"/>
        <v>0</v>
      </c>
      <c r="BM339" s="211">
        <f t="shared" si="742"/>
        <v>537000000</v>
      </c>
      <c r="BN339" s="211">
        <f t="shared" si="742"/>
        <v>537000000</v>
      </c>
      <c r="BO339" s="211">
        <f t="shared" si="742"/>
        <v>294234708</v>
      </c>
      <c r="BP339" s="211">
        <f t="shared" si="742"/>
        <v>278693908</v>
      </c>
      <c r="BQ339" s="211">
        <f t="shared" si="742"/>
        <v>0</v>
      </c>
      <c r="BR339" s="211">
        <f t="shared" si="742"/>
        <v>0</v>
      </c>
      <c r="BS339" s="211">
        <f t="shared" si="742"/>
        <v>0</v>
      </c>
      <c r="BT339" s="211">
        <f t="shared" si="742"/>
        <v>0</v>
      </c>
      <c r="BU339" s="211">
        <f t="shared" si="742"/>
        <v>0</v>
      </c>
      <c r="BV339" s="211">
        <f t="shared" si="742"/>
        <v>187000000</v>
      </c>
      <c r="BW339" s="211">
        <f t="shared" si="742"/>
        <v>132793333</v>
      </c>
      <c r="BX339" s="211">
        <f t="shared" si="742"/>
        <v>132793333</v>
      </c>
      <c r="BY339" s="211">
        <f t="shared" si="742"/>
        <v>0</v>
      </c>
      <c r="BZ339" s="211">
        <f t="shared" si="742"/>
        <v>464349775.75</v>
      </c>
      <c r="CA339" s="211">
        <f t="shared" si="742"/>
        <v>514349776</v>
      </c>
      <c r="CB339" s="211">
        <f t="shared" si="742"/>
        <v>318908871</v>
      </c>
      <c r="CC339" s="211">
        <f t="shared" si="742"/>
        <v>316070595</v>
      </c>
      <c r="CD339" s="211">
        <f t="shared" si="742"/>
        <v>0</v>
      </c>
      <c r="CE339" s="211">
        <f t="shared" si="742"/>
        <v>0</v>
      </c>
      <c r="CF339" s="211">
        <f t="shared" si="742"/>
        <v>0</v>
      </c>
      <c r="CG339" s="211">
        <f t="shared" si="742"/>
        <v>0</v>
      </c>
      <c r="CH339" s="211">
        <f t="shared" si="742"/>
        <v>0</v>
      </c>
      <c r="CI339" s="211">
        <f t="shared" si="742"/>
        <v>0</v>
      </c>
      <c r="CJ339" s="211">
        <f t="shared" si="742"/>
        <v>0</v>
      </c>
      <c r="CK339" s="211">
        <f t="shared" si="742"/>
        <v>0</v>
      </c>
      <c r="CL339" s="211">
        <f t="shared" si="742"/>
        <v>0</v>
      </c>
      <c r="CM339" s="211">
        <f t="shared" si="742"/>
        <v>0</v>
      </c>
      <c r="CN339" s="211">
        <f t="shared" si="742"/>
        <v>0</v>
      </c>
      <c r="CO339" s="211">
        <f t="shared" ref="CO339:EV339" si="743">CO340+CO346+CO350</f>
        <v>0</v>
      </c>
      <c r="CP339" s="211">
        <f t="shared" si="743"/>
        <v>0</v>
      </c>
      <c r="CQ339" s="211">
        <f t="shared" si="743"/>
        <v>0</v>
      </c>
      <c r="CR339" s="211">
        <f t="shared" si="743"/>
        <v>0</v>
      </c>
      <c r="CS339" s="211">
        <f t="shared" si="743"/>
        <v>0</v>
      </c>
      <c r="CT339" s="211">
        <f t="shared" si="743"/>
        <v>0</v>
      </c>
      <c r="CU339" s="211">
        <f t="shared" si="743"/>
        <v>0</v>
      </c>
      <c r="CV339" s="211">
        <f t="shared" si="743"/>
        <v>0</v>
      </c>
      <c r="CW339" s="211">
        <f t="shared" si="743"/>
        <v>0</v>
      </c>
      <c r="CX339" s="211">
        <f t="shared" si="743"/>
        <v>0</v>
      </c>
      <c r="CY339" s="211">
        <f t="shared" si="743"/>
        <v>0</v>
      </c>
      <c r="CZ339" s="211">
        <f t="shared" si="743"/>
        <v>0</v>
      </c>
      <c r="DA339" s="211">
        <f t="shared" si="743"/>
        <v>0</v>
      </c>
      <c r="DB339" s="211">
        <f t="shared" si="743"/>
        <v>0</v>
      </c>
      <c r="DC339" s="211">
        <f t="shared" si="743"/>
        <v>0</v>
      </c>
      <c r="DD339" s="211">
        <f t="shared" si="743"/>
        <v>0</v>
      </c>
      <c r="DE339" s="211">
        <f t="shared" si="743"/>
        <v>464349775.75</v>
      </c>
      <c r="DF339" s="211">
        <f t="shared" si="743"/>
        <v>701349776</v>
      </c>
      <c r="DG339" s="211">
        <f t="shared" si="743"/>
        <v>451702204</v>
      </c>
      <c r="DH339" s="211">
        <f t="shared" si="743"/>
        <v>448863928</v>
      </c>
      <c r="DI339" s="211">
        <f t="shared" si="743"/>
        <v>0</v>
      </c>
      <c r="DJ339" s="211">
        <f t="shared" si="743"/>
        <v>0</v>
      </c>
      <c r="DK339" s="211">
        <f t="shared" si="743"/>
        <v>0</v>
      </c>
      <c r="DL339" s="211">
        <f t="shared" si="743"/>
        <v>0</v>
      </c>
      <c r="DM339" s="211">
        <f t="shared" si="743"/>
        <v>0</v>
      </c>
      <c r="DN339" s="211">
        <f t="shared" si="743"/>
        <v>0</v>
      </c>
      <c r="DO339" s="211">
        <f t="shared" si="743"/>
        <v>160000000</v>
      </c>
      <c r="DP339" s="211">
        <f t="shared" si="743"/>
        <v>91958996</v>
      </c>
      <c r="DQ339" s="211">
        <f t="shared" si="743"/>
        <v>91403396</v>
      </c>
      <c r="DR339" s="211">
        <f t="shared" si="743"/>
        <v>0</v>
      </c>
      <c r="DS339" s="211">
        <f t="shared" si="743"/>
        <v>478280269.023</v>
      </c>
      <c r="DT339" s="211">
        <f t="shared" si="743"/>
        <v>454000000</v>
      </c>
      <c r="DU339" s="211">
        <f t="shared" si="743"/>
        <v>268562673</v>
      </c>
      <c r="DV339" s="211">
        <f t="shared" si="743"/>
        <v>264287673</v>
      </c>
      <c r="DW339" s="211">
        <f t="shared" si="743"/>
        <v>0</v>
      </c>
      <c r="DX339" s="211">
        <f t="shared" si="743"/>
        <v>0</v>
      </c>
      <c r="DY339" s="211">
        <f t="shared" si="743"/>
        <v>0</v>
      </c>
      <c r="DZ339" s="211">
        <f t="shared" si="743"/>
        <v>0</v>
      </c>
      <c r="EA339" s="211">
        <f t="shared" si="743"/>
        <v>0</v>
      </c>
      <c r="EB339" s="211">
        <f t="shared" si="743"/>
        <v>0</v>
      </c>
      <c r="EC339" s="211">
        <f t="shared" si="743"/>
        <v>0</v>
      </c>
      <c r="ED339" s="211">
        <f t="shared" si="743"/>
        <v>0</v>
      </c>
      <c r="EE339" s="211">
        <f t="shared" si="743"/>
        <v>0</v>
      </c>
      <c r="EF339" s="211">
        <f t="shared" si="743"/>
        <v>0</v>
      </c>
      <c r="EG339" s="211">
        <f t="shared" si="743"/>
        <v>0</v>
      </c>
      <c r="EH339" s="211">
        <f t="shared" si="743"/>
        <v>0</v>
      </c>
      <c r="EI339" s="211">
        <f t="shared" si="743"/>
        <v>0</v>
      </c>
      <c r="EJ339" s="211">
        <f t="shared" si="743"/>
        <v>0</v>
      </c>
      <c r="EK339" s="211">
        <f t="shared" si="743"/>
        <v>0</v>
      </c>
      <c r="EL339" s="211">
        <f t="shared" si="743"/>
        <v>0</v>
      </c>
      <c r="EM339" s="211">
        <f t="shared" si="743"/>
        <v>0</v>
      </c>
      <c r="EN339" s="211">
        <f t="shared" si="743"/>
        <v>0</v>
      </c>
      <c r="EO339" s="211">
        <f t="shared" si="743"/>
        <v>0</v>
      </c>
      <c r="EP339" s="211">
        <f t="shared" si="743"/>
        <v>0</v>
      </c>
      <c r="EQ339" s="211">
        <f t="shared" si="743"/>
        <v>0</v>
      </c>
      <c r="ER339" s="211">
        <f t="shared" si="743"/>
        <v>0</v>
      </c>
      <c r="ES339" s="211">
        <f t="shared" si="743"/>
        <v>0</v>
      </c>
      <c r="ET339" s="211">
        <f t="shared" si="743"/>
        <v>0</v>
      </c>
      <c r="EU339" s="211">
        <f t="shared" si="743"/>
        <v>0</v>
      </c>
      <c r="EV339" s="211">
        <f t="shared" si="743"/>
        <v>0</v>
      </c>
      <c r="EW339" s="211">
        <f t="shared" ref="EW339" si="744">EW340+EW346+EW350</f>
        <v>478280269.023</v>
      </c>
      <c r="EX339" s="211">
        <f t="shared" ref="EX339:GZ339" si="745">EX340+EX346+EX350</f>
        <v>614000000</v>
      </c>
      <c r="EY339" s="211">
        <f t="shared" si="745"/>
        <v>360521669</v>
      </c>
      <c r="EZ339" s="211">
        <f t="shared" si="745"/>
        <v>355691069</v>
      </c>
      <c r="FA339" s="211">
        <f t="shared" si="745"/>
        <v>0</v>
      </c>
      <c r="FB339" s="211">
        <f t="shared" si="745"/>
        <v>0</v>
      </c>
      <c r="FC339" s="211">
        <f t="shared" si="745"/>
        <v>0</v>
      </c>
      <c r="FD339" s="211">
        <f t="shared" si="745"/>
        <v>0</v>
      </c>
      <c r="FE339" s="211">
        <f t="shared" si="745"/>
        <v>0</v>
      </c>
      <c r="FF339" s="211">
        <f t="shared" si="745"/>
        <v>0</v>
      </c>
      <c r="FG339" s="211">
        <f t="shared" si="745"/>
        <v>0</v>
      </c>
      <c r="FH339" s="211">
        <f t="shared" si="745"/>
        <v>90000000</v>
      </c>
      <c r="FI339" s="211">
        <f t="shared" si="745"/>
        <v>0</v>
      </c>
      <c r="FJ339" s="211">
        <f t="shared" si="745"/>
        <v>0</v>
      </c>
      <c r="FK339" s="211">
        <f t="shared" si="745"/>
        <v>0</v>
      </c>
      <c r="FL339" s="211">
        <f t="shared" si="745"/>
        <v>492628677.08999997</v>
      </c>
      <c r="FM339" s="211">
        <f t="shared" si="745"/>
        <v>455000000</v>
      </c>
      <c r="FN339" s="211">
        <f t="shared" si="745"/>
        <v>153221254</v>
      </c>
      <c r="FO339" s="211">
        <f t="shared" si="745"/>
        <v>62257922</v>
      </c>
      <c r="FP339" s="211">
        <f t="shared" si="745"/>
        <v>0</v>
      </c>
      <c r="FQ339" s="211">
        <f t="shared" si="745"/>
        <v>0</v>
      </c>
      <c r="FR339" s="211">
        <f t="shared" si="745"/>
        <v>0</v>
      </c>
      <c r="FS339" s="211">
        <f t="shared" si="745"/>
        <v>0</v>
      </c>
      <c r="FT339" s="211">
        <f t="shared" si="745"/>
        <v>0</v>
      </c>
      <c r="FU339" s="211">
        <f t="shared" si="745"/>
        <v>0</v>
      </c>
      <c r="FV339" s="211">
        <f t="shared" si="745"/>
        <v>0</v>
      </c>
      <c r="FW339" s="211">
        <f t="shared" si="745"/>
        <v>0</v>
      </c>
      <c r="FX339" s="211">
        <f t="shared" si="745"/>
        <v>0</v>
      </c>
      <c r="FY339" s="211">
        <f t="shared" si="745"/>
        <v>0</v>
      </c>
      <c r="FZ339" s="211">
        <f t="shared" si="745"/>
        <v>0</v>
      </c>
      <c r="GA339" s="211">
        <f t="shared" si="745"/>
        <v>0</v>
      </c>
      <c r="GB339" s="211">
        <f t="shared" si="745"/>
        <v>0</v>
      </c>
      <c r="GC339" s="211">
        <f t="shared" si="745"/>
        <v>0</v>
      </c>
      <c r="GD339" s="211">
        <f t="shared" si="745"/>
        <v>0</v>
      </c>
      <c r="GE339" s="211">
        <f t="shared" si="745"/>
        <v>0</v>
      </c>
      <c r="GF339" s="211">
        <f t="shared" si="745"/>
        <v>0</v>
      </c>
      <c r="GG339" s="211">
        <f t="shared" si="745"/>
        <v>0</v>
      </c>
      <c r="GH339" s="211">
        <f t="shared" si="745"/>
        <v>0</v>
      </c>
      <c r="GI339" s="211">
        <f t="shared" si="745"/>
        <v>0</v>
      </c>
      <c r="GJ339" s="211">
        <f t="shared" si="745"/>
        <v>0</v>
      </c>
      <c r="GK339" s="211">
        <f t="shared" si="745"/>
        <v>0</v>
      </c>
      <c r="GL339" s="211">
        <f t="shared" si="745"/>
        <v>0</v>
      </c>
      <c r="GM339" s="211">
        <f t="shared" si="745"/>
        <v>0</v>
      </c>
      <c r="GN339" s="211">
        <f t="shared" si="745"/>
        <v>0</v>
      </c>
      <c r="GO339" s="211">
        <f t="shared" si="745"/>
        <v>0</v>
      </c>
      <c r="GP339" s="211">
        <f t="shared" si="745"/>
        <v>0</v>
      </c>
      <c r="GQ339" s="211">
        <f t="shared" si="745"/>
        <v>0</v>
      </c>
      <c r="GR339" s="211">
        <f t="shared" si="745"/>
        <v>0</v>
      </c>
      <c r="GS339" s="211">
        <f t="shared" si="745"/>
        <v>0</v>
      </c>
      <c r="GT339" s="211">
        <f t="shared" si="745"/>
        <v>0</v>
      </c>
      <c r="GU339" s="211">
        <f t="shared" si="745"/>
        <v>492628677.08999997</v>
      </c>
      <c r="GV339" s="211">
        <f t="shared" si="745"/>
        <v>545000000</v>
      </c>
      <c r="GW339" s="211">
        <f t="shared" si="745"/>
        <v>153221254</v>
      </c>
      <c r="GX339" s="211">
        <f t="shared" si="745"/>
        <v>62257922</v>
      </c>
      <c r="GY339" s="211">
        <f t="shared" si="745"/>
        <v>0</v>
      </c>
      <c r="GZ339" s="825">
        <f t="shared" si="745"/>
        <v>1972258721.8629999</v>
      </c>
      <c r="HA339" s="256"/>
      <c r="HB339" s="263"/>
      <c r="HC339" s="326"/>
    </row>
    <row r="340" spans="1:211" ht="24.75" customHeight="1" x14ac:dyDescent="0.2">
      <c r="A340" s="782"/>
      <c r="B340" s="783"/>
      <c r="C340" s="266">
        <v>78</v>
      </c>
      <c r="D340" s="267" t="s">
        <v>775</v>
      </c>
      <c r="E340" s="270"/>
      <c r="F340" s="270"/>
      <c r="G340" s="269"/>
      <c r="H340" s="269"/>
      <c r="I340" s="269"/>
      <c r="J340" s="269"/>
      <c r="K340" s="269"/>
      <c r="L340" s="269"/>
      <c r="M340" s="269"/>
      <c r="N340" s="269"/>
      <c r="O340" s="269"/>
      <c r="P340" s="269"/>
      <c r="Q340" s="269"/>
      <c r="R340" s="269"/>
      <c r="S340" s="269"/>
      <c r="T340" s="269"/>
      <c r="U340" s="269"/>
      <c r="V340" s="269"/>
      <c r="W340" s="269"/>
      <c r="X340" s="269"/>
      <c r="Y340" s="269"/>
      <c r="Z340" s="269"/>
      <c r="AA340" s="269"/>
      <c r="AB340" s="269"/>
      <c r="AC340" s="215">
        <f t="shared" ref="AC340:BL340" si="746">SUM(AC341:AC345)</f>
        <v>0</v>
      </c>
      <c r="AD340" s="215">
        <f t="shared" si="746"/>
        <v>0</v>
      </c>
      <c r="AE340" s="215">
        <f t="shared" si="746"/>
        <v>0</v>
      </c>
      <c r="AF340" s="215">
        <f t="shared" si="746"/>
        <v>0</v>
      </c>
      <c r="AG340" s="215">
        <f t="shared" si="746"/>
        <v>0</v>
      </c>
      <c r="AH340" s="215">
        <f t="shared" si="746"/>
        <v>0</v>
      </c>
      <c r="AI340" s="215">
        <f t="shared" si="746"/>
        <v>0</v>
      </c>
      <c r="AJ340" s="215">
        <f t="shared" si="746"/>
        <v>0</v>
      </c>
      <c r="AK340" s="215">
        <f t="shared" si="746"/>
        <v>465000000</v>
      </c>
      <c r="AL340" s="215">
        <f t="shared" si="746"/>
        <v>465000000</v>
      </c>
      <c r="AM340" s="215">
        <f t="shared" si="746"/>
        <v>226426745</v>
      </c>
      <c r="AN340" s="215">
        <f t="shared" si="746"/>
        <v>210885945</v>
      </c>
      <c r="AO340" s="215">
        <f t="shared" si="746"/>
        <v>0</v>
      </c>
      <c r="AP340" s="215">
        <f t="shared" si="746"/>
        <v>0</v>
      </c>
      <c r="AQ340" s="215">
        <f t="shared" si="746"/>
        <v>0</v>
      </c>
      <c r="AR340" s="215">
        <f t="shared" si="746"/>
        <v>0</v>
      </c>
      <c r="AS340" s="215">
        <f t="shared" si="746"/>
        <v>0</v>
      </c>
      <c r="AT340" s="215">
        <f t="shared" si="746"/>
        <v>0</v>
      </c>
      <c r="AU340" s="215">
        <f t="shared" si="746"/>
        <v>0</v>
      </c>
      <c r="AV340" s="215">
        <f t="shared" si="746"/>
        <v>0</v>
      </c>
      <c r="AW340" s="215">
        <f t="shared" si="746"/>
        <v>0</v>
      </c>
      <c r="AX340" s="215">
        <f t="shared" si="746"/>
        <v>0</v>
      </c>
      <c r="AY340" s="215">
        <f t="shared" si="746"/>
        <v>0</v>
      </c>
      <c r="AZ340" s="215">
        <f t="shared" si="746"/>
        <v>0</v>
      </c>
      <c r="BA340" s="215">
        <f t="shared" si="746"/>
        <v>0</v>
      </c>
      <c r="BB340" s="215">
        <f t="shared" si="746"/>
        <v>0</v>
      </c>
      <c r="BC340" s="215">
        <f t="shared" si="746"/>
        <v>0</v>
      </c>
      <c r="BD340" s="215">
        <f t="shared" si="746"/>
        <v>0</v>
      </c>
      <c r="BE340" s="215">
        <f t="shared" si="746"/>
        <v>0</v>
      </c>
      <c r="BF340" s="215">
        <f t="shared" si="746"/>
        <v>0</v>
      </c>
      <c r="BG340" s="215">
        <f t="shared" si="746"/>
        <v>0</v>
      </c>
      <c r="BH340" s="215">
        <f t="shared" si="746"/>
        <v>0</v>
      </c>
      <c r="BI340" s="215">
        <f t="shared" si="746"/>
        <v>0</v>
      </c>
      <c r="BJ340" s="215">
        <f t="shared" si="746"/>
        <v>0</v>
      </c>
      <c r="BK340" s="215">
        <f t="shared" si="746"/>
        <v>0</v>
      </c>
      <c r="BL340" s="215">
        <f t="shared" si="746"/>
        <v>0</v>
      </c>
      <c r="BM340" s="215">
        <f t="shared" ref="BM340:DX340" si="747">SUM(BM341:BM345)</f>
        <v>465000000</v>
      </c>
      <c r="BN340" s="215">
        <f t="shared" si="747"/>
        <v>465000000</v>
      </c>
      <c r="BO340" s="215">
        <f t="shared" si="747"/>
        <v>226426745</v>
      </c>
      <c r="BP340" s="215">
        <f t="shared" si="747"/>
        <v>210885945</v>
      </c>
      <c r="BQ340" s="215">
        <f t="shared" si="747"/>
        <v>0</v>
      </c>
      <c r="BR340" s="215">
        <f t="shared" si="747"/>
        <v>0</v>
      </c>
      <c r="BS340" s="215">
        <f t="shared" si="747"/>
        <v>0</v>
      </c>
      <c r="BT340" s="215">
        <f t="shared" si="747"/>
        <v>0</v>
      </c>
      <c r="BU340" s="215">
        <f t="shared" si="747"/>
        <v>0</v>
      </c>
      <c r="BV340" s="215">
        <f t="shared" si="747"/>
        <v>187000000</v>
      </c>
      <c r="BW340" s="215">
        <f t="shared" si="747"/>
        <v>132793333</v>
      </c>
      <c r="BX340" s="215">
        <f t="shared" si="747"/>
        <v>132793333</v>
      </c>
      <c r="BY340" s="215">
        <f t="shared" si="747"/>
        <v>0</v>
      </c>
      <c r="BZ340" s="215">
        <f t="shared" si="747"/>
        <v>390189775.75</v>
      </c>
      <c r="CA340" s="215">
        <f t="shared" si="747"/>
        <v>440189776</v>
      </c>
      <c r="CB340" s="215">
        <f t="shared" si="747"/>
        <v>245193971</v>
      </c>
      <c r="CC340" s="215">
        <f t="shared" si="747"/>
        <v>242355695</v>
      </c>
      <c r="CD340" s="215">
        <f t="shared" si="747"/>
        <v>0</v>
      </c>
      <c r="CE340" s="215">
        <f t="shared" si="747"/>
        <v>0</v>
      </c>
      <c r="CF340" s="215">
        <f t="shared" si="747"/>
        <v>0</v>
      </c>
      <c r="CG340" s="215">
        <f t="shared" si="747"/>
        <v>0</v>
      </c>
      <c r="CH340" s="215">
        <f t="shared" si="747"/>
        <v>0</v>
      </c>
      <c r="CI340" s="215">
        <f t="shared" si="747"/>
        <v>0</v>
      </c>
      <c r="CJ340" s="215">
        <f t="shared" si="747"/>
        <v>0</v>
      </c>
      <c r="CK340" s="215">
        <f t="shared" si="747"/>
        <v>0</v>
      </c>
      <c r="CL340" s="215">
        <f t="shared" si="747"/>
        <v>0</v>
      </c>
      <c r="CM340" s="215">
        <f t="shared" si="747"/>
        <v>0</v>
      </c>
      <c r="CN340" s="215">
        <f t="shared" si="747"/>
        <v>0</v>
      </c>
      <c r="CO340" s="215">
        <f t="shared" si="747"/>
        <v>0</v>
      </c>
      <c r="CP340" s="215">
        <f t="shared" si="747"/>
        <v>0</v>
      </c>
      <c r="CQ340" s="215">
        <f t="shared" si="747"/>
        <v>0</v>
      </c>
      <c r="CR340" s="215">
        <f t="shared" si="747"/>
        <v>0</v>
      </c>
      <c r="CS340" s="215">
        <f t="shared" si="747"/>
        <v>0</v>
      </c>
      <c r="CT340" s="215">
        <f t="shared" si="747"/>
        <v>0</v>
      </c>
      <c r="CU340" s="215">
        <f t="shared" si="747"/>
        <v>0</v>
      </c>
      <c r="CV340" s="215">
        <f t="shared" si="747"/>
        <v>0</v>
      </c>
      <c r="CW340" s="215">
        <f t="shared" si="747"/>
        <v>0</v>
      </c>
      <c r="CX340" s="215">
        <f t="shared" si="747"/>
        <v>0</v>
      </c>
      <c r="CY340" s="215">
        <f t="shared" si="747"/>
        <v>0</v>
      </c>
      <c r="CZ340" s="215">
        <f t="shared" si="747"/>
        <v>0</v>
      </c>
      <c r="DA340" s="215">
        <f t="shared" si="747"/>
        <v>0</v>
      </c>
      <c r="DB340" s="215">
        <f t="shared" si="747"/>
        <v>0</v>
      </c>
      <c r="DC340" s="215">
        <f t="shared" si="747"/>
        <v>0</v>
      </c>
      <c r="DD340" s="215">
        <f t="shared" si="747"/>
        <v>0</v>
      </c>
      <c r="DE340" s="215">
        <f t="shared" si="747"/>
        <v>390189775.75</v>
      </c>
      <c r="DF340" s="215">
        <f t="shared" si="747"/>
        <v>627189776</v>
      </c>
      <c r="DG340" s="215">
        <f t="shared" si="747"/>
        <v>377987304</v>
      </c>
      <c r="DH340" s="215">
        <f t="shared" si="747"/>
        <v>375149028</v>
      </c>
      <c r="DI340" s="215">
        <f t="shared" si="747"/>
        <v>0</v>
      </c>
      <c r="DJ340" s="215">
        <f t="shared" si="747"/>
        <v>0</v>
      </c>
      <c r="DK340" s="215">
        <f t="shared" si="747"/>
        <v>0</v>
      </c>
      <c r="DL340" s="215">
        <f t="shared" si="747"/>
        <v>0</v>
      </c>
      <c r="DM340" s="215">
        <f t="shared" si="747"/>
        <v>0</v>
      </c>
      <c r="DN340" s="215">
        <f t="shared" si="747"/>
        <v>0</v>
      </c>
      <c r="DO340" s="215">
        <f t="shared" si="747"/>
        <v>100000000</v>
      </c>
      <c r="DP340" s="215">
        <f t="shared" si="747"/>
        <v>45369130</v>
      </c>
      <c r="DQ340" s="215">
        <f t="shared" si="747"/>
        <v>45369130</v>
      </c>
      <c r="DR340" s="215">
        <f t="shared" si="747"/>
        <v>0</v>
      </c>
      <c r="DS340" s="215">
        <f t="shared" si="747"/>
        <v>401895469.023</v>
      </c>
      <c r="DT340" s="215">
        <f t="shared" si="747"/>
        <v>399000000</v>
      </c>
      <c r="DU340" s="215">
        <f t="shared" si="747"/>
        <v>221593214</v>
      </c>
      <c r="DV340" s="215">
        <f t="shared" si="747"/>
        <v>221593214</v>
      </c>
      <c r="DW340" s="215">
        <f t="shared" si="747"/>
        <v>0</v>
      </c>
      <c r="DX340" s="215">
        <f t="shared" si="747"/>
        <v>0</v>
      </c>
      <c r="DY340" s="215">
        <f t="shared" ref="DY340:EW340" si="748">SUM(DY341:DY345)</f>
        <v>0</v>
      </c>
      <c r="DZ340" s="215">
        <f t="shared" si="748"/>
        <v>0</v>
      </c>
      <c r="EA340" s="215">
        <f t="shared" si="748"/>
        <v>0</v>
      </c>
      <c r="EB340" s="215">
        <f t="shared" si="748"/>
        <v>0</v>
      </c>
      <c r="EC340" s="215">
        <f t="shared" si="748"/>
        <v>0</v>
      </c>
      <c r="ED340" s="215">
        <f t="shared" si="748"/>
        <v>0</v>
      </c>
      <c r="EE340" s="215">
        <f t="shared" si="748"/>
        <v>0</v>
      </c>
      <c r="EF340" s="215">
        <f t="shared" si="748"/>
        <v>0</v>
      </c>
      <c r="EG340" s="215">
        <f t="shared" si="748"/>
        <v>0</v>
      </c>
      <c r="EH340" s="215">
        <f t="shared" si="748"/>
        <v>0</v>
      </c>
      <c r="EI340" s="215">
        <f t="shared" si="748"/>
        <v>0</v>
      </c>
      <c r="EJ340" s="215">
        <f t="shared" si="748"/>
        <v>0</v>
      </c>
      <c r="EK340" s="215">
        <f t="shared" si="748"/>
        <v>0</v>
      </c>
      <c r="EL340" s="215">
        <f t="shared" si="748"/>
        <v>0</v>
      </c>
      <c r="EM340" s="215">
        <f t="shared" si="748"/>
        <v>0</v>
      </c>
      <c r="EN340" s="215">
        <f t="shared" si="748"/>
        <v>0</v>
      </c>
      <c r="EO340" s="215">
        <f t="shared" si="748"/>
        <v>0</v>
      </c>
      <c r="EP340" s="215">
        <f t="shared" si="748"/>
        <v>0</v>
      </c>
      <c r="EQ340" s="215">
        <f t="shared" si="748"/>
        <v>0</v>
      </c>
      <c r="ER340" s="215">
        <f t="shared" si="748"/>
        <v>0</v>
      </c>
      <c r="ES340" s="215">
        <f t="shared" si="748"/>
        <v>0</v>
      </c>
      <c r="ET340" s="215">
        <f t="shared" si="748"/>
        <v>0</v>
      </c>
      <c r="EU340" s="215">
        <f t="shared" si="748"/>
        <v>0</v>
      </c>
      <c r="EV340" s="215">
        <f t="shared" si="748"/>
        <v>0</v>
      </c>
      <c r="EW340" s="215">
        <f t="shared" si="748"/>
        <v>401895469.023</v>
      </c>
      <c r="EX340" s="215">
        <f t="shared" ref="EX340:GZ340" si="749">SUM(EX341:EX345)</f>
        <v>499000000</v>
      </c>
      <c r="EY340" s="215">
        <f t="shared" si="749"/>
        <v>266962344</v>
      </c>
      <c r="EZ340" s="215">
        <f t="shared" si="749"/>
        <v>266962344</v>
      </c>
      <c r="FA340" s="215">
        <f t="shared" si="749"/>
        <v>0</v>
      </c>
      <c r="FB340" s="215">
        <f t="shared" si="749"/>
        <v>0</v>
      </c>
      <c r="FC340" s="215">
        <f t="shared" si="749"/>
        <v>0</v>
      </c>
      <c r="FD340" s="215">
        <f t="shared" si="749"/>
        <v>0</v>
      </c>
      <c r="FE340" s="215">
        <f t="shared" si="749"/>
        <v>0</v>
      </c>
      <c r="FF340" s="215">
        <f t="shared" si="749"/>
        <v>0</v>
      </c>
      <c r="FG340" s="215">
        <f t="shared" si="749"/>
        <v>0</v>
      </c>
      <c r="FH340" s="215">
        <f t="shared" si="749"/>
        <v>50000000</v>
      </c>
      <c r="FI340" s="215">
        <f t="shared" si="749"/>
        <v>0</v>
      </c>
      <c r="FJ340" s="215">
        <f t="shared" si="749"/>
        <v>0</v>
      </c>
      <c r="FK340" s="215">
        <f t="shared" si="749"/>
        <v>0</v>
      </c>
      <c r="FL340" s="215">
        <f t="shared" si="749"/>
        <v>413952333.08999997</v>
      </c>
      <c r="FM340" s="215">
        <f t="shared" si="749"/>
        <v>399000000</v>
      </c>
      <c r="FN340" s="215">
        <f t="shared" si="749"/>
        <v>119354188</v>
      </c>
      <c r="FO340" s="215">
        <f t="shared" si="749"/>
        <v>54359922</v>
      </c>
      <c r="FP340" s="215">
        <f t="shared" si="749"/>
        <v>0</v>
      </c>
      <c r="FQ340" s="215">
        <f t="shared" si="749"/>
        <v>0</v>
      </c>
      <c r="FR340" s="215">
        <f t="shared" si="749"/>
        <v>0</v>
      </c>
      <c r="FS340" s="215">
        <f t="shared" si="749"/>
        <v>0</v>
      </c>
      <c r="FT340" s="215">
        <f t="shared" si="749"/>
        <v>0</v>
      </c>
      <c r="FU340" s="215">
        <f t="shared" si="749"/>
        <v>0</v>
      </c>
      <c r="FV340" s="215">
        <f t="shared" si="749"/>
        <v>0</v>
      </c>
      <c r="FW340" s="215">
        <f t="shared" si="749"/>
        <v>0</v>
      </c>
      <c r="FX340" s="215">
        <f t="shared" si="749"/>
        <v>0</v>
      </c>
      <c r="FY340" s="215">
        <f t="shared" si="749"/>
        <v>0</v>
      </c>
      <c r="FZ340" s="215">
        <f t="shared" si="749"/>
        <v>0</v>
      </c>
      <c r="GA340" s="215">
        <f t="shared" si="749"/>
        <v>0</v>
      </c>
      <c r="GB340" s="215">
        <f t="shared" si="749"/>
        <v>0</v>
      </c>
      <c r="GC340" s="215">
        <f t="shared" si="749"/>
        <v>0</v>
      </c>
      <c r="GD340" s="215">
        <f t="shared" si="749"/>
        <v>0</v>
      </c>
      <c r="GE340" s="215">
        <f t="shared" si="749"/>
        <v>0</v>
      </c>
      <c r="GF340" s="215">
        <f t="shared" si="749"/>
        <v>0</v>
      </c>
      <c r="GG340" s="215">
        <f t="shared" si="749"/>
        <v>0</v>
      </c>
      <c r="GH340" s="215">
        <f t="shared" si="749"/>
        <v>0</v>
      </c>
      <c r="GI340" s="215">
        <f t="shared" si="749"/>
        <v>0</v>
      </c>
      <c r="GJ340" s="215">
        <f t="shared" si="749"/>
        <v>0</v>
      </c>
      <c r="GK340" s="215">
        <f t="shared" si="749"/>
        <v>0</v>
      </c>
      <c r="GL340" s="215">
        <f t="shared" si="749"/>
        <v>0</v>
      </c>
      <c r="GM340" s="215">
        <f t="shared" si="749"/>
        <v>0</v>
      </c>
      <c r="GN340" s="215">
        <f t="shared" si="749"/>
        <v>0</v>
      </c>
      <c r="GO340" s="215">
        <f t="shared" si="749"/>
        <v>0</v>
      </c>
      <c r="GP340" s="215">
        <f t="shared" si="749"/>
        <v>0</v>
      </c>
      <c r="GQ340" s="215">
        <f t="shared" si="749"/>
        <v>0</v>
      </c>
      <c r="GR340" s="215">
        <f t="shared" si="749"/>
        <v>0</v>
      </c>
      <c r="GS340" s="215">
        <f t="shared" si="749"/>
        <v>0</v>
      </c>
      <c r="GT340" s="215">
        <f t="shared" si="749"/>
        <v>0</v>
      </c>
      <c r="GU340" s="215">
        <f t="shared" si="749"/>
        <v>413952333.08999997</v>
      </c>
      <c r="GV340" s="215">
        <f t="shared" si="749"/>
        <v>449000000</v>
      </c>
      <c r="GW340" s="215">
        <f t="shared" si="749"/>
        <v>119354188</v>
      </c>
      <c r="GX340" s="215">
        <f t="shared" si="749"/>
        <v>54359922</v>
      </c>
      <c r="GY340" s="215">
        <f t="shared" si="749"/>
        <v>0</v>
      </c>
      <c r="GZ340" s="771">
        <f t="shared" si="749"/>
        <v>1671037577.8629999</v>
      </c>
      <c r="HA340" s="269"/>
      <c r="HB340" s="266"/>
      <c r="HC340" s="326"/>
    </row>
    <row r="341" spans="1:211" ht="158.25" customHeight="1" x14ac:dyDescent="0.2">
      <c r="A341" s="782"/>
      <c r="B341" s="357"/>
      <c r="C341" s="527">
        <v>13</v>
      </c>
      <c r="D341" s="846" t="s">
        <v>540</v>
      </c>
      <c r="E341" s="844">
        <v>0.71040000000000003</v>
      </c>
      <c r="F341" s="844">
        <v>0.88170000000000004</v>
      </c>
      <c r="G341" s="287">
        <v>226</v>
      </c>
      <c r="H341" s="393" t="s">
        <v>776</v>
      </c>
      <c r="I341" s="297" t="s">
        <v>777</v>
      </c>
      <c r="J341" s="284" t="s">
        <v>636</v>
      </c>
      <c r="K341" s="281">
        <v>14</v>
      </c>
      <c r="L341" s="313" t="s">
        <v>58</v>
      </c>
      <c r="M341" s="313">
        <v>12</v>
      </c>
      <c r="N341" s="313">
        <v>12</v>
      </c>
      <c r="O341" s="281">
        <v>12</v>
      </c>
      <c r="P341" s="430">
        <v>12</v>
      </c>
      <c r="Q341" s="313">
        <v>12</v>
      </c>
      <c r="R341" s="289"/>
      <c r="S341" s="432">
        <v>12</v>
      </c>
      <c r="T341" s="313">
        <v>12</v>
      </c>
      <c r="U341" s="313"/>
      <c r="V341" s="432">
        <v>12</v>
      </c>
      <c r="W341" s="313">
        <v>12</v>
      </c>
      <c r="X341" s="613"/>
      <c r="Y341" s="632">
        <v>3</v>
      </c>
      <c r="Z341" s="579">
        <f>BM341/$BM$340</f>
        <v>0.36256344086021508</v>
      </c>
      <c r="AA341" s="286">
        <v>16</v>
      </c>
      <c r="AB341" s="382" t="s">
        <v>376</v>
      </c>
      <c r="AC341" s="62"/>
      <c r="AD341" s="58"/>
      <c r="AE341" s="59"/>
      <c r="AF341" s="59"/>
      <c r="AG341" s="62"/>
      <c r="AH341" s="58"/>
      <c r="AI341" s="58"/>
      <c r="AJ341" s="58"/>
      <c r="AK341" s="54">
        <v>168592000</v>
      </c>
      <c r="AL341" s="55">
        <v>168592000</v>
      </c>
      <c r="AM341" s="59">
        <v>68343000</v>
      </c>
      <c r="AN341" s="54">
        <v>68343000</v>
      </c>
      <c r="AO341" s="61"/>
      <c r="AP341" s="54"/>
      <c r="AQ341" s="54"/>
      <c r="AR341" s="58"/>
      <c r="AS341" s="62"/>
      <c r="AT341" s="58"/>
      <c r="AU341" s="59"/>
      <c r="AV341" s="59"/>
      <c r="AW341" s="62"/>
      <c r="AX341" s="58"/>
      <c r="AY341" s="58"/>
      <c r="AZ341" s="58"/>
      <c r="BA341" s="62"/>
      <c r="BB341" s="58"/>
      <c r="BC341" s="58"/>
      <c r="BD341" s="58"/>
      <c r="BE341" s="62"/>
      <c r="BF341" s="58"/>
      <c r="BG341" s="59"/>
      <c r="BH341" s="59"/>
      <c r="BI341" s="62"/>
      <c r="BJ341" s="58"/>
      <c r="BK341" s="58"/>
      <c r="BL341" s="58"/>
      <c r="BM341" s="53">
        <f>+AC341+AG341+AK341+AO341+AS341+AW341+BA341+BE341+BI341</f>
        <v>168592000</v>
      </c>
      <c r="BN341" s="54">
        <f t="shared" ref="BN341:BP345" si="750">AD341+AH341+AL341+AP341+AT341+AX341+BB341+BF341+BJ341</f>
        <v>168592000</v>
      </c>
      <c r="BO341" s="54">
        <f t="shared" si="750"/>
        <v>68343000</v>
      </c>
      <c r="BP341" s="54">
        <f t="shared" si="750"/>
        <v>68343000</v>
      </c>
      <c r="BQ341" s="89"/>
      <c r="BR341" s="89"/>
      <c r="BS341" s="89"/>
      <c r="BT341" s="89"/>
      <c r="BU341" s="89"/>
      <c r="BV341" s="89">
        <v>110000000</v>
      </c>
      <c r="BW341" s="89">
        <v>107793333</v>
      </c>
      <c r="BX341" s="89">
        <v>107793333</v>
      </c>
      <c r="BY341" s="89"/>
      <c r="BZ341" s="66">
        <v>140400000</v>
      </c>
      <c r="CA341" s="66">
        <v>185300000</v>
      </c>
      <c r="CB341" s="66">
        <v>106256720</v>
      </c>
      <c r="CC341" s="66">
        <v>106256720</v>
      </c>
      <c r="CD341" s="66"/>
      <c r="CE341" s="88"/>
      <c r="CF341" s="88"/>
      <c r="CG341" s="88"/>
      <c r="CH341" s="88"/>
      <c r="CI341" s="89"/>
      <c r="CJ341" s="89"/>
      <c r="CK341" s="89"/>
      <c r="CL341" s="89"/>
      <c r="CM341" s="89"/>
      <c r="CN341" s="89"/>
      <c r="CO341" s="89"/>
      <c r="CP341" s="89"/>
      <c r="CQ341" s="89"/>
      <c r="CR341" s="89"/>
      <c r="CS341" s="89"/>
      <c r="CT341" s="89"/>
      <c r="CU341" s="89"/>
      <c r="CV341" s="89"/>
      <c r="CW341" s="89"/>
      <c r="CX341" s="89"/>
      <c r="CY341" s="89"/>
      <c r="CZ341" s="89"/>
      <c r="DA341" s="89"/>
      <c r="DB341" s="89"/>
      <c r="DC341" s="89"/>
      <c r="DD341" s="89"/>
      <c r="DE341" s="85">
        <f t="shared" ref="DE341:DH345" si="751">BQ341+BU341+BZ341+CE341+CI341+CM341+CQ341+CV341+DA341</f>
        <v>140400000</v>
      </c>
      <c r="DF341" s="100">
        <f t="shared" si="751"/>
        <v>295300000</v>
      </c>
      <c r="DG341" s="100">
        <f t="shared" si="751"/>
        <v>214050053</v>
      </c>
      <c r="DH341" s="100">
        <f t="shared" si="751"/>
        <v>214050053</v>
      </c>
      <c r="DI341" s="100"/>
      <c r="DJ341" s="88"/>
      <c r="DK341" s="66"/>
      <c r="DL341" s="88"/>
      <c r="DM341" s="88"/>
      <c r="DN341" s="88"/>
      <c r="DO341" s="88">
        <v>40000000</v>
      </c>
      <c r="DP341" s="88">
        <v>31551086</v>
      </c>
      <c r="DQ341" s="88">
        <v>31551086</v>
      </c>
      <c r="DR341" s="88"/>
      <c r="DS341" s="88">
        <v>145700000</v>
      </c>
      <c r="DT341" s="88">
        <v>170000000</v>
      </c>
      <c r="DU341" s="88">
        <v>108823293</v>
      </c>
      <c r="DV341" s="88">
        <v>108823293</v>
      </c>
      <c r="DW341" s="88"/>
      <c r="DX341" s="88"/>
      <c r="DY341" s="88"/>
      <c r="DZ341" s="88"/>
      <c r="EA341" s="88"/>
      <c r="EB341" s="88"/>
      <c r="EC341" s="88"/>
      <c r="ED341" s="88"/>
      <c r="EE341" s="88"/>
      <c r="EF341" s="88"/>
      <c r="EG341" s="88"/>
      <c r="EH341" s="88"/>
      <c r="EI341" s="88"/>
      <c r="EJ341" s="88"/>
      <c r="EK341" s="88"/>
      <c r="EL341" s="88"/>
      <c r="EM341" s="88"/>
      <c r="EN341" s="88"/>
      <c r="EO341" s="88"/>
      <c r="EP341" s="88"/>
      <c r="EQ341" s="88"/>
      <c r="ER341" s="88"/>
      <c r="ES341" s="88"/>
      <c r="ET341" s="87"/>
      <c r="EU341" s="87"/>
      <c r="EV341" s="87"/>
      <c r="EW341" s="85">
        <f t="shared" ref="EW341:EX345" si="752">DJ341+DN341+DS341+DX341+EB341+EF341+EJ341+EN341+ES341</f>
        <v>145700000</v>
      </c>
      <c r="EX341" s="89">
        <f t="shared" si="752"/>
        <v>210000000</v>
      </c>
      <c r="EY341" s="90">
        <f t="shared" ref="EY341:EZ345" si="753">DL341+DP341+DU341+DZ341+ED341+EH341+EL341+EP341+EU341</f>
        <v>140374379</v>
      </c>
      <c r="EZ341" s="90">
        <f t="shared" si="753"/>
        <v>140374379</v>
      </c>
      <c r="FA341" s="192"/>
      <c r="FB341" s="87"/>
      <c r="FC341" s="88"/>
      <c r="FD341" s="88"/>
      <c r="FE341" s="88"/>
      <c r="FF341" s="147"/>
      <c r="FG341" s="87"/>
      <c r="FH341" s="87">
        <v>50000000</v>
      </c>
      <c r="FI341" s="87"/>
      <c r="FJ341" s="87"/>
      <c r="FK341" s="87"/>
      <c r="FL341" s="87">
        <v>150083000</v>
      </c>
      <c r="FM341" s="87">
        <v>200000000</v>
      </c>
      <c r="FN341" s="87">
        <v>56447000</v>
      </c>
      <c r="FO341" s="87">
        <v>21566067</v>
      </c>
      <c r="FP341" s="87"/>
      <c r="FQ341" s="87"/>
      <c r="FR341" s="87"/>
      <c r="FS341" s="87"/>
      <c r="FT341" s="87"/>
      <c r="FU341" s="87"/>
      <c r="FV341" s="87"/>
      <c r="FW341" s="87"/>
      <c r="FX341" s="87"/>
      <c r="FY341" s="87"/>
      <c r="FZ341" s="87"/>
      <c r="GA341" s="87"/>
      <c r="GB341" s="87"/>
      <c r="GC341" s="87"/>
      <c r="GD341" s="87"/>
      <c r="GE341" s="87"/>
      <c r="GF341" s="87"/>
      <c r="GG341" s="87"/>
      <c r="GH341" s="87"/>
      <c r="GI341" s="87"/>
      <c r="GJ341" s="87"/>
      <c r="GK341" s="87"/>
      <c r="GL341" s="87"/>
      <c r="GM341" s="87"/>
      <c r="GN341" s="87"/>
      <c r="GO341" s="87"/>
      <c r="GP341" s="87"/>
      <c r="GQ341" s="87"/>
      <c r="GR341" s="87"/>
      <c r="GS341" s="87"/>
      <c r="GT341" s="87"/>
      <c r="GU341" s="85">
        <f>FB341+FG341+FL341+FQ341+FV341+GA341+GF341+GK341+GP341</f>
        <v>150083000</v>
      </c>
      <c r="GV341" s="85">
        <f t="shared" ref="GV341:GY345" si="754">GQ341+GL341+GG341+GB341+FW341+FR341+FM341+FH341+FC341</f>
        <v>250000000</v>
      </c>
      <c r="GW341" s="85">
        <f t="shared" si="754"/>
        <v>56447000</v>
      </c>
      <c r="GX341" s="85">
        <f t="shared" si="754"/>
        <v>21566067</v>
      </c>
      <c r="GY341" s="85">
        <f t="shared" si="754"/>
        <v>0</v>
      </c>
      <c r="GZ341" s="772">
        <f>BM341+DE341+EW341+GU341</f>
        <v>604775000</v>
      </c>
      <c r="HA341" s="746" t="s">
        <v>1158</v>
      </c>
      <c r="HB341" s="280" t="s">
        <v>1434</v>
      </c>
      <c r="HC341" s="342" t="s">
        <v>1566</v>
      </c>
    </row>
    <row r="342" spans="1:211" ht="158.25" customHeight="1" x14ac:dyDescent="0.2">
      <c r="A342" s="847">
        <v>50</v>
      </c>
      <c r="B342" s="357"/>
      <c r="C342" s="304"/>
      <c r="D342" s="628"/>
      <c r="E342" s="629"/>
      <c r="F342" s="629"/>
      <c r="G342" s="287">
        <v>227</v>
      </c>
      <c r="H342" s="393" t="s">
        <v>778</v>
      </c>
      <c r="I342" s="297" t="s">
        <v>779</v>
      </c>
      <c r="J342" s="284" t="s">
        <v>636</v>
      </c>
      <c r="K342" s="281">
        <v>14</v>
      </c>
      <c r="L342" s="613" t="s">
        <v>58</v>
      </c>
      <c r="M342" s="313">
        <v>12</v>
      </c>
      <c r="N342" s="313">
        <v>12</v>
      </c>
      <c r="O342" s="281">
        <v>12</v>
      </c>
      <c r="P342" s="430">
        <v>12</v>
      </c>
      <c r="Q342" s="313">
        <v>12</v>
      </c>
      <c r="R342" s="289"/>
      <c r="S342" s="432">
        <v>12</v>
      </c>
      <c r="T342" s="313">
        <v>12</v>
      </c>
      <c r="U342" s="313"/>
      <c r="V342" s="432">
        <v>12</v>
      </c>
      <c r="W342" s="313">
        <v>12</v>
      </c>
      <c r="X342" s="613"/>
      <c r="Y342" s="707"/>
      <c r="Z342" s="579">
        <f>BM342/$BM$340</f>
        <v>0.40056344086021506</v>
      </c>
      <c r="AA342" s="286">
        <v>16</v>
      </c>
      <c r="AB342" s="382" t="s">
        <v>376</v>
      </c>
      <c r="AC342" s="62"/>
      <c r="AD342" s="58"/>
      <c r="AE342" s="59"/>
      <c r="AF342" s="59"/>
      <c r="AG342" s="62"/>
      <c r="AH342" s="58"/>
      <c r="AI342" s="58"/>
      <c r="AJ342" s="58"/>
      <c r="AK342" s="54">
        <v>186262000</v>
      </c>
      <c r="AL342" s="54">
        <v>186262000</v>
      </c>
      <c r="AM342" s="54">
        <v>97679975</v>
      </c>
      <c r="AN342" s="59">
        <v>97679975</v>
      </c>
      <c r="AO342" s="61"/>
      <c r="AP342" s="54"/>
      <c r="AQ342" s="54"/>
      <c r="AR342" s="58"/>
      <c r="AS342" s="62"/>
      <c r="AT342" s="58"/>
      <c r="AU342" s="59"/>
      <c r="AV342" s="59"/>
      <c r="AW342" s="62"/>
      <c r="AX342" s="58"/>
      <c r="AY342" s="58"/>
      <c r="AZ342" s="58"/>
      <c r="BA342" s="62"/>
      <c r="BB342" s="58"/>
      <c r="BC342" s="58"/>
      <c r="BD342" s="58"/>
      <c r="BE342" s="62"/>
      <c r="BF342" s="58"/>
      <c r="BG342" s="59"/>
      <c r="BH342" s="59"/>
      <c r="BI342" s="62"/>
      <c r="BJ342" s="58"/>
      <c r="BK342" s="58"/>
      <c r="BL342" s="58"/>
      <c r="BM342" s="53">
        <f>+AC342+AG342+AK342+AO342+AS342+AW342+BA342+BE342+BI342</f>
        <v>186262000</v>
      </c>
      <c r="BN342" s="54">
        <f t="shared" si="750"/>
        <v>186262000</v>
      </c>
      <c r="BO342" s="54">
        <f t="shared" si="750"/>
        <v>97679975</v>
      </c>
      <c r="BP342" s="54">
        <f t="shared" si="750"/>
        <v>97679975</v>
      </c>
      <c r="BQ342" s="89"/>
      <c r="BR342" s="89"/>
      <c r="BS342" s="89"/>
      <c r="BT342" s="89"/>
      <c r="BU342" s="89"/>
      <c r="BV342" s="89">
        <v>52000000</v>
      </c>
      <c r="BW342" s="89"/>
      <c r="BX342" s="89"/>
      <c r="BY342" s="89"/>
      <c r="BZ342" s="88">
        <v>154300000</v>
      </c>
      <c r="CA342" s="66">
        <v>157800000</v>
      </c>
      <c r="CB342" s="66">
        <v>47841999</v>
      </c>
      <c r="CC342" s="66">
        <v>47841999</v>
      </c>
      <c r="CD342" s="66"/>
      <c r="CE342" s="88"/>
      <c r="CF342" s="88"/>
      <c r="CG342" s="88"/>
      <c r="CH342" s="88"/>
      <c r="CI342" s="89"/>
      <c r="CJ342" s="89"/>
      <c r="CK342" s="89"/>
      <c r="CL342" s="89"/>
      <c r="CM342" s="89"/>
      <c r="CN342" s="89"/>
      <c r="CO342" s="89"/>
      <c r="CP342" s="89"/>
      <c r="CQ342" s="89"/>
      <c r="CR342" s="89"/>
      <c r="CS342" s="89"/>
      <c r="CT342" s="89"/>
      <c r="CU342" s="89"/>
      <c r="CV342" s="89"/>
      <c r="CW342" s="89"/>
      <c r="CX342" s="89"/>
      <c r="CY342" s="89"/>
      <c r="CZ342" s="89"/>
      <c r="DA342" s="89"/>
      <c r="DB342" s="89"/>
      <c r="DC342" s="89"/>
      <c r="DD342" s="89"/>
      <c r="DE342" s="85">
        <f t="shared" si="751"/>
        <v>154300000</v>
      </c>
      <c r="DF342" s="100">
        <f t="shared" si="751"/>
        <v>209800000</v>
      </c>
      <c r="DG342" s="100">
        <f t="shared" si="751"/>
        <v>47841999</v>
      </c>
      <c r="DH342" s="100">
        <f t="shared" si="751"/>
        <v>47841999</v>
      </c>
      <c r="DI342" s="100"/>
      <c r="DJ342" s="88"/>
      <c r="DK342" s="66"/>
      <c r="DL342" s="88"/>
      <c r="DM342" s="88"/>
      <c r="DN342" s="88"/>
      <c r="DO342" s="88">
        <v>50000000</v>
      </c>
      <c r="DP342" s="88">
        <v>5500000</v>
      </c>
      <c r="DQ342" s="88">
        <v>5500000</v>
      </c>
      <c r="DR342" s="88"/>
      <c r="DS342" s="88">
        <v>160950000</v>
      </c>
      <c r="DT342" s="88">
        <v>140000000</v>
      </c>
      <c r="DU342" s="88">
        <v>31223000</v>
      </c>
      <c r="DV342" s="88">
        <v>31223000</v>
      </c>
      <c r="DW342" s="88"/>
      <c r="DX342" s="88"/>
      <c r="DY342" s="88"/>
      <c r="DZ342" s="88"/>
      <c r="EA342" s="88"/>
      <c r="EB342" s="88"/>
      <c r="EC342" s="88"/>
      <c r="ED342" s="88"/>
      <c r="EE342" s="88"/>
      <c r="EF342" s="88"/>
      <c r="EG342" s="88"/>
      <c r="EH342" s="88"/>
      <c r="EI342" s="88"/>
      <c r="EJ342" s="88"/>
      <c r="EK342" s="88"/>
      <c r="EL342" s="88"/>
      <c r="EM342" s="88"/>
      <c r="EN342" s="88"/>
      <c r="EO342" s="88"/>
      <c r="EP342" s="88"/>
      <c r="EQ342" s="88"/>
      <c r="ER342" s="88"/>
      <c r="ES342" s="88"/>
      <c r="ET342" s="87"/>
      <c r="EU342" s="87"/>
      <c r="EV342" s="87"/>
      <c r="EW342" s="85">
        <f t="shared" si="752"/>
        <v>160950000</v>
      </c>
      <c r="EX342" s="89">
        <f t="shared" si="752"/>
        <v>190000000</v>
      </c>
      <c r="EY342" s="90">
        <f t="shared" si="753"/>
        <v>36723000</v>
      </c>
      <c r="EZ342" s="90">
        <f t="shared" si="753"/>
        <v>36723000</v>
      </c>
      <c r="FA342" s="192"/>
      <c r="FB342" s="87"/>
      <c r="FC342" s="88"/>
      <c r="FD342" s="88"/>
      <c r="FE342" s="88"/>
      <c r="FF342" s="147"/>
      <c r="FG342" s="87"/>
      <c r="FH342" s="87"/>
      <c r="FI342" s="87"/>
      <c r="FJ342" s="87"/>
      <c r="FK342" s="87"/>
      <c r="FL342" s="87">
        <v>165814000</v>
      </c>
      <c r="FM342" s="87">
        <v>40000000</v>
      </c>
      <c r="FN342" s="87">
        <v>5010933</v>
      </c>
      <c r="FO342" s="87">
        <v>5010933</v>
      </c>
      <c r="FP342" s="87"/>
      <c r="FQ342" s="87"/>
      <c r="FR342" s="87"/>
      <c r="FS342" s="87"/>
      <c r="FT342" s="87"/>
      <c r="FU342" s="87"/>
      <c r="FV342" s="87"/>
      <c r="FW342" s="87"/>
      <c r="FX342" s="87"/>
      <c r="FY342" s="87"/>
      <c r="FZ342" s="87"/>
      <c r="GA342" s="87"/>
      <c r="GB342" s="87"/>
      <c r="GC342" s="87"/>
      <c r="GD342" s="87"/>
      <c r="GE342" s="87"/>
      <c r="GF342" s="87"/>
      <c r="GG342" s="87"/>
      <c r="GH342" s="87"/>
      <c r="GI342" s="87"/>
      <c r="GJ342" s="87"/>
      <c r="GK342" s="87"/>
      <c r="GL342" s="87"/>
      <c r="GM342" s="87"/>
      <c r="GN342" s="87"/>
      <c r="GO342" s="87"/>
      <c r="GP342" s="87"/>
      <c r="GQ342" s="87"/>
      <c r="GR342" s="87"/>
      <c r="GS342" s="87"/>
      <c r="GT342" s="87"/>
      <c r="GU342" s="85">
        <f>FB342+FG342+FL342+FQ342+FV342+GA342+GF342+GK342+GP342</f>
        <v>165814000</v>
      </c>
      <c r="GV342" s="85">
        <f t="shared" si="754"/>
        <v>40000000</v>
      </c>
      <c r="GW342" s="85">
        <f t="shared" si="754"/>
        <v>5010933</v>
      </c>
      <c r="GX342" s="85">
        <f t="shared" si="754"/>
        <v>5010933</v>
      </c>
      <c r="GY342" s="85">
        <f t="shared" si="754"/>
        <v>0</v>
      </c>
      <c r="GZ342" s="772">
        <f>BM342+DE342+EW342+GU342</f>
        <v>667326000</v>
      </c>
      <c r="HA342" s="746" t="s">
        <v>1159</v>
      </c>
      <c r="HB342" s="280" t="s">
        <v>1435</v>
      </c>
      <c r="HC342" s="342" t="s">
        <v>1567</v>
      </c>
    </row>
    <row r="343" spans="1:211" ht="158.25" customHeight="1" x14ac:dyDescent="0.2">
      <c r="A343" s="782"/>
      <c r="B343" s="357"/>
      <c r="C343" s="304"/>
      <c r="D343" s="628"/>
      <c r="E343" s="629"/>
      <c r="F343" s="629"/>
      <c r="G343" s="287">
        <v>228</v>
      </c>
      <c r="H343" s="393" t="s">
        <v>780</v>
      </c>
      <c r="I343" s="297" t="s">
        <v>781</v>
      </c>
      <c r="J343" s="284" t="s">
        <v>636</v>
      </c>
      <c r="K343" s="281">
        <v>14</v>
      </c>
      <c r="L343" s="613" t="s">
        <v>58</v>
      </c>
      <c r="M343" s="313">
        <v>2</v>
      </c>
      <c r="N343" s="313">
        <v>2</v>
      </c>
      <c r="O343" s="281">
        <v>2</v>
      </c>
      <c r="P343" s="430">
        <v>2</v>
      </c>
      <c r="Q343" s="313">
        <v>2</v>
      </c>
      <c r="R343" s="289"/>
      <c r="S343" s="432">
        <v>2</v>
      </c>
      <c r="T343" s="313">
        <v>2</v>
      </c>
      <c r="U343" s="313"/>
      <c r="V343" s="430">
        <v>2</v>
      </c>
      <c r="W343" s="313">
        <v>2</v>
      </c>
      <c r="X343" s="613"/>
      <c r="Y343" s="707">
        <v>0.5</v>
      </c>
      <c r="Z343" s="579">
        <f>BM343/$BM$340</f>
        <v>6.4399999999999999E-2</v>
      </c>
      <c r="AA343" s="286">
        <v>16</v>
      </c>
      <c r="AB343" s="382" t="s">
        <v>376</v>
      </c>
      <c r="AC343" s="62"/>
      <c r="AD343" s="58"/>
      <c r="AE343" s="59"/>
      <c r="AF343" s="59"/>
      <c r="AG343" s="62"/>
      <c r="AH343" s="58"/>
      <c r="AI343" s="58"/>
      <c r="AJ343" s="58"/>
      <c r="AK343" s="54">
        <v>29946000</v>
      </c>
      <c r="AL343" s="55">
        <v>29946000</v>
      </c>
      <c r="AM343" s="54">
        <v>11612970</v>
      </c>
      <c r="AN343" s="54">
        <v>11612970</v>
      </c>
      <c r="AO343" s="61"/>
      <c r="AP343" s="54"/>
      <c r="AQ343" s="54"/>
      <c r="AR343" s="58"/>
      <c r="AS343" s="62"/>
      <c r="AT343" s="58"/>
      <c r="AU343" s="59"/>
      <c r="AV343" s="59"/>
      <c r="AW343" s="62"/>
      <c r="AX343" s="58"/>
      <c r="AY343" s="58"/>
      <c r="AZ343" s="58"/>
      <c r="BA343" s="62"/>
      <c r="BB343" s="58"/>
      <c r="BC343" s="58"/>
      <c r="BD343" s="58"/>
      <c r="BE343" s="62"/>
      <c r="BF343" s="58"/>
      <c r="BG343" s="59"/>
      <c r="BH343" s="59"/>
      <c r="BI343" s="62"/>
      <c r="BJ343" s="58"/>
      <c r="BK343" s="58"/>
      <c r="BL343" s="58"/>
      <c r="BM343" s="53">
        <f>+AC343+AG343+AK343+AO343+AS343+AW343+BA343+BE343+BI343</f>
        <v>29946000</v>
      </c>
      <c r="BN343" s="54">
        <f t="shared" si="750"/>
        <v>29946000</v>
      </c>
      <c r="BO343" s="54">
        <f t="shared" si="750"/>
        <v>11612970</v>
      </c>
      <c r="BP343" s="54">
        <f t="shared" si="750"/>
        <v>11612970</v>
      </c>
      <c r="BQ343" s="89"/>
      <c r="BR343" s="89"/>
      <c r="BS343" s="89"/>
      <c r="BT343" s="89"/>
      <c r="BU343" s="89"/>
      <c r="BV343" s="89"/>
      <c r="BW343" s="89"/>
      <c r="BX343" s="89"/>
      <c r="BY343" s="89"/>
      <c r="BZ343" s="88">
        <v>25100000</v>
      </c>
      <c r="CA343" s="66">
        <v>25100000</v>
      </c>
      <c r="CB343" s="66">
        <v>22105476</v>
      </c>
      <c r="CC343" s="66">
        <v>19267200</v>
      </c>
      <c r="CD343" s="66"/>
      <c r="CE343" s="88"/>
      <c r="CF343" s="88"/>
      <c r="CG343" s="88"/>
      <c r="CH343" s="88"/>
      <c r="CI343" s="89"/>
      <c r="CJ343" s="89"/>
      <c r="CK343" s="89"/>
      <c r="CL343" s="89"/>
      <c r="CM343" s="89"/>
      <c r="CN343" s="89"/>
      <c r="CO343" s="89"/>
      <c r="CP343" s="89"/>
      <c r="CQ343" s="89"/>
      <c r="CR343" s="89"/>
      <c r="CS343" s="89"/>
      <c r="CT343" s="89"/>
      <c r="CU343" s="89"/>
      <c r="CV343" s="89"/>
      <c r="CW343" s="89"/>
      <c r="CX343" s="89"/>
      <c r="CY343" s="89"/>
      <c r="CZ343" s="89"/>
      <c r="DA343" s="89"/>
      <c r="DB343" s="89"/>
      <c r="DC343" s="89"/>
      <c r="DD343" s="89"/>
      <c r="DE343" s="85">
        <f t="shared" si="751"/>
        <v>25100000</v>
      </c>
      <c r="DF343" s="100">
        <f t="shared" si="751"/>
        <v>25100000</v>
      </c>
      <c r="DG343" s="100">
        <f t="shared" si="751"/>
        <v>22105476</v>
      </c>
      <c r="DH343" s="100">
        <f t="shared" si="751"/>
        <v>19267200</v>
      </c>
      <c r="DI343" s="100"/>
      <c r="DJ343" s="88"/>
      <c r="DK343" s="66"/>
      <c r="DL343" s="88"/>
      <c r="DM343" s="88"/>
      <c r="DN343" s="88"/>
      <c r="DO343" s="88">
        <v>5000000</v>
      </c>
      <c r="DP343" s="88">
        <v>3318044</v>
      </c>
      <c r="DQ343" s="88">
        <v>3318044</v>
      </c>
      <c r="DR343" s="88"/>
      <c r="DS343" s="88">
        <v>25800000</v>
      </c>
      <c r="DT343" s="88">
        <v>30000000</v>
      </c>
      <c r="DU343" s="88">
        <v>22546921</v>
      </c>
      <c r="DV343" s="88">
        <v>22546921</v>
      </c>
      <c r="DW343" s="88"/>
      <c r="DX343" s="88"/>
      <c r="DY343" s="88"/>
      <c r="DZ343" s="88"/>
      <c r="EA343" s="88"/>
      <c r="EB343" s="88"/>
      <c r="EC343" s="88"/>
      <c r="ED343" s="88"/>
      <c r="EE343" s="88"/>
      <c r="EF343" s="88"/>
      <c r="EG343" s="88"/>
      <c r="EH343" s="88"/>
      <c r="EI343" s="88"/>
      <c r="EJ343" s="88"/>
      <c r="EK343" s="88"/>
      <c r="EL343" s="88"/>
      <c r="EM343" s="88"/>
      <c r="EN343" s="88"/>
      <c r="EO343" s="88"/>
      <c r="EP343" s="88"/>
      <c r="EQ343" s="88"/>
      <c r="ER343" s="88"/>
      <c r="ES343" s="88"/>
      <c r="ET343" s="87"/>
      <c r="EU343" s="87"/>
      <c r="EV343" s="87"/>
      <c r="EW343" s="85">
        <f t="shared" si="752"/>
        <v>25800000</v>
      </c>
      <c r="EX343" s="89">
        <f t="shared" si="752"/>
        <v>35000000</v>
      </c>
      <c r="EY343" s="90">
        <f t="shared" si="753"/>
        <v>25864965</v>
      </c>
      <c r="EZ343" s="90">
        <f t="shared" si="753"/>
        <v>25864965</v>
      </c>
      <c r="FA343" s="192"/>
      <c r="FB343" s="87"/>
      <c r="FC343" s="88"/>
      <c r="FD343" s="88"/>
      <c r="FE343" s="88"/>
      <c r="FF343" s="147"/>
      <c r="FG343" s="87"/>
      <c r="FH343" s="87"/>
      <c r="FI343" s="87"/>
      <c r="FJ343" s="87"/>
      <c r="FK343" s="87"/>
      <c r="FL343" s="87">
        <v>26650000</v>
      </c>
      <c r="FM343" s="87">
        <v>40000000</v>
      </c>
      <c r="FN343" s="87">
        <v>7955922</v>
      </c>
      <c r="FO343" s="87">
        <v>7955922</v>
      </c>
      <c r="FP343" s="87"/>
      <c r="FQ343" s="87"/>
      <c r="FR343" s="87"/>
      <c r="FS343" s="87"/>
      <c r="FT343" s="87"/>
      <c r="FU343" s="87"/>
      <c r="FV343" s="87"/>
      <c r="FW343" s="87"/>
      <c r="FX343" s="87"/>
      <c r="FY343" s="87"/>
      <c r="FZ343" s="87"/>
      <c r="GA343" s="87"/>
      <c r="GB343" s="87"/>
      <c r="GC343" s="87"/>
      <c r="GD343" s="87"/>
      <c r="GE343" s="87"/>
      <c r="GF343" s="87"/>
      <c r="GG343" s="87"/>
      <c r="GH343" s="87"/>
      <c r="GI343" s="87"/>
      <c r="GJ343" s="87"/>
      <c r="GK343" s="87"/>
      <c r="GL343" s="87"/>
      <c r="GM343" s="87"/>
      <c r="GN343" s="87"/>
      <c r="GO343" s="87"/>
      <c r="GP343" s="87"/>
      <c r="GQ343" s="87"/>
      <c r="GR343" s="87"/>
      <c r="GS343" s="87"/>
      <c r="GT343" s="87"/>
      <c r="GU343" s="85">
        <f>FB343+FG343+FL343+FQ343+FV343+GA343+GF343+GK343+GP343</f>
        <v>26650000</v>
      </c>
      <c r="GV343" s="85">
        <f t="shared" si="754"/>
        <v>40000000</v>
      </c>
      <c r="GW343" s="85">
        <f t="shared" si="754"/>
        <v>7955922</v>
      </c>
      <c r="GX343" s="85">
        <f t="shared" si="754"/>
        <v>7955922</v>
      </c>
      <c r="GY343" s="85">
        <f t="shared" si="754"/>
        <v>0</v>
      </c>
      <c r="GZ343" s="772">
        <f>BM343+DE343+EW343+GU343</f>
        <v>107496000</v>
      </c>
      <c r="HA343" s="746" t="s">
        <v>1160</v>
      </c>
      <c r="HB343" s="280" t="s">
        <v>1436</v>
      </c>
      <c r="HC343" s="342" t="s">
        <v>1568</v>
      </c>
    </row>
    <row r="344" spans="1:211" ht="158.25" customHeight="1" x14ac:dyDescent="0.2">
      <c r="A344" s="782"/>
      <c r="B344" s="357"/>
      <c r="C344" s="304"/>
      <c r="D344" s="628"/>
      <c r="E344" s="629"/>
      <c r="F344" s="629"/>
      <c r="G344" s="287">
        <v>229</v>
      </c>
      <c r="H344" s="393" t="s">
        <v>782</v>
      </c>
      <c r="I344" s="297" t="s">
        <v>783</v>
      </c>
      <c r="J344" s="284" t="s">
        <v>636</v>
      </c>
      <c r="K344" s="281">
        <v>14</v>
      </c>
      <c r="L344" s="613" t="s">
        <v>58</v>
      </c>
      <c r="M344" s="630">
        <v>13</v>
      </c>
      <c r="N344" s="630">
        <v>13</v>
      </c>
      <c r="O344" s="281">
        <v>13</v>
      </c>
      <c r="P344" s="438">
        <v>13</v>
      </c>
      <c r="Q344" s="313">
        <v>13</v>
      </c>
      <c r="R344" s="289"/>
      <c r="S344" s="432">
        <v>13</v>
      </c>
      <c r="T344" s="313">
        <v>13</v>
      </c>
      <c r="U344" s="313"/>
      <c r="V344" s="432">
        <v>13</v>
      </c>
      <c r="W344" s="313">
        <v>13</v>
      </c>
      <c r="X344" s="613"/>
      <c r="Y344" s="707">
        <v>1</v>
      </c>
      <c r="Z344" s="579">
        <f>BM344/$BM$340</f>
        <v>0.11118279569892472</v>
      </c>
      <c r="AA344" s="286">
        <v>16</v>
      </c>
      <c r="AB344" s="382" t="s">
        <v>376</v>
      </c>
      <c r="AC344" s="62"/>
      <c r="AD344" s="58"/>
      <c r="AE344" s="59"/>
      <c r="AF344" s="59"/>
      <c r="AG344" s="62"/>
      <c r="AH344" s="58"/>
      <c r="AI344" s="58"/>
      <c r="AJ344" s="58"/>
      <c r="AK344" s="54">
        <v>51700000</v>
      </c>
      <c r="AL344" s="54">
        <v>51700000</v>
      </c>
      <c r="AM344" s="54">
        <v>28500000</v>
      </c>
      <c r="AN344" s="54">
        <v>28500000</v>
      </c>
      <c r="AO344" s="61"/>
      <c r="AP344" s="54"/>
      <c r="AQ344" s="54"/>
      <c r="AR344" s="58"/>
      <c r="AS344" s="62"/>
      <c r="AT344" s="58"/>
      <c r="AU344" s="59"/>
      <c r="AV344" s="59"/>
      <c r="AW344" s="62"/>
      <c r="AX344" s="58"/>
      <c r="AY344" s="58"/>
      <c r="AZ344" s="58"/>
      <c r="BA344" s="62"/>
      <c r="BB344" s="58"/>
      <c r="BC344" s="58"/>
      <c r="BD344" s="58"/>
      <c r="BE344" s="62"/>
      <c r="BF344" s="58"/>
      <c r="BG344" s="59"/>
      <c r="BH344" s="59"/>
      <c r="BI344" s="62"/>
      <c r="BJ344" s="58"/>
      <c r="BK344" s="58"/>
      <c r="BL344" s="58"/>
      <c r="BM344" s="53">
        <f>+AC344+AG344+AK344+AO344+AS344+AW344+BA344+BE344+BI344</f>
        <v>51700000</v>
      </c>
      <c r="BN344" s="54">
        <f t="shared" si="750"/>
        <v>51700000</v>
      </c>
      <c r="BO344" s="54">
        <f t="shared" si="750"/>
        <v>28500000</v>
      </c>
      <c r="BP344" s="54">
        <f t="shared" si="750"/>
        <v>28500000</v>
      </c>
      <c r="BQ344" s="89"/>
      <c r="BR344" s="89"/>
      <c r="BS344" s="89"/>
      <c r="BT344" s="89"/>
      <c r="BU344" s="89"/>
      <c r="BV344" s="89"/>
      <c r="BW344" s="89"/>
      <c r="BX344" s="89"/>
      <c r="BY344" s="89"/>
      <c r="BZ344" s="88">
        <v>47350000</v>
      </c>
      <c r="CA344" s="66">
        <v>47350000</v>
      </c>
      <c r="CB344" s="66">
        <v>45950000</v>
      </c>
      <c r="CC344" s="66">
        <v>45950000</v>
      </c>
      <c r="CD344" s="66"/>
      <c r="CE344" s="88"/>
      <c r="CF344" s="88"/>
      <c r="CG344" s="88"/>
      <c r="CH344" s="88"/>
      <c r="CI344" s="89"/>
      <c r="CJ344" s="89"/>
      <c r="CK344" s="89"/>
      <c r="CL344" s="89"/>
      <c r="CM344" s="89"/>
      <c r="CN344" s="89"/>
      <c r="CO344" s="89"/>
      <c r="CP344" s="89"/>
      <c r="CQ344" s="89"/>
      <c r="CR344" s="89"/>
      <c r="CS344" s="89"/>
      <c r="CT344" s="89"/>
      <c r="CU344" s="89"/>
      <c r="CV344" s="89"/>
      <c r="CW344" s="89"/>
      <c r="CX344" s="89"/>
      <c r="CY344" s="89"/>
      <c r="CZ344" s="89"/>
      <c r="DA344" s="89"/>
      <c r="DB344" s="89"/>
      <c r="DC344" s="89"/>
      <c r="DD344" s="89"/>
      <c r="DE344" s="85">
        <f t="shared" si="751"/>
        <v>47350000</v>
      </c>
      <c r="DF344" s="100">
        <f t="shared" si="751"/>
        <v>47350000</v>
      </c>
      <c r="DG344" s="100">
        <f t="shared" si="751"/>
        <v>45950000</v>
      </c>
      <c r="DH344" s="100">
        <f t="shared" si="751"/>
        <v>45950000</v>
      </c>
      <c r="DI344" s="100"/>
      <c r="DJ344" s="88"/>
      <c r="DK344" s="66"/>
      <c r="DL344" s="88"/>
      <c r="DM344" s="88"/>
      <c r="DN344" s="88"/>
      <c r="DO344" s="88">
        <v>2500000</v>
      </c>
      <c r="DP344" s="88">
        <v>2500000</v>
      </c>
      <c r="DQ344" s="88">
        <v>2500000</v>
      </c>
      <c r="DR344" s="88"/>
      <c r="DS344" s="88">
        <v>44600000</v>
      </c>
      <c r="DT344" s="88">
        <v>35000000</v>
      </c>
      <c r="DU344" s="88">
        <v>35000000</v>
      </c>
      <c r="DV344" s="88">
        <v>35000000</v>
      </c>
      <c r="DW344" s="88"/>
      <c r="DX344" s="88"/>
      <c r="DY344" s="88"/>
      <c r="DZ344" s="88"/>
      <c r="EA344" s="88"/>
      <c r="EB344" s="88"/>
      <c r="EC344" s="88"/>
      <c r="ED344" s="88"/>
      <c r="EE344" s="88"/>
      <c r="EF344" s="88"/>
      <c r="EG344" s="88"/>
      <c r="EH344" s="88"/>
      <c r="EI344" s="88"/>
      <c r="EJ344" s="88"/>
      <c r="EK344" s="88"/>
      <c r="EL344" s="88"/>
      <c r="EM344" s="88"/>
      <c r="EN344" s="88"/>
      <c r="EO344" s="88"/>
      <c r="EP344" s="88"/>
      <c r="EQ344" s="88"/>
      <c r="ER344" s="88"/>
      <c r="ES344" s="88"/>
      <c r="ET344" s="87"/>
      <c r="EU344" s="87"/>
      <c r="EV344" s="87"/>
      <c r="EW344" s="85">
        <f t="shared" si="752"/>
        <v>44600000</v>
      </c>
      <c r="EX344" s="90">
        <f t="shared" si="752"/>
        <v>37500000</v>
      </c>
      <c r="EY344" s="90">
        <f t="shared" si="753"/>
        <v>37500000</v>
      </c>
      <c r="EZ344" s="90">
        <f t="shared" si="753"/>
        <v>37500000</v>
      </c>
      <c r="FA344" s="192"/>
      <c r="FB344" s="87"/>
      <c r="FC344" s="88"/>
      <c r="FD344" s="88"/>
      <c r="FE344" s="88"/>
      <c r="FF344" s="147"/>
      <c r="FG344" s="87"/>
      <c r="FH344" s="87"/>
      <c r="FI344" s="87"/>
      <c r="FJ344" s="87"/>
      <c r="FK344" s="87"/>
      <c r="FL344" s="87">
        <v>46024000</v>
      </c>
      <c r="FM344" s="87">
        <v>65000000</v>
      </c>
      <c r="FN344" s="87">
        <v>28682000</v>
      </c>
      <c r="FO344" s="87">
        <v>10294000</v>
      </c>
      <c r="FP344" s="87"/>
      <c r="FQ344" s="87"/>
      <c r="FR344" s="87"/>
      <c r="FS344" s="87"/>
      <c r="FT344" s="87"/>
      <c r="FU344" s="87"/>
      <c r="FV344" s="87"/>
      <c r="FW344" s="87"/>
      <c r="FX344" s="87"/>
      <c r="FY344" s="87"/>
      <c r="FZ344" s="87"/>
      <c r="GA344" s="87"/>
      <c r="GB344" s="87"/>
      <c r="GC344" s="87"/>
      <c r="GD344" s="87"/>
      <c r="GE344" s="87"/>
      <c r="GF344" s="87"/>
      <c r="GG344" s="87"/>
      <c r="GH344" s="87"/>
      <c r="GI344" s="87"/>
      <c r="GJ344" s="87"/>
      <c r="GK344" s="87"/>
      <c r="GL344" s="87"/>
      <c r="GM344" s="87"/>
      <c r="GN344" s="87"/>
      <c r="GO344" s="87"/>
      <c r="GP344" s="87"/>
      <c r="GQ344" s="87"/>
      <c r="GR344" s="87"/>
      <c r="GS344" s="87"/>
      <c r="GT344" s="87"/>
      <c r="GU344" s="85">
        <f>FB344+FG344+FL344+FQ344+FV344+GA344+GF344+GK344+GP344</f>
        <v>46024000</v>
      </c>
      <c r="GV344" s="85">
        <f t="shared" si="754"/>
        <v>65000000</v>
      </c>
      <c r="GW344" s="85">
        <f t="shared" si="754"/>
        <v>28682000</v>
      </c>
      <c r="GX344" s="85">
        <f t="shared" si="754"/>
        <v>10294000</v>
      </c>
      <c r="GY344" s="85">
        <f t="shared" si="754"/>
        <v>0</v>
      </c>
      <c r="GZ344" s="772">
        <f>BM344+DE344+EW344+GU344</f>
        <v>189674000</v>
      </c>
      <c r="HA344" s="746" t="s">
        <v>1161</v>
      </c>
      <c r="HB344" s="297" t="s">
        <v>1437</v>
      </c>
      <c r="HC344" s="342" t="s">
        <v>1569</v>
      </c>
    </row>
    <row r="345" spans="1:211" ht="158.25" customHeight="1" x14ac:dyDescent="0.2">
      <c r="A345" s="782"/>
      <c r="B345" s="357"/>
      <c r="C345" s="300"/>
      <c r="D345" s="583"/>
      <c r="E345" s="631"/>
      <c r="F345" s="631"/>
      <c r="G345" s="287">
        <v>230</v>
      </c>
      <c r="H345" s="393" t="s">
        <v>784</v>
      </c>
      <c r="I345" s="297" t="s">
        <v>785</v>
      </c>
      <c r="J345" s="284" t="s">
        <v>636</v>
      </c>
      <c r="K345" s="281">
        <v>14</v>
      </c>
      <c r="L345" s="613" t="s">
        <v>58</v>
      </c>
      <c r="M345" s="313">
        <v>0</v>
      </c>
      <c r="N345" s="630">
        <v>1</v>
      </c>
      <c r="O345" s="532">
        <v>1</v>
      </c>
      <c r="P345" s="602">
        <v>0.5</v>
      </c>
      <c r="Q345" s="533">
        <v>1</v>
      </c>
      <c r="R345" s="289"/>
      <c r="S345" s="431">
        <v>1</v>
      </c>
      <c r="T345" s="533">
        <v>1</v>
      </c>
      <c r="U345" s="533"/>
      <c r="V345" s="438">
        <v>1</v>
      </c>
      <c r="W345" s="533">
        <v>1</v>
      </c>
      <c r="X345" s="632"/>
      <c r="Y345" s="707">
        <v>0.25</v>
      </c>
      <c r="Z345" s="579">
        <f>BM345/$BM$340</f>
        <v>6.1290322580645158E-2</v>
      </c>
      <c r="AA345" s="286">
        <v>16</v>
      </c>
      <c r="AB345" s="382" t="s">
        <v>376</v>
      </c>
      <c r="AC345" s="62"/>
      <c r="AD345" s="58"/>
      <c r="AE345" s="59"/>
      <c r="AF345" s="59"/>
      <c r="AG345" s="62"/>
      <c r="AH345" s="58"/>
      <c r="AI345" s="58"/>
      <c r="AJ345" s="58"/>
      <c r="AK345" s="54">
        <v>28500000</v>
      </c>
      <c r="AL345" s="55">
        <v>28500000</v>
      </c>
      <c r="AM345" s="54">
        <v>20290800</v>
      </c>
      <c r="AN345" s="54">
        <v>4750000</v>
      </c>
      <c r="AO345" s="61"/>
      <c r="AP345" s="54"/>
      <c r="AQ345" s="54"/>
      <c r="AR345" s="58"/>
      <c r="AS345" s="62"/>
      <c r="AT345" s="58"/>
      <c r="AU345" s="59"/>
      <c r="AV345" s="59"/>
      <c r="AW345" s="62"/>
      <c r="AX345" s="58"/>
      <c r="AY345" s="58"/>
      <c r="AZ345" s="58"/>
      <c r="BA345" s="62"/>
      <c r="BB345" s="58"/>
      <c r="BC345" s="58"/>
      <c r="BD345" s="58"/>
      <c r="BE345" s="62"/>
      <c r="BF345" s="58"/>
      <c r="BG345" s="59"/>
      <c r="BH345" s="59"/>
      <c r="BI345" s="62"/>
      <c r="BJ345" s="58"/>
      <c r="BK345" s="58"/>
      <c r="BL345" s="58"/>
      <c r="BM345" s="53">
        <f>+AC345+AG345+AK345+AO345+AS345+AW345+BA345+BE345+BI345</f>
        <v>28500000</v>
      </c>
      <c r="BN345" s="54">
        <f t="shared" si="750"/>
        <v>28500000</v>
      </c>
      <c r="BO345" s="54">
        <f t="shared" si="750"/>
        <v>20290800</v>
      </c>
      <c r="BP345" s="54">
        <f t="shared" si="750"/>
        <v>4750000</v>
      </c>
      <c r="BQ345" s="89"/>
      <c r="BR345" s="89"/>
      <c r="BS345" s="89"/>
      <c r="BT345" s="89"/>
      <c r="BU345" s="89"/>
      <c r="BV345" s="89">
        <v>25000000</v>
      </c>
      <c r="BW345" s="89">
        <v>25000000</v>
      </c>
      <c r="BX345" s="89">
        <v>25000000</v>
      </c>
      <c r="BY345" s="89"/>
      <c r="BZ345" s="88">
        <v>23039775.75</v>
      </c>
      <c r="CA345" s="66">
        <v>24639776</v>
      </c>
      <c r="CB345" s="66">
        <v>23039776</v>
      </c>
      <c r="CC345" s="66">
        <v>23039776</v>
      </c>
      <c r="CD345" s="66"/>
      <c r="CE345" s="88"/>
      <c r="CF345" s="88"/>
      <c r="CG345" s="88"/>
      <c r="CH345" s="88"/>
      <c r="CI345" s="89"/>
      <c r="CJ345" s="89"/>
      <c r="CK345" s="89"/>
      <c r="CL345" s="89"/>
      <c r="CM345" s="89"/>
      <c r="CN345" s="89"/>
      <c r="CO345" s="89"/>
      <c r="CP345" s="89"/>
      <c r="CQ345" s="89"/>
      <c r="CR345" s="89"/>
      <c r="CS345" s="89"/>
      <c r="CT345" s="89"/>
      <c r="CU345" s="89"/>
      <c r="CV345" s="89"/>
      <c r="CW345" s="89"/>
      <c r="CX345" s="89"/>
      <c r="CY345" s="89"/>
      <c r="CZ345" s="89"/>
      <c r="DA345" s="89"/>
      <c r="DB345" s="89"/>
      <c r="DC345" s="89"/>
      <c r="DD345" s="89"/>
      <c r="DE345" s="85">
        <f t="shared" si="751"/>
        <v>23039775.75</v>
      </c>
      <c r="DF345" s="100">
        <f t="shared" si="751"/>
        <v>49639776</v>
      </c>
      <c r="DG345" s="100">
        <f t="shared" si="751"/>
        <v>48039776</v>
      </c>
      <c r="DH345" s="100">
        <f t="shared" si="751"/>
        <v>48039776</v>
      </c>
      <c r="DI345" s="100"/>
      <c r="DJ345" s="88"/>
      <c r="DK345" s="66"/>
      <c r="DL345" s="88"/>
      <c r="DM345" s="88"/>
      <c r="DN345" s="88"/>
      <c r="DO345" s="88">
        <v>2500000</v>
      </c>
      <c r="DP345" s="88">
        <v>2500000</v>
      </c>
      <c r="DQ345" s="88">
        <v>2500000</v>
      </c>
      <c r="DR345" s="88"/>
      <c r="DS345" s="88">
        <v>24845469.022999998</v>
      </c>
      <c r="DT345" s="88">
        <v>24000000</v>
      </c>
      <c r="DU345" s="88">
        <v>24000000</v>
      </c>
      <c r="DV345" s="88">
        <v>24000000</v>
      </c>
      <c r="DW345" s="88"/>
      <c r="DX345" s="88"/>
      <c r="DY345" s="88"/>
      <c r="DZ345" s="88"/>
      <c r="EA345" s="88"/>
      <c r="EB345" s="88"/>
      <c r="EC345" s="88"/>
      <c r="ED345" s="88"/>
      <c r="EE345" s="88"/>
      <c r="EF345" s="88"/>
      <c r="EG345" s="88"/>
      <c r="EH345" s="88"/>
      <c r="EI345" s="88"/>
      <c r="EJ345" s="88"/>
      <c r="EK345" s="88"/>
      <c r="EL345" s="88"/>
      <c r="EM345" s="88"/>
      <c r="EN345" s="88"/>
      <c r="EO345" s="88"/>
      <c r="EP345" s="88"/>
      <c r="EQ345" s="88"/>
      <c r="ER345" s="88"/>
      <c r="ES345" s="88"/>
      <c r="ET345" s="87"/>
      <c r="EU345" s="87"/>
      <c r="EV345" s="87"/>
      <c r="EW345" s="85">
        <f t="shared" si="752"/>
        <v>24845469.022999998</v>
      </c>
      <c r="EX345" s="90">
        <f t="shared" si="752"/>
        <v>26500000</v>
      </c>
      <c r="EY345" s="90">
        <f t="shared" si="753"/>
        <v>26500000</v>
      </c>
      <c r="EZ345" s="90">
        <f t="shared" si="753"/>
        <v>26500000</v>
      </c>
      <c r="FA345" s="192"/>
      <c r="FB345" s="87"/>
      <c r="FC345" s="88"/>
      <c r="FD345" s="88"/>
      <c r="FE345" s="88"/>
      <c r="FF345" s="147"/>
      <c r="FG345" s="87"/>
      <c r="FH345" s="87"/>
      <c r="FI345" s="87"/>
      <c r="FJ345" s="87"/>
      <c r="FK345" s="87"/>
      <c r="FL345" s="87">
        <v>25381333.09</v>
      </c>
      <c r="FM345" s="87">
        <v>54000000</v>
      </c>
      <c r="FN345" s="87">
        <v>21258333</v>
      </c>
      <c r="FO345" s="87">
        <v>9533000</v>
      </c>
      <c r="FP345" s="87"/>
      <c r="FQ345" s="87"/>
      <c r="FR345" s="87"/>
      <c r="FS345" s="87"/>
      <c r="FT345" s="87"/>
      <c r="FU345" s="87"/>
      <c r="FV345" s="87"/>
      <c r="FW345" s="87"/>
      <c r="FX345" s="87"/>
      <c r="FY345" s="87"/>
      <c r="FZ345" s="87"/>
      <c r="GA345" s="87"/>
      <c r="GB345" s="87"/>
      <c r="GC345" s="87"/>
      <c r="GD345" s="87"/>
      <c r="GE345" s="87"/>
      <c r="GF345" s="87"/>
      <c r="GG345" s="87"/>
      <c r="GH345" s="87"/>
      <c r="GI345" s="87"/>
      <c r="GJ345" s="87"/>
      <c r="GK345" s="87"/>
      <c r="GL345" s="87"/>
      <c r="GM345" s="87"/>
      <c r="GN345" s="87"/>
      <c r="GO345" s="87"/>
      <c r="GP345" s="87"/>
      <c r="GQ345" s="87"/>
      <c r="GR345" s="87"/>
      <c r="GS345" s="87"/>
      <c r="GT345" s="87"/>
      <c r="GU345" s="85">
        <f>FB345+FG345+FL345+FQ345+FV345+GA345+GF345+GK345+GP345</f>
        <v>25381333.09</v>
      </c>
      <c r="GV345" s="85">
        <f t="shared" si="754"/>
        <v>54000000</v>
      </c>
      <c r="GW345" s="85">
        <f t="shared" si="754"/>
        <v>21258333</v>
      </c>
      <c r="GX345" s="85">
        <f t="shared" si="754"/>
        <v>9533000</v>
      </c>
      <c r="GY345" s="85">
        <f t="shared" si="754"/>
        <v>0</v>
      </c>
      <c r="GZ345" s="772">
        <f>BM345+DE345+EW345+GU345</f>
        <v>101766577.86300001</v>
      </c>
      <c r="HA345" s="746" t="s">
        <v>1162</v>
      </c>
      <c r="HB345" s="297" t="s">
        <v>1438</v>
      </c>
      <c r="HC345" s="342" t="s">
        <v>1570</v>
      </c>
    </row>
    <row r="346" spans="1:211" ht="24.75" customHeight="1" x14ac:dyDescent="0.2">
      <c r="A346" s="782"/>
      <c r="B346" s="357"/>
      <c r="C346" s="266">
        <v>79</v>
      </c>
      <c r="D346" s="267" t="s">
        <v>786</v>
      </c>
      <c r="E346" s="270"/>
      <c r="F346" s="270"/>
      <c r="G346" s="271"/>
      <c r="H346" s="271"/>
      <c r="I346" s="271"/>
      <c r="J346" s="271"/>
      <c r="K346" s="271"/>
      <c r="L346" s="271"/>
      <c r="M346" s="271"/>
      <c r="N346" s="271"/>
      <c r="O346" s="271"/>
      <c r="P346" s="271"/>
      <c r="Q346" s="271"/>
      <c r="R346" s="271"/>
      <c r="S346" s="271"/>
      <c r="T346" s="271"/>
      <c r="U346" s="271"/>
      <c r="V346" s="271"/>
      <c r="W346" s="271"/>
      <c r="X346" s="271"/>
      <c r="Y346" s="271"/>
      <c r="Z346" s="271"/>
      <c r="AA346" s="271"/>
      <c r="AB346" s="271"/>
      <c r="AC346" s="51">
        <f t="shared" ref="AC346:BL346" si="755">SUM(AC347:AC349)</f>
        <v>0</v>
      </c>
      <c r="AD346" s="51">
        <f t="shared" si="755"/>
        <v>0</v>
      </c>
      <c r="AE346" s="51">
        <f t="shared" si="755"/>
        <v>0</v>
      </c>
      <c r="AF346" s="51">
        <f t="shared" si="755"/>
        <v>0</v>
      </c>
      <c r="AG346" s="51">
        <f t="shared" si="755"/>
        <v>0</v>
      </c>
      <c r="AH346" s="51">
        <f t="shared" si="755"/>
        <v>0</v>
      </c>
      <c r="AI346" s="51">
        <f t="shared" si="755"/>
        <v>0</v>
      </c>
      <c r="AJ346" s="51">
        <f t="shared" si="755"/>
        <v>0</v>
      </c>
      <c r="AK346" s="51">
        <f t="shared" si="755"/>
        <v>36000000</v>
      </c>
      <c r="AL346" s="51">
        <f t="shared" si="755"/>
        <v>36000000</v>
      </c>
      <c r="AM346" s="51">
        <f t="shared" si="755"/>
        <v>32133130</v>
      </c>
      <c r="AN346" s="51">
        <f t="shared" si="755"/>
        <v>32133130</v>
      </c>
      <c r="AO346" s="51">
        <f t="shared" si="755"/>
        <v>0</v>
      </c>
      <c r="AP346" s="51">
        <f t="shared" si="755"/>
        <v>0</v>
      </c>
      <c r="AQ346" s="51">
        <f t="shared" si="755"/>
        <v>0</v>
      </c>
      <c r="AR346" s="51">
        <f t="shared" si="755"/>
        <v>0</v>
      </c>
      <c r="AS346" s="51">
        <f t="shared" si="755"/>
        <v>0</v>
      </c>
      <c r="AT346" s="51">
        <f t="shared" si="755"/>
        <v>0</v>
      </c>
      <c r="AU346" s="51">
        <f t="shared" si="755"/>
        <v>0</v>
      </c>
      <c r="AV346" s="51">
        <f t="shared" si="755"/>
        <v>0</v>
      </c>
      <c r="AW346" s="51">
        <f t="shared" si="755"/>
        <v>0</v>
      </c>
      <c r="AX346" s="51">
        <f t="shared" si="755"/>
        <v>0</v>
      </c>
      <c r="AY346" s="51">
        <f t="shared" si="755"/>
        <v>0</v>
      </c>
      <c r="AZ346" s="51">
        <f t="shared" si="755"/>
        <v>0</v>
      </c>
      <c r="BA346" s="51">
        <f t="shared" si="755"/>
        <v>0</v>
      </c>
      <c r="BB346" s="51">
        <f t="shared" si="755"/>
        <v>0</v>
      </c>
      <c r="BC346" s="51">
        <f t="shared" si="755"/>
        <v>0</v>
      </c>
      <c r="BD346" s="51">
        <f t="shared" si="755"/>
        <v>0</v>
      </c>
      <c r="BE346" s="51">
        <f t="shared" si="755"/>
        <v>0</v>
      </c>
      <c r="BF346" s="51">
        <f t="shared" si="755"/>
        <v>0</v>
      </c>
      <c r="BG346" s="51">
        <f t="shared" si="755"/>
        <v>0</v>
      </c>
      <c r="BH346" s="51">
        <f t="shared" si="755"/>
        <v>0</v>
      </c>
      <c r="BI346" s="51">
        <f t="shared" si="755"/>
        <v>0</v>
      </c>
      <c r="BJ346" s="51">
        <f t="shared" si="755"/>
        <v>0</v>
      </c>
      <c r="BK346" s="51">
        <f t="shared" si="755"/>
        <v>0</v>
      </c>
      <c r="BL346" s="51">
        <f t="shared" si="755"/>
        <v>0</v>
      </c>
      <c r="BM346" s="51">
        <f t="shared" ref="BM346:DX346" si="756">SUM(BM347:BM349)</f>
        <v>36000000</v>
      </c>
      <c r="BN346" s="51">
        <f t="shared" si="756"/>
        <v>36000000</v>
      </c>
      <c r="BO346" s="51">
        <f t="shared" si="756"/>
        <v>32133130</v>
      </c>
      <c r="BP346" s="51">
        <f t="shared" si="756"/>
        <v>32133130</v>
      </c>
      <c r="BQ346" s="51">
        <f t="shared" si="756"/>
        <v>0</v>
      </c>
      <c r="BR346" s="51">
        <f t="shared" si="756"/>
        <v>0</v>
      </c>
      <c r="BS346" s="51">
        <f t="shared" si="756"/>
        <v>0</v>
      </c>
      <c r="BT346" s="51">
        <f t="shared" si="756"/>
        <v>0</v>
      </c>
      <c r="BU346" s="51">
        <f t="shared" si="756"/>
        <v>0</v>
      </c>
      <c r="BV346" s="51">
        <f t="shared" si="756"/>
        <v>0</v>
      </c>
      <c r="BW346" s="51">
        <f t="shared" si="756"/>
        <v>0</v>
      </c>
      <c r="BX346" s="51">
        <f t="shared" si="756"/>
        <v>0</v>
      </c>
      <c r="BY346" s="51">
        <f t="shared" si="756"/>
        <v>0</v>
      </c>
      <c r="BZ346" s="51">
        <f t="shared" si="756"/>
        <v>37080000</v>
      </c>
      <c r="CA346" s="51">
        <f t="shared" si="756"/>
        <v>37080000</v>
      </c>
      <c r="CB346" s="51">
        <f t="shared" si="756"/>
        <v>36984900</v>
      </c>
      <c r="CC346" s="51">
        <f t="shared" si="756"/>
        <v>36984900</v>
      </c>
      <c r="CD346" s="51">
        <f t="shared" si="756"/>
        <v>0</v>
      </c>
      <c r="CE346" s="51">
        <f t="shared" si="756"/>
        <v>0</v>
      </c>
      <c r="CF346" s="51">
        <f t="shared" si="756"/>
        <v>0</v>
      </c>
      <c r="CG346" s="51">
        <f t="shared" si="756"/>
        <v>0</v>
      </c>
      <c r="CH346" s="51">
        <f t="shared" si="756"/>
        <v>0</v>
      </c>
      <c r="CI346" s="51">
        <f t="shared" si="756"/>
        <v>0</v>
      </c>
      <c r="CJ346" s="51">
        <f t="shared" si="756"/>
        <v>0</v>
      </c>
      <c r="CK346" s="51">
        <f t="shared" si="756"/>
        <v>0</v>
      </c>
      <c r="CL346" s="51">
        <f t="shared" si="756"/>
        <v>0</v>
      </c>
      <c r="CM346" s="51">
        <f t="shared" si="756"/>
        <v>0</v>
      </c>
      <c r="CN346" s="51">
        <f t="shared" si="756"/>
        <v>0</v>
      </c>
      <c r="CO346" s="51">
        <f t="shared" si="756"/>
        <v>0</v>
      </c>
      <c r="CP346" s="51">
        <f t="shared" si="756"/>
        <v>0</v>
      </c>
      <c r="CQ346" s="51">
        <f t="shared" si="756"/>
        <v>0</v>
      </c>
      <c r="CR346" s="51">
        <f t="shared" si="756"/>
        <v>0</v>
      </c>
      <c r="CS346" s="51">
        <f t="shared" si="756"/>
        <v>0</v>
      </c>
      <c r="CT346" s="51">
        <f t="shared" si="756"/>
        <v>0</v>
      </c>
      <c r="CU346" s="51">
        <f t="shared" si="756"/>
        <v>0</v>
      </c>
      <c r="CV346" s="51">
        <f t="shared" si="756"/>
        <v>0</v>
      </c>
      <c r="CW346" s="51">
        <f t="shared" si="756"/>
        <v>0</v>
      </c>
      <c r="CX346" s="51">
        <f t="shared" si="756"/>
        <v>0</v>
      </c>
      <c r="CY346" s="51">
        <f t="shared" si="756"/>
        <v>0</v>
      </c>
      <c r="CZ346" s="51">
        <f t="shared" si="756"/>
        <v>0</v>
      </c>
      <c r="DA346" s="51">
        <f t="shared" si="756"/>
        <v>0</v>
      </c>
      <c r="DB346" s="51">
        <f t="shared" si="756"/>
        <v>0</v>
      </c>
      <c r="DC346" s="51">
        <f t="shared" si="756"/>
        <v>0</v>
      </c>
      <c r="DD346" s="51">
        <f t="shared" si="756"/>
        <v>0</v>
      </c>
      <c r="DE346" s="51">
        <f t="shared" si="756"/>
        <v>37080000</v>
      </c>
      <c r="DF346" s="51">
        <f t="shared" si="756"/>
        <v>37080000</v>
      </c>
      <c r="DG346" s="51">
        <f t="shared" si="756"/>
        <v>36984900</v>
      </c>
      <c r="DH346" s="51">
        <f t="shared" si="756"/>
        <v>36984900</v>
      </c>
      <c r="DI346" s="51">
        <f t="shared" si="756"/>
        <v>0</v>
      </c>
      <c r="DJ346" s="51">
        <f t="shared" si="756"/>
        <v>0</v>
      </c>
      <c r="DK346" s="51">
        <f t="shared" si="756"/>
        <v>0</v>
      </c>
      <c r="DL346" s="51">
        <f t="shared" si="756"/>
        <v>0</v>
      </c>
      <c r="DM346" s="51">
        <f t="shared" si="756"/>
        <v>0</v>
      </c>
      <c r="DN346" s="51">
        <f t="shared" si="756"/>
        <v>0</v>
      </c>
      <c r="DO346" s="51">
        <f t="shared" si="756"/>
        <v>25000000</v>
      </c>
      <c r="DP346" s="51">
        <f t="shared" si="756"/>
        <v>20000000</v>
      </c>
      <c r="DQ346" s="51">
        <f t="shared" si="756"/>
        <v>20000000</v>
      </c>
      <c r="DR346" s="51">
        <f t="shared" si="756"/>
        <v>0</v>
      </c>
      <c r="DS346" s="51">
        <f t="shared" si="756"/>
        <v>38192400</v>
      </c>
      <c r="DT346" s="51">
        <f t="shared" si="756"/>
        <v>27000000</v>
      </c>
      <c r="DU346" s="51">
        <f t="shared" si="756"/>
        <v>24233659</v>
      </c>
      <c r="DV346" s="51">
        <f t="shared" si="756"/>
        <v>20958659</v>
      </c>
      <c r="DW346" s="51">
        <f t="shared" si="756"/>
        <v>0</v>
      </c>
      <c r="DX346" s="51">
        <f t="shared" si="756"/>
        <v>0</v>
      </c>
      <c r="DY346" s="51">
        <f t="shared" ref="DY346:EW346" si="757">SUM(DY347:DY349)</f>
        <v>0</v>
      </c>
      <c r="DZ346" s="51">
        <f t="shared" si="757"/>
        <v>0</v>
      </c>
      <c r="EA346" s="51">
        <f t="shared" si="757"/>
        <v>0</v>
      </c>
      <c r="EB346" s="51">
        <f t="shared" si="757"/>
        <v>0</v>
      </c>
      <c r="EC346" s="51">
        <f t="shared" si="757"/>
        <v>0</v>
      </c>
      <c r="ED346" s="51">
        <f t="shared" si="757"/>
        <v>0</v>
      </c>
      <c r="EE346" s="51">
        <f t="shared" si="757"/>
        <v>0</v>
      </c>
      <c r="EF346" s="51">
        <f t="shared" si="757"/>
        <v>0</v>
      </c>
      <c r="EG346" s="51">
        <f t="shared" si="757"/>
        <v>0</v>
      </c>
      <c r="EH346" s="51">
        <f t="shared" si="757"/>
        <v>0</v>
      </c>
      <c r="EI346" s="51">
        <f t="shared" si="757"/>
        <v>0</v>
      </c>
      <c r="EJ346" s="51">
        <f t="shared" si="757"/>
        <v>0</v>
      </c>
      <c r="EK346" s="51">
        <f t="shared" si="757"/>
        <v>0</v>
      </c>
      <c r="EL346" s="51">
        <f t="shared" si="757"/>
        <v>0</v>
      </c>
      <c r="EM346" s="51">
        <f t="shared" si="757"/>
        <v>0</v>
      </c>
      <c r="EN346" s="51">
        <f t="shared" si="757"/>
        <v>0</v>
      </c>
      <c r="EO346" s="51">
        <f t="shared" si="757"/>
        <v>0</v>
      </c>
      <c r="EP346" s="51">
        <f t="shared" si="757"/>
        <v>0</v>
      </c>
      <c r="EQ346" s="51">
        <f t="shared" si="757"/>
        <v>0</v>
      </c>
      <c r="ER346" s="51">
        <f t="shared" si="757"/>
        <v>0</v>
      </c>
      <c r="ES346" s="51">
        <f t="shared" si="757"/>
        <v>0</v>
      </c>
      <c r="ET346" s="51">
        <f t="shared" si="757"/>
        <v>0</v>
      </c>
      <c r="EU346" s="51">
        <f t="shared" si="757"/>
        <v>0</v>
      </c>
      <c r="EV346" s="51">
        <f t="shared" si="757"/>
        <v>0</v>
      </c>
      <c r="EW346" s="51">
        <f t="shared" si="757"/>
        <v>38192400</v>
      </c>
      <c r="EX346" s="51">
        <f t="shared" ref="EX346:GZ346" si="758">SUM(EX347:EX349)</f>
        <v>52000000</v>
      </c>
      <c r="EY346" s="51">
        <f t="shared" si="758"/>
        <v>44233659</v>
      </c>
      <c r="EZ346" s="51">
        <f t="shared" si="758"/>
        <v>40958659</v>
      </c>
      <c r="FA346" s="51">
        <f t="shared" si="758"/>
        <v>0</v>
      </c>
      <c r="FB346" s="51">
        <f t="shared" si="758"/>
        <v>0</v>
      </c>
      <c r="FC346" s="51">
        <f t="shared" si="758"/>
        <v>0</v>
      </c>
      <c r="FD346" s="51">
        <f t="shared" si="758"/>
        <v>0</v>
      </c>
      <c r="FE346" s="51">
        <f t="shared" si="758"/>
        <v>0</v>
      </c>
      <c r="FF346" s="51">
        <f t="shared" si="758"/>
        <v>0</v>
      </c>
      <c r="FG346" s="51">
        <f t="shared" si="758"/>
        <v>0</v>
      </c>
      <c r="FH346" s="51">
        <f t="shared" si="758"/>
        <v>30000000</v>
      </c>
      <c r="FI346" s="51">
        <f t="shared" si="758"/>
        <v>0</v>
      </c>
      <c r="FJ346" s="51">
        <f t="shared" si="758"/>
        <v>0</v>
      </c>
      <c r="FK346" s="51">
        <f t="shared" si="758"/>
        <v>0</v>
      </c>
      <c r="FL346" s="51">
        <f t="shared" si="758"/>
        <v>39338172</v>
      </c>
      <c r="FM346" s="51">
        <f t="shared" si="758"/>
        <v>28000000</v>
      </c>
      <c r="FN346" s="51">
        <f t="shared" si="758"/>
        <v>18450000</v>
      </c>
      <c r="FO346" s="51">
        <f t="shared" si="758"/>
        <v>7898000</v>
      </c>
      <c r="FP346" s="51">
        <f t="shared" si="758"/>
        <v>0</v>
      </c>
      <c r="FQ346" s="51">
        <f t="shared" si="758"/>
        <v>0</v>
      </c>
      <c r="FR346" s="51">
        <f t="shared" si="758"/>
        <v>0</v>
      </c>
      <c r="FS346" s="51">
        <f t="shared" si="758"/>
        <v>0</v>
      </c>
      <c r="FT346" s="51">
        <f t="shared" si="758"/>
        <v>0</v>
      </c>
      <c r="FU346" s="51">
        <f t="shared" si="758"/>
        <v>0</v>
      </c>
      <c r="FV346" s="51">
        <f t="shared" si="758"/>
        <v>0</v>
      </c>
      <c r="FW346" s="51">
        <f t="shared" si="758"/>
        <v>0</v>
      </c>
      <c r="FX346" s="51">
        <f t="shared" si="758"/>
        <v>0</v>
      </c>
      <c r="FY346" s="51">
        <f t="shared" si="758"/>
        <v>0</v>
      </c>
      <c r="FZ346" s="51">
        <f t="shared" si="758"/>
        <v>0</v>
      </c>
      <c r="GA346" s="51">
        <f t="shared" si="758"/>
        <v>0</v>
      </c>
      <c r="GB346" s="51">
        <f t="shared" si="758"/>
        <v>0</v>
      </c>
      <c r="GC346" s="51">
        <f t="shared" si="758"/>
        <v>0</v>
      </c>
      <c r="GD346" s="51">
        <f t="shared" si="758"/>
        <v>0</v>
      </c>
      <c r="GE346" s="51">
        <f t="shared" si="758"/>
        <v>0</v>
      </c>
      <c r="GF346" s="51">
        <f t="shared" si="758"/>
        <v>0</v>
      </c>
      <c r="GG346" s="51">
        <f t="shared" si="758"/>
        <v>0</v>
      </c>
      <c r="GH346" s="51">
        <f t="shared" si="758"/>
        <v>0</v>
      </c>
      <c r="GI346" s="51">
        <f t="shared" si="758"/>
        <v>0</v>
      </c>
      <c r="GJ346" s="51">
        <f t="shared" si="758"/>
        <v>0</v>
      </c>
      <c r="GK346" s="51">
        <f t="shared" si="758"/>
        <v>0</v>
      </c>
      <c r="GL346" s="51">
        <f t="shared" si="758"/>
        <v>0</v>
      </c>
      <c r="GM346" s="51">
        <f t="shared" si="758"/>
        <v>0</v>
      </c>
      <c r="GN346" s="51">
        <f t="shared" si="758"/>
        <v>0</v>
      </c>
      <c r="GO346" s="51">
        <f t="shared" si="758"/>
        <v>0</v>
      </c>
      <c r="GP346" s="51">
        <f t="shared" si="758"/>
        <v>0</v>
      </c>
      <c r="GQ346" s="51">
        <f t="shared" si="758"/>
        <v>0</v>
      </c>
      <c r="GR346" s="51">
        <f t="shared" si="758"/>
        <v>0</v>
      </c>
      <c r="GS346" s="51">
        <f t="shared" si="758"/>
        <v>0</v>
      </c>
      <c r="GT346" s="51">
        <f t="shared" si="758"/>
        <v>0</v>
      </c>
      <c r="GU346" s="51">
        <f t="shared" si="758"/>
        <v>39338172</v>
      </c>
      <c r="GV346" s="51">
        <f t="shared" si="758"/>
        <v>58000000</v>
      </c>
      <c r="GW346" s="51">
        <f t="shared" si="758"/>
        <v>18450000</v>
      </c>
      <c r="GX346" s="51">
        <f t="shared" si="758"/>
        <v>7898000</v>
      </c>
      <c r="GY346" s="51">
        <f t="shared" si="758"/>
        <v>0</v>
      </c>
      <c r="GZ346" s="771">
        <f t="shared" si="758"/>
        <v>150610572</v>
      </c>
      <c r="HA346" s="271"/>
      <c r="HB346" s="277"/>
      <c r="HC346" s="326"/>
    </row>
    <row r="347" spans="1:211" ht="99.75" customHeight="1" x14ac:dyDescent="0.2">
      <c r="A347" s="782"/>
      <c r="B347" s="357"/>
      <c r="C347" s="527">
        <v>13</v>
      </c>
      <c r="D347" s="846" t="s">
        <v>540</v>
      </c>
      <c r="E347" s="848">
        <v>0.71040000000000003</v>
      </c>
      <c r="F347" s="848">
        <v>0.88170000000000004</v>
      </c>
      <c r="G347" s="287">
        <v>231</v>
      </c>
      <c r="H347" s="393" t="s">
        <v>787</v>
      </c>
      <c r="I347" s="297" t="s">
        <v>788</v>
      </c>
      <c r="J347" s="284" t="s">
        <v>636</v>
      </c>
      <c r="K347" s="281">
        <v>14</v>
      </c>
      <c r="L347" s="613" t="s">
        <v>58</v>
      </c>
      <c r="M347" s="313">
        <v>1</v>
      </c>
      <c r="N347" s="313">
        <v>1</v>
      </c>
      <c r="O347" s="281">
        <v>1</v>
      </c>
      <c r="P347" s="430">
        <v>0</v>
      </c>
      <c r="Q347" s="313">
        <v>1</v>
      </c>
      <c r="R347" s="289"/>
      <c r="S347" s="432">
        <v>1</v>
      </c>
      <c r="T347" s="313">
        <v>1</v>
      </c>
      <c r="U347" s="313"/>
      <c r="V347" s="432">
        <v>1</v>
      </c>
      <c r="W347" s="313">
        <v>1</v>
      </c>
      <c r="X347" s="613"/>
      <c r="Y347" s="707">
        <v>0.25</v>
      </c>
      <c r="Z347" s="565">
        <f>BM347/$BM$346</f>
        <v>8.3333333333333329E-2</v>
      </c>
      <c r="AA347" s="286">
        <v>16</v>
      </c>
      <c r="AB347" s="382" t="s">
        <v>376</v>
      </c>
      <c r="AC347" s="68"/>
      <c r="AD347" s="55"/>
      <c r="AE347" s="54"/>
      <c r="AF347" s="54"/>
      <c r="AG347" s="68"/>
      <c r="AH347" s="55"/>
      <c r="AI347" s="55"/>
      <c r="AJ347" s="55"/>
      <c r="AK347" s="57">
        <v>3000000</v>
      </c>
      <c r="AL347" s="55">
        <v>3000000</v>
      </c>
      <c r="AM347" s="58"/>
      <c r="AN347" s="58"/>
      <c r="AO347" s="62"/>
      <c r="AP347" s="58"/>
      <c r="AQ347" s="58"/>
      <c r="AR347" s="55"/>
      <c r="AS347" s="68"/>
      <c r="AT347" s="55"/>
      <c r="AU347" s="54"/>
      <c r="AV347" s="54"/>
      <c r="AW347" s="68"/>
      <c r="AX347" s="55"/>
      <c r="AY347" s="55"/>
      <c r="AZ347" s="55"/>
      <c r="BA347" s="68"/>
      <c r="BB347" s="55"/>
      <c r="BC347" s="55"/>
      <c r="BD347" s="55"/>
      <c r="BE347" s="68"/>
      <c r="BF347" s="55"/>
      <c r="BG347" s="54"/>
      <c r="BH347" s="54"/>
      <c r="BI347" s="68"/>
      <c r="BJ347" s="55"/>
      <c r="BK347" s="55"/>
      <c r="BL347" s="55"/>
      <c r="BM347" s="53">
        <f>+AC347+AG347+AK347+AO347+AS347+AW347+BA347+BE347+BI347</f>
        <v>3000000</v>
      </c>
      <c r="BN347" s="54">
        <f t="shared" ref="BN347:BP349" si="759">AD347+AH347+AL347+AP347+AT347+AX347+BB347+BF347+BJ347</f>
        <v>3000000</v>
      </c>
      <c r="BO347" s="54">
        <f t="shared" si="759"/>
        <v>0</v>
      </c>
      <c r="BP347" s="54">
        <f t="shared" si="759"/>
        <v>0</v>
      </c>
      <c r="BQ347" s="87"/>
      <c r="BR347" s="87"/>
      <c r="BS347" s="87"/>
      <c r="BT347" s="87"/>
      <c r="BU347" s="87"/>
      <c r="BV347" s="87"/>
      <c r="BW347" s="87"/>
      <c r="BX347" s="87"/>
      <c r="BY347" s="87"/>
      <c r="BZ347" s="88">
        <v>3090000</v>
      </c>
      <c r="CA347" s="87">
        <v>3090000</v>
      </c>
      <c r="CB347" s="87">
        <v>3090000</v>
      </c>
      <c r="CC347" s="87">
        <v>3090000</v>
      </c>
      <c r="CD347" s="87"/>
      <c r="CE347" s="87"/>
      <c r="CF347" s="87"/>
      <c r="CG347" s="87"/>
      <c r="CH347" s="87"/>
      <c r="CI347" s="87"/>
      <c r="CJ347" s="87"/>
      <c r="CK347" s="87"/>
      <c r="CL347" s="87"/>
      <c r="CM347" s="87"/>
      <c r="CN347" s="87"/>
      <c r="CO347" s="87"/>
      <c r="CP347" s="87"/>
      <c r="CQ347" s="87"/>
      <c r="CR347" s="87"/>
      <c r="CS347" s="87"/>
      <c r="CT347" s="87"/>
      <c r="CU347" s="87"/>
      <c r="CV347" s="87"/>
      <c r="CW347" s="87"/>
      <c r="CX347" s="87"/>
      <c r="CY347" s="87"/>
      <c r="CZ347" s="87"/>
      <c r="DA347" s="87"/>
      <c r="DB347" s="87"/>
      <c r="DC347" s="87"/>
      <c r="DD347" s="87"/>
      <c r="DE347" s="85">
        <f t="shared" ref="DE347:DH349" si="760">BQ347+BU347+BZ347+CE347+CI347+CM347+CQ347+CV347+DA347</f>
        <v>3090000</v>
      </c>
      <c r="DF347" s="100">
        <f t="shared" si="760"/>
        <v>3090000</v>
      </c>
      <c r="DG347" s="100">
        <f t="shared" si="760"/>
        <v>3090000</v>
      </c>
      <c r="DH347" s="100">
        <f t="shared" si="760"/>
        <v>3090000</v>
      </c>
      <c r="DI347" s="100"/>
      <c r="DJ347" s="88"/>
      <c r="DK347" s="66"/>
      <c r="DL347" s="88"/>
      <c r="DM347" s="88"/>
      <c r="DN347" s="88"/>
      <c r="DO347" s="88">
        <v>5000000</v>
      </c>
      <c r="DP347" s="88">
        <v>4000000</v>
      </c>
      <c r="DQ347" s="88">
        <v>4000000</v>
      </c>
      <c r="DR347" s="88"/>
      <c r="DS347" s="88">
        <v>3180000</v>
      </c>
      <c r="DT347" s="88">
        <v>2250000</v>
      </c>
      <c r="DU347" s="88">
        <v>1500000</v>
      </c>
      <c r="DV347" s="88">
        <v>1500000</v>
      </c>
      <c r="DW347" s="88"/>
      <c r="DX347" s="88"/>
      <c r="DY347" s="88"/>
      <c r="DZ347" s="88"/>
      <c r="EA347" s="88"/>
      <c r="EB347" s="88"/>
      <c r="EC347" s="88"/>
      <c r="ED347" s="88"/>
      <c r="EE347" s="88"/>
      <c r="EF347" s="88"/>
      <c r="EG347" s="88"/>
      <c r="EH347" s="88"/>
      <c r="EI347" s="88"/>
      <c r="EJ347" s="88"/>
      <c r="EK347" s="88"/>
      <c r="EL347" s="88"/>
      <c r="EM347" s="88"/>
      <c r="EN347" s="88"/>
      <c r="EO347" s="88"/>
      <c r="EP347" s="88"/>
      <c r="EQ347" s="88"/>
      <c r="ER347" s="88"/>
      <c r="ES347" s="88"/>
      <c r="ET347" s="87"/>
      <c r="EU347" s="87"/>
      <c r="EV347" s="87"/>
      <c r="EW347" s="85">
        <f t="shared" ref="EW347:EX349" si="761">DJ347+DN347+DS347+DX347+EB347+EF347+EJ347+EN347+ES347</f>
        <v>3180000</v>
      </c>
      <c r="EX347" s="90">
        <f t="shared" si="761"/>
        <v>7250000</v>
      </c>
      <c r="EY347" s="90">
        <f t="shared" ref="EY347:EZ349" si="762">DL347+DP347+DU347+DZ347+ED347+EH347+EL347+EP347+EU347</f>
        <v>5500000</v>
      </c>
      <c r="EZ347" s="90">
        <f t="shared" si="762"/>
        <v>5500000</v>
      </c>
      <c r="FA347" s="192"/>
      <c r="FB347" s="87"/>
      <c r="FC347" s="88"/>
      <c r="FD347" s="88"/>
      <c r="FE347" s="88"/>
      <c r="FF347" s="147"/>
      <c r="FG347" s="87"/>
      <c r="FH347" s="87"/>
      <c r="FI347" s="87"/>
      <c r="FJ347" s="87"/>
      <c r="FK347" s="87"/>
      <c r="FL347" s="87">
        <v>3300000</v>
      </c>
      <c r="FM347" s="87">
        <v>6000000</v>
      </c>
      <c r="FN347" s="87">
        <v>5500000</v>
      </c>
      <c r="FO347" s="87">
        <v>2750000</v>
      </c>
      <c r="FP347" s="87"/>
      <c r="FQ347" s="87"/>
      <c r="FR347" s="87"/>
      <c r="FS347" s="87"/>
      <c r="FT347" s="87"/>
      <c r="FU347" s="87"/>
      <c r="FV347" s="87"/>
      <c r="FW347" s="87"/>
      <c r="FX347" s="87"/>
      <c r="FY347" s="87"/>
      <c r="FZ347" s="87"/>
      <c r="GA347" s="87"/>
      <c r="GB347" s="87"/>
      <c r="GC347" s="87"/>
      <c r="GD347" s="87"/>
      <c r="GE347" s="87"/>
      <c r="GF347" s="87"/>
      <c r="GG347" s="87"/>
      <c r="GH347" s="87"/>
      <c r="GI347" s="87"/>
      <c r="GJ347" s="87"/>
      <c r="GK347" s="87"/>
      <c r="GL347" s="87"/>
      <c r="GM347" s="87"/>
      <c r="GN347" s="87"/>
      <c r="GO347" s="87"/>
      <c r="GP347" s="87"/>
      <c r="GQ347" s="87"/>
      <c r="GR347" s="87"/>
      <c r="GS347" s="87"/>
      <c r="GT347" s="87"/>
      <c r="GU347" s="85">
        <f>FB347+FG347+FL347+FQ347+FV347+GA347+GF347+GK347+GP347</f>
        <v>3300000</v>
      </c>
      <c r="GV347" s="85">
        <f t="shared" ref="GV347:GY349" si="763">GQ347+GL347+GG347+GB347+FW347+FR347+FM347+FH347+FC347</f>
        <v>6000000</v>
      </c>
      <c r="GW347" s="85">
        <f t="shared" si="763"/>
        <v>5500000</v>
      </c>
      <c r="GX347" s="85">
        <f t="shared" si="763"/>
        <v>2750000</v>
      </c>
      <c r="GY347" s="85">
        <f t="shared" si="763"/>
        <v>0</v>
      </c>
      <c r="GZ347" s="772">
        <f>BM347+DE347+EW347+GU347</f>
        <v>12570000</v>
      </c>
      <c r="HA347" s="746" t="s">
        <v>1163</v>
      </c>
      <c r="HB347" s="280" t="s">
        <v>1439</v>
      </c>
      <c r="HC347" s="342" t="s">
        <v>1571</v>
      </c>
    </row>
    <row r="348" spans="1:211" ht="92.25" customHeight="1" x14ac:dyDescent="0.2">
      <c r="A348" s="782"/>
      <c r="B348" s="357"/>
      <c r="C348" s="304"/>
      <c r="D348" s="628"/>
      <c r="E348" s="633"/>
      <c r="F348" s="633"/>
      <c r="G348" s="287">
        <v>232</v>
      </c>
      <c r="H348" s="393" t="s">
        <v>789</v>
      </c>
      <c r="I348" s="297" t="s">
        <v>790</v>
      </c>
      <c r="J348" s="284" t="s">
        <v>636</v>
      </c>
      <c r="K348" s="281">
        <v>14</v>
      </c>
      <c r="L348" s="613" t="s">
        <v>58</v>
      </c>
      <c r="M348" s="313">
        <v>12</v>
      </c>
      <c r="N348" s="313">
        <v>12</v>
      </c>
      <c r="O348" s="281">
        <v>12</v>
      </c>
      <c r="P348" s="430">
        <v>12</v>
      </c>
      <c r="Q348" s="313">
        <v>12</v>
      </c>
      <c r="R348" s="289"/>
      <c r="S348" s="432">
        <v>12</v>
      </c>
      <c r="T348" s="313">
        <v>12</v>
      </c>
      <c r="U348" s="313"/>
      <c r="V348" s="432">
        <v>12</v>
      </c>
      <c r="W348" s="313">
        <v>12</v>
      </c>
      <c r="X348" s="613"/>
      <c r="Y348" s="707">
        <v>3</v>
      </c>
      <c r="Z348" s="565">
        <f>BM348/$BM$346</f>
        <v>0.51111111111111107</v>
      </c>
      <c r="AA348" s="286">
        <v>16</v>
      </c>
      <c r="AB348" s="382" t="s">
        <v>376</v>
      </c>
      <c r="AC348" s="68"/>
      <c r="AD348" s="55"/>
      <c r="AE348" s="54"/>
      <c r="AF348" s="54"/>
      <c r="AG348" s="68"/>
      <c r="AH348" s="55"/>
      <c r="AI348" s="55"/>
      <c r="AJ348" s="55"/>
      <c r="AK348" s="57">
        <v>18400000</v>
      </c>
      <c r="AL348" s="58">
        <v>18400000</v>
      </c>
      <c r="AM348" s="58">
        <v>18399630</v>
      </c>
      <c r="AN348" s="58">
        <v>18399630</v>
      </c>
      <c r="AO348" s="62"/>
      <c r="AP348" s="58"/>
      <c r="AQ348" s="58"/>
      <c r="AR348" s="55"/>
      <c r="AS348" s="68"/>
      <c r="AT348" s="55"/>
      <c r="AU348" s="54"/>
      <c r="AV348" s="54"/>
      <c r="AW348" s="68"/>
      <c r="AX348" s="55"/>
      <c r="AY348" s="55"/>
      <c r="AZ348" s="55"/>
      <c r="BA348" s="68"/>
      <c r="BB348" s="55"/>
      <c r="BC348" s="55"/>
      <c r="BD348" s="55"/>
      <c r="BE348" s="68"/>
      <c r="BF348" s="55"/>
      <c r="BG348" s="54"/>
      <c r="BH348" s="54"/>
      <c r="BI348" s="68"/>
      <c r="BJ348" s="55"/>
      <c r="BK348" s="55"/>
      <c r="BL348" s="55"/>
      <c r="BM348" s="53">
        <f>+AC348+AG348+AK348+AO348+AS348+AW348+BA348+BE348+BI348</f>
        <v>18400000</v>
      </c>
      <c r="BN348" s="54">
        <f t="shared" si="759"/>
        <v>18400000</v>
      </c>
      <c r="BO348" s="54">
        <f t="shared" si="759"/>
        <v>18399630</v>
      </c>
      <c r="BP348" s="54">
        <f t="shared" si="759"/>
        <v>18399630</v>
      </c>
      <c r="BQ348" s="87"/>
      <c r="BR348" s="87"/>
      <c r="BS348" s="87"/>
      <c r="BT348" s="87"/>
      <c r="BU348" s="87"/>
      <c r="BV348" s="87"/>
      <c r="BW348" s="87"/>
      <c r="BX348" s="87"/>
      <c r="BY348" s="87"/>
      <c r="BZ348" s="88">
        <v>18952000</v>
      </c>
      <c r="CA348" s="87">
        <v>18952000</v>
      </c>
      <c r="CB348" s="87">
        <v>18901350</v>
      </c>
      <c r="CC348" s="87">
        <v>18901350</v>
      </c>
      <c r="CD348" s="87"/>
      <c r="CE348" s="87"/>
      <c r="CF348" s="87"/>
      <c r="CG348" s="87"/>
      <c r="CH348" s="87"/>
      <c r="CI348" s="87"/>
      <c r="CJ348" s="87"/>
      <c r="CK348" s="87"/>
      <c r="CL348" s="87"/>
      <c r="CM348" s="87"/>
      <c r="CN348" s="87"/>
      <c r="CO348" s="87"/>
      <c r="CP348" s="87"/>
      <c r="CQ348" s="87"/>
      <c r="CR348" s="87"/>
      <c r="CS348" s="87"/>
      <c r="CT348" s="87"/>
      <c r="CU348" s="87"/>
      <c r="CV348" s="87"/>
      <c r="CW348" s="87"/>
      <c r="CX348" s="87"/>
      <c r="CY348" s="87"/>
      <c r="CZ348" s="87"/>
      <c r="DA348" s="87"/>
      <c r="DB348" s="87"/>
      <c r="DC348" s="87"/>
      <c r="DD348" s="87"/>
      <c r="DE348" s="85">
        <f t="shared" si="760"/>
        <v>18952000</v>
      </c>
      <c r="DF348" s="100">
        <f t="shared" si="760"/>
        <v>18952000</v>
      </c>
      <c r="DG348" s="100">
        <f t="shared" si="760"/>
        <v>18901350</v>
      </c>
      <c r="DH348" s="100">
        <f t="shared" si="760"/>
        <v>18901350</v>
      </c>
      <c r="DI348" s="100"/>
      <c r="DJ348" s="88"/>
      <c r="DK348" s="66"/>
      <c r="DL348" s="88"/>
      <c r="DM348" s="88"/>
      <c r="DN348" s="88"/>
      <c r="DO348" s="88">
        <v>10000000</v>
      </c>
      <c r="DP348" s="88">
        <v>10000000</v>
      </c>
      <c r="DQ348" s="88">
        <v>10000000</v>
      </c>
      <c r="DR348" s="88"/>
      <c r="DS348" s="88">
        <v>19520000</v>
      </c>
      <c r="DT348" s="88">
        <v>13800000</v>
      </c>
      <c r="DU348" s="88">
        <v>12533659</v>
      </c>
      <c r="DV348" s="88">
        <v>9258659</v>
      </c>
      <c r="DW348" s="88"/>
      <c r="DX348" s="88"/>
      <c r="DY348" s="88"/>
      <c r="DZ348" s="88"/>
      <c r="EA348" s="88"/>
      <c r="EB348" s="88"/>
      <c r="EC348" s="88"/>
      <c r="ED348" s="88"/>
      <c r="EE348" s="88"/>
      <c r="EF348" s="88"/>
      <c r="EG348" s="88"/>
      <c r="EH348" s="88"/>
      <c r="EI348" s="88"/>
      <c r="EJ348" s="88"/>
      <c r="EK348" s="88"/>
      <c r="EL348" s="88"/>
      <c r="EM348" s="88"/>
      <c r="EN348" s="88"/>
      <c r="EO348" s="88"/>
      <c r="EP348" s="88"/>
      <c r="EQ348" s="88"/>
      <c r="ER348" s="88"/>
      <c r="ES348" s="88"/>
      <c r="ET348" s="87"/>
      <c r="EU348" s="87"/>
      <c r="EV348" s="87"/>
      <c r="EW348" s="85">
        <f t="shared" si="761"/>
        <v>19520000</v>
      </c>
      <c r="EX348" s="90">
        <f t="shared" si="761"/>
        <v>23800000</v>
      </c>
      <c r="EY348" s="90">
        <f t="shared" si="762"/>
        <v>22533659</v>
      </c>
      <c r="EZ348" s="90">
        <f t="shared" si="762"/>
        <v>19258659</v>
      </c>
      <c r="FA348" s="192"/>
      <c r="FB348" s="87"/>
      <c r="FC348" s="88"/>
      <c r="FD348" s="88"/>
      <c r="FE348" s="88"/>
      <c r="FF348" s="147"/>
      <c r="FG348" s="87"/>
      <c r="FH348" s="87">
        <v>30000000</v>
      </c>
      <c r="FI348" s="87"/>
      <c r="FJ348" s="87"/>
      <c r="FK348" s="87"/>
      <c r="FL348" s="87">
        <v>20100000</v>
      </c>
      <c r="FM348" s="87">
        <v>11000000</v>
      </c>
      <c r="FN348" s="87">
        <v>6500000</v>
      </c>
      <c r="FO348" s="87">
        <v>3848000</v>
      </c>
      <c r="FP348" s="87"/>
      <c r="FQ348" s="87"/>
      <c r="FR348" s="87"/>
      <c r="FS348" s="87"/>
      <c r="FT348" s="87"/>
      <c r="FU348" s="87"/>
      <c r="FV348" s="87"/>
      <c r="FW348" s="87"/>
      <c r="FX348" s="87"/>
      <c r="FY348" s="87"/>
      <c r="FZ348" s="87"/>
      <c r="GA348" s="87"/>
      <c r="GB348" s="87"/>
      <c r="GC348" s="87"/>
      <c r="GD348" s="87"/>
      <c r="GE348" s="87"/>
      <c r="GF348" s="87"/>
      <c r="GG348" s="87"/>
      <c r="GH348" s="87"/>
      <c r="GI348" s="87"/>
      <c r="GJ348" s="87"/>
      <c r="GK348" s="87"/>
      <c r="GL348" s="87"/>
      <c r="GM348" s="87"/>
      <c r="GN348" s="87"/>
      <c r="GO348" s="87"/>
      <c r="GP348" s="87"/>
      <c r="GQ348" s="87"/>
      <c r="GR348" s="87"/>
      <c r="GS348" s="87"/>
      <c r="GT348" s="87"/>
      <c r="GU348" s="85">
        <f>FB348+FG348+FL348+FQ348+FV348+GA348+GF348+GK348+GP348</f>
        <v>20100000</v>
      </c>
      <c r="GV348" s="85">
        <f t="shared" si="763"/>
        <v>41000000</v>
      </c>
      <c r="GW348" s="85">
        <f t="shared" si="763"/>
        <v>6500000</v>
      </c>
      <c r="GX348" s="85">
        <f t="shared" si="763"/>
        <v>3848000</v>
      </c>
      <c r="GY348" s="85">
        <f t="shared" si="763"/>
        <v>0</v>
      </c>
      <c r="GZ348" s="772">
        <f>BM348+DE348+EW348+GU348</f>
        <v>76972000</v>
      </c>
      <c r="HA348" s="746" t="s">
        <v>1164</v>
      </c>
      <c r="HB348" s="280" t="s">
        <v>1440</v>
      </c>
      <c r="HC348" s="342" t="s">
        <v>1572</v>
      </c>
    </row>
    <row r="349" spans="1:211" ht="89.25" customHeight="1" x14ac:dyDescent="0.2">
      <c r="A349" s="782"/>
      <c r="B349" s="357"/>
      <c r="C349" s="300"/>
      <c r="D349" s="583"/>
      <c r="E349" s="634"/>
      <c r="F349" s="634"/>
      <c r="G349" s="287">
        <v>233</v>
      </c>
      <c r="H349" s="393" t="s">
        <v>791</v>
      </c>
      <c r="I349" s="297" t="s">
        <v>792</v>
      </c>
      <c r="J349" s="284" t="s">
        <v>636</v>
      </c>
      <c r="K349" s="281">
        <v>14</v>
      </c>
      <c r="L349" s="313" t="s">
        <v>58</v>
      </c>
      <c r="M349" s="313">
        <v>1</v>
      </c>
      <c r="N349" s="313">
        <v>1</v>
      </c>
      <c r="O349" s="281">
        <v>1</v>
      </c>
      <c r="P349" s="430">
        <v>1</v>
      </c>
      <c r="Q349" s="313">
        <v>1</v>
      </c>
      <c r="R349" s="289"/>
      <c r="S349" s="432">
        <v>1</v>
      </c>
      <c r="T349" s="313">
        <v>1</v>
      </c>
      <c r="U349" s="313"/>
      <c r="V349" s="432">
        <v>1</v>
      </c>
      <c r="W349" s="313">
        <v>1</v>
      </c>
      <c r="X349" s="313"/>
      <c r="Y349" s="707">
        <v>0.25</v>
      </c>
      <c r="Z349" s="565">
        <f>BM349/$BM$346</f>
        <v>0.40555555555555556</v>
      </c>
      <c r="AA349" s="286">
        <v>16</v>
      </c>
      <c r="AB349" s="382" t="s">
        <v>376</v>
      </c>
      <c r="AC349" s="68"/>
      <c r="AD349" s="55"/>
      <c r="AE349" s="54"/>
      <c r="AF349" s="54"/>
      <c r="AG349" s="68"/>
      <c r="AH349" s="55"/>
      <c r="AI349" s="55"/>
      <c r="AJ349" s="55"/>
      <c r="AK349" s="57">
        <f>9600000+5000000</f>
        <v>14600000</v>
      </c>
      <c r="AL349" s="58">
        <v>14600000</v>
      </c>
      <c r="AM349" s="58">
        <v>13733500</v>
      </c>
      <c r="AN349" s="58">
        <v>13733500</v>
      </c>
      <c r="AO349" s="62"/>
      <c r="AP349" s="58"/>
      <c r="AQ349" s="58"/>
      <c r="AR349" s="55"/>
      <c r="AS349" s="68"/>
      <c r="AT349" s="55"/>
      <c r="AU349" s="54"/>
      <c r="AV349" s="54"/>
      <c r="AW349" s="68"/>
      <c r="AX349" s="55"/>
      <c r="AY349" s="55"/>
      <c r="AZ349" s="55"/>
      <c r="BA349" s="68"/>
      <c r="BB349" s="55"/>
      <c r="BC349" s="55"/>
      <c r="BD349" s="55"/>
      <c r="BE349" s="68"/>
      <c r="BF349" s="55"/>
      <c r="BG349" s="54"/>
      <c r="BH349" s="54"/>
      <c r="BI349" s="68"/>
      <c r="BJ349" s="55"/>
      <c r="BK349" s="55"/>
      <c r="BL349" s="55"/>
      <c r="BM349" s="53">
        <f>+AC349+AG349+AK349+AO349+AS349+AW349+BA349+BE349+BI349</f>
        <v>14600000</v>
      </c>
      <c r="BN349" s="54">
        <f t="shared" si="759"/>
        <v>14600000</v>
      </c>
      <c r="BO349" s="54">
        <f t="shared" si="759"/>
        <v>13733500</v>
      </c>
      <c r="BP349" s="54">
        <f t="shared" si="759"/>
        <v>13733500</v>
      </c>
      <c r="BQ349" s="87"/>
      <c r="BR349" s="87"/>
      <c r="BS349" s="87"/>
      <c r="BT349" s="87"/>
      <c r="BU349" s="87"/>
      <c r="BV349" s="87"/>
      <c r="BW349" s="87"/>
      <c r="BX349" s="87"/>
      <c r="BY349" s="87"/>
      <c r="BZ349" s="88">
        <v>15038000</v>
      </c>
      <c r="CA349" s="87">
        <v>15038000</v>
      </c>
      <c r="CB349" s="87">
        <v>14993550</v>
      </c>
      <c r="CC349" s="87">
        <v>14993550</v>
      </c>
      <c r="CD349" s="87"/>
      <c r="CE349" s="87"/>
      <c r="CF349" s="87"/>
      <c r="CG349" s="87"/>
      <c r="CH349" s="87"/>
      <c r="CI349" s="87"/>
      <c r="CJ349" s="87"/>
      <c r="CK349" s="87"/>
      <c r="CL349" s="87"/>
      <c r="CM349" s="87"/>
      <c r="CN349" s="87"/>
      <c r="CO349" s="87"/>
      <c r="CP349" s="87"/>
      <c r="CQ349" s="87"/>
      <c r="CR349" s="87"/>
      <c r="CS349" s="87"/>
      <c r="CT349" s="87"/>
      <c r="CU349" s="87"/>
      <c r="CV349" s="87"/>
      <c r="CW349" s="87"/>
      <c r="CX349" s="87"/>
      <c r="CY349" s="87"/>
      <c r="CZ349" s="87"/>
      <c r="DA349" s="87"/>
      <c r="DB349" s="87"/>
      <c r="DC349" s="87"/>
      <c r="DD349" s="87"/>
      <c r="DE349" s="85">
        <f t="shared" si="760"/>
        <v>15038000</v>
      </c>
      <c r="DF349" s="100">
        <f t="shared" si="760"/>
        <v>15038000</v>
      </c>
      <c r="DG349" s="100">
        <f t="shared" si="760"/>
        <v>14993550</v>
      </c>
      <c r="DH349" s="100">
        <f t="shared" si="760"/>
        <v>14993550</v>
      </c>
      <c r="DI349" s="100"/>
      <c r="DJ349" s="88"/>
      <c r="DK349" s="66"/>
      <c r="DL349" s="88"/>
      <c r="DM349" s="88"/>
      <c r="DN349" s="88"/>
      <c r="DO349" s="88">
        <v>10000000</v>
      </c>
      <c r="DP349" s="88">
        <v>6000000</v>
      </c>
      <c r="DQ349" s="88">
        <v>6000000</v>
      </c>
      <c r="DR349" s="88"/>
      <c r="DS349" s="88">
        <v>15492400</v>
      </c>
      <c r="DT349" s="88">
        <v>10950000</v>
      </c>
      <c r="DU349" s="88">
        <v>10200000</v>
      </c>
      <c r="DV349" s="88">
        <v>10200000</v>
      </c>
      <c r="DW349" s="88"/>
      <c r="DX349" s="88"/>
      <c r="DY349" s="88"/>
      <c r="DZ349" s="88"/>
      <c r="EA349" s="88"/>
      <c r="EB349" s="88"/>
      <c r="EC349" s="88"/>
      <c r="ED349" s="88"/>
      <c r="EE349" s="88"/>
      <c r="EF349" s="88"/>
      <c r="EG349" s="88"/>
      <c r="EH349" s="88"/>
      <c r="EI349" s="88"/>
      <c r="EJ349" s="88"/>
      <c r="EK349" s="88"/>
      <c r="EL349" s="88"/>
      <c r="EM349" s="88"/>
      <c r="EN349" s="88"/>
      <c r="EO349" s="88"/>
      <c r="EP349" s="88"/>
      <c r="EQ349" s="88"/>
      <c r="ER349" s="88"/>
      <c r="ES349" s="88"/>
      <c r="ET349" s="87"/>
      <c r="EU349" s="87"/>
      <c r="EV349" s="87"/>
      <c r="EW349" s="85">
        <f t="shared" si="761"/>
        <v>15492400</v>
      </c>
      <c r="EX349" s="90">
        <f t="shared" si="761"/>
        <v>20950000</v>
      </c>
      <c r="EY349" s="90">
        <f t="shared" si="762"/>
        <v>16200000</v>
      </c>
      <c r="EZ349" s="90">
        <f t="shared" si="762"/>
        <v>16200000</v>
      </c>
      <c r="FA349" s="192"/>
      <c r="FB349" s="87"/>
      <c r="FC349" s="88"/>
      <c r="FD349" s="88"/>
      <c r="FE349" s="88"/>
      <c r="FF349" s="147"/>
      <c r="FG349" s="87"/>
      <c r="FH349" s="87"/>
      <c r="FI349" s="87"/>
      <c r="FJ349" s="87"/>
      <c r="FK349" s="87"/>
      <c r="FL349" s="87">
        <v>15938172</v>
      </c>
      <c r="FM349" s="87">
        <v>11000000</v>
      </c>
      <c r="FN349" s="87">
        <v>6450000</v>
      </c>
      <c r="FO349" s="87">
        <v>1300000</v>
      </c>
      <c r="FP349" s="87"/>
      <c r="FQ349" s="87"/>
      <c r="FR349" s="87"/>
      <c r="FS349" s="87"/>
      <c r="FT349" s="87"/>
      <c r="FU349" s="87"/>
      <c r="FV349" s="87"/>
      <c r="FW349" s="87"/>
      <c r="FX349" s="87"/>
      <c r="FY349" s="87"/>
      <c r="FZ349" s="87"/>
      <c r="GA349" s="87"/>
      <c r="GB349" s="87"/>
      <c r="GC349" s="87"/>
      <c r="GD349" s="87"/>
      <c r="GE349" s="87"/>
      <c r="GF349" s="87"/>
      <c r="GG349" s="87"/>
      <c r="GH349" s="87"/>
      <c r="GI349" s="87"/>
      <c r="GJ349" s="87"/>
      <c r="GK349" s="87"/>
      <c r="GL349" s="87"/>
      <c r="GM349" s="87"/>
      <c r="GN349" s="87"/>
      <c r="GO349" s="87"/>
      <c r="GP349" s="87"/>
      <c r="GQ349" s="87"/>
      <c r="GR349" s="87"/>
      <c r="GS349" s="87"/>
      <c r="GT349" s="87"/>
      <c r="GU349" s="85">
        <f>FB349+FG349+FL349+FQ349+FV349+GA349+GF349+GK349+GP349</f>
        <v>15938172</v>
      </c>
      <c r="GV349" s="85">
        <f t="shared" si="763"/>
        <v>11000000</v>
      </c>
      <c r="GW349" s="85">
        <f t="shared" si="763"/>
        <v>6450000</v>
      </c>
      <c r="GX349" s="85">
        <f t="shared" si="763"/>
        <v>1300000</v>
      </c>
      <c r="GY349" s="85">
        <f t="shared" si="763"/>
        <v>0</v>
      </c>
      <c r="GZ349" s="772">
        <f>BM349+DE349+EW349+GU349</f>
        <v>61068572</v>
      </c>
      <c r="HA349" s="746" t="s">
        <v>1165</v>
      </c>
      <c r="HB349" s="280" t="s">
        <v>1441</v>
      </c>
      <c r="HC349" s="342" t="s">
        <v>1573</v>
      </c>
    </row>
    <row r="350" spans="1:211" ht="24.75" customHeight="1" x14ac:dyDescent="0.2">
      <c r="A350" s="782"/>
      <c r="B350" s="357"/>
      <c r="C350" s="266">
        <v>80</v>
      </c>
      <c r="D350" s="267" t="s">
        <v>793</v>
      </c>
      <c r="E350" s="270"/>
      <c r="F350" s="270"/>
      <c r="G350" s="269"/>
      <c r="H350" s="269"/>
      <c r="I350" s="269"/>
      <c r="J350" s="269"/>
      <c r="K350" s="269"/>
      <c r="L350" s="269"/>
      <c r="M350" s="269"/>
      <c r="N350" s="269"/>
      <c r="O350" s="269"/>
      <c r="P350" s="269"/>
      <c r="Q350" s="269"/>
      <c r="R350" s="269"/>
      <c r="S350" s="269"/>
      <c r="T350" s="269"/>
      <c r="U350" s="269"/>
      <c r="V350" s="269"/>
      <c r="W350" s="269"/>
      <c r="X350" s="269"/>
      <c r="Y350" s="269"/>
      <c r="Z350" s="269"/>
      <c r="AA350" s="269"/>
      <c r="AB350" s="269"/>
      <c r="AC350" s="51">
        <f t="shared" ref="AC350:BL350" si="764">SUM(AC351:AC352)</f>
        <v>0</v>
      </c>
      <c r="AD350" s="51">
        <f t="shared" si="764"/>
        <v>0</v>
      </c>
      <c r="AE350" s="51">
        <f t="shared" si="764"/>
        <v>0</v>
      </c>
      <c r="AF350" s="51">
        <f t="shared" si="764"/>
        <v>0</v>
      </c>
      <c r="AG350" s="51">
        <f t="shared" si="764"/>
        <v>0</v>
      </c>
      <c r="AH350" s="51">
        <f t="shared" si="764"/>
        <v>0</v>
      </c>
      <c r="AI350" s="51">
        <f t="shared" si="764"/>
        <v>0</v>
      </c>
      <c r="AJ350" s="51">
        <f t="shared" si="764"/>
        <v>0</v>
      </c>
      <c r="AK350" s="51">
        <f t="shared" si="764"/>
        <v>36000000</v>
      </c>
      <c r="AL350" s="51">
        <f t="shared" si="764"/>
        <v>36000000</v>
      </c>
      <c r="AM350" s="51">
        <f t="shared" si="764"/>
        <v>35674833</v>
      </c>
      <c r="AN350" s="51">
        <f t="shared" si="764"/>
        <v>35674833</v>
      </c>
      <c r="AO350" s="51">
        <f t="shared" si="764"/>
        <v>0</v>
      </c>
      <c r="AP350" s="51">
        <f t="shared" si="764"/>
        <v>0</v>
      </c>
      <c r="AQ350" s="51">
        <f t="shared" si="764"/>
        <v>0</v>
      </c>
      <c r="AR350" s="51">
        <f t="shared" si="764"/>
        <v>0</v>
      </c>
      <c r="AS350" s="51">
        <f t="shared" si="764"/>
        <v>0</v>
      </c>
      <c r="AT350" s="51">
        <f t="shared" si="764"/>
        <v>0</v>
      </c>
      <c r="AU350" s="51">
        <f t="shared" si="764"/>
        <v>0</v>
      </c>
      <c r="AV350" s="51">
        <f t="shared" si="764"/>
        <v>0</v>
      </c>
      <c r="AW350" s="51">
        <f t="shared" si="764"/>
        <v>0</v>
      </c>
      <c r="AX350" s="51">
        <f t="shared" si="764"/>
        <v>0</v>
      </c>
      <c r="AY350" s="51">
        <f t="shared" si="764"/>
        <v>0</v>
      </c>
      <c r="AZ350" s="51">
        <f t="shared" si="764"/>
        <v>0</v>
      </c>
      <c r="BA350" s="51">
        <f t="shared" si="764"/>
        <v>0</v>
      </c>
      <c r="BB350" s="51">
        <f t="shared" si="764"/>
        <v>0</v>
      </c>
      <c r="BC350" s="51">
        <f t="shared" si="764"/>
        <v>0</v>
      </c>
      <c r="BD350" s="51">
        <f t="shared" si="764"/>
        <v>0</v>
      </c>
      <c r="BE350" s="51">
        <f t="shared" si="764"/>
        <v>0</v>
      </c>
      <c r="BF350" s="51">
        <f t="shared" si="764"/>
        <v>0</v>
      </c>
      <c r="BG350" s="51">
        <f t="shared" si="764"/>
        <v>0</v>
      </c>
      <c r="BH350" s="51">
        <f t="shared" si="764"/>
        <v>0</v>
      </c>
      <c r="BI350" s="51">
        <f t="shared" si="764"/>
        <v>0</v>
      </c>
      <c r="BJ350" s="51">
        <f t="shared" si="764"/>
        <v>0</v>
      </c>
      <c r="BK350" s="51">
        <f t="shared" si="764"/>
        <v>0</v>
      </c>
      <c r="BL350" s="51">
        <f t="shared" si="764"/>
        <v>0</v>
      </c>
      <c r="BM350" s="51">
        <f t="shared" ref="BM350:DX350" si="765">SUM(BM351:BM352)</f>
        <v>36000000</v>
      </c>
      <c r="BN350" s="51">
        <f t="shared" si="765"/>
        <v>36000000</v>
      </c>
      <c r="BO350" s="51">
        <f t="shared" si="765"/>
        <v>35674833</v>
      </c>
      <c r="BP350" s="51">
        <f t="shared" si="765"/>
        <v>35674833</v>
      </c>
      <c r="BQ350" s="51">
        <f t="shared" si="765"/>
        <v>0</v>
      </c>
      <c r="BR350" s="51">
        <f t="shared" si="765"/>
        <v>0</v>
      </c>
      <c r="BS350" s="51">
        <f t="shared" si="765"/>
        <v>0</v>
      </c>
      <c r="BT350" s="51">
        <f t="shared" si="765"/>
        <v>0</v>
      </c>
      <c r="BU350" s="51">
        <f t="shared" si="765"/>
        <v>0</v>
      </c>
      <c r="BV350" s="51">
        <f t="shared" si="765"/>
        <v>0</v>
      </c>
      <c r="BW350" s="51">
        <f t="shared" si="765"/>
        <v>0</v>
      </c>
      <c r="BX350" s="51">
        <f t="shared" si="765"/>
        <v>0</v>
      </c>
      <c r="BY350" s="51">
        <f t="shared" si="765"/>
        <v>0</v>
      </c>
      <c r="BZ350" s="51">
        <f t="shared" si="765"/>
        <v>37080000</v>
      </c>
      <c r="CA350" s="51">
        <f t="shared" si="765"/>
        <v>37080000</v>
      </c>
      <c r="CB350" s="51">
        <f t="shared" si="765"/>
        <v>36730000</v>
      </c>
      <c r="CC350" s="51">
        <f t="shared" si="765"/>
        <v>36730000</v>
      </c>
      <c r="CD350" s="51">
        <f t="shared" si="765"/>
        <v>0</v>
      </c>
      <c r="CE350" s="51">
        <f t="shared" si="765"/>
        <v>0</v>
      </c>
      <c r="CF350" s="51">
        <f t="shared" si="765"/>
        <v>0</v>
      </c>
      <c r="CG350" s="51">
        <f t="shared" si="765"/>
        <v>0</v>
      </c>
      <c r="CH350" s="51">
        <f t="shared" si="765"/>
        <v>0</v>
      </c>
      <c r="CI350" s="51">
        <f t="shared" si="765"/>
        <v>0</v>
      </c>
      <c r="CJ350" s="51">
        <f t="shared" si="765"/>
        <v>0</v>
      </c>
      <c r="CK350" s="51">
        <f t="shared" si="765"/>
        <v>0</v>
      </c>
      <c r="CL350" s="51">
        <f t="shared" si="765"/>
        <v>0</v>
      </c>
      <c r="CM350" s="51">
        <f t="shared" si="765"/>
        <v>0</v>
      </c>
      <c r="CN350" s="51">
        <f t="shared" si="765"/>
        <v>0</v>
      </c>
      <c r="CO350" s="51">
        <f t="shared" si="765"/>
        <v>0</v>
      </c>
      <c r="CP350" s="51">
        <f t="shared" si="765"/>
        <v>0</v>
      </c>
      <c r="CQ350" s="51">
        <f t="shared" si="765"/>
        <v>0</v>
      </c>
      <c r="CR350" s="51">
        <f t="shared" si="765"/>
        <v>0</v>
      </c>
      <c r="CS350" s="51">
        <f t="shared" si="765"/>
        <v>0</v>
      </c>
      <c r="CT350" s="51">
        <f t="shared" si="765"/>
        <v>0</v>
      </c>
      <c r="CU350" s="51">
        <f t="shared" si="765"/>
        <v>0</v>
      </c>
      <c r="CV350" s="51">
        <f t="shared" si="765"/>
        <v>0</v>
      </c>
      <c r="CW350" s="51">
        <f t="shared" si="765"/>
        <v>0</v>
      </c>
      <c r="CX350" s="51">
        <f t="shared" si="765"/>
        <v>0</v>
      </c>
      <c r="CY350" s="51">
        <f t="shared" si="765"/>
        <v>0</v>
      </c>
      <c r="CZ350" s="51">
        <f t="shared" si="765"/>
        <v>0</v>
      </c>
      <c r="DA350" s="51">
        <f t="shared" si="765"/>
        <v>0</v>
      </c>
      <c r="DB350" s="51">
        <f t="shared" si="765"/>
        <v>0</v>
      </c>
      <c r="DC350" s="51">
        <f t="shared" si="765"/>
        <v>0</v>
      </c>
      <c r="DD350" s="51">
        <f t="shared" si="765"/>
        <v>0</v>
      </c>
      <c r="DE350" s="51">
        <f t="shared" si="765"/>
        <v>37080000</v>
      </c>
      <c r="DF350" s="51">
        <f t="shared" si="765"/>
        <v>37080000</v>
      </c>
      <c r="DG350" s="51">
        <f t="shared" si="765"/>
        <v>36730000</v>
      </c>
      <c r="DH350" s="51">
        <f t="shared" si="765"/>
        <v>36730000</v>
      </c>
      <c r="DI350" s="51">
        <f t="shared" si="765"/>
        <v>0</v>
      </c>
      <c r="DJ350" s="51">
        <f t="shared" si="765"/>
        <v>0</v>
      </c>
      <c r="DK350" s="51">
        <f t="shared" si="765"/>
        <v>0</v>
      </c>
      <c r="DL350" s="51">
        <f t="shared" si="765"/>
        <v>0</v>
      </c>
      <c r="DM350" s="51">
        <f t="shared" si="765"/>
        <v>0</v>
      </c>
      <c r="DN350" s="51">
        <f t="shared" si="765"/>
        <v>0</v>
      </c>
      <c r="DO350" s="51">
        <f t="shared" si="765"/>
        <v>35000000</v>
      </c>
      <c r="DP350" s="51">
        <f t="shared" si="765"/>
        <v>26589866</v>
      </c>
      <c r="DQ350" s="51">
        <f t="shared" si="765"/>
        <v>26034266</v>
      </c>
      <c r="DR350" s="51">
        <f t="shared" si="765"/>
        <v>0</v>
      </c>
      <c r="DS350" s="51">
        <f t="shared" si="765"/>
        <v>38192400</v>
      </c>
      <c r="DT350" s="51">
        <f t="shared" si="765"/>
        <v>28000000</v>
      </c>
      <c r="DU350" s="51">
        <f t="shared" si="765"/>
        <v>22735800</v>
      </c>
      <c r="DV350" s="51">
        <f t="shared" si="765"/>
        <v>21735800</v>
      </c>
      <c r="DW350" s="51">
        <f t="shared" si="765"/>
        <v>0</v>
      </c>
      <c r="DX350" s="51">
        <f t="shared" si="765"/>
        <v>0</v>
      </c>
      <c r="DY350" s="51">
        <f t="shared" ref="DY350:EW350" si="766">SUM(DY351:DY352)</f>
        <v>0</v>
      </c>
      <c r="DZ350" s="51">
        <f t="shared" si="766"/>
        <v>0</v>
      </c>
      <c r="EA350" s="51">
        <f t="shared" si="766"/>
        <v>0</v>
      </c>
      <c r="EB350" s="51">
        <f t="shared" si="766"/>
        <v>0</v>
      </c>
      <c r="EC350" s="51">
        <f t="shared" si="766"/>
        <v>0</v>
      </c>
      <c r="ED350" s="51">
        <f t="shared" si="766"/>
        <v>0</v>
      </c>
      <c r="EE350" s="51">
        <f t="shared" si="766"/>
        <v>0</v>
      </c>
      <c r="EF350" s="51">
        <f t="shared" si="766"/>
        <v>0</v>
      </c>
      <c r="EG350" s="51">
        <f t="shared" si="766"/>
        <v>0</v>
      </c>
      <c r="EH350" s="51">
        <f t="shared" si="766"/>
        <v>0</v>
      </c>
      <c r="EI350" s="51">
        <f t="shared" si="766"/>
        <v>0</v>
      </c>
      <c r="EJ350" s="51">
        <f t="shared" si="766"/>
        <v>0</v>
      </c>
      <c r="EK350" s="51">
        <f t="shared" si="766"/>
        <v>0</v>
      </c>
      <c r="EL350" s="51">
        <f t="shared" si="766"/>
        <v>0</v>
      </c>
      <c r="EM350" s="51">
        <f t="shared" si="766"/>
        <v>0</v>
      </c>
      <c r="EN350" s="51">
        <f t="shared" si="766"/>
        <v>0</v>
      </c>
      <c r="EO350" s="51">
        <f t="shared" si="766"/>
        <v>0</v>
      </c>
      <c r="EP350" s="51">
        <f t="shared" si="766"/>
        <v>0</v>
      </c>
      <c r="EQ350" s="51">
        <f t="shared" si="766"/>
        <v>0</v>
      </c>
      <c r="ER350" s="51">
        <f t="shared" si="766"/>
        <v>0</v>
      </c>
      <c r="ES350" s="51">
        <f t="shared" si="766"/>
        <v>0</v>
      </c>
      <c r="ET350" s="51">
        <f t="shared" si="766"/>
        <v>0</v>
      </c>
      <c r="EU350" s="51">
        <f t="shared" si="766"/>
        <v>0</v>
      </c>
      <c r="EV350" s="51">
        <f t="shared" si="766"/>
        <v>0</v>
      </c>
      <c r="EW350" s="51">
        <f t="shared" si="766"/>
        <v>38192400</v>
      </c>
      <c r="EX350" s="51">
        <f t="shared" ref="EX350:GZ350" si="767">SUM(EX351:EX352)</f>
        <v>63000000</v>
      </c>
      <c r="EY350" s="51">
        <f t="shared" si="767"/>
        <v>49325666</v>
      </c>
      <c r="EZ350" s="51">
        <f t="shared" si="767"/>
        <v>47770066</v>
      </c>
      <c r="FA350" s="51">
        <f t="shared" si="767"/>
        <v>0</v>
      </c>
      <c r="FB350" s="51">
        <f t="shared" si="767"/>
        <v>0</v>
      </c>
      <c r="FC350" s="51">
        <f t="shared" si="767"/>
        <v>0</v>
      </c>
      <c r="FD350" s="51">
        <f t="shared" si="767"/>
        <v>0</v>
      </c>
      <c r="FE350" s="51">
        <f t="shared" si="767"/>
        <v>0</v>
      </c>
      <c r="FF350" s="51">
        <f t="shared" si="767"/>
        <v>0</v>
      </c>
      <c r="FG350" s="51">
        <f t="shared" si="767"/>
        <v>0</v>
      </c>
      <c r="FH350" s="51">
        <f t="shared" si="767"/>
        <v>10000000</v>
      </c>
      <c r="FI350" s="51">
        <f t="shared" si="767"/>
        <v>0</v>
      </c>
      <c r="FJ350" s="51">
        <f t="shared" si="767"/>
        <v>0</v>
      </c>
      <c r="FK350" s="51">
        <f t="shared" si="767"/>
        <v>0</v>
      </c>
      <c r="FL350" s="51">
        <f t="shared" si="767"/>
        <v>39338172</v>
      </c>
      <c r="FM350" s="51">
        <f t="shared" si="767"/>
        <v>28000000</v>
      </c>
      <c r="FN350" s="51">
        <f t="shared" si="767"/>
        <v>15417066</v>
      </c>
      <c r="FO350" s="51">
        <f t="shared" si="767"/>
        <v>0</v>
      </c>
      <c r="FP350" s="51">
        <f t="shared" si="767"/>
        <v>0</v>
      </c>
      <c r="FQ350" s="51">
        <f t="shared" si="767"/>
        <v>0</v>
      </c>
      <c r="FR350" s="51">
        <f t="shared" si="767"/>
        <v>0</v>
      </c>
      <c r="FS350" s="51">
        <f t="shared" si="767"/>
        <v>0</v>
      </c>
      <c r="FT350" s="51">
        <f t="shared" si="767"/>
        <v>0</v>
      </c>
      <c r="FU350" s="51">
        <f t="shared" si="767"/>
        <v>0</v>
      </c>
      <c r="FV350" s="51">
        <f t="shared" si="767"/>
        <v>0</v>
      </c>
      <c r="FW350" s="51">
        <f t="shared" si="767"/>
        <v>0</v>
      </c>
      <c r="FX350" s="51">
        <f t="shared" si="767"/>
        <v>0</v>
      </c>
      <c r="FY350" s="51">
        <f t="shared" si="767"/>
        <v>0</v>
      </c>
      <c r="FZ350" s="51">
        <f t="shared" si="767"/>
        <v>0</v>
      </c>
      <c r="GA350" s="51">
        <f t="shared" si="767"/>
        <v>0</v>
      </c>
      <c r="GB350" s="51">
        <f t="shared" si="767"/>
        <v>0</v>
      </c>
      <c r="GC350" s="51">
        <f t="shared" si="767"/>
        <v>0</v>
      </c>
      <c r="GD350" s="51">
        <f t="shared" si="767"/>
        <v>0</v>
      </c>
      <c r="GE350" s="51">
        <f t="shared" si="767"/>
        <v>0</v>
      </c>
      <c r="GF350" s="51">
        <f t="shared" si="767"/>
        <v>0</v>
      </c>
      <c r="GG350" s="51">
        <f t="shared" si="767"/>
        <v>0</v>
      </c>
      <c r="GH350" s="51">
        <f t="shared" si="767"/>
        <v>0</v>
      </c>
      <c r="GI350" s="51">
        <f t="shared" si="767"/>
        <v>0</v>
      </c>
      <c r="GJ350" s="51">
        <f t="shared" si="767"/>
        <v>0</v>
      </c>
      <c r="GK350" s="51">
        <f t="shared" si="767"/>
        <v>0</v>
      </c>
      <c r="GL350" s="51">
        <f t="shared" si="767"/>
        <v>0</v>
      </c>
      <c r="GM350" s="51">
        <f t="shared" si="767"/>
        <v>0</v>
      </c>
      <c r="GN350" s="51">
        <f t="shared" si="767"/>
        <v>0</v>
      </c>
      <c r="GO350" s="51">
        <f t="shared" si="767"/>
        <v>0</v>
      </c>
      <c r="GP350" s="51">
        <f t="shared" si="767"/>
        <v>0</v>
      </c>
      <c r="GQ350" s="51">
        <f t="shared" si="767"/>
        <v>0</v>
      </c>
      <c r="GR350" s="51">
        <f t="shared" si="767"/>
        <v>0</v>
      </c>
      <c r="GS350" s="51">
        <f t="shared" si="767"/>
        <v>0</v>
      </c>
      <c r="GT350" s="51">
        <f t="shared" si="767"/>
        <v>0</v>
      </c>
      <c r="GU350" s="51">
        <f t="shared" si="767"/>
        <v>39338172</v>
      </c>
      <c r="GV350" s="51">
        <f t="shared" si="767"/>
        <v>38000000</v>
      </c>
      <c r="GW350" s="51">
        <f t="shared" si="767"/>
        <v>15417066</v>
      </c>
      <c r="GX350" s="51">
        <f t="shared" si="767"/>
        <v>0</v>
      </c>
      <c r="GY350" s="51">
        <f t="shared" si="767"/>
        <v>0</v>
      </c>
      <c r="GZ350" s="771">
        <f t="shared" si="767"/>
        <v>150610572</v>
      </c>
      <c r="HA350" s="269"/>
      <c r="HB350" s="266"/>
      <c r="HC350" s="326"/>
    </row>
    <row r="351" spans="1:211" ht="99.75" customHeight="1" x14ac:dyDescent="0.2">
      <c r="A351" s="782"/>
      <c r="B351" s="357"/>
      <c r="C351" s="527">
        <v>13</v>
      </c>
      <c r="D351" s="729" t="s">
        <v>540</v>
      </c>
      <c r="E351" s="848">
        <v>0.71040000000000003</v>
      </c>
      <c r="F351" s="848">
        <v>0.88170000000000004</v>
      </c>
      <c r="G351" s="287">
        <v>234</v>
      </c>
      <c r="H351" s="393" t="s">
        <v>794</v>
      </c>
      <c r="I351" s="297" t="s">
        <v>795</v>
      </c>
      <c r="J351" s="284" t="s">
        <v>636</v>
      </c>
      <c r="K351" s="281">
        <v>14</v>
      </c>
      <c r="L351" s="613" t="s">
        <v>73</v>
      </c>
      <c r="M351" s="313" t="s">
        <v>53</v>
      </c>
      <c r="N351" s="313">
        <v>12</v>
      </c>
      <c r="O351" s="309">
        <v>1</v>
      </c>
      <c r="P351" s="635">
        <f>BP351/BN351</f>
        <v>1</v>
      </c>
      <c r="Q351" s="300">
        <v>7</v>
      </c>
      <c r="R351" s="289"/>
      <c r="S351" s="616">
        <v>7</v>
      </c>
      <c r="T351" s="300">
        <v>2</v>
      </c>
      <c r="U351" s="300"/>
      <c r="V351" s="616">
        <v>4</v>
      </c>
      <c r="W351" s="300">
        <v>2</v>
      </c>
      <c r="X351" s="613"/>
      <c r="Y351" s="707">
        <v>0.5</v>
      </c>
      <c r="Z351" s="565">
        <f>BM351/$BM$350</f>
        <v>0.3611111111111111</v>
      </c>
      <c r="AA351" s="286">
        <v>16</v>
      </c>
      <c r="AB351" s="382" t="s">
        <v>376</v>
      </c>
      <c r="AC351" s="68"/>
      <c r="AD351" s="55"/>
      <c r="AE351" s="54"/>
      <c r="AF351" s="54"/>
      <c r="AG351" s="68"/>
      <c r="AH351" s="55"/>
      <c r="AI351" s="55"/>
      <c r="AJ351" s="55"/>
      <c r="AK351" s="57">
        <f>3000000+10000000</f>
        <v>13000000</v>
      </c>
      <c r="AL351" s="58">
        <v>13000000</v>
      </c>
      <c r="AM351" s="55">
        <f>'[7]POAI 2016 ADICIONES'!$BJ$156+'[7]POAI 2016 ADICIONES'!$BJ$154-200000</f>
        <v>13000000</v>
      </c>
      <c r="AN351" s="58">
        <f>'[8]SEGUMIENTO DIC'!$BW$154+'[8]SEGUMIENTO DIC'!$BW$156</f>
        <v>13000000</v>
      </c>
      <c r="AO351" s="62"/>
      <c r="AP351" s="58"/>
      <c r="AQ351" s="58"/>
      <c r="AR351" s="55"/>
      <c r="AS351" s="68"/>
      <c r="AT351" s="55"/>
      <c r="AU351" s="54"/>
      <c r="AV351" s="54"/>
      <c r="AW351" s="68"/>
      <c r="AX351" s="55"/>
      <c r="AY351" s="55"/>
      <c r="AZ351" s="55"/>
      <c r="BA351" s="68"/>
      <c r="BB351" s="55"/>
      <c r="BC351" s="55"/>
      <c r="BD351" s="55"/>
      <c r="BE351" s="68"/>
      <c r="BF351" s="55"/>
      <c r="BG351" s="54"/>
      <c r="BH351" s="54"/>
      <c r="BI351" s="68"/>
      <c r="BJ351" s="55"/>
      <c r="BK351" s="55"/>
      <c r="BL351" s="55"/>
      <c r="BM351" s="53">
        <f>+AC351+AG351+AK351+AO351+AS351+AW351+BA351+BE351+BI351</f>
        <v>13000000</v>
      </c>
      <c r="BN351" s="54">
        <f t="shared" ref="BN351:BP352" si="768">AD351+AH351+AL351+AP351+AT351+AX351+BB351+BF351+BJ351</f>
        <v>13000000</v>
      </c>
      <c r="BO351" s="54">
        <f t="shared" si="768"/>
        <v>13000000</v>
      </c>
      <c r="BP351" s="54">
        <f t="shared" si="768"/>
        <v>13000000</v>
      </c>
      <c r="BQ351" s="87"/>
      <c r="BR351" s="87"/>
      <c r="BS351" s="87"/>
      <c r="BT351" s="87"/>
      <c r="BU351" s="87"/>
      <c r="BV351" s="87"/>
      <c r="BW351" s="87"/>
      <c r="BX351" s="87"/>
      <c r="BY351" s="87"/>
      <c r="BZ351" s="88">
        <v>13390000</v>
      </c>
      <c r="CA351" s="87">
        <v>13390000</v>
      </c>
      <c r="CB351" s="87">
        <v>13390000</v>
      </c>
      <c r="CC351" s="87">
        <v>13390000</v>
      </c>
      <c r="CD351" s="87"/>
      <c r="CE351" s="87"/>
      <c r="CF351" s="87"/>
      <c r="CG351" s="87"/>
      <c r="CH351" s="87"/>
      <c r="CI351" s="87"/>
      <c r="CJ351" s="87"/>
      <c r="CK351" s="87"/>
      <c r="CL351" s="87"/>
      <c r="CM351" s="87"/>
      <c r="CN351" s="87"/>
      <c r="CO351" s="87"/>
      <c r="CP351" s="87"/>
      <c r="CQ351" s="87"/>
      <c r="CR351" s="87"/>
      <c r="CS351" s="87"/>
      <c r="CT351" s="87"/>
      <c r="CU351" s="87"/>
      <c r="CV351" s="87"/>
      <c r="CW351" s="87"/>
      <c r="CX351" s="87"/>
      <c r="CY351" s="87"/>
      <c r="CZ351" s="87"/>
      <c r="DA351" s="87"/>
      <c r="DB351" s="87"/>
      <c r="DC351" s="87"/>
      <c r="DD351" s="87"/>
      <c r="DE351" s="85">
        <f t="shared" ref="DE351:DH352" si="769">BQ351+BU351+BZ351+CE351+CI351+CM351+CQ351+CV351+DA351</f>
        <v>13390000</v>
      </c>
      <c r="DF351" s="100">
        <f t="shared" si="769"/>
        <v>13390000</v>
      </c>
      <c r="DG351" s="100">
        <f t="shared" si="769"/>
        <v>13390000</v>
      </c>
      <c r="DH351" s="100">
        <f t="shared" si="769"/>
        <v>13390000</v>
      </c>
      <c r="DI351" s="100"/>
      <c r="DJ351" s="88"/>
      <c r="DK351" s="66"/>
      <c r="DL351" s="88"/>
      <c r="DM351" s="88"/>
      <c r="DN351" s="88"/>
      <c r="DO351" s="88">
        <v>5950000</v>
      </c>
      <c r="DP351" s="88">
        <v>4150000</v>
      </c>
      <c r="DQ351" s="88">
        <v>4150000</v>
      </c>
      <c r="DR351" s="88"/>
      <c r="DS351" s="88">
        <v>13700000</v>
      </c>
      <c r="DT351" s="88">
        <v>7000000</v>
      </c>
      <c r="DU351" s="88">
        <v>6780000</v>
      </c>
      <c r="DV351" s="88">
        <v>5780000</v>
      </c>
      <c r="DW351" s="88"/>
      <c r="DX351" s="88"/>
      <c r="DY351" s="88"/>
      <c r="DZ351" s="88"/>
      <c r="EA351" s="88"/>
      <c r="EB351" s="88"/>
      <c r="EC351" s="88"/>
      <c r="ED351" s="88"/>
      <c r="EE351" s="88"/>
      <c r="EF351" s="88"/>
      <c r="EG351" s="88"/>
      <c r="EH351" s="88"/>
      <c r="EI351" s="88"/>
      <c r="EJ351" s="88"/>
      <c r="EK351" s="88"/>
      <c r="EL351" s="88"/>
      <c r="EM351" s="88"/>
      <c r="EN351" s="88"/>
      <c r="EO351" s="88"/>
      <c r="EP351" s="88"/>
      <c r="EQ351" s="88"/>
      <c r="ER351" s="88"/>
      <c r="ES351" s="88"/>
      <c r="ET351" s="87"/>
      <c r="EU351" s="87"/>
      <c r="EV351" s="87"/>
      <c r="EW351" s="85">
        <f t="shared" ref="EW351:EX352" si="770">DJ351+DN351+DS351+DX351+EB351+EF351+EJ351+EN351+ES351</f>
        <v>13700000</v>
      </c>
      <c r="EX351" s="90">
        <f t="shared" si="770"/>
        <v>12950000</v>
      </c>
      <c r="EY351" s="90">
        <f t="shared" ref="EY351:EZ352" si="771">DL351+DP351+DU351+DZ351+ED351+EH351+EL351+EP351+EU351</f>
        <v>10930000</v>
      </c>
      <c r="EZ351" s="90">
        <f t="shared" si="771"/>
        <v>9930000</v>
      </c>
      <c r="FA351" s="192"/>
      <c r="FB351" s="87"/>
      <c r="FC351" s="88"/>
      <c r="FD351" s="88"/>
      <c r="FE351" s="88"/>
      <c r="FF351" s="147"/>
      <c r="FG351" s="87"/>
      <c r="FH351" s="87"/>
      <c r="FI351" s="87"/>
      <c r="FJ351" s="87"/>
      <c r="FK351" s="87"/>
      <c r="FL351" s="87">
        <v>14205000</v>
      </c>
      <c r="FM351" s="87">
        <v>10000000</v>
      </c>
      <c r="FN351" s="87">
        <v>7168333</v>
      </c>
      <c r="FO351" s="87"/>
      <c r="FP351" s="87"/>
      <c r="FQ351" s="87"/>
      <c r="FR351" s="87"/>
      <c r="FS351" s="87"/>
      <c r="FT351" s="87"/>
      <c r="FU351" s="87"/>
      <c r="FV351" s="87"/>
      <c r="FW351" s="87"/>
      <c r="FX351" s="87"/>
      <c r="FY351" s="87"/>
      <c r="FZ351" s="87"/>
      <c r="GA351" s="87"/>
      <c r="GB351" s="87"/>
      <c r="GC351" s="87"/>
      <c r="GD351" s="87"/>
      <c r="GE351" s="87"/>
      <c r="GF351" s="87"/>
      <c r="GG351" s="87"/>
      <c r="GH351" s="87"/>
      <c r="GI351" s="87"/>
      <c r="GJ351" s="87"/>
      <c r="GK351" s="87"/>
      <c r="GL351" s="87"/>
      <c r="GM351" s="87"/>
      <c r="GN351" s="87"/>
      <c r="GO351" s="87"/>
      <c r="GP351" s="87"/>
      <c r="GQ351" s="87"/>
      <c r="GR351" s="87"/>
      <c r="GS351" s="87"/>
      <c r="GT351" s="87"/>
      <c r="GU351" s="85">
        <f>FB351+FG351+FL351+FQ351+FV351+GA351+GF351+GK351+GP351</f>
        <v>14205000</v>
      </c>
      <c r="GV351" s="85">
        <f t="shared" ref="GV351:GY352" si="772">GQ351+GL351+GG351+GB351+FW351+FR351+FM351+FH351+FC351</f>
        <v>10000000</v>
      </c>
      <c r="GW351" s="85">
        <f t="shared" si="772"/>
        <v>7168333</v>
      </c>
      <c r="GX351" s="85">
        <f t="shared" si="772"/>
        <v>0</v>
      </c>
      <c r="GY351" s="85">
        <f t="shared" si="772"/>
        <v>0</v>
      </c>
      <c r="GZ351" s="772">
        <f>BM351+DE351+EW351+GU351</f>
        <v>54295000</v>
      </c>
      <c r="HA351" s="746" t="s">
        <v>1166</v>
      </c>
      <c r="HB351" s="280" t="s">
        <v>1442</v>
      </c>
      <c r="HC351" s="342" t="s">
        <v>1574</v>
      </c>
    </row>
    <row r="352" spans="1:211" ht="86.25" customHeight="1" x14ac:dyDescent="0.2">
      <c r="A352" s="782"/>
      <c r="B352" s="411"/>
      <c r="C352" s="300"/>
      <c r="D352" s="731"/>
      <c r="E352" s="634"/>
      <c r="F352" s="634"/>
      <c r="G352" s="287">
        <v>235</v>
      </c>
      <c r="H352" s="393" t="s">
        <v>796</v>
      </c>
      <c r="I352" s="297" t="s">
        <v>797</v>
      </c>
      <c r="J352" s="284" t="s">
        <v>636</v>
      </c>
      <c r="K352" s="281">
        <v>14</v>
      </c>
      <c r="L352" s="363" t="s">
        <v>73</v>
      </c>
      <c r="M352" s="313" t="s">
        <v>53</v>
      </c>
      <c r="N352" s="313">
        <v>12</v>
      </c>
      <c r="O352" s="335">
        <v>1</v>
      </c>
      <c r="P352" s="621">
        <v>1</v>
      </c>
      <c r="Q352" s="304">
        <v>7</v>
      </c>
      <c r="R352" s="289"/>
      <c r="S352" s="636">
        <v>7</v>
      </c>
      <c r="T352" s="304">
        <v>2</v>
      </c>
      <c r="U352" s="304"/>
      <c r="V352" s="636">
        <v>12</v>
      </c>
      <c r="W352" s="304">
        <v>2</v>
      </c>
      <c r="X352" s="313"/>
      <c r="Y352" s="707">
        <v>0.5</v>
      </c>
      <c r="Z352" s="565">
        <f>BM352/$BM$350</f>
        <v>0.63888888888888884</v>
      </c>
      <c r="AA352" s="286">
        <v>16</v>
      </c>
      <c r="AB352" s="382" t="s">
        <v>376</v>
      </c>
      <c r="AC352" s="68"/>
      <c r="AD352" s="55"/>
      <c r="AE352" s="54"/>
      <c r="AF352" s="54"/>
      <c r="AG352" s="68"/>
      <c r="AH352" s="55"/>
      <c r="AI352" s="55"/>
      <c r="AJ352" s="55"/>
      <c r="AK352" s="57">
        <f>13000000+10000000</f>
        <v>23000000</v>
      </c>
      <c r="AL352" s="58">
        <v>23000000</v>
      </c>
      <c r="AM352" s="58">
        <v>22674833</v>
      </c>
      <c r="AN352" s="58">
        <v>22674833</v>
      </c>
      <c r="AO352" s="62"/>
      <c r="AP352" s="58"/>
      <c r="AQ352" s="58"/>
      <c r="AR352" s="55"/>
      <c r="AS352" s="68"/>
      <c r="AT352" s="55"/>
      <c r="AU352" s="54"/>
      <c r="AV352" s="54"/>
      <c r="AW352" s="68"/>
      <c r="AX352" s="55"/>
      <c r="AY352" s="55"/>
      <c r="AZ352" s="55"/>
      <c r="BA352" s="68"/>
      <c r="BB352" s="55"/>
      <c r="BC352" s="55"/>
      <c r="BD352" s="55"/>
      <c r="BE352" s="68"/>
      <c r="BF352" s="55"/>
      <c r="BG352" s="54"/>
      <c r="BH352" s="54"/>
      <c r="BI352" s="68"/>
      <c r="BJ352" s="55"/>
      <c r="BK352" s="55"/>
      <c r="BL352" s="55"/>
      <c r="BM352" s="53">
        <f>+AC352+AG352+AK352+AO352+AS352+AW352+BA352+BE352+BI352</f>
        <v>23000000</v>
      </c>
      <c r="BN352" s="54">
        <f t="shared" si="768"/>
        <v>23000000</v>
      </c>
      <c r="BO352" s="54">
        <f t="shared" si="768"/>
        <v>22674833</v>
      </c>
      <c r="BP352" s="54">
        <f t="shared" si="768"/>
        <v>22674833</v>
      </c>
      <c r="BQ352" s="87"/>
      <c r="BR352" s="87"/>
      <c r="BS352" s="87"/>
      <c r="BT352" s="87"/>
      <c r="BU352" s="87"/>
      <c r="BV352" s="87"/>
      <c r="BW352" s="87"/>
      <c r="BX352" s="87"/>
      <c r="BY352" s="87"/>
      <c r="BZ352" s="88">
        <v>23690000</v>
      </c>
      <c r="CA352" s="87">
        <v>23690000</v>
      </c>
      <c r="CB352" s="87">
        <v>23340000</v>
      </c>
      <c r="CC352" s="87">
        <v>23340000</v>
      </c>
      <c r="CD352" s="87"/>
      <c r="CE352" s="87"/>
      <c r="CF352" s="87"/>
      <c r="CG352" s="87"/>
      <c r="CH352" s="87"/>
      <c r="CI352" s="87"/>
      <c r="CJ352" s="87"/>
      <c r="CK352" s="87"/>
      <c r="CL352" s="87"/>
      <c r="CM352" s="87"/>
      <c r="CN352" s="87"/>
      <c r="CO352" s="87"/>
      <c r="CP352" s="87"/>
      <c r="CQ352" s="87"/>
      <c r="CR352" s="87"/>
      <c r="CS352" s="87"/>
      <c r="CT352" s="87"/>
      <c r="CU352" s="87"/>
      <c r="CV352" s="87"/>
      <c r="CW352" s="87"/>
      <c r="CX352" s="87"/>
      <c r="CY352" s="87"/>
      <c r="CZ352" s="87"/>
      <c r="DA352" s="87"/>
      <c r="DB352" s="87"/>
      <c r="DC352" s="87"/>
      <c r="DD352" s="87"/>
      <c r="DE352" s="85">
        <f t="shared" si="769"/>
        <v>23690000</v>
      </c>
      <c r="DF352" s="100">
        <f t="shared" si="769"/>
        <v>23690000</v>
      </c>
      <c r="DG352" s="100">
        <f t="shared" si="769"/>
        <v>23340000</v>
      </c>
      <c r="DH352" s="100">
        <f t="shared" si="769"/>
        <v>23340000</v>
      </c>
      <c r="DI352" s="100"/>
      <c r="DJ352" s="88"/>
      <c r="DK352" s="66"/>
      <c r="DL352" s="88"/>
      <c r="DM352" s="88"/>
      <c r="DN352" s="88"/>
      <c r="DO352" s="88">
        <v>29050000</v>
      </c>
      <c r="DP352" s="88">
        <v>22439866</v>
      </c>
      <c r="DQ352" s="88">
        <v>21884266</v>
      </c>
      <c r="DR352" s="88"/>
      <c r="DS352" s="88">
        <f>24400700+91700</f>
        <v>24492400</v>
      </c>
      <c r="DT352" s="88">
        <v>21000000</v>
      </c>
      <c r="DU352" s="88">
        <v>15955800</v>
      </c>
      <c r="DV352" s="88">
        <v>15955800</v>
      </c>
      <c r="DW352" s="88"/>
      <c r="DX352" s="88"/>
      <c r="DY352" s="88"/>
      <c r="DZ352" s="88"/>
      <c r="EA352" s="88"/>
      <c r="EB352" s="88"/>
      <c r="EC352" s="88"/>
      <c r="ED352" s="88"/>
      <c r="EE352" s="88"/>
      <c r="EF352" s="88"/>
      <c r="EG352" s="88"/>
      <c r="EH352" s="88"/>
      <c r="EI352" s="88"/>
      <c r="EJ352" s="88"/>
      <c r="EK352" s="88"/>
      <c r="EL352" s="88"/>
      <c r="EM352" s="88"/>
      <c r="EN352" s="88"/>
      <c r="EO352" s="88"/>
      <c r="EP352" s="88"/>
      <c r="EQ352" s="88"/>
      <c r="ER352" s="88"/>
      <c r="ES352" s="88"/>
      <c r="ET352" s="87"/>
      <c r="EU352" s="87"/>
      <c r="EV352" s="87"/>
      <c r="EW352" s="85">
        <f t="shared" si="770"/>
        <v>24492400</v>
      </c>
      <c r="EX352" s="90">
        <f t="shared" si="770"/>
        <v>50050000</v>
      </c>
      <c r="EY352" s="90">
        <f t="shared" si="771"/>
        <v>38395666</v>
      </c>
      <c r="EZ352" s="90">
        <f t="shared" si="771"/>
        <v>37840066</v>
      </c>
      <c r="FA352" s="192"/>
      <c r="FB352" s="87"/>
      <c r="FC352" s="88"/>
      <c r="FD352" s="88"/>
      <c r="FE352" s="88"/>
      <c r="FF352" s="147"/>
      <c r="FG352" s="87"/>
      <c r="FH352" s="87">
        <v>10000000</v>
      </c>
      <c r="FI352" s="87"/>
      <c r="FJ352" s="87"/>
      <c r="FK352" s="87"/>
      <c r="FL352" s="87">
        <v>25133171.999999996</v>
      </c>
      <c r="FM352" s="87">
        <v>18000000</v>
      </c>
      <c r="FN352" s="87">
        <v>8248733</v>
      </c>
      <c r="FO352" s="87"/>
      <c r="FP352" s="87"/>
      <c r="FQ352" s="87"/>
      <c r="FR352" s="87"/>
      <c r="FS352" s="87"/>
      <c r="FT352" s="87"/>
      <c r="FU352" s="87"/>
      <c r="FV352" s="87"/>
      <c r="FW352" s="87"/>
      <c r="FX352" s="87"/>
      <c r="FY352" s="87"/>
      <c r="FZ352" s="87"/>
      <c r="GA352" s="87"/>
      <c r="GB352" s="87"/>
      <c r="GC352" s="87"/>
      <c r="GD352" s="87"/>
      <c r="GE352" s="87"/>
      <c r="GF352" s="87"/>
      <c r="GG352" s="87"/>
      <c r="GH352" s="87"/>
      <c r="GI352" s="87"/>
      <c r="GJ352" s="87"/>
      <c r="GK352" s="87"/>
      <c r="GL352" s="87"/>
      <c r="GM352" s="87"/>
      <c r="GN352" s="87"/>
      <c r="GO352" s="87"/>
      <c r="GP352" s="87"/>
      <c r="GQ352" s="87"/>
      <c r="GR352" s="87"/>
      <c r="GS352" s="87"/>
      <c r="GT352" s="87"/>
      <c r="GU352" s="85">
        <f>FB352+FG352+FL352+FQ352+FV352+GA352+GF352+GK352+GP352</f>
        <v>25133171.999999996</v>
      </c>
      <c r="GV352" s="85">
        <f t="shared" si="772"/>
        <v>28000000</v>
      </c>
      <c r="GW352" s="85">
        <f t="shared" si="772"/>
        <v>8248733</v>
      </c>
      <c r="GX352" s="85">
        <f t="shared" si="772"/>
        <v>0</v>
      </c>
      <c r="GY352" s="85">
        <f t="shared" si="772"/>
        <v>0</v>
      </c>
      <c r="GZ352" s="772">
        <f>BM352+DE352+EW352+GU352</f>
        <v>96315572</v>
      </c>
      <c r="HA352" s="746" t="s">
        <v>1167</v>
      </c>
      <c r="HB352" s="280" t="s">
        <v>1443</v>
      </c>
      <c r="HC352" s="342" t="s">
        <v>1575</v>
      </c>
    </row>
    <row r="353" spans="1:211" ht="24.75" customHeight="1" x14ac:dyDescent="0.2">
      <c r="A353" s="782"/>
      <c r="B353" s="252">
        <v>25</v>
      </c>
      <c r="C353" s="355" t="s">
        <v>798</v>
      </c>
      <c r="D353" s="257"/>
      <c r="E353" s="254"/>
      <c r="F353" s="255"/>
      <c r="G353" s="256"/>
      <c r="H353" s="256"/>
      <c r="I353" s="256"/>
      <c r="J353" s="256"/>
      <c r="K353" s="256"/>
      <c r="L353" s="256"/>
      <c r="M353" s="256"/>
      <c r="N353" s="256"/>
      <c r="O353" s="256"/>
      <c r="P353" s="256"/>
      <c r="Q353" s="256"/>
      <c r="R353" s="256"/>
      <c r="S353" s="256"/>
      <c r="T353" s="256"/>
      <c r="U353" s="256"/>
      <c r="V353" s="256"/>
      <c r="W353" s="256"/>
      <c r="X353" s="256"/>
      <c r="Y353" s="256"/>
      <c r="Z353" s="256"/>
      <c r="AA353" s="256"/>
      <c r="AB353" s="256"/>
      <c r="AC353" s="211">
        <f t="shared" ref="AC353:CN353" si="773">AC354+AC360</f>
        <v>0</v>
      </c>
      <c r="AD353" s="211">
        <f t="shared" si="773"/>
        <v>0</v>
      </c>
      <c r="AE353" s="211">
        <f t="shared" si="773"/>
        <v>0</v>
      </c>
      <c r="AF353" s="211">
        <f t="shared" si="773"/>
        <v>0</v>
      </c>
      <c r="AG353" s="211">
        <f t="shared" si="773"/>
        <v>0</v>
      </c>
      <c r="AH353" s="211">
        <f t="shared" si="773"/>
        <v>0</v>
      </c>
      <c r="AI353" s="211">
        <f t="shared" si="773"/>
        <v>0</v>
      </c>
      <c r="AJ353" s="211">
        <f t="shared" si="773"/>
        <v>0</v>
      </c>
      <c r="AK353" s="211">
        <f t="shared" si="773"/>
        <v>480000000</v>
      </c>
      <c r="AL353" s="211">
        <f t="shared" si="773"/>
        <v>480000000</v>
      </c>
      <c r="AM353" s="211">
        <f t="shared" si="773"/>
        <v>277442563</v>
      </c>
      <c r="AN353" s="211">
        <f t="shared" si="773"/>
        <v>267337341</v>
      </c>
      <c r="AO353" s="211">
        <f t="shared" si="773"/>
        <v>0</v>
      </c>
      <c r="AP353" s="211">
        <f t="shared" si="773"/>
        <v>0</v>
      </c>
      <c r="AQ353" s="211">
        <f t="shared" si="773"/>
        <v>0</v>
      </c>
      <c r="AR353" s="211">
        <f t="shared" si="773"/>
        <v>0</v>
      </c>
      <c r="AS353" s="211">
        <f t="shared" si="773"/>
        <v>0</v>
      </c>
      <c r="AT353" s="211">
        <f t="shared" si="773"/>
        <v>0</v>
      </c>
      <c r="AU353" s="211">
        <f t="shared" si="773"/>
        <v>0</v>
      </c>
      <c r="AV353" s="211">
        <f t="shared" si="773"/>
        <v>0</v>
      </c>
      <c r="AW353" s="211">
        <f t="shared" si="773"/>
        <v>0</v>
      </c>
      <c r="AX353" s="211">
        <f t="shared" si="773"/>
        <v>0</v>
      </c>
      <c r="AY353" s="211">
        <f t="shared" si="773"/>
        <v>0</v>
      </c>
      <c r="AZ353" s="211">
        <f t="shared" si="773"/>
        <v>0</v>
      </c>
      <c r="BA353" s="211">
        <f t="shared" si="773"/>
        <v>0</v>
      </c>
      <c r="BB353" s="211">
        <f t="shared" si="773"/>
        <v>0</v>
      </c>
      <c r="BC353" s="211">
        <f t="shared" si="773"/>
        <v>0</v>
      </c>
      <c r="BD353" s="211">
        <f t="shared" si="773"/>
        <v>0</v>
      </c>
      <c r="BE353" s="211">
        <f t="shared" si="773"/>
        <v>0</v>
      </c>
      <c r="BF353" s="211">
        <f t="shared" si="773"/>
        <v>0</v>
      </c>
      <c r="BG353" s="211">
        <f t="shared" si="773"/>
        <v>0</v>
      </c>
      <c r="BH353" s="211">
        <f t="shared" si="773"/>
        <v>0</v>
      </c>
      <c r="BI353" s="211">
        <f t="shared" si="773"/>
        <v>0</v>
      </c>
      <c r="BJ353" s="211">
        <f t="shared" si="773"/>
        <v>0</v>
      </c>
      <c r="BK353" s="211">
        <f t="shared" si="773"/>
        <v>0</v>
      </c>
      <c r="BL353" s="211">
        <f t="shared" si="773"/>
        <v>0</v>
      </c>
      <c r="BM353" s="211">
        <f t="shared" si="773"/>
        <v>480000000</v>
      </c>
      <c r="BN353" s="211">
        <f t="shared" si="773"/>
        <v>480000000</v>
      </c>
      <c r="BO353" s="211">
        <f t="shared" si="773"/>
        <v>277442563</v>
      </c>
      <c r="BP353" s="211">
        <f t="shared" si="773"/>
        <v>267337341</v>
      </c>
      <c r="BQ353" s="211">
        <f t="shared" si="773"/>
        <v>0</v>
      </c>
      <c r="BR353" s="211">
        <f t="shared" si="773"/>
        <v>0</v>
      </c>
      <c r="BS353" s="211">
        <f t="shared" si="773"/>
        <v>0</v>
      </c>
      <c r="BT353" s="211">
        <f t="shared" si="773"/>
        <v>0</v>
      </c>
      <c r="BU353" s="211">
        <f t="shared" si="773"/>
        <v>0</v>
      </c>
      <c r="BV353" s="211">
        <f t="shared" si="773"/>
        <v>107500000</v>
      </c>
      <c r="BW353" s="211">
        <f t="shared" si="773"/>
        <v>47624766</v>
      </c>
      <c r="BX353" s="211">
        <f t="shared" si="773"/>
        <v>47624766</v>
      </c>
      <c r="BY353" s="211">
        <f t="shared" si="773"/>
        <v>0</v>
      </c>
      <c r="BZ353" s="211">
        <f t="shared" si="773"/>
        <v>490000000</v>
      </c>
      <c r="CA353" s="211">
        <f t="shared" si="773"/>
        <v>490000000</v>
      </c>
      <c r="CB353" s="211">
        <f t="shared" si="773"/>
        <v>355314292</v>
      </c>
      <c r="CC353" s="211">
        <f t="shared" si="773"/>
        <v>354321642</v>
      </c>
      <c r="CD353" s="211">
        <f t="shared" si="773"/>
        <v>0</v>
      </c>
      <c r="CE353" s="211">
        <f t="shared" si="773"/>
        <v>0</v>
      </c>
      <c r="CF353" s="211">
        <f t="shared" si="773"/>
        <v>0</v>
      </c>
      <c r="CG353" s="211">
        <f t="shared" si="773"/>
        <v>0</v>
      </c>
      <c r="CH353" s="211">
        <f t="shared" si="773"/>
        <v>0</v>
      </c>
      <c r="CI353" s="211">
        <f t="shared" si="773"/>
        <v>0</v>
      </c>
      <c r="CJ353" s="211">
        <f t="shared" si="773"/>
        <v>0</v>
      </c>
      <c r="CK353" s="211">
        <f t="shared" si="773"/>
        <v>0</v>
      </c>
      <c r="CL353" s="211">
        <f t="shared" si="773"/>
        <v>0</v>
      </c>
      <c r="CM353" s="211">
        <f t="shared" si="773"/>
        <v>0</v>
      </c>
      <c r="CN353" s="211">
        <f t="shared" si="773"/>
        <v>0</v>
      </c>
      <c r="CO353" s="211">
        <f t="shared" ref="CO353:EV353" si="774">CO354+CO360</f>
        <v>0</v>
      </c>
      <c r="CP353" s="211">
        <f t="shared" si="774"/>
        <v>0</v>
      </c>
      <c r="CQ353" s="211">
        <f t="shared" si="774"/>
        <v>0</v>
      </c>
      <c r="CR353" s="211">
        <f t="shared" si="774"/>
        <v>0</v>
      </c>
      <c r="CS353" s="211">
        <f t="shared" si="774"/>
        <v>0</v>
      </c>
      <c r="CT353" s="211">
        <f t="shared" si="774"/>
        <v>0</v>
      </c>
      <c r="CU353" s="211">
        <f t="shared" si="774"/>
        <v>0</v>
      </c>
      <c r="CV353" s="211">
        <f t="shared" si="774"/>
        <v>0</v>
      </c>
      <c r="CW353" s="211">
        <f t="shared" si="774"/>
        <v>0</v>
      </c>
      <c r="CX353" s="211">
        <f t="shared" si="774"/>
        <v>0</v>
      </c>
      <c r="CY353" s="211">
        <f t="shared" si="774"/>
        <v>0</v>
      </c>
      <c r="CZ353" s="211">
        <f t="shared" si="774"/>
        <v>0</v>
      </c>
      <c r="DA353" s="211">
        <f t="shared" si="774"/>
        <v>0</v>
      </c>
      <c r="DB353" s="211">
        <f t="shared" si="774"/>
        <v>0</v>
      </c>
      <c r="DC353" s="211">
        <f t="shared" si="774"/>
        <v>0</v>
      </c>
      <c r="DD353" s="211">
        <f t="shared" si="774"/>
        <v>0</v>
      </c>
      <c r="DE353" s="211">
        <f t="shared" si="774"/>
        <v>490000000</v>
      </c>
      <c r="DF353" s="211">
        <f t="shared" si="774"/>
        <v>597500000</v>
      </c>
      <c r="DG353" s="211">
        <f t="shared" si="774"/>
        <v>402939058</v>
      </c>
      <c r="DH353" s="211">
        <f t="shared" si="774"/>
        <v>401946408</v>
      </c>
      <c r="DI353" s="211">
        <f t="shared" si="774"/>
        <v>0</v>
      </c>
      <c r="DJ353" s="211">
        <f t="shared" si="774"/>
        <v>0</v>
      </c>
      <c r="DK353" s="211">
        <f t="shared" si="774"/>
        <v>0</v>
      </c>
      <c r="DL353" s="211">
        <f t="shared" si="774"/>
        <v>0</v>
      </c>
      <c r="DM353" s="211">
        <f t="shared" si="774"/>
        <v>0</v>
      </c>
      <c r="DN353" s="211">
        <f t="shared" si="774"/>
        <v>0</v>
      </c>
      <c r="DO353" s="211">
        <f t="shared" si="774"/>
        <v>194560942</v>
      </c>
      <c r="DP353" s="211">
        <f t="shared" si="774"/>
        <v>168917575</v>
      </c>
      <c r="DQ353" s="211">
        <f t="shared" si="774"/>
        <v>168917575</v>
      </c>
      <c r="DR353" s="211">
        <f t="shared" si="774"/>
        <v>0</v>
      </c>
      <c r="DS353" s="211">
        <f t="shared" si="774"/>
        <v>280000000</v>
      </c>
      <c r="DT353" s="211">
        <f t="shared" si="774"/>
        <v>638000000</v>
      </c>
      <c r="DU353" s="211">
        <f t="shared" si="774"/>
        <v>395461769</v>
      </c>
      <c r="DV353" s="211">
        <f t="shared" si="774"/>
        <v>394849769</v>
      </c>
      <c r="DW353" s="211">
        <f t="shared" si="774"/>
        <v>0</v>
      </c>
      <c r="DX353" s="211">
        <f t="shared" si="774"/>
        <v>0</v>
      </c>
      <c r="DY353" s="211">
        <f t="shared" si="774"/>
        <v>0</v>
      </c>
      <c r="DZ353" s="211">
        <f t="shared" si="774"/>
        <v>0</v>
      </c>
      <c r="EA353" s="211">
        <f t="shared" si="774"/>
        <v>0</v>
      </c>
      <c r="EB353" s="211">
        <f t="shared" si="774"/>
        <v>0</v>
      </c>
      <c r="EC353" s="211">
        <f t="shared" si="774"/>
        <v>0</v>
      </c>
      <c r="ED353" s="211">
        <f t="shared" si="774"/>
        <v>0</v>
      </c>
      <c r="EE353" s="211">
        <f t="shared" si="774"/>
        <v>0</v>
      </c>
      <c r="EF353" s="211">
        <f t="shared" si="774"/>
        <v>0</v>
      </c>
      <c r="EG353" s="211">
        <f t="shared" si="774"/>
        <v>0</v>
      </c>
      <c r="EH353" s="211">
        <f t="shared" si="774"/>
        <v>0</v>
      </c>
      <c r="EI353" s="211">
        <f t="shared" si="774"/>
        <v>0</v>
      </c>
      <c r="EJ353" s="211">
        <f t="shared" si="774"/>
        <v>0</v>
      </c>
      <c r="EK353" s="211">
        <f t="shared" si="774"/>
        <v>0</v>
      </c>
      <c r="EL353" s="211">
        <f t="shared" si="774"/>
        <v>0</v>
      </c>
      <c r="EM353" s="211">
        <f t="shared" si="774"/>
        <v>0</v>
      </c>
      <c r="EN353" s="211">
        <f t="shared" si="774"/>
        <v>0</v>
      </c>
      <c r="EO353" s="211">
        <f t="shared" si="774"/>
        <v>0</v>
      </c>
      <c r="EP353" s="211">
        <f t="shared" si="774"/>
        <v>0</v>
      </c>
      <c r="EQ353" s="211">
        <f t="shared" si="774"/>
        <v>0</v>
      </c>
      <c r="ER353" s="211">
        <f t="shared" si="774"/>
        <v>0</v>
      </c>
      <c r="ES353" s="211">
        <f t="shared" si="774"/>
        <v>0</v>
      </c>
      <c r="ET353" s="211">
        <f t="shared" si="774"/>
        <v>0</v>
      </c>
      <c r="EU353" s="211">
        <f t="shared" si="774"/>
        <v>0</v>
      </c>
      <c r="EV353" s="211">
        <f t="shared" si="774"/>
        <v>0</v>
      </c>
      <c r="EW353" s="211">
        <f t="shared" ref="EW353" si="775">EW354+EW360</f>
        <v>280000000</v>
      </c>
      <c r="EX353" s="211">
        <f t="shared" ref="EX353:GZ353" si="776">EX354+EX360</f>
        <v>832560942</v>
      </c>
      <c r="EY353" s="211">
        <f t="shared" si="776"/>
        <v>564379344</v>
      </c>
      <c r="EZ353" s="211">
        <f t="shared" si="776"/>
        <v>563767344</v>
      </c>
      <c r="FA353" s="211">
        <f t="shared" si="776"/>
        <v>0</v>
      </c>
      <c r="FB353" s="211">
        <f t="shared" si="776"/>
        <v>0</v>
      </c>
      <c r="FC353" s="211">
        <f t="shared" si="776"/>
        <v>0</v>
      </c>
      <c r="FD353" s="211">
        <f t="shared" si="776"/>
        <v>0</v>
      </c>
      <c r="FE353" s="211">
        <f t="shared" si="776"/>
        <v>0</v>
      </c>
      <c r="FF353" s="211">
        <f t="shared" si="776"/>
        <v>0</v>
      </c>
      <c r="FG353" s="211">
        <f t="shared" si="776"/>
        <v>0</v>
      </c>
      <c r="FH353" s="211">
        <f t="shared" si="776"/>
        <v>0</v>
      </c>
      <c r="FI353" s="211">
        <f t="shared" si="776"/>
        <v>0</v>
      </c>
      <c r="FJ353" s="211">
        <f t="shared" si="776"/>
        <v>0</v>
      </c>
      <c r="FK353" s="211">
        <f t="shared" si="776"/>
        <v>0</v>
      </c>
      <c r="FL353" s="211">
        <f t="shared" si="776"/>
        <v>230000000</v>
      </c>
      <c r="FM353" s="211">
        <f t="shared" si="776"/>
        <v>602023515</v>
      </c>
      <c r="FN353" s="211">
        <f t="shared" si="776"/>
        <v>202285995</v>
      </c>
      <c r="FO353" s="211">
        <f t="shared" si="776"/>
        <v>72882415</v>
      </c>
      <c r="FP353" s="211">
        <f t="shared" si="776"/>
        <v>0</v>
      </c>
      <c r="FQ353" s="211">
        <f t="shared" si="776"/>
        <v>0</v>
      </c>
      <c r="FR353" s="211">
        <f t="shared" si="776"/>
        <v>0</v>
      </c>
      <c r="FS353" s="211">
        <f t="shared" si="776"/>
        <v>0</v>
      </c>
      <c r="FT353" s="211">
        <f t="shared" si="776"/>
        <v>0</v>
      </c>
      <c r="FU353" s="211">
        <f t="shared" si="776"/>
        <v>0</v>
      </c>
      <c r="FV353" s="211">
        <f t="shared" si="776"/>
        <v>0</v>
      </c>
      <c r="FW353" s="211">
        <f t="shared" si="776"/>
        <v>0</v>
      </c>
      <c r="FX353" s="211">
        <f t="shared" si="776"/>
        <v>0</v>
      </c>
      <c r="FY353" s="211">
        <f t="shared" si="776"/>
        <v>0</v>
      </c>
      <c r="FZ353" s="211">
        <f t="shared" si="776"/>
        <v>0</v>
      </c>
      <c r="GA353" s="211">
        <f t="shared" si="776"/>
        <v>0</v>
      </c>
      <c r="GB353" s="211">
        <f t="shared" si="776"/>
        <v>0</v>
      </c>
      <c r="GC353" s="211">
        <f t="shared" si="776"/>
        <v>0</v>
      </c>
      <c r="GD353" s="211">
        <f t="shared" si="776"/>
        <v>0</v>
      </c>
      <c r="GE353" s="211">
        <f t="shared" si="776"/>
        <v>0</v>
      </c>
      <c r="GF353" s="211">
        <f t="shared" si="776"/>
        <v>0</v>
      </c>
      <c r="GG353" s="211">
        <f t="shared" si="776"/>
        <v>0</v>
      </c>
      <c r="GH353" s="211">
        <f t="shared" si="776"/>
        <v>0</v>
      </c>
      <c r="GI353" s="211">
        <f t="shared" si="776"/>
        <v>0</v>
      </c>
      <c r="GJ353" s="211">
        <f t="shared" si="776"/>
        <v>0</v>
      </c>
      <c r="GK353" s="211">
        <f t="shared" si="776"/>
        <v>0</v>
      </c>
      <c r="GL353" s="211">
        <f t="shared" si="776"/>
        <v>0</v>
      </c>
      <c r="GM353" s="211">
        <f t="shared" si="776"/>
        <v>0</v>
      </c>
      <c r="GN353" s="211">
        <f t="shared" si="776"/>
        <v>0</v>
      </c>
      <c r="GO353" s="211">
        <f t="shared" si="776"/>
        <v>0</v>
      </c>
      <c r="GP353" s="211">
        <f t="shared" si="776"/>
        <v>0</v>
      </c>
      <c r="GQ353" s="211">
        <f t="shared" si="776"/>
        <v>0</v>
      </c>
      <c r="GR353" s="211">
        <f t="shared" si="776"/>
        <v>0</v>
      </c>
      <c r="GS353" s="211">
        <f t="shared" si="776"/>
        <v>0</v>
      </c>
      <c r="GT353" s="211">
        <f t="shared" si="776"/>
        <v>0</v>
      </c>
      <c r="GU353" s="211">
        <f t="shared" si="776"/>
        <v>230000000</v>
      </c>
      <c r="GV353" s="211">
        <f t="shared" si="776"/>
        <v>602023515</v>
      </c>
      <c r="GW353" s="211">
        <f t="shared" si="776"/>
        <v>202285995</v>
      </c>
      <c r="GX353" s="211">
        <f t="shared" si="776"/>
        <v>72882415</v>
      </c>
      <c r="GY353" s="211">
        <f t="shared" si="776"/>
        <v>0</v>
      </c>
      <c r="GZ353" s="825">
        <f t="shared" si="776"/>
        <v>1480000000</v>
      </c>
      <c r="HA353" s="256"/>
      <c r="HB353" s="263"/>
      <c r="HC353" s="326"/>
    </row>
    <row r="354" spans="1:211" ht="24.75" customHeight="1" x14ac:dyDescent="0.2">
      <c r="A354" s="782"/>
      <c r="B354" s="783"/>
      <c r="C354" s="266">
        <v>81</v>
      </c>
      <c r="D354" s="267" t="s">
        <v>799</v>
      </c>
      <c r="E354" s="270"/>
      <c r="F354" s="270"/>
      <c r="G354" s="271"/>
      <c r="H354" s="271"/>
      <c r="I354" s="271"/>
      <c r="J354" s="271"/>
      <c r="K354" s="271"/>
      <c r="L354" s="271"/>
      <c r="M354" s="271"/>
      <c r="N354" s="271"/>
      <c r="O354" s="271"/>
      <c r="P354" s="271"/>
      <c r="Q354" s="271"/>
      <c r="R354" s="271"/>
      <c r="S354" s="271"/>
      <c r="T354" s="271"/>
      <c r="U354" s="271"/>
      <c r="V354" s="271"/>
      <c r="W354" s="271"/>
      <c r="X354" s="271"/>
      <c r="Y354" s="271"/>
      <c r="Z354" s="271"/>
      <c r="AA354" s="271"/>
      <c r="AB354" s="271"/>
      <c r="AC354" s="51">
        <f t="shared" ref="AC354:BL354" si="777">SUM(AC355:AC359)</f>
        <v>0</v>
      </c>
      <c r="AD354" s="51">
        <f t="shared" si="777"/>
        <v>0</v>
      </c>
      <c r="AE354" s="51">
        <f t="shared" si="777"/>
        <v>0</v>
      </c>
      <c r="AF354" s="51">
        <f t="shared" si="777"/>
        <v>0</v>
      </c>
      <c r="AG354" s="51">
        <f t="shared" si="777"/>
        <v>0</v>
      </c>
      <c r="AH354" s="51">
        <f t="shared" si="777"/>
        <v>0</v>
      </c>
      <c r="AI354" s="51">
        <f t="shared" si="777"/>
        <v>0</v>
      </c>
      <c r="AJ354" s="51">
        <f t="shared" si="777"/>
        <v>0</v>
      </c>
      <c r="AK354" s="51">
        <f t="shared" si="777"/>
        <v>400000000</v>
      </c>
      <c r="AL354" s="51">
        <f t="shared" si="777"/>
        <v>400000000</v>
      </c>
      <c r="AM354" s="51">
        <f t="shared" si="777"/>
        <v>233974313</v>
      </c>
      <c r="AN354" s="51">
        <f t="shared" si="777"/>
        <v>228578591</v>
      </c>
      <c r="AO354" s="51">
        <f t="shared" si="777"/>
        <v>0</v>
      </c>
      <c r="AP354" s="51">
        <f t="shared" si="777"/>
        <v>0</v>
      </c>
      <c r="AQ354" s="51">
        <f t="shared" si="777"/>
        <v>0</v>
      </c>
      <c r="AR354" s="51">
        <f t="shared" si="777"/>
        <v>0</v>
      </c>
      <c r="AS354" s="51">
        <f t="shared" si="777"/>
        <v>0</v>
      </c>
      <c r="AT354" s="51">
        <f t="shared" si="777"/>
        <v>0</v>
      </c>
      <c r="AU354" s="51">
        <f t="shared" si="777"/>
        <v>0</v>
      </c>
      <c r="AV354" s="51">
        <f t="shared" si="777"/>
        <v>0</v>
      </c>
      <c r="AW354" s="51">
        <f t="shared" si="777"/>
        <v>0</v>
      </c>
      <c r="AX354" s="51">
        <f t="shared" si="777"/>
        <v>0</v>
      </c>
      <c r="AY354" s="51">
        <f t="shared" si="777"/>
        <v>0</v>
      </c>
      <c r="AZ354" s="51">
        <f t="shared" si="777"/>
        <v>0</v>
      </c>
      <c r="BA354" s="51">
        <f t="shared" si="777"/>
        <v>0</v>
      </c>
      <c r="BB354" s="51">
        <f t="shared" si="777"/>
        <v>0</v>
      </c>
      <c r="BC354" s="51">
        <f t="shared" si="777"/>
        <v>0</v>
      </c>
      <c r="BD354" s="51">
        <f t="shared" si="777"/>
        <v>0</v>
      </c>
      <c r="BE354" s="51">
        <f t="shared" si="777"/>
        <v>0</v>
      </c>
      <c r="BF354" s="51">
        <f t="shared" si="777"/>
        <v>0</v>
      </c>
      <c r="BG354" s="51">
        <f t="shared" si="777"/>
        <v>0</v>
      </c>
      <c r="BH354" s="51">
        <f t="shared" si="777"/>
        <v>0</v>
      </c>
      <c r="BI354" s="51">
        <f t="shared" si="777"/>
        <v>0</v>
      </c>
      <c r="BJ354" s="51">
        <f t="shared" si="777"/>
        <v>0</v>
      </c>
      <c r="BK354" s="51">
        <f t="shared" si="777"/>
        <v>0</v>
      </c>
      <c r="BL354" s="51">
        <f t="shared" si="777"/>
        <v>0</v>
      </c>
      <c r="BM354" s="51">
        <f t="shared" ref="BM354:DX354" si="778">SUM(BM355:BM359)</f>
        <v>400000000</v>
      </c>
      <c r="BN354" s="51">
        <f t="shared" si="778"/>
        <v>400000000</v>
      </c>
      <c r="BO354" s="51">
        <f t="shared" si="778"/>
        <v>233974313</v>
      </c>
      <c r="BP354" s="51">
        <f t="shared" si="778"/>
        <v>228578591</v>
      </c>
      <c r="BQ354" s="51">
        <f t="shared" si="778"/>
        <v>0</v>
      </c>
      <c r="BR354" s="51">
        <f t="shared" si="778"/>
        <v>0</v>
      </c>
      <c r="BS354" s="51">
        <f t="shared" si="778"/>
        <v>0</v>
      </c>
      <c r="BT354" s="51">
        <f t="shared" si="778"/>
        <v>0</v>
      </c>
      <c r="BU354" s="51">
        <f t="shared" si="778"/>
        <v>0</v>
      </c>
      <c r="BV354" s="51">
        <f t="shared" si="778"/>
        <v>107500000</v>
      </c>
      <c r="BW354" s="51">
        <f t="shared" si="778"/>
        <v>47624766</v>
      </c>
      <c r="BX354" s="51">
        <f t="shared" si="778"/>
        <v>47624766</v>
      </c>
      <c r="BY354" s="51">
        <f t="shared" si="778"/>
        <v>0</v>
      </c>
      <c r="BZ354" s="51">
        <f t="shared" si="778"/>
        <v>400000000</v>
      </c>
      <c r="CA354" s="51">
        <f t="shared" si="778"/>
        <v>400000000</v>
      </c>
      <c r="CB354" s="51">
        <f t="shared" si="778"/>
        <v>292793992</v>
      </c>
      <c r="CC354" s="51">
        <f t="shared" si="778"/>
        <v>291801342</v>
      </c>
      <c r="CD354" s="51">
        <f t="shared" si="778"/>
        <v>0</v>
      </c>
      <c r="CE354" s="51">
        <f t="shared" si="778"/>
        <v>0</v>
      </c>
      <c r="CF354" s="51">
        <f t="shared" si="778"/>
        <v>0</v>
      </c>
      <c r="CG354" s="51">
        <f t="shared" si="778"/>
        <v>0</v>
      </c>
      <c r="CH354" s="51">
        <f t="shared" si="778"/>
        <v>0</v>
      </c>
      <c r="CI354" s="51">
        <f t="shared" si="778"/>
        <v>0</v>
      </c>
      <c r="CJ354" s="51">
        <f t="shared" si="778"/>
        <v>0</v>
      </c>
      <c r="CK354" s="51">
        <f t="shared" si="778"/>
        <v>0</v>
      </c>
      <c r="CL354" s="51">
        <f t="shared" si="778"/>
        <v>0</v>
      </c>
      <c r="CM354" s="51">
        <f t="shared" si="778"/>
        <v>0</v>
      </c>
      <c r="CN354" s="51">
        <f t="shared" si="778"/>
        <v>0</v>
      </c>
      <c r="CO354" s="51">
        <f t="shared" si="778"/>
        <v>0</v>
      </c>
      <c r="CP354" s="51">
        <f t="shared" si="778"/>
        <v>0</v>
      </c>
      <c r="CQ354" s="51">
        <f t="shared" si="778"/>
        <v>0</v>
      </c>
      <c r="CR354" s="51">
        <f t="shared" si="778"/>
        <v>0</v>
      </c>
      <c r="CS354" s="51">
        <f t="shared" si="778"/>
        <v>0</v>
      </c>
      <c r="CT354" s="51">
        <f t="shared" si="778"/>
        <v>0</v>
      </c>
      <c r="CU354" s="51">
        <f t="shared" si="778"/>
        <v>0</v>
      </c>
      <c r="CV354" s="51">
        <f t="shared" si="778"/>
        <v>0</v>
      </c>
      <c r="CW354" s="51">
        <f t="shared" si="778"/>
        <v>0</v>
      </c>
      <c r="CX354" s="51">
        <f t="shared" si="778"/>
        <v>0</v>
      </c>
      <c r="CY354" s="51">
        <f t="shared" si="778"/>
        <v>0</v>
      </c>
      <c r="CZ354" s="51">
        <f t="shared" si="778"/>
        <v>0</v>
      </c>
      <c r="DA354" s="51">
        <f t="shared" si="778"/>
        <v>0</v>
      </c>
      <c r="DB354" s="51">
        <f t="shared" si="778"/>
        <v>0</v>
      </c>
      <c r="DC354" s="51">
        <f t="shared" si="778"/>
        <v>0</v>
      </c>
      <c r="DD354" s="51">
        <f t="shared" si="778"/>
        <v>0</v>
      </c>
      <c r="DE354" s="51">
        <f t="shared" si="778"/>
        <v>400000000</v>
      </c>
      <c r="DF354" s="51">
        <f t="shared" si="778"/>
        <v>507500000</v>
      </c>
      <c r="DG354" s="51">
        <f t="shared" si="778"/>
        <v>340418758</v>
      </c>
      <c r="DH354" s="51">
        <f t="shared" si="778"/>
        <v>339426108</v>
      </c>
      <c r="DI354" s="51">
        <f t="shared" si="778"/>
        <v>0</v>
      </c>
      <c r="DJ354" s="51">
        <f t="shared" si="778"/>
        <v>0</v>
      </c>
      <c r="DK354" s="51">
        <f t="shared" si="778"/>
        <v>0</v>
      </c>
      <c r="DL354" s="51">
        <f t="shared" si="778"/>
        <v>0</v>
      </c>
      <c r="DM354" s="51">
        <f t="shared" si="778"/>
        <v>0</v>
      </c>
      <c r="DN354" s="51">
        <f t="shared" si="778"/>
        <v>0</v>
      </c>
      <c r="DO354" s="51">
        <f t="shared" si="778"/>
        <v>167081242</v>
      </c>
      <c r="DP354" s="51">
        <f t="shared" si="778"/>
        <v>141437875</v>
      </c>
      <c r="DQ354" s="51">
        <f t="shared" si="778"/>
        <v>141437875</v>
      </c>
      <c r="DR354" s="51">
        <f t="shared" si="778"/>
        <v>0</v>
      </c>
      <c r="DS354" s="51">
        <f t="shared" si="778"/>
        <v>200000000</v>
      </c>
      <c r="DT354" s="51">
        <f t="shared" si="778"/>
        <v>553000000</v>
      </c>
      <c r="DU354" s="51">
        <f t="shared" si="778"/>
        <v>327207905</v>
      </c>
      <c r="DV354" s="51">
        <f t="shared" si="778"/>
        <v>326595905</v>
      </c>
      <c r="DW354" s="51">
        <f t="shared" si="778"/>
        <v>0</v>
      </c>
      <c r="DX354" s="51">
        <f t="shared" si="778"/>
        <v>0</v>
      </c>
      <c r="DY354" s="51">
        <f t="shared" ref="DY354:EW354" si="779">SUM(DY355:DY359)</f>
        <v>0</v>
      </c>
      <c r="DZ354" s="51">
        <f t="shared" si="779"/>
        <v>0</v>
      </c>
      <c r="EA354" s="51">
        <f t="shared" si="779"/>
        <v>0</v>
      </c>
      <c r="EB354" s="51">
        <f t="shared" si="779"/>
        <v>0</v>
      </c>
      <c r="EC354" s="51">
        <f t="shared" si="779"/>
        <v>0</v>
      </c>
      <c r="ED354" s="51">
        <f t="shared" si="779"/>
        <v>0</v>
      </c>
      <c r="EE354" s="51">
        <f t="shared" si="779"/>
        <v>0</v>
      </c>
      <c r="EF354" s="51">
        <f t="shared" si="779"/>
        <v>0</v>
      </c>
      <c r="EG354" s="51">
        <f t="shared" si="779"/>
        <v>0</v>
      </c>
      <c r="EH354" s="51">
        <f t="shared" si="779"/>
        <v>0</v>
      </c>
      <c r="EI354" s="51">
        <f t="shared" si="779"/>
        <v>0</v>
      </c>
      <c r="EJ354" s="51">
        <f t="shared" si="779"/>
        <v>0</v>
      </c>
      <c r="EK354" s="51">
        <f t="shared" si="779"/>
        <v>0</v>
      </c>
      <c r="EL354" s="51">
        <f t="shared" si="779"/>
        <v>0</v>
      </c>
      <c r="EM354" s="51">
        <f t="shared" si="779"/>
        <v>0</v>
      </c>
      <c r="EN354" s="51">
        <f t="shared" si="779"/>
        <v>0</v>
      </c>
      <c r="EO354" s="51">
        <f t="shared" si="779"/>
        <v>0</v>
      </c>
      <c r="EP354" s="51">
        <f t="shared" si="779"/>
        <v>0</v>
      </c>
      <c r="EQ354" s="51">
        <f t="shared" si="779"/>
        <v>0</v>
      </c>
      <c r="ER354" s="51">
        <f t="shared" si="779"/>
        <v>0</v>
      </c>
      <c r="ES354" s="51">
        <f t="shared" si="779"/>
        <v>0</v>
      </c>
      <c r="ET354" s="51">
        <f t="shared" si="779"/>
        <v>0</v>
      </c>
      <c r="EU354" s="51">
        <f t="shared" si="779"/>
        <v>0</v>
      </c>
      <c r="EV354" s="51">
        <f t="shared" si="779"/>
        <v>0</v>
      </c>
      <c r="EW354" s="51">
        <f t="shared" si="779"/>
        <v>200000000</v>
      </c>
      <c r="EX354" s="51">
        <f t="shared" ref="EX354:GZ354" si="780">SUM(EX355:EX359)</f>
        <v>720081242</v>
      </c>
      <c r="EY354" s="51">
        <f t="shared" si="780"/>
        <v>468645780</v>
      </c>
      <c r="EZ354" s="51">
        <f t="shared" si="780"/>
        <v>468033780</v>
      </c>
      <c r="FA354" s="51">
        <f t="shared" si="780"/>
        <v>0</v>
      </c>
      <c r="FB354" s="51">
        <f t="shared" si="780"/>
        <v>0</v>
      </c>
      <c r="FC354" s="51">
        <f t="shared" si="780"/>
        <v>0</v>
      </c>
      <c r="FD354" s="51">
        <f t="shared" si="780"/>
        <v>0</v>
      </c>
      <c r="FE354" s="51">
        <f t="shared" si="780"/>
        <v>0</v>
      </c>
      <c r="FF354" s="51">
        <f t="shared" si="780"/>
        <v>0</v>
      </c>
      <c r="FG354" s="51">
        <f t="shared" si="780"/>
        <v>0</v>
      </c>
      <c r="FH354" s="51">
        <f t="shared" si="780"/>
        <v>0</v>
      </c>
      <c r="FI354" s="51">
        <f t="shared" si="780"/>
        <v>0</v>
      </c>
      <c r="FJ354" s="51">
        <f t="shared" si="780"/>
        <v>0</v>
      </c>
      <c r="FK354" s="51">
        <f t="shared" si="780"/>
        <v>0</v>
      </c>
      <c r="FL354" s="51">
        <f t="shared" si="780"/>
        <v>150000000</v>
      </c>
      <c r="FM354" s="51">
        <f t="shared" si="780"/>
        <v>517700000</v>
      </c>
      <c r="FN354" s="51">
        <f t="shared" si="780"/>
        <v>189974795</v>
      </c>
      <c r="FO354" s="51">
        <f t="shared" si="780"/>
        <v>67286415</v>
      </c>
      <c r="FP354" s="51">
        <f t="shared" si="780"/>
        <v>0</v>
      </c>
      <c r="FQ354" s="51">
        <f t="shared" si="780"/>
        <v>0</v>
      </c>
      <c r="FR354" s="51">
        <f t="shared" si="780"/>
        <v>0</v>
      </c>
      <c r="FS354" s="51">
        <f t="shared" si="780"/>
        <v>0</v>
      </c>
      <c r="FT354" s="51">
        <f t="shared" si="780"/>
        <v>0</v>
      </c>
      <c r="FU354" s="51">
        <f t="shared" si="780"/>
        <v>0</v>
      </c>
      <c r="FV354" s="51">
        <f t="shared" si="780"/>
        <v>0</v>
      </c>
      <c r="FW354" s="51">
        <f t="shared" si="780"/>
        <v>0</v>
      </c>
      <c r="FX354" s="51">
        <f t="shared" si="780"/>
        <v>0</v>
      </c>
      <c r="FY354" s="51">
        <f t="shared" si="780"/>
        <v>0</v>
      </c>
      <c r="FZ354" s="51">
        <f t="shared" si="780"/>
        <v>0</v>
      </c>
      <c r="GA354" s="51">
        <f t="shared" si="780"/>
        <v>0</v>
      </c>
      <c r="GB354" s="51">
        <f t="shared" si="780"/>
        <v>0</v>
      </c>
      <c r="GC354" s="51">
        <f t="shared" si="780"/>
        <v>0</v>
      </c>
      <c r="GD354" s="51">
        <f t="shared" si="780"/>
        <v>0</v>
      </c>
      <c r="GE354" s="51">
        <f t="shared" si="780"/>
        <v>0</v>
      </c>
      <c r="GF354" s="51">
        <f t="shared" si="780"/>
        <v>0</v>
      </c>
      <c r="GG354" s="51">
        <f t="shared" si="780"/>
        <v>0</v>
      </c>
      <c r="GH354" s="51">
        <f t="shared" si="780"/>
        <v>0</v>
      </c>
      <c r="GI354" s="51">
        <f t="shared" si="780"/>
        <v>0</v>
      </c>
      <c r="GJ354" s="51">
        <f t="shared" si="780"/>
        <v>0</v>
      </c>
      <c r="GK354" s="51">
        <f t="shared" si="780"/>
        <v>0</v>
      </c>
      <c r="GL354" s="51">
        <f t="shared" si="780"/>
        <v>0</v>
      </c>
      <c r="GM354" s="51">
        <f t="shared" si="780"/>
        <v>0</v>
      </c>
      <c r="GN354" s="51">
        <f t="shared" si="780"/>
        <v>0</v>
      </c>
      <c r="GO354" s="51">
        <f t="shared" si="780"/>
        <v>0</v>
      </c>
      <c r="GP354" s="51">
        <f t="shared" si="780"/>
        <v>0</v>
      </c>
      <c r="GQ354" s="51">
        <f t="shared" si="780"/>
        <v>0</v>
      </c>
      <c r="GR354" s="51">
        <f t="shared" si="780"/>
        <v>0</v>
      </c>
      <c r="GS354" s="51">
        <f t="shared" si="780"/>
        <v>0</v>
      </c>
      <c r="GT354" s="51">
        <f t="shared" si="780"/>
        <v>0</v>
      </c>
      <c r="GU354" s="51">
        <f t="shared" si="780"/>
        <v>150000000</v>
      </c>
      <c r="GV354" s="51">
        <f t="shared" si="780"/>
        <v>517700000</v>
      </c>
      <c r="GW354" s="51">
        <f t="shared" si="780"/>
        <v>189974795</v>
      </c>
      <c r="GX354" s="51">
        <f t="shared" si="780"/>
        <v>67286415</v>
      </c>
      <c r="GY354" s="51">
        <f t="shared" si="780"/>
        <v>0</v>
      </c>
      <c r="GZ354" s="771">
        <f t="shared" si="780"/>
        <v>1150000000</v>
      </c>
      <c r="HA354" s="271"/>
      <c r="HB354" s="277"/>
      <c r="HC354" s="326"/>
    </row>
    <row r="355" spans="1:211" ht="60.75" customHeight="1" x14ac:dyDescent="0.2">
      <c r="A355" s="782"/>
      <c r="B355" s="357"/>
      <c r="C355" s="529">
        <v>38</v>
      </c>
      <c r="D355" s="849" t="s">
        <v>800</v>
      </c>
      <c r="E355" s="527">
        <v>0</v>
      </c>
      <c r="F355" s="527">
        <v>2</v>
      </c>
      <c r="G355" s="287">
        <v>236</v>
      </c>
      <c r="H355" s="283" t="s">
        <v>801</v>
      </c>
      <c r="I355" s="297" t="s">
        <v>802</v>
      </c>
      <c r="J355" s="287" t="s">
        <v>803</v>
      </c>
      <c r="K355" s="281">
        <v>12</v>
      </c>
      <c r="L355" s="313" t="s">
        <v>73</v>
      </c>
      <c r="M355" s="313">
        <v>1</v>
      </c>
      <c r="N355" s="313">
        <v>14</v>
      </c>
      <c r="O355" s="862">
        <v>4</v>
      </c>
      <c r="P355" s="868">
        <v>1</v>
      </c>
      <c r="Q355" s="862">
        <v>7</v>
      </c>
      <c r="R355" s="869"/>
      <c r="S355" s="868">
        <v>2</v>
      </c>
      <c r="T355" s="862">
        <v>2</v>
      </c>
      <c r="U355" s="862">
        <f>5+3</f>
        <v>8</v>
      </c>
      <c r="V355" s="868">
        <v>4</v>
      </c>
      <c r="W355" s="862">
        <v>1</v>
      </c>
      <c r="X355" s="873">
        <v>3</v>
      </c>
      <c r="Y355" s="874">
        <v>0.75</v>
      </c>
      <c r="Z355" s="579">
        <f>BM355/$BM$354</f>
        <v>0.14374999999999999</v>
      </c>
      <c r="AA355" s="286">
        <v>11</v>
      </c>
      <c r="AB355" s="382" t="s">
        <v>229</v>
      </c>
      <c r="AC355" s="62"/>
      <c r="AD355" s="58"/>
      <c r="AE355" s="59"/>
      <c r="AF355" s="59"/>
      <c r="AG355" s="62"/>
      <c r="AH355" s="58"/>
      <c r="AI355" s="58"/>
      <c r="AJ355" s="58"/>
      <c r="AK355" s="57">
        <v>57500000</v>
      </c>
      <c r="AL355" s="55">
        <v>57500000</v>
      </c>
      <c r="AM355" s="58">
        <v>5000000</v>
      </c>
      <c r="AN355" s="58">
        <v>5000000</v>
      </c>
      <c r="AO355" s="62"/>
      <c r="AP355" s="58"/>
      <c r="AQ355" s="58"/>
      <c r="AR355" s="58"/>
      <c r="AS355" s="62"/>
      <c r="AT355" s="58"/>
      <c r="AU355" s="59"/>
      <c r="AV355" s="59"/>
      <c r="AW355" s="62"/>
      <c r="AX355" s="58"/>
      <c r="AY355" s="58"/>
      <c r="AZ355" s="58"/>
      <c r="BA355" s="62"/>
      <c r="BB355" s="58"/>
      <c r="BC355" s="58"/>
      <c r="BD355" s="58"/>
      <c r="BE355" s="62"/>
      <c r="BF355" s="58"/>
      <c r="BG355" s="59"/>
      <c r="BH355" s="59"/>
      <c r="BI355" s="62"/>
      <c r="BJ355" s="58"/>
      <c r="BK355" s="58"/>
      <c r="BL355" s="58"/>
      <c r="BM355" s="53">
        <f>+AC355+AG355+AK355+AO355+AS355+AW355+BA355+BE355+BI355</f>
        <v>57500000</v>
      </c>
      <c r="BN355" s="54">
        <f t="shared" ref="BN355:BP359" si="781">AD355+AH355+AL355+AP355+AT355+AX355+BB355+BF355+BJ355</f>
        <v>57500000</v>
      </c>
      <c r="BO355" s="54">
        <f t="shared" si="781"/>
        <v>5000000</v>
      </c>
      <c r="BP355" s="54">
        <f t="shared" si="781"/>
        <v>5000000</v>
      </c>
      <c r="BQ355" s="87"/>
      <c r="BR355" s="87"/>
      <c r="BS355" s="87"/>
      <c r="BT355" s="87"/>
      <c r="BU355" s="87"/>
      <c r="BV355" s="87"/>
      <c r="BW355" s="87"/>
      <c r="BX355" s="87"/>
      <c r="BY355" s="87"/>
      <c r="BZ355" s="87">
        <v>57499999.999999993</v>
      </c>
      <c r="CA355" s="87">
        <v>57500000</v>
      </c>
      <c r="CB355" s="87">
        <v>30986666</v>
      </c>
      <c r="CC355" s="87">
        <v>30986666</v>
      </c>
      <c r="CD355" s="87"/>
      <c r="CE355" s="87"/>
      <c r="CF355" s="87"/>
      <c r="CG355" s="87"/>
      <c r="CH355" s="87"/>
      <c r="CI355" s="87"/>
      <c r="CJ355" s="87"/>
      <c r="CK355" s="87"/>
      <c r="CL355" s="87"/>
      <c r="CM355" s="87"/>
      <c r="CN355" s="87"/>
      <c r="CO355" s="87"/>
      <c r="CP355" s="87"/>
      <c r="CQ355" s="87"/>
      <c r="CR355" s="87"/>
      <c r="CS355" s="87"/>
      <c r="CT355" s="87"/>
      <c r="CU355" s="87"/>
      <c r="CV355" s="87"/>
      <c r="CW355" s="87"/>
      <c r="CX355" s="87"/>
      <c r="CY355" s="87"/>
      <c r="CZ355" s="87"/>
      <c r="DA355" s="87"/>
      <c r="DB355" s="87"/>
      <c r="DC355" s="87"/>
      <c r="DD355" s="87"/>
      <c r="DE355" s="85">
        <f t="shared" ref="DE355:DH359" si="782">BQ355+BU355+BZ355+CE355+CI355+CM355+CQ355+CV355+DA355</f>
        <v>57499999.999999993</v>
      </c>
      <c r="DF355" s="100">
        <f t="shared" si="782"/>
        <v>57500000</v>
      </c>
      <c r="DG355" s="100">
        <f t="shared" si="782"/>
        <v>30986666</v>
      </c>
      <c r="DH355" s="100">
        <f t="shared" si="782"/>
        <v>30986666</v>
      </c>
      <c r="DI355" s="100"/>
      <c r="DJ355" s="87"/>
      <c r="DK355" s="86"/>
      <c r="DL355" s="87"/>
      <c r="DM355" s="87"/>
      <c r="DN355" s="87"/>
      <c r="DO355" s="87">
        <v>42000000</v>
      </c>
      <c r="DP355" s="87">
        <v>35087283</v>
      </c>
      <c r="DQ355" s="87">
        <v>35087283</v>
      </c>
      <c r="DR355" s="87"/>
      <c r="DS355" s="88">
        <v>28749999.999999996</v>
      </c>
      <c r="DT355" s="87">
        <v>63000000</v>
      </c>
      <c r="DU355" s="87">
        <v>60653312</v>
      </c>
      <c r="DV355" s="87">
        <v>60653312</v>
      </c>
      <c r="DW355" s="87"/>
      <c r="DX355" s="87"/>
      <c r="DY355" s="87"/>
      <c r="DZ355" s="87"/>
      <c r="EA355" s="87"/>
      <c r="EB355" s="87"/>
      <c r="EC355" s="87"/>
      <c r="ED355" s="87"/>
      <c r="EE355" s="87"/>
      <c r="EF355" s="87"/>
      <c r="EG355" s="87"/>
      <c r="EH355" s="87"/>
      <c r="EI355" s="87"/>
      <c r="EJ355" s="87"/>
      <c r="EK355" s="87"/>
      <c r="EL355" s="87"/>
      <c r="EM355" s="87"/>
      <c r="EN355" s="87"/>
      <c r="EO355" s="87"/>
      <c r="EP355" s="87"/>
      <c r="EQ355" s="87"/>
      <c r="ER355" s="87"/>
      <c r="ES355" s="87"/>
      <c r="ET355" s="87"/>
      <c r="EU355" s="87"/>
      <c r="EV355" s="87"/>
      <c r="EW355" s="85">
        <f t="shared" ref="EW355:EX359" si="783">DJ355+DN355+DS355+DX355+EB355+EF355+EJ355+EN355+ES355</f>
        <v>28749999.999999996</v>
      </c>
      <c r="EX355" s="90">
        <f t="shared" si="783"/>
        <v>105000000</v>
      </c>
      <c r="EY355" s="90">
        <f t="shared" ref="EY355:EZ359" si="784">DL355+DP355+DU355+DZ355+ED355+EH355+EL355+EP355+EU355</f>
        <v>95740595</v>
      </c>
      <c r="EZ355" s="90">
        <f t="shared" si="784"/>
        <v>95740595</v>
      </c>
      <c r="FA355" s="192"/>
      <c r="FB355" s="87"/>
      <c r="FC355" s="88"/>
      <c r="FD355" s="88"/>
      <c r="FE355" s="88"/>
      <c r="FF355" s="147"/>
      <c r="FG355" s="87"/>
      <c r="FH355" s="87"/>
      <c r="FI355" s="87"/>
      <c r="FJ355" s="87"/>
      <c r="FK355" s="87"/>
      <c r="FL355" s="87">
        <v>21500000</v>
      </c>
      <c r="FM355" s="87">
        <v>100000000</v>
      </c>
      <c r="FN355" s="87">
        <v>45502265</v>
      </c>
      <c r="FO355" s="87">
        <v>19928000</v>
      </c>
      <c r="FP355" s="87"/>
      <c r="FQ355" s="87"/>
      <c r="FR355" s="87"/>
      <c r="FS355" s="87"/>
      <c r="FT355" s="87"/>
      <c r="FU355" s="87"/>
      <c r="FV355" s="87"/>
      <c r="FW355" s="87"/>
      <c r="FX355" s="87"/>
      <c r="FY355" s="87"/>
      <c r="FZ355" s="87"/>
      <c r="GA355" s="87"/>
      <c r="GB355" s="87"/>
      <c r="GC355" s="87"/>
      <c r="GD355" s="87"/>
      <c r="GE355" s="87"/>
      <c r="GF355" s="87"/>
      <c r="GG355" s="87"/>
      <c r="GH355" s="87"/>
      <c r="GI355" s="87"/>
      <c r="GJ355" s="87"/>
      <c r="GK355" s="87"/>
      <c r="GL355" s="87"/>
      <c r="GM355" s="87"/>
      <c r="GN355" s="87"/>
      <c r="GO355" s="87"/>
      <c r="GP355" s="87"/>
      <c r="GQ355" s="87"/>
      <c r="GR355" s="87"/>
      <c r="GS355" s="87"/>
      <c r="GT355" s="87"/>
      <c r="GU355" s="85">
        <f>FB355+FG355+FL355+FQ355+FV355+GA355+GF355+GK355+GP355</f>
        <v>21500000</v>
      </c>
      <c r="GV355" s="85">
        <f t="shared" ref="GV355:GY359" si="785">GQ355+GL355+GG355+GB355+FW355+FR355+FM355+FH355+FC355</f>
        <v>100000000</v>
      </c>
      <c r="GW355" s="85">
        <f t="shared" si="785"/>
        <v>45502265</v>
      </c>
      <c r="GX355" s="85">
        <f t="shared" si="785"/>
        <v>19928000</v>
      </c>
      <c r="GY355" s="85">
        <f t="shared" si="785"/>
        <v>0</v>
      </c>
      <c r="GZ355" s="772">
        <f>BM355+DE355+EW355+GU355</f>
        <v>165250000</v>
      </c>
      <c r="HA355" s="746" t="s">
        <v>1168</v>
      </c>
      <c r="HB355" s="280" t="s">
        <v>1444</v>
      </c>
      <c r="HC355" s="303" t="s">
        <v>1576</v>
      </c>
    </row>
    <row r="356" spans="1:211" ht="218.25" customHeight="1" x14ac:dyDescent="0.2">
      <c r="A356" s="782"/>
      <c r="B356" s="357"/>
      <c r="C356" s="363"/>
      <c r="D356" s="362"/>
      <c r="E356" s="357"/>
      <c r="F356" s="357"/>
      <c r="G356" s="287">
        <v>237</v>
      </c>
      <c r="H356" s="283" t="s">
        <v>804</v>
      </c>
      <c r="I356" s="297" t="s">
        <v>805</v>
      </c>
      <c r="J356" s="287" t="s">
        <v>803</v>
      </c>
      <c r="K356" s="281">
        <v>12</v>
      </c>
      <c r="L356" s="313" t="s">
        <v>73</v>
      </c>
      <c r="M356" s="313" t="s">
        <v>53</v>
      </c>
      <c r="N356" s="630">
        <v>150</v>
      </c>
      <c r="O356" s="862">
        <v>50</v>
      </c>
      <c r="P356" s="875">
        <v>31</v>
      </c>
      <c r="Q356" s="862">
        <v>70</v>
      </c>
      <c r="R356" s="876">
        <v>89</v>
      </c>
      <c r="S356" s="868">
        <v>94</v>
      </c>
      <c r="T356" s="862">
        <v>20</v>
      </c>
      <c r="U356" s="862"/>
      <c r="V356" s="868">
        <v>24</v>
      </c>
      <c r="W356" s="862">
        <v>10</v>
      </c>
      <c r="X356" s="873">
        <v>5</v>
      </c>
      <c r="Y356" s="874">
        <v>0.5</v>
      </c>
      <c r="Z356" s="579">
        <f>BM356/$BM$354</f>
        <v>0.1605</v>
      </c>
      <c r="AA356" s="286">
        <v>4</v>
      </c>
      <c r="AB356" s="382" t="s">
        <v>114</v>
      </c>
      <c r="AC356" s="62"/>
      <c r="AD356" s="58"/>
      <c r="AE356" s="59"/>
      <c r="AF356" s="59"/>
      <c r="AG356" s="62"/>
      <c r="AH356" s="58"/>
      <c r="AI356" s="58"/>
      <c r="AJ356" s="58"/>
      <c r="AK356" s="57">
        <f>49000000+15200000</f>
        <v>64200000</v>
      </c>
      <c r="AL356" s="58">
        <v>64200000</v>
      </c>
      <c r="AM356" s="58">
        <v>57200000</v>
      </c>
      <c r="AN356" s="58">
        <v>57200000</v>
      </c>
      <c r="AO356" s="62"/>
      <c r="AP356" s="58"/>
      <c r="AQ356" s="58"/>
      <c r="AR356" s="58"/>
      <c r="AS356" s="62"/>
      <c r="AT356" s="58"/>
      <c r="AU356" s="59"/>
      <c r="AV356" s="59"/>
      <c r="AW356" s="62"/>
      <c r="AX356" s="58"/>
      <c r="AY356" s="58"/>
      <c r="AZ356" s="58"/>
      <c r="BA356" s="62"/>
      <c r="BB356" s="58"/>
      <c r="BC356" s="58"/>
      <c r="BD356" s="58"/>
      <c r="BE356" s="62"/>
      <c r="BF356" s="58"/>
      <c r="BG356" s="59"/>
      <c r="BH356" s="59"/>
      <c r="BI356" s="62"/>
      <c r="BJ356" s="58"/>
      <c r="BK356" s="58"/>
      <c r="BL356" s="58"/>
      <c r="BM356" s="53">
        <f>+AC356+AG356+AK356+AO356+AS356+AW356+BA356+BE356+BI356</f>
        <v>64200000</v>
      </c>
      <c r="BN356" s="54">
        <f t="shared" si="781"/>
        <v>64200000</v>
      </c>
      <c r="BO356" s="54">
        <f t="shared" si="781"/>
        <v>57200000</v>
      </c>
      <c r="BP356" s="54">
        <f t="shared" si="781"/>
        <v>57200000</v>
      </c>
      <c r="BQ356" s="87"/>
      <c r="BR356" s="87"/>
      <c r="BS356" s="87"/>
      <c r="BT356" s="87"/>
      <c r="BU356" s="87"/>
      <c r="BV356" s="87"/>
      <c r="BW356" s="87"/>
      <c r="BX356" s="87"/>
      <c r="BY356" s="87"/>
      <c r="BZ356" s="87">
        <v>64200000</v>
      </c>
      <c r="CA356" s="87">
        <v>64200000</v>
      </c>
      <c r="CB356" s="87">
        <v>63750000</v>
      </c>
      <c r="CC356" s="87">
        <v>63750000</v>
      </c>
      <c r="CD356" s="87"/>
      <c r="CE356" s="87"/>
      <c r="CF356" s="87"/>
      <c r="CG356" s="87"/>
      <c r="CH356" s="87"/>
      <c r="CI356" s="87"/>
      <c r="CJ356" s="87"/>
      <c r="CK356" s="87"/>
      <c r="CL356" s="87"/>
      <c r="CM356" s="87"/>
      <c r="CN356" s="87"/>
      <c r="CO356" s="87"/>
      <c r="CP356" s="87"/>
      <c r="CQ356" s="87"/>
      <c r="CR356" s="87"/>
      <c r="CS356" s="87"/>
      <c r="CT356" s="87"/>
      <c r="CU356" s="87"/>
      <c r="CV356" s="87"/>
      <c r="CW356" s="87"/>
      <c r="CX356" s="87"/>
      <c r="CY356" s="87"/>
      <c r="CZ356" s="87"/>
      <c r="DA356" s="87"/>
      <c r="DB356" s="87"/>
      <c r="DC356" s="87"/>
      <c r="DD356" s="87"/>
      <c r="DE356" s="85">
        <f t="shared" si="782"/>
        <v>64200000</v>
      </c>
      <c r="DF356" s="100">
        <f t="shared" si="782"/>
        <v>64200000</v>
      </c>
      <c r="DG356" s="100">
        <f t="shared" si="782"/>
        <v>63750000</v>
      </c>
      <c r="DH356" s="100">
        <f t="shared" si="782"/>
        <v>63750000</v>
      </c>
      <c r="DI356" s="100"/>
      <c r="DJ356" s="87"/>
      <c r="DK356" s="86"/>
      <c r="DL356" s="87"/>
      <c r="DM356" s="87"/>
      <c r="DN356" s="87"/>
      <c r="DO356" s="87">
        <v>5000000</v>
      </c>
      <c r="DP356" s="87">
        <v>3000000</v>
      </c>
      <c r="DQ356" s="87">
        <v>3000000</v>
      </c>
      <c r="DR356" s="87"/>
      <c r="DS356" s="88">
        <v>32100000</v>
      </c>
      <c r="DT356" s="87">
        <v>22000000</v>
      </c>
      <c r="DU356" s="87">
        <v>20604000</v>
      </c>
      <c r="DV356" s="87">
        <v>20604000</v>
      </c>
      <c r="DW356" s="87"/>
      <c r="DX356" s="87"/>
      <c r="DY356" s="87"/>
      <c r="DZ356" s="87"/>
      <c r="EA356" s="87"/>
      <c r="EB356" s="87"/>
      <c r="EC356" s="87"/>
      <c r="ED356" s="87"/>
      <c r="EE356" s="87"/>
      <c r="EF356" s="87"/>
      <c r="EG356" s="87"/>
      <c r="EH356" s="87"/>
      <c r="EI356" s="87"/>
      <c r="EJ356" s="87"/>
      <c r="EK356" s="87"/>
      <c r="EL356" s="87"/>
      <c r="EM356" s="87"/>
      <c r="EN356" s="87"/>
      <c r="EO356" s="87"/>
      <c r="EP356" s="87"/>
      <c r="EQ356" s="87"/>
      <c r="ER356" s="87"/>
      <c r="ES356" s="87"/>
      <c r="ET356" s="87"/>
      <c r="EU356" s="87"/>
      <c r="EV356" s="87"/>
      <c r="EW356" s="85">
        <f t="shared" si="783"/>
        <v>32100000</v>
      </c>
      <c r="EX356" s="90">
        <f t="shared" si="783"/>
        <v>27000000</v>
      </c>
      <c r="EY356" s="90">
        <f t="shared" si="784"/>
        <v>23604000</v>
      </c>
      <c r="EZ356" s="90">
        <f t="shared" si="784"/>
        <v>23604000</v>
      </c>
      <c r="FA356" s="192"/>
      <c r="FB356" s="87"/>
      <c r="FC356" s="88"/>
      <c r="FD356" s="88"/>
      <c r="FE356" s="88"/>
      <c r="FF356" s="147"/>
      <c r="FG356" s="87"/>
      <c r="FH356" s="87"/>
      <c r="FI356" s="87"/>
      <c r="FJ356" s="87"/>
      <c r="FK356" s="87"/>
      <c r="FL356" s="87">
        <v>24000000</v>
      </c>
      <c r="FM356" s="87">
        <v>21850000</v>
      </c>
      <c r="FN356" s="87">
        <v>15000000</v>
      </c>
      <c r="FO356" s="87">
        <v>3226000</v>
      </c>
      <c r="FP356" s="87"/>
      <c r="FQ356" s="87"/>
      <c r="FR356" s="87"/>
      <c r="FS356" s="87"/>
      <c r="FT356" s="87"/>
      <c r="FU356" s="87"/>
      <c r="FV356" s="87"/>
      <c r="FW356" s="87"/>
      <c r="FX356" s="87"/>
      <c r="FY356" s="87"/>
      <c r="FZ356" s="87"/>
      <c r="GA356" s="87"/>
      <c r="GB356" s="87"/>
      <c r="GC356" s="87"/>
      <c r="GD356" s="87"/>
      <c r="GE356" s="87"/>
      <c r="GF356" s="87"/>
      <c r="GG356" s="87"/>
      <c r="GH356" s="87"/>
      <c r="GI356" s="87"/>
      <c r="GJ356" s="87"/>
      <c r="GK356" s="87"/>
      <c r="GL356" s="87"/>
      <c r="GM356" s="87"/>
      <c r="GN356" s="87"/>
      <c r="GO356" s="87"/>
      <c r="GP356" s="87"/>
      <c r="GQ356" s="87"/>
      <c r="GR356" s="87"/>
      <c r="GS356" s="87"/>
      <c r="GT356" s="87"/>
      <c r="GU356" s="85">
        <f>FB356+FG356+FL356+FQ356+FV356+GA356+GF356+GK356+GP356</f>
        <v>24000000</v>
      </c>
      <c r="GV356" s="85">
        <f t="shared" si="785"/>
        <v>21850000</v>
      </c>
      <c r="GW356" s="85">
        <f t="shared" si="785"/>
        <v>15000000</v>
      </c>
      <c r="GX356" s="85">
        <f t="shared" si="785"/>
        <v>3226000</v>
      </c>
      <c r="GY356" s="85">
        <f t="shared" si="785"/>
        <v>0</v>
      </c>
      <c r="GZ356" s="772">
        <f>BM356+DE356+EW356+GU356</f>
        <v>184500000</v>
      </c>
      <c r="HA356" s="746" t="s">
        <v>1169</v>
      </c>
      <c r="HB356" s="280" t="s">
        <v>1445</v>
      </c>
      <c r="HC356" s="342" t="s">
        <v>1577</v>
      </c>
    </row>
    <row r="357" spans="1:211" ht="203.25" customHeight="1" x14ac:dyDescent="0.2">
      <c r="A357" s="782"/>
      <c r="B357" s="357"/>
      <c r="C357" s="363"/>
      <c r="D357" s="362"/>
      <c r="E357" s="357"/>
      <c r="F357" s="357"/>
      <c r="G357" s="287">
        <v>238</v>
      </c>
      <c r="H357" s="283" t="s">
        <v>806</v>
      </c>
      <c r="I357" s="297" t="s">
        <v>807</v>
      </c>
      <c r="J357" s="287" t="s">
        <v>803</v>
      </c>
      <c r="K357" s="281">
        <v>12</v>
      </c>
      <c r="L357" s="313" t="s">
        <v>58</v>
      </c>
      <c r="M357" s="313" t="s">
        <v>53</v>
      </c>
      <c r="N357" s="313">
        <v>12</v>
      </c>
      <c r="O357" s="862">
        <v>12</v>
      </c>
      <c r="P357" s="868">
        <v>12</v>
      </c>
      <c r="Q357" s="862">
        <v>12</v>
      </c>
      <c r="R357" s="869"/>
      <c r="S357" s="868">
        <v>12</v>
      </c>
      <c r="T357" s="862">
        <v>12</v>
      </c>
      <c r="U357" s="862"/>
      <c r="V357" s="868">
        <v>12</v>
      </c>
      <c r="W357" s="862">
        <v>12</v>
      </c>
      <c r="X357" s="873"/>
      <c r="Y357" s="874">
        <v>3</v>
      </c>
      <c r="Z357" s="579">
        <f>BM357/$BM$354</f>
        <v>0.24399999999999999</v>
      </c>
      <c r="AA357" s="286">
        <v>11</v>
      </c>
      <c r="AB357" s="382" t="s">
        <v>229</v>
      </c>
      <c r="AC357" s="62"/>
      <c r="AD357" s="58"/>
      <c r="AE357" s="59"/>
      <c r="AF357" s="59"/>
      <c r="AG357" s="62"/>
      <c r="AH357" s="58"/>
      <c r="AI357" s="58"/>
      <c r="AJ357" s="58"/>
      <c r="AK357" s="57">
        <f>67600000+30000000</f>
        <v>97600000</v>
      </c>
      <c r="AL357" s="58">
        <v>97600000</v>
      </c>
      <c r="AM357" s="58">
        <v>58783333</v>
      </c>
      <c r="AN357" s="58">
        <v>55011611</v>
      </c>
      <c r="AO357" s="62"/>
      <c r="AP357" s="58"/>
      <c r="AQ357" s="58"/>
      <c r="AR357" s="58"/>
      <c r="AS357" s="62"/>
      <c r="AT357" s="58"/>
      <c r="AU357" s="59"/>
      <c r="AV357" s="59"/>
      <c r="AW357" s="62"/>
      <c r="AX357" s="58"/>
      <c r="AY357" s="58"/>
      <c r="AZ357" s="58"/>
      <c r="BA357" s="62"/>
      <c r="BB357" s="58"/>
      <c r="BC357" s="58"/>
      <c r="BD357" s="58"/>
      <c r="BE357" s="62"/>
      <c r="BF357" s="58"/>
      <c r="BG357" s="59"/>
      <c r="BH357" s="59"/>
      <c r="BI357" s="62"/>
      <c r="BJ357" s="58"/>
      <c r="BK357" s="58"/>
      <c r="BL357" s="58"/>
      <c r="BM357" s="53">
        <f>+AC357+AG357+AK357+AO357+AS357+AW357+BA357+BE357+BI357</f>
        <v>97600000</v>
      </c>
      <c r="BN357" s="54">
        <f t="shared" si="781"/>
        <v>97600000</v>
      </c>
      <c r="BO357" s="54">
        <f t="shared" si="781"/>
        <v>58783333</v>
      </c>
      <c r="BP357" s="54">
        <f t="shared" si="781"/>
        <v>55011611</v>
      </c>
      <c r="BQ357" s="87"/>
      <c r="BR357" s="87"/>
      <c r="BS357" s="87"/>
      <c r="BT357" s="87"/>
      <c r="BU357" s="87"/>
      <c r="BV357" s="87"/>
      <c r="BW357" s="87"/>
      <c r="BX357" s="87"/>
      <c r="BY357" s="87"/>
      <c r="BZ357" s="87">
        <v>97600000</v>
      </c>
      <c r="CA357" s="87">
        <v>97600000</v>
      </c>
      <c r="CB357" s="87">
        <v>84174980</v>
      </c>
      <c r="CC357" s="87">
        <v>83182330</v>
      </c>
      <c r="CD357" s="87"/>
      <c r="CE357" s="87"/>
      <c r="CF357" s="87"/>
      <c r="CG357" s="87"/>
      <c r="CH357" s="87"/>
      <c r="CI357" s="87"/>
      <c r="CJ357" s="87"/>
      <c r="CK357" s="87"/>
      <c r="CL357" s="87"/>
      <c r="CM357" s="87"/>
      <c r="CN357" s="87"/>
      <c r="CO357" s="87"/>
      <c r="CP357" s="87"/>
      <c r="CQ357" s="87"/>
      <c r="CR357" s="87"/>
      <c r="CS357" s="87"/>
      <c r="CT357" s="87"/>
      <c r="CU357" s="87"/>
      <c r="CV357" s="87"/>
      <c r="CW357" s="87"/>
      <c r="CX357" s="87"/>
      <c r="CY357" s="87"/>
      <c r="CZ357" s="87"/>
      <c r="DA357" s="87"/>
      <c r="DB357" s="87"/>
      <c r="DC357" s="87"/>
      <c r="DD357" s="87"/>
      <c r="DE357" s="85">
        <f t="shared" si="782"/>
        <v>97600000</v>
      </c>
      <c r="DF357" s="100">
        <f t="shared" si="782"/>
        <v>97600000</v>
      </c>
      <c r="DG357" s="100">
        <f t="shared" si="782"/>
        <v>84174980</v>
      </c>
      <c r="DH357" s="100">
        <f t="shared" si="782"/>
        <v>83182330</v>
      </c>
      <c r="DI357" s="100"/>
      <c r="DJ357" s="87"/>
      <c r="DK357" s="86"/>
      <c r="DL357" s="87"/>
      <c r="DM357" s="87"/>
      <c r="DN357" s="87"/>
      <c r="DO357" s="87">
        <v>30081242</v>
      </c>
      <c r="DP357" s="87">
        <v>27443796</v>
      </c>
      <c r="DQ357" s="87">
        <v>27443796</v>
      </c>
      <c r="DR357" s="87"/>
      <c r="DS357" s="88">
        <v>48800000</v>
      </c>
      <c r="DT357" s="87">
        <v>73000000</v>
      </c>
      <c r="DU357" s="87">
        <v>66329158</v>
      </c>
      <c r="DV357" s="87">
        <v>66329158</v>
      </c>
      <c r="DW357" s="87"/>
      <c r="DX357" s="87"/>
      <c r="DY357" s="87"/>
      <c r="DZ357" s="87"/>
      <c r="EA357" s="87"/>
      <c r="EB357" s="87"/>
      <c r="EC357" s="87"/>
      <c r="ED357" s="87"/>
      <c r="EE357" s="87"/>
      <c r="EF357" s="87"/>
      <c r="EG357" s="87"/>
      <c r="EH357" s="87"/>
      <c r="EI357" s="87"/>
      <c r="EJ357" s="87"/>
      <c r="EK357" s="87"/>
      <c r="EL357" s="87"/>
      <c r="EM357" s="87"/>
      <c r="EN357" s="87"/>
      <c r="EO357" s="87"/>
      <c r="EP357" s="87"/>
      <c r="EQ357" s="87"/>
      <c r="ER357" s="87"/>
      <c r="ES357" s="87"/>
      <c r="ET357" s="87"/>
      <c r="EU357" s="87"/>
      <c r="EV357" s="87"/>
      <c r="EW357" s="85">
        <f t="shared" si="783"/>
        <v>48800000</v>
      </c>
      <c r="EX357" s="90">
        <f t="shared" si="783"/>
        <v>103081242</v>
      </c>
      <c r="EY357" s="90">
        <f t="shared" si="784"/>
        <v>93772954</v>
      </c>
      <c r="EZ357" s="90">
        <f t="shared" si="784"/>
        <v>93772954</v>
      </c>
      <c r="FA357" s="192"/>
      <c r="FB357" s="87"/>
      <c r="FC357" s="88"/>
      <c r="FD357" s="88"/>
      <c r="FE357" s="88"/>
      <c r="FF357" s="147"/>
      <c r="FG357" s="87"/>
      <c r="FH357" s="87"/>
      <c r="FI357" s="87"/>
      <c r="FJ357" s="87"/>
      <c r="FK357" s="87"/>
      <c r="FL357" s="87">
        <v>36600000</v>
      </c>
      <c r="FM357" s="87">
        <v>72550000</v>
      </c>
      <c r="FN357" s="87">
        <v>17133332</v>
      </c>
      <c r="FO357" s="87">
        <v>4749000</v>
      </c>
      <c r="FP357" s="87"/>
      <c r="FQ357" s="87"/>
      <c r="FR357" s="87"/>
      <c r="FS357" s="87"/>
      <c r="FT357" s="87"/>
      <c r="FU357" s="87"/>
      <c r="FV357" s="87"/>
      <c r="FW357" s="87"/>
      <c r="FX357" s="87"/>
      <c r="FY357" s="87"/>
      <c r="FZ357" s="87"/>
      <c r="GA357" s="87"/>
      <c r="GB357" s="87"/>
      <c r="GC357" s="87"/>
      <c r="GD357" s="87"/>
      <c r="GE357" s="87"/>
      <c r="GF357" s="87"/>
      <c r="GG357" s="87"/>
      <c r="GH357" s="87"/>
      <c r="GI357" s="87"/>
      <c r="GJ357" s="87"/>
      <c r="GK357" s="87"/>
      <c r="GL357" s="87"/>
      <c r="GM357" s="87"/>
      <c r="GN357" s="87"/>
      <c r="GO357" s="87"/>
      <c r="GP357" s="87"/>
      <c r="GQ357" s="87"/>
      <c r="GR357" s="87"/>
      <c r="GS357" s="87"/>
      <c r="GT357" s="87"/>
      <c r="GU357" s="85">
        <f>FB357+FG357+FL357+FQ357+FV357+GA357+GF357+GK357+GP357</f>
        <v>36600000</v>
      </c>
      <c r="GV357" s="85">
        <f t="shared" si="785"/>
        <v>72550000</v>
      </c>
      <c r="GW357" s="85">
        <f t="shared" si="785"/>
        <v>17133332</v>
      </c>
      <c r="GX357" s="85">
        <f t="shared" si="785"/>
        <v>4749000</v>
      </c>
      <c r="GY357" s="85">
        <f t="shared" si="785"/>
        <v>0</v>
      </c>
      <c r="GZ357" s="772">
        <f>BM357+DE357+EW357+GU357</f>
        <v>280600000</v>
      </c>
      <c r="HA357" s="746" t="s">
        <v>1170</v>
      </c>
      <c r="HB357" s="280" t="s">
        <v>1446</v>
      </c>
      <c r="HC357" s="342" t="s">
        <v>1578</v>
      </c>
    </row>
    <row r="358" spans="1:211" ht="60.75" customHeight="1" x14ac:dyDescent="0.2">
      <c r="A358" s="782"/>
      <c r="B358" s="357"/>
      <c r="C358" s="363"/>
      <c r="D358" s="362"/>
      <c r="E358" s="357"/>
      <c r="F358" s="357"/>
      <c r="G358" s="287">
        <v>239</v>
      </c>
      <c r="H358" s="283" t="s">
        <v>808</v>
      </c>
      <c r="I358" s="297" t="s">
        <v>809</v>
      </c>
      <c r="J358" s="287" t="s">
        <v>803</v>
      </c>
      <c r="K358" s="281">
        <v>12</v>
      </c>
      <c r="L358" s="313" t="s">
        <v>73</v>
      </c>
      <c r="M358" s="313" t="s">
        <v>53</v>
      </c>
      <c r="N358" s="313">
        <v>10</v>
      </c>
      <c r="O358" s="862">
        <v>1</v>
      </c>
      <c r="P358" s="868">
        <v>0.02</v>
      </c>
      <c r="Q358" s="862">
        <v>6</v>
      </c>
      <c r="R358" s="869"/>
      <c r="S358" s="868">
        <v>2</v>
      </c>
      <c r="T358" s="862">
        <v>2</v>
      </c>
      <c r="U358" s="862">
        <v>6</v>
      </c>
      <c r="V358" s="868">
        <v>9</v>
      </c>
      <c r="W358" s="862">
        <v>1</v>
      </c>
      <c r="X358" s="873">
        <v>1.98</v>
      </c>
      <c r="Y358" s="874"/>
      <c r="Z358" s="579">
        <f>BM358/$BM$354</f>
        <v>0.15007000000000001</v>
      </c>
      <c r="AA358" s="286">
        <v>11</v>
      </c>
      <c r="AB358" s="382" t="s">
        <v>229</v>
      </c>
      <c r="AC358" s="62"/>
      <c r="AD358" s="58"/>
      <c r="AE358" s="59"/>
      <c r="AF358" s="59"/>
      <c r="AG358" s="62"/>
      <c r="AH358" s="58"/>
      <c r="AI358" s="58"/>
      <c r="AJ358" s="58"/>
      <c r="AK358" s="57">
        <v>60028000</v>
      </c>
      <c r="AL358" s="55">
        <v>60028000</v>
      </c>
      <c r="AM358" s="58">
        <v>5000000</v>
      </c>
      <c r="AN358" s="58">
        <v>5000000</v>
      </c>
      <c r="AO358" s="62"/>
      <c r="AP358" s="58"/>
      <c r="AQ358" s="58"/>
      <c r="AR358" s="58"/>
      <c r="AS358" s="62"/>
      <c r="AT358" s="58"/>
      <c r="AU358" s="59"/>
      <c r="AV358" s="59"/>
      <c r="AW358" s="62"/>
      <c r="AX358" s="58"/>
      <c r="AY358" s="58"/>
      <c r="AZ358" s="58"/>
      <c r="BA358" s="62"/>
      <c r="BB358" s="58"/>
      <c r="BC358" s="58"/>
      <c r="BD358" s="58"/>
      <c r="BE358" s="62"/>
      <c r="BF358" s="58"/>
      <c r="BG358" s="59"/>
      <c r="BH358" s="59"/>
      <c r="BI358" s="62"/>
      <c r="BJ358" s="58"/>
      <c r="BK358" s="58"/>
      <c r="BL358" s="58"/>
      <c r="BM358" s="53">
        <f>+AC358+AG358+AK358+AO358+AS358+AW358+BA358+BE358+BI358</f>
        <v>60028000</v>
      </c>
      <c r="BN358" s="54">
        <f t="shared" si="781"/>
        <v>60028000</v>
      </c>
      <c r="BO358" s="54">
        <f t="shared" si="781"/>
        <v>5000000</v>
      </c>
      <c r="BP358" s="54">
        <f t="shared" si="781"/>
        <v>5000000</v>
      </c>
      <c r="BQ358" s="87"/>
      <c r="BR358" s="87"/>
      <c r="BS358" s="87"/>
      <c r="BT358" s="87"/>
      <c r="BU358" s="87"/>
      <c r="BV358" s="87"/>
      <c r="BW358" s="87"/>
      <c r="BX358" s="87"/>
      <c r="BY358" s="87"/>
      <c r="BZ358" s="87">
        <v>60028000</v>
      </c>
      <c r="CA358" s="87">
        <v>60028000</v>
      </c>
      <c r="CB358" s="87">
        <v>5625000</v>
      </c>
      <c r="CC358" s="87">
        <v>5625000</v>
      </c>
      <c r="CD358" s="87"/>
      <c r="CE358" s="87"/>
      <c r="CF358" s="87"/>
      <c r="CG358" s="87"/>
      <c r="CH358" s="87"/>
      <c r="CI358" s="87"/>
      <c r="CJ358" s="87"/>
      <c r="CK358" s="87"/>
      <c r="CL358" s="87"/>
      <c r="CM358" s="87"/>
      <c r="CN358" s="87"/>
      <c r="CO358" s="87"/>
      <c r="CP358" s="87"/>
      <c r="CQ358" s="87"/>
      <c r="CR358" s="87"/>
      <c r="CS358" s="87"/>
      <c r="CT358" s="87"/>
      <c r="CU358" s="87"/>
      <c r="CV358" s="87"/>
      <c r="CW358" s="87"/>
      <c r="CX358" s="87"/>
      <c r="CY358" s="87"/>
      <c r="CZ358" s="87"/>
      <c r="DA358" s="87"/>
      <c r="DB358" s="87"/>
      <c r="DC358" s="87"/>
      <c r="DD358" s="87"/>
      <c r="DE358" s="85">
        <f t="shared" si="782"/>
        <v>60028000</v>
      </c>
      <c r="DF358" s="100">
        <f t="shared" si="782"/>
        <v>60028000</v>
      </c>
      <c r="DG358" s="100">
        <f t="shared" si="782"/>
        <v>5625000</v>
      </c>
      <c r="DH358" s="100">
        <f t="shared" si="782"/>
        <v>5625000</v>
      </c>
      <c r="DI358" s="100"/>
      <c r="DJ358" s="87"/>
      <c r="DK358" s="86"/>
      <c r="DL358" s="87"/>
      <c r="DM358" s="87"/>
      <c r="DN358" s="87"/>
      <c r="DO358" s="87">
        <v>20000000</v>
      </c>
      <c r="DP358" s="87">
        <v>12009000</v>
      </c>
      <c r="DQ358" s="87">
        <v>12009000</v>
      </c>
      <c r="DR358" s="87"/>
      <c r="DS358" s="88">
        <v>30014000</v>
      </c>
      <c r="DT358" s="87">
        <v>45000000</v>
      </c>
      <c r="DU358" s="87">
        <v>12333320</v>
      </c>
      <c r="DV358" s="87">
        <v>12333320</v>
      </c>
      <c r="DW358" s="87"/>
      <c r="DX358" s="87"/>
      <c r="DY358" s="87"/>
      <c r="DZ358" s="87"/>
      <c r="EA358" s="87"/>
      <c r="EB358" s="87"/>
      <c r="EC358" s="87"/>
      <c r="ED358" s="87"/>
      <c r="EE358" s="87"/>
      <c r="EF358" s="87"/>
      <c r="EG358" s="87"/>
      <c r="EH358" s="87"/>
      <c r="EI358" s="87"/>
      <c r="EJ358" s="87"/>
      <c r="EK358" s="87"/>
      <c r="EL358" s="87"/>
      <c r="EM358" s="87"/>
      <c r="EN358" s="87"/>
      <c r="EO358" s="87"/>
      <c r="EP358" s="87"/>
      <c r="EQ358" s="87"/>
      <c r="ER358" s="87"/>
      <c r="ES358" s="87"/>
      <c r="ET358" s="87"/>
      <c r="EU358" s="87"/>
      <c r="EV358" s="87"/>
      <c r="EW358" s="85">
        <f t="shared" si="783"/>
        <v>30014000</v>
      </c>
      <c r="EX358" s="90">
        <f t="shared" si="783"/>
        <v>65000000</v>
      </c>
      <c r="EY358" s="90">
        <f t="shared" si="784"/>
        <v>24342320</v>
      </c>
      <c r="EZ358" s="90">
        <f t="shared" si="784"/>
        <v>24342320</v>
      </c>
      <c r="FA358" s="192"/>
      <c r="FB358" s="87"/>
      <c r="FC358" s="88"/>
      <c r="FD358" s="88"/>
      <c r="FE358" s="88"/>
      <c r="FF358" s="147"/>
      <c r="FG358" s="87"/>
      <c r="FH358" s="87"/>
      <c r="FI358" s="87"/>
      <c r="FJ358" s="87"/>
      <c r="FK358" s="87"/>
      <c r="FL358" s="87">
        <v>22600000</v>
      </c>
      <c r="FM358" s="713">
        <v>74800000</v>
      </c>
      <c r="FN358" s="87"/>
      <c r="FO358" s="87"/>
      <c r="FP358" s="87"/>
      <c r="FQ358" s="87"/>
      <c r="FR358" s="87"/>
      <c r="FS358" s="87"/>
      <c r="FT358" s="87"/>
      <c r="FU358" s="87"/>
      <c r="FV358" s="87"/>
      <c r="FW358" s="87"/>
      <c r="FX358" s="87"/>
      <c r="FY358" s="87"/>
      <c r="FZ358" s="87"/>
      <c r="GA358" s="87"/>
      <c r="GB358" s="87"/>
      <c r="GC358" s="87"/>
      <c r="GD358" s="87"/>
      <c r="GE358" s="87"/>
      <c r="GF358" s="87"/>
      <c r="GG358" s="87"/>
      <c r="GH358" s="87"/>
      <c r="GI358" s="87"/>
      <c r="GJ358" s="87"/>
      <c r="GK358" s="87"/>
      <c r="GL358" s="87"/>
      <c r="GM358" s="87"/>
      <c r="GN358" s="87"/>
      <c r="GO358" s="87"/>
      <c r="GP358" s="87"/>
      <c r="GQ358" s="87"/>
      <c r="GR358" s="87"/>
      <c r="GS358" s="87"/>
      <c r="GT358" s="87"/>
      <c r="GU358" s="85">
        <f>FB358+FG358+FL358+FQ358+FV358+GA358+GF358+GK358+GP358</f>
        <v>22600000</v>
      </c>
      <c r="GV358" s="85">
        <f t="shared" si="785"/>
        <v>74800000</v>
      </c>
      <c r="GW358" s="85">
        <f t="shared" si="785"/>
        <v>0</v>
      </c>
      <c r="GX358" s="85">
        <f t="shared" si="785"/>
        <v>0</v>
      </c>
      <c r="GY358" s="85">
        <f t="shared" si="785"/>
        <v>0</v>
      </c>
      <c r="GZ358" s="772">
        <f>BM358+DE358+EW358+GU358</f>
        <v>172670000</v>
      </c>
      <c r="HA358" s="746" t="s">
        <v>1171</v>
      </c>
      <c r="HB358" s="280" t="s">
        <v>1447</v>
      </c>
      <c r="HC358" s="342" t="s">
        <v>1579</v>
      </c>
    </row>
    <row r="359" spans="1:211" ht="118.5" customHeight="1" x14ac:dyDescent="0.2">
      <c r="A359" s="782"/>
      <c r="B359" s="357"/>
      <c r="C359" s="613"/>
      <c r="D359" s="515"/>
      <c r="E359" s="357"/>
      <c r="F359" s="357"/>
      <c r="G359" s="287">
        <v>240</v>
      </c>
      <c r="H359" s="283" t="s">
        <v>810</v>
      </c>
      <c r="I359" s="637" t="s">
        <v>811</v>
      </c>
      <c r="J359" s="287" t="s">
        <v>803</v>
      </c>
      <c r="K359" s="281">
        <v>12</v>
      </c>
      <c r="L359" s="313" t="s">
        <v>58</v>
      </c>
      <c r="M359" s="313">
        <v>1</v>
      </c>
      <c r="N359" s="313">
        <v>1</v>
      </c>
      <c r="O359" s="281">
        <v>1</v>
      </c>
      <c r="P359" s="438">
        <v>1</v>
      </c>
      <c r="Q359" s="313">
        <v>1</v>
      </c>
      <c r="R359" s="389"/>
      <c r="S359" s="432">
        <v>1</v>
      </c>
      <c r="T359" s="313">
        <v>1</v>
      </c>
      <c r="U359" s="313"/>
      <c r="V359" s="432">
        <v>1</v>
      </c>
      <c r="W359" s="313">
        <v>1</v>
      </c>
      <c r="X359" s="613"/>
      <c r="Y359" s="711">
        <v>0.25</v>
      </c>
      <c r="Z359" s="579">
        <f>BM359/$BM$354</f>
        <v>0.30168</v>
      </c>
      <c r="AA359" s="286">
        <v>11</v>
      </c>
      <c r="AB359" s="382" t="s">
        <v>229</v>
      </c>
      <c r="AC359" s="62"/>
      <c r="AD359" s="58"/>
      <c r="AE359" s="59"/>
      <c r="AF359" s="59"/>
      <c r="AG359" s="62"/>
      <c r="AH359" s="58"/>
      <c r="AI359" s="58"/>
      <c r="AJ359" s="58"/>
      <c r="AK359" s="57">
        <f>80800000+39872000</f>
        <v>120672000</v>
      </c>
      <c r="AL359" s="58">
        <v>120672000</v>
      </c>
      <c r="AM359" s="58">
        <v>107990980</v>
      </c>
      <c r="AN359" s="58">
        <v>106366980</v>
      </c>
      <c r="AO359" s="62"/>
      <c r="AP359" s="58"/>
      <c r="AQ359" s="58"/>
      <c r="AR359" s="58"/>
      <c r="AS359" s="62"/>
      <c r="AT359" s="58"/>
      <c r="AU359" s="59"/>
      <c r="AV359" s="59"/>
      <c r="AW359" s="62"/>
      <c r="AX359" s="58"/>
      <c r="AY359" s="58"/>
      <c r="AZ359" s="58"/>
      <c r="BA359" s="62"/>
      <c r="BB359" s="58"/>
      <c r="BC359" s="58"/>
      <c r="BD359" s="58"/>
      <c r="BE359" s="62"/>
      <c r="BF359" s="58"/>
      <c r="BG359" s="59"/>
      <c r="BH359" s="59"/>
      <c r="BI359" s="62"/>
      <c r="BJ359" s="58"/>
      <c r="BK359" s="58"/>
      <c r="BL359" s="58"/>
      <c r="BM359" s="53">
        <f>+AC359+AG359+AK359+AO359+AS359+AW359+BA359+BE359+BI359</f>
        <v>120672000</v>
      </c>
      <c r="BN359" s="54">
        <f t="shared" si="781"/>
        <v>120672000</v>
      </c>
      <c r="BO359" s="54">
        <f t="shared" si="781"/>
        <v>107990980</v>
      </c>
      <c r="BP359" s="54">
        <f t="shared" si="781"/>
        <v>106366980</v>
      </c>
      <c r="BQ359" s="87"/>
      <c r="BR359" s="87"/>
      <c r="BS359" s="87"/>
      <c r="BT359" s="87"/>
      <c r="BU359" s="87"/>
      <c r="BV359" s="87">
        <v>107500000</v>
      </c>
      <c r="BW359" s="87">
        <v>47624766</v>
      </c>
      <c r="BX359" s="87">
        <v>47624766</v>
      </c>
      <c r="BY359" s="87"/>
      <c r="BZ359" s="87">
        <v>120672000</v>
      </c>
      <c r="CA359" s="87">
        <v>120672000</v>
      </c>
      <c r="CB359" s="87">
        <v>108257346</v>
      </c>
      <c r="CC359" s="87">
        <v>108257346</v>
      </c>
      <c r="CD359" s="87"/>
      <c r="CE359" s="87"/>
      <c r="CF359" s="87"/>
      <c r="CG359" s="87"/>
      <c r="CH359" s="87"/>
      <c r="CI359" s="87"/>
      <c r="CJ359" s="87"/>
      <c r="CK359" s="87"/>
      <c r="CL359" s="87"/>
      <c r="CM359" s="87"/>
      <c r="CN359" s="87"/>
      <c r="CO359" s="87"/>
      <c r="CP359" s="87"/>
      <c r="CQ359" s="87"/>
      <c r="CR359" s="87"/>
      <c r="CS359" s="87"/>
      <c r="CT359" s="87"/>
      <c r="CU359" s="87"/>
      <c r="CV359" s="87"/>
      <c r="CW359" s="87"/>
      <c r="CX359" s="87"/>
      <c r="CY359" s="87"/>
      <c r="CZ359" s="87"/>
      <c r="DA359" s="87"/>
      <c r="DB359" s="87"/>
      <c r="DC359" s="87"/>
      <c r="DD359" s="87"/>
      <c r="DE359" s="85">
        <f t="shared" si="782"/>
        <v>120672000</v>
      </c>
      <c r="DF359" s="100">
        <f t="shared" si="782"/>
        <v>228172000</v>
      </c>
      <c r="DG359" s="100">
        <f t="shared" si="782"/>
        <v>155882112</v>
      </c>
      <c r="DH359" s="100">
        <f t="shared" si="782"/>
        <v>155882112</v>
      </c>
      <c r="DI359" s="100"/>
      <c r="DJ359" s="87"/>
      <c r="DK359" s="86"/>
      <c r="DL359" s="87"/>
      <c r="DM359" s="87"/>
      <c r="DN359" s="87"/>
      <c r="DO359" s="87">
        <v>70000000</v>
      </c>
      <c r="DP359" s="87">
        <v>63897796</v>
      </c>
      <c r="DQ359" s="87">
        <v>63897796</v>
      </c>
      <c r="DR359" s="87"/>
      <c r="DS359" s="88">
        <v>60336000</v>
      </c>
      <c r="DT359" s="87">
        <v>350000000</v>
      </c>
      <c r="DU359" s="87">
        <v>167288115</v>
      </c>
      <c r="DV359" s="87">
        <v>166676115</v>
      </c>
      <c r="DW359" s="87"/>
      <c r="DX359" s="87"/>
      <c r="DY359" s="87"/>
      <c r="DZ359" s="87"/>
      <c r="EA359" s="87"/>
      <c r="EB359" s="87"/>
      <c r="EC359" s="87"/>
      <c r="ED359" s="87"/>
      <c r="EE359" s="87"/>
      <c r="EF359" s="87"/>
      <c r="EG359" s="87"/>
      <c r="EH359" s="87"/>
      <c r="EI359" s="87"/>
      <c r="EJ359" s="87"/>
      <c r="EK359" s="87"/>
      <c r="EL359" s="87"/>
      <c r="EM359" s="87"/>
      <c r="EN359" s="87"/>
      <c r="EO359" s="87"/>
      <c r="EP359" s="87"/>
      <c r="EQ359" s="87"/>
      <c r="ER359" s="87"/>
      <c r="ES359" s="87"/>
      <c r="ET359" s="87"/>
      <c r="EU359" s="87"/>
      <c r="EV359" s="87"/>
      <c r="EW359" s="85">
        <f t="shared" si="783"/>
        <v>60336000</v>
      </c>
      <c r="EX359" s="90">
        <f t="shared" si="783"/>
        <v>420000000</v>
      </c>
      <c r="EY359" s="90">
        <f t="shared" si="784"/>
        <v>231185911</v>
      </c>
      <c r="EZ359" s="90">
        <f t="shared" si="784"/>
        <v>230573911</v>
      </c>
      <c r="FA359" s="192"/>
      <c r="FB359" s="87"/>
      <c r="FC359" s="88"/>
      <c r="FD359" s="88"/>
      <c r="FE359" s="88"/>
      <c r="FF359" s="147"/>
      <c r="FG359" s="87"/>
      <c r="FH359" s="87"/>
      <c r="FI359" s="87"/>
      <c r="FJ359" s="87"/>
      <c r="FK359" s="87"/>
      <c r="FL359" s="87">
        <v>45300000</v>
      </c>
      <c r="FM359" s="87">
        <v>248500000</v>
      </c>
      <c r="FN359" s="87">
        <v>112339198</v>
      </c>
      <c r="FO359" s="87">
        <v>39383415</v>
      </c>
      <c r="FP359" s="87"/>
      <c r="FQ359" s="87"/>
      <c r="FR359" s="87"/>
      <c r="FS359" s="87"/>
      <c r="FT359" s="87"/>
      <c r="FU359" s="87"/>
      <c r="FV359" s="87"/>
      <c r="FW359" s="87"/>
      <c r="FX359" s="87"/>
      <c r="FY359" s="87"/>
      <c r="FZ359" s="87"/>
      <c r="GA359" s="87"/>
      <c r="GB359" s="87"/>
      <c r="GC359" s="87"/>
      <c r="GD359" s="87"/>
      <c r="GE359" s="87"/>
      <c r="GF359" s="87"/>
      <c r="GG359" s="87"/>
      <c r="GH359" s="87"/>
      <c r="GI359" s="87"/>
      <c r="GJ359" s="87"/>
      <c r="GK359" s="87"/>
      <c r="GL359" s="87"/>
      <c r="GM359" s="87"/>
      <c r="GN359" s="87"/>
      <c r="GO359" s="87"/>
      <c r="GP359" s="87"/>
      <c r="GQ359" s="87"/>
      <c r="GR359" s="87"/>
      <c r="GS359" s="87"/>
      <c r="GT359" s="87"/>
      <c r="GU359" s="85">
        <f>FB359+FG359+FL359+FQ359+FV359+GA359+GF359+GK359+GP359</f>
        <v>45300000</v>
      </c>
      <c r="GV359" s="85">
        <f t="shared" si="785"/>
        <v>248500000</v>
      </c>
      <c r="GW359" s="85">
        <f t="shared" si="785"/>
        <v>112339198</v>
      </c>
      <c r="GX359" s="85">
        <f t="shared" si="785"/>
        <v>39383415</v>
      </c>
      <c r="GY359" s="85">
        <f t="shared" si="785"/>
        <v>0</v>
      </c>
      <c r="GZ359" s="772">
        <f>BM359+DE359+EW359+GU359</f>
        <v>346980000</v>
      </c>
      <c r="HA359" s="753" t="s">
        <v>1172</v>
      </c>
      <c r="HB359" s="280" t="s">
        <v>1448</v>
      </c>
      <c r="HC359" s="342" t="s">
        <v>1580</v>
      </c>
    </row>
    <row r="360" spans="1:211" ht="24.75" customHeight="1" x14ac:dyDescent="0.2">
      <c r="A360" s="782"/>
      <c r="B360" s="357"/>
      <c r="C360" s="266">
        <v>82</v>
      </c>
      <c r="D360" s="638" t="s">
        <v>812</v>
      </c>
      <c r="E360" s="369"/>
      <c r="F360" s="369"/>
      <c r="G360" s="271"/>
      <c r="H360" s="271"/>
      <c r="I360" s="271"/>
      <c r="J360" s="271"/>
      <c r="K360" s="271"/>
      <c r="L360" s="271"/>
      <c r="M360" s="271"/>
      <c r="N360" s="271"/>
      <c r="O360" s="271"/>
      <c r="P360" s="271"/>
      <c r="Q360" s="271"/>
      <c r="R360" s="271"/>
      <c r="S360" s="271"/>
      <c r="T360" s="271"/>
      <c r="U360" s="271"/>
      <c r="V360" s="271"/>
      <c r="W360" s="271"/>
      <c r="X360" s="271"/>
      <c r="Y360" s="271"/>
      <c r="Z360" s="271"/>
      <c r="AA360" s="271"/>
      <c r="AB360" s="271"/>
      <c r="AC360" s="51">
        <f t="shared" ref="AC360:BL360" si="786">SUM(AC361:AC362)</f>
        <v>0</v>
      </c>
      <c r="AD360" s="51">
        <f t="shared" si="786"/>
        <v>0</v>
      </c>
      <c r="AE360" s="51">
        <f t="shared" si="786"/>
        <v>0</v>
      </c>
      <c r="AF360" s="51">
        <f t="shared" si="786"/>
        <v>0</v>
      </c>
      <c r="AG360" s="51">
        <f t="shared" si="786"/>
        <v>0</v>
      </c>
      <c r="AH360" s="51">
        <f t="shared" si="786"/>
        <v>0</v>
      </c>
      <c r="AI360" s="51">
        <f t="shared" si="786"/>
        <v>0</v>
      </c>
      <c r="AJ360" s="51">
        <f t="shared" si="786"/>
        <v>0</v>
      </c>
      <c r="AK360" s="51">
        <f t="shared" si="786"/>
        <v>80000000</v>
      </c>
      <c r="AL360" s="51">
        <f t="shared" si="786"/>
        <v>80000000</v>
      </c>
      <c r="AM360" s="51">
        <f t="shared" si="786"/>
        <v>43468250</v>
      </c>
      <c r="AN360" s="51">
        <f t="shared" si="786"/>
        <v>38758750</v>
      </c>
      <c r="AO360" s="51">
        <f t="shared" si="786"/>
        <v>0</v>
      </c>
      <c r="AP360" s="51">
        <f t="shared" si="786"/>
        <v>0</v>
      </c>
      <c r="AQ360" s="51">
        <f t="shared" si="786"/>
        <v>0</v>
      </c>
      <c r="AR360" s="51">
        <f t="shared" si="786"/>
        <v>0</v>
      </c>
      <c r="AS360" s="51">
        <f t="shared" si="786"/>
        <v>0</v>
      </c>
      <c r="AT360" s="51">
        <f t="shared" si="786"/>
        <v>0</v>
      </c>
      <c r="AU360" s="51">
        <f t="shared" si="786"/>
        <v>0</v>
      </c>
      <c r="AV360" s="51">
        <f t="shared" si="786"/>
        <v>0</v>
      </c>
      <c r="AW360" s="51">
        <f t="shared" si="786"/>
        <v>0</v>
      </c>
      <c r="AX360" s="51">
        <f t="shared" si="786"/>
        <v>0</v>
      </c>
      <c r="AY360" s="51">
        <f t="shared" si="786"/>
        <v>0</v>
      </c>
      <c r="AZ360" s="51">
        <f t="shared" si="786"/>
        <v>0</v>
      </c>
      <c r="BA360" s="51">
        <f t="shared" si="786"/>
        <v>0</v>
      </c>
      <c r="BB360" s="51">
        <f t="shared" si="786"/>
        <v>0</v>
      </c>
      <c r="BC360" s="51">
        <f t="shared" si="786"/>
        <v>0</v>
      </c>
      <c r="BD360" s="51">
        <f t="shared" si="786"/>
        <v>0</v>
      </c>
      <c r="BE360" s="51">
        <f t="shared" si="786"/>
        <v>0</v>
      </c>
      <c r="BF360" s="51">
        <f t="shared" si="786"/>
        <v>0</v>
      </c>
      <c r="BG360" s="51">
        <f t="shared" si="786"/>
        <v>0</v>
      </c>
      <c r="BH360" s="51">
        <f t="shared" si="786"/>
        <v>0</v>
      </c>
      <c r="BI360" s="51">
        <f t="shared" si="786"/>
        <v>0</v>
      </c>
      <c r="BJ360" s="51">
        <f t="shared" si="786"/>
        <v>0</v>
      </c>
      <c r="BK360" s="51">
        <f t="shared" si="786"/>
        <v>0</v>
      </c>
      <c r="BL360" s="51">
        <f t="shared" si="786"/>
        <v>0</v>
      </c>
      <c r="BM360" s="51">
        <f t="shared" ref="BM360:DX360" si="787">SUM(BM361:BM362)</f>
        <v>80000000</v>
      </c>
      <c r="BN360" s="51">
        <f t="shared" si="787"/>
        <v>80000000</v>
      </c>
      <c r="BO360" s="51">
        <f t="shared" si="787"/>
        <v>43468250</v>
      </c>
      <c r="BP360" s="51">
        <f t="shared" si="787"/>
        <v>38758750</v>
      </c>
      <c r="BQ360" s="51">
        <f t="shared" si="787"/>
        <v>0</v>
      </c>
      <c r="BR360" s="51">
        <f t="shared" si="787"/>
        <v>0</v>
      </c>
      <c r="BS360" s="51">
        <f t="shared" si="787"/>
        <v>0</v>
      </c>
      <c r="BT360" s="51">
        <f t="shared" si="787"/>
        <v>0</v>
      </c>
      <c r="BU360" s="51">
        <f t="shared" si="787"/>
        <v>0</v>
      </c>
      <c r="BV360" s="51">
        <f t="shared" si="787"/>
        <v>0</v>
      </c>
      <c r="BW360" s="51">
        <f t="shared" si="787"/>
        <v>0</v>
      </c>
      <c r="BX360" s="51">
        <f t="shared" si="787"/>
        <v>0</v>
      </c>
      <c r="BY360" s="51">
        <f t="shared" si="787"/>
        <v>0</v>
      </c>
      <c r="BZ360" s="51">
        <f t="shared" si="787"/>
        <v>90000000</v>
      </c>
      <c r="CA360" s="51">
        <f t="shared" si="787"/>
        <v>90000000</v>
      </c>
      <c r="CB360" s="51">
        <f t="shared" si="787"/>
        <v>62520300</v>
      </c>
      <c r="CC360" s="51">
        <f t="shared" si="787"/>
        <v>62520300</v>
      </c>
      <c r="CD360" s="51">
        <f t="shared" si="787"/>
        <v>0</v>
      </c>
      <c r="CE360" s="51">
        <f t="shared" si="787"/>
        <v>0</v>
      </c>
      <c r="CF360" s="51">
        <f t="shared" si="787"/>
        <v>0</v>
      </c>
      <c r="CG360" s="51">
        <f t="shared" si="787"/>
        <v>0</v>
      </c>
      <c r="CH360" s="51">
        <f t="shared" si="787"/>
        <v>0</v>
      </c>
      <c r="CI360" s="51">
        <f t="shared" si="787"/>
        <v>0</v>
      </c>
      <c r="CJ360" s="51">
        <f t="shared" si="787"/>
        <v>0</v>
      </c>
      <c r="CK360" s="51">
        <f t="shared" si="787"/>
        <v>0</v>
      </c>
      <c r="CL360" s="51">
        <f t="shared" si="787"/>
        <v>0</v>
      </c>
      <c r="CM360" s="51">
        <f t="shared" si="787"/>
        <v>0</v>
      </c>
      <c r="CN360" s="51">
        <f t="shared" si="787"/>
        <v>0</v>
      </c>
      <c r="CO360" s="51">
        <f t="shared" si="787"/>
        <v>0</v>
      </c>
      <c r="CP360" s="51">
        <f t="shared" si="787"/>
        <v>0</v>
      </c>
      <c r="CQ360" s="51">
        <f t="shared" si="787"/>
        <v>0</v>
      </c>
      <c r="CR360" s="51">
        <f t="shared" si="787"/>
        <v>0</v>
      </c>
      <c r="CS360" s="51">
        <f t="shared" si="787"/>
        <v>0</v>
      </c>
      <c r="CT360" s="51">
        <f t="shared" si="787"/>
        <v>0</v>
      </c>
      <c r="CU360" s="51">
        <f t="shared" si="787"/>
        <v>0</v>
      </c>
      <c r="CV360" s="51">
        <f t="shared" si="787"/>
        <v>0</v>
      </c>
      <c r="CW360" s="51">
        <f t="shared" si="787"/>
        <v>0</v>
      </c>
      <c r="CX360" s="51">
        <f t="shared" si="787"/>
        <v>0</v>
      </c>
      <c r="CY360" s="51">
        <f t="shared" si="787"/>
        <v>0</v>
      </c>
      <c r="CZ360" s="51">
        <f t="shared" si="787"/>
        <v>0</v>
      </c>
      <c r="DA360" s="51">
        <f t="shared" si="787"/>
        <v>0</v>
      </c>
      <c r="DB360" s="51">
        <f t="shared" si="787"/>
        <v>0</v>
      </c>
      <c r="DC360" s="51">
        <f t="shared" si="787"/>
        <v>0</v>
      </c>
      <c r="DD360" s="51">
        <f t="shared" si="787"/>
        <v>0</v>
      </c>
      <c r="DE360" s="51">
        <f t="shared" si="787"/>
        <v>90000000</v>
      </c>
      <c r="DF360" s="51">
        <f t="shared" si="787"/>
        <v>90000000</v>
      </c>
      <c r="DG360" s="51">
        <f t="shared" si="787"/>
        <v>62520300</v>
      </c>
      <c r="DH360" s="51">
        <f t="shared" si="787"/>
        <v>62520300</v>
      </c>
      <c r="DI360" s="51">
        <f t="shared" si="787"/>
        <v>0</v>
      </c>
      <c r="DJ360" s="51">
        <f t="shared" si="787"/>
        <v>0</v>
      </c>
      <c r="DK360" s="51">
        <f t="shared" si="787"/>
        <v>0</v>
      </c>
      <c r="DL360" s="51">
        <f t="shared" si="787"/>
        <v>0</v>
      </c>
      <c r="DM360" s="51">
        <f t="shared" si="787"/>
        <v>0</v>
      </c>
      <c r="DN360" s="51">
        <f t="shared" si="787"/>
        <v>0</v>
      </c>
      <c r="DO360" s="51">
        <f t="shared" si="787"/>
        <v>27479700</v>
      </c>
      <c r="DP360" s="51">
        <f t="shared" si="787"/>
        <v>27479700</v>
      </c>
      <c r="DQ360" s="51">
        <f t="shared" si="787"/>
        <v>27479700</v>
      </c>
      <c r="DR360" s="51">
        <f t="shared" si="787"/>
        <v>0</v>
      </c>
      <c r="DS360" s="51">
        <f t="shared" si="787"/>
        <v>80000000</v>
      </c>
      <c r="DT360" s="51">
        <f t="shared" si="787"/>
        <v>85000000</v>
      </c>
      <c r="DU360" s="51">
        <f t="shared" si="787"/>
        <v>68253864</v>
      </c>
      <c r="DV360" s="51">
        <f t="shared" si="787"/>
        <v>68253864</v>
      </c>
      <c r="DW360" s="51">
        <f t="shared" si="787"/>
        <v>0</v>
      </c>
      <c r="DX360" s="51">
        <f t="shared" si="787"/>
        <v>0</v>
      </c>
      <c r="DY360" s="51">
        <f t="shared" ref="DY360:EW360" si="788">SUM(DY361:DY362)</f>
        <v>0</v>
      </c>
      <c r="DZ360" s="51">
        <f t="shared" si="788"/>
        <v>0</v>
      </c>
      <c r="EA360" s="51">
        <f t="shared" si="788"/>
        <v>0</v>
      </c>
      <c r="EB360" s="51">
        <f t="shared" si="788"/>
        <v>0</v>
      </c>
      <c r="EC360" s="51">
        <f t="shared" si="788"/>
        <v>0</v>
      </c>
      <c r="ED360" s="51">
        <f t="shared" si="788"/>
        <v>0</v>
      </c>
      <c r="EE360" s="51">
        <f t="shared" si="788"/>
        <v>0</v>
      </c>
      <c r="EF360" s="51">
        <f t="shared" si="788"/>
        <v>0</v>
      </c>
      <c r="EG360" s="51">
        <f t="shared" si="788"/>
        <v>0</v>
      </c>
      <c r="EH360" s="51">
        <f t="shared" si="788"/>
        <v>0</v>
      </c>
      <c r="EI360" s="51">
        <f t="shared" si="788"/>
        <v>0</v>
      </c>
      <c r="EJ360" s="51">
        <f t="shared" si="788"/>
        <v>0</v>
      </c>
      <c r="EK360" s="51">
        <f t="shared" si="788"/>
        <v>0</v>
      </c>
      <c r="EL360" s="51">
        <f t="shared" si="788"/>
        <v>0</v>
      </c>
      <c r="EM360" s="51">
        <f t="shared" si="788"/>
        <v>0</v>
      </c>
      <c r="EN360" s="51">
        <f t="shared" si="788"/>
        <v>0</v>
      </c>
      <c r="EO360" s="51">
        <f t="shared" si="788"/>
        <v>0</v>
      </c>
      <c r="EP360" s="51">
        <f t="shared" si="788"/>
        <v>0</v>
      </c>
      <c r="EQ360" s="51">
        <f t="shared" si="788"/>
        <v>0</v>
      </c>
      <c r="ER360" s="51">
        <f t="shared" si="788"/>
        <v>0</v>
      </c>
      <c r="ES360" s="51">
        <f t="shared" si="788"/>
        <v>0</v>
      </c>
      <c r="ET360" s="51">
        <f t="shared" si="788"/>
        <v>0</v>
      </c>
      <c r="EU360" s="51">
        <f t="shared" si="788"/>
        <v>0</v>
      </c>
      <c r="EV360" s="51">
        <f t="shared" si="788"/>
        <v>0</v>
      </c>
      <c r="EW360" s="51">
        <f t="shared" si="788"/>
        <v>80000000</v>
      </c>
      <c r="EX360" s="51">
        <f t="shared" ref="EX360:GZ360" si="789">SUM(EX361:EX362)</f>
        <v>112479700</v>
      </c>
      <c r="EY360" s="51">
        <f t="shared" si="789"/>
        <v>95733564</v>
      </c>
      <c r="EZ360" s="51">
        <f t="shared" si="789"/>
        <v>95733564</v>
      </c>
      <c r="FA360" s="51">
        <f t="shared" si="789"/>
        <v>0</v>
      </c>
      <c r="FB360" s="51">
        <f t="shared" si="789"/>
        <v>0</v>
      </c>
      <c r="FC360" s="51">
        <f t="shared" si="789"/>
        <v>0</v>
      </c>
      <c r="FD360" s="51">
        <f t="shared" si="789"/>
        <v>0</v>
      </c>
      <c r="FE360" s="51">
        <f t="shared" si="789"/>
        <v>0</v>
      </c>
      <c r="FF360" s="51">
        <f t="shared" si="789"/>
        <v>0</v>
      </c>
      <c r="FG360" s="51">
        <f t="shared" si="789"/>
        <v>0</v>
      </c>
      <c r="FH360" s="51">
        <f t="shared" si="789"/>
        <v>0</v>
      </c>
      <c r="FI360" s="51">
        <f t="shared" si="789"/>
        <v>0</v>
      </c>
      <c r="FJ360" s="51">
        <f t="shared" si="789"/>
        <v>0</v>
      </c>
      <c r="FK360" s="51">
        <f t="shared" si="789"/>
        <v>0</v>
      </c>
      <c r="FL360" s="51">
        <f t="shared" si="789"/>
        <v>80000000</v>
      </c>
      <c r="FM360" s="51">
        <f t="shared" si="789"/>
        <v>84323515</v>
      </c>
      <c r="FN360" s="51">
        <f t="shared" si="789"/>
        <v>12311200</v>
      </c>
      <c r="FO360" s="51">
        <f t="shared" si="789"/>
        <v>5596000</v>
      </c>
      <c r="FP360" s="51">
        <f t="shared" si="789"/>
        <v>0</v>
      </c>
      <c r="FQ360" s="51">
        <f t="shared" si="789"/>
        <v>0</v>
      </c>
      <c r="FR360" s="51">
        <f t="shared" si="789"/>
        <v>0</v>
      </c>
      <c r="FS360" s="51">
        <f t="shared" si="789"/>
        <v>0</v>
      </c>
      <c r="FT360" s="51">
        <f t="shared" si="789"/>
        <v>0</v>
      </c>
      <c r="FU360" s="51">
        <f t="shared" si="789"/>
        <v>0</v>
      </c>
      <c r="FV360" s="51">
        <f t="shared" si="789"/>
        <v>0</v>
      </c>
      <c r="FW360" s="51">
        <f t="shared" si="789"/>
        <v>0</v>
      </c>
      <c r="FX360" s="51">
        <f t="shared" si="789"/>
        <v>0</v>
      </c>
      <c r="FY360" s="51">
        <f t="shared" si="789"/>
        <v>0</v>
      </c>
      <c r="FZ360" s="51">
        <f t="shared" si="789"/>
        <v>0</v>
      </c>
      <c r="GA360" s="51">
        <f t="shared" si="789"/>
        <v>0</v>
      </c>
      <c r="GB360" s="51">
        <f t="shared" si="789"/>
        <v>0</v>
      </c>
      <c r="GC360" s="51">
        <f t="shared" si="789"/>
        <v>0</v>
      </c>
      <c r="GD360" s="51">
        <f t="shared" si="789"/>
        <v>0</v>
      </c>
      <c r="GE360" s="51">
        <f t="shared" si="789"/>
        <v>0</v>
      </c>
      <c r="GF360" s="51">
        <f t="shared" si="789"/>
        <v>0</v>
      </c>
      <c r="GG360" s="51">
        <f t="shared" si="789"/>
        <v>0</v>
      </c>
      <c r="GH360" s="51">
        <f t="shared" si="789"/>
        <v>0</v>
      </c>
      <c r="GI360" s="51">
        <f t="shared" si="789"/>
        <v>0</v>
      </c>
      <c r="GJ360" s="51">
        <f t="shared" si="789"/>
        <v>0</v>
      </c>
      <c r="GK360" s="51">
        <f t="shared" si="789"/>
        <v>0</v>
      </c>
      <c r="GL360" s="51">
        <f t="shared" si="789"/>
        <v>0</v>
      </c>
      <c r="GM360" s="51">
        <f t="shared" si="789"/>
        <v>0</v>
      </c>
      <c r="GN360" s="51">
        <f t="shared" si="789"/>
        <v>0</v>
      </c>
      <c r="GO360" s="51">
        <f t="shared" si="789"/>
        <v>0</v>
      </c>
      <c r="GP360" s="51">
        <f t="shared" si="789"/>
        <v>0</v>
      </c>
      <c r="GQ360" s="51">
        <f t="shared" si="789"/>
        <v>0</v>
      </c>
      <c r="GR360" s="51">
        <f t="shared" si="789"/>
        <v>0</v>
      </c>
      <c r="GS360" s="51">
        <f t="shared" si="789"/>
        <v>0</v>
      </c>
      <c r="GT360" s="51">
        <f t="shared" si="789"/>
        <v>0</v>
      </c>
      <c r="GU360" s="51">
        <f t="shared" si="789"/>
        <v>80000000</v>
      </c>
      <c r="GV360" s="51">
        <f t="shared" si="789"/>
        <v>84323515</v>
      </c>
      <c r="GW360" s="51">
        <f t="shared" si="789"/>
        <v>12311200</v>
      </c>
      <c r="GX360" s="51">
        <f t="shared" si="789"/>
        <v>5596000</v>
      </c>
      <c r="GY360" s="51">
        <f t="shared" si="789"/>
        <v>0</v>
      </c>
      <c r="GZ360" s="771">
        <f t="shared" si="789"/>
        <v>330000000</v>
      </c>
      <c r="HA360" s="271"/>
      <c r="HB360" s="277"/>
      <c r="HC360" s="326"/>
    </row>
    <row r="361" spans="1:211" ht="120.75" customHeight="1" x14ac:dyDescent="0.2">
      <c r="A361" s="782"/>
      <c r="B361" s="357"/>
      <c r="C361" s="724">
        <v>38</v>
      </c>
      <c r="D361" s="849" t="s">
        <v>800</v>
      </c>
      <c r="E361" s="527">
        <v>0</v>
      </c>
      <c r="F361" s="527">
        <v>2</v>
      </c>
      <c r="G361" s="287">
        <v>241</v>
      </c>
      <c r="H361" s="283" t="s">
        <v>813</v>
      </c>
      <c r="I361" s="297" t="s">
        <v>814</v>
      </c>
      <c r="J361" s="287" t="s">
        <v>803</v>
      </c>
      <c r="K361" s="281">
        <v>12</v>
      </c>
      <c r="L361" s="313" t="s">
        <v>58</v>
      </c>
      <c r="M361" s="313">
        <v>1</v>
      </c>
      <c r="N361" s="313">
        <v>1</v>
      </c>
      <c r="O361" s="335">
        <v>1</v>
      </c>
      <c r="P361" s="639">
        <v>1</v>
      </c>
      <c r="Q361" s="304">
        <v>1</v>
      </c>
      <c r="R361" s="289"/>
      <c r="S361" s="636">
        <v>1</v>
      </c>
      <c r="T361" s="304">
        <v>1</v>
      </c>
      <c r="U361" s="304"/>
      <c r="V361" s="636">
        <v>1</v>
      </c>
      <c r="W361" s="304">
        <v>1</v>
      </c>
      <c r="X361" s="304"/>
      <c r="Y361" s="711">
        <v>0.25</v>
      </c>
      <c r="Z361" s="581">
        <f>BM361/BM360</f>
        <v>0.5625</v>
      </c>
      <c r="AA361" s="286">
        <v>11</v>
      </c>
      <c r="AB361" s="285" t="s">
        <v>229</v>
      </c>
      <c r="AC361" s="57"/>
      <c r="AD361" s="58"/>
      <c r="AE361" s="59"/>
      <c r="AF361" s="59"/>
      <c r="AG361" s="57"/>
      <c r="AH361" s="58"/>
      <c r="AI361" s="58"/>
      <c r="AJ361" s="58"/>
      <c r="AK361" s="57">
        <v>45000000</v>
      </c>
      <c r="AL361" s="55">
        <v>45000000</v>
      </c>
      <c r="AM361" s="58">
        <v>14709500</v>
      </c>
      <c r="AN361" s="58">
        <v>10000000</v>
      </c>
      <c r="AO361" s="57"/>
      <c r="AP361" s="58"/>
      <c r="AQ361" s="58"/>
      <c r="AR361" s="58"/>
      <c r="AS361" s="57"/>
      <c r="AT361" s="58"/>
      <c r="AU361" s="59"/>
      <c r="AV361" s="59"/>
      <c r="AW361" s="57"/>
      <c r="AX361" s="58"/>
      <c r="AY361" s="58"/>
      <c r="AZ361" s="58"/>
      <c r="BA361" s="57"/>
      <c r="BB361" s="58"/>
      <c r="BC361" s="58"/>
      <c r="BD361" s="58"/>
      <c r="BE361" s="57"/>
      <c r="BF361" s="58"/>
      <c r="BG361" s="59"/>
      <c r="BH361" s="59"/>
      <c r="BI361" s="57"/>
      <c r="BJ361" s="58"/>
      <c r="BK361" s="58"/>
      <c r="BL361" s="58"/>
      <c r="BM361" s="53">
        <f>+AC361+AG361+AK361+AO361+AS361+AW361+BA361+BE361+BI361</f>
        <v>45000000</v>
      </c>
      <c r="BN361" s="54">
        <f t="shared" ref="BN361:BP362" si="790">AD361+AH361+AL361+AP361+AT361+AX361+BB361+BF361+BJ361</f>
        <v>45000000</v>
      </c>
      <c r="BO361" s="54">
        <f t="shared" si="790"/>
        <v>14709500</v>
      </c>
      <c r="BP361" s="54">
        <f t="shared" si="790"/>
        <v>10000000</v>
      </c>
      <c r="BQ361" s="87"/>
      <c r="BR361" s="87"/>
      <c r="BS361" s="87"/>
      <c r="BT361" s="87"/>
      <c r="BU361" s="87"/>
      <c r="BV361" s="87"/>
      <c r="BW361" s="87"/>
      <c r="BX361" s="87"/>
      <c r="BY361" s="87"/>
      <c r="BZ361" s="88">
        <v>50625000</v>
      </c>
      <c r="CA361" s="87">
        <v>50625000</v>
      </c>
      <c r="CB361" s="87">
        <v>50625000</v>
      </c>
      <c r="CC361" s="87">
        <v>50625000</v>
      </c>
      <c r="CD361" s="87"/>
      <c r="CE361" s="87"/>
      <c r="CF361" s="87"/>
      <c r="CG361" s="87"/>
      <c r="CH361" s="87"/>
      <c r="CI361" s="87"/>
      <c r="CJ361" s="87"/>
      <c r="CK361" s="87"/>
      <c r="CL361" s="87"/>
      <c r="CM361" s="87"/>
      <c r="CN361" s="87"/>
      <c r="CO361" s="87"/>
      <c r="CP361" s="87"/>
      <c r="CQ361" s="87"/>
      <c r="CR361" s="87"/>
      <c r="CS361" s="87"/>
      <c r="CT361" s="87"/>
      <c r="CU361" s="87"/>
      <c r="CV361" s="87"/>
      <c r="CW361" s="87"/>
      <c r="CX361" s="87"/>
      <c r="CY361" s="87"/>
      <c r="CZ361" s="87"/>
      <c r="DA361" s="87"/>
      <c r="DB361" s="87"/>
      <c r="DC361" s="87"/>
      <c r="DD361" s="87"/>
      <c r="DE361" s="85">
        <f t="shared" ref="DE361:DH362" si="791">BQ361+BU361+BZ361+CE361+CI361+CM361+CQ361+CV361+DA361</f>
        <v>50625000</v>
      </c>
      <c r="DF361" s="100">
        <f t="shared" si="791"/>
        <v>50625000</v>
      </c>
      <c r="DG361" s="100">
        <f t="shared" si="791"/>
        <v>50625000</v>
      </c>
      <c r="DH361" s="100">
        <f t="shared" si="791"/>
        <v>50625000</v>
      </c>
      <c r="DI361" s="100"/>
      <c r="DJ361" s="87"/>
      <c r="DK361" s="86"/>
      <c r="DL361" s="87"/>
      <c r="DM361" s="87"/>
      <c r="DN361" s="87"/>
      <c r="DO361" s="86">
        <v>7479700</v>
      </c>
      <c r="DP361" s="87">
        <v>7479700</v>
      </c>
      <c r="DQ361" s="87">
        <v>7479700</v>
      </c>
      <c r="DR361" s="87"/>
      <c r="DS361" s="87">
        <v>45000000</v>
      </c>
      <c r="DT361" s="87">
        <v>30000000</v>
      </c>
      <c r="DU361" s="87">
        <v>29482525</v>
      </c>
      <c r="DV361" s="87">
        <v>29482525</v>
      </c>
      <c r="DW361" s="87"/>
      <c r="DX361" s="87"/>
      <c r="DY361" s="87"/>
      <c r="DZ361" s="87"/>
      <c r="EA361" s="87"/>
      <c r="EB361" s="87"/>
      <c r="EC361" s="87"/>
      <c r="ED361" s="87"/>
      <c r="EE361" s="87"/>
      <c r="EF361" s="87"/>
      <c r="EG361" s="87"/>
      <c r="EH361" s="87"/>
      <c r="EI361" s="87"/>
      <c r="EJ361" s="87"/>
      <c r="EK361" s="87"/>
      <c r="EL361" s="87"/>
      <c r="EM361" s="87"/>
      <c r="EN361" s="87"/>
      <c r="EO361" s="87"/>
      <c r="EP361" s="87"/>
      <c r="EQ361" s="87"/>
      <c r="ER361" s="87"/>
      <c r="ES361" s="87"/>
      <c r="ET361" s="87"/>
      <c r="EU361" s="87"/>
      <c r="EV361" s="87"/>
      <c r="EW361" s="85">
        <f t="shared" ref="EW361:EX362" si="792">DJ361+DN361+DS361+DX361+EB361+EF361+EJ361+EN361+ES361</f>
        <v>45000000</v>
      </c>
      <c r="EX361" s="90">
        <f t="shared" si="792"/>
        <v>37479700</v>
      </c>
      <c r="EY361" s="90">
        <f t="shared" ref="EY361:EZ362" si="793">DL361+DP361+DU361+DZ361+ED361+EH361+EL361+EP361+EU361</f>
        <v>36962225</v>
      </c>
      <c r="EZ361" s="90">
        <f t="shared" si="793"/>
        <v>36962225</v>
      </c>
      <c r="FA361" s="192"/>
      <c r="FB361" s="87"/>
      <c r="FC361" s="88"/>
      <c r="FD361" s="88"/>
      <c r="FE361" s="88"/>
      <c r="FF361" s="147"/>
      <c r="FG361" s="87"/>
      <c r="FH361" s="87"/>
      <c r="FI361" s="87"/>
      <c r="FJ361" s="87"/>
      <c r="FK361" s="87"/>
      <c r="FL361" s="87">
        <v>45000000</v>
      </c>
      <c r="FM361" s="87">
        <v>29800000</v>
      </c>
      <c r="FN361" s="87">
        <v>12311200</v>
      </c>
      <c r="FO361" s="87">
        <v>5596000</v>
      </c>
      <c r="FP361" s="87"/>
      <c r="FQ361" s="87"/>
      <c r="FR361" s="87"/>
      <c r="FS361" s="87"/>
      <c r="FT361" s="87"/>
      <c r="FU361" s="87"/>
      <c r="FV361" s="87"/>
      <c r="FW361" s="87"/>
      <c r="FX361" s="87"/>
      <c r="FY361" s="87"/>
      <c r="FZ361" s="87"/>
      <c r="GA361" s="87"/>
      <c r="GB361" s="87"/>
      <c r="GC361" s="87"/>
      <c r="GD361" s="87"/>
      <c r="GE361" s="87"/>
      <c r="GF361" s="87"/>
      <c r="GG361" s="87"/>
      <c r="GH361" s="87"/>
      <c r="GI361" s="87"/>
      <c r="GJ361" s="87"/>
      <c r="GK361" s="87"/>
      <c r="GL361" s="87"/>
      <c r="GM361" s="87"/>
      <c r="GN361" s="87"/>
      <c r="GO361" s="87"/>
      <c r="GP361" s="87"/>
      <c r="GQ361" s="87"/>
      <c r="GR361" s="87"/>
      <c r="GS361" s="87"/>
      <c r="GT361" s="87"/>
      <c r="GU361" s="85">
        <f>FB361+FG361+FL361+FQ361+FV361+GA361+GF361+GK361+GP361</f>
        <v>45000000</v>
      </c>
      <c r="GV361" s="85">
        <f t="shared" ref="GV361:GY362" si="794">GQ361+GL361+GG361+GB361+FW361+FR361+FM361+FH361+FC361</f>
        <v>29800000</v>
      </c>
      <c r="GW361" s="85">
        <f t="shared" si="794"/>
        <v>12311200</v>
      </c>
      <c r="GX361" s="85">
        <f t="shared" si="794"/>
        <v>5596000</v>
      </c>
      <c r="GY361" s="85">
        <f t="shared" si="794"/>
        <v>0</v>
      </c>
      <c r="GZ361" s="772">
        <f>BM361+DE361+EW361+GU361</f>
        <v>185625000</v>
      </c>
      <c r="HA361" s="746" t="s">
        <v>1173</v>
      </c>
      <c r="HB361" s="280" t="s">
        <v>1449</v>
      </c>
      <c r="HC361" s="342" t="s">
        <v>1581</v>
      </c>
    </row>
    <row r="362" spans="1:211" ht="80.25" customHeight="1" x14ac:dyDescent="0.2">
      <c r="A362" s="794"/>
      <c r="B362" s="411"/>
      <c r="C362" s="382"/>
      <c r="D362" s="362"/>
      <c r="E362" s="362"/>
      <c r="F362" s="362"/>
      <c r="G362" s="287">
        <v>242</v>
      </c>
      <c r="H362" s="283" t="s">
        <v>815</v>
      </c>
      <c r="I362" s="280" t="s">
        <v>816</v>
      </c>
      <c r="J362" s="287" t="s">
        <v>803</v>
      </c>
      <c r="K362" s="281">
        <v>12</v>
      </c>
      <c r="L362" s="313" t="s">
        <v>58</v>
      </c>
      <c r="M362" s="313">
        <v>1</v>
      </c>
      <c r="N362" s="313">
        <v>1</v>
      </c>
      <c r="O362" s="477">
        <v>1</v>
      </c>
      <c r="P362" s="478">
        <v>1</v>
      </c>
      <c r="Q362" s="527">
        <v>1</v>
      </c>
      <c r="R362" s="289"/>
      <c r="S362" s="528">
        <v>1</v>
      </c>
      <c r="T362" s="527">
        <v>1</v>
      </c>
      <c r="U362" s="527"/>
      <c r="V362" s="528">
        <v>1</v>
      </c>
      <c r="W362" s="527">
        <v>1</v>
      </c>
      <c r="X362" s="527"/>
      <c r="Y362" s="711">
        <v>0.25</v>
      </c>
      <c r="Z362" s="581">
        <f>BM362/BM360</f>
        <v>0.4375</v>
      </c>
      <c r="AA362" s="286">
        <v>11</v>
      </c>
      <c r="AB362" s="285" t="s">
        <v>229</v>
      </c>
      <c r="AC362" s="57"/>
      <c r="AD362" s="58"/>
      <c r="AE362" s="59"/>
      <c r="AF362" s="59"/>
      <c r="AG362" s="57"/>
      <c r="AH362" s="58"/>
      <c r="AI362" s="58"/>
      <c r="AJ362" s="58"/>
      <c r="AK362" s="57">
        <v>35000000</v>
      </c>
      <c r="AL362" s="55">
        <v>35000000</v>
      </c>
      <c r="AM362" s="58">
        <v>28758750</v>
      </c>
      <c r="AN362" s="58">
        <v>28758750</v>
      </c>
      <c r="AO362" s="57"/>
      <c r="AP362" s="58"/>
      <c r="AQ362" s="58"/>
      <c r="AR362" s="58"/>
      <c r="AS362" s="57"/>
      <c r="AT362" s="58"/>
      <c r="AU362" s="59"/>
      <c r="AV362" s="59"/>
      <c r="AW362" s="57"/>
      <c r="AX362" s="58"/>
      <c r="AY362" s="58"/>
      <c r="AZ362" s="58"/>
      <c r="BA362" s="57"/>
      <c r="BB362" s="58"/>
      <c r="BC362" s="58"/>
      <c r="BD362" s="58"/>
      <c r="BE362" s="57"/>
      <c r="BF362" s="58"/>
      <c r="BG362" s="59"/>
      <c r="BH362" s="59"/>
      <c r="BI362" s="57"/>
      <c r="BJ362" s="58"/>
      <c r="BK362" s="58"/>
      <c r="BL362" s="58"/>
      <c r="BM362" s="53">
        <f>+AC362+AG362+AK362+AO362+AS362+AW362+BA362+BE362+BI362</f>
        <v>35000000</v>
      </c>
      <c r="BN362" s="54">
        <f t="shared" si="790"/>
        <v>35000000</v>
      </c>
      <c r="BO362" s="54">
        <f t="shared" si="790"/>
        <v>28758750</v>
      </c>
      <c r="BP362" s="54">
        <f t="shared" si="790"/>
        <v>28758750</v>
      </c>
      <c r="BQ362" s="87"/>
      <c r="BR362" s="87"/>
      <c r="BS362" s="87"/>
      <c r="BT362" s="87"/>
      <c r="BU362" s="87"/>
      <c r="BV362" s="87"/>
      <c r="BW362" s="87"/>
      <c r="BX362" s="87"/>
      <c r="BY362" s="87"/>
      <c r="BZ362" s="88">
        <v>39375000</v>
      </c>
      <c r="CA362" s="87">
        <v>39375000</v>
      </c>
      <c r="CB362" s="87">
        <v>11895300</v>
      </c>
      <c r="CC362" s="87">
        <v>11895300</v>
      </c>
      <c r="CD362" s="87"/>
      <c r="CE362" s="87"/>
      <c r="CF362" s="87"/>
      <c r="CG362" s="87"/>
      <c r="CH362" s="87"/>
      <c r="CI362" s="87"/>
      <c r="CJ362" s="87"/>
      <c r="CK362" s="87"/>
      <c r="CL362" s="87"/>
      <c r="CM362" s="87"/>
      <c r="CN362" s="87"/>
      <c r="CO362" s="87"/>
      <c r="CP362" s="87"/>
      <c r="CQ362" s="87"/>
      <c r="CR362" s="87"/>
      <c r="CS362" s="87"/>
      <c r="CT362" s="87"/>
      <c r="CU362" s="87"/>
      <c r="CV362" s="87"/>
      <c r="CW362" s="87"/>
      <c r="CX362" s="87"/>
      <c r="CY362" s="87"/>
      <c r="CZ362" s="87"/>
      <c r="DA362" s="87"/>
      <c r="DB362" s="87"/>
      <c r="DC362" s="87"/>
      <c r="DD362" s="87"/>
      <c r="DE362" s="85">
        <f t="shared" si="791"/>
        <v>39375000</v>
      </c>
      <c r="DF362" s="100">
        <f t="shared" si="791"/>
        <v>39375000</v>
      </c>
      <c r="DG362" s="100">
        <f t="shared" si="791"/>
        <v>11895300</v>
      </c>
      <c r="DH362" s="100">
        <f t="shared" si="791"/>
        <v>11895300</v>
      </c>
      <c r="DI362" s="100"/>
      <c r="DJ362" s="87"/>
      <c r="DK362" s="86"/>
      <c r="DL362" s="87"/>
      <c r="DM362" s="87"/>
      <c r="DN362" s="87"/>
      <c r="DO362" s="86">
        <v>20000000</v>
      </c>
      <c r="DP362" s="87">
        <v>20000000</v>
      </c>
      <c r="DQ362" s="87">
        <v>20000000</v>
      </c>
      <c r="DR362" s="87"/>
      <c r="DS362" s="87">
        <v>35000000</v>
      </c>
      <c r="DT362" s="87">
        <v>55000000</v>
      </c>
      <c r="DU362" s="87">
        <v>38771339</v>
      </c>
      <c r="DV362" s="87">
        <v>38771339</v>
      </c>
      <c r="DW362" s="87"/>
      <c r="DX362" s="87"/>
      <c r="DY362" s="87"/>
      <c r="DZ362" s="87"/>
      <c r="EA362" s="87"/>
      <c r="EB362" s="87"/>
      <c r="EC362" s="87"/>
      <c r="ED362" s="87"/>
      <c r="EE362" s="87"/>
      <c r="EF362" s="87"/>
      <c r="EG362" s="87"/>
      <c r="EH362" s="87"/>
      <c r="EI362" s="87"/>
      <c r="EJ362" s="87"/>
      <c r="EK362" s="87"/>
      <c r="EL362" s="87"/>
      <c r="EM362" s="87"/>
      <c r="EN362" s="87"/>
      <c r="EO362" s="87"/>
      <c r="EP362" s="87"/>
      <c r="EQ362" s="87"/>
      <c r="ER362" s="87"/>
      <c r="ES362" s="87"/>
      <c r="ET362" s="87"/>
      <c r="EU362" s="87"/>
      <c r="EV362" s="87"/>
      <c r="EW362" s="85">
        <f t="shared" si="792"/>
        <v>35000000</v>
      </c>
      <c r="EX362" s="90">
        <f t="shared" si="792"/>
        <v>75000000</v>
      </c>
      <c r="EY362" s="90">
        <f t="shared" si="793"/>
        <v>58771339</v>
      </c>
      <c r="EZ362" s="90">
        <f t="shared" si="793"/>
        <v>58771339</v>
      </c>
      <c r="FA362" s="192"/>
      <c r="FB362" s="87"/>
      <c r="FC362" s="88"/>
      <c r="FD362" s="88"/>
      <c r="FE362" s="88"/>
      <c r="FF362" s="147"/>
      <c r="FG362" s="87"/>
      <c r="FH362" s="87"/>
      <c r="FI362" s="87"/>
      <c r="FJ362" s="87"/>
      <c r="FK362" s="87"/>
      <c r="FL362" s="87">
        <v>35000000</v>
      </c>
      <c r="FM362" s="87">
        <v>54523515</v>
      </c>
      <c r="FN362" s="87"/>
      <c r="FO362" s="87"/>
      <c r="FP362" s="87"/>
      <c r="FQ362" s="87"/>
      <c r="FR362" s="87"/>
      <c r="FS362" s="87"/>
      <c r="FT362" s="87"/>
      <c r="FU362" s="87"/>
      <c r="FV362" s="87"/>
      <c r="FW362" s="87"/>
      <c r="FX362" s="87"/>
      <c r="FY362" s="87"/>
      <c r="FZ362" s="87"/>
      <c r="GA362" s="87"/>
      <c r="GB362" s="87"/>
      <c r="GC362" s="87"/>
      <c r="GD362" s="87"/>
      <c r="GE362" s="87"/>
      <c r="GF362" s="87"/>
      <c r="GG362" s="87"/>
      <c r="GH362" s="87"/>
      <c r="GI362" s="87"/>
      <c r="GJ362" s="87"/>
      <c r="GK362" s="87"/>
      <c r="GL362" s="87"/>
      <c r="GM362" s="87"/>
      <c r="GN362" s="87"/>
      <c r="GO362" s="87"/>
      <c r="GP362" s="87"/>
      <c r="GQ362" s="87"/>
      <c r="GR362" s="87"/>
      <c r="GS362" s="87"/>
      <c r="GT362" s="87"/>
      <c r="GU362" s="85">
        <f>FB362+FG362+FL362+FQ362+FV362+GA362+GF362+GK362+GP362</f>
        <v>35000000</v>
      </c>
      <c r="GV362" s="85">
        <f t="shared" si="794"/>
        <v>54523515</v>
      </c>
      <c r="GW362" s="85">
        <f t="shared" si="794"/>
        <v>0</v>
      </c>
      <c r="GX362" s="85">
        <f t="shared" si="794"/>
        <v>0</v>
      </c>
      <c r="GY362" s="85">
        <f t="shared" si="794"/>
        <v>0</v>
      </c>
      <c r="GZ362" s="772">
        <f>BM362+DE362+EW362+GU362</f>
        <v>144375000</v>
      </c>
      <c r="HA362" s="738" t="s">
        <v>1174</v>
      </c>
      <c r="HB362" s="297" t="s">
        <v>1450</v>
      </c>
      <c r="HC362" s="303" t="s">
        <v>1582</v>
      </c>
    </row>
    <row r="363" spans="1:211" ht="24.75" customHeight="1" x14ac:dyDescent="0.2">
      <c r="A363" s="780">
        <v>5</v>
      </c>
      <c r="B363" s="351" t="s">
        <v>817</v>
      </c>
      <c r="C363" s="352"/>
      <c r="D363" s="244"/>
      <c r="E363" s="244"/>
      <c r="F363" s="244"/>
      <c r="G363" s="352"/>
      <c r="H363" s="352"/>
      <c r="I363" s="352"/>
      <c r="J363" s="352"/>
      <c r="K363" s="352"/>
      <c r="L363" s="352"/>
      <c r="M363" s="352"/>
      <c r="N363" s="352"/>
      <c r="O363" s="352"/>
      <c r="P363" s="352"/>
      <c r="Q363" s="352"/>
      <c r="R363" s="352"/>
      <c r="S363" s="352"/>
      <c r="T363" s="352"/>
      <c r="U363" s="352"/>
      <c r="V363" s="352"/>
      <c r="W363" s="352"/>
      <c r="X363" s="352"/>
      <c r="Y363" s="352"/>
      <c r="Z363" s="352"/>
      <c r="AA363" s="352"/>
      <c r="AB363" s="352"/>
      <c r="AC363" s="49">
        <f t="shared" ref="AC363:BL363" si="795">AC364+AC373+AC383</f>
        <v>0</v>
      </c>
      <c r="AD363" s="49">
        <f t="shared" si="795"/>
        <v>0</v>
      </c>
      <c r="AE363" s="49">
        <f t="shared" si="795"/>
        <v>0</v>
      </c>
      <c r="AF363" s="49">
        <f t="shared" si="795"/>
        <v>0</v>
      </c>
      <c r="AG363" s="49">
        <f t="shared" si="795"/>
        <v>64260244</v>
      </c>
      <c r="AH363" s="49">
        <f t="shared" si="795"/>
        <v>46963067.460000001</v>
      </c>
      <c r="AI363" s="49">
        <f t="shared" si="795"/>
        <v>12320000</v>
      </c>
      <c r="AJ363" s="49">
        <f t="shared" si="795"/>
        <v>12320000</v>
      </c>
      <c r="AK363" s="49">
        <f t="shared" si="795"/>
        <v>3467251891</v>
      </c>
      <c r="AL363" s="49">
        <f t="shared" si="795"/>
        <v>4088020116</v>
      </c>
      <c r="AM363" s="49">
        <f t="shared" si="795"/>
        <v>2669362509</v>
      </c>
      <c r="AN363" s="49">
        <f t="shared" si="795"/>
        <v>2484900024</v>
      </c>
      <c r="AO363" s="49">
        <f t="shared" si="795"/>
        <v>435000000</v>
      </c>
      <c r="AP363" s="49">
        <f t="shared" si="795"/>
        <v>170000000</v>
      </c>
      <c r="AQ363" s="49">
        <f t="shared" si="795"/>
        <v>164266414</v>
      </c>
      <c r="AR363" s="49">
        <f t="shared" si="795"/>
        <v>125928628</v>
      </c>
      <c r="AS363" s="49">
        <f t="shared" si="795"/>
        <v>0</v>
      </c>
      <c r="AT363" s="49">
        <f t="shared" si="795"/>
        <v>0</v>
      </c>
      <c r="AU363" s="49">
        <f t="shared" si="795"/>
        <v>0</v>
      </c>
      <c r="AV363" s="49">
        <f t="shared" si="795"/>
        <v>0</v>
      </c>
      <c r="AW363" s="49">
        <f t="shared" si="795"/>
        <v>0</v>
      </c>
      <c r="AX363" s="49">
        <f t="shared" si="795"/>
        <v>0</v>
      </c>
      <c r="AY363" s="49">
        <f t="shared" si="795"/>
        <v>0</v>
      </c>
      <c r="AZ363" s="49">
        <f t="shared" si="795"/>
        <v>0</v>
      </c>
      <c r="BA363" s="49">
        <f t="shared" si="795"/>
        <v>0</v>
      </c>
      <c r="BB363" s="49">
        <f t="shared" si="795"/>
        <v>0</v>
      </c>
      <c r="BC363" s="49">
        <f t="shared" si="795"/>
        <v>0</v>
      </c>
      <c r="BD363" s="49">
        <f t="shared" si="795"/>
        <v>0</v>
      </c>
      <c r="BE363" s="49">
        <f t="shared" si="795"/>
        <v>0</v>
      </c>
      <c r="BF363" s="49">
        <f t="shared" si="795"/>
        <v>0</v>
      </c>
      <c r="BG363" s="49">
        <f t="shared" si="795"/>
        <v>0</v>
      </c>
      <c r="BH363" s="49">
        <f t="shared" si="795"/>
        <v>0</v>
      </c>
      <c r="BI363" s="49">
        <f t="shared" si="795"/>
        <v>5097000000</v>
      </c>
      <c r="BJ363" s="49">
        <f t="shared" si="795"/>
        <v>0</v>
      </c>
      <c r="BK363" s="49">
        <f t="shared" si="795"/>
        <v>0</v>
      </c>
      <c r="BL363" s="49">
        <f t="shared" si="795"/>
        <v>0</v>
      </c>
      <c r="BM363" s="49">
        <f t="shared" ref="BM363:DX363" si="796">BM364+BM373+BM383</f>
        <v>9063512135</v>
      </c>
      <c r="BN363" s="49">
        <f t="shared" si="796"/>
        <v>4304983183.46</v>
      </c>
      <c r="BO363" s="49">
        <f t="shared" si="796"/>
        <v>2845948923</v>
      </c>
      <c r="BP363" s="49">
        <f t="shared" si="796"/>
        <v>2623148652</v>
      </c>
      <c r="BQ363" s="49">
        <f t="shared" si="796"/>
        <v>4000000000</v>
      </c>
      <c r="BR363" s="49">
        <f t="shared" si="796"/>
        <v>0</v>
      </c>
      <c r="BS363" s="49">
        <f t="shared" si="796"/>
        <v>0</v>
      </c>
      <c r="BT363" s="49">
        <f t="shared" si="796"/>
        <v>0</v>
      </c>
      <c r="BU363" s="49">
        <f t="shared" si="796"/>
        <v>41200000</v>
      </c>
      <c r="BV363" s="49">
        <f t="shared" si="796"/>
        <v>2786629201</v>
      </c>
      <c r="BW363" s="49">
        <f t="shared" si="796"/>
        <v>959389886</v>
      </c>
      <c r="BX363" s="49">
        <f t="shared" si="796"/>
        <v>945109886</v>
      </c>
      <c r="BY363" s="49">
        <f t="shared" si="796"/>
        <v>0</v>
      </c>
      <c r="BZ363" s="49">
        <f t="shared" si="796"/>
        <v>2784152274</v>
      </c>
      <c r="CA363" s="49">
        <f t="shared" si="796"/>
        <v>5854651089</v>
      </c>
      <c r="CB363" s="49">
        <f t="shared" si="796"/>
        <v>4864502701.2299995</v>
      </c>
      <c r="CC363" s="49">
        <f t="shared" si="796"/>
        <v>4433477021.2299995</v>
      </c>
      <c r="CD363" s="49">
        <f t="shared" si="796"/>
        <v>42000000</v>
      </c>
      <c r="CE363" s="49">
        <f t="shared" si="796"/>
        <v>200000000</v>
      </c>
      <c r="CF363" s="49">
        <f t="shared" si="796"/>
        <v>284641017</v>
      </c>
      <c r="CG363" s="49">
        <f t="shared" si="796"/>
        <v>241082281</v>
      </c>
      <c r="CH363" s="49">
        <f t="shared" si="796"/>
        <v>218243781</v>
      </c>
      <c r="CI363" s="49">
        <f t="shared" si="796"/>
        <v>0</v>
      </c>
      <c r="CJ363" s="49">
        <f t="shared" si="796"/>
        <v>0</v>
      </c>
      <c r="CK363" s="49">
        <f t="shared" si="796"/>
        <v>0</v>
      </c>
      <c r="CL363" s="49">
        <f t="shared" si="796"/>
        <v>0</v>
      </c>
      <c r="CM363" s="49">
        <f t="shared" si="796"/>
        <v>0</v>
      </c>
      <c r="CN363" s="49">
        <f t="shared" si="796"/>
        <v>0</v>
      </c>
      <c r="CO363" s="49">
        <f t="shared" si="796"/>
        <v>0</v>
      </c>
      <c r="CP363" s="49">
        <f t="shared" si="796"/>
        <v>0</v>
      </c>
      <c r="CQ363" s="49">
        <f t="shared" si="796"/>
        <v>0</v>
      </c>
      <c r="CR363" s="49">
        <f t="shared" si="796"/>
        <v>0</v>
      </c>
      <c r="CS363" s="49">
        <f t="shared" si="796"/>
        <v>0</v>
      </c>
      <c r="CT363" s="49">
        <f t="shared" si="796"/>
        <v>0</v>
      </c>
      <c r="CU363" s="49">
        <f t="shared" si="796"/>
        <v>0</v>
      </c>
      <c r="CV363" s="49">
        <f t="shared" si="796"/>
        <v>0</v>
      </c>
      <c r="CW363" s="49">
        <f t="shared" si="796"/>
        <v>0</v>
      </c>
      <c r="CX363" s="49">
        <f t="shared" si="796"/>
        <v>0</v>
      </c>
      <c r="CY363" s="49">
        <f t="shared" si="796"/>
        <v>0</v>
      </c>
      <c r="CZ363" s="49">
        <f t="shared" si="796"/>
        <v>0</v>
      </c>
      <c r="DA363" s="49">
        <f t="shared" si="796"/>
        <v>3000000000</v>
      </c>
      <c r="DB363" s="49">
        <f t="shared" si="796"/>
        <v>0</v>
      </c>
      <c r="DC363" s="49">
        <f t="shared" si="796"/>
        <v>0</v>
      </c>
      <c r="DD363" s="49">
        <f t="shared" si="796"/>
        <v>0</v>
      </c>
      <c r="DE363" s="49">
        <f t="shared" si="796"/>
        <v>10025352274</v>
      </c>
      <c r="DF363" s="49">
        <f t="shared" si="796"/>
        <v>8925921307</v>
      </c>
      <c r="DG363" s="49">
        <f t="shared" si="796"/>
        <v>6064974868.2299995</v>
      </c>
      <c r="DH363" s="49">
        <f t="shared" si="796"/>
        <v>5596830688.2299995</v>
      </c>
      <c r="DI363" s="49">
        <f t="shared" si="796"/>
        <v>42000000</v>
      </c>
      <c r="DJ363" s="49">
        <f t="shared" si="796"/>
        <v>0</v>
      </c>
      <c r="DK363" s="49">
        <f t="shared" si="796"/>
        <v>0</v>
      </c>
      <c r="DL363" s="49">
        <f t="shared" si="796"/>
        <v>0</v>
      </c>
      <c r="DM363" s="49">
        <f t="shared" si="796"/>
        <v>0</v>
      </c>
      <c r="DN363" s="49">
        <f t="shared" si="796"/>
        <v>42436000</v>
      </c>
      <c r="DO363" s="49">
        <f t="shared" si="796"/>
        <v>2183382721</v>
      </c>
      <c r="DP363" s="49">
        <f t="shared" si="796"/>
        <v>1858276891</v>
      </c>
      <c r="DQ363" s="49">
        <f t="shared" si="796"/>
        <v>1279423142</v>
      </c>
      <c r="DR363" s="49">
        <f t="shared" si="796"/>
        <v>0</v>
      </c>
      <c r="DS363" s="49">
        <f t="shared" si="796"/>
        <v>2165304749</v>
      </c>
      <c r="DT363" s="49">
        <f t="shared" si="796"/>
        <v>5095000000</v>
      </c>
      <c r="DU363" s="49">
        <f t="shared" si="796"/>
        <v>4468294247</v>
      </c>
      <c r="DV363" s="49">
        <f t="shared" si="796"/>
        <v>4111120279</v>
      </c>
      <c r="DW363" s="49">
        <f t="shared" si="796"/>
        <v>0</v>
      </c>
      <c r="DX363" s="49">
        <f t="shared" si="796"/>
        <v>200000000</v>
      </c>
      <c r="DY363" s="49">
        <f t="shared" ref="DY363:EW363" si="797">DY364+DY373+DY383</f>
        <v>43558736</v>
      </c>
      <c r="DZ363" s="49">
        <f t="shared" si="797"/>
        <v>41390000</v>
      </c>
      <c r="EA363" s="49">
        <f t="shared" si="797"/>
        <v>41273000</v>
      </c>
      <c r="EB363" s="49">
        <f t="shared" si="797"/>
        <v>0</v>
      </c>
      <c r="EC363" s="49">
        <f t="shared" si="797"/>
        <v>0</v>
      </c>
      <c r="ED363" s="49">
        <f t="shared" si="797"/>
        <v>0</v>
      </c>
      <c r="EE363" s="49">
        <f t="shared" si="797"/>
        <v>0</v>
      </c>
      <c r="EF363" s="49">
        <f t="shared" si="797"/>
        <v>0</v>
      </c>
      <c r="EG363" s="49">
        <f t="shared" si="797"/>
        <v>0</v>
      </c>
      <c r="EH363" s="49">
        <f t="shared" si="797"/>
        <v>0</v>
      </c>
      <c r="EI363" s="49">
        <f t="shared" si="797"/>
        <v>0</v>
      </c>
      <c r="EJ363" s="49">
        <f t="shared" si="797"/>
        <v>0</v>
      </c>
      <c r="EK363" s="49">
        <f t="shared" si="797"/>
        <v>0</v>
      </c>
      <c r="EL363" s="49">
        <f t="shared" si="797"/>
        <v>0</v>
      </c>
      <c r="EM363" s="49">
        <f t="shared" si="797"/>
        <v>0</v>
      </c>
      <c r="EN363" s="49">
        <f t="shared" si="797"/>
        <v>0</v>
      </c>
      <c r="EO363" s="49">
        <f t="shared" si="797"/>
        <v>0</v>
      </c>
      <c r="EP363" s="49">
        <f t="shared" si="797"/>
        <v>0</v>
      </c>
      <c r="EQ363" s="49">
        <f t="shared" si="797"/>
        <v>0</v>
      </c>
      <c r="ER363" s="49">
        <f t="shared" si="797"/>
        <v>0</v>
      </c>
      <c r="ES363" s="49">
        <f t="shared" si="797"/>
        <v>3000000000</v>
      </c>
      <c r="ET363" s="49">
        <f t="shared" si="797"/>
        <v>0</v>
      </c>
      <c r="EU363" s="49">
        <f t="shared" si="797"/>
        <v>0</v>
      </c>
      <c r="EV363" s="49">
        <f t="shared" si="797"/>
        <v>0</v>
      </c>
      <c r="EW363" s="49">
        <f t="shared" si="797"/>
        <v>5407740749</v>
      </c>
      <c r="EX363" s="49">
        <f t="shared" ref="EX363:GZ363" si="798">EX364+EX373+EX383</f>
        <v>7321941457</v>
      </c>
      <c r="EY363" s="49">
        <f t="shared" si="798"/>
        <v>6367961138</v>
      </c>
      <c r="EZ363" s="49">
        <f t="shared" si="798"/>
        <v>5431816421</v>
      </c>
      <c r="FA363" s="49">
        <f t="shared" si="798"/>
        <v>0</v>
      </c>
      <c r="FB363" s="49">
        <f t="shared" si="798"/>
        <v>0</v>
      </c>
      <c r="FC363" s="49">
        <f t="shared" si="798"/>
        <v>5000000000</v>
      </c>
      <c r="FD363" s="49">
        <f t="shared" si="798"/>
        <v>0</v>
      </c>
      <c r="FE363" s="49">
        <f t="shared" si="798"/>
        <v>0</v>
      </c>
      <c r="FF363" s="49">
        <f t="shared" si="798"/>
        <v>0</v>
      </c>
      <c r="FG363" s="49">
        <f t="shared" si="798"/>
        <v>43709080</v>
      </c>
      <c r="FH363" s="49">
        <f t="shared" si="798"/>
        <v>2099110500</v>
      </c>
      <c r="FI363" s="49">
        <f t="shared" si="798"/>
        <v>102989933</v>
      </c>
      <c r="FJ363" s="49">
        <f t="shared" si="798"/>
        <v>0</v>
      </c>
      <c r="FK363" s="49">
        <f t="shared" si="798"/>
        <v>182574325</v>
      </c>
      <c r="FL363" s="49">
        <f t="shared" si="798"/>
        <v>2060000000</v>
      </c>
      <c r="FM363" s="49">
        <f t="shared" si="798"/>
        <v>4890571996</v>
      </c>
      <c r="FN363" s="49">
        <f t="shared" si="798"/>
        <v>2864954157</v>
      </c>
      <c r="FO363" s="49">
        <f t="shared" si="798"/>
        <v>549517000</v>
      </c>
      <c r="FP363" s="49">
        <f t="shared" si="798"/>
        <v>124511774</v>
      </c>
      <c r="FQ363" s="49">
        <f t="shared" si="798"/>
        <v>200000000</v>
      </c>
      <c r="FR363" s="49">
        <f t="shared" si="798"/>
        <v>250000000</v>
      </c>
      <c r="FS363" s="49">
        <f t="shared" si="798"/>
        <v>0</v>
      </c>
      <c r="FT363" s="49">
        <f t="shared" si="798"/>
        <v>0</v>
      </c>
      <c r="FU363" s="49">
        <f t="shared" si="798"/>
        <v>0</v>
      </c>
      <c r="FV363" s="49">
        <f t="shared" si="798"/>
        <v>0</v>
      </c>
      <c r="FW363" s="49">
        <f t="shared" si="798"/>
        <v>0</v>
      </c>
      <c r="FX363" s="49">
        <f t="shared" si="798"/>
        <v>0</v>
      </c>
      <c r="FY363" s="49">
        <f t="shared" si="798"/>
        <v>0</v>
      </c>
      <c r="FZ363" s="49">
        <f t="shared" si="798"/>
        <v>0</v>
      </c>
      <c r="GA363" s="49">
        <f t="shared" si="798"/>
        <v>0</v>
      </c>
      <c r="GB363" s="49">
        <f t="shared" si="798"/>
        <v>0</v>
      </c>
      <c r="GC363" s="49">
        <f t="shared" si="798"/>
        <v>0</v>
      </c>
      <c r="GD363" s="49">
        <f t="shared" si="798"/>
        <v>0</v>
      </c>
      <c r="GE363" s="49">
        <f t="shared" si="798"/>
        <v>0</v>
      </c>
      <c r="GF363" s="49">
        <f t="shared" si="798"/>
        <v>0</v>
      </c>
      <c r="GG363" s="49">
        <f t="shared" si="798"/>
        <v>0</v>
      </c>
      <c r="GH363" s="49">
        <f t="shared" si="798"/>
        <v>0</v>
      </c>
      <c r="GI363" s="49">
        <f t="shared" si="798"/>
        <v>0</v>
      </c>
      <c r="GJ363" s="49">
        <f t="shared" si="798"/>
        <v>0</v>
      </c>
      <c r="GK363" s="49">
        <f t="shared" si="798"/>
        <v>0</v>
      </c>
      <c r="GL363" s="49">
        <f t="shared" si="798"/>
        <v>0</v>
      </c>
      <c r="GM363" s="49">
        <f t="shared" si="798"/>
        <v>0</v>
      </c>
      <c r="GN363" s="49">
        <f t="shared" si="798"/>
        <v>0</v>
      </c>
      <c r="GO363" s="49">
        <f t="shared" si="798"/>
        <v>0</v>
      </c>
      <c r="GP363" s="49">
        <f t="shared" si="798"/>
        <v>3000000000</v>
      </c>
      <c r="GQ363" s="49">
        <f t="shared" si="798"/>
        <v>0</v>
      </c>
      <c r="GR363" s="49">
        <f t="shared" si="798"/>
        <v>0</v>
      </c>
      <c r="GS363" s="49">
        <f t="shared" si="798"/>
        <v>0</v>
      </c>
      <c r="GT363" s="49">
        <f t="shared" si="798"/>
        <v>0</v>
      </c>
      <c r="GU363" s="49">
        <f t="shared" si="798"/>
        <v>5303709080</v>
      </c>
      <c r="GV363" s="49">
        <f t="shared" si="798"/>
        <v>12239682496</v>
      </c>
      <c r="GW363" s="49">
        <f t="shared" si="798"/>
        <v>2967944090</v>
      </c>
      <c r="GX363" s="49">
        <f t="shared" si="798"/>
        <v>549517000</v>
      </c>
      <c r="GY363" s="49">
        <f t="shared" si="798"/>
        <v>307086099</v>
      </c>
      <c r="GZ363" s="766">
        <f t="shared" si="798"/>
        <v>29800314238</v>
      </c>
      <c r="HA363" s="352"/>
      <c r="HB363" s="354"/>
      <c r="HC363" s="326"/>
    </row>
    <row r="364" spans="1:211" ht="24.75" customHeight="1" x14ac:dyDescent="0.2">
      <c r="A364" s="781"/>
      <c r="B364" s="252">
        <v>26</v>
      </c>
      <c r="C364" s="355" t="s">
        <v>818</v>
      </c>
      <c r="D364" s="257"/>
      <c r="E364" s="257"/>
      <c r="F364" s="255"/>
      <c r="G364" s="256"/>
      <c r="H364" s="256"/>
      <c r="I364" s="256"/>
      <c r="J364" s="256"/>
      <c r="K364" s="256"/>
      <c r="L364" s="256"/>
      <c r="M364" s="256"/>
      <c r="N364" s="256"/>
      <c r="O364" s="256"/>
      <c r="P364" s="256"/>
      <c r="Q364" s="256"/>
      <c r="R364" s="256"/>
      <c r="S364" s="256"/>
      <c r="T364" s="256"/>
      <c r="U364" s="256"/>
      <c r="V364" s="256"/>
      <c r="W364" s="256"/>
      <c r="X364" s="256"/>
      <c r="Y364" s="256"/>
      <c r="Z364" s="256"/>
      <c r="AA364" s="256"/>
      <c r="AB364" s="256"/>
      <c r="AC364" s="50">
        <f t="shared" ref="AC364:CN364" si="799">AC365+AC370</f>
        <v>0</v>
      </c>
      <c r="AD364" s="50">
        <f t="shared" si="799"/>
        <v>0</v>
      </c>
      <c r="AE364" s="50">
        <f t="shared" si="799"/>
        <v>0</v>
      </c>
      <c r="AF364" s="50">
        <f t="shared" si="799"/>
        <v>0</v>
      </c>
      <c r="AG364" s="50">
        <f t="shared" si="799"/>
        <v>0</v>
      </c>
      <c r="AH364" s="50">
        <f t="shared" si="799"/>
        <v>0</v>
      </c>
      <c r="AI364" s="50">
        <f t="shared" si="799"/>
        <v>0</v>
      </c>
      <c r="AJ364" s="50">
        <f t="shared" si="799"/>
        <v>0</v>
      </c>
      <c r="AK364" s="50">
        <f t="shared" si="799"/>
        <v>400000000</v>
      </c>
      <c r="AL364" s="50">
        <f t="shared" si="799"/>
        <v>500000000</v>
      </c>
      <c r="AM364" s="50">
        <f t="shared" si="799"/>
        <v>152501587</v>
      </c>
      <c r="AN364" s="50">
        <f t="shared" si="799"/>
        <v>152501587</v>
      </c>
      <c r="AO364" s="50">
        <f t="shared" si="799"/>
        <v>0</v>
      </c>
      <c r="AP364" s="50">
        <f t="shared" si="799"/>
        <v>0</v>
      </c>
      <c r="AQ364" s="50">
        <f t="shared" si="799"/>
        <v>0</v>
      </c>
      <c r="AR364" s="50">
        <f t="shared" si="799"/>
        <v>0</v>
      </c>
      <c r="AS364" s="50">
        <f t="shared" si="799"/>
        <v>0</v>
      </c>
      <c r="AT364" s="50">
        <f t="shared" si="799"/>
        <v>0</v>
      </c>
      <c r="AU364" s="50">
        <f t="shared" si="799"/>
        <v>0</v>
      </c>
      <c r="AV364" s="50">
        <f t="shared" si="799"/>
        <v>0</v>
      </c>
      <c r="AW364" s="50">
        <f t="shared" si="799"/>
        <v>0</v>
      </c>
      <c r="AX364" s="50">
        <f t="shared" si="799"/>
        <v>0</v>
      </c>
      <c r="AY364" s="50">
        <f t="shared" si="799"/>
        <v>0</v>
      </c>
      <c r="AZ364" s="50">
        <f t="shared" si="799"/>
        <v>0</v>
      </c>
      <c r="BA364" s="50">
        <f t="shared" si="799"/>
        <v>0</v>
      </c>
      <c r="BB364" s="50">
        <f t="shared" si="799"/>
        <v>0</v>
      </c>
      <c r="BC364" s="50">
        <f t="shared" si="799"/>
        <v>0</v>
      </c>
      <c r="BD364" s="50">
        <f t="shared" si="799"/>
        <v>0</v>
      </c>
      <c r="BE364" s="50">
        <f t="shared" si="799"/>
        <v>0</v>
      </c>
      <c r="BF364" s="50">
        <f t="shared" si="799"/>
        <v>0</v>
      </c>
      <c r="BG364" s="50">
        <f t="shared" si="799"/>
        <v>0</v>
      </c>
      <c r="BH364" s="50">
        <f t="shared" si="799"/>
        <v>0</v>
      </c>
      <c r="BI364" s="50">
        <f t="shared" si="799"/>
        <v>0</v>
      </c>
      <c r="BJ364" s="50">
        <f t="shared" si="799"/>
        <v>0</v>
      </c>
      <c r="BK364" s="50">
        <f t="shared" si="799"/>
        <v>0</v>
      </c>
      <c r="BL364" s="50">
        <f t="shared" si="799"/>
        <v>0</v>
      </c>
      <c r="BM364" s="50">
        <f t="shared" si="799"/>
        <v>400000000</v>
      </c>
      <c r="BN364" s="50">
        <f t="shared" si="799"/>
        <v>500000000</v>
      </c>
      <c r="BO364" s="50">
        <f t="shared" si="799"/>
        <v>152501587</v>
      </c>
      <c r="BP364" s="50">
        <f t="shared" si="799"/>
        <v>152501587</v>
      </c>
      <c r="BQ364" s="50">
        <f t="shared" si="799"/>
        <v>0</v>
      </c>
      <c r="BR364" s="50">
        <f t="shared" si="799"/>
        <v>0</v>
      </c>
      <c r="BS364" s="50">
        <f t="shared" si="799"/>
        <v>0</v>
      </c>
      <c r="BT364" s="50">
        <f t="shared" si="799"/>
        <v>0</v>
      </c>
      <c r="BU364" s="50">
        <f t="shared" si="799"/>
        <v>0</v>
      </c>
      <c r="BV364" s="50">
        <f t="shared" si="799"/>
        <v>400000000</v>
      </c>
      <c r="BW364" s="50">
        <f t="shared" si="799"/>
        <v>258706251</v>
      </c>
      <c r="BX364" s="50">
        <f t="shared" si="799"/>
        <v>244426251</v>
      </c>
      <c r="BY364" s="50">
        <f t="shared" si="799"/>
        <v>0</v>
      </c>
      <c r="BZ364" s="50">
        <f t="shared" si="799"/>
        <v>430000000</v>
      </c>
      <c r="CA364" s="50">
        <f t="shared" si="799"/>
        <v>1179534666</v>
      </c>
      <c r="CB364" s="50">
        <f t="shared" si="799"/>
        <v>518666026</v>
      </c>
      <c r="CC364" s="50">
        <f t="shared" si="799"/>
        <v>499870326</v>
      </c>
      <c r="CD364" s="50">
        <f t="shared" si="799"/>
        <v>0</v>
      </c>
      <c r="CE364" s="50">
        <f t="shared" si="799"/>
        <v>0</v>
      </c>
      <c r="CF364" s="50">
        <f t="shared" si="799"/>
        <v>0</v>
      </c>
      <c r="CG364" s="50">
        <f t="shared" si="799"/>
        <v>0</v>
      </c>
      <c r="CH364" s="50">
        <f t="shared" si="799"/>
        <v>0</v>
      </c>
      <c r="CI364" s="50">
        <f t="shared" si="799"/>
        <v>0</v>
      </c>
      <c r="CJ364" s="50">
        <f t="shared" si="799"/>
        <v>0</v>
      </c>
      <c r="CK364" s="50">
        <f t="shared" si="799"/>
        <v>0</v>
      </c>
      <c r="CL364" s="50">
        <f t="shared" si="799"/>
        <v>0</v>
      </c>
      <c r="CM364" s="50">
        <f t="shared" si="799"/>
        <v>0</v>
      </c>
      <c r="CN364" s="50">
        <f t="shared" si="799"/>
        <v>0</v>
      </c>
      <c r="CO364" s="50">
        <f t="shared" ref="CO364:EV364" si="800">CO365+CO370</f>
        <v>0</v>
      </c>
      <c r="CP364" s="50">
        <f t="shared" si="800"/>
        <v>0</v>
      </c>
      <c r="CQ364" s="50">
        <f t="shared" si="800"/>
        <v>0</v>
      </c>
      <c r="CR364" s="50">
        <f t="shared" si="800"/>
        <v>0</v>
      </c>
      <c r="CS364" s="50">
        <f t="shared" si="800"/>
        <v>0</v>
      </c>
      <c r="CT364" s="50">
        <f t="shared" si="800"/>
        <v>0</v>
      </c>
      <c r="CU364" s="50">
        <f t="shared" si="800"/>
        <v>0</v>
      </c>
      <c r="CV364" s="50">
        <f t="shared" si="800"/>
        <v>0</v>
      </c>
      <c r="CW364" s="50">
        <f t="shared" si="800"/>
        <v>0</v>
      </c>
      <c r="CX364" s="50">
        <f t="shared" si="800"/>
        <v>0</v>
      </c>
      <c r="CY364" s="50">
        <f t="shared" si="800"/>
        <v>0</v>
      </c>
      <c r="CZ364" s="50">
        <f t="shared" si="800"/>
        <v>0</v>
      </c>
      <c r="DA364" s="50">
        <f t="shared" si="800"/>
        <v>0</v>
      </c>
      <c r="DB364" s="50">
        <f t="shared" si="800"/>
        <v>0</v>
      </c>
      <c r="DC364" s="50">
        <f t="shared" si="800"/>
        <v>0</v>
      </c>
      <c r="DD364" s="50">
        <f t="shared" si="800"/>
        <v>0</v>
      </c>
      <c r="DE364" s="50">
        <f t="shared" si="800"/>
        <v>430000000</v>
      </c>
      <c r="DF364" s="50">
        <f t="shared" si="800"/>
        <v>1579534666</v>
      </c>
      <c r="DG364" s="50">
        <f t="shared" si="800"/>
        <v>777372277</v>
      </c>
      <c r="DH364" s="50">
        <f t="shared" si="800"/>
        <v>744296577</v>
      </c>
      <c r="DI364" s="50">
        <f t="shared" si="800"/>
        <v>0</v>
      </c>
      <c r="DJ364" s="50">
        <f t="shared" si="800"/>
        <v>0</v>
      </c>
      <c r="DK364" s="50">
        <f t="shared" si="800"/>
        <v>0</v>
      </c>
      <c r="DL364" s="50">
        <f t="shared" si="800"/>
        <v>0</v>
      </c>
      <c r="DM364" s="50">
        <f t="shared" si="800"/>
        <v>0</v>
      </c>
      <c r="DN364" s="50">
        <f t="shared" si="800"/>
        <v>0</v>
      </c>
      <c r="DO364" s="50">
        <f t="shared" si="800"/>
        <v>60000000</v>
      </c>
      <c r="DP364" s="50">
        <f t="shared" si="800"/>
        <v>60000000</v>
      </c>
      <c r="DQ364" s="50">
        <f t="shared" si="800"/>
        <v>57000000</v>
      </c>
      <c r="DR364" s="50">
        <f t="shared" si="800"/>
        <v>0</v>
      </c>
      <c r="DS364" s="50">
        <f t="shared" si="800"/>
        <v>350000000</v>
      </c>
      <c r="DT364" s="50">
        <f t="shared" si="800"/>
        <v>796000000</v>
      </c>
      <c r="DU364" s="50">
        <f t="shared" si="800"/>
        <v>599743321</v>
      </c>
      <c r="DV364" s="50">
        <f t="shared" si="800"/>
        <v>593140421</v>
      </c>
      <c r="DW364" s="50">
        <f t="shared" si="800"/>
        <v>0</v>
      </c>
      <c r="DX364" s="50">
        <f t="shared" si="800"/>
        <v>0</v>
      </c>
      <c r="DY364" s="50">
        <f t="shared" si="800"/>
        <v>0</v>
      </c>
      <c r="DZ364" s="50">
        <f t="shared" si="800"/>
        <v>0</v>
      </c>
      <c r="EA364" s="50">
        <f t="shared" si="800"/>
        <v>0</v>
      </c>
      <c r="EB364" s="50">
        <f t="shared" si="800"/>
        <v>0</v>
      </c>
      <c r="EC364" s="50">
        <f t="shared" si="800"/>
        <v>0</v>
      </c>
      <c r="ED364" s="50">
        <f t="shared" si="800"/>
        <v>0</v>
      </c>
      <c r="EE364" s="50">
        <f t="shared" si="800"/>
        <v>0</v>
      </c>
      <c r="EF364" s="50">
        <f t="shared" si="800"/>
        <v>0</v>
      </c>
      <c r="EG364" s="50">
        <f t="shared" si="800"/>
        <v>0</v>
      </c>
      <c r="EH364" s="50">
        <f t="shared" si="800"/>
        <v>0</v>
      </c>
      <c r="EI364" s="50">
        <f t="shared" si="800"/>
        <v>0</v>
      </c>
      <c r="EJ364" s="50">
        <f t="shared" si="800"/>
        <v>0</v>
      </c>
      <c r="EK364" s="50">
        <f t="shared" si="800"/>
        <v>0</v>
      </c>
      <c r="EL364" s="50">
        <f t="shared" si="800"/>
        <v>0</v>
      </c>
      <c r="EM364" s="50">
        <f t="shared" si="800"/>
        <v>0</v>
      </c>
      <c r="EN364" s="50">
        <f t="shared" si="800"/>
        <v>0</v>
      </c>
      <c r="EO364" s="50">
        <f t="shared" si="800"/>
        <v>0</v>
      </c>
      <c r="EP364" s="50">
        <f t="shared" si="800"/>
        <v>0</v>
      </c>
      <c r="EQ364" s="50">
        <f t="shared" si="800"/>
        <v>0</v>
      </c>
      <c r="ER364" s="50">
        <f t="shared" si="800"/>
        <v>0</v>
      </c>
      <c r="ES364" s="50">
        <f t="shared" si="800"/>
        <v>0</v>
      </c>
      <c r="ET364" s="50">
        <f t="shared" si="800"/>
        <v>0</v>
      </c>
      <c r="EU364" s="50">
        <f t="shared" si="800"/>
        <v>0</v>
      </c>
      <c r="EV364" s="50">
        <f t="shared" si="800"/>
        <v>0</v>
      </c>
      <c r="EW364" s="50">
        <f t="shared" ref="EW364" si="801">EW365+EW370</f>
        <v>350000000</v>
      </c>
      <c r="EX364" s="50">
        <f t="shared" ref="EX364:GZ364" si="802">EX365+EX370</f>
        <v>856000000</v>
      </c>
      <c r="EY364" s="50">
        <f t="shared" si="802"/>
        <v>659743321</v>
      </c>
      <c r="EZ364" s="50">
        <f t="shared" si="802"/>
        <v>650140421</v>
      </c>
      <c r="FA364" s="50">
        <f t="shared" si="802"/>
        <v>0</v>
      </c>
      <c r="FB364" s="50">
        <f t="shared" si="802"/>
        <v>0</v>
      </c>
      <c r="FC364" s="50">
        <f t="shared" si="802"/>
        <v>0</v>
      </c>
      <c r="FD364" s="50">
        <f t="shared" si="802"/>
        <v>0</v>
      </c>
      <c r="FE364" s="50">
        <f t="shared" si="802"/>
        <v>0</v>
      </c>
      <c r="FF364" s="50">
        <f t="shared" si="802"/>
        <v>0</v>
      </c>
      <c r="FG364" s="50">
        <f t="shared" si="802"/>
        <v>0</v>
      </c>
      <c r="FH364" s="50">
        <f t="shared" si="802"/>
        <v>80000000</v>
      </c>
      <c r="FI364" s="50">
        <f t="shared" si="802"/>
        <v>0</v>
      </c>
      <c r="FJ364" s="50">
        <f t="shared" si="802"/>
        <v>0</v>
      </c>
      <c r="FK364" s="50">
        <f t="shared" si="802"/>
        <v>0</v>
      </c>
      <c r="FL364" s="50">
        <f t="shared" si="802"/>
        <v>330000000</v>
      </c>
      <c r="FM364" s="50">
        <f t="shared" si="802"/>
        <v>607235128</v>
      </c>
      <c r="FN364" s="50">
        <f t="shared" si="802"/>
        <v>291607232</v>
      </c>
      <c r="FO364" s="50">
        <f t="shared" si="802"/>
        <v>83061000</v>
      </c>
      <c r="FP364" s="50">
        <f t="shared" si="802"/>
        <v>1690000</v>
      </c>
      <c r="FQ364" s="50">
        <f t="shared" si="802"/>
        <v>0</v>
      </c>
      <c r="FR364" s="50">
        <f t="shared" si="802"/>
        <v>0</v>
      </c>
      <c r="FS364" s="50">
        <f t="shared" si="802"/>
        <v>0</v>
      </c>
      <c r="FT364" s="50">
        <f t="shared" si="802"/>
        <v>0</v>
      </c>
      <c r="FU364" s="50">
        <f t="shared" si="802"/>
        <v>0</v>
      </c>
      <c r="FV364" s="50">
        <f t="shared" si="802"/>
        <v>0</v>
      </c>
      <c r="FW364" s="50">
        <f t="shared" si="802"/>
        <v>0</v>
      </c>
      <c r="FX364" s="50">
        <f t="shared" si="802"/>
        <v>0</v>
      </c>
      <c r="FY364" s="50">
        <f t="shared" si="802"/>
        <v>0</v>
      </c>
      <c r="FZ364" s="50">
        <f t="shared" si="802"/>
        <v>0</v>
      </c>
      <c r="GA364" s="50">
        <f t="shared" si="802"/>
        <v>0</v>
      </c>
      <c r="GB364" s="50">
        <f t="shared" si="802"/>
        <v>0</v>
      </c>
      <c r="GC364" s="50">
        <f t="shared" si="802"/>
        <v>0</v>
      </c>
      <c r="GD364" s="50">
        <f t="shared" si="802"/>
        <v>0</v>
      </c>
      <c r="GE364" s="50">
        <f t="shared" si="802"/>
        <v>0</v>
      </c>
      <c r="GF364" s="50">
        <f t="shared" si="802"/>
        <v>0</v>
      </c>
      <c r="GG364" s="50">
        <f t="shared" si="802"/>
        <v>0</v>
      </c>
      <c r="GH364" s="50">
        <f t="shared" si="802"/>
        <v>0</v>
      </c>
      <c r="GI364" s="50">
        <f t="shared" si="802"/>
        <v>0</v>
      </c>
      <c r="GJ364" s="50">
        <f t="shared" si="802"/>
        <v>0</v>
      </c>
      <c r="GK364" s="50">
        <f t="shared" si="802"/>
        <v>0</v>
      </c>
      <c r="GL364" s="50">
        <f t="shared" si="802"/>
        <v>0</v>
      </c>
      <c r="GM364" s="50">
        <f t="shared" si="802"/>
        <v>0</v>
      </c>
      <c r="GN364" s="50">
        <f t="shared" si="802"/>
        <v>0</v>
      </c>
      <c r="GO364" s="50">
        <f t="shared" si="802"/>
        <v>0</v>
      </c>
      <c r="GP364" s="50">
        <f t="shared" si="802"/>
        <v>0</v>
      </c>
      <c r="GQ364" s="50">
        <f t="shared" si="802"/>
        <v>0</v>
      </c>
      <c r="GR364" s="50">
        <f t="shared" si="802"/>
        <v>0</v>
      </c>
      <c r="GS364" s="50">
        <f t="shared" si="802"/>
        <v>0</v>
      </c>
      <c r="GT364" s="50">
        <f t="shared" si="802"/>
        <v>0</v>
      </c>
      <c r="GU364" s="50">
        <f t="shared" si="802"/>
        <v>330000000</v>
      </c>
      <c r="GV364" s="50">
        <f t="shared" si="802"/>
        <v>687235128</v>
      </c>
      <c r="GW364" s="50">
        <f t="shared" si="802"/>
        <v>291607232</v>
      </c>
      <c r="GX364" s="50">
        <f t="shared" si="802"/>
        <v>83061000</v>
      </c>
      <c r="GY364" s="50">
        <f t="shared" si="802"/>
        <v>1690000</v>
      </c>
      <c r="GZ364" s="768">
        <f t="shared" si="802"/>
        <v>1510000000</v>
      </c>
      <c r="HA364" s="256"/>
      <c r="HB364" s="263"/>
      <c r="HC364" s="326"/>
    </row>
    <row r="365" spans="1:211" ht="24.75" customHeight="1" x14ac:dyDescent="0.2">
      <c r="A365" s="782"/>
      <c r="B365" s="783"/>
      <c r="C365" s="266">
        <v>83</v>
      </c>
      <c r="D365" s="267" t="s">
        <v>819</v>
      </c>
      <c r="E365" s="270"/>
      <c r="F365" s="270"/>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51">
        <f t="shared" ref="AC365:BL365" si="803">SUM(AC366:AC369)</f>
        <v>0</v>
      </c>
      <c r="AD365" s="51">
        <f t="shared" si="803"/>
        <v>0</v>
      </c>
      <c r="AE365" s="51">
        <f t="shared" si="803"/>
        <v>0</v>
      </c>
      <c r="AF365" s="51">
        <f t="shared" si="803"/>
        <v>0</v>
      </c>
      <c r="AG365" s="51">
        <f t="shared" si="803"/>
        <v>0</v>
      </c>
      <c r="AH365" s="51">
        <f t="shared" si="803"/>
        <v>0</v>
      </c>
      <c r="AI365" s="51">
        <f t="shared" si="803"/>
        <v>0</v>
      </c>
      <c r="AJ365" s="51">
        <f t="shared" si="803"/>
        <v>0</v>
      </c>
      <c r="AK365" s="51">
        <f t="shared" si="803"/>
        <v>350000000</v>
      </c>
      <c r="AL365" s="51">
        <f t="shared" si="803"/>
        <v>450000000</v>
      </c>
      <c r="AM365" s="51">
        <f t="shared" si="803"/>
        <v>109350000</v>
      </c>
      <c r="AN365" s="51">
        <f t="shared" si="803"/>
        <v>109350000</v>
      </c>
      <c r="AO365" s="51">
        <f t="shared" si="803"/>
        <v>0</v>
      </c>
      <c r="AP365" s="51">
        <f t="shared" si="803"/>
        <v>0</v>
      </c>
      <c r="AQ365" s="51">
        <f t="shared" si="803"/>
        <v>0</v>
      </c>
      <c r="AR365" s="51">
        <f t="shared" si="803"/>
        <v>0</v>
      </c>
      <c r="AS365" s="51">
        <f t="shared" si="803"/>
        <v>0</v>
      </c>
      <c r="AT365" s="51">
        <f t="shared" si="803"/>
        <v>0</v>
      </c>
      <c r="AU365" s="51">
        <f t="shared" si="803"/>
        <v>0</v>
      </c>
      <c r="AV365" s="51">
        <f t="shared" si="803"/>
        <v>0</v>
      </c>
      <c r="AW365" s="51">
        <f t="shared" si="803"/>
        <v>0</v>
      </c>
      <c r="AX365" s="51">
        <f t="shared" si="803"/>
        <v>0</v>
      </c>
      <c r="AY365" s="51">
        <f t="shared" si="803"/>
        <v>0</v>
      </c>
      <c r="AZ365" s="51">
        <f t="shared" si="803"/>
        <v>0</v>
      </c>
      <c r="BA365" s="51">
        <f t="shared" si="803"/>
        <v>0</v>
      </c>
      <c r="BB365" s="51">
        <f t="shared" si="803"/>
        <v>0</v>
      </c>
      <c r="BC365" s="51">
        <f t="shared" si="803"/>
        <v>0</v>
      </c>
      <c r="BD365" s="51">
        <f t="shared" si="803"/>
        <v>0</v>
      </c>
      <c r="BE365" s="51">
        <f t="shared" si="803"/>
        <v>0</v>
      </c>
      <c r="BF365" s="51">
        <f t="shared" si="803"/>
        <v>0</v>
      </c>
      <c r="BG365" s="51">
        <f t="shared" si="803"/>
        <v>0</v>
      </c>
      <c r="BH365" s="51">
        <f t="shared" si="803"/>
        <v>0</v>
      </c>
      <c r="BI365" s="51">
        <f t="shared" si="803"/>
        <v>0</v>
      </c>
      <c r="BJ365" s="51">
        <f t="shared" si="803"/>
        <v>0</v>
      </c>
      <c r="BK365" s="51">
        <f t="shared" si="803"/>
        <v>0</v>
      </c>
      <c r="BL365" s="51">
        <f t="shared" si="803"/>
        <v>0</v>
      </c>
      <c r="BM365" s="51">
        <f t="shared" ref="BM365:DX365" si="804">SUM(BM366:BM369)</f>
        <v>350000000</v>
      </c>
      <c r="BN365" s="51">
        <f t="shared" si="804"/>
        <v>450000000</v>
      </c>
      <c r="BO365" s="51">
        <f t="shared" si="804"/>
        <v>109350000</v>
      </c>
      <c r="BP365" s="51">
        <f t="shared" si="804"/>
        <v>109350000</v>
      </c>
      <c r="BQ365" s="51">
        <f t="shared" si="804"/>
        <v>0</v>
      </c>
      <c r="BR365" s="51">
        <f t="shared" si="804"/>
        <v>0</v>
      </c>
      <c r="BS365" s="51">
        <f t="shared" si="804"/>
        <v>0</v>
      </c>
      <c r="BT365" s="51">
        <f t="shared" si="804"/>
        <v>0</v>
      </c>
      <c r="BU365" s="51">
        <f t="shared" si="804"/>
        <v>0</v>
      </c>
      <c r="BV365" s="51">
        <f t="shared" si="804"/>
        <v>400000000</v>
      </c>
      <c r="BW365" s="51">
        <f t="shared" si="804"/>
        <v>258706251</v>
      </c>
      <c r="BX365" s="51">
        <f t="shared" si="804"/>
        <v>244426251</v>
      </c>
      <c r="BY365" s="51">
        <f t="shared" si="804"/>
        <v>0</v>
      </c>
      <c r="BZ365" s="51">
        <f t="shared" si="804"/>
        <v>350000000</v>
      </c>
      <c r="CA365" s="51">
        <f t="shared" si="804"/>
        <v>1099534666</v>
      </c>
      <c r="CB365" s="51">
        <f t="shared" si="804"/>
        <v>467812696</v>
      </c>
      <c r="CC365" s="51">
        <f t="shared" si="804"/>
        <v>458147996</v>
      </c>
      <c r="CD365" s="51">
        <f t="shared" si="804"/>
        <v>0</v>
      </c>
      <c r="CE365" s="51">
        <f t="shared" si="804"/>
        <v>0</v>
      </c>
      <c r="CF365" s="51">
        <f t="shared" si="804"/>
        <v>0</v>
      </c>
      <c r="CG365" s="51">
        <f t="shared" si="804"/>
        <v>0</v>
      </c>
      <c r="CH365" s="51">
        <f t="shared" si="804"/>
        <v>0</v>
      </c>
      <c r="CI365" s="51">
        <f t="shared" si="804"/>
        <v>0</v>
      </c>
      <c r="CJ365" s="51">
        <f t="shared" si="804"/>
        <v>0</v>
      </c>
      <c r="CK365" s="51">
        <f t="shared" si="804"/>
        <v>0</v>
      </c>
      <c r="CL365" s="51">
        <f t="shared" si="804"/>
        <v>0</v>
      </c>
      <c r="CM365" s="51">
        <f t="shared" si="804"/>
        <v>0</v>
      </c>
      <c r="CN365" s="51">
        <f t="shared" si="804"/>
        <v>0</v>
      </c>
      <c r="CO365" s="51">
        <f t="shared" si="804"/>
        <v>0</v>
      </c>
      <c r="CP365" s="51">
        <f t="shared" si="804"/>
        <v>0</v>
      </c>
      <c r="CQ365" s="51">
        <f t="shared" si="804"/>
        <v>0</v>
      </c>
      <c r="CR365" s="51">
        <f t="shared" si="804"/>
        <v>0</v>
      </c>
      <c r="CS365" s="51">
        <f t="shared" si="804"/>
        <v>0</v>
      </c>
      <c r="CT365" s="51">
        <f t="shared" si="804"/>
        <v>0</v>
      </c>
      <c r="CU365" s="51">
        <f t="shared" si="804"/>
        <v>0</v>
      </c>
      <c r="CV365" s="51">
        <f t="shared" si="804"/>
        <v>0</v>
      </c>
      <c r="CW365" s="51">
        <f t="shared" si="804"/>
        <v>0</v>
      </c>
      <c r="CX365" s="51">
        <f t="shared" si="804"/>
        <v>0</v>
      </c>
      <c r="CY365" s="51">
        <f t="shared" si="804"/>
        <v>0</v>
      </c>
      <c r="CZ365" s="51">
        <f t="shared" si="804"/>
        <v>0</v>
      </c>
      <c r="DA365" s="51">
        <f t="shared" si="804"/>
        <v>0</v>
      </c>
      <c r="DB365" s="51">
        <f t="shared" si="804"/>
        <v>0</v>
      </c>
      <c r="DC365" s="51">
        <f t="shared" si="804"/>
        <v>0</v>
      </c>
      <c r="DD365" s="51">
        <f t="shared" si="804"/>
        <v>0</v>
      </c>
      <c r="DE365" s="51">
        <f t="shared" si="804"/>
        <v>350000000</v>
      </c>
      <c r="DF365" s="51">
        <f t="shared" si="804"/>
        <v>1499534666</v>
      </c>
      <c r="DG365" s="51">
        <f t="shared" si="804"/>
        <v>726518947</v>
      </c>
      <c r="DH365" s="51">
        <f t="shared" si="804"/>
        <v>702574247</v>
      </c>
      <c r="DI365" s="51">
        <f t="shared" si="804"/>
        <v>0</v>
      </c>
      <c r="DJ365" s="51">
        <f t="shared" si="804"/>
        <v>0</v>
      </c>
      <c r="DK365" s="51">
        <f t="shared" si="804"/>
        <v>0</v>
      </c>
      <c r="DL365" s="51">
        <f t="shared" si="804"/>
        <v>0</v>
      </c>
      <c r="DM365" s="51">
        <f t="shared" si="804"/>
        <v>0</v>
      </c>
      <c r="DN365" s="51">
        <f t="shared" si="804"/>
        <v>0</v>
      </c>
      <c r="DO365" s="51">
        <f t="shared" si="804"/>
        <v>60000000</v>
      </c>
      <c r="DP365" s="51">
        <f t="shared" si="804"/>
        <v>60000000</v>
      </c>
      <c r="DQ365" s="51">
        <f t="shared" si="804"/>
        <v>57000000</v>
      </c>
      <c r="DR365" s="51">
        <f t="shared" si="804"/>
        <v>0</v>
      </c>
      <c r="DS365" s="51">
        <f t="shared" si="804"/>
        <v>300000000</v>
      </c>
      <c r="DT365" s="51">
        <f t="shared" si="804"/>
        <v>717000000</v>
      </c>
      <c r="DU365" s="51">
        <f t="shared" si="804"/>
        <v>527956651</v>
      </c>
      <c r="DV365" s="51">
        <f t="shared" si="804"/>
        <v>522203751</v>
      </c>
      <c r="DW365" s="51">
        <f t="shared" si="804"/>
        <v>0</v>
      </c>
      <c r="DX365" s="51">
        <f t="shared" si="804"/>
        <v>0</v>
      </c>
      <c r="DY365" s="51">
        <f t="shared" ref="DY365:EW365" si="805">SUM(DY366:DY369)</f>
        <v>0</v>
      </c>
      <c r="DZ365" s="51">
        <f t="shared" si="805"/>
        <v>0</v>
      </c>
      <c r="EA365" s="51">
        <f t="shared" si="805"/>
        <v>0</v>
      </c>
      <c r="EB365" s="51">
        <f t="shared" si="805"/>
        <v>0</v>
      </c>
      <c r="EC365" s="51">
        <f t="shared" si="805"/>
        <v>0</v>
      </c>
      <c r="ED365" s="51">
        <f t="shared" si="805"/>
        <v>0</v>
      </c>
      <c r="EE365" s="51">
        <f t="shared" si="805"/>
        <v>0</v>
      </c>
      <c r="EF365" s="51">
        <f t="shared" si="805"/>
        <v>0</v>
      </c>
      <c r="EG365" s="51">
        <f t="shared" si="805"/>
        <v>0</v>
      </c>
      <c r="EH365" s="51">
        <f t="shared" si="805"/>
        <v>0</v>
      </c>
      <c r="EI365" s="51">
        <f t="shared" si="805"/>
        <v>0</v>
      </c>
      <c r="EJ365" s="51">
        <f t="shared" si="805"/>
        <v>0</v>
      </c>
      <c r="EK365" s="51">
        <f t="shared" si="805"/>
        <v>0</v>
      </c>
      <c r="EL365" s="51">
        <f t="shared" si="805"/>
        <v>0</v>
      </c>
      <c r="EM365" s="51">
        <f t="shared" si="805"/>
        <v>0</v>
      </c>
      <c r="EN365" s="51">
        <f t="shared" si="805"/>
        <v>0</v>
      </c>
      <c r="EO365" s="51">
        <f t="shared" si="805"/>
        <v>0</v>
      </c>
      <c r="EP365" s="51">
        <f t="shared" si="805"/>
        <v>0</v>
      </c>
      <c r="EQ365" s="51">
        <f t="shared" si="805"/>
        <v>0</v>
      </c>
      <c r="ER365" s="51">
        <f t="shared" si="805"/>
        <v>0</v>
      </c>
      <c r="ES365" s="51">
        <f t="shared" si="805"/>
        <v>0</v>
      </c>
      <c r="ET365" s="51">
        <f t="shared" si="805"/>
        <v>0</v>
      </c>
      <c r="EU365" s="51">
        <f t="shared" si="805"/>
        <v>0</v>
      </c>
      <c r="EV365" s="51">
        <f t="shared" si="805"/>
        <v>0</v>
      </c>
      <c r="EW365" s="51">
        <f t="shared" si="805"/>
        <v>300000000</v>
      </c>
      <c r="EX365" s="51">
        <f t="shared" ref="EX365:GZ365" si="806">SUM(EX366:EX369)</f>
        <v>777000000</v>
      </c>
      <c r="EY365" s="51">
        <f t="shared" si="806"/>
        <v>587956651</v>
      </c>
      <c r="EZ365" s="51">
        <f t="shared" si="806"/>
        <v>579203751</v>
      </c>
      <c r="FA365" s="51">
        <f t="shared" si="806"/>
        <v>0</v>
      </c>
      <c r="FB365" s="51">
        <f t="shared" si="806"/>
        <v>0</v>
      </c>
      <c r="FC365" s="51">
        <f t="shared" si="806"/>
        <v>0</v>
      </c>
      <c r="FD365" s="51">
        <f t="shared" si="806"/>
        <v>0</v>
      </c>
      <c r="FE365" s="51">
        <f t="shared" si="806"/>
        <v>0</v>
      </c>
      <c r="FF365" s="51">
        <f t="shared" si="806"/>
        <v>0</v>
      </c>
      <c r="FG365" s="51">
        <f t="shared" si="806"/>
        <v>0</v>
      </c>
      <c r="FH365" s="51">
        <f t="shared" si="806"/>
        <v>50000000</v>
      </c>
      <c r="FI365" s="51">
        <f t="shared" si="806"/>
        <v>0</v>
      </c>
      <c r="FJ365" s="51">
        <f t="shared" si="806"/>
        <v>0</v>
      </c>
      <c r="FK365" s="51">
        <f t="shared" si="806"/>
        <v>0</v>
      </c>
      <c r="FL365" s="51">
        <f t="shared" si="806"/>
        <v>280000000</v>
      </c>
      <c r="FM365" s="51">
        <f t="shared" si="806"/>
        <v>529048128</v>
      </c>
      <c r="FN365" s="51">
        <f t="shared" si="806"/>
        <v>268748900</v>
      </c>
      <c r="FO365" s="51">
        <f t="shared" si="806"/>
        <v>72312000</v>
      </c>
      <c r="FP365" s="51">
        <f t="shared" si="806"/>
        <v>1690000</v>
      </c>
      <c r="FQ365" s="51">
        <f t="shared" si="806"/>
        <v>0</v>
      </c>
      <c r="FR365" s="51">
        <f t="shared" si="806"/>
        <v>0</v>
      </c>
      <c r="FS365" s="51">
        <f t="shared" si="806"/>
        <v>0</v>
      </c>
      <c r="FT365" s="51">
        <f t="shared" si="806"/>
        <v>0</v>
      </c>
      <c r="FU365" s="51">
        <f t="shared" si="806"/>
        <v>0</v>
      </c>
      <c r="FV365" s="51">
        <f t="shared" si="806"/>
        <v>0</v>
      </c>
      <c r="FW365" s="51">
        <f t="shared" si="806"/>
        <v>0</v>
      </c>
      <c r="FX365" s="51">
        <f t="shared" si="806"/>
        <v>0</v>
      </c>
      <c r="FY365" s="51">
        <f t="shared" si="806"/>
        <v>0</v>
      </c>
      <c r="FZ365" s="51">
        <f t="shared" si="806"/>
        <v>0</v>
      </c>
      <c r="GA365" s="51">
        <f t="shared" si="806"/>
        <v>0</v>
      </c>
      <c r="GB365" s="51">
        <f t="shared" si="806"/>
        <v>0</v>
      </c>
      <c r="GC365" s="51">
        <f t="shared" si="806"/>
        <v>0</v>
      </c>
      <c r="GD365" s="51">
        <f t="shared" si="806"/>
        <v>0</v>
      </c>
      <c r="GE365" s="51">
        <f t="shared" si="806"/>
        <v>0</v>
      </c>
      <c r="GF365" s="51">
        <f t="shared" si="806"/>
        <v>0</v>
      </c>
      <c r="GG365" s="51">
        <f t="shared" si="806"/>
        <v>0</v>
      </c>
      <c r="GH365" s="51">
        <f t="shared" si="806"/>
        <v>0</v>
      </c>
      <c r="GI365" s="51">
        <f t="shared" si="806"/>
        <v>0</v>
      </c>
      <c r="GJ365" s="51">
        <f t="shared" si="806"/>
        <v>0</v>
      </c>
      <c r="GK365" s="51">
        <f t="shared" si="806"/>
        <v>0</v>
      </c>
      <c r="GL365" s="51">
        <f t="shared" si="806"/>
        <v>0</v>
      </c>
      <c r="GM365" s="51">
        <f t="shared" si="806"/>
        <v>0</v>
      </c>
      <c r="GN365" s="51">
        <f t="shared" si="806"/>
        <v>0</v>
      </c>
      <c r="GO365" s="51">
        <f t="shared" si="806"/>
        <v>0</v>
      </c>
      <c r="GP365" s="51">
        <f t="shared" si="806"/>
        <v>0</v>
      </c>
      <c r="GQ365" s="51">
        <f t="shared" si="806"/>
        <v>0</v>
      </c>
      <c r="GR365" s="51">
        <f t="shared" si="806"/>
        <v>0</v>
      </c>
      <c r="GS365" s="51">
        <f t="shared" si="806"/>
        <v>0</v>
      </c>
      <c r="GT365" s="51">
        <f t="shared" si="806"/>
        <v>0</v>
      </c>
      <c r="GU365" s="51">
        <f t="shared" si="806"/>
        <v>280000000</v>
      </c>
      <c r="GV365" s="51">
        <f t="shared" si="806"/>
        <v>579048128</v>
      </c>
      <c r="GW365" s="51">
        <f t="shared" si="806"/>
        <v>268748900</v>
      </c>
      <c r="GX365" s="51">
        <f t="shared" si="806"/>
        <v>72312000</v>
      </c>
      <c r="GY365" s="51">
        <f t="shared" si="806"/>
        <v>1690000</v>
      </c>
      <c r="GZ365" s="771">
        <f t="shared" si="806"/>
        <v>1280000000</v>
      </c>
      <c r="HA365" s="269"/>
      <c r="HB365" s="266"/>
      <c r="HC365" s="326"/>
    </row>
    <row r="366" spans="1:211" ht="93.75" customHeight="1" x14ac:dyDescent="0.2">
      <c r="A366" s="782"/>
      <c r="B366" s="357"/>
      <c r="C366" s="527">
        <v>37</v>
      </c>
      <c r="D366" s="280" t="s">
        <v>536</v>
      </c>
      <c r="E366" s="717" t="s">
        <v>537</v>
      </c>
      <c r="F366" s="510">
        <v>0.6</v>
      </c>
      <c r="G366" s="287">
        <v>243</v>
      </c>
      <c r="H366" s="393" t="s">
        <v>820</v>
      </c>
      <c r="I366" s="297" t="s">
        <v>821</v>
      </c>
      <c r="J366" s="284" t="s">
        <v>822</v>
      </c>
      <c r="K366" s="284">
        <v>17</v>
      </c>
      <c r="L366" s="333" t="s">
        <v>73</v>
      </c>
      <c r="M366" s="313" t="s">
        <v>53</v>
      </c>
      <c r="N366" s="313">
        <v>20</v>
      </c>
      <c r="O366" s="281">
        <v>2</v>
      </c>
      <c r="P366" s="438">
        <v>2</v>
      </c>
      <c r="Q366" s="313">
        <v>6</v>
      </c>
      <c r="R366" s="640"/>
      <c r="S366" s="432">
        <v>6</v>
      </c>
      <c r="T366" s="313">
        <v>6</v>
      </c>
      <c r="U366" s="313"/>
      <c r="V366" s="432">
        <v>6</v>
      </c>
      <c r="W366" s="313">
        <v>6</v>
      </c>
      <c r="X366" s="333"/>
      <c r="Y366" s="333">
        <v>0</v>
      </c>
      <c r="Z366" s="514">
        <f>BM366/$BM$365</f>
        <v>0.2857142857142857</v>
      </c>
      <c r="AA366" s="286">
        <v>16</v>
      </c>
      <c r="AB366" s="285" t="s">
        <v>376</v>
      </c>
      <c r="AC366" s="57"/>
      <c r="AD366" s="58"/>
      <c r="AE366" s="59"/>
      <c r="AF366" s="59"/>
      <c r="AG366" s="57"/>
      <c r="AH366" s="58"/>
      <c r="AI366" s="58"/>
      <c r="AJ366" s="58"/>
      <c r="AK366" s="57">
        <f>48000000+52000000</f>
        <v>100000000</v>
      </c>
      <c r="AL366" s="55">
        <v>100000000</v>
      </c>
      <c r="AM366" s="55">
        <v>82950000</v>
      </c>
      <c r="AN366" s="55">
        <v>82950000</v>
      </c>
      <c r="AO366" s="57"/>
      <c r="AP366" s="58"/>
      <c r="AQ366" s="58"/>
      <c r="AR366" s="58"/>
      <c r="AS366" s="57"/>
      <c r="AT366" s="58"/>
      <c r="AU366" s="59"/>
      <c r="AV366" s="59"/>
      <c r="AW366" s="57"/>
      <c r="AX366" s="58"/>
      <c r="AY366" s="58"/>
      <c r="AZ366" s="58"/>
      <c r="BA366" s="57"/>
      <c r="BB366" s="58"/>
      <c r="BC366" s="58"/>
      <c r="BD366" s="58"/>
      <c r="BE366" s="57"/>
      <c r="BF366" s="58"/>
      <c r="BG366" s="59"/>
      <c r="BH366" s="59"/>
      <c r="BI366" s="57"/>
      <c r="BJ366" s="58"/>
      <c r="BK366" s="58"/>
      <c r="BL366" s="58"/>
      <c r="BM366" s="53">
        <f>+AC366+AG366+AK366+AO366+AS366+AW366+BA366+BE366+BI366</f>
        <v>100000000</v>
      </c>
      <c r="BN366" s="54">
        <f t="shared" ref="BN366:BP369" si="807">AD366+AH366+AL366+AP366+AT366+AX366+BB366+BF366+BJ366</f>
        <v>100000000</v>
      </c>
      <c r="BO366" s="54">
        <f t="shared" si="807"/>
        <v>82950000</v>
      </c>
      <c r="BP366" s="54">
        <f t="shared" si="807"/>
        <v>82950000</v>
      </c>
      <c r="BQ366" s="87"/>
      <c r="BR366" s="87"/>
      <c r="BS366" s="87"/>
      <c r="BT366" s="87"/>
      <c r="BU366" s="87"/>
      <c r="BV366" s="87"/>
      <c r="BW366" s="87"/>
      <c r="BX366" s="87"/>
      <c r="BY366" s="87"/>
      <c r="BZ366" s="87">
        <v>100000000</v>
      </c>
      <c r="CA366" s="87">
        <v>100000000</v>
      </c>
      <c r="CB366" s="87">
        <v>90287997</v>
      </c>
      <c r="CC366" s="87">
        <v>90287997</v>
      </c>
      <c r="CD366" s="87"/>
      <c r="CE366" s="87"/>
      <c r="CF366" s="87"/>
      <c r="CG366" s="87"/>
      <c r="CH366" s="87"/>
      <c r="CI366" s="87"/>
      <c r="CJ366" s="87"/>
      <c r="CK366" s="87"/>
      <c r="CL366" s="87"/>
      <c r="CM366" s="87"/>
      <c r="CN366" s="87"/>
      <c r="CO366" s="87"/>
      <c r="CP366" s="87"/>
      <c r="CQ366" s="87"/>
      <c r="CR366" s="87"/>
      <c r="CS366" s="87"/>
      <c r="CT366" s="87"/>
      <c r="CU366" s="87"/>
      <c r="CV366" s="87"/>
      <c r="CW366" s="87"/>
      <c r="CX366" s="87"/>
      <c r="CY366" s="87"/>
      <c r="CZ366" s="87"/>
      <c r="DA366" s="87"/>
      <c r="DB366" s="87"/>
      <c r="DC366" s="87"/>
      <c r="DD366" s="87"/>
      <c r="DE366" s="85">
        <f t="shared" ref="DE366:DH369" si="808">BQ366+BU366+BZ366+CE366+CI366+CM366+CQ366+CV366+DA366</f>
        <v>100000000</v>
      </c>
      <c r="DF366" s="100">
        <f t="shared" si="808"/>
        <v>100000000</v>
      </c>
      <c r="DG366" s="100">
        <f t="shared" si="808"/>
        <v>90287997</v>
      </c>
      <c r="DH366" s="100">
        <f t="shared" si="808"/>
        <v>90287997</v>
      </c>
      <c r="DI366" s="100"/>
      <c r="DJ366" s="87"/>
      <c r="DK366" s="86"/>
      <c r="DL366" s="87"/>
      <c r="DM366" s="87"/>
      <c r="DN366" s="87"/>
      <c r="DO366" s="641"/>
      <c r="DP366" s="641"/>
      <c r="DQ366" s="641"/>
      <c r="DR366" s="642"/>
      <c r="DS366" s="87">
        <v>85700000</v>
      </c>
      <c r="DT366" s="87">
        <v>72000000</v>
      </c>
      <c r="DU366" s="87">
        <v>68400000</v>
      </c>
      <c r="DV366" s="87">
        <v>68400000</v>
      </c>
      <c r="DW366" s="87"/>
      <c r="DX366" s="87"/>
      <c r="DY366" s="87"/>
      <c r="DZ366" s="87"/>
      <c r="EA366" s="87"/>
      <c r="EB366" s="87"/>
      <c r="EC366" s="87"/>
      <c r="ED366" s="87"/>
      <c r="EE366" s="87"/>
      <c r="EF366" s="87"/>
      <c r="EG366" s="87"/>
      <c r="EH366" s="87"/>
      <c r="EI366" s="87"/>
      <c r="EJ366" s="87"/>
      <c r="EK366" s="87"/>
      <c r="EL366" s="87"/>
      <c r="EM366" s="87"/>
      <c r="EN366" s="87"/>
      <c r="EO366" s="87"/>
      <c r="EP366" s="87"/>
      <c r="EQ366" s="87"/>
      <c r="ER366" s="87"/>
      <c r="ES366" s="87"/>
      <c r="ET366" s="87"/>
      <c r="EU366" s="87"/>
      <c r="EV366" s="87"/>
      <c r="EW366" s="85">
        <f t="shared" ref="EW366:EX369" si="809">DJ366+DN366+DS366+DX366+EB366+EF366+EJ366+EN366+ES366</f>
        <v>85700000</v>
      </c>
      <c r="EX366" s="90">
        <f t="shared" si="809"/>
        <v>72000000</v>
      </c>
      <c r="EY366" s="90">
        <f t="shared" ref="EY366:EZ369" si="810">DL366+DP366+DU366+DZ366+ED366+EH366+EL366+EP366+EU366</f>
        <v>68400000</v>
      </c>
      <c r="EZ366" s="90">
        <f t="shared" si="810"/>
        <v>68400000</v>
      </c>
      <c r="FA366" s="192"/>
      <c r="FB366" s="87"/>
      <c r="FC366" s="88"/>
      <c r="FD366" s="88"/>
      <c r="FE366" s="88"/>
      <c r="FF366" s="147"/>
      <c r="FG366" s="87"/>
      <c r="FH366" s="87"/>
      <c r="FI366" s="87"/>
      <c r="FJ366" s="87"/>
      <c r="FK366" s="87"/>
      <c r="FL366" s="87">
        <v>80000000</v>
      </c>
      <c r="FM366" s="87">
        <v>71548128</v>
      </c>
      <c r="FN366" s="87">
        <v>64440000</v>
      </c>
      <c r="FO366" s="87">
        <v>10740000</v>
      </c>
      <c r="FP366" s="87"/>
      <c r="FQ366" s="87"/>
      <c r="FR366" s="87"/>
      <c r="FS366" s="87"/>
      <c r="FT366" s="87"/>
      <c r="FU366" s="87"/>
      <c r="FV366" s="87"/>
      <c r="FW366" s="87"/>
      <c r="FX366" s="87"/>
      <c r="FY366" s="87"/>
      <c r="FZ366" s="87"/>
      <c r="GA366" s="87"/>
      <c r="GB366" s="87"/>
      <c r="GC366" s="87"/>
      <c r="GD366" s="87"/>
      <c r="GE366" s="87"/>
      <c r="GF366" s="87"/>
      <c r="GG366" s="87"/>
      <c r="GH366" s="87"/>
      <c r="GI366" s="87"/>
      <c r="GJ366" s="87"/>
      <c r="GK366" s="87"/>
      <c r="GL366" s="87"/>
      <c r="GM366" s="87"/>
      <c r="GN366" s="87"/>
      <c r="GO366" s="87"/>
      <c r="GP366" s="87"/>
      <c r="GQ366" s="87"/>
      <c r="GR366" s="87"/>
      <c r="GS366" s="87"/>
      <c r="GT366" s="87"/>
      <c r="GU366" s="85">
        <f t="shared" ref="GU366:GY369" si="811">FB366+FG366+FL366+FQ366+FV366+GA366+GF366+GK366+GP366</f>
        <v>80000000</v>
      </c>
      <c r="GV366" s="85">
        <f t="shared" si="811"/>
        <v>71548128</v>
      </c>
      <c r="GW366" s="85">
        <f t="shared" si="811"/>
        <v>64440000</v>
      </c>
      <c r="GX366" s="85">
        <f t="shared" si="811"/>
        <v>10740000</v>
      </c>
      <c r="GY366" s="85">
        <f t="shared" si="811"/>
        <v>0</v>
      </c>
      <c r="GZ366" s="772">
        <f>BM366+DE366+EW366+GU366</f>
        <v>365700000</v>
      </c>
      <c r="HA366" s="746" t="s">
        <v>1175</v>
      </c>
      <c r="HB366" s="303"/>
      <c r="HC366" s="342" t="s">
        <v>1723</v>
      </c>
    </row>
    <row r="367" spans="1:211" ht="93.75" customHeight="1" x14ac:dyDescent="0.2">
      <c r="A367" s="782"/>
      <c r="B367" s="357"/>
      <c r="C367" s="304">
        <v>37</v>
      </c>
      <c r="D367" s="729" t="s">
        <v>823</v>
      </c>
      <c r="E367" s="477" t="s">
        <v>537</v>
      </c>
      <c r="F367" s="834">
        <v>0.6</v>
      </c>
      <c r="G367" s="287">
        <v>244</v>
      </c>
      <c r="H367" s="393" t="s">
        <v>824</v>
      </c>
      <c r="I367" s="280" t="s">
        <v>825</v>
      </c>
      <c r="J367" s="284" t="s">
        <v>822</v>
      </c>
      <c r="K367" s="284">
        <v>17</v>
      </c>
      <c r="L367" s="475" t="s">
        <v>73</v>
      </c>
      <c r="M367" s="281" t="s">
        <v>53</v>
      </c>
      <c r="N367" s="281">
        <v>40</v>
      </c>
      <c r="O367" s="281">
        <v>4</v>
      </c>
      <c r="P367" s="430">
        <v>4</v>
      </c>
      <c r="Q367" s="281">
        <v>12</v>
      </c>
      <c r="R367" s="289"/>
      <c r="S367" s="430">
        <v>12</v>
      </c>
      <c r="T367" s="281">
        <v>12</v>
      </c>
      <c r="U367" s="281"/>
      <c r="V367" s="430">
        <v>12</v>
      </c>
      <c r="W367" s="281">
        <v>12</v>
      </c>
      <c r="X367" s="475"/>
      <c r="Y367" s="475">
        <v>1</v>
      </c>
      <c r="Z367" s="514">
        <f>BM367/$BM$365</f>
        <v>0.11428571428571428</v>
      </c>
      <c r="AA367" s="286">
        <v>16</v>
      </c>
      <c r="AB367" s="285" t="s">
        <v>376</v>
      </c>
      <c r="AC367" s="57"/>
      <c r="AD367" s="58"/>
      <c r="AE367" s="59"/>
      <c r="AF367" s="59"/>
      <c r="AG367" s="57"/>
      <c r="AH367" s="58"/>
      <c r="AI367" s="58"/>
      <c r="AJ367" s="58"/>
      <c r="AK367" s="57">
        <v>40000000</v>
      </c>
      <c r="AL367" s="55">
        <v>140000000</v>
      </c>
      <c r="AM367" s="55">
        <v>6400000</v>
      </c>
      <c r="AN367" s="55">
        <v>6400000</v>
      </c>
      <c r="AO367" s="57"/>
      <c r="AP367" s="58"/>
      <c r="AQ367" s="58"/>
      <c r="AR367" s="58"/>
      <c r="AS367" s="57"/>
      <c r="AT367" s="58"/>
      <c r="AU367" s="59"/>
      <c r="AV367" s="59"/>
      <c r="AW367" s="57"/>
      <c r="AX367" s="58"/>
      <c r="AY367" s="58"/>
      <c r="AZ367" s="58"/>
      <c r="BA367" s="57"/>
      <c r="BB367" s="58"/>
      <c r="BC367" s="58"/>
      <c r="BD367" s="58"/>
      <c r="BE367" s="57"/>
      <c r="BF367" s="58"/>
      <c r="BG367" s="59"/>
      <c r="BH367" s="59"/>
      <c r="BI367" s="57"/>
      <c r="BJ367" s="58"/>
      <c r="BK367" s="58"/>
      <c r="BL367" s="58"/>
      <c r="BM367" s="53">
        <f>+AC367+AG367+AK367+AO367+AS367+AW367+BA367+BE367+BI367</f>
        <v>40000000</v>
      </c>
      <c r="BN367" s="54">
        <f t="shared" si="807"/>
        <v>140000000</v>
      </c>
      <c r="BO367" s="54">
        <f t="shared" si="807"/>
        <v>6400000</v>
      </c>
      <c r="BP367" s="54">
        <f t="shared" si="807"/>
        <v>6400000</v>
      </c>
      <c r="BQ367" s="87"/>
      <c r="BR367" s="87"/>
      <c r="BS367" s="87"/>
      <c r="BT367" s="87"/>
      <c r="BU367" s="87"/>
      <c r="BV367" s="87">
        <v>365000000</v>
      </c>
      <c r="BW367" s="87">
        <v>223706251</v>
      </c>
      <c r="BX367" s="87">
        <v>209426251</v>
      </c>
      <c r="BY367" s="87"/>
      <c r="BZ367" s="87">
        <v>40000000</v>
      </c>
      <c r="CA367" s="87">
        <v>789534666</v>
      </c>
      <c r="CB367" s="87">
        <v>221464000</v>
      </c>
      <c r="CC367" s="87">
        <v>212140700</v>
      </c>
      <c r="CD367" s="87"/>
      <c r="CE367" s="87"/>
      <c r="CF367" s="87"/>
      <c r="CG367" s="87"/>
      <c r="CH367" s="87"/>
      <c r="CI367" s="87"/>
      <c r="CJ367" s="87"/>
      <c r="CK367" s="87"/>
      <c r="CL367" s="87"/>
      <c r="CM367" s="87"/>
      <c r="CN367" s="87"/>
      <c r="CO367" s="87"/>
      <c r="CP367" s="87"/>
      <c r="CQ367" s="87"/>
      <c r="CR367" s="87"/>
      <c r="CS367" s="87"/>
      <c r="CT367" s="87"/>
      <c r="CU367" s="87"/>
      <c r="CV367" s="87"/>
      <c r="CW367" s="87"/>
      <c r="CX367" s="87"/>
      <c r="CY367" s="87"/>
      <c r="CZ367" s="87"/>
      <c r="DA367" s="87"/>
      <c r="DB367" s="87"/>
      <c r="DC367" s="87"/>
      <c r="DD367" s="87"/>
      <c r="DE367" s="85">
        <f t="shared" si="808"/>
        <v>40000000</v>
      </c>
      <c r="DF367" s="100">
        <f t="shared" si="808"/>
        <v>1154534666</v>
      </c>
      <c r="DG367" s="100">
        <f t="shared" si="808"/>
        <v>445170251</v>
      </c>
      <c r="DH367" s="100">
        <f t="shared" si="808"/>
        <v>421566951</v>
      </c>
      <c r="DI367" s="100"/>
      <c r="DJ367" s="87"/>
      <c r="DK367" s="86"/>
      <c r="DL367" s="87"/>
      <c r="DM367" s="87"/>
      <c r="DN367" s="87"/>
      <c r="DO367" s="87">
        <v>60000000</v>
      </c>
      <c r="DP367" s="87">
        <v>60000000</v>
      </c>
      <c r="DQ367" s="87">
        <v>57000000</v>
      </c>
      <c r="DR367" s="87"/>
      <c r="DS367" s="87">
        <v>34250000</v>
      </c>
      <c r="DT367" s="87">
        <v>567000000</v>
      </c>
      <c r="DU367" s="87">
        <v>432579274</v>
      </c>
      <c r="DV367" s="87">
        <v>426826374</v>
      </c>
      <c r="DW367" s="87"/>
      <c r="DX367" s="87"/>
      <c r="DY367" s="87"/>
      <c r="DZ367" s="87"/>
      <c r="EA367" s="87"/>
      <c r="EB367" s="87"/>
      <c r="EC367" s="87"/>
      <c r="ED367" s="87"/>
      <c r="EE367" s="87"/>
      <c r="EF367" s="87"/>
      <c r="EG367" s="87"/>
      <c r="EH367" s="87"/>
      <c r="EI367" s="87"/>
      <c r="EJ367" s="87"/>
      <c r="EK367" s="87"/>
      <c r="EL367" s="87"/>
      <c r="EM367" s="87"/>
      <c r="EN367" s="87"/>
      <c r="EO367" s="87"/>
      <c r="EP367" s="87"/>
      <c r="EQ367" s="87"/>
      <c r="ER367" s="87"/>
      <c r="ES367" s="87"/>
      <c r="ET367" s="87"/>
      <c r="EU367" s="87"/>
      <c r="EV367" s="87"/>
      <c r="EW367" s="85">
        <f t="shared" si="809"/>
        <v>34250000</v>
      </c>
      <c r="EX367" s="90">
        <f t="shared" si="809"/>
        <v>627000000</v>
      </c>
      <c r="EY367" s="90">
        <f t="shared" si="810"/>
        <v>492579274</v>
      </c>
      <c r="EZ367" s="90">
        <f t="shared" si="810"/>
        <v>483826374</v>
      </c>
      <c r="FA367" s="192"/>
      <c r="FB367" s="87"/>
      <c r="FC367" s="88"/>
      <c r="FD367" s="88"/>
      <c r="FE367" s="88"/>
      <c r="FF367" s="147"/>
      <c r="FG367" s="87"/>
      <c r="FH367" s="87">
        <v>50000000</v>
      </c>
      <c r="FI367" s="87"/>
      <c r="FJ367" s="87"/>
      <c r="FK367" s="87"/>
      <c r="FL367" s="87">
        <v>32000000</v>
      </c>
      <c r="FM367" s="87">
        <v>400000000</v>
      </c>
      <c r="FN367" s="87">
        <v>177448100</v>
      </c>
      <c r="FO367" s="87">
        <v>53178000</v>
      </c>
      <c r="FP367" s="87">
        <v>1690000</v>
      </c>
      <c r="FQ367" s="87"/>
      <c r="FR367" s="87"/>
      <c r="FS367" s="87"/>
      <c r="FT367" s="87"/>
      <c r="FU367" s="87"/>
      <c r="FV367" s="87"/>
      <c r="FW367" s="87"/>
      <c r="FX367" s="87"/>
      <c r="FY367" s="87"/>
      <c r="FZ367" s="87"/>
      <c r="GA367" s="87"/>
      <c r="GB367" s="87"/>
      <c r="GC367" s="87"/>
      <c r="GD367" s="87"/>
      <c r="GE367" s="87"/>
      <c r="GF367" s="87"/>
      <c r="GG367" s="87"/>
      <c r="GH367" s="87"/>
      <c r="GI367" s="87"/>
      <c r="GJ367" s="87"/>
      <c r="GK367" s="87"/>
      <c r="GL367" s="87"/>
      <c r="GM367" s="87"/>
      <c r="GN367" s="87"/>
      <c r="GO367" s="87"/>
      <c r="GP367" s="87"/>
      <c r="GQ367" s="87"/>
      <c r="GR367" s="87"/>
      <c r="GS367" s="87"/>
      <c r="GT367" s="87"/>
      <c r="GU367" s="85">
        <f t="shared" si="811"/>
        <v>32000000</v>
      </c>
      <c r="GV367" s="85">
        <f t="shared" si="811"/>
        <v>450000000</v>
      </c>
      <c r="GW367" s="85">
        <f t="shared" si="811"/>
        <v>177448100</v>
      </c>
      <c r="GX367" s="85">
        <f t="shared" si="811"/>
        <v>53178000</v>
      </c>
      <c r="GY367" s="85">
        <f t="shared" si="811"/>
        <v>1690000</v>
      </c>
      <c r="GZ367" s="772">
        <f>BM367+DE367+EW367+GU367</f>
        <v>146250000</v>
      </c>
      <c r="HA367" s="738" t="s">
        <v>1176</v>
      </c>
      <c r="HB367" s="299" t="s">
        <v>1451</v>
      </c>
      <c r="HC367" s="303" t="s">
        <v>1650</v>
      </c>
    </row>
    <row r="368" spans="1:211" ht="69.75" customHeight="1" x14ac:dyDescent="0.2">
      <c r="A368" s="782"/>
      <c r="B368" s="357"/>
      <c r="C368" s="304"/>
      <c r="D368" s="730"/>
      <c r="E368" s="335"/>
      <c r="F368" s="612"/>
      <c r="G368" s="287">
        <v>245</v>
      </c>
      <c r="H368" s="393" t="s">
        <v>826</v>
      </c>
      <c r="I368" s="297" t="s">
        <v>827</v>
      </c>
      <c r="J368" s="284" t="s">
        <v>822</v>
      </c>
      <c r="K368" s="284">
        <v>17</v>
      </c>
      <c r="L368" s="475" t="s">
        <v>58</v>
      </c>
      <c r="M368" s="281" t="s">
        <v>53</v>
      </c>
      <c r="N368" s="281">
        <v>1</v>
      </c>
      <c r="O368" s="281">
        <v>1</v>
      </c>
      <c r="P368" s="430">
        <v>0</v>
      </c>
      <c r="Q368" s="313">
        <v>1</v>
      </c>
      <c r="R368" s="289"/>
      <c r="S368" s="432">
        <v>1</v>
      </c>
      <c r="T368" s="313">
        <v>1</v>
      </c>
      <c r="U368" s="313"/>
      <c r="V368" s="432">
        <v>1</v>
      </c>
      <c r="W368" s="313">
        <v>1</v>
      </c>
      <c r="X368" s="333"/>
      <c r="Y368" s="333">
        <v>0.1</v>
      </c>
      <c r="Z368" s="514">
        <f>BM368/$BM$365</f>
        <v>0.51428571428571423</v>
      </c>
      <c r="AA368" s="286">
        <v>16</v>
      </c>
      <c r="AB368" s="285" t="s">
        <v>376</v>
      </c>
      <c r="AC368" s="57"/>
      <c r="AD368" s="58"/>
      <c r="AE368" s="59"/>
      <c r="AF368" s="59"/>
      <c r="AG368" s="57"/>
      <c r="AH368" s="58"/>
      <c r="AI368" s="58"/>
      <c r="AJ368" s="58"/>
      <c r="AK368" s="57">
        <v>180000000</v>
      </c>
      <c r="AL368" s="55">
        <v>180000000</v>
      </c>
      <c r="AM368" s="55"/>
      <c r="AN368" s="55"/>
      <c r="AO368" s="57"/>
      <c r="AP368" s="58"/>
      <c r="AQ368" s="58"/>
      <c r="AR368" s="58"/>
      <c r="AS368" s="57"/>
      <c r="AT368" s="58"/>
      <c r="AU368" s="59"/>
      <c r="AV368" s="59"/>
      <c r="AW368" s="57"/>
      <c r="AX368" s="58"/>
      <c r="AY368" s="58"/>
      <c r="AZ368" s="58"/>
      <c r="BA368" s="57"/>
      <c r="BB368" s="58"/>
      <c r="BC368" s="58"/>
      <c r="BD368" s="58"/>
      <c r="BE368" s="57"/>
      <c r="BF368" s="58"/>
      <c r="BG368" s="59"/>
      <c r="BH368" s="59"/>
      <c r="BI368" s="57"/>
      <c r="BJ368" s="58"/>
      <c r="BK368" s="58"/>
      <c r="BL368" s="58"/>
      <c r="BM368" s="53">
        <f>+AC368+AG368+AK368+AO368+AS368+AW368+BA368+BE368+BI368</f>
        <v>180000000</v>
      </c>
      <c r="BN368" s="54">
        <f t="shared" si="807"/>
        <v>180000000</v>
      </c>
      <c r="BO368" s="54">
        <f t="shared" si="807"/>
        <v>0</v>
      </c>
      <c r="BP368" s="54">
        <f t="shared" si="807"/>
        <v>0</v>
      </c>
      <c r="BQ368" s="87"/>
      <c r="BR368" s="87"/>
      <c r="BS368" s="87"/>
      <c r="BT368" s="87"/>
      <c r="BU368" s="87"/>
      <c r="BV368" s="643">
        <v>35000000</v>
      </c>
      <c r="BW368" s="644">
        <v>35000000</v>
      </c>
      <c r="BX368" s="644">
        <v>35000000</v>
      </c>
      <c r="BY368" s="645"/>
      <c r="BZ368" s="87">
        <v>179999999.99999997</v>
      </c>
      <c r="CA368" s="87">
        <v>180000000</v>
      </c>
      <c r="CB368" s="87">
        <v>128640699</v>
      </c>
      <c r="CC368" s="87">
        <v>128640699</v>
      </c>
      <c r="CD368" s="87"/>
      <c r="CE368" s="87"/>
      <c r="CF368" s="87"/>
      <c r="CG368" s="87"/>
      <c r="CH368" s="87"/>
      <c r="CI368" s="87"/>
      <c r="CJ368" s="87"/>
      <c r="CK368" s="87"/>
      <c r="CL368" s="87"/>
      <c r="CM368" s="87"/>
      <c r="CN368" s="87"/>
      <c r="CO368" s="87"/>
      <c r="CP368" s="87"/>
      <c r="CQ368" s="87"/>
      <c r="CR368" s="87"/>
      <c r="CS368" s="87"/>
      <c r="CT368" s="87"/>
      <c r="CU368" s="87"/>
      <c r="CV368" s="87"/>
      <c r="CW368" s="87"/>
      <c r="CX368" s="87"/>
      <c r="CY368" s="87"/>
      <c r="CZ368" s="87"/>
      <c r="DA368" s="87"/>
      <c r="DB368" s="87"/>
      <c r="DC368" s="87"/>
      <c r="DD368" s="87"/>
      <c r="DE368" s="85">
        <f t="shared" si="808"/>
        <v>179999999.99999997</v>
      </c>
      <c r="DF368" s="100">
        <f t="shared" si="808"/>
        <v>215000000</v>
      </c>
      <c r="DG368" s="100">
        <f t="shared" si="808"/>
        <v>163640699</v>
      </c>
      <c r="DH368" s="100">
        <f t="shared" si="808"/>
        <v>163640699</v>
      </c>
      <c r="DI368" s="100"/>
      <c r="DJ368" s="87"/>
      <c r="DK368" s="86"/>
      <c r="DL368" s="87"/>
      <c r="DM368" s="87"/>
      <c r="DN368" s="87"/>
      <c r="DO368" s="87"/>
      <c r="DP368" s="87"/>
      <c r="DQ368" s="87"/>
      <c r="DR368" s="87"/>
      <c r="DS368" s="87">
        <v>154250000</v>
      </c>
      <c r="DT368" s="87">
        <v>60000000</v>
      </c>
      <c r="DU368" s="87">
        <v>10885377</v>
      </c>
      <c r="DV368" s="87">
        <v>10885377</v>
      </c>
      <c r="DW368" s="87"/>
      <c r="DX368" s="87"/>
      <c r="DY368" s="87"/>
      <c r="DZ368" s="87"/>
      <c r="EA368" s="87"/>
      <c r="EB368" s="87"/>
      <c r="EC368" s="87"/>
      <c r="ED368" s="87"/>
      <c r="EE368" s="87"/>
      <c r="EF368" s="87"/>
      <c r="EG368" s="87"/>
      <c r="EH368" s="87"/>
      <c r="EI368" s="87"/>
      <c r="EJ368" s="87"/>
      <c r="EK368" s="87"/>
      <c r="EL368" s="87"/>
      <c r="EM368" s="87"/>
      <c r="EN368" s="87"/>
      <c r="EO368" s="87"/>
      <c r="EP368" s="87"/>
      <c r="EQ368" s="87"/>
      <c r="ER368" s="87"/>
      <c r="ES368" s="87"/>
      <c r="ET368" s="87"/>
      <c r="EU368" s="87"/>
      <c r="EV368" s="87"/>
      <c r="EW368" s="85">
        <f t="shared" si="809"/>
        <v>154250000</v>
      </c>
      <c r="EX368" s="90">
        <f t="shared" si="809"/>
        <v>60000000</v>
      </c>
      <c r="EY368" s="90">
        <f t="shared" si="810"/>
        <v>10885377</v>
      </c>
      <c r="EZ368" s="90">
        <f t="shared" si="810"/>
        <v>10885377</v>
      </c>
      <c r="FA368" s="192"/>
      <c r="FB368" s="87"/>
      <c r="FC368" s="88"/>
      <c r="FD368" s="88"/>
      <c r="FE368" s="88"/>
      <c r="FF368" s="147"/>
      <c r="FG368" s="87"/>
      <c r="FH368" s="87"/>
      <c r="FI368" s="87"/>
      <c r="FJ368" s="87"/>
      <c r="FK368" s="87"/>
      <c r="FL368" s="87">
        <v>144000000</v>
      </c>
      <c r="FM368" s="87">
        <v>40000000</v>
      </c>
      <c r="FN368" s="87">
        <v>12870800</v>
      </c>
      <c r="FO368" s="87">
        <v>2798000</v>
      </c>
      <c r="FP368" s="87"/>
      <c r="FQ368" s="87"/>
      <c r="FR368" s="87"/>
      <c r="FS368" s="87"/>
      <c r="FT368" s="87"/>
      <c r="FU368" s="87"/>
      <c r="FV368" s="87"/>
      <c r="FW368" s="87"/>
      <c r="FX368" s="87"/>
      <c r="FY368" s="87"/>
      <c r="FZ368" s="87"/>
      <c r="GA368" s="87"/>
      <c r="GB368" s="87"/>
      <c r="GC368" s="87"/>
      <c r="GD368" s="87"/>
      <c r="GE368" s="87"/>
      <c r="GF368" s="87"/>
      <c r="GG368" s="87"/>
      <c r="GH368" s="87"/>
      <c r="GI368" s="87"/>
      <c r="GJ368" s="87"/>
      <c r="GK368" s="87"/>
      <c r="GL368" s="87"/>
      <c r="GM368" s="87"/>
      <c r="GN368" s="87"/>
      <c r="GO368" s="87"/>
      <c r="GP368" s="87"/>
      <c r="GQ368" s="87"/>
      <c r="GR368" s="87"/>
      <c r="GS368" s="87"/>
      <c r="GT368" s="87"/>
      <c r="GU368" s="85">
        <f t="shared" si="811"/>
        <v>144000000</v>
      </c>
      <c r="GV368" s="85">
        <f t="shared" si="811"/>
        <v>40000000</v>
      </c>
      <c r="GW368" s="85">
        <f t="shared" si="811"/>
        <v>12870800</v>
      </c>
      <c r="GX368" s="85">
        <f t="shared" si="811"/>
        <v>2798000</v>
      </c>
      <c r="GY368" s="85">
        <f t="shared" si="811"/>
        <v>0</v>
      </c>
      <c r="GZ368" s="772">
        <f>BM368+DE368+EW368+GU368</f>
        <v>658250000</v>
      </c>
      <c r="HA368" s="746" t="s">
        <v>1177</v>
      </c>
      <c r="HB368" s="303" t="s">
        <v>1452</v>
      </c>
      <c r="HC368" s="303" t="s">
        <v>1651</v>
      </c>
    </row>
    <row r="369" spans="1:211" s="377" customFormat="1" ht="93.75" customHeight="1" x14ac:dyDescent="0.2">
      <c r="A369" s="786"/>
      <c r="B369" s="372"/>
      <c r="C369" s="309"/>
      <c r="D369" s="573"/>
      <c r="E369" s="309"/>
      <c r="F369" s="415"/>
      <c r="G369" s="859">
        <v>246</v>
      </c>
      <c r="H369" s="393" t="s">
        <v>828</v>
      </c>
      <c r="I369" s="312" t="s">
        <v>829</v>
      </c>
      <c r="J369" s="284" t="s">
        <v>822</v>
      </c>
      <c r="K369" s="475">
        <v>17</v>
      </c>
      <c r="L369" s="475" t="s">
        <v>58</v>
      </c>
      <c r="M369" s="281" t="s">
        <v>53</v>
      </c>
      <c r="N369" s="281">
        <v>13</v>
      </c>
      <c r="O369" s="281">
        <v>13</v>
      </c>
      <c r="P369" s="646">
        <v>13</v>
      </c>
      <c r="Q369" s="281">
        <v>13</v>
      </c>
      <c r="R369" s="289"/>
      <c r="S369" s="430">
        <v>13</v>
      </c>
      <c r="T369" s="281">
        <v>13</v>
      </c>
      <c r="U369" s="281"/>
      <c r="V369" s="430">
        <v>13</v>
      </c>
      <c r="W369" s="281">
        <v>13</v>
      </c>
      <c r="X369" s="475"/>
      <c r="Y369" s="475">
        <v>12</v>
      </c>
      <c r="Z369" s="514">
        <f>BM369/$BM$365</f>
        <v>8.5714285714285715E-2</v>
      </c>
      <c r="AA369" s="287">
        <v>16</v>
      </c>
      <c r="AB369" s="284" t="s">
        <v>376</v>
      </c>
      <c r="AC369" s="56"/>
      <c r="AD369" s="55"/>
      <c r="AE369" s="54"/>
      <c r="AF369" s="54"/>
      <c r="AG369" s="56"/>
      <c r="AH369" s="55"/>
      <c r="AI369" s="55"/>
      <c r="AJ369" s="55"/>
      <c r="AK369" s="56">
        <v>30000000</v>
      </c>
      <c r="AL369" s="55">
        <v>30000000</v>
      </c>
      <c r="AM369" s="55">
        <v>20000000</v>
      </c>
      <c r="AN369" s="55">
        <v>20000000</v>
      </c>
      <c r="AO369" s="56"/>
      <c r="AP369" s="55"/>
      <c r="AQ369" s="55"/>
      <c r="AR369" s="55"/>
      <c r="AS369" s="56"/>
      <c r="AT369" s="55"/>
      <c r="AU369" s="54"/>
      <c r="AV369" s="54"/>
      <c r="AW369" s="56"/>
      <c r="AX369" s="55"/>
      <c r="AY369" s="55"/>
      <c r="AZ369" s="55"/>
      <c r="BA369" s="56"/>
      <c r="BB369" s="55"/>
      <c r="BC369" s="55"/>
      <c r="BD369" s="55"/>
      <c r="BE369" s="56"/>
      <c r="BF369" s="55"/>
      <c r="BG369" s="54"/>
      <c r="BH369" s="54"/>
      <c r="BI369" s="56"/>
      <c r="BJ369" s="55"/>
      <c r="BK369" s="55"/>
      <c r="BL369" s="55"/>
      <c r="BM369" s="53">
        <f>+AC369+AG369+AK369+AO369+AS369+AW369+BA369+BE369+BI369</f>
        <v>30000000</v>
      </c>
      <c r="BN369" s="54">
        <f t="shared" si="807"/>
        <v>30000000</v>
      </c>
      <c r="BO369" s="54">
        <f t="shared" si="807"/>
        <v>20000000</v>
      </c>
      <c r="BP369" s="54">
        <f t="shared" si="807"/>
        <v>20000000</v>
      </c>
      <c r="BQ369" s="86"/>
      <c r="BR369" s="86"/>
      <c r="BS369" s="86"/>
      <c r="BT369" s="86"/>
      <c r="BU369" s="86"/>
      <c r="BV369" s="86"/>
      <c r="BW369" s="86"/>
      <c r="BX369" s="86"/>
      <c r="BY369" s="86"/>
      <c r="BZ369" s="86">
        <v>30000000</v>
      </c>
      <c r="CA369" s="86">
        <v>30000000</v>
      </c>
      <c r="CB369" s="86">
        <v>27420000</v>
      </c>
      <c r="CC369" s="86">
        <v>27078600</v>
      </c>
      <c r="CD369" s="86"/>
      <c r="CE369" s="86"/>
      <c r="CF369" s="86"/>
      <c r="CG369" s="86"/>
      <c r="CH369" s="86"/>
      <c r="CI369" s="86"/>
      <c r="CJ369" s="86"/>
      <c r="CK369" s="86"/>
      <c r="CL369" s="86"/>
      <c r="CM369" s="86"/>
      <c r="CN369" s="86"/>
      <c r="CO369" s="86"/>
      <c r="CP369" s="86"/>
      <c r="CQ369" s="86"/>
      <c r="CR369" s="86"/>
      <c r="CS369" s="86"/>
      <c r="CT369" s="86"/>
      <c r="CU369" s="86"/>
      <c r="CV369" s="86"/>
      <c r="CW369" s="86"/>
      <c r="CX369" s="86"/>
      <c r="CY369" s="86"/>
      <c r="CZ369" s="86"/>
      <c r="DA369" s="86"/>
      <c r="DB369" s="86"/>
      <c r="DC369" s="86"/>
      <c r="DD369" s="86"/>
      <c r="DE369" s="85">
        <f t="shared" si="808"/>
        <v>30000000</v>
      </c>
      <c r="DF369" s="100">
        <f t="shared" si="808"/>
        <v>30000000</v>
      </c>
      <c r="DG369" s="100">
        <f t="shared" si="808"/>
        <v>27420000</v>
      </c>
      <c r="DH369" s="100">
        <f t="shared" si="808"/>
        <v>27078600</v>
      </c>
      <c r="DI369" s="100"/>
      <c r="DJ369" s="86"/>
      <c r="DK369" s="86"/>
      <c r="DL369" s="86"/>
      <c r="DM369" s="86"/>
      <c r="DN369" s="86"/>
      <c r="DO369" s="86"/>
      <c r="DP369" s="86"/>
      <c r="DQ369" s="86"/>
      <c r="DR369" s="86"/>
      <c r="DS369" s="86">
        <f>25700000+100000</f>
        <v>25800000</v>
      </c>
      <c r="DT369" s="86">
        <v>18000000</v>
      </c>
      <c r="DU369" s="86">
        <v>16092000</v>
      </c>
      <c r="DV369" s="86">
        <v>16092000</v>
      </c>
      <c r="DW369" s="86"/>
      <c r="DX369" s="86"/>
      <c r="DY369" s="86"/>
      <c r="DZ369" s="86"/>
      <c r="EA369" s="86"/>
      <c r="EB369" s="86"/>
      <c r="EC369" s="86"/>
      <c r="ED369" s="86"/>
      <c r="EE369" s="86"/>
      <c r="EF369" s="86"/>
      <c r="EG369" s="86"/>
      <c r="EH369" s="86"/>
      <c r="EI369" s="86"/>
      <c r="EJ369" s="86"/>
      <c r="EK369" s="86"/>
      <c r="EL369" s="86"/>
      <c r="EM369" s="86"/>
      <c r="EN369" s="86"/>
      <c r="EO369" s="86"/>
      <c r="EP369" s="86"/>
      <c r="EQ369" s="86"/>
      <c r="ER369" s="86"/>
      <c r="ES369" s="86"/>
      <c r="ET369" s="86"/>
      <c r="EU369" s="86"/>
      <c r="EV369" s="86"/>
      <c r="EW369" s="85">
        <f t="shared" si="809"/>
        <v>25800000</v>
      </c>
      <c r="EX369" s="90">
        <f t="shared" si="809"/>
        <v>18000000</v>
      </c>
      <c r="EY369" s="90">
        <f t="shared" si="810"/>
        <v>16092000</v>
      </c>
      <c r="EZ369" s="90">
        <f t="shared" si="810"/>
        <v>16092000</v>
      </c>
      <c r="FA369" s="192"/>
      <c r="FB369" s="87"/>
      <c r="FC369" s="88"/>
      <c r="FD369" s="88"/>
      <c r="FE369" s="88"/>
      <c r="FF369" s="147"/>
      <c r="FG369" s="87"/>
      <c r="FH369" s="87"/>
      <c r="FI369" s="87"/>
      <c r="FJ369" s="87"/>
      <c r="FK369" s="87"/>
      <c r="FL369" s="86">
        <v>24000000</v>
      </c>
      <c r="FM369" s="86">
        <v>17500000</v>
      </c>
      <c r="FN369" s="86">
        <v>13990000</v>
      </c>
      <c r="FO369" s="86">
        <v>5596000</v>
      </c>
      <c r="FP369" s="86"/>
      <c r="FQ369" s="86"/>
      <c r="FR369" s="86"/>
      <c r="FS369" s="86"/>
      <c r="FT369" s="86"/>
      <c r="FU369" s="86"/>
      <c r="FV369" s="87"/>
      <c r="FW369" s="87"/>
      <c r="FX369" s="87"/>
      <c r="FY369" s="87"/>
      <c r="FZ369" s="87"/>
      <c r="GA369" s="87"/>
      <c r="GB369" s="87"/>
      <c r="GC369" s="87"/>
      <c r="GD369" s="87"/>
      <c r="GE369" s="87"/>
      <c r="GF369" s="87"/>
      <c r="GG369" s="87"/>
      <c r="GH369" s="87"/>
      <c r="GI369" s="87"/>
      <c r="GJ369" s="87"/>
      <c r="GK369" s="87"/>
      <c r="GL369" s="87"/>
      <c r="GM369" s="87"/>
      <c r="GN369" s="87"/>
      <c r="GO369" s="87"/>
      <c r="GP369" s="87"/>
      <c r="GQ369" s="87"/>
      <c r="GR369" s="87"/>
      <c r="GS369" s="87"/>
      <c r="GT369" s="87"/>
      <c r="GU369" s="85">
        <f t="shared" si="811"/>
        <v>24000000</v>
      </c>
      <c r="GV369" s="85">
        <f t="shared" si="811"/>
        <v>17500000</v>
      </c>
      <c r="GW369" s="85">
        <f t="shared" si="811"/>
        <v>13990000</v>
      </c>
      <c r="GX369" s="85">
        <f t="shared" si="811"/>
        <v>5596000</v>
      </c>
      <c r="GY369" s="85">
        <f t="shared" si="811"/>
        <v>0</v>
      </c>
      <c r="GZ369" s="772">
        <f>BM369+DE369+EW369+GU369</f>
        <v>109800000</v>
      </c>
      <c r="HA369" s="754" t="s">
        <v>1178</v>
      </c>
      <c r="HB369" s="303"/>
      <c r="HC369" s="647" t="s">
        <v>1523</v>
      </c>
    </row>
    <row r="370" spans="1:211" ht="24.75" customHeight="1" x14ac:dyDescent="0.2">
      <c r="A370" s="782"/>
      <c r="B370" s="357"/>
      <c r="C370" s="266">
        <v>84</v>
      </c>
      <c r="D370" s="267" t="s">
        <v>830</v>
      </c>
      <c r="E370" s="270"/>
      <c r="F370" s="270"/>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51">
        <f t="shared" ref="AC370:BL370" si="812">SUM(AC371:AC372)</f>
        <v>0</v>
      </c>
      <c r="AD370" s="51">
        <f t="shared" si="812"/>
        <v>0</v>
      </c>
      <c r="AE370" s="51">
        <f t="shared" si="812"/>
        <v>0</v>
      </c>
      <c r="AF370" s="51">
        <f t="shared" si="812"/>
        <v>0</v>
      </c>
      <c r="AG370" s="51">
        <f t="shared" si="812"/>
        <v>0</v>
      </c>
      <c r="AH370" s="51">
        <f t="shared" si="812"/>
        <v>0</v>
      </c>
      <c r="AI370" s="51">
        <f t="shared" si="812"/>
        <v>0</v>
      </c>
      <c r="AJ370" s="51">
        <f t="shared" si="812"/>
        <v>0</v>
      </c>
      <c r="AK370" s="51">
        <f t="shared" si="812"/>
        <v>50000000</v>
      </c>
      <c r="AL370" s="51">
        <f t="shared" si="812"/>
        <v>50000000</v>
      </c>
      <c r="AM370" s="51">
        <f t="shared" si="812"/>
        <v>43151587</v>
      </c>
      <c r="AN370" s="51">
        <f t="shared" si="812"/>
        <v>43151587</v>
      </c>
      <c r="AO370" s="51">
        <f t="shared" si="812"/>
        <v>0</v>
      </c>
      <c r="AP370" s="51">
        <f t="shared" si="812"/>
        <v>0</v>
      </c>
      <c r="AQ370" s="51">
        <f t="shared" si="812"/>
        <v>0</v>
      </c>
      <c r="AR370" s="51">
        <f t="shared" si="812"/>
        <v>0</v>
      </c>
      <c r="AS370" s="51">
        <f t="shared" si="812"/>
        <v>0</v>
      </c>
      <c r="AT370" s="51">
        <f t="shared" si="812"/>
        <v>0</v>
      </c>
      <c r="AU370" s="51">
        <f t="shared" si="812"/>
        <v>0</v>
      </c>
      <c r="AV370" s="51">
        <f t="shared" si="812"/>
        <v>0</v>
      </c>
      <c r="AW370" s="51">
        <f t="shared" si="812"/>
        <v>0</v>
      </c>
      <c r="AX370" s="51">
        <f t="shared" si="812"/>
        <v>0</v>
      </c>
      <c r="AY370" s="51">
        <f t="shared" si="812"/>
        <v>0</v>
      </c>
      <c r="AZ370" s="51">
        <f t="shared" si="812"/>
        <v>0</v>
      </c>
      <c r="BA370" s="51">
        <f t="shared" si="812"/>
        <v>0</v>
      </c>
      <c r="BB370" s="51">
        <f t="shared" si="812"/>
        <v>0</v>
      </c>
      <c r="BC370" s="51">
        <f t="shared" si="812"/>
        <v>0</v>
      </c>
      <c r="BD370" s="51">
        <f t="shared" si="812"/>
        <v>0</v>
      </c>
      <c r="BE370" s="51">
        <f t="shared" si="812"/>
        <v>0</v>
      </c>
      <c r="BF370" s="51">
        <f t="shared" si="812"/>
        <v>0</v>
      </c>
      <c r="BG370" s="51">
        <f t="shared" si="812"/>
        <v>0</v>
      </c>
      <c r="BH370" s="51">
        <f t="shared" si="812"/>
        <v>0</v>
      </c>
      <c r="BI370" s="51">
        <f t="shared" si="812"/>
        <v>0</v>
      </c>
      <c r="BJ370" s="51">
        <f t="shared" si="812"/>
        <v>0</v>
      </c>
      <c r="BK370" s="51">
        <f t="shared" si="812"/>
        <v>0</v>
      </c>
      <c r="BL370" s="51">
        <f t="shared" si="812"/>
        <v>0</v>
      </c>
      <c r="BM370" s="51">
        <f t="shared" ref="BM370:DX370" si="813">SUM(BM371:BM372)</f>
        <v>50000000</v>
      </c>
      <c r="BN370" s="51">
        <f t="shared" si="813"/>
        <v>50000000</v>
      </c>
      <c r="BO370" s="51">
        <f t="shared" si="813"/>
        <v>43151587</v>
      </c>
      <c r="BP370" s="51">
        <f t="shared" si="813"/>
        <v>43151587</v>
      </c>
      <c r="BQ370" s="51">
        <f t="shared" si="813"/>
        <v>0</v>
      </c>
      <c r="BR370" s="51">
        <f t="shared" si="813"/>
        <v>0</v>
      </c>
      <c r="BS370" s="51">
        <f t="shared" si="813"/>
        <v>0</v>
      </c>
      <c r="BT370" s="51">
        <f t="shared" si="813"/>
        <v>0</v>
      </c>
      <c r="BU370" s="51">
        <f t="shared" si="813"/>
        <v>0</v>
      </c>
      <c r="BV370" s="51">
        <f t="shared" si="813"/>
        <v>0</v>
      </c>
      <c r="BW370" s="51">
        <f t="shared" si="813"/>
        <v>0</v>
      </c>
      <c r="BX370" s="51">
        <f t="shared" si="813"/>
        <v>0</v>
      </c>
      <c r="BY370" s="51">
        <f t="shared" si="813"/>
        <v>0</v>
      </c>
      <c r="BZ370" s="51">
        <f t="shared" si="813"/>
        <v>80000000</v>
      </c>
      <c r="CA370" s="51">
        <f t="shared" si="813"/>
        <v>80000000</v>
      </c>
      <c r="CB370" s="51">
        <f t="shared" si="813"/>
        <v>50853330</v>
      </c>
      <c r="CC370" s="51">
        <f t="shared" si="813"/>
        <v>41722330</v>
      </c>
      <c r="CD370" s="51">
        <f t="shared" si="813"/>
        <v>0</v>
      </c>
      <c r="CE370" s="51">
        <f t="shared" si="813"/>
        <v>0</v>
      </c>
      <c r="CF370" s="51">
        <f t="shared" si="813"/>
        <v>0</v>
      </c>
      <c r="CG370" s="51">
        <f t="shared" si="813"/>
        <v>0</v>
      </c>
      <c r="CH370" s="51">
        <f t="shared" si="813"/>
        <v>0</v>
      </c>
      <c r="CI370" s="51">
        <f t="shared" si="813"/>
        <v>0</v>
      </c>
      <c r="CJ370" s="51">
        <f t="shared" si="813"/>
        <v>0</v>
      </c>
      <c r="CK370" s="51">
        <f t="shared" si="813"/>
        <v>0</v>
      </c>
      <c r="CL370" s="51">
        <f t="shared" si="813"/>
        <v>0</v>
      </c>
      <c r="CM370" s="51">
        <f t="shared" si="813"/>
        <v>0</v>
      </c>
      <c r="CN370" s="51">
        <f t="shared" si="813"/>
        <v>0</v>
      </c>
      <c r="CO370" s="51">
        <f t="shared" si="813"/>
        <v>0</v>
      </c>
      <c r="CP370" s="51">
        <f t="shared" si="813"/>
        <v>0</v>
      </c>
      <c r="CQ370" s="51">
        <f t="shared" si="813"/>
        <v>0</v>
      </c>
      <c r="CR370" s="51">
        <f t="shared" si="813"/>
        <v>0</v>
      </c>
      <c r="CS370" s="51">
        <f t="shared" si="813"/>
        <v>0</v>
      </c>
      <c r="CT370" s="51">
        <f t="shared" si="813"/>
        <v>0</v>
      </c>
      <c r="CU370" s="51">
        <f t="shared" si="813"/>
        <v>0</v>
      </c>
      <c r="CV370" s="51">
        <f t="shared" si="813"/>
        <v>0</v>
      </c>
      <c r="CW370" s="51">
        <f t="shared" si="813"/>
        <v>0</v>
      </c>
      <c r="CX370" s="51">
        <f t="shared" si="813"/>
        <v>0</v>
      </c>
      <c r="CY370" s="51">
        <f t="shared" si="813"/>
        <v>0</v>
      </c>
      <c r="CZ370" s="51">
        <f t="shared" si="813"/>
        <v>0</v>
      </c>
      <c r="DA370" s="51">
        <f t="shared" si="813"/>
        <v>0</v>
      </c>
      <c r="DB370" s="51">
        <f t="shared" si="813"/>
        <v>0</v>
      </c>
      <c r="DC370" s="51">
        <f t="shared" si="813"/>
        <v>0</v>
      </c>
      <c r="DD370" s="51">
        <f t="shared" si="813"/>
        <v>0</v>
      </c>
      <c r="DE370" s="51">
        <f t="shared" si="813"/>
        <v>80000000</v>
      </c>
      <c r="DF370" s="51">
        <f t="shared" si="813"/>
        <v>80000000</v>
      </c>
      <c r="DG370" s="51">
        <f t="shared" si="813"/>
        <v>50853330</v>
      </c>
      <c r="DH370" s="51">
        <f t="shared" si="813"/>
        <v>41722330</v>
      </c>
      <c r="DI370" s="51">
        <f t="shared" si="813"/>
        <v>0</v>
      </c>
      <c r="DJ370" s="51">
        <f t="shared" si="813"/>
        <v>0</v>
      </c>
      <c r="DK370" s="51">
        <f t="shared" si="813"/>
        <v>0</v>
      </c>
      <c r="DL370" s="51">
        <f t="shared" si="813"/>
        <v>0</v>
      </c>
      <c r="DM370" s="51">
        <f t="shared" si="813"/>
        <v>0</v>
      </c>
      <c r="DN370" s="51">
        <f t="shared" si="813"/>
        <v>0</v>
      </c>
      <c r="DO370" s="51">
        <f t="shared" si="813"/>
        <v>0</v>
      </c>
      <c r="DP370" s="51">
        <f t="shared" si="813"/>
        <v>0</v>
      </c>
      <c r="DQ370" s="51">
        <f t="shared" si="813"/>
        <v>0</v>
      </c>
      <c r="DR370" s="51">
        <f t="shared" si="813"/>
        <v>0</v>
      </c>
      <c r="DS370" s="51">
        <f t="shared" si="813"/>
        <v>50000000</v>
      </c>
      <c r="DT370" s="51">
        <f t="shared" si="813"/>
        <v>79000000</v>
      </c>
      <c r="DU370" s="51">
        <f t="shared" si="813"/>
        <v>71786670</v>
      </c>
      <c r="DV370" s="51">
        <f t="shared" si="813"/>
        <v>70936670</v>
      </c>
      <c r="DW370" s="51">
        <f t="shared" si="813"/>
        <v>0</v>
      </c>
      <c r="DX370" s="51">
        <f t="shared" si="813"/>
        <v>0</v>
      </c>
      <c r="DY370" s="51">
        <f t="shared" ref="DY370:EW370" si="814">SUM(DY371:DY372)</f>
        <v>0</v>
      </c>
      <c r="DZ370" s="51">
        <f t="shared" si="814"/>
        <v>0</v>
      </c>
      <c r="EA370" s="51">
        <f t="shared" si="814"/>
        <v>0</v>
      </c>
      <c r="EB370" s="51">
        <f t="shared" si="814"/>
        <v>0</v>
      </c>
      <c r="EC370" s="51">
        <f t="shared" si="814"/>
        <v>0</v>
      </c>
      <c r="ED370" s="51">
        <f t="shared" si="814"/>
        <v>0</v>
      </c>
      <c r="EE370" s="51">
        <f t="shared" si="814"/>
        <v>0</v>
      </c>
      <c r="EF370" s="51">
        <f t="shared" si="814"/>
        <v>0</v>
      </c>
      <c r="EG370" s="51">
        <f t="shared" si="814"/>
        <v>0</v>
      </c>
      <c r="EH370" s="51">
        <f t="shared" si="814"/>
        <v>0</v>
      </c>
      <c r="EI370" s="51">
        <f t="shared" si="814"/>
        <v>0</v>
      </c>
      <c r="EJ370" s="51">
        <f t="shared" si="814"/>
        <v>0</v>
      </c>
      <c r="EK370" s="51">
        <f t="shared" si="814"/>
        <v>0</v>
      </c>
      <c r="EL370" s="51">
        <f t="shared" si="814"/>
        <v>0</v>
      </c>
      <c r="EM370" s="51">
        <f t="shared" si="814"/>
        <v>0</v>
      </c>
      <c r="EN370" s="51">
        <f t="shared" si="814"/>
        <v>0</v>
      </c>
      <c r="EO370" s="51">
        <f t="shared" si="814"/>
        <v>0</v>
      </c>
      <c r="EP370" s="51">
        <f t="shared" si="814"/>
        <v>0</v>
      </c>
      <c r="EQ370" s="51">
        <f t="shared" si="814"/>
        <v>0</v>
      </c>
      <c r="ER370" s="51">
        <f t="shared" si="814"/>
        <v>0</v>
      </c>
      <c r="ES370" s="51">
        <f t="shared" si="814"/>
        <v>0</v>
      </c>
      <c r="ET370" s="51">
        <f t="shared" si="814"/>
        <v>0</v>
      </c>
      <c r="EU370" s="51">
        <f t="shared" si="814"/>
        <v>0</v>
      </c>
      <c r="EV370" s="51">
        <f t="shared" si="814"/>
        <v>0</v>
      </c>
      <c r="EW370" s="51">
        <f t="shared" si="814"/>
        <v>50000000</v>
      </c>
      <c r="EX370" s="51">
        <f t="shared" ref="EX370:GZ370" si="815">SUM(EX371:EX372)</f>
        <v>79000000</v>
      </c>
      <c r="EY370" s="51">
        <f t="shared" si="815"/>
        <v>71786670</v>
      </c>
      <c r="EZ370" s="51">
        <f t="shared" si="815"/>
        <v>70936670</v>
      </c>
      <c r="FA370" s="51">
        <f t="shared" si="815"/>
        <v>0</v>
      </c>
      <c r="FB370" s="51">
        <f t="shared" si="815"/>
        <v>0</v>
      </c>
      <c r="FC370" s="51">
        <f t="shared" si="815"/>
        <v>0</v>
      </c>
      <c r="FD370" s="51">
        <f t="shared" si="815"/>
        <v>0</v>
      </c>
      <c r="FE370" s="51">
        <f t="shared" si="815"/>
        <v>0</v>
      </c>
      <c r="FF370" s="51">
        <f t="shared" si="815"/>
        <v>0</v>
      </c>
      <c r="FG370" s="51">
        <f t="shared" si="815"/>
        <v>0</v>
      </c>
      <c r="FH370" s="51">
        <f t="shared" si="815"/>
        <v>30000000</v>
      </c>
      <c r="FI370" s="51">
        <f t="shared" si="815"/>
        <v>0</v>
      </c>
      <c r="FJ370" s="51">
        <f t="shared" si="815"/>
        <v>0</v>
      </c>
      <c r="FK370" s="51">
        <f t="shared" si="815"/>
        <v>0</v>
      </c>
      <c r="FL370" s="51">
        <f t="shared" si="815"/>
        <v>50000000</v>
      </c>
      <c r="FM370" s="51">
        <f t="shared" si="815"/>
        <v>78187000</v>
      </c>
      <c r="FN370" s="51">
        <f t="shared" si="815"/>
        <v>22858332</v>
      </c>
      <c r="FO370" s="51">
        <f t="shared" si="815"/>
        <v>10749000</v>
      </c>
      <c r="FP370" s="51">
        <f t="shared" si="815"/>
        <v>0</v>
      </c>
      <c r="FQ370" s="51">
        <f t="shared" si="815"/>
        <v>0</v>
      </c>
      <c r="FR370" s="51">
        <f t="shared" si="815"/>
        <v>0</v>
      </c>
      <c r="FS370" s="51">
        <f t="shared" si="815"/>
        <v>0</v>
      </c>
      <c r="FT370" s="51">
        <f t="shared" si="815"/>
        <v>0</v>
      </c>
      <c r="FU370" s="51">
        <f t="shared" si="815"/>
        <v>0</v>
      </c>
      <c r="FV370" s="51">
        <f t="shared" si="815"/>
        <v>0</v>
      </c>
      <c r="FW370" s="51">
        <f t="shared" si="815"/>
        <v>0</v>
      </c>
      <c r="FX370" s="51">
        <f t="shared" si="815"/>
        <v>0</v>
      </c>
      <c r="FY370" s="51">
        <f t="shared" si="815"/>
        <v>0</v>
      </c>
      <c r="FZ370" s="51">
        <f t="shared" si="815"/>
        <v>0</v>
      </c>
      <c r="GA370" s="51">
        <f t="shared" si="815"/>
        <v>0</v>
      </c>
      <c r="GB370" s="51">
        <f t="shared" si="815"/>
        <v>0</v>
      </c>
      <c r="GC370" s="51">
        <f t="shared" si="815"/>
        <v>0</v>
      </c>
      <c r="GD370" s="51">
        <f t="shared" si="815"/>
        <v>0</v>
      </c>
      <c r="GE370" s="51">
        <f t="shared" si="815"/>
        <v>0</v>
      </c>
      <c r="GF370" s="51">
        <f t="shared" si="815"/>
        <v>0</v>
      </c>
      <c r="GG370" s="51">
        <f t="shared" si="815"/>
        <v>0</v>
      </c>
      <c r="GH370" s="51">
        <f t="shared" si="815"/>
        <v>0</v>
      </c>
      <c r="GI370" s="51">
        <f t="shared" si="815"/>
        <v>0</v>
      </c>
      <c r="GJ370" s="51">
        <f t="shared" si="815"/>
        <v>0</v>
      </c>
      <c r="GK370" s="51">
        <f t="shared" si="815"/>
        <v>0</v>
      </c>
      <c r="GL370" s="51">
        <f t="shared" si="815"/>
        <v>0</v>
      </c>
      <c r="GM370" s="51">
        <f t="shared" si="815"/>
        <v>0</v>
      </c>
      <c r="GN370" s="51">
        <f t="shared" si="815"/>
        <v>0</v>
      </c>
      <c r="GO370" s="51">
        <f t="shared" si="815"/>
        <v>0</v>
      </c>
      <c r="GP370" s="51">
        <f t="shared" si="815"/>
        <v>0</v>
      </c>
      <c r="GQ370" s="51">
        <f t="shared" si="815"/>
        <v>0</v>
      </c>
      <c r="GR370" s="51">
        <f t="shared" si="815"/>
        <v>0</v>
      </c>
      <c r="GS370" s="51">
        <f t="shared" si="815"/>
        <v>0</v>
      </c>
      <c r="GT370" s="51">
        <f t="shared" si="815"/>
        <v>0</v>
      </c>
      <c r="GU370" s="51">
        <f t="shared" si="815"/>
        <v>50000000</v>
      </c>
      <c r="GV370" s="51">
        <f t="shared" si="815"/>
        <v>108187000</v>
      </c>
      <c r="GW370" s="51">
        <f t="shared" si="815"/>
        <v>22858332</v>
      </c>
      <c r="GX370" s="51">
        <f t="shared" si="815"/>
        <v>10749000</v>
      </c>
      <c r="GY370" s="51">
        <f t="shared" si="815"/>
        <v>0</v>
      </c>
      <c r="GZ370" s="771">
        <f t="shared" si="815"/>
        <v>230000000</v>
      </c>
      <c r="HA370" s="271"/>
      <c r="HB370" s="277"/>
      <c r="HC370" s="326"/>
    </row>
    <row r="371" spans="1:211" ht="65.25" customHeight="1" x14ac:dyDescent="0.2">
      <c r="A371" s="782"/>
      <c r="B371" s="357"/>
      <c r="C371" s="527">
        <v>37</v>
      </c>
      <c r="D371" s="729" t="s">
        <v>831</v>
      </c>
      <c r="E371" s="477" t="s">
        <v>537</v>
      </c>
      <c r="F371" s="834">
        <v>0.6</v>
      </c>
      <c r="G371" s="287">
        <v>247</v>
      </c>
      <c r="H371" s="283" t="s">
        <v>832</v>
      </c>
      <c r="I371" s="297" t="s">
        <v>833</v>
      </c>
      <c r="J371" s="287" t="s">
        <v>834</v>
      </c>
      <c r="K371" s="281">
        <v>16</v>
      </c>
      <c r="L371" s="533" t="s">
        <v>58</v>
      </c>
      <c r="M371" s="313" t="s">
        <v>53</v>
      </c>
      <c r="N371" s="313">
        <v>1</v>
      </c>
      <c r="O371" s="532">
        <v>1</v>
      </c>
      <c r="P371" s="438">
        <v>1</v>
      </c>
      <c r="Q371" s="533">
        <v>1</v>
      </c>
      <c r="R371" s="289"/>
      <c r="S371" s="431">
        <v>1</v>
      </c>
      <c r="T371" s="533">
        <v>1</v>
      </c>
      <c r="U371" s="533"/>
      <c r="V371" s="438">
        <v>1</v>
      </c>
      <c r="W371" s="533">
        <v>1</v>
      </c>
      <c r="X371" s="533"/>
      <c r="Y371" s="712">
        <v>0.25</v>
      </c>
      <c r="Z371" s="581">
        <f>BM371/BM370</f>
        <v>0.5</v>
      </c>
      <c r="AA371" s="286">
        <v>16</v>
      </c>
      <c r="AB371" s="285" t="s">
        <v>376</v>
      </c>
      <c r="AC371" s="57"/>
      <c r="AD371" s="58"/>
      <c r="AE371" s="59"/>
      <c r="AF371" s="59"/>
      <c r="AG371" s="57"/>
      <c r="AH371" s="58"/>
      <c r="AI371" s="58"/>
      <c r="AJ371" s="58"/>
      <c r="AK371" s="57">
        <v>25000000</v>
      </c>
      <c r="AL371" s="55">
        <v>25000000</v>
      </c>
      <c r="AM371" s="58">
        <v>23151587</v>
      </c>
      <c r="AN371" s="58">
        <v>23151587</v>
      </c>
      <c r="AO371" s="57"/>
      <c r="AP371" s="58"/>
      <c r="AQ371" s="58"/>
      <c r="AR371" s="58"/>
      <c r="AS371" s="57"/>
      <c r="AT371" s="58"/>
      <c r="AU371" s="59"/>
      <c r="AV371" s="59"/>
      <c r="AW371" s="57"/>
      <c r="AX371" s="58"/>
      <c r="AY371" s="58"/>
      <c r="AZ371" s="58"/>
      <c r="BA371" s="57"/>
      <c r="BB371" s="58"/>
      <c r="BC371" s="58"/>
      <c r="BD371" s="58"/>
      <c r="BE371" s="57"/>
      <c r="BF371" s="58"/>
      <c r="BG371" s="59"/>
      <c r="BH371" s="59"/>
      <c r="BI371" s="57"/>
      <c r="BJ371" s="58"/>
      <c r="BK371" s="58"/>
      <c r="BL371" s="58"/>
      <c r="BM371" s="53">
        <f>+AC371+AG371+AK371+AO371+AS371+AW371+BA371+BE371+BI371</f>
        <v>25000000</v>
      </c>
      <c r="BN371" s="54">
        <f t="shared" ref="BN371:BP372" si="816">AD371+AH371+AL371+AP371+AT371+AX371+BB371+BF371+BJ371</f>
        <v>25000000</v>
      </c>
      <c r="BO371" s="54">
        <f t="shared" si="816"/>
        <v>23151587</v>
      </c>
      <c r="BP371" s="54">
        <f t="shared" si="816"/>
        <v>23151587</v>
      </c>
      <c r="BQ371" s="87"/>
      <c r="BR371" s="87"/>
      <c r="BS371" s="87"/>
      <c r="BT371" s="87"/>
      <c r="BU371" s="87"/>
      <c r="BV371" s="87"/>
      <c r="BW371" s="87"/>
      <c r="BX371" s="87"/>
      <c r="BY371" s="87"/>
      <c r="BZ371" s="88">
        <v>40000000</v>
      </c>
      <c r="CA371" s="87">
        <v>40000000</v>
      </c>
      <c r="CB371" s="87">
        <v>38853330</v>
      </c>
      <c r="CC371" s="87">
        <v>38398330</v>
      </c>
      <c r="CD371" s="87"/>
      <c r="CE371" s="87"/>
      <c r="CF371" s="87"/>
      <c r="CG371" s="87"/>
      <c r="CH371" s="87"/>
      <c r="CI371" s="87"/>
      <c r="CJ371" s="87"/>
      <c r="CK371" s="87"/>
      <c r="CL371" s="87"/>
      <c r="CM371" s="87"/>
      <c r="CN371" s="87"/>
      <c r="CO371" s="87"/>
      <c r="CP371" s="87"/>
      <c r="CQ371" s="87"/>
      <c r="CR371" s="87"/>
      <c r="CS371" s="87"/>
      <c r="CT371" s="87"/>
      <c r="CU371" s="87"/>
      <c r="CV371" s="87"/>
      <c r="CW371" s="87"/>
      <c r="CX371" s="87"/>
      <c r="CY371" s="87"/>
      <c r="CZ371" s="87"/>
      <c r="DA371" s="87"/>
      <c r="DB371" s="87"/>
      <c r="DC371" s="87"/>
      <c r="DD371" s="87"/>
      <c r="DE371" s="85">
        <f t="shared" ref="DE371:DH372" si="817">BQ371+BU371+BZ371+CE371+CI371+CM371+CQ371+CV371+DA371</f>
        <v>40000000</v>
      </c>
      <c r="DF371" s="100">
        <f t="shared" si="817"/>
        <v>40000000</v>
      </c>
      <c r="DG371" s="100">
        <f t="shared" si="817"/>
        <v>38853330</v>
      </c>
      <c r="DH371" s="100">
        <f t="shared" si="817"/>
        <v>38398330</v>
      </c>
      <c r="DI371" s="100"/>
      <c r="DJ371" s="87"/>
      <c r="DK371" s="86"/>
      <c r="DL371" s="87"/>
      <c r="DM371" s="87"/>
      <c r="DN371" s="87"/>
      <c r="DO371" s="87"/>
      <c r="DP371" s="87"/>
      <c r="DQ371" s="87"/>
      <c r="DR371" s="87"/>
      <c r="DS371" s="87">
        <v>25000000</v>
      </c>
      <c r="DT371" s="87">
        <v>50000000</v>
      </c>
      <c r="DU371" s="87">
        <v>45786670</v>
      </c>
      <c r="DV371" s="87">
        <v>45786670</v>
      </c>
      <c r="DW371" s="87"/>
      <c r="DX371" s="87"/>
      <c r="DY371" s="87"/>
      <c r="DZ371" s="87"/>
      <c r="EA371" s="87"/>
      <c r="EB371" s="87"/>
      <c r="EC371" s="87"/>
      <c r="ED371" s="87"/>
      <c r="EE371" s="87"/>
      <c r="EF371" s="87"/>
      <c r="EG371" s="87"/>
      <c r="EH371" s="87"/>
      <c r="EI371" s="87"/>
      <c r="EJ371" s="87"/>
      <c r="EK371" s="87"/>
      <c r="EL371" s="87"/>
      <c r="EM371" s="87"/>
      <c r="EN371" s="87"/>
      <c r="EO371" s="87"/>
      <c r="EP371" s="87"/>
      <c r="EQ371" s="87"/>
      <c r="ER371" s="87"/>
      <c r="ES371" s="87"/>
      <c r="ET371" s="87"/>
      <c r="EU371" s="87"/>
      <c r="EV371" s="87"/>
      <c r="EW371" s="85">
        <f t="shared" ref="EW371:EX372" si="818">DJ371+DN371+DS371+DX371+EB371+EF371+EJ371+EN371+ES371</f>
        <v>25000000</v>
      </c>
      <c r="EX371" s="90">
        <f t="shared" si="818"/>
        <v>50000000</v>
      </c>
      <c r="EY371" s="90">
        <f t="shared" ref="EY371:EZ372" si="819">DL371+DP371+DU371+DZ371+ED371+EH371+EL371+EP371+EU371</f>
        <v>45786670</v>
      </c>
      <c r="EZ371" s="90">
        <f t="shared" si="819"/>
        <v>45786670</v>
      </c>
      <c r="FA371" s="192"/>
      <c r="FB371" s="87"/>
      <c r="FC371" s="88"/>
      <c r="FD371" s="88"/>
      <c r="FE371" s="88"/>
      <c r="FF371" s="147"/>
      <c r="FG371" s="87"/>
      <c r="FH371" s="87"/>
      <c r="FI371" s="87"/>
      <c r="FJ371" s="87"/>
      <c r="FK371" s="87"/>
      <c r="FL371" s="87">
        <v>25000000</v>
      </c>
      <c r="FM371" s="87">
        <v>49687000</v>
      </c>
      <c r="FN371" s="87">
        <v>22858332</v>
      </c>
      <c r="FO371" s="87">
        <v>10749000</v>
      </c>
      <c r="FP371" s="87"/>
      <c r="FQ371" s="87"/>
      <c r="FR371" s="87"/>
      <c r="FS371" s="87"/>
      <c r="FT371" s="87"/>
      <c r="FU371" s="87"/>
      <c r="FV371" s="87"/>
      <c r="FW371" s="87"/>
      <c r="FX371" s="87"/>
      <c r="FY371" s="87"/>
      <c r="FZ371" s="87"/>
      <c r="GA371" s="87"/>
      <c r="GB371" s="87"/>
      <c r="GC371" s="87"/>
      <c r="GD371" s="87"/>
      <c r="GE371" s="87"/>
      <c r="GF371" s="87"/>
      <c r="GG371" s="87"/>
      <c r="GH371" s="87"/>
      <c r="GI371" s="87"/>
      <c r="GJ371" s="87"/>
      <c r="GK371" s="87"/>
      <c r="GL371" s="87"/>
      <c r="GM371" s="87"/>
      <c r="GN371" s="87"/>
      <c r="GO371" s="87"/>
      <c r="GP371" s="87"/>
      <c r="GQ371" s="87"/>
      <c r="GR371" s="87"/>
      <c r="GS371" s="87"/>
      <c r="GT371" s="87"/>
      <c r="GU371" s="85">
        <f>FB371+FG371+FL371+FQ371+FV371+GA371+GF371+GK371+GP371</f>
        <v>25000000</v>
      </c>
      <c r="GV371" s="85">
        <f>GQ371+GL371+GG371+GB371+FW371+FR371+FM371+FH371+FC371</f>
        <v>49687000</v>
      </c>
      <c r="GW371" s="85">
        <f>GR371+GM371+GH371+GC371+FX371+FS371+FN371+FI371+FD371</f>
        <v>22858332</v>
      </c>
      <c r="GX371" s="85">
        <f>GS371+GN371+GI371+GD371+FY371+FT371+FO371+FJ371+FE371</f>
        <v>10749000</v>
      </c>
      <c r="GY371" s="85">
        <f>GT371+GO371+GJ371+GE371+FZ371+FU371+FP371+FK371+FF371</f>
        <v>0</v>
      </c>
      <c r="GZ371" s="772">
        <f>BM371+DE371+EW371+GU371</f>
        <v>115000000</v>
      </c>
      <c r="HA371" s="746" t="s">
        <v>1179</v>
      </c>
      <c r="HB371" s="280" t="s">
        <v>1453</v>
      </c>
      <c r="HC371" s="342" t="s">
        <v>1583</v>
      </c>
    </row>
    <row r="372" spans="1:211" ht="65.25" customHeight="1" x14ac:dyDescent="0.2">
      <c r="A372" s="782"/>
      <c r="B372" s="411"/>
      <c r="C372" s="300"/>
      <c r="D372" s="731"/>
      <c r="E372" s="309"/>
      <c r="F372" s="420"/>
      <c r="G372" s="287">
        <v>248</v>
      </c>
      <c r="H372" s="393" t="s">
        <v>835</v>
      </c>
      <c r="I372" s="297" t="s">
        <v>836</v>
      </c>
      <c r="J372" s="284" t="s">
        <v>822</v>
      </c>
      <c r="K372" s="475">
        <v>17</v>
      </c>
      <c r="L372" s="313" t="s">
        <v>58</v>
      </c>
      <c r="M372" s="313" t="s">
        <v>53</v>
      </c>
      <c r="N372" s="313">
        <v>12</v>
      </c>
      <c r="O372" s="281">
        <v>12</v>
      </c>
      <c r="P372" s="438">
        <v>12</v>
      </c>
      <c r="Q372" s="313">
        <v>12</v>
      </c>
      <c r="R372" s="289"/>
      <c r="S372" s="432">
        <v>12</v>
      </c>
      <c r="T372" s="313">
        <v>12</v>
      </c>
      <c r="U372" s="313"/>
      <c r="V372" s="432">
        <v>12</v>
      </c>
      <c r="W372" s="313">
        <v>12</v>
      </c>
      <c r="X372" s="313"/>
      <c r="Y372" s="313"/>
      <c r="Z372" s="581">
        <f>BM372/BM370</f>
        <v>0.5</v>
      </c>
      <c r="AA372" s="287">
        <v>17</v>
      </c>
      <c r="AB372" s="284" t="s">
        <v>837</v>
      </c>
      <c r="AC372" s="57"/>
      <c r="AD372" s="58"/>
      <c r="AE372" s="59"/>
      <c r="AF372" s="59"/>
      <c r="AG372" s="57"/>
      <c r="AH372" s="58"/>
      <c r="AI372" s="58"/>
      <c r="AJ372" s="58"/>
      <c r="AK372" s="57">
        <v>25000000</v>
      </c>
      <c r="AL372" s="55">
        <v>25000000</v>
      </c>
      <c r="AM372" s="55">
        <v>20000000</v>
      </c>
      <c r="AN372" s="55">
        <v>20000000</v>
      </c>
      <c r="AO372" s="57"/>
      <c r="AP372" s="58"/>
      <c r="AQ372" s="58"/>
      <c r="AR372" s="58"/>
      <c r="AS372" s="57"/>
      <c r="AT372" s="58"/>
      <c r="AU372" s="59"/>
      <c r="AV372" s="59"/>
      <c r="AW372" s="57"/>
      <c r="AX372" s="58"/>
      <c r="AY372" s="58"/>
      <c r="AZ372" s="58"/>
      <c r="BA372" s="57"/>
      <c r="BB372" s="58"/>
      <c r="BC372" s="58"/>
      <c r="BD372" s="58"/>
      <c r="BE372" s="57"/>
      <c r="BF372" s="58"/>
      <c r="BG372" s="59"/>
      <c r="BH372" s="59"/>
      <c r="BI372" s="57"/>
      <c r="BJ372" s="58"/>
      <c r="BK372" s="58"/>
      <c r="BL372" s="58"/>
      <c r="BM372" s="53">
        <f>+AC372+AG372+AK372+AO372+AS372+AW372+BA372+BE372+BI372</f>
        <v>25000000</v>
      </c>
      <c r="BN372" s="54">
        <f t="shared" si="816"/>
        <v>25000000</v>
      </c>
      <c r="BO372" s="54">
        <f t="shared" si="816"/>
        <v>20000000</v>
      </c>
      <c r="BP372" s="54">
        <f t="shared" si="816"/>
        <v>20000000</v>
      </c>
      <c r="BQ372" s="87"/>
      <c r="BR372" s="87"/>
      <c r="BS372" s="87"/>
      <c r="BT372" s="87"/>
      <c r="BU372" s="87"/>
      <c r="BV372" s="87"/>
      <c r="BW372" s="87"/>
      <c r="BX372" s="87"/>
      <c r="BY372" s="87"/>
      <c r="BZ372" s="88">
        <v>40000000</v>
      </c>
      <c r="CA372" s="86">
        <v>40000000</v>
      </c>
      <c r="CB372" s="86">
        <v>12000000</v>
      </c>
      <c r="CC372" s="86">
        <v>3324000</v>
      </c>
      <c r="CD372" s="86"/>
      <c r="CE372" s="87"/>
      <c r="CF372" s="87"/>
      <c r="CG372" s="87"/>
      <c r="CH372" s="87"/>
      <c r="CI372" s="87"/>
      <c r="CJ372" s="87"/>
      <c r="CK372" s="87"/>
      <c r="CL372" s="87"/>
      <c r="CM372" s="87"/>
      <c r="CN372" s="87"/>
      <c r="CO372" s="87"/>
      <c r="CP372" s="87"/>
      <c r="CQ372" s="87"/>
      <c r="CR372" s="87"/>
      <c r="CS372" s="87"/>
      <c r="CT372" s="87"/>
      <c r="CU372" s="87"/>
      <c r="CV372" s="87"/>
      <c r="CW372" s="87"/>
      <c r="CX372" s="87"/>
      <c r="CY372" s="87"/>
      <c r="CZ372" s="87"/>
      <c r="DA372" s="87"/>
      <c r="DB372" s="87"/>
      <c r="DC372" s="87"/>
      <c r="DD372" s="87"/>
      <c r="DE372" s="85">
        <f t="shared" si="817"/>
        <v>40000000</v>
      </c>
      <c r="DF372" s="100">
        <f t="shared" si="817"/>
        <v>40000000</v>
      </c>
      <c r="DG372" s="100">
        <f t="shared" si="817"/>
        <v>12000000</v>
      </c>
      <c r="DH372" s="100">
        <f t="shared" si="817"/>
        <v>3324000</v>
      </c>
      <c r="DI372" s="100"/>
      <c r="DJ372" s="87"/>
      <c r="DK372" s="86"/>
      <c r="DL372" s="87"/>
      <c r="DM372" s="87"/>
      <c r="DN372" s="87"/>
      <c r="DO372" s="87"/>
      <c r="DP372" s="87"/>
      <c r="DQ372" s="87"/>
      <c r="DR372" s="87"/>
      <c r="DS372" s="87">
        <v>25000000</v>
      </c>
      <c r="DT372" s="87">
        <v>29000000</v>
      </c>
      <c r="DU372" s="87">
        <v>26000000</v>
      </c>
      <c r="DV372" s="87">
        <v>25150000</v>
      </c>
      <c r="DW372" s="87"/>
      <c r="DX372" s="87"/>
      <c r="DY372" s="87"/>
      <c r="DZ372" s="87"/>
      <c r="EA372" s="87"/>
      <c r="EB372" s="87"/>
      <c r="EC372" s="87"/>
      <c r="ED372" s="87"/>
      <c r="EE372" s="87"/>
      <c r="EF372" s="87"/>
      <c r="EG372" s="87"/>
      <c r="EH372" s="87"/>
      <c r="EI372" s="87"/>
      <c r="EJ372" s="87"/>
      <c r="EK372" s="87"/>
      <c r="EL372" s="87"/>
      <c r="EM372" s="87"/>
      <c r="EN372" s="87"/>
      <c r="EO372" s="87"/>
      <c r="EP372" s="87"/>
      <c r="EQ372" s="87"/>
      <c r="ER372" s="87"/>
      <c r="ES372" s="87"/>
      <c r="ET372" s="87"/>
      <c r="EU372" s="87"/>
      <c r="EV372" s="87"/>
      <c r="EW372" s="85">
        <f t="shared" si="818"/>
        <v>25000000</v>
      </c>
      <c r="EX372" s="90">
        <f t="shared" si="818"/>
        <v>29000000</v>
      </c>
      <c r="EY372" s="90">
        <f t="shared" si="819"/>
        <v>26000000</v>
      </c>
      <c r="EZ372" s="90">
        <f t="shared" si="819"/>
        <v>25150000</v>
      </c>
      <c r="FA372" s="192"/>
      <c r="FB372" s="87"/>
      <c r="FC372" s="88"/>
      <c r="FD372" s="88"/>
      <c r="FE372" s="88"/>
      <c r="FF372" s="147"/>
      <c r="FG372" s="87"/>
      <c r="FH372" s="87">
        <v>30000000</v>
      </c>
      <c r="FI372" s="87"/>
      <c r="FJ372" s="87"/>
      <c r="FK372" s="87"/>
      <c r="FL372" s="87">
        <v>25000000</v>
      </c>
      <c r="FM372" s="87">
        <v>28500000</v>
      </c>
      <c r="FN372" s="87"/>
      <c r="FO372" s="87"/>
      <c r="FP372" s="87"/>
      <c r="FQ372" s="87"/>
      <c r="FR372" s="87"/>
      <c r="FS372" s="87"/>
      <c r="FT372" s="87"/>
      <c r="FU372" s="87"/>
      <c r="FV372" s="87"/>
      <c r="FW372" s="87"/>
      <c r="FX372" s="87"/>
      <c r="FY372" s="87"/>
      <c r="FZ372" s="87"/>
      <c r="GA372" s="87"/>
      <c r="GB372" s="87"/>
      <c r="GC372" s="87"/>
      <c r="GD372" s="87"/>
      <c r="GE372" s="87"/>
      <c r="GF372" s="87"/>
      <c r="GG372" s="87"/>
      <c r="GH372" s="87"/>
      <c r="GI372" s="87"/>
      <c r="GJ372" s="87"/>
      <c r="GK372" s="87"/>
      <c r="GL372" s="87"/>
      <c r="GM372" s="87"/>
      <c r="GN372" s="87"/>
      <c r="GO372" s="87"/>
      <c r="GP372" s="87"/>
      <c r="GQ372" s="87"/>
      <c r="GR372" s="87"/>
      <c r="GS372" s="87"/>
      <c r="GT372" s="87"/>
      <c r="GU372" s="85">
        <f>FB372+FG372+FL372+FQ372+FV372+GA372+GF372+GK372+GP372</f>
        <v>25000000</v>
      </c>
      <c r="GV372" s="85">
        <f>FC372+FH372+FM372+FR372+FW372+GB372+GG372+GL372+GQ372</f>
        <v>58500000</v>
      </c>
      <c r="GW372" s="85">
        <f>FD372+FI372+FN372+FS372+FX372+GC372+GH372+GM372+GR372</f>
        <v>0</v>
      </c>
      <c r="GX372" s="85">
        <f>FE372+FJ372+FO372+FT372+FY372+GD372+GI372+GN372+GS372</f>
        <v>0</v>
      </c>
      <c r="GY372" s="85">
        <f>FF372+FK372+FP372+FU372+FZ372+GE372+GJ372+GO372+GT372</f>
        <v>0</v>
      </c>
      <c r="GZ372" s="772">
        <f>BM372+DE372+EW372+GU372</f>
        <v>115000000</v>
      </c>
      <c r="HA372" s="746" t="s">
        <v>1180</v>
      </c>
      <c r="HB372" s="303"/>
      <c r="HC372" s="303" t="s">
        <v>1501</v>
      </c>
    </row>
    <row r="373" spans="1:211" ht="24.75" customHeight="1" x14ac:dyDescent="0.2">
      <c r="A373" s="782"/>
      <c r="B373" s="252">
        <v>27</v>
      </c>
      <c r="C373" s="355" t="s">
        <v>838</v>
      </c>
      <c r="D373" s="255"/>
      <c r="E373" s="255"/>
      <c r="F373" s="255"/>
      <c r="G373" s="256"/>
      <c r="H373" s="256"/>
      <c r="I373" s="256"/>
      <c r="J373" s="256"/>
      <c r="K373" s="256"/>
      <c r="L373" s="256"/>
      <c r="M373" s="256"/>
      <c r="N373" s="256"/>
      <c r="O373" s="256"/>
      <c r="P373" s="256"/>
      <c r="Q373" s="256"/>
      <c r="R373" s="256"/>
      <c r="S373" s="256"/>
      <c r="T373" s="256"/>
      <c r="U373" s="256"/>
      <c r="V373" s="256"/>
      <c r="W373" s="256"/>
      <c r="X373" s="256"/>
      <c r="Y373" s="256"/>
      <c r="Z373" s="256"/>
      <c r="AA373" s="256"/>
      <c r="AB373" s="256"/>
      <c r="AC373" s="50">
        <f t="shared" ref="AC373:CN373" si="820">AC374+AC381</f>
        <v>0</v>
      </c>
      <c r="AD373" s="50">
        <f t="shared" si="820"/>
        <v>0</v>
      </c>
      <c r="AE373" s="50">
        <f t="shared" si="820"/>
        <v>0</v>
      </c>
      <c r="AF373" s="50">
        <f t="shared" si="820"/>
        <v>0</v>
      </c>
      <c r="AG373" s="50">
        <f t="shared" si="820"/>
        <v>0</v>
      </c>
      <c r="AH373" s="50">
        <f t="shared" si="820"/>
        <v>0</v>
      </c>
      <c r="AI373" s="50">
        <f t="shared" si="820"/>
        <v>0</v>
      </c>
      <c r="AJ373" s="50">
        <f t="shared" si="820"/>
        <v>0</v>
      </c>
      <c r="AK373" s="50">
        <f t="shared" si="820"/>
        <v>580000000</v>
      </c>
      <c r="AL373" s="50">
        <f t="shared" si="820"/>
        <v>580000000</v>
      </c>
      <c r="AM373" s="50">
        <f t="shared" si="820"/>
        <v>290939305</v>
      </c>
      <c r="AN373" s="50">
        <f t="shared" si="820"/>
        <v>219949305</v>
      </c>
      <c r="AO373" s="50">
        <f t="shared" si="820"/>
        <v>0</v>
      </c>
      <c r="AP373" s="50">
        <f t="shared" si="820"/>
        <v>0</v>
      </c>
      <c r="AQ373" s="50">
        <f t="shared" si="820"/>
        <v>0</v>
      </c>
      <c r="AR373" s="50">
        <f t="shared" si="820"/>
        <v>0</v>
      </c>
      <c r="AS373" s="50">
        <f t="shared" si="820"/>
        <v>0</v>
      </c>
      <c r="AT373" s="50">
        <f t="shared" si="820"/>
        <v>0</v>
      </c>
      <c r="AU373" s="50">
        <f t="shared" si="820"/>
        <v>0</v>
      </c>
      <c r="AV373" s="50">
        <f t="shared" si="820"/>
        <v>0</v>
      </c>
      <c r="AW373" s="50">
        <f t="shared" si="820"/>
        <v>0</v>
      </c>
      <c r="AX373" s="50">
        <f t="shared" si="820"/>
        <v>0</v>
      </c>
      <c r="AY373" s="50">
        <f t="shared" si="820"/>
        <v>0</v>
      </c>
      <c r="AZ373" s="50">
        <f t="shared" si="820"/>
        <v>0</v>
      </c>
      <c r="BA373" s="50">
        <f t="shared" si="820"/>
        <v>0</v>
      </c>
      <c r="BB373" s="50">
        <f t="shared" si="820"/>
        <v>0</v>
      </c>
      <c r="BC373" s="50">
        <f t="shared" si="820"/>
        <v>0</v>
      </c>
      <c r="BD373" s="50">
        <f t="shared" si="820"/>
        <v>0</v>
      </c>
      <c r="BE373" s="50">
        <f t="shared" si="820"/>
        <v>0</v>
      </c>
      <c r="BF373" s="50">
        <f t="shared" si="820"/>
        <v>0</v>
      </c>
      <c r="BG373" s="50">
        <f t="shared" si="820"/>
        <v>0</v>
      </c>
      <c r="BH373" s="50">
        <f t="shared" si="820"/>
        <v>0</v>
      </c>
      <c r="BI373" s="50">
        <f t="shared" si="820"/>
        <v>1000000000</v>
      </c>
      <c r="BJ373" s="50">
        <f t="shared" si="820"/>
        <v>0</v>
      </c>
      <c r="BK373" s="50">
        <f t="shared" si="820"/>
        <v>0</v>
      </c>
      <c r="BL373" s="50">
        <f t="shared" si="820"/>
        <v>0</v>
      </c>
      <c r="BM373" s="50">
        <f t="shared" si="820"/>
        <v>1580000000</v>
      </c>
      <c r="BN373" s="50">
        <f t="shared" si="820"/>
        <v>580000000</v>
      </c>
      <c r="BO373" s="50">
        <f t="shared" si="820"/>
        <v>290939305</v>
      </c>
      <c r="BP373" s="50">
        <f t="shared" si="820"/>
        <v>219949305</v>
      </c>
      <c r="BQ373" s="50">
        <f t="shared" si="820"/>
        <v>0</v>
      </c>
      <c r="BR373" s="50">
        <f t="shared" si="820"/>
        <v>0</v>
      </c>
      <c r="BS373" s="50">
        <f t="shared" si="820"/>
        <v>0</v>
      </c>
      <c r="BT373" s="50">
        <f t="shared" si="820"/>
        <v>0</v>
      </c>
      <c r="BU373" s="50">
        <f t="shared" si="820"/>
        <v>0</v>
      </c>
      <c r="BV373" s="50">
        <f t="shared" si="820"/>
        <v>245500000</v>
      </c>
      <c r="BW373" s="50">
        <f t="shared" si="820"/>
        <v>219905210</v>
      </c>
      <c r="BX373" s="50">
        <f t="shared" si="820"/>
        <v>219905210</v>
      </c>
      <c r="BY373" s="50">
        <f t="shared" si="820"/>
        <v>0</v>
      </c>
      <c r="BZ373" s="50">
        <f t="shared" si="820"/>
        <v>580000000</v>
      </c>
      <c r="CA373" s="50">
        <f t="shared" si="820"/>
        <v>500000000</v>
      </c>
      <c r="CB373" s="50">
        <f t="shared" si="820"/>
        <v>459812968</v>
      </c>
      <c r="CC373" s="50">
        <f t="shared" si="820"/>
        <v>456107118</v>
      </c>
      <c r="CD373" s="50">
        <f t="shared" si="820"/>
        <v>42000000</v>
      </c>
      <c r="CE373" s="50">
        <f t="shared" si="820"/>
        <v>0</v>
      </c>
      <c r="CF373" s="50">
        <f t="shared" si="820"/>
        <v>0</v>
      </c>
      <c r="CG373" s="50">
        <f t="shared" si="820"/>
        <v>0</v>
      </c>
      <c r="CH373" s="50">
        <f t="shared" si="820"/>
        <v>0</v>
      </c>
      <c r="CI373" s="50">
        <f t="shared" si="820"/>
        <v>0</v>
      </c>
      <c r="CJ373" s="50">
        <f t="shared" si="820"/>
        <v>0</v>
      </c>
      <c r="CK373" s="50">
        <f t="shared" si="820"/>
        <v>0</v>
      </c>
      <c r="CL373" s="50">
        <f t="shared" si="820"/>
        <v>0</v>
      </c>
      <c r="CM373" s="50">
        <f t="shared" si="820"/>
        <v>0</v>
      </c>
      <c r="CN373" s="50">
        <f t="shared" si="820"/>
        <v>0</v>
      </c>
      <c r="CO373" s="50">
        <f t="shared" ref="CO373:EV373" si="821">CO374+CO381</f>
        <v>0</v>
      </c>
      <c r="CP373" s="50">
        <f t="shared" si="821"/>
        <v>0</v>
      </c>
      <c r="CQ373" s="50">
        <f t="shared" si="821"/>
        <v>0</v>
      </c>
      <c r="CR373" s="50">
        <f t="shared" si="821"/>
        <v>0</v>
      </c>
      <c r="CS373" s="50">
        <f t="shared" si="821"/>
        <v>0</v>
      </c>
      <c r="CT373" s="50">
        <f t="shared" si="821"/>
        <v>0</v>
      </c>
      <c r="CU373" s="50">
        <f t="shared" si="821"/>
        <v>0</v>
      </c>
      <c r="CV373" s="50">
        <f t="shared" si="821"/>
        <v>0</v>
      </c>
      <c r="CW373" s="50">
        <f t="shared" si="821"/>
        <v>0</v>
      </c>
      <c r="CX373" s="50">
        <f t="shared" si="821"/>
        <v>0</v>
      </c>
      <c r="CY373" s="50">
        <f t="shared" si="821"/>
        <v>0</v>
      </c>
      <c r="CZ373" s="50">
        <f t="shared" si="821"/>
        <v>0</v>
      </c>
      <c r="DA373" s="50">
        <f t="shared" si="821"/>
        <v>1000000000</v>
      </c>
      <c r="DB373" s="50">
        <f t="shared" si="821"/>
        <v>0</v>
      </c>
      <c r="DC373" s="50">
        <f t="shared" si="821"/>
        <v>0</v>
      </c>
      <c r="DD373" s="50">
        <f t="shared" si="821"/>
        <v>0</v>
      </c>
      <c r="DE373" s="50">
        <f t="shared" si="821"/>
        <v>1580000000</v>
      </c>
      <c r="DF373" s="50">
        <f t="shared" si="821"/>
        <v>745500000</v>
      </c>
      <c r="DG373" s="50">
        <f t="shared" si="821"/>
        <v>679718178</v>
      </c>
      <c r="DH373" s="50">
        <f t="shared" si="821"/>
        <v>676012328</v>
      </c>
      <c r="DI373" s="50">
        <f t="shared" si="821"/>
        <v>42000000</v>
      </c>
      <c r="DJ373" s="50">
        <f t="shared" si="821"/>
        <v>0</v>
      </c>
      <c r="DK373" s="50">
        <f t="shared" si="821"/>
        <v>0</v>
      </c>
      <c r="DL373" s="50">
        <f t="shared" si="821"/>
        <v>0</v>
      </c>
      <c r="DM373" s="50">
        <f t="shared" si="821"/>
        <v>0</v>
      </c>
      <c r="DN373" s="50">
        <f t="shared" si="821"/>
        <v>0</v>
      </c>
      <c r="DO373" s="50">
        <f t="shared" si="821"/>
        <v>240000000</v>
      </c>
      <c r="DP373" s="50">
        <f t="shared" si="821"/>
        <v>62284215</v>
      </c>
      <c r="DQ373" s="50">
        <f t="shared" si="821"/>
        <v>58521344</v>
      </c>
      <c r="DR373" s="50">
        <f t="shared" si="821"/>
        <v>0</v>
      </c>
      <c r="DS373" s="50">
        <f t="shared" si="821"/>
        <v>580000000</v>
      </c>
      <c r="DT373" s="50">
        <f t="shared" si="821"/>
        <v>513000000</v>
      </c>
      <c r="DU373" s="50">
        <f t="shared" si="821"/>
        <v>460186074</v>
      </c>
      <c r="DV373" s="50">
        <f t="shared" si="821"/>
        <v>398372282</v>
      </c>
      <c r="DW373" s="50">
        <f t="shared" si="821"/>
        <v>0</v>
      </c>
      <c r="DX373" s="50">
        <f t="shared" si="821"/>
        <v>0</v>
      </c>
      <c r="DY373" s="50">
        <f t="shared" si="821"/>
        <v>0</v>
      </c>
      <c r="DZ373" s="50">
        <f t="shared" si="821"/>
        <v>0</v>
      </c>
      <c r="EA373" s="50">
        <f t="shared" si="821"/>
        <v>0</v>
      </c>
      <c r="EB373" s="50">
        <f t="shared" si="821"/>
        <v>0</v>
      </c>
      <c r="EC373" s="50">
        <f t="shared" si="821"/>
        <v>0</v>
      </c>
      <c r="ED373" s="50">
        <f t="shared" si="821"/>
        <v>0</v>
      </c>
      <c r="EE373" s="50">
        <f t="shared" si="821"/>
        <v>0</v>
      </c>
      <c r="EF373" s="50">
        <f t="shared" si="821"/>
        <v>0</v>
      </c>
      <c r="EG373" s="50">
        <f t="shared" si="821"/>
        <v>0</v>
      </c>
      <c r="EH373" s="50">
        <f t="shared" si="821"/>
        <v>0</v>
      </c>
      <c r="EI373" s="50">
        <f t="shared" si="821"/>
        <v>0</v>
      </c>
      <c r="EJ373" s="50">
        <f t="shared" si="821"/>
        <v>0</v>
      </c>
      <c r="EK373" s="50">
        <f t="shared" si="821"/>
        <v>0</v>
      </c>
      <c r="EL373" s="50">
        <f t="shared" si="821"/>
        <v>0</v>
      </c>
      <c r="EM373" s="50">
        <f t="shared" si="821"/>
        <v>0</v>
      </c>
      <c r="EN373" s="50">
        <f t="shared" si="821"/>
        <v>0</v>
      </c>
      <c r="EO373" s="50">
        <f t="shared" si="821"/>
        <v>0</v>
      </c>
      <c r="EP373" s="50">
        <f t="shared" si="821"/>
        <v>0</v>
      </c>
      <c r="EQ373" s="50">
        <f t="shared" si="821"/>
        <v>0</v>
      </c>
      <c r="ER373" s="50">
        <f t="shared" si="821"/>
        <v>0</v>
      </c>
      <c r="ES373" s="50">
        <f t="shared" si="821"/>
        <v>1000000000</v>
      </c>
      <c r="ET373" s="50">
        <f t="shared" si="821"/>
        <v>0</v>
      </c>
      <c r="EU373" s="50">
        <f t="shared" si="821"/>
        <v>0</v>
      </c>
      <c r="EV373" s="50">
        <f t="shared" si="821"/>
        <v>0</v>
      </c>
      <c r="EW373" s="50">
        <f t="shared" ref="EW373" si="822">EW374+EW381</f>
        <v>1580000000</v>
      </c>
      <c r="EX373" s="50">
        <f t="shared" ref="EX373:GZ373" si="823">EX374+EX381</f>
        <v>753000000</v>
      </c>
      <c r="EY373" s="50">
        <f t="shared" si="823"/>
        <v>522470289</v>
      </c>
      <c r="EZ373" s="50">
        <f t="shared" si="823"/>
        <v>456893626</v>
      </c>
      <c r="FA373" s="50">
        <f t="shared" si="823"/>
        <v>0</v>
      </c>
      <c r="FB373" s="50">
        <f t="shared" si="823"/>
        <v>0</v>
      </c>
      <c r="FC373" s="50">
        <f t="shared" si="823"/>
        <v>0</v>
      </c>
      <c r="FD373" s="50">
        <f t="shared" si="823"/>
        <v>0</v>
      </c>
      <c r="FE373" s="50">
        <f t="shared" si="823"/>
        <v>0</v>
      </c>
      <c r="FF373" s="50">
        <f t="shared" si="823"/>
        <v>0</v>
      </c>
      <c r="FG373" s="50">
        <f t="shared" si="823"/>
        <v>0</v>
      </c>
      <c r="FH373" s="50">
        <f t="shared" si="823"/>
        <v>309110500</v>
      </c>
      <c r="FI373" s="50">
        <f t="shared" si="823"/>
        <v>102989933</v>
      </c>
      <c r="FJ373" s="50">
        <f t="shared" si="823"/>
        <v>0</v>
      </c>
      <c r="FK373" s="50">
        <f t="shared" si="823"/>
        <v>3762871</v>
      </c>
      <c r="FL373" s="50">
        <f t="shared" si="823"/>
        <v>580000000</v>
      </c>
      <c r="FM373" s="50">
        <f t="shared" si="823"/>
        <v>610533533</v>
      </c>
      <c r="FN373" s="50">
        <f t="shared" si="823"/>
        <v>337327797</v>
      </c>
      <c r="FO373" s="50">
        <f t="shared" si="823"/>
        <v>20396000</v>
      </c>
      <c r="FP373" s="50">
        <f t="shared" si="823"/>
        <v>6358258</v>
      </c>
      <c r="FQ373" s="50">
        <f t="shared" si="823"/>
        <v>0</v>
      </c>
      <c r="FR373" s="50">
        <f t="shared" si="823"/>
        <v>0</v>
      </c>
      <c r="FS373" s="50">
        <f t="shared" si="823"/>
        <v>0</v>
      </c>
      <c r="FT373" s="50">
        <f t="shared" si="823"/>
        <v>0</v>
      </c>
      <c r="FU373" s="50">
        <f t="shared" si="823"/>
        <v>0</v>
      </c>
      <c r="FV373" s="50">
        <f t="shared" si="823"/>
        <v>0</v>
      </c>
      <c r="FW373" s="50">
        <f t="shared" si="823"/>
        <v>0</v>
      </c>
      <c r="FX373" s="50">
        <f t="shared" si="823"/>
        <v>0</v>
      </c>
      <c r="FY373" s="50">
        <f t="shared" si="823"/>
        <v>0</v>
      </c>
      <c r="FZ373" s="50">
        <f t="shared" si="823"/>
        <v>0</v>
      </c>
      <c r="GA373" s="50">
        <f t="shared" si="823"/>
        <v>0</v>
      </c>
      <c r="GB373" s="50">
        <f t="shared" si="823"/>
        <v>0</v>
      </c>
      <c r="GC373" s="50">
        <f t="shared" si="823"/>
        <v>0</v>
      </c>
      <c r="GD373" s="50">
        <f t="shared" si="823"/>
        <v>0</v>
      </c>
      <c r="GE373" s="50">
        <f t="shared" si="823"/>
        <v>0</v>
      </c>
      <c r="GF373" s="50">
        <f t="shared" si="823"/>
        <v>0</v>
      </c>
      <c r="GG373" s="50">
        <f t="shared" si="823"/>
        <v>0</v>
      </c>
      <c r="GH373" s="50">
        <f t="shared" si="823"/>
        <v>0</v>
      </c>
      <c r="GI373" s="50">
        <f t="shared" si="823"/>
        <v>0</v>
      </c>
      <c r="GJ373" s="50">
        <f t="shared" si="823"/>
        <v>0</v>
      </c>
      <c r="GK373" s="50">
        <f t="shared" si="823"/>
        <v>0</v>
      </c>
      <c r="GL373" s="50">
        <f t="shared" si="823"/>
        <v>0</v>
      </c>
      <c r="GM373" s="50">
        <f t="shared" si="823"/>
        <v>0</v>
      </c>
      <c r="GN373" s="50">
        <f t="shared" si="823"/>
        <v>0</v>
      </c>
      <c r="GO373" s="50">
        <f t="shared" si="823"/>
        <v>0</v>
      </c>
      <c r="GP373" s="50">
        <f t="shared" si="823"/>
        <v>1000000000</v>
      </c>
      <c r="GQ373" s="50">
        <f t="shared" si="823"/>
        <v>0</v>
      </c>
      <c r="GR373" s="50">
        <f t="shared" si="823"/>
        <v>0</v>
      </c>
      <c r="GS373" s="50">
        <f t="shared" si="823"/>
        <v>0</v>
      </c>
      <c r="GT373" s="50">
        <f t="shared" si="823"/>
        <v>0</v>
      </c>
      <c r="GU373" s="50">
        <f t="shared" si="823"/>
        <v>1580000000</v>
      </c>
      <c r="GV373" s="50">
        <f t="shared" si="823"/>
        <v>919644033</v>
      </c>
      <c r="GW373" s="50">
        <f t="shared" si="823"/>
        <v>440317730</v>
      </c>
      <c r="GX373" s="50">
        <f t="shared" si="823"/>
        <v>20396000</v>
      </c>
      <c r="GY373" s="50">
        <f t="shared" si="823"/>
        <v>10121129</v>
      </c>
      <c r="GZ373" s="768">
        <f t="shared" si="823"/>
        <v>6320000000</v>
      </c>
      <c r="HA373" s="256"/>
      <c r="HB373" s="263"/>
      <c r="HC373" s="326"/>
    </row>
    <row r="374" spans="1:211" ht="24.75" customHeight="1" x14ac:dyDescent="0.2">
      <c r="A374" s="782"/>
      <c r="B374" s="783"/>
      <c r="C374" s="266">
        <v>85</v>
      </c>
      <c r="D374" s="267" t="s">
        <v>839</v>
      </c>
      <c r="E374" s="270"/>
      <c r="F374" s="270"/>
      <c r="G374" s="271"/>
      <c r="H374" s="271"/>
      <c r="I374" s="271"/>
      <c r="J374" s="271"/>
      <c r="K374" s="271"/>
      <c r="L374" s="271"/>
      <c r="M374" s="271"/>
      <c r="N374" s="271"/>
      <c r="O374" s="271"/>
      <c r="P374" s="271"/>
      <c r="Q374" s="271"/>
      <c r="R374" s="271"/>
      <c r="S374" s="271"/>
      <c r="T374" s="271"/>
      <c r="U374" s="271"/>
      <c r="V374" s="271"/>
      <c r="W374" s="271"/>
      <c r="X374" s="271"/>
      <c r="Y374" s="271"/>
      <c r="Z374" s="271"/>
      <c r="AA374" s="271"/>
      <c r="AB374" s="271"/>
      <c r="AC374" s="51">
        <f t="shared" ref="AC374:BL374" si="824">SUM(AC375:AC380)</f>
        <v>0</v>
      </c>
      <c r="AD374" s="51">
        <f t="shared" si="824"/>
        <v>0</v>
      </c>
      <c r="AE374" s="51">
        <f t="shared" si="824"/>
        <v>0</v>
      </c>
      <c r="AF374" s="51">
        <f t="shared" si="824"/>
        <v>0</v>
      </c>
      <c r="AG374" s="51">
        <f t="shared" si="824"/>
        <v>0</v>
      </c>
      <c r="AH374" s="51">
        <f t="shared" si="824"/>
        <v>0</v>
      </c>
      <c r="AI374" s="51">
        <f t="shared" si="824"/>
        <v>0</v>
      </c>
      <c r="AJ374" s="51">
        <f t="shared" si="824"/>
        <v>0</v>
      </c>
      <c r="AK374" s="51">
        <f t="shared" si="824"/>
        <v>500000000</v>
      </c>
      <c r="AL374" s="51">
        <f t="shared" si="824"/>
        <v>500000000</v>
      </c>
      <c r="AM374" s="51">
        <f t="shared" si="824"/>
        <v>234527805</v>
      </c>
      <c r="AN374" s="51">
        <f t="shared" si="824"/>
        <v>163537805</v>
      </c>
      <c r="AO374" s="51">
        <f t="shared" si="824"/>
        <v>0</v>
      </c>
      <c r="AP374" s="51">
        <f t="shared" si="824"/>
        <v>0</v>
      </c>
      <c r="AQ374" s="51">
        <f t="shared" si="824"/>
        <v>0</v>
      </c>
      <c r="AR374" s="51">
        <f t="shared" si="824"/>
        <v>0</v>
      </c>
      <c r="AS374" s="51">
        <f t="shared" si="824"/>
        <v>0</v>
      </c>
      <c r="AT374" s="51">
        <f t="shared" si="824"/>
        <v>0</v>
      </c>
      <c r="AU374" s="51">
        <f t="shared" si="824"/>
        <v>0</v>
      </c>
      <c r="AV374" s="51">
        <f t="shared" si="824"/>
        <v>0</v>
      </c>
      <c r="AW374" s="51">
        <f t="shared" si="824"/>
        <v>0</v>
      </c>
      <c r="AX374" s="51">
        <f t="shared" si="824"/>
        <v>0</v>
      </c>
      <c r="AY374" s="51">
        <f t="shared" si="824"/>
        <v>0</v>
      </c>
      <c r="AZ374" s="51">
        <f t="shared" si="824"/>
        <v>0</v>
      </c>
      <c r="BA374" s="51">
        <f t="shared" si="824"/>
        <v>0</v>
      </c>
      <c r="BB374" s="51">
        <f t="shared" si="824"/>
        <v>0</v>
      </c>
      <c r="BC374" s="51">
        <f t="shared" si="824"/>
        <v>0</v>
      </c>
      <c r="BD374" s="51">
        <f t="shared" si="824"/>
        <v>0</v>
      </c>
      <c r="BE374" s="51">
        <f t="shared" si="824"/>
        <v>0</v>
      </c>
      <c r="BF374" s="51">
        <f t="shared" si="824"/>
        <v>0</v>
      </c>
      <c r="BG374" s="51">
        <f t="shared" si="824"/>
        <v>0</v>
      </c>
      <c r="BH374" s="51">
        <f t="shared" si="824"/>
        <v>0</v>
      </c>
      <c r="BI374" s="51">
        <f t="shared" si="824"/>
        <v>1000000000</v>
      </c>
      <c r="BJ374" s="51">
        <f t="shared" si="824"/>
        <v>0</v>
      </c>
      <c r="BK374" s="51">
        <f t="shared" si="824"/>
        <v>0</v>
      </c>
      <c r="BL374" s="51">
        <f t="shared" si="824"/>
        <v>0</v>
      </c>
      <c r="BM374" s="51">
        <f t="shared" ref="BM374:DX374" si="825">SUM(BM375:BM380)</f>
        <v>1500000000</v>
      </c>
      <c r="BN374" s="51">
        <f t="shared" si="825"/>
        <v>500000000</v>
      </c>
      <c r="BO374" s="51">
        <f t="shared" si="825"/>
        <v>234527805</v>
      </c>
      <c r="BP374" s="51">
        <f t="shared" si="825"/>
        <v>163537805</v>
      </c>
      <c r="BQ374" s="51">
        <f t="shared" si="825"/>
        <v>0</v>
      </c>
      <c r="BR374" s="51">
        <f t="shared" si="825"/>
        <v>0</v>
      </c>
      <c r="BS374" s="51">
        <f t="shared" si="825"/>
        <v>0</v>
      </c>
      <c r="BT374" s="51">
        <f t="shared" si="825"/>
        <v>0</v>
      </c>
      <c r="BU374" s="51">
        <f t="shared" si="825"/>
        <v>0</v>
      </c>
      <c r="BV374" s="51">
        <f t="shared" si="825"/>
        <v>225000000</v>
      </c>
      <c r="BW374" s="51">
        <f t="shared" si="825"/>
        <v>199405210</v>
      </c>
      <c r="BX374" s="51">
        <f t="shared" si="825"/>
        <v>199405210</v>
      </c>
      <c r="BY374" s="51">
        <f t="shared" si="825"/>
        <v>0</v>
      </c>
      <c r="BZ374" s="51">
        <f t="shared" si="825"/>
        <v>500000000</v>
      </c>
      <c r="CA374" s="51">
        <f t="shared" si="825"/>
        <v>420000000</v>
      </c>
      <c r="CB374" s="51">
        <f t="shared" si="825"/>
        <v>384857968</v>
      </c>
      <c r="CC374" s="51">
        <f t="shared" si="825"/>
        <v>381152118</v>
      </c>
      <c r="CD374" s="51">
        <f t="shared" si="825"/>
        <v>42000000</v>
      </c>
      <c r="CE374" s="51">
        <f t="shared" si="825"/>
        <v>0</v>
      </c>
      <c r="CF374" s="51">
        <f t="shared" si="825"/>
        <v>0</v>
      </c>
      <c r="CG374" s="51">
        <f t="shared" si="825"/>
        <v>0</v>
      </c>
      <c r="CH374" s="51">
        <f t="shared" si="825"/>
        <v>0</v>
      </c>
      <c r="CI374" s="51">
        <f t="shared" si="825"/>
        <v>0</v>
      </c>
      <c r="CJ374" s="51">
        <f t="shared" si="825"/>
        <v>0</v>
      </c>
      <c r="CK374" s="51">
        <f t="shared" si="825"/>
        <v>0</v>
      </c>
      <c r="CL374" s="51">
        <f t="shared" si="825"/>
        <v>0</v>
      </c>
      <c r="CM374" s="51">
        <f t="shared" si="825"/>
        <v>0</v>
      </c>
      <c r="CN374" s="51">
        <f t="shared" si="825"/>
        <v>0</v>
      </c>
      <c r="CO374" s="51">
        <f t="shared" si="825"/>
        <v>0</v>
      </c>
      <c r="CP374" s="51">
        <f t="shared" si="825"/>
        <v>0</v>
      </c>
      <c r="CQ374" s="51">
        <f t="shared" si="825"/>
        <v>0</v>
      </c>
      <c r="CR374" s="51">
        <f t="shared" si="825"/>
        <v>0</v>
      </c>
      <c r="CS374" s="51">
        <f t="shared" si="825"/>
        <v>0</v>
      </c>
      <c r="CT374" s="51">
        <f t="shared" si="825"/>
        <v>0</v>
      </c>
      <c r="CU374" s="51">
        <f t="shared" si="825"/>
        <v>0</v>
      </c>
      <c r="CV374" s="51">
        <f t="shared" si="825"/>
        <v>0</v>
      </c>
      <c r="CW374" s="51">
        <f t="shared" si="825"/>
        <v>0</v>
      </c>
      <c r="CX374" s="51">
        <f t="shared" si="825"/>
        <v>0</v>
      </c>
      <c r="CY374" s="51">
        <f t="shared" si="825"/>
        <v>0</v>
      </c>
      <c r="CZ374" s="51">
        <f t="shared" si="825"/>
        <v>0</v>
      </c>
      <c r="DA374" s="51">
        <f t="shared" si="825"/>
        <v>1000000000</v>
      </c>
      <c r="DB374" s="51">
        <f t="shared" si="825"/>
        <v>0</v>
      </c>
      <c r="DC374" s="51">
        <f t="shared" si="825"/>
        <v>0</v>
      </c>
      <c r="DD374" s="51">
        <f t="shared" si="825"/>
        <v>0</v>
      </c>
      <c r="DE374" s="51">
        <f t="shared" si="825"/>
        <v>1500000000</v>
      </c>
      <c r="DF374" s="51">
        <f t="shared" si="825"/>
        <v>645000000</v>
      </c>
      <c r="DG374" s="51">
        <f t="shared" si="825"/>
        <v>584263178</v>
      </c>
      <c r="DH374" s="51">
        <f t="shared" si="825"/>
        <v>580557328</v>
      </c>
      <c r="DI374" s="51">
        <f t="shared" si="825"/>
        <v>42000000</v>
      </c>
      <c r="DJ374" s="51">
        <f t="shared" si="825"/>
        <v>0</v>
      </c>
      <c r="DK374" s="51">
        <f t="shared" si="825"/>
        <v>0</v>
      </c>
      <c r="DL374" s="51">
        <f t="shared" si="825"/>
        <v>0</v>
      </c>
      <c r="DM374" s="51">
        <f t="shared" si="825"/>
        <v>0</v>
      </c>
      <c r="DN374" s="51">
        <f t="shared" si="825"/>
        <v>0</v>
      </c>
      <c r="DO374" s="51">
        <f t="shared" si="825"/>
        <v>170000000</v>
      </c>
      <c r="DP374" s="51">
        <f t="shared" si="825"/>
        <v>2500000</v>
      </c>
      <c r="DQ374" s="51">
        <f t="shared" si="825"/>
        <v>2500000</v>
      </c>
      <c r="DR374" s="51">
        <f t="shared" si="825"/>
        <v>0</v>
      </c>
      <c r="DS374" s="51">
        <f t="shared" si="825"/>
        <v>500000000</v>
      </c>
      <c r="DT374" s="51">
        <f t="shared" si="825"/>
        <v>413000000</v>
      </c>
      <c r="DU374" s="51">
        <f t="shared" si="825"/>
        <v>367435930</v>
      </c>
      <c r="DV374" s="51">
        <f t="shared" si="825"/>
        <v>305622138</v>
      </c>
      <c r="DW374" s="51">
        <f t="shared" si="825"/>
        <v>0</v>
      </c>
      <c r="DX374" s="51">
        <f t="shared" si="825"/>
        <v>0</v>
      </c>
      <c r="DY374" s="51">
        <f t="shared" ref="DY374:EW374" si="826">SUM(DY375:DY380)</f>
        <v>0</v>
      </c>
      <c r="DZ374" s="51">
        <f t="shared" si="826"/>
        <v>0</v>
      </c>
      <c r="EA374" s="51">
        <f t="shared" si="826"/>
        <v>0</v>
      </c>
      <c r="EB374" s="51">
        <f t="shared" si="826"/>
        <v>0</v>
      </c>
      <c r="EC374" s="51">
        <f t="shared" si="826"/>
        <v>0</v>
      </c>
      <c r="ED374" s="51">
        <f t="shared" si="826"/>
        <v>0</v>
      </c>
      <c r="EE374" s="51">
        <f t="shared" si="826"/>
        <v>0</v>
      </c>
      <c r="EF374" s="51">
        <f t="shared" si="826"/>
        <v>0</v>
      </c>
      <c r="EG374" s="51">
        <f t="shared" si="826"/>
        <v>0</v>
      </c>
      <c r="EH374" s="51">
        <f t="shared" si="826"/>
        <v>0</v>
      </c>
      <c r="EI374" s="51">
        <f t="shared" si="826"/>
        <v>0</v>
      </c>
      <c r="EJ374" s="51">
        <f t="shared" si="826"/>
        <v>0</v>
      </c>
      <c r="EK374" s="51">
        <f t="shared" si="826"/>
        <v>0</v>
      </c>
      <c r="EL374" s="51">
        <f t="shared" si="826"/>
        <v>0</v>
      </c>
      <c r="EM374" s="51">
        <f t="shared" si="826"/>
        <v>0</v>
      </c>
      <c r="EN374" s="51">
        <f t="shared" si="826"/>
        <v>0</v>
      </c>
      <c r="EO374" s="51">
        <f t="shared" si="826"/>
        <v>0</v>
      </c>
      <c r="EP374" s="51">
        <f t="shared" si="826"/>
        <v>0</v>
      </c>
      <c r="EQ374" s="51">
        <f t="shared" si="826"/>
        <v>0</v>
      </c>
      <c r="ER374" s="51">
        <f t="shared" si="826"/>
        <v>0</v>
      </c>
      <c r="ES374" s="51">
        <f t="shared" si="826"/>
        <v>1000000000</v>
      </c>
      <c r="ET374" s="51">
        <f t="shared" si="826"/>
        <v>0</v>
      </c>
      <c r="EU374" s="51">
        <f t="shared" si="826"/>
        <v>0</v>
      </c>
      <c r="EV374" s="51">
        <f t="shared" si="826"/>
        <v>0</v>
      </c>
      <c r="EW374" s="51">
        <f t="shared" si="826"/>
        <v>1500000000</v>
      </c>
      <c r="EX374" s="51">
        <f t="shared" ref="EX374:GZ374" si="827">SUM(EX375:EX380)</f>
        <v>583000000</v>
      </c>
      <c r="EY374" s="51">
        <f t="shared" si="827"/>
        <v>369935930</v>
      </c>
      <c r="EZ374" s="51">
        <f t="shared" si="827"/>
        <v>308122138</v>
      </c>
      <c r="FA374" s="51">
        <f t="shared" si="827"/>
        <v>0</v>
      </c>
      <c r="FB374" s="51">
        <f t="shared" si="827"/>
        <v>0</v>
      </c>
      <c r="FC374" s="51">
        <f t="shared" si="827"/>
        <v>0</v>
      </c>
      <c r="FD374" s="51">
        <f t="shared" si="827"/>
        <v>0</v>
      </c>
      <c r="FE374" s="51">
        <f t="shared" si="827"/>
        <v>0</v>
      </c>
      <c r="FF374" s="51">
        <f t="shared" si="827"/>
        <v>0</v>
      </c>
      <c r="FG374" s="51">
        <f t="shared" si="827"/>
        <v>0</v>
      </c>
      <c r="FH374" s="51">
        <f t="shared" si="827"/>
        <v>309110500</v>
      </c>
      <c r="FI374" s="51">
        <f t="shared" si="827"/>
        <v>102989933</v>
      </c>
      <c r="FJ374" s="51">
        <f t="shared" si="827"/>
        <v>0</v>
      </c>
      <c r="FK374" s="51">
        <f t="shared" si="827"/>
        <v>0</v>
      </c>
      <c r="FL374" s="51">
        <f t="shared" si="827"/>
        <v>500000000</v>
      </c>
      <c r="FM374" s="51">
        <f t="shared" si="827"/>
        <v>511161133</v>
      </c>
      <c r="FN374" s="51">
        <f t="shared" si="827"/>
        <v>262949465</v>
      </c>
      <c r="FO374" s="51">
        <f t="shared" si="827"/>
        <v>7313000</v>
      </c>
      <c r="FP374" s="51">
        <f t="shared" si="827"/>
        <v>6358258</v>
      </c>
      <c r="FQ374" s="51">
        <f t="shared" si="827"/>
        <v>0</v>
      </c>
      <c r="FR374" s="51">
        <f t="shared" si="827"/>
        <v>0</v>
      </c>
      <c r="FS374" s="51">
        <f t="shared" si="827"/>
        <v>0</v>
      </c>
      <c r="FT374" s="51">
        <f t="shared" si="827"/>
        <v>0</v>
      </c>
      <c r="FU374" s="51">
        <f t="shared" si="827"/>
        <v>0</v>
      </c>
      <c r="FV374" s="51">
        <f t="shared" si="827"/>
        <v>0</v>
      </c>
      <c r="FW374" s="51">
        <f t="shared" si="827"/>
        <v>0</v>
      </c>
      <c r="FX374" s="51">
        <f t="shared" si="827"/>
        <v>0</v>
      </c>
      <c r="FY374" s="51">
        <f t="shared" si="827"/>
        <v>0</v>
      </c>
      <c r="FZ374" s="51">
        <f t="shared" si="827"/>
        <v>0</v>
      </c>
      <c r="GA374" s="51">
        <f t="shared" si="827"/>
        <v>0</v>
      </c>
      <c r="GB374" s="51">
        <f t="shared" si="827"/>
        <v>0</v>
      </c>
      <c r="GC374" s="51">
        <f t="shared" si="827"/>
        <v>0</v>
      </c>
      <c r="GD374" s="51">
        <f t="shared" si="827"/>
        <v>0</v>
      </c>
      <c r="GE374" s="51">
        <f t="shared" si="827"/>
        <v>0</v>
      </c>
      <c r="GF374" s="51">
        <f t="shared" si="827"/>
        <v>0</v>
      </c>
      <c r="GG374" s="51">
        <f t="shared" si="827"/>
        <v>0</v>
      </c>
      <c r="GH374" s="51">
        <f t="shared" si="827"/>
        <v>0</v>
      </c>
      <c r="GI374" s="51">
        <f t="shared" si="827"/>
        <v>0</v>
      </c>
      <c r="GJ374" s="51">
        <f t="shared" si="827"/>
        <v>0</v>
      </c>
      <c r="GK374" s="51">
        <f t="shared" si="827"/>
        <v>0</v>
      </c>
      <c r="GL374" s="51">
        <f t="shared" si="827"/>
        <v>0</v>
      </c>
      <c r="GM374" s="51">
        <f t="shared" si="827"/>
        <v>0</v>
      </c>
      <c r="GN374" s="51">
        <f t="shared" si="827"/>
        <v>0</v>
      </c>
      <c r="GO374" s="51">
        <f t="shared" si="827"/>
        <v>0</v>
      </c>
      <c r="GP374" s="51">
        <f t="shared" si="827"/>
        <v>1000000000</v>
      </c>
      <c r="GQ374" s="51">
        <f t="shared" si="827"/>
        <v>0</v>
      </c>
      <c r="GR374" s="51">
        <f t="shared" si="827"/>
        <v>0</v>
      </c>
      <c r="GS374" s="51">
        <f t="shared" si="827"/>
        <v>0</v>
      </c>
      <c r="GT374" s="51">
        <f t="shared" si="827"/>
        <v>0</v>
      </c>
      <c r="GU374" s="51">
        <f t="shared" si="827"/>
        <v>1500000000</v>
      </c>
      <c r="GV374" s="51">
        <f t="shared" si="827"/>
        <v>820271633</v>
      </c>
      <c r="GW374" s="51">
        <f t="shared" si="827"/>
        <v>365939398</v>
      </c>
      <c r="GX374" s="51">
        <f t="shared" si="827"/>
        <v>7313000</v>
      </c>
      <c r="GY374" s="51">
        <f t="shared" si="827"/>
        <v>6358258</v>
      </c>
      <c r="GZ374" s="771">
        <f t="shared" si="827"/>
        <v>6000000000</v>
      </c>
      <c r="HA374" s="271"/>
      <c r="HB374" s="277"/>
      <c r="HC374" s="326"/>
    </row>
    <row r="375" spans="1:211" ht="78.75" customHeight="1" x14ac:dyDescent="0.2">
      <c r="A375" s="782"/>
      <c r="B375" s="357"/>
      <c r="C375" s="527">
        <v>37</v>
      </c>
      <c r="D375" s="729" t="s">
        <v>831</v>
      </c>
      <c r="E375" s="477" t="s">
        <v>537</v>
      </c>
      <c r="F375" s="834">
        <v>0.6</v>
      </c>
      <c r="G375" s="287">
        <v>249</v>
      </c>
      <c r="H375" s="283" t="s">
        <v>840</v>
      </c>
      <c r="I375" s="297" t="s">
        <v>841</v>
      </c>
      <c r="J375" s="284" t="s">
        <v>842</v>
      </c>
      <c r="K375" s="475">
        <v>16</v>
      </c>
      <c r="L375" s="313" t="s">
        <v>58</v>
      </c>
      <c r="M375" s="313">
        <v>1</v>
      </c>
      <c r="N375" s="313">
        <v>1</v>
      </c>
      <c r="O375" s="281">
        <v>1</v>
      </c>
      <c r="P375" s="646">
        <v>1</v>
      </c>
      <c r="Q375" s="313">
        <v>1</v>
      </c>
      <c r="R375" s="289"/>
      <c r="S375" s="432">
        <v>1</v>
      </c>
      <c r="T375" s="313">
        <v>1</v>
      </c>
      <c r="U375" s="313"/>
      <c r="V375" s="432">
        <v>1</v>
      </c>
      <c r="W375" s="313">
        <v>1</v>
      </c>
      <c r="X375" s="333"/>
      <c r="Y375" s="333">
        <v>0.2</v>
      </c>
      <c r="Z375" s="433">
        <f t="shared" ref="Z375:Z380" si="828">BM375/$BM$374</f>
        <v>0.13333333333333333</v>
      </c>
      <c r="AA375" s="287">
        <v>16</v>
      </c>
      <c r="AB375" s="284" t="s">
        <v>376</v>
      </c>
      <c r="AC375" s="56"/>
      <c r="AD375" s="55"/>
      <c r="AE375" s="54"/>
      <c r="AF375" s="54"/>
      <c r="AG375" s="56"/>
      <c r="AH375" s="55"/>
      <c r="AI375" s="55"/>
      <c r="AJ375" s="55"/>
      <c r="AK375" s="57">
        <v>200000000</v>
      </c>
      <c r="AL375" s="55">
        <v>200000000</v>
      </c>
      <c r="AM375" s="791">
        <v>154729472</v>
      </c>
      <c r="AN375" s="55">
        <v>83739472</v>
      </c>
      <c r="AO375" s="57"/>
      <c r="AP375" s="58"/>
      <c r="AQ375" s="58"/>
      <c r="AR375" s="55"/>
      <c r="AS375" s="56"/>
      <c r="AT375" s="55"/>
      <c r="AU375" s="54"/>
      <c r="AV375" s="54"/>
      <c r="AW375" s="56"/>
      <c r="AX375" s="55"/>
      <c r="AY375" s="55"/>
      <c r="AZ375" s="55"/>
      <c r="BA375" s="56"/>
      <c r="BB375" s="55"/>
      <c r="BC375" s="55"/>
      <c r="BD375" s="55"/>
      <c r="BE375" s="56"/>
      <c r="BF375" s="55"/>
      <c r="BG375" s="54"/>
      <c r="BH375" s="54"/>
      <c r="BI375" s="56"/>
      <c r="BJ375" s="55"/>
      <c r="BK375" s="55"/>
      <c r="BL375" s="55"/>
      <c r="BM375" s="53">
        <f t="shared" ref="BM375:BM380" si="829">+AC375+AG375+AK375+AO375+AS375+AW375+BA375+BE375+BI375</f>
        <v>200000000</v>
      </c>
      <c r="BN375" s="54">
        <f t="shared" ref="BN375:BP380" si="830">AD375+AH375+AL375+AP375+AT375+AX375+BB375+BF375+BJ375</f>
        <v>200000000</v>
      </c>
      <c r="BO375" s="54">
        <f t="shared" si="830"/>
        <v>154729472</v>
      </c>
      <c r="BP375" s="54">
        <f t="shared" si="830"/>
        <v>83739472</v>
      </c>
      <c r="BQ375" s="87"/>
      <c r="BR375" s="87"/>
      <c r="BS375" s="87"/>
      <c r="BT375" s="87"/>
      <c r="BU375" s="87"/>
      <c r="BV375" s="648">
        <v>20000000</v>
      </c>
      <c r="BW375" s="87">
        <v>7500000</v>
      </c>
      <c r="BX375" s="87">
        <v>7500000</v>
      </c>
      <c r="BY375" s="87"/>
      <c r="BZ375" s="87">
        <v>200000000</v>
      </c>
      <c r="CA375" s="86">
        <v>120000000</v>
      </c>
      <c r="CB375" s="86">
        <v>105452716</v>
      </c>
      <c r="CC375" s="86">
        <v>105452716</v>
      </c>
      <c r="CD375" s="87">
        <v>42000000</v>
      </c>
      <c r="CE375" s="87"/>
      <c r="CF375" s="87"/>
      <c r="CG375" s="87"/>
      <c r="CH375" s="87"/>
      <c r="CI375" s="87"/>
      <c r="CJ375" s="87"/>
      <c r="CK375" s="87"/>
      <c r="CL375" s="87"/>
      <c r="CM375" s="87"/>
      <c r="CN375" s="87"/>
      <c r="CO375" s="87"/>
      <c r="CP375" s="87"/>
      <c r="CQ375" s="87"/>
      <c r="CR375" s="87"/>
      <c r="CS375" s="87"/>
      <c r="CT375" s="87"/>
      <c r="CU375" s="87"/>
      <c r="CV375" s="87"/>
      <c r="CW375" s="87"/>
      <c r="CX375" s="87"/>
      <c r="CY375" s="87"/>
      <c r="CZ375" s="87"/>
      <c r="DA375" s="87"/>
      <c r="DB375" s="87"/>
      <c r="DC375" s="87"/>
      <c r="DD375" s="87"/>
      <c r="DE375" s="85">
        <f t="shared" ref="DE375:DE382" si="831">BQ375+BU375+BZ375+CE375+CI375+CM375+CQ375+CV375+DA375</f>
        <v>200000000</v>
      </c>
      <c r="DF375" s="100">
        <f t="shared" ref="DF375:DF380" si="832">BR375+BV375+CA375+CF375+CJ375+CN375+CR375+CW375+DB375</f>
        <v>140000000</v>
      </c>
      <c r="DG375" s="100">
        <f t="shared" ref="DG375:DG380" si="833">BS375+BW375+CB375+CG375+CK375+CO375+CS375+CX375+DC375</f>
        <v>112952716</v>
      </c>
      <c r="DH375" s="100">
        <f t="shared" ref="DH375:DH380" si="834">BT375+BX375+CC375+CH375+CL375+CP375+CT375+CY375+DD375</f>
        <v>112952716</v>
      </c>
      <c r="DI375" s="100">
        <f>CD375</f>
        <v>42000000</v>
      </c>
      <c r="DJ375" s="87"/>
      <c r="DK375" s="86"/>
      <c r="DL375" s="87"/>
      <c r="DM375" s="87"/>
      <c r="DN375" s="87"/>
      <c r="DO375" s="87"/>
      <c r="DP375" s="87"/>
      <c r="DQ375" s="87"/>
      <c r="DR375" s="87"/>
      <c r="DS375" s="87">
        <v>200000000</v>
      </c>
      <c r="DT375" s="87">
        <v>120000000</v>
      </c>
      <c r="DU375" s="87">
        <v>113548863</v>
      </c>
      <c r="DV375" s="87">
        <v>66528329</v>
      </c>
      <c r="DW375" s="87"/>
      <c r="DX375" s="87"/>
      <c r="DY375" s="87"/>
      <c r="DZ375" s="87"/>
      <c r="EA375" s="87"/>
      <c r="EB375" s="87"/>
      <c r="EC375" s="87"/>
      <c r="ED375" s="87"/>
      <c r="EE375" s="87"/>
      <c r="EF375" s="87"/>
      <c r="EG375" s="87"/>
      <c r="EH375" s="87"/>
      <c r="EI375" s="87"/>
      <c r="EJ375" s="87"/>
      <c r="EK375" s="87"/>
      <c r="EL375" s="87"/>
      <c r="EM375" s="87"/>
      <c r="EN375" s="87"/>
      <c r="EO375" s="87"/>
      <c r="EP375" s="87"/>
      <c r="EQ375" s="87"/>
      <c r="ER375" s="87"/>
      <c r="ES375" s="87"/>
      <c r="ET375" s="87"/>
      <c r="EU375" s="87"/>
      <c r="EV375" s="87"/>
      <c r="EW375" s="85">
        <f t="shared" ref="EW375:EX380" si="835">DJ375+DN375+DS375+DX375+EB375+EF375+EJ375+EN375+ES375</f>
        <v>200000000</v>
      </c>
      <c r="EX375" s="90">
        <f t="shared" si="835"/>
        <v>120000000</v>
      </c>
      <c r="EY375" s="90">
        <f t="shared" ref="EY375:EZ380" si="836">DL375+DP375+DU375+DZ375+ED375+EH375+EL375+EP375+EU375</f>
        <v>113548863</v>
      </c>
      <c r="EZ375" s="90">
        <f t="shared" si="836"/>
        <v>66528329</v>
      </c>
      <c r="FA375" s="192"/>
      <c r="FB375" s="87"/>
      <c r="FC375" s="88"/>
      <c r="FD375" s="88"/>
      <c r="FE375" s="88"/>
      <c r="FF375" s="147"/>
      <c r="FG375" s="87"/>
      <c r="FH375" s="87"/>
      <c r="FI375" s="87"/>
      <c r="FJ375" s="87"/>
      <c r="FK375" s="87"/>
      <c r="FL375" s="87">
        <v>200000000</v>
      </c>
      <c r="FM375" s="87">
        <v>120000000</v>
      </c>
      <c r="FN375" s="87">
        <v>12000000</v>
      </c>
      <c r="FO375" s="87"/>
      <c r="FP375" s="87"/>
      <c r="FQ375" s="87"/>
      <c r="FR375" s="87"/>
      <c r="FS375" s="87"/>
      <c r="FT375" s="87"/>
      <c r="FU375" s="87"/>
      <c r="FV375" s="87"/>
      <c r="FW375" s="87"/>
      <c r="FX375" s="87"/>
      <c r="FY375" s="87"/>
      <c r="FZ375" s="87"/>
      <c r="GA375" s="87"/>
      <c r="GB375" s="87"/>
      <c r="GC375" s="87"/>
      <c r="GD375" s="87"/>
      <c r="GE375" s="87"/>
      <c r="GF375" s="87"/>
      <c r="GG375" s="87"/>
      <c r="GH375" s="87"/>
      <c r="GI375" s="87"/>
      <c r="GJ375" s="87"/>
      <c r="GK375" s="87"/>
      <c r="GL375" s="87"/>
      <c r="GM375" s="87"/>
      <c r="GN375" s="87"/>
      <c r="GO375" s="87"/>
      <c r="GP375" s="87"/>
      <c r="GQ375" s="87"/>
      <c r="GR375" s="87"/>
      <c r="GS375" s="87"/>
      <c r="GT375" s="87"/>
      <c r="GU375" s="85">
        <f>FB375+FG375+FL375+FQ375+FV375+GA375+GF375+GK375+GP375</f>
        <v>200000000</v>
      </c>
      <c r="GV375" s="85">
        <f>FC375+FH375+FM375+FR375+FW375+GB375+GG375+GL375+GQ375</f>
        <v>120000000</v>
      </c>
      <c r="GW375" s="85">
        <f>FD375+FI375+FN375+FS375+FX375+GC375+GH375+GM375+GR375</f>
        <v>12000000</v>
      </c>
      <c r="GX375" s="85">
        <f>FE375+FJ375+FO375+FT375+FY375+GD375+GI375+GN375+GS375</f>
        <v>0</v>
      </c>
      <c r="GY375" s="85">
        <f>FF375+FK375+FP375+FU375+FZ375+GE375+GJ375+GO375+GT375</f>
        <v>0</v>
      </c>
      <c r="GZ375" s="772">
        <f t="shared" ref="GZ375:GZ380" si="837">BM375+DE375+EW375+GU375</f>
        <v>800000000</v>
      </c>
      <c r="HA375" s="746" t="s">
        <v>1181</v>
      </c>
      <c r="HB375" s="303"/>
      <c r="HC375" s="342" t="s">
        <v>1524</v>
      </c>
    </row>
    <row r="376" spans="1:211" ht="78.75" customHeight="1" x14ac:dyDescent="0.2">
      <c r="A376" s="782"/>
      <c r="B376" s="357"/>
      <c r="C376" s="304"/>
      <c r="D376" s="730"/>
      <c r="E376" s="335"/>
      <c r="F376" s="612"/>
      <c r="G376" s="287">
        <v>250</v>
      </c>
      <c r="H376" s="283" t="s">
        <v>843</v>
      </c>
      <c r="I376" s="297" t="s">
        <v>844</v>
      </c>
      <c r="J376" s="284" t="s">
        <v>842</v>
      </c>
      <c r="K376" s="475">
        <v>16</v>
      </c>
      <c r="L376" s="313" t="s">
        <v>58</v>
      </c>
      <c r="M376" s="313">
        <v>1</v>
      </c>
      <c r="N376" s="313">
        <v>3</v>
      </c>
      <c r="O376" s="281">
        <v>3</v>
      </c>
      <c r="P376" s="438">
        <v>3</v>
      </c>
      <c r="Q376" s="313">
        <v>3</v>
      </c>
      <c r="R376" s="289"/>
      <c r="S376" s="432">
        <v>3</v>
      </c>
      <c r="T376" s="300">
        <v>3</v>
      </c>
      <c r="U376" s="300"/>
      <c r="V376" s="616">
        <v>3</v>
      </c>
      <c r="W376" s="300">
        <v>3</v>
      </c>
      <c r="X376" s="613"/>
      <c r="Y376" s="707">
        <v>2</v>
      </c>
      <c r="Z376" s="433">
        <f t="shared" si="828"/>
        <v>4.6166666666666668E-2</v>
      </c>
      <c r="AA376" s="287">
        <v>16</v>
      </c>
      <c r="AB376" s="284" t="s">
        <v>376</v>
      </c>
      <c r="AC376" s="56"/>
      <c r="AD376" s="55"/>
      <c r="AE376" s="54"/>
      <c r="AF376" s="54"/>
      <c r="AG376" s="56"/>
      <c r="AH376" s="55"/>
      <c r="AI376" s="55"/>
      <c r="AJ376" s="55"/>
      <c r="AK376" s="57">
        <v>69250000</v>
      </c>
      <c r="AL376" s="54">
        <v>69250000</v>
      </c>
      <c r="AM376" s="58">
        <v>47228333</v>
      </c>
      <c r="AN376" s="58">
        <v>47228333</v>
      </c>
      <c r="AO376" s="57"/>
      <c r="AP376" s="58"/>
      <c r="AQ376" s="58"/>
      <c r="AR376" s="55"/>
      <c r="AS376" s="56"/>
      <c r="AT376" s="55"/>
      <c r="AU376" s="54"/>
      <c r="AV376" s="54"/>
      <c r="AW376" s="56"/>
      <c r="AX376" s="55"/>
      <c r="AY376" s="55"/>
      <c r="AZ376" s="55"/>
      <c r="BA376" s="56"/>
      <c r="BB376" s="55"/>
      <c r="BC376" s="55"/>
      <c r="BD376" s="55"/>
      <c r="BE376" s="56"/>
      <c r="BF376" s="55"/>
      <c r="BG376" s="54"/>
      <c r="BH376" s="54"/>
      <c r="BI376" s="56"/>
      <c r="BJ376" s="55"/>
      <c r="BK376" s="55"/>
      <c r="BL376" s="55"/>
      <c r="BM376" s="53">
        <f t="shared" si="829"/>
        <v>69250000</v>
      </c>
      <c r="BN376" s="54">
        <f t="shared" si="830"/>
        <v>69250000</v>
      </c>
      <c r="BO376" s="54">
        <f t="shared" si="830"/>
        <v>47228333</v>
      </c>
      <c r="BP376" s="54">
        <f t="shared" si="830"/>
        <v>47228333</v>
      </c>
      <c r="BQ376" s="87"/>
      <c r="BR376" s="87"/>
      <c r="BS376" s="87"/>
      <c r="BT376" s="87"/>
      <c r="BU376" s="87"/>
      <c r="BV376" s="87">
        <v>205000000</v>
      </c>
      <c r="BW376" s="87">
        <v>191905210</v>
      </c>
      <c r="BX376" s="87">
        <v>191905210</v>
      </c>
      <c r="BY376" s="87"/>
      <c r="BZ376" s="87">
        <v>69250000</v>
      </c>
      <c r="CA376" s="87">
        <v>69250000</v>
      </c>
      <c r="CB376" s="87">
        <v>61805415</v>
      </c>
      <c r="CC376" s="87">
        <v>61805415</v>
      </c>
      <c r="CD376" s="87"/>
      <c r="CE376" s="87"/>
      <c r="CF376" s="87"/>
      <c r="CG376" s="87"/>
      <c r="CH376" s="87"/>
      <c r="CI376" s="87"/>
      <c r="CJ376" s="87"/>
      <c r="CK376" s="87"/>
      <c r="CL376" s="87"/>
      <c r="CM376" s="87"/>
      <c r="CN376" s="87"/>
      <c r="CO376" s="87"/>
      <c r="CP376" s="87"/>
      <c r="CQ376" s="87"/>
      <c r="CR376" s="87"/>
      <c r="CS376" s="87"/>
      <c r="CT376" s="87"/>
      <c r="CU376" s="87"/>
      <c r="CV376" s="87"/>
      <c r="CW376" s="87"/>
      <c r="CX376" s="87"/>
      <c r="CY376" s="87"/>
      <c r="CZ376" s="87"/>
      <c r="DA376" s="87"/>
      <c r="DB376" s="87"/>
      <c r="DC376" s="87"/>
      <c r="DD376" s="87"/>
      <c r="DE376" s="85">
        <f t="shared" si="831"/>
        <v>69250000</v>
      </c>
      <c r="DF376" s="100">
        <f t="shared" si="832"/>
        <v>274250000</v>
      </c>
      <c r="DG376" s="100">
        <f t="shared" si="833"/>
        <v>253710625</v>
      </c>
      <c r="DH376" s="100">
        <f t="shared" si="834"/>
        <v>253710625</v>
      </c>
      <c r="DI376" s="100"/>
      <c r="DJ376" s="87"/>
      <c r="DK376" s="86"/>
      <c r="DL376" s="87"/>
      <c r="DM376" s="87"/>
      <c r="DN376" s="87"/>
      <c r="DO376" s="87">
        <v>170000000</v>
      </c>
      <c r="DP376" s="87">
        <v>2500000</v>
      </c>
      <c r="DQ376" s="87">
        <v>2500000</v>
      </c>
      <c r="DR376" s="87"/>
      <c r="DS376" s="87">
        <v>60000000</v>
      </c>
      <c r="DT376" s="87">
        <v>194500000</v>
      </c>
      <c r="DU376" s="87">
        <v>183549737</v>
      </c>
      <c r="DV376" s="87">
        <v>168756479</v>
      </c>
      <c r="DW376" s="87"/>
      <c r="DX376" s="87"/>
      <c r="DY376" s="87"/>
      <c r="DZ376" s="87"/>
      <c r="EA376" s="87"/>
      <c r="EB376" s="87"/>
      <c r="EC376" s="87"/>
      <c r="ED376" s="87"/>
      <c r="EE376" s="87"/>
      <c r="EF376" s="87"/>
      <c r="EG376" s="87"/>
      <c r="EH376" s="87"/>
      <c r="EI376" s="87"/>
      <c r="EJ376" s="87"/>
      <c r="EK376" s="87"/>
      <c r="EL376" s="87"/>
      <c r="EM376" s="87"/>
      <c r="EN376" s="87"/>
      <c r="EO376" s="87"/>
      <c r="EP376" s="87"/>
      <c r="EQ376" s="87"/>
      <c r="ER376" s="87"/>
      <c r="ES376" s="87"/>
      <c r="ET376" s="87"/>
      <c r="EU376" s="87"/>
      <c r="EV376" s="87"/>
      <c r="EW376" s="85">
        <f t="shared" si="835"/>
        <v>60000000</v>
      </c>
      <c r="EX376" s="90">
        <f t="shared" si="835"/>
        <v>364500000</v>
      </c>
      <c r="EY376" s="90">
        <f t="shared" si="836"/>
        <v>186049737</v>
      </c>
      <c r="EZ376" s="90">
        <f t="shared" si="836"/>
        <v>171256479</v>
      </c>
      <c r="FA376" s="192"/>
      <c r="FB376" s="87"/>
      <c r="FC376" s="88"/>
      <c r="FD376" s="88"/>
      <c r="FE376" s="88"/>
      <c r="FF376" s="147"/>
      <c r="FG376" s="87"/>
      <c r="FH376" s="87">
        <v>169110500</v>
      </c>
      <c r="FI376" s="87">
        <v>2261933</v>
      </c>
      <c r="FJ376" s="87"/>
      <c r="FK376" s="87"/>
      <c r="FL376" s="87">
        <v>60000000</v>
      </c>
      <c r="FM376" s="87">
        <v>186820000</v>
      </c>
      <c r="FN376" s="87">
        <v>179557866</v>
      </c>
      <c r="FO376" s="87">
        <v>2720000</v>
      </c>
      <c r="FP376" s="87">
        <v>6358258</v>
      </c>
      <c r="FQ376" s="87"/>
      <c r="FR376" s="87"/>
      <c r="FS376" s="87"/>
      <c r="FT376" s="87"/>
      <c r="FU376" s="87"/>
      <c r="FV376" s="87"/>
      <c r="FW376" s="87"/>
      <c r="FX376" s="87"/>
      <c r="FY376" s="87"/>
      <c r="FZ376" s="87"/>
      <c r="GA376" s="87"/>
      <c r="GB376" s="87"/>
      <c r="GC376" s="87"/>
      <c r="GD376" s="87"/>
      <c r="GE376" s="87"/>
      <c r="GF376" s="87"/>
      <c r="GG376" s="87"/>
      <c r="GH376" s="87"/>
      <c r="GI376" s="87"/>
      <c r="GJ376" s="87"/>
      <c r="GK376" s="87"/>
      <c r="GL376" s="87"/>
      <c r="GM376" s="87"/>
      <c r="GN376" s="87"/>
      <c r="GO376" s="87"/>
      <c r="GP376" s="87"/>
      <c r="GQ376" s="87"/>
      <c r="GR376" s="87"/>
      <c r="GS376" s="87"/>
      <c r="GT376" s="87"/>
      <c r="GU376" s="85">
        <f>FB376+FG376+FL376+FQ376+FV376+GA376+GF376+GK376+GP376</f>
        <v>60000000</v>
      </c>
      <c r="GV376" s="85">
        <f t="shared" ref="GV376:GY380" si="838">GQ376+GL376+GG376+GB376+FW376+FR376+FM376+FH376+FC376</f>
        <v>355930500</v>
      </c>
      <c r="GW376" s="85">
        <f t="shared" si="838"/>
        <v>181819799</v>
      </c>
      <c r="GX376" s="85">
        <f t="shared" si="838"/>
        <v>2720000</v>
      </c>
      <c r="GY376" s="85">
        <f t="shared" si="838"/>
        <v>6358258</v>
      </c>
      <c r="GZ376" s="772">
        <f t="shared" si="837"/>
        <v>258500000</v>
      </c>
      <c r="HA376" s="746" t="s">
        <v>1182</v>
      </c>
      <c r="HB376" s="280" t="s">
        <v>1454</v>
      </c>
      <c r="HC376" s="342" t="s">
        <v>1584</v>
      </c>
    </row>
    <row r="377" spans="1:211" ht="68.25" customHeight="1" x14ac:dyDescent="0.2">
      <c r="A377" s="782"/>
      <c r="B377" s="357"/>
      <c r="C377" s="304"/>
      <c r="D377" s="730"/>
      <c r="E377" s="335"/>
      <c r="F377" s="612"/>
      <c r="G377" s="287">
        <v>251</v>
      </c>
      <c r="H377" s="283" t="s">
        <v>845</v>
      </c>
      <c r="I377" s="297" t="s">
        <v>846</v>
      </c>
      <c r="J377" s="284" t="s">
        <v>842</v>
      </c>
      <c r="K377" s="475">
        <v>16</v>
      </c>
      <c r="L377" s="313" t="s">
        <v>58</v>
      </c>
      <c r="M377" s="313">
        <v>0</v>
      </c>
      <c r="N377" s="313">
        <v>1</v>
      </c>
      <c r="O377" s="281">
        <v>1</v>
      </c>
      <c r="P377" s="438">
        <v>1</v>
      </c>
      <c r="Q377" s="527">
        <v>1</v>
      </c>
      <c r="R377" s="289"/>
      <c r="S377" s="528">
        <v>1</v>
      </c>
      <c r="T377" s="313">
        <v>1</v>
      </c>
      <c r="U377" s="313"/>
      <c r="V377" s="432">
        <v>1</v>
      </c>
      <c r="W377" s="313">
        <v>1</v>
      </c>
      <c r="X377" s="333"/>
      <c r="Y377" s="711">
        <v>0.25</v>
      </c>
      <c r="Z377" s="433">
        <f t="shared" si="828"/>
        <v>0.13716666666666666</v>
      </c>
      <c r="AA377" s="287">
        <v>16</v>
      </c>
      <c r="AB377" s="284" t="s">
        <v>376</v>
      </c>
      <c r="AC377" s="56"/>
      <c r="AD377" s="55"/>
      <c r="AE377" s="54"/>
      <c r="AF377" s="54"/>
      <c r="AG377" s="56"/>
      <c r="AH377" s="55"/>
      <c r="AI377" s="55"/>
      <c r="AJ377" s="55"/>
      <c r="AK377" s="57">
        <v>205750000</v>
      </c>
      <c r="AL377" s="54">
        <v>205750000</v>
      </c>
      <c r="AM377" s="58">
        <v>15870000</v>
      </c>
      <c r="AN377" s="58">
        <v>15870000</v>
      </c>
      <c r="AO377" s="57"/>
      <c r="AP377" s="58"/>
      <c r="AQ377" s="58"/>
      <c r="AR377" s="55"/>
      <c r="AS377" s="56"/>
      <c r="AT377" s="55"/>
      <c r="AU377" s="54"/>
      <c r="AV377" s="54"/>
      <c r="AW377" s="56"/>
      <c r="AX377" s="55"/>
      <c r="AY377" s="55"/>
      <c r="AZ377" s="55"/>
      <c r="BA377" s="56"/>
      <c r="BB377" s="55"/>
      <c r="BC377" s="55"/>
      <c r="BD377" s="55"/>
      <c r="BE377" s="56"/>
      <c r="BF377" s="55"/>
      <c r="BG377" s="54"/>
      <c r="BH377" s="54"/>
      <c r="BI377" s="56"/>
      <c r="BJ377" s="55"/>
      <c r="BK377" s="55"/>
      <c r="BL377" s="55"/>
      <c r="BM377" s="53">
        <f t="shared" si="829"/>
        <v>205750000</v>
      </c>
      <c r="BN377" s="54">
        <f t="shared" si="830"/>
        <v>205750000</v>
      </c>
      <c r="BO377" s="54">
        <f t="shared" si="830"/>
        <v>15870000</v>
      </c>
      <c r="BP377" s="54">
        <f t="shared" si="830"/>
        <v>15870000</v>
      </c>
      <c r="BQ377" s="87"/>
      <c r="BR377" s="87"/>
      <c r="BS377" s="87"/>
      <c r="BT377" s="87"/>
      <c r="BU377" s="87"/>
      <c r="BV377" s="87"/>
      <c r="BW377" s="87"/>
      <c r="BX377" s="87"/>
      <c r="BY377" s="87"/>
      <c r="BZ377" s="87">
        <v>205750000</v>
      </c>
      <c r="CA377" s="87">
        <v>205750000</v>
      </c>
      <c r="CB377" s="87">
        <v>192838987</v>
      </c>
      <c r="CC377" s="87">
        <v>190393987</v>
      </c>
      <c r="CD377" s="87"/>
      <c r="CE377" s="87"/>
      <c r="CF377" s="87"/>
      <c r="CG377" s="87"/>
      <c r="CH377" s="87"/>
      <c r="CI377" s="87"/>
      <c r="CJ377" s="87"/>
      <c r="CK377" s="87"/>
      <c r="CL377" s="87"/>
      <c r="CM377" s="87"/>
      <c r="CN377" s="87"/>
      <c r="CO377" s="87"/>
      <c r="CP377" s="87"/>
      <c r="CQ377" s="87"/>
      <c r="CR377" s="87"/>
      <c r="CS377" s="87"/>
      <c r="CT377" s="87"/>
      <c r="CU377" s="87"/>
      <c r="CV377" s="87"/>
      <c r="CW377" s="87"/>
      <c r="CX377" s="87"/>
      <c r="CY377" s="87"/>
      <c r="CZ377" s="87"/>
      <c r="DA377" s="87"/>
      <c r="DB377" s="87"/>
      <c r="DC377" s="87"/>
      <c r="DD377" s="87"/>
      <c r="DE377" s="85">
        <f t="shared" si="831"/>
        <v>205750000</v>
      </c>
      <c r="DF377" s="100">
        <f t="shared" si="832"/>
        <v>205750000</v>
      </c>
      <c r="DG377" s="100">
        <f t="shared" si="833"/>
        <v>192838987</v>
      </c>
      <c r="DH377" s="100">
        <f t="shared" si="834"/>
        <v>190393987</v>
      </c>
      <c r="DI377" s="100"/>
      <c r="DJ377" s="87"/>
      <c r="DK377" s="86"/>
      <c r="DL377" s="87"/>
      <c r="DM377" s="87"/>
      <c r="DN377" s="87"/>
      <c r="DO377" s="87"/>
      <c r="DP377" s="87"/>
      <c r="DQ377" s="87"/>
      <c r="DR377" s="87"/>
      <c r="DS377" s="87">
        <v>205000000</v>
      </c>
      <c r="DT377" s="87">
        <v>50000000</v>
      </c>
      <c r="DU377" s="87">
        <v>21837330</v>
      </c>
      <c r="DV377" s="87">
        <v>21837330</v>
      </c>
      <c r="DW377" s="87"/>
      <c r="DX377" s="87"/>
      <c r="DY377" s="87"/>
      <c r="DZ377" s="87"/>
      <c r="EA377" s="87"/>
      <c r="EB377" s="87"/>
      <c r="EC377" s="87"/>
      <c r="ED377" s="87"/>
      <c r="EE377" s="87"/>
      <c r="EF377" s="87"/>
      <c r="EG377" s="87"/>
      <c r="EH377" s="87"/>
      <c r="EI377" s="87"/>
      <c r="EJ377" s="87"/>
      <c r="EK377" s="87"/>
      <c r="EL377" s="87"/>
      <c r="EM377" s="87"/>
      <c r="EN377" s="87"/>
      <c r="EO377" s="87"/>
      <c r="EP377" s="87"/>
      <c r="EQ377" s="87"/>
      <c r="ER377" s="87"/>
      <c r="ES377" s="87"/>
      <c r="ET377" s="87"/>
      <c r="EU377" s="87"/>
      <c r="EV377" s="87"/>
      <c r="EW377" s="85">
        <f t="shared" si="835"/>
        <v>205000000</v>
      </c>
      <c r="EX377" s="90">
        <f t="shared" si="835"/>
        <v>50000000</v>
      </c>
      <c r="EY377" s="90">
        <f t="shared" si="836"/>
        <v>21837330</v>
      </c>
      <c r="EZ377" s="90">
        <f t="shared" si="836"/>
        <v>21837330</v>
      </c>
      <c r="FA377" s="192"/>
      <c r="FB377" s="87"/>
      <c r="FC377" s="88"/>
      <c r="FD377" s="88"/>
      <c r="FE377" s="88"/>
      <c r="FF377" s="147"/>
      <c r="FG377" s="87"/>
      <c r="FH377" s="87"/>
      <c r="FI377" s="87"/>
      <c r="FJ377" s="87"/>
      <c r="FK377" s="87"/>
      <c r="FL377" s="87">
        <v>205000000</v>
      </c>
      <c r="FM377" s="87">
        <v>49690000</v>
      </c>
      <c r="FN377" s="87">
        <v>14904000</v>
      </c>
      <c r="FO377" s="87">
        <v>1000000</v>
      </c>
      <c r="FP377" s="87"/>
      <c r="FQ377" s="87"/>
      <c r="FR377" s="87"/>
      <c r="FS377" s="87"/>
      <c r="FT377" s="87"/>
      <c r="FU377" s="87"/>
      <c r="FV377" s="87"/>
      <c r="FW377" s="87"/>
      <c r="FX377" s="87"/>
      <c r="FY377" s="87"/>
      <c r="FZ377" s="87"/>
      <c r="GA377" s="87"/>
      <c r="GB377" s="87"/>
      <c r="GC377" s="87"/>
      <c r="GD377" s="87"/>
      <c r="GE377" s="87"/>
      <c r="GF377" s="87"/>
      <c r="GG377" s="87"/>
      <c r="GH377" s="87"/>
      <c r="GI377" s="87"/>
      <c r="GJ377" s="87"/>
      <c r="GK377" s="87"/>
      <c r="GL377" s="87"/>
      <c r="GM377" s="87"/>
      <c r="GN377" s="87"/>
      <c r="GO377" s="87"/>
      <c r="GP377" s="87"/>
      <c r="GQ377" s="87"/>
      <c r="GR377" s="87"/>
      <c r="GS377" s="87"/>
      <c r="GT377" s="87"/>
      <c r="GU377" s="85">
        <f>FB377+FG377+FL377+FQ377+FV377+GA377+GF377+GK377+GP377</f>
        <v>205000000</v>
      </c>
      <c r="GV377" s="85">
        <f t="shared" si="838"/>
        <v>49690000</v>
      </c>
      <c r="GW377" s="85">
        <f t="shared" si="838"/>
        <v>14904000</v>
      </c>
      <c r="GX377" s="85">
        <f t="shared" si="838"/>
        <v>1000000</v>
      </c>
      <c r="GY377" s="85">
        <f t="shared" si="838"/>
        <v>0</v>
      </c>
      <c r="GZ377" s="772">
        <f t="shared" si="837"/>
        <v>821500000</v>
      </c>
      <c r="HA377" s="746" t="s">
        <v>1183</v>
      </c>
      <c r="HB377" s="280" t="s">
        <v>1455</v>
      </c>
      <c r="HC377" s="342" t="s">
        <v>1585</v>
      </c>
    </row>
    <row r="378" spans="1:211" ht="83.25" customHeight="1" x14ac:dyDescent="0.2">
      <c r="A378" s="782"/>
      <c r="B378" s="357"/>
      <c r="C378" s="304"/>
      <c r="D378" s="730"/>
      <c r="E378" s="335"/>
      <c r="F378" s="612"/>
      <c r="G378" s="287">
        <v>252</v>
      </c>
      <c r="H378" s="283" t="s">
        <v>847</v>
      </c>
      <c r="I378" s="297" t="s">
        <v>848</v>
      </c>
      <c r="J378" s="284" t="s">
        <v>842</v>
      </c>
      <c r="K378" s="281">
        <v>16</v>
      </c>
      <c r="L378" s="333" t="s">
        <v>73</v>
      </c>
      <c r="M378" s="313">
        <v>4</v>
      </c>
      <c r="N378" s="313">
        <v>3</v>
      </c>
      <c r="O378" s="313">
        <v>0</v>
      </c>
      <c r="P378" s="649"/>
      <c r="Q378" s="313">
        <v>0</v>
      </c>
      <c r="R378" s="650"/>
      <c r="S378" s="432"/>
      <c r="T378" s="416">
        <v>1</v>
      </c>
      <c r="U378" s="860">
        <v>2</v>
      </c>
      <c r="V378" s="861">
        <v>2</v>
      </c>
      <c r="W378" s="862">
        <v>2</v>
      </c>
      <c r="X378" s="701">
        <v>1</v>
      </c>
      <c r="Y378" s="863"/>
      <c r="Z378" s="864">
        <f t="shared" si="828"/>
        <v>0</v>
      </c>
      <c r="AA378" s="287">
        <v>16</v>
      </c>
      <c r="AB378" s="284" t="s">
        <v>376</v>
      </c>
      <c r="AC378" s="56"/>
      <c r="AD378" s="55"/>
      <c r="AE378" s="54"/>
      <c r="AF378" s="54"/>
      <c r="AG378" s="56"/>
      <c r="AH378" s="55"/>
      <c r="AI378" s="55"/>
      <c r="AJ378" s="55"/>
      <c r="AK378" s="57"/>
      <c r="AL378" s="58"/>
      <c r="AM378" s="58"/>
      <c r="AN378" s="58"/>
      <c r="AO378" s="57"/>
      <c r="AP378" s="58"/>
      <c r="AQ378" s="58"/>
      <c r="AR378" s="55"/>
      <c r="AS378" s="56"/>
      <c r="AT378" s="55"/>
      <c r="AU378" s="54"/>
      <c r="AV378" s="54"/>
      <c r="AW378" s="56"/>
      <c r="AX378" s="55"/>
      <c r="AY378" s="55"/>
      <c r="AZ378" s="55"/>
      <c r="BA378" s="56"/>
      <c r="BB378" s="55"/>
      <c r="BC378" s="55"/>
      <c r="BD378" s="55"/>
      <c r="BE378" s="56"/>
      <c r="BF378" s="55"/>
      <c r="BG378" s="54"/>
      <c r="BH378" s="54"/>
      <c r="BI378" s="56"/>
      <c r="BJ378" s="55"/>
      <c r="BK378" s="55"/>
      <c r="BL378" s="55"/>
      <c r="BM378" s="53">
        <f t="shared" si="829"/>
        <v>0</v>
      </c>
      <c r="BN378" s="54">
        <f t="shared" si="830"/>
        <v>0</v>
      </c>
      <c r="BO378" s="54">
        <f t="shared" si="830"/>
        <v>0</v>
      </c>
      <c r="BP378" s="54">
        <f t="shared" si="830"/>
        <v>0</v>
      </c>
      <c r="BQ378" s="87"/>
      <c r="BR378" s="87"/>
      <c r="BS378" s="87"/>
      <c r="BT378" s="87"/>
      <c r="BU378" s="87"/>
      <c r="BV378" s="87"/>
      <c r="BW378" s="87"/>
      <c r="BX378" s="87"/>
      <c r="BY378" s="87"/>
      <c r="BZ378" s="87"/>
      <c r="CA378" s="87"/>
      <c r="CB378" s="87"/>
      <c r="CC378" s="87"/>
      <c r="CD378" s="87"/>
      <c r="CE378" s="87"/>
      <c r="CF378" s="87"/>
      <c r="CG378" s="87"/>
      <c r="CH378" s="87"/>
      <c r="CI378" s="87"/>
      <c r="CJ378" s="87"/>
      <c r="CK378" s="87"/>
      <c r="CL378" s="87"/>
      <c r="CM378" s="87"/>
      <c r="CN378" s="87"/>
      <c r="CO378" s="87"/>
      <c r="CP378" s="87"/>
      <c r="CQ378" s="87"/>
      <c r="CR378" s="87"/>
      <c r="CS378" s="87"/>
      <c r="CT378" s="87"/>
      <c r="CU378" s="87"/>
      <c r="CV378" s="87"/>
      <c r="CW378" s="87"/>
      <c r="CX378" s="87"/>
      <c r="CY378" s="87"/>
      <c r="CZ378" s="87"/>
      <c r="DA378" s="87"/>
      <c r="DB378" s="87"/>
      <c r="DC378" s="87"/>
      <c r="DD378" s="87"/>
      <c r="DE378" s="85">
        <f t="shared" si="831"/>
        <v>0</v>
      </c>
      <c r="DF378" s="85">
        <f t="shared" si="832"/>
        <v>0</v>
      </c>
      <c r="DG378" s="85">
        <f t="shared" si="833"/>
        <v>0</v>
      </c>
      <c r="DH378" s="85">
        <f t="shared" si="834"/>
        <v>0</v>
      </c>
      <c r="DI378" s="85"/>
      <c r="DJ378" s="87"/>
      <c r="DK378" s="86"/>
      <c r="DL378" s="87"/>
      <c r="DM378" s="87"/>
      <c r="DN378" s="87"/>
      <c r="DO378" s="87"/>
      <c r="DP378" s="87"/>
      <c r="DQ378" s="87"/>
      <c r="DR378" s="87"/>
      <c r="DS378" s="87">
        <v>10000000</v>
      </c>
      <c r="DT378" s="87">
        <v>18500000</v>
      </c>
      <c r="DU378" s="87">
        <v>18500000</v>
      </c>
      <c r="DV378" s="87">
        <v>18500000</v>
      </c>
      <c r="DW378" s="87"/>
      <c r="DX378" s="87"/>
      <c r="DY378" s="87"/>
      <c r="DZ378" s="87"/>
      <c r="EA378" s="87"/>
      <c r="EB378" s="87"/>
      <c r="EC378" s="87"/>
      <c r="ED378" s="87"/>
      <c r="EE378" s="87"/>
      <c r="EF378" s="87"/>
      <c r="EG378" s="87"/>
      <c r="EH378" s="87"/>
      <c r="EI378" s="87"/>
      <c r="EJ378" s="87"/>
      <c r="EK378" s="87"/>
      <c r="EL378" s="87"/>
      <c r="EM378" s="87"/>
      <c r="EN378" s="87"/>
      <c r="EO378" s="87"/>
      <c r="EP378" s="87"/>
      <c r="EQ378" s="87"/>
      <c r="ER378" s="87"/>
      <c r="ES378" s="87"/>
      <c r="ET378" s="87"/>
      <c r="EU378" s="87"/>
      <c r="EV378" s="87"/>
      <c r="EW378" s="85">
        <f t="shared" si="835"/>
        <v>10000000</v>
      </c>
      <c r="EX378" s="90">
        <f t="shared" si="835"/>
        <v>18500000</v>
      </c>
      <c r="EY378" s="90">
        <f t="shared" si="836"/>
        <v>18500000</v>
      </c>
      <c r="EZ378" s="90">
        <f t="shared" si="836"/>
        <v>18500000</v>
      </c>
      <c r="FA378" s="192"/>
      <c r="FB378" s="87"/>
      <c r="FC378" s="88"/>
      <c r="FD378" s="88"/>
      <c r="FE378" s="88"/>
      <c r="FF378" s="147"/>
      <c r="FG378" s="87"/>
      <c r="FH378" s="87"/>
      <c r="FI378" s="87"/>
      <c r="FJ378" s="87"/>
      <c r="FK378" s="87"/>
      <c r="FL378" s="87">
        <v>10000000</v>
      </c>
      <c r="FM378" s="87">
        <v>24850000</v>
      </c>
      <c r="FN378" s="87"/>
      <c r="FO378" s="87"/>
      <c r="FP378" s="87"/>
      <c r="FQ378" s="87"/>
      <c r="FR378" s="87"/>
      <c r="FS378" s="87"/>
      <c r="FT378" s="87"/>
      <c r="FU378" s="87"/>
      <c r="FV378" s="87"/>
      <c r="FW378" s="87"/>
      <c r="FX378" s="87"/>
      <c r="FY378" s="87"/>
      <c r="FZ378" s="87"/>
      <c r="GA378" s="87"/>
      <c r="GB378" s="87"/>
      <c r="GC378" s="87"/>
      <c r="GD378" s="87"/>
      <c r="GE378" s="87"/>
      <c r="GF378" s="87"/>
      <c r="GG378" s="87"/>
      <c r="GH378" s="87"/>
      <c r="GI378" s="87"/>
      <c r="GJ378" s="87"/>
      <c r="GK378" s="87"/>
      <c r="GL378" s="87"/>
      <c r="GM378" s="87"/>
      <c r="GN378" s="87"/>
      <c r="GO378" s="87"/>
      <c r="GP378" s="87"/>
      <c r="GQ378" s="87"/>
      <c r="GR378" s="87"/>
      <c r="GS378" s="87"/>
      <c r="GT378" s="87"/>
      <c r="GU378" s="85">
        <f>FB378+FG378+FL378+FQ378+FV378+GA378+GF378+GK378+GP378</f>
        <v>10000000</v>
      </c>
      <c r="GV378" s="85">
        <f t="shared" si="838"/>
        <v>24850000</v>
      </c>
      <c r="GW378" s="85">
        <f t="shared" si="838"/>
        <v>0</v>
      </c>
      <c r="GX378" s="85">
        <f t="shared" si="838"/>
        <v>0</v>
      </c>
      <c r="GY378" s="85">
        <f t="shared" si="838"/>
        <v>0</v>
      </c>
      <c r="GZ378" s="772">
        <f t="shared" si="837"/>
        <v>20000000</v>
      </c>
      <c r="HA378" s="746"/>
      <c r="HB378" s="297"/>
      <c r="HC378" s="303" t="s">
        <v>1586</v>
      </c>
    </row>
    <row r="379" spans="1:211" ht="61.5" customHeight="1" x14ac:dyDescent="0.2">
      <c r="A379" s="782"/>
      <c r="B379" s="357"/>
      <c r="C379" s="304"/>
      <c r="D379" s="730"/>
      <c r="E379" s="335"/>
      <c r="F379" s="612"/>
      <c r="G379" s="287">
        <v>253</v>
      </c>
      <c r="H379" s="312" t="s">
        <v>849</v>
      </c>
      <c r="I379" s="297" t="s">
        <v>850</v>
      </c>
      <c r="J379" s="284" t="s">
        <v>842</v>
      </c>
      <c r="K379" s="475">
        <v>16</v>
      </c>
      <c r="L379" s="651" t="s">
        <v>73</v>
      </c>
      <c r="M379" s="281">
        <v>0</v>
      </c>
      <c r="N379" s="475">
        <v>1</v>
      </c>
      <c r="O379" s="652">
        <v>0.25</v>
      </c>
      <c r="P379" s="438">
        <v>0</v>
      </c>
      <c r="Q379" s="653">
        <v>0.25</v>
      </c>
      <c r="R379" s="498"/>
      <c r="S379" s="654">
        <v>0.25</v>
      </c>
      <c r="T379" s="652">
        <v>0.25</v>
      </c>
      <c r="U379" s="865"/>
      <c r="V379" s="866">
        <v>0.125</v>
      </c>
      <c r="W379" s="865">
        <v>0.25</v>
      </c>
      <c r="X379" s="867">
        <f>O379+W379</f>
        <v>0.5</v>
      </c>
      <c r="Y379" s="863">
        <v>0.13</v>
      </c>
      <c r="Z379" s="864">
        <f t="shared" si="828"/>
        <v>0.66666666666666663</v>
      </c>
      <c r="AA379" s="287">
        <v>16</v>
      </c>
      <c r="AB379" s="284" t="s">
        <v>376</v>
      </c>
      <c r="AC379" s="56"/>
      <c r="AD379" s="55"/>
      <c r="AE379" s="54"/>
      <c r="AF379" s="54"/>
      <c r="AG379" s="56"/>
      <c r="AH379" s="55"/>
      <c r="AI379" s="55"/>
      <c r="AJ379" s="55"/>
      <c r="AK379" s="57"/>
      <c r="AL379" s="58"/>
      <c r="AM379" s="58"/>
      <c r="AN379" s="58"/>
      <c r="AO379" s="57"/>
      <c r="AP379" s="58"/>
      <c r="AQ379" s="58"/>
      <c r="AR379" s="55"/>
      <c r="AS379" s="56"/>
      <c r="AT379" s="55"/>
      <c r="AU379" s="54"/>
      <c r="AV379" s="54"/>
      <c r="AW379" s="56"/>
      <c r="AX379" s="55"/>
      <c r="AY379" s="55"/>
      <c r="AZ379" s="55"/>
      <c r="BA379" s="56"/>
      <c r="BB379" s="55"/>
      <c r="BC379" s="55"/>
      <c r="BD379" s="55"/>
      <c r="BE379" s="56"/>
      <c r="BF379" s="55"/>
      <c r="BG379" s="54"/>
      <c r="BH379" s="54"/>
      <c r="BI379" s="56">
        <v>1000000000</v>
      </c>
      <c r="BJ379" s="55"/>
      <c r="BK379" s="55"/>
      <c r="BL379" s="55"/>
      <c r="BM379" s="53">
        <f t="shared" si="829"/>
        <v>1000000000</v>
      </c>
      <c r="BN379" s="54">
        <f t="shared" si="830"/>
        <v>0</v>
      </c>
      <c r="BO379" s="54">
        <f t="shared" si="830"/>
        <v>0</v>
      </c>
      <c r="BP379" s="54">
        <f t="shared" si="830"/>
        <v>0</v>
      </c>
      <c r="BQ379" s="87">
        <v>0</v>
      </c>
      <c r="BR379" s="87">
        <v>0</v>
      </c>
      <c r="BS379" s="87">
        <v>0</v>
      </c>
      <c r="BT379" s="87">
        <v>0</v>
      </c>
      <c r="BU379" s="87">
        <v>0</v>
      </c>
      <c r="BV379" s="87">
        <v>0</v>
      </c>
      <c r="BW379" s="87">
        <v>0</v>
      </c>
      <c r="BX379" s="87">
        <v>0</v>
      </c>
      <c r="BY379" s="87"/>
      <c r="BZ379" s="87">
        <v>0</v>
      </c>
      <c r="CA379" s="87"/>
      <c r="CB379" s="87"/>
      <c r="CC379" s="87"/>
      <c r="CD379" s="87"/>
      <c r="CE379" s="87">
        <v>0</v>
      </c>
      <c r="CF379" s="87">
        <v>0</v>
      </c>
      <c r="CG379" s="87">
        <v>0</v>
      </c>
      <c r="CH379" s="87">
        <v>0</v>
      </c>
      <c r="CI379" s="87">
        <v>0</v>
      </c>
      <c r="CJ379" s="87">
        <v>0</v>
      </c>
      <c r="CK379" s="87">
        <v>0</v>
      </c>
      <c r="CL379" s="87">
        <v>0</v>
      </c>
      <c r="CM379" s="87">
        <v>0</v>
      </c>
      <c r="CN379" s="87">
        <v>0</v>
      </c>
      <c r="CO379" s="87">
        <v>0</v>
      </c>
      <c r="CP379" s="87">
        <v>0</v>
      </c>
      <c r="CQ379" s="87">
        <v>0</v>
      </c>
      <c r="CR379" s="87">
        <v>0</v>
      </c>
      <c r="CS379" s="87">
        <v>0</v>
      </c>
      <c r="CT379" s="87">
        <v>0</v>
      </c>
      <c r="CU379" s="87"/>
      <c r="CV379" s="87">
        <v>0</v>
      </c>
      <c r="CW379" s="87">
        <v>0</v>
      </c>
      <c r="CX379" s="87">
        <v>0</v>
      </c>
      <c r="CY379" s="87">
        <v>0</v>
      </c>
      <c r="CZ379" s="87"/>
      <c r="DA379" s="87">
        <v>1000000000</v>
      </c>
      <c r="DB379" s="87">
        <v>0</v>
      </c>
      <c r="DC379" s="87">
        <v>0</v>
      </c>
      <c r="DD379" s="87">
        <v>0</v>
      </c>
      <c r="DE379" s="85">
        <f t="shared" si="831"/>
        <v>1000000000</v>
      </c>
      <c r="DF379" s="85">
        <f t="shared" si="832"/>
        <v>0</v>
      </c>
      <c r="DG379" s="85">
        <f t="shared" si="833"/>
        <v>0</v>
      </c>
      <c r="DH379" s="85">
        <f t="shared" si="834"/>
        <v>0</v>
      </c>
      <c r="DI379" s="85"/>
      <c r="DJ379" s="87"/>
      <c r="DK379" s="86"/>
      <c r="DL379" s="87"/>
      <c r="DM379" s="87"/>
      <c r="DN379" s="87"/>
      <c r="DO379" s="87"/>
      <c r="DP379" s="87"/>
      <c r="DQ379" s="87"/>
      <c r="DR379" s="87"/>
      <c r="DS379" s="87">
        <v>0</v>
      </c>
      <c r="DT379" s="87"/>
      <c r="DU379" s="87"/>
      <c r="DV379" s="87"/>
      <c r="DW379" s="87"/>
      <c r="DX379" s="87">
        <v>0</v>
      </c>
      <c r="DY379" s="87"/>
      <c r="DZ379" s="87"/>
      <c r="EA379" s="87"/>
      <c r="EB379" s="87">
        <v>0</v>
      </c>
      <c r="EC379" s="87"/>
      <c r="ED379" s="87"/>
      <c r="EE379" s="87"/>
      <c r="EF379" s="87">
        <v>0</v>
      </c>
      <c r="EG379" s="87"/>
      <c r="EH379" s="87"/>
      <c r="EI379" s="87"/>
      <c r="EJ379" s="87">
        <v>0</v>
      </c>
      <c r="EK379" s="87"/>
      <c r="EL379" s="87"/>
      <c r="EM379" s="87"/>
      <c r="EN379" s="87">
        <v>0</v>
      </c>
      <c r="EO379" s="87"/>
      <c r="EP379" s="87"/>
      <c r="EQ379" s="87"/>
      <c r="ER379" s="87"/>
      <c r="ES379" s="87">
        <v>1000000000</v>
      </c>
      <c r="ET379" s="87"/>
      <c r="EU379" s="87"/>
      <c r="EV379" s="87"/>
      <c r="EW379" s="85">
        <f t="shared" si="835"/>
        <v>1000000000</v>
      </c>
      <c r="EX379" s="90">
        <f t="shared" si="835"/>
        <v>0</v>
      </c>
      <c r="EY379" s="90">
        <f t="shared" si="836"/>
        <v>0</v>
      </c>
      <c r="EZ379" s="90">
        <f t="shared" si="836"/>
        <v>0</v>
      </c>
      <c r="FA379" s="192"/>
      <c r="FB379" s="87"/>
      <c r="FC379" s="88"/>
      <c r="FD379" s="88"/>
      <c r="FE379" s="88"/>
      <c r="FF379" s="147"/>
      <c r="FG379" s="87"/>
      <c r="FH379" s="87">
        <v>140000000</v>
      </c>
      <c r="FI379" s="87">
        <v>100728000</v>
      </c>
      <c r="FJ379" s="87"/>
      <c r="FK379" s="87"/>
      <c r="FL379" s="87">
        <v>0</v>
      </c>
      <c r="FM379" s="87">
        <v>100000000</v>
      </c>
      <c r="FN379" s="87">
        <v>56487599</v>
      </c>
      <c r="FO379" s="87">
        <v>3593000</v>
      </c>
      <c r="FP379" s="87"/>
      <c r="FQ379" s="87">
        <v>0</v>
      </c>
      <c r="FR379" s="87"/>
      <c r="FS379" s="87"/>
      <c r="FT379" s="87"/>
      <c r="FU379" s="87"/>
      <c r="FV379" s="87">
        <v>0</v>
      </c>
      <c r="FW379" s="87"/>
      <c r="FX379" s="87"/>
      <c r="FY379" s="87"/>
      <c r="FZ379" s="87"/>
      <c r="GA379" s="87">
        <v>0</v>
      </c>
      <c r="GB379" s="87"/>
      <c r="GC379" s="87"/>
      <c r="GD379" s="87"/>
      <c r="GE379" s="87"/>
      <c r="GF379" s="87">
        <v>0</v>
      </c>
      <c r="GG379" s="87"/>
      <c r="GH379" s="87"/>
      <c r="GI379" s="87"/>
      <c r="GJ379" s="87"/>
      <c r="GK379" s="87">
        <v>0</v>
      </c>
      <c r="GL379" s="87"/>
      <c r="GM379" s="87"/>
      <c r="GN379" s="87"/>
      <c r="GO379" s="87"/>
      <c r="GP379" s="87">
        <v>1000000000</v>
      </c>
      <c r="GQ379" s="87"/>
      <c r="GR379" s="87"/>
      <c r="GS379" s="87"/>
      <c r="GT379" s="87"/>
      <c r="GU379" s="85">
        <f>FB379+FG379+FL379+FQ379+FV379+GA379+GF379+GK379+GP379</f>
        <v>1000000000</v>
      </c>
      <c r="GV379" s="85">
        <f t="shared" si="838"/>
        <v>240000000</v>
      </c>
      <c r="GW379" s="85">
        <f t="shared" si="838"/>
        <v>157215599</v>
      </c>
      <c r="GX379" s="85">
        <f t="shared" si="838"/>
        <v>3593000</v>
      </c>
      <c r="GY379" s="85">
        <f t="shared" si="838"/>
        <v>0</v>
      </c>
      <c r="GZ379" s="772">
        <f t="shared" si="837"/>
        <v>4000000000</v>
      </c>
      <c r="HA379" s="746"/>
      <c r="HB379" s="297"/>
      <c r="HC379" s="303" t="s">
        <v>1587</v>
      </c>
    </row>
    <row r="380" spans="1:211" ht="98.25" customHeight="1" x14ac:dyDescent="0.2">
      <c r="A380" s="782"/>
      <c r="B380" s="357"/>
      <c r="C380" s="300"/>
      <c r="D380" s="731"/>
      <c r="E380" s="309"/>
      <c r="F380" s="420"/>
      <c r="G380" s="287">
        <v>254</v>
      </c>
      <c r="H380" s="312" t="s">
        <v>851</v>
      </c>
      <c r="I380" s="297" t="s">
        <v>852</v>
      </c>
      <c r="J380" s="284" t="s">
        <v>842</v>
      </c>
      <c r="K380" s="475">
        <v>16</v>
      </c>
      <c r="L380" s="281" t="s">
        <v>58</v>
      </c>
      <c r="M380" s="281">
        <v>0</v>
      </c>
      <c r="N380" s="475">
        <v>1</v>
      </c>
      <c r="O380" s="281">
        <v>1</v>
      </c>
      <c r="P380" s="602">
        <v>0.5</v>
      </c>
      <c r="Q380" s="313">
        <v>1</v>
      </c>
      <c r="R380" s="289"/>
      <c r="S380" s="432">
        <v>1</v>
      </c>
      <c r="T380" s="313">
        <v>1</v>
      </c>
      <c r="U380" s="313"/>
      <c r="V380" s="430">
        <v>0.1</v>
      </c>
      <c r="W380" s="313">
        <v>1</v>
      </c>
      <c r="X380" s="333"/>
      <c r="Y380" s="711">
        <v>0.25</v>
      </c>
      <c r="Z380" s="433">
        <f t="shared" si="828"/>
        <v>1.6666666666666666E-2</v>
      </c>
      <c r="AA380" s="287">
        <v>16</v>
      </c>
      <c r="AB380" s="284" t="s">
        <v>376</v>
      </c>
      <c r="AC380" s="56"/>
      <c r="AD380" s="55"/>
      <c r="AE380" s="54"/>
      <c r="AF380" s="54"/>
      <c r="AG380" s="56"/>
      <c r="AH380" s="55"/>
      <c r="AI380" s="55"/>
      <c r="AJ380" s="55"/>
      <c r="AK380" s="57">
        <v>25000000</v>
      </c>
      <c r="AL380" s="55">
        <v>25000000</v>
      </c>
      <c r="AM380" s="58">
        <v>16700000</v>
      </c>
      <c r="AN380" s="58">
        <v>16700000</v>
      </c>
      <c r="AO380" s="57"/>
      <c r="AP380" s="58"/>
      <c r="AQ380" s="58"/>
      <c r="AR380" s="55"/>
      <c r="AS380" s="56"/>
      <c r="AT380" s="55"/>
      <c r="AU380" s="54"/>
      <c r="AV380" s="54"/>
      <c r="AW380" s="56"/>
      <c r="AX380" s="55"/>
      <c r="AY380" s="55"/>
      <c r="AZ380" s="55"/>
      <c r="BA380" s="56"/>
      <c r="BB380" s="55"/>
      <c r="BC380" s="55"/>
      <c r="BD380" s="55"/>
      <c r="BE380" s="56"/>
      <c r="BF380" s="55"/>
      <c r="BG380" s="54"/>
      <c r="BH380" s="54"/>
      <c r="BI380" s="56"/>
      <c r="BJ380" s="55"/>
      <c r="BK380" s="55"/>
      <c r="BL380" s="55"/>
      <c r="BM380" s="53">
        <f t="shared" si="829"/>
        <v>25000000</v>
      </c>
      <c r="BN380" s="54">
        <f t="shared" si="830"/>
        <v>25000000</v>
      </c>
      <c r="BO380" s="54">
        <f t="shared" si="830"/>
        <v>16700000</v>
      </c>
      <c r="BP380" s="54">
        <f t="shared" si="830"/>
        <v>16700000</v>
      </c>
      <c r="BQ380" s="87"/>
      <c r="BR380" s="87"/>
      <c r="BS380" s="87"/>
      <c r="BT380" s="87"/>
      <c r="BU380" s="87"/>
      <c r="BV380" s="87"/>
      <c r="BW380" s="87"/>
      <c r="BX380" s="87"/>
      <c r="BY380" s="87"/>
      <c r="BZ380" s="87">
        <v>25000000</v>
      </c>
      <c r="CA380" s="87">
        <v>25000000</v>
      </c>
      <c r="CB380" s="87">
        <v>24760850</v>
      </c>
      <c r="CC380" s="87">
        <v>23500000</v>
      </c>
      <c r="CD380" s="87"/>
      <c r="CE380" s="87"/>
      <c r="CF380" s="87"/>
      <c r="CG380" s="87"/>
      <c r="CH380" s="87"/>
      <c r="CI380" s="87"/>
      <c r="CJ380" s="87"/>
      <c r="CK380" s="87"/>
      <c r="CL380" s="87"/>
      <c r="CM380" s="87"/>
      <c r="CN380" s="87"/>
      <c r="CO380" s="87"/>
      <c r="CP380" s="87"/>
      <c r="CQ380" s="87"/>
      <c r="CR380" s="87"/>
      <c r="CS380" s="87"/>
      <c r="CT380" s="87"/>
      <c r="CU380" s="87"/>
      <c r="CV380" s="87"/>
      <c r="CW380" s="87"/>
      <c r="CX380" s="87"/>
      <c r="CY380" s="87"/>
      <c r="CZ380" s="87"/>
      <c r="DA380" s="87"/>
      <c r="DB380" s="87"/>
      <c r="DC380" s="87"/>
      <c r="DD380" s="87"/>
      <c r="DE380" s="85">
        <f t="shared" si="831"/>
        <v>25000000</v>
      </c>
      <c r="DF380" s="100">
        <f t="shared" si="832"/>
        <v>25000000</v>
      </c>
      <c r="DG380" s="100">
        <f t="shared" si="833"/>
        <v>24760850</v>
      </c>
      <c r="DH380" s="100">
        <f t="shared" si="834"/>
        <v>23500000</v>
      </c>
      <c r="DI380" s="100"/>
      <c r="DJ380" s="87"/>
      <c r="DK380" s="86"/>
      <c r="DL380" s="87"/>
      <c r="DM380" s="87"/>
      <c r="DN380" s="87"/>
      <c r="DO380" s="87"/>
      <c r="DP380" s="87"/>
      <c r="DQ380" s="87"/>
      <c r="DR380" s="87"/>
      <c r="DS380" s="87">
        <v>25000000</v>
      </c>
      <c r="DT380" s="87">
        <v>30000000</v>
      </c>
      <c r="DU380" s="87">
        <v>30000000</v>
      </c>
      <c r="DV380" s="87">
        <v>30000000</v>
      </c>
      <c r="DW380" s="87"/>
      <c r="DX380" s="87"/>
      <c r="DY380" s="87"/>
      <c r="DZ380" s="87"/>
      <c r="EA380" s="87"/>
      <c r="EB380" s="87"/>
      <c r="EC380" s="87"/>
      <c r="ED380" s="87"/>
      <c r="EE380" s="87"/>
      <c r="EF380" s="87"/>
      <c r="EG380" s="87"/>
      <c r="EH380" s="87"/>
      <c r="EI380" s="87"/>
      <c r="EJ380" s="87"/>
      <c r="EK380" s="87"/>
      <c r="EL380" s="87"/>
      <c r="EM380" s="87"/>
      <c r="EN380" s="87"/>
      <c r="EO380" s="87"/>
      <c r="EP380" s="87"/>
      <c r="EQ380" s="87"/>
      <c r="ER380" s="87"/>
      <c r="ES380" s="87"/>
      <c r="ET380" s="87"/>
      <c r="EU380" s="87"/>
      <c r="EV380" s="87"/>
      <c r="EW380" s="85">
        <f t="shared" si="835"/>
        <v>25000000</v>
      </c>
      <c r="EX380" s="90">
        <f t="shared" si="835"/>
        <v>30000000</v>
      </c>
      <c r="EY380" s="90">
        <f t="shared" si="836"/>
        <v>30000000</v>
      </c>
      <c r="EZ380" s="90">
        <f t="shared" si="836"/>
        <v>30000000</v>
      </c>
      <c r="FA380" s="192"/>
      <c r="FB380" s="87"/>
      <c r="FC380" s="88"/>
      <c r="FD380" s="88"/>
      <c r="FE380" s="88"/>
      <c r="FF380" s="147"/>
      <c r="FG380" s="87"/>
      <c r="FH380" s="87"/>
      <c r="FI380" s="87"/>
      <c r="FJ380" s="87"/>
      <c r="FK380" s="87"/>
      <c r="FL380" s="87">
        <v>25000000</v>
      </c>
      <c r="FM380" s="87">
        <v>29801133</v>
      </c>
      <c r="FN380" s="87"/>
      <c r="FO380" s="87"/>
      <c r="FP380" s="87"/>
      <c r="FQ380" s="87"/>
      <c r="FR380" s="87"/>
      <c r="FS380" s="87"/>
      <c r="FT380" s="87"/>
      <c r="FU380" s="87"/>
      <c r="FV380" s="87"/>
      <c r="FW380" s="87"/>
      <c r="FX380" s="87"/>
      <c r="FY380" s="87"/>
      <c r="FZ380" s="87"/>
      <c r="GA380" s="87"/>
      <c r="GB380" s="87"/>
      <c r="GC380" s="87"/>
      <c r="GD380" s="87"/>
      <c r="GE380" s="87"/>
      <c r="GF380" s="87"/>
      <c r="GG380" s="87"/>
      <c r="GH380" s="87"/>
      <c r="GI380" s="87"/>
      <c r="GJ380" s="87"/>
      <c r="GK380" s="87"/>
      <c r="GL380" s="87"/>
      <c r="GM380" s="87"/>
      <c r="GN380" s="87"/>
      <c r="GO380" s="87"/>
      <c r="GP380" s="87"/>
      <c r="GQ380" s="87"/>
      <c r="GR380" s="87"/>
      <c r="GS380" s="87"/>
      <c r="GT380" s="87"/>
      <c r="GU380" s="85">
        <f>FB380+FG380+FL380+FQ380+FV380+GA380+GF380+GK380+GP380</f>
        <v>25000000</v>
      </c>
      <c r="GV380" s="85">
        <f t="shared" si="838"/>
        <v>29801133</v>
      </c>
      <c r="GW380" s="85">
        <f t="shared" si="838"/>
        <v>0</v>
      </c>
      <c r="GX380" s="85">
        <f t="shared" si="838"/>
        <v>0</v>
      </c>
      <c r="GY380" s="85">
        <f t="shared" si="838"/>
        <v>0</v>
      </c>
      <c r="GZ380" s="772">
        <f t="shared" si="837"/>
        <v>100000000</v>
      </c>
      <c r="HA380" s="746" t="s">
        <v>1184</v>
      </c>
      <c r="HB380" s="280" t="s">
        <v>1456</v>
      </c>
      <c r="HC380" s="342" t="s">
        <v>1588</v>
      </c>
    </row>
    <row r="381" spans="1:211" ht="24.75" customHeight="1" x14ac:dyDescent="0.2">
      <c r="A381" s="782"/>
      <c r="B381" s="357"/>
      <c r="C381" s="266">
        <v>86</v>
      </c>
      <c r="D381" s="267" t="s">
        <v>853</v>
      </c>
      <c r="E381" s="270"/>
      <c r="F381" s="270"/>
      <c r="G381" s="269"/>
      <c r="H381" s="269"/>
      <c r="I381" s="269"/>
      <c r="J381" s="269"/>
      <c r="K381" s="269"/>
      <c r="L381" s="269"/>
      <c r="M381" s="269"/>
      <c r="N381" s="269"/>
      <c r="O381" s="269"/>
      <c r="P381" s="269"/>
      <c r="Q381" s="269"/>
      <c r="R381" s="269"/>
      <c r="S381" s="269"/>
      <c r="T381" s="269"/>
      <c r="U381" s="269"/>
      <c r="V381" s="269"/>
      <c r="W381" s="269"/>
      <c r="X381" s="269"/>
      <c r="Y381" s="269"/>
      <c r="Z381" s="269"/>
      <c r="AA381" s="269"/>
      <c r="AB381" s="269"/>
      <c r="AC381" s="51">
        <f t="shared" ref="AC381:BL381" si="839">SUM(AC382)</f>
        <v>0</v>
      </c>
      <c r="AD381" s="51">
        <f t="shared" si="839"/>
        <v>0</v>
      </c>
      <c r="AE381" s="51">
        <f t="shared" si="839"/>
        <v>0</v>
      </c>
      <c r="AF381" s="51">
        <f t="shared" si="839"/>
        <v>0</v>
      </c>
      <c r="AG381" s="51">
        <f t="shared" si="839"/>
        <v>0</v>
      </c>
      <c r="AH381" s="51">
        <f t="shared" si="839"/>
        <v>0</v>
      </c>
      <c r="AI381" s="51">
        <f t="shared" si="839"/>
        <v>0</v>
      </c>
      <c r="AJ381" s="51">
        <f t="shared" si="839"/>
        <v>0</v>
      </c>
      <c r="AK381" s="51">
        <f t="shared" si="839"/>
        <v>80000000</v>
      </c>
      <c r="AL381" s="51">
        <f t="shared" si="839"/>
        <v>80000000</v>
      </c>
      <c r="AM381" s="51">
        <f t="shared" si="839"/>
        <v>56411500</v>
      </c>
      <c r="AN381" s="51">
        <f t="shared" si="839"/>
        <v>56411500</v>
      </c>
      <c r="AO381" s="51">
        <f t="shared" si="839"/>
        <v>0</v>
      </c>
      <c r="AP381" s="51">
        <f t="shared" si="839"/>
        <v>0</v>
      </c>
      <c r="AQ381" s="51">
        <f t="shared" si="839"/>
        <v>0</v>
      </c>
      <c r="AR381" s="51">
        <f t="shared" si="839"/>
        <v>0</v>
      </c>
      <c r="AS381" s="51">
        <f t="shared" si="839"/>
        <v>0</v>
      </c>
      <c r="AT381" s="51">
        <f t="shared" si="839"/>
        <v>0</v>
      </c>
      <c r="AU381" s="51">
        <f t="shared" si="839"/>
        <v>0</v>
      </c>
      <c r="AV381" s="51">
        <f t="shared" si="839"/>
        <v>0</v>
      </c>
      <c r="AW381" s="51">
        <f t="shared" si="839"/>
        <v>0</v>
      </c>
      <c r="AX381" s="51">
        <f t="shared" si="839"/>
        <v>0</v>
      </c>
      <c r="AY381" s="51">
        <f t="shared" si="839"/>
        <v>0</v>
      </c>
      <c r="AZ381" s="51">
        <f t="shared" si="839"/>
        <v>0</v>
      </c>
      <c r="BA381" s="51">
        <f t="shared" si="839"/>
        <v>0</v>
      </c>
      <c r="BB381" s="51">
        <f t="shared" si="839"/>
        <v>0</v>
      </c>
      <c r="BC381" s="51">
        <f t="shared" si="839"/>
        <v>0</v>
      </c>
      <c r="BD381" s="51">
        <f t="shared" si="839"/>
        <v>0</v>
      </c>
      <c r="BE381" s="51">
        <f t="shared" si="839"/>
        <v>0</v>
      </c>
      <c r="BF381" s="51">
        <f t="shared" si="839"/>
        <v>0</v>
      </c>
      <c r="BG381" s="51">
        <f t="shared" si="839"/>
        <v>0</v>
      </c>
      <c r="BH381" s="51">
        <f t="shared" si="839"/>
        <v>0</v>
      </c>
      <c r="BI381" s="51">
        <f t="shared" si="839"/>
        <v>0</v>
      </c>
      <c r="BJ381" s="51">
        <f t="shared" si="839"/>
        <v>0</v>
      </c>
      <c r="BK381" s="51">
        <f t="shared" si="839"/>
        <v>0</v>
      </c>
      <c r="BL381" s="51">
        <f t="shared" si="839"/>
        <v>0</v>
      </c>
      <c r="BM381" s="51">
        <f t="shared" ref="BM381:DX381" si="840">SUM(BM382)</f>
        <v>80000000</v>
      </c>
      <c r="BN381" s="51">
        <f t="shared" si="840"/>
        <v>80000000</v>
      </c>
      <c r="BO381" s="51">
        <f t="shared" si="840"/>
        <v>56411500</v>
      </c>
      <c r="BP381" s="51">
        <f t="shared" si="840"/>
        <v>56411500</v>
      </c>
      <c r="BQ381" s="51">
        <f t="shared" si="840"/>
        <v>0</v>
      </c>
      <c r="BR381" s="51">
        <f t="shared" si="840"/>
        <v>0</v>
      </c>
      <c r="BS381" s="51">
        <f t="shared" si="840"/>
        <v>0</v>
      </c>
      <c r="BT381" s="51">
        <f t="shared" si="840"/>
        <v>0</v>
      </c>
      <c r="BU381" s="51">
        <f t="shared" si="840"/>
        <v>0</v>
      </c>
      <c r="BV381" s="51">
        <f t="shared" si="840"/>
        <v>20500000</v>
      </c>
      <c r="BW381" s="51">
        <f t="shared" si="840"/>
        <v>20500000</v>
      </c>
      <c r="BX381" s="51">
        <f t="shared" si="840"/>
        <v>20500000</v>
      </c>
      <c r="BY381" s="51">
        <f t="shared" si="840"/>
        <v>0</v>
      </c>
      <c r="BZ381" s="51">
        <f t="shared" si="840"/>
        <v>80000000</v>
      </c>
      <c r="CA381" s="51">
        <f t="shared" si="840"/>
        <v>80000000</v>
      </c>
      <c r="CB381" s="51">
        <f t="shared" si="840"/>
        <v>74955000</v>
      </c>
      <c r="CC381" s="51">
        <f t="shared" si="840"/>
        <v>74955000</v>
      </c>
      <c r="CD381" s="51">
        <f t="shared" si="840"/>
        <v>0</v>
      </c>
      <c r="CE381" s="51">
        <f t="shared" si="840"/>
        <v>0</v>
      </c>
      <c r="CF381" s="51">
        <f t="shared" si="840"/>
        <v>0</v>
      </c>
      <c r="CG381" s="51">
        <f t="shared" si="840"/>
        <v>0</v>
      </c>
      <c r="CH381" s="51">
        <f t="shared" si="840"/>
        <v>0</v>
      </c>
      <c r="CI381" s="51">
        <f t="shared" si="840"/>
        <v>0</v>
      </c>
      <c r="CJ381" s="51">
        <f t="shared" si="840"/>
        <v>0</v>
      </c>
      <c r="CK381" s="51">
        <f t="shared" si="840"/>
        <v>0</v>
      </c>
      <c r="CL381" s="51">
        <f t="shared" si="840"/>
        <v>0</v>
      </c>
      <c r="CM381" s="51">
        <f t="shared" si="840"/>
        <v>0</v>
      </c>
      <c r="CN381" s="51">
        <f t="shared" si="840"/>
        <v>0</v>
      </c>
      <c r="CO381" s="51">
        <f t="shared" si="840"/>
        <v>0</v>
      </c>
      <c r="CP381" s="51">
        <f t="shared" si="840"/>
        <v>0</v>
      </c>
      <c r="CQ381" s="51">
        <f t="shared" si="840"/>
        <v>0</v>
      </c>
      <c r="CR381" s="51">
        <f t="shared" si="840"/>
        <v>0</v>
      </c>
      <c r="CS381" s="51">
        <f t="shared" si="840"/>
        <v>0</v>
      </c>
      <c r="CT381" s="51">
        <f t="shared" si="840"/>
        <v>0</v>
      </c>
      <c r="CU381" s="51">
        <f t="shared" si="840"/>
        <v>0</v>
      </c>
      <c r="CV381" s="51">
        <f t="shared" si="840"/>
        <v>0</v>
      </c>
      <c r="CW381" s="51">
        <f t="shared" si="840"/>
        <v>0</v>
      </c>
      <c r="CX381" s="51">
        <f t="shared" si="840"/>
        <v>0</v>
      </c>
      <c r="CY381" s="51">
        <f t="shared" si="840"/>
        <v>0</v>
      </c>
      <c r="CZ381" s="51">
        <f t="shared" si="840"/>
        <v>0</v>
      </c>
      <c r="DA381" s="51">
        <f t="shared" si="840"/>
        <v>0</v>
      </c>
      <c r="DB381" s="51">
        <f t="shared" si="840"/>
        <v>0</v>
      </c>
      <c r="DC381" s="51">
        <f t="shared" si="840"/>
        <v>0</v>
      </c>
      <c r="DD381" s="51">
        <f t="shared" si="840"/>
        <v>0</v>
      </c>
      <c r="DE381" s="51">
        <f t="shared" si="840"/>
        <v>80000000</v>
      </c>
      <c r="DF381" s="51">
        <f t="shared" si="840"/>
        <v>100500000</v>
      </c>
      <c r="DG381" s="51">
        <f t="shared" si="840"/>
        <v>95455000</v>
      </c>
      <c r="DH381" s="51">
        <f t="shared" si="840"/>
        <v>95455000</v>
      </c>
      <c r="DI381" s="51">
        <f t="shared" si="840"/>
        <v>0</v>
      </c>
      <c r="DJ381" s="51">
        <f t="shared" si="840"/>
        <v>0</v>
      </c>
      <c r="DK381" s="51">
        <f t="shared" si="840"/>
        <v>0</v>
      </c>
      <c r="DL381" s="51">
        <f t="shared" si="840"/>
        <v>0</v>
      </c>
      <c r="DM381" s="51">
        <f t="shared" si="840"/>
        <v>0</v>
      </c>
      <c r="DN381" s="51">
        <f t="shared" si="840"/>
        <v>0</v>
      </c>
      <c r="DO381" s="51">
        <f t="shared" si="840"/>
        <v>70000000</v>
      </c>
      <c r="DP381" s="51">
        <f t="shared" si="840"/>
        <v>59784215</v>
      </c>
      <c r="DQ381" s="51">
        <f t="shared" si="840"/>
        <v>56021344</v>
      </c>
      <c r="DR381" s="51">
        <f t="shared" si="840"/>
        <v>0</v>
      </c>
      <c r="DS381" s="51">
        <f t="shared" si="840"/>
        <v>80000000</v>
      </c>
      <c r="DT381" s="51">
        <f t="shared" si="840"/>
        <v>100000000</v>
      </c>
      <c r="DU381" s="51">
        <f t="shared" si="840"/>
        <v>92750144</v>
      </c>
      <c r="DV381" s="51">
        <f t="shared" si="840"/>
        <v>92750144</v>
      </c>
      <c r="DW381" s="51">
        <f t="shared" si="840"/>
        <v>0</v>
      </c>
      <c r="DX381" s="51">
        <f t="shared" si="840"/>
        <v>0</v>
      </c>
      <c r="DY381" s="51">
        <f t="shared" ref="DY381:EW381" si="841">SUM(DY382)</f>
        <v>0</v>
      </c>
      <c r="DZ381" s="51">
        <f t="shared" si="841"/>
        <v>0</v>
      </c>
      <c r="EA381" s="51">
        <f t="shared" si="841"/>
        <v>0</v>
      </c>
      <c r="EB381" s="51">
        <f t="shared" si="841"/>
        <v>0</v>
      </c>
      <c r="EC381" s="51">
        <f t="shared" si="841"/>
        <v>0</v>
      </c>
      <c r="ED381" s="51">
        <f t="shared" si="841"/>
        <v>0</v>
      </c>
      <c r="EE381" s="51">
        <f t="shared" si="841"/>
        <v>0</v>
      </c>
      <c r="EF381" s="51">
        <f t="shared" si="841"/>
        <v>0</v>
      </c>
      <c r="EG381" s="51">
        <f t="shared" si="841"/>
        <v>0</v>
      </c>
      <c r="EH381" s="51">
        <f t="shared" si="841"/>
        <v>0</v>
      </c>
      <c r="EI381" s="51">
        <f t="shared" si="841"/>
        <v>0</v>
      </c>
      <c r="EJ381" s="51">
        <f t="shared" si="841"/>
        <v>0</v>
      </c>
      <c r="EK381" s="51">
        <f t="shared" si="841"/>
        <v>0</v>
      </c>
      <c r="EL381" s="51">
        <f t="shared" si="841"/>
        <v>0</v>
      </c>
      <c r="EM381" s="51">
        <f t="shared" si="841"/>
        <v>0</v>
      </c>
      <c r="EN381" s="51">
        <f t="shared" si="841"/>
        <v>0</v>
      </c>
      <c r="EO381" s="51">
        <f t="shared" si="841"/>
        <v>0</v>
      </c>
      <c r="EP381" s="51">
        <f t="shared" si="841"/>
        <v>0</v>
      </c>
      <c r="EQ381" s="51">
        <f t="shared" si="841"/>
        <v>0</v>
      </c>
      <c r="ER381" s="51">
        <f t="shared" si="841"/>
        <v>0</v>
      </c>
      <c r="ES381" s="51">
        <f t="shared" si="841"/>
        <v>0</v>
      </c>
      <c r="ET381" s="51">
        <f t="shared" si="841"/>
        <v>0</v>
      </c>
      <c r="EU381" s="51">
        <f t="shared" si="841"/>
        <v>0</v>
      </c>
      <c r="EV381" s="51">
        <f t="shared" si="841"/>
        <v>0</v>
      </c>
      <c r="EW381" s="51">
        <f t="shared" si="841"/>
        <v>80000000</v>
      </c>
      <c r="EX381" s="51">
        <f t="shared" ref="EX381:GZ381" si="842">SUM(EX382)</f>
        <v>170000000</v>
      </c>
      <c r="EY381" s="51">
        <f t="shared" si="842"/>
        <v>152534359</v>
      </c>
      <c r="EZ381" s="51">
        <f t="shared" si="842"/>
        <v>148771488</v>
      </c>
      <c r="FA381" s="51">
        <f t="shared" si="842"/>
        <v>0</v>
      </c>
      <c r="FB381" s="51">
        <f t="shared" si="842"/>
        <v>0</v>
      </c>
      <c r="FC381" s="51">
        <f t="shared" si="842"/>
        <v>0</v>
      </c>
      <c r="FD381" s="51">
        <f t="shared" si="842"/>
        <v>0</v>
      </c>
      <c r="FE381" s="51">
        <f t="shared" si="842"/>
        <v>0</v>
      </c>
      <c r="FF381" s="51">
        <f t="shared" si="842"/>
        <v>0</v>
      </c>
      <c r="FG381" s="51">
        <f t="shared" si="842"/>
        <v>0</v>
      </c>
      <c r="FH381" s="51">
        <f t="shared" si="842"/>
        <v>0</v>
      </c>
      <c r="FI381" s="51">
        <f t="shared" si="842"/>
        <v>0</v>
      </c>
      <c r="FJ381" s="51">
        <f t="shared" si="842"/>
        <v>0</v>
      </c>
      <c r="FK381" s="51">
        <f t="shared" si="842"/>
        <v>3762871</v>
      </c>
      <c r="FL381" s="51">
        <f t="shared" si="842"/>
        <v>80000000</v>
      </c>
      <c r="FM381" s="51">
        <f t="shared" si="842"/>
        <v>99372400</v>
      </c>
      <c r="FN381" s="51">
        <f t="shared" si="842"/>
        <v>74378332</v>
      </c>
      <c r="FO381" s="51">
        <f t="shared" si="842"/>
        <v>13083000</v>
      </c>
      <c r="FP381" s="51">
        <f t="shared" si="842"/>
        <v>0</v>
      </c>
      <c r="FQ381" s="51">
        <f t="shared" si="842"/>
        <v>0</v>
      </c>
      <c r="FR381" s="51">
        <f t="shared" si="842"/>
        <v>0</v>
      </c>
      <c r="FS381" s="51">
        <f t="shared" si="842"/>
        <v>0</v>
      </c>
      <c r="FT381" s="51">
        <f t="shared" si="842"/>
        <v>0</v>
      </c>
      <c r="FU381" s="51">
        <f t="shared" si="842"/>
        <v>0</v>
      </c>
      <c r="FV381" s="51">
        <f t="shared" si="842"/>
        <v>0</v>
      </c>
      <c r="FW381" s="51">
        <f t="shared" si="842"/>
        <v>0</v>
      </c>
      <c r="FX381" s="51">
        <f t="shared" si="842"/>
        <v>0</v>
      </c>
      <c r="FY381" s="51">
        <f t="shared" si="842"/>
        <v>0</v>
      </c>
      <c r="FZ381" s="51">
        <f t="shared" si="842"/>
        <v>0</v>
      </c>
      <c r="GA381" s="51">
        <f t="shared" si="842"/>
        <v>0</v>
      </c>
      <c r="GB381" s="51">
        <f t="shared" si="842"/>
        <v>0</v>
      </c>
      <c r="GC381" s="51">
        <f t="shared" si="842"/>
        <v>0</v>
      </c>
      <c r="GD381" s="51">
        <f t="shared" si="842"/>
        <v>0</v>
      </c>
      <c r="GE381" s="51">
        <f t="shared" si="842"/>
        <v>0</v>
      </c>
      <c r="GF381" s="51">
        <f t="shared" si="842"/>
        <v>0</v>
      </c>
      <c r="GG381" s="51">
        <f t="shared" si="842"/>
        <v>0</v>
      </c>
      <c r="GH381" s="51">
        <f t="shared" si="842"/>
        <v>0</v>
      </c>
      <c r="GI381" s="51">
        <f t="shared" si="842"/>
        <v>0</v>
      </c>
      <c r="GJ381" s="51">
        <f t="shared" si="842"/>
        <v>0</v>
      </c>
      <c r="GK381" s="51">
        <f t="shared" si="842"/>
        <v>0</v>
      </c>
      <c r="GL381" s="51">
        <f t="shared" si="842"/>
        <v>0</v>
      </c>
      <c r="GM381" s="51">
        <f t="shared" si="842"/>
        <v>0</v>
      </c>
      <c r="GN381" s="51">
        <f t="shared" si="842"/>
        <v>0</v>
      </c>
      <c r="GO381" s="51">
        <f t="shared" si="842"/>
        <v>0</v>
      </c>
      <c r="GP381" s="51">
        <f t="shared" si="842"/>
        <v>0</v>
      </c>
      <c r="GQ381" s="51">
        <f t="shared" si="842"/>
        <v>0</v>
      </c>
      <c r="GR381" s="51">
        <f t="shared" si="842"/>
        <v>0</v>
      </c>
      <c r="GS381" s="51">
        <f t="shared" si="842"/>
        <v>0</v>
      </c>
      <c r="GT381" s="51">
        <f t="shared" si="842"/>
        <v>0</v>
      </c>
      <c r="GU381" s="51">
        <f t="shared" si="842"/>
        <v>80000000</v>
      </c>
      <c r="GV381" s="51">
        <f t="shared" si="842"/>
        <v>99372400</v>
      </c>
      <c r="GW381" s="51">
        <f t="shared" si="842"/>
        <v>74378332</v>
      </c>
      <c r="GX381" s="51">
        <f t="shared" si="842"/>
        <v>13083000</v>
      </c>
      <c r="GY381" s="51">
        <f t="shared" si="842"/>
        <v>3762871</v>
      </c>
      <c r="GZ381" s="771">
        <f t="shared" si="842"/>
        <v>320000000</v>
      </c>
      <c r="HA381" s="269"/>
      <c r="HB381" s="266"/>
      <c r="HC381" s="326"/>
    </row>
    <row r="382" spans="1:211" ht="161.25" customHeight="1" x14ac:dyDescent="0.2">
      <c r="A382" s="782"/>
      <c r="B382" s="411"/>
      <c r="C382" s="313">
        <v>37</v>
      </c>
      <c r="D382" s="280" t="s">
        <v>831</v>
      </c>
      <c r="E382" s="717" t="s">
        <v>537</v>
      </c>
      <c r="F382" s="510">
        <v>0.6</v>
      </c>
      <c r="G382" s="287">
        <v>255</v>
      </c>
      <c r="H382" s="283" t="s">
        <v>854</v>
      </c>
      <c r="I382" s="297" t="s">
        <v>855</v>
      </c>
      <c r="J382" s="287" t="s">
        <v>834</v>
      </c>
      <c r="K382" s="281">
        <v>16</v>
      </c>
      <c r="L382" s="313" t="s">
        <v>58</v>
      </c>
      <c r="M382" s="313">
        <v>12</v>
      </c>
      <c r="N382" s="313">
        <v>12</v>
      </c>
      <c r="O382" s="281">
        <v>12</v>
      </c>
      <c r="P382" s="438">
        <v>12</v>
      </c>
      <c r="Q382" s="313">
        <v>12</v>
      </c>
      <c r="R382" s="289"/>
      <c r="S382" s="432">
        <v>12</v>
      </c>
      <c r="T382" s="313">
        <v>12</v>
      </c>
      <c r="U382" s="313"/>
      <c r="V382" s="432">
        <v>12</v>
      </c>
      <c r="W382" s="313">
        <v>12</v>
      </c>
      <c r="X382" s="333"/>
      <c r="Y382" s="531">
        <v>3</v>
      </c>
      <c r="Z382" s="433">
        <f>BM382/BM381</f>
        <v>1</v>
      </c>
      <c r="AA382" s="286">
        <v>16</v>
      </c>
      <c r="AB382" s="285" t="s">
        <v>376</v>
      </c>
      <c r="AC382" s="56"/>
      <c r="AD382" s="55"/>
      <c r="AE382" s="54"/>
      <c r="AF382" s="54"/>
      <c r="AG382" s="56"/>
      <c r="AH382" s="55"/>
      <c r="AI382" s="55"/>
      <c r="AJ382" s="55"/>
      <c r="AK382" s="57">
        <f>76685000+3315000</f>
        <v>80000000</v>
      </c>
      <c r="AL382" s="58">
        <v>80000000</v>
      </c>
      <c r="AM382" s="58">
        <v>56411500</v>
      </c>
      <c r="AN382" s="58">
        <v>56411500</v>
      </c>
      <c r="AO382" s="57"/>
      <c r="AP382" s="58"/>
      <c r="AQ382" s="58"/>
      <c r="AR382" s="55"/>
      <c r="AS382" s="56"/>
      <c r="AT382" s="55"/>
      <c r="AU382" s="54"/>
      <c r="AV382" s="54"/>
      <c r="AW382" s="56"/>
      <c r="AX382" s="55"/>
      <c r="AY382" s="55"/>
      <c r="AZ382" s="55"/>
      <c r="BA382" s="56"/>
      <c r="BB382" s="55"/>
      <c r="BC382" s="55"/>
      <c r="BD382" s="55"/>
      <c r="BE382" s="56"/>
      <c r="BF382" s="55"/>
      <c r="BG382" s="54"/>
      <c r="BH382" s="54"/>
      <c r="BI382" s="56"/>
      <c r="BJ382" s="55"/>
      <c r="BK382" s="55"/>
      <c r="BL382" s="55"/>
      <c r="BM382" s="53">
        <f>+AC382+AG382+AK382+AO382+AS382+AW382+BA382+BE382+BI382</f>
        <v>80000000</v>
      </c>
      <c r="BN382" s="54">
        <f>AD382+AH382+AL382+AP382+AT382+AX382+BB382+BF382+BJ382</f>
        <v>80000000</v>
      </c>
      <c r="BO382" s="54">
        <f>AE382+AI382+AM382+AQ382+AU382+AY382+BC382+BG382+BK382</f>
        <v>56411500</v>
      </c>
      <c r="BP382" s="54">
        <f>AF382+AJ382+AN382+AR382+AV382+AZ382+BD382+BH382+BL382</f>
        <v>56411500</v>
      </c>
      <c r="BQ382" s="87"/>
      <c r="BR382" s="87"/>
      <c r="BS382" s="87"/>
      <c r="BT382" s="87"/>
      <c r="BU382" s="87"/>
      <c r="BV382" s="87">
        <v>20500000</v>
      </c>
      <c r="BW382" s="87">
        <v>20500000</v>
      </c>
      <c r="BX382" s="87">
        <v>20500000</v>
      </c>
      <c r="BY382" s="87"/>
      <c r="BZ382" s="87">
        <v>80000000</v>
      </c>
      <c r="CA382" s="87">
        <v>80000000</v>
      </c>
      <c r="CB382" s="87">
        <v>74955000</v>
      </c>
      <c r="CC382" s="87">
        <v>74955000</v>
      </c>
      <c r="CD382" s="87"/>
      <c r="CE382" s="87"/>
      <c r="CF382" s="87"/>
      <c r="CG382" s="87"/>
      <c r="CH382" s="87"/>
      <c r="CI382" s="87"/>
      <c r="CJ382" s="87"/>
      <c r="CK382" s="87"/>
      <c r="CL382" s="87"/>
      <c r="CM382" s="87"/>
      <c r="CN382" s="87"/>
      <c r="CO382" s="87"/>
      <c r="CP382" s="87"/>
      <c r="CQ382" s="87"/>
      <c r="CR382" s="87"/>
      <c r="CS382" s="87"/>
      <c r="CT382" s="87"/>
      <c r="CU382" s="87"/>
      <c r="CV382" s="87"/>
      <c r="CW382" s="87"/>
      <c r="CX382" s="87"/>
      <c r="CY382" s="87"/>
      <c r="CZ382" s="87"/>
      <c r="DA382" s="87"/>
      <c r="DB382" s="87"/>
      <c r="DC382" s="87"/>
      <c r="DD382" s="87"/>
      <c r="DE382" s="85">
        <f t="shared" si="831"/>
        <v>80000000</v>
      </c>
      <c r="DF382" s="100">
        <f>BR382+BV382+CA382+CF382+CJ382+CN382+CR382+CW382+DB382</f>
        <v>100500000</v>
      </c>
      <c r="DG382" s="100">
        <f>BS382+BW382+CB382+CG382+CK382+CO382+CS382+CX382+DC382</f>
        <v>95455000</v>
      </c>
      <c r="DH382" s="100">
        <f>BT382+BX382+CC382+CH382+CL382+CP382+CT382+CY382+DD382</f>
        <v>95455000</v>
      </c>
      <c r="DI382" s="100"/>
      <c r="DJ382" s="87"/>
      <c r="DK382" s="86"/>
      <c r="DL382" s="87"/>
      <c r="DM382" s="87"/>
      <c r="DN382" s="87"/>
      <c r="DO382" s="187">
        <v>70000000</v>
      </c>
      <c r="DP382" s="87">
        <v>59784215</v>
      </c>
      <c r="DQ382" s="87">
        <v>56021344</v>
      </c>
      <c r="DR382" s="87"/>
      <c r="DS382" s="87">
        <v>80000000</v>
      </c>
      <c r="DT382" s="87">
        <v>100000000</v>
      </c>
      <c r="DU382" s="87">
        <v>92750144</v>
      </c>
      <c r="DV382" s="87">
        <v>92750144</v>
      </c>
      <c r="DW382" s="87"/>
      <c r="DX382" s="87"/>
      <c r="DY382" s="87"/>
      <c r="DZ382" s="87"/>
      <c r="EA382" s="87"/>
      <c r="EB382" s="87"/>
      <c r="EC382" s="87"/>
      <c r="ED382" s="87"/>
      <c r="EE382" s="87"/>
      <c r="EF382" s="87"/>
      <c r="EG382" s="87"/>
      <c r="EH382" s="87"/>
      <c r="EI382" s="87"/>
      <c r="EJ382" s="87"/>
      <c r="EK382" s="87"/>
      <c r="EL382" s="87"/>
      <c r="EM382" s="87"/>
      <c r="EN382" s="87"/>
      <c r="EO382" s="87"/>
      <c r="EP382" s="87"/>
      <c r="EQ382" s="87"/>
      <c r="ER382" s="87"/>
      <c r="ES382" s="87"/>
      <c r="ET382" s="87"/>
      <c r="EU382" s="87"/>
      <c r="EV382" s="87"/>
      <c r="EW382" s="85">
        <f>DJ382+DN382+DS382+DX382+EB382+EF382+EJ382+EN382+ES382</f>
        <v>80000000</v>
      </c>
      <c r="EX382" s="90">
        <f>DK382+DO382+DT382+DY382+EC382+EG382+EK382+EO382+ET382</f>
        <v>170000000</v>
      </c>
      <c r="EY382" s="90">
        <f>DL382+DP382+DU382+DZ382+ED382+EH382+EL382+EP382+EU382</f>
        <v>152534359</v>
      </c>
      <c r="EZ382" s="90">
        <f>DM382+DQ382+DV382+EA382+EE382+EI382+EM382+EQ382+EV382</f>
        <v>148771488</v>
      </c>
      <c r="FA382" s="192"/>
      <c r="FB382" s="87"/>
      <c r="FC382" s="88"/>
      <c r="FD382" s="88"/>
      <c r="FE382" s="88"/>
      <c r="FF382" s="147"/>
      <c r="FG382" s="87"/>
      <c r="FH382" s="87"/>
      <c r="FI382" s="87"/>
      <c r="FJ382" s="87"/>
      <c r="FK382" s="87">
        <v>3762871</v>
      </c>
      <c r="FL382" s="87">
        <v>80000000</v>
      </c>
      <c r="FM382" s="87">
        <v>99372400</v>
      </c>
      <c r="FN382" s="87">
        <v>74378332</v>
      </c>
      <c r="FO382" s="87">
        <v>13083000</v>
      </c>
      <c r="FP382" s="87"/>
      <c r="FQ382" s="87"/>
      <c r="FR382" s="87"/>
      <c r="FS382" s="87"/>
      <c r="FT382" s="87"/>
      <c r="FU382" s="87"/>
      <c r="FV382" s="87"/>
      <c r="FW382" s="87"/>
      <c r="FX382" s="87"/>
      <c r="FY382" s="87"/>
      <c r="FZ382" s="87"/>
      <c r="GA382" s="87"/>
      <c r="GB382" s="87"/>
      <c r="GC382" s="87"/>
      <c r="GD382" s="87"/>
      <c r="GE382" s="87"/>
      <c r="GF382" s="87"/>
      <c r="GG382" s="87"/>
      <c r="GH382" s="87"/>
      <c r="GI382" s="87"/>
      <c r="GJ382" s="87"/>
      <c r="GK382" s="87"/>
      <c r="GL382" s="87"/>
      <c r="GM382" s="87"/>
      <c r="GN382" s="87"/>
      <c r="GO382" s="87"/>
      <c r="GP382" s="87"/>
      <c r="GQ382" s="87"/>
      <c r="GR382" s="87"/>
      <c r="GS382" s="87"/>
      <c r="GT382" s="87"/>
      <c r="GU382" s="85">
        <f>FB382+FG382+FL382+FQ382+FV382+GA382+GF382+GK382+GP382</f>
        <v>80000000</v>
      </c>
      <c r="GV382" s="85">
        <f>GQ382+GL382+GG382+GB382+FW382+FR382+FM382+FH382+FC382</f>
        <v>99372400</v>
      </c>
      <c r="GW382" s="85">
        <f>GR382+GM382+GH382+GC382+FX382+FS382+FN382+FI382+FD382</f>
        <v>74378332</v>
      </c>
      <c r="GX382" s="85">
        <f>GS382+GN382+GI382+GD382+FY382+FT382+FO382+FJ382+FE382</f>
        <v>13083000</v>
      </c>
      <c r="GY382" s="85">
        <f>GT382+GO382+GJ382+GE382+FZ382+FU382+FP382+FK382+FF382</f>
        <v>3762871</v>
      </c>
      <c r="GZ382" s="772">
        <f>BM382+DE382+EW382+GU382</f>
        <v>320000000</v>
      </c>
      <c r="HA382" s="746" t="s">
        <v>1185</v>
      </c>
      <c r="HB382" s="280" t="s">
        <v>1457</v>
      </c>
      <c r="HC382" s="342" t="s">
        <v>1589</v>
      </c>
    </row>
    <row r="383" spans="1:211" s="377" customFormat="1" ht="24.75" customHeight="1" x14ac:dyDescent="0.2">
      <c r="A383" s="782"/>
      <c r="B383" s="252">
        <v>28</v>
      </c>
      <c r="C383" s="355" t="s">
        <v>856</v>
      </c>
      <c r="D383" s="254"/>
      <c r="E383" s="255"/>
      <c r="F383" s="255"/>
      <c r="G383" s="256"/>
      <c r="H383" s="256"/>
      <c r="I383" s="256"/>
      <c r="J383" s="256"/>
      <c r="K383" s="256"/>
      <c r="L383" s="256"/>
      <c r="M383" s="256"/>
      <c r="N383" s="256"/>
      <c r="O383" s="256"/>
      <c r="P383" s="256"/>
      <c r="Q383" s="256"/>
      <c r="R383" s="256"/>
      <c r="S383" s="256"/>
      <c r="T383" s="256"/>
      <c r="U383" s="256"/>
      <c r="V383" s="256"/>
      <c r="W383" s="256"/>
      <c r="X383" s="256"/>
      <c r="Y383" s="256"/>
      <c r="Z383" s="256"/>
      <c r="AA383" s="256"/>
      <c r="AB383" s="256"/>
      <c r="AC383" s="50">
        <f t="shared" ref="AC383:CN383" si="843">AC384+AC404+AC410</f>
        <v>0</v>
      </c>
      <c r="AD383" s="50">
        <f t="shared" si="843"/>
        <v>0</v>
      </c>
      <c r="AE383" s="50">
        <f t="shared" si="843"/>
        <v>0</v>
      </c>
      <c r="AF383" s="50">
        <f t="shared" si="843"/>
        <v>0</v>
      </c>
      <c r="AG383" s="50">
        <f t="shared" si="843"/>
        <v>64260244</v>
      </c>
      <c r="AH383" s="50">
        <f t="shared" si="843"/>
        <v>46963067.460000001</v>
      </c>
      <c r="AI383" s="50">
        <f t="shared" si="843"/>
        <v>12320000</v>
      </c>
      <c r="AJ383" s="50">
        <f t="shared" si="843"/>
        <v>12320000</v>
      </c>
      <c r="AK383" s="50">
        <f t="shared" si="843"/>
        <v>2487251891</v>
      </c>
      <c r="AL383" s="50">
        <f t="shared" si="843"/>
        <v>3008020116</v>
      </c>
      <c r="AM383" s="50">
        <f t="shared" si="843"/>
        <v>2225921617</v>
      </c>
      <c r="AN383" s="50">
        <f t="shared" si="843"/>
        <v>2112449132</v>
      </c>
      <c r="AO383" s="50">
        <f t="shared" si="843"/>
        <v>435000000</v>
      </c>
      <c r="AP383" s="50">
        <f t="shared" si="843"/>
        <v>170000000</v>
      </c>
      <c r="AQ383" s="50">
        <f t="shared" si="843"/>
        <v>164266414</v>
      </c>
      <c r="AR383" s="50">
        <f t="shared" si="843"/>
        <v>125928628</v>
      </c>
      <c r="AS383" s="50">
        <f t="shared" si="843"/>
        <v>0</v>
      </c>
      <c r="AT383" s="50">
        <f t="shared" si="843"/>
        <v>0</v>
      </c>
      <c r="AU383" s="50">
        <f t="shared" si="843"/>
        <v>0</v>
      </c>
      <c r="AV383" s="50">
        <f t="shared" si="843"/>
        <v>0</v>
      </c>
      <c r="AW383" s="50">
        <f t="shared" si="843"/>
        <v>0</v>
      </c>
      <c r="AX383" s="50">
        <f t="shared" si="843"/>
        <v>0</v>
      </c>
      <c r="AY383" s="50">
        <f t="shared" si="843"/>
        <v>0</v>
      </c>
      <c r="AZ383" s="50">
        <f t="shared" si="843"/>
        <v>0</v>
      </c>
      <c r="BA383" s="50">
        <f t="shared" si="843"/>
        <v>0</v>
      </c>
      <c r="BB383" s="50">
        <f t="shared" si="843"/>
        <v>0</v>
      </c>
      <c r="BC383" s="50">
        <f t="shared" si="843"/>
        <v>0</v>
      </c>
      <c r="BD383" s="50">
        <f t="shared" si="843"/>
        <v>0</v>
      </c>
      <c r="BE383" s="50">
        <f t="shared" si="843"/>
        <v>0</v>
      </c>
      <c r="BF383" s="50">
        <f t="shared" si="843"/>
        <v>0</v>
      </c>
      <c r="BG383" s="50">
        <f t="shared" si="843"/>
        <v>0</v>
      </c>
      <c r="BH383" s="50">
        <f t="shared" si="843"/>
        <v>0</v>
      </c>
      <c r="BI383" s="50">
        <f t="shared" si="843"/>
        <v>4097000000</v>
      </c>
      <c r="BJ383" s="50">
        <f t="shared" si="843"/>
        <v>0</v>
      </c>
      <c r="BK383" s="50">
        <f t="shared" si="843"/>
        <v>0</v>
      </c>
      <c r="BL383" s="50">
        <f t="shared" si="843"/>
        <v>0</v>
      </c>
      <c r="BM383" s="50">
        <f t="shared" si="843"/>
        <v>7083512135</v>
      </c>
      <c r="BN383" s="50">
        <f t="shared" si="843"/>
        <v>3224983183.46</v>
      </c>
      <c r="BO383" s="50">
        <f t="shared" si="843"/>
        <v>2402508031</v>
      </c>
      <c r="BP383" s="50">
        <f t="shared" si="843"/>
        <v>2250697760</v>
      </c>
      <c r="BQ383" s="50">
        <f t="shared" si="843"/>
        <v>4000000000</v>
      </c>
      <c r="BR383" s="50">
        <f t="shared" si="843"/>
        <v>0</v>
      </c>
      <c r="BS383" s="50">
        <f t="shared" si="843"/>
        <v>0</v>
      </c>
      <c r="BT383" s="50">
        <f t="shared" si="843"/>
        <v>0</v>
      </c>
      <c r="BU383" s="50">
        <f t="shared" si="843"/>
        <v>41200000</v>
      </c>
      <c r="BV383" s="50">
        <f t="shared" si="843"/>
        <v>2141129201</v>
      </c>
      <c r="BW383" s="50">
        <f t="shared" si="843"/>
        <v>480778425</v>
      </c>
      <c r="BX383" s="50">
        <f t="shared" si="843"/>
        <v>480778425</v>
      </c>
      <c r="BY383" s="50">
        <f t="shared" si="843"/>
        <v>0</v>
      </c>
      <c r="BZ383" s="50">
        <f t="shared" si="843"/>
        <v>1774152274</v>
      </c>
      <c r="CA383" s="50">
        <f t="shared" si="843"/>
        <v>4175116423</v>
      </c>
      <c r="CB383" s="50">
        <f t="shared" si="843"/>
        <v>3886023707.23</v>
      </c>
      <c r="CC383" s="50">
        <f t="shared" si="843"/>
        <v>3477499577.23</v>
      </c>
      <c r="CD383" s="50">
        <f t="shared" si="843"/>
        <v>0</v>
      </c>
      <c r="CE383" s="50">
        <f t="shared" si="843"/>
        <v>200000000</v>
      </c>
      <c r="CF383" s="50">
        <f t="shared" si="843"/>
        <v>284641017</v>
      </c>
      <c r="CG383" s="50">
        <f t="shared" si="843"/>
        <v>241082281</v>
      </c>
      <c r="CH383" s="50">
        <f t="shared" si="843"/>
        <v>218243781</v>
      </c>
      <c r="CI383" s="50">
        <f t="shared" si="843"/>
        <v>0</v>
      </c>
      <c r="CJ383" s="50">
        <f t="shared" si="843"/>
        <v>0</v>
      </c>
      <c r="CK383" s="50">
        <f t="shared" si="843"/>
        <v>0</v>
      </c>
      <c r="CL383" s="50">
        <f t="shared" si="843"/>
        <v>0</v>
      </c>
      <c r="CM383" s="50">
        <f t="shared" si="843"/>
        <v>0</v>
      </c>
      <c r="CN383" s="50">
        <f t="shared" si="843"/>
        <v>0</v>
      </c>
      <c r="CO383" s="50">
        <f t="shared" ref="CO383:EV383" si="844">CO384+CO404+CO410</f>
        <v>0</v>
      </c>
      <c r="CP383" s="50">
        <f t="shared" si="844"/>
        <v>0</v>
      </c>
      <c r="CQ383" s="50">
        <f t="shared" si="844"/>
        <v>0</v>
      </c>
      <c r="CR383" s="50">
        <f t="shared" si="844"/>
        <v>0</v>
      </c>
      <c r="CS383" s="50">
        <f t="shared" si="844"/>
        <v>0</v>
      </c>
      <c r="CT383" s="50">
        <f t="shared" si="844"/>
        <v>0</v>
      </c>
      <c r="CU383" s="50">
        <f t="shared" si="844"/>
        <v>0</v>
      </c>
      <c r="CV383" s="50">
        <f t="shared" si="844"/>
        <v>0</v>
      </c>
      <c r="CW383" s="50">
        <f t="shared" si="844"/>
        <v>0</v>
      </c>
      <c r="CX383" s="50">
        <f t="shared" si="844"/>
        <v>0</v>
      </c>
      <c r="CY383" s="50">
        <f t="shared" si="844"/>
        <v>0</v>
      </c>
      <c r="CZ383" s="50">
        <f t="shared" si="844"/>
        <v>0</v>
      </c>
      <c r="DA383" s="50">
        <f t="shared" si="844"/>
        <v>2000000000</v>
      </c>
      <c r="DB383" s="50">
        <f t="shared" si="844"/>
        <v>0</v>
      </c>
      <c r="DC383" s="50">
        <f t="shared" si="844"/>
        <v>0</v>
      </c>
      <c r="DD383" s="50">
        <f t="shared" si="844"/>
        <v>0</v>
      </c>
      <c r="DE383" s="50">
        <f t="shared" si="844"/>
        <v>8015352274</v>
      </c>
      <c r="DF383" s="50">
        <f t="shared" si="844"/>
        <v>6600886641</v>
      </c>
      <c r="DG383" s="50">
        <f t="shared" si="844"/>
        <v>4607884413.2299995</v>
      </c>
      <c r="DH383" s="50">
        <f t="shared" si="844"/>
        <v>4176521783.23</v>
      </c>
      <c r="DI383" s="50">
        <f t="shared" si="844"/>
        <v>0</v>
      </c>
      <c r="DJ383" s="50">
        <f t="shared" si="844"/>
        <v>0</v>
      </c>
      <c r="DK383" s="50">
        <f t="shared" si="844"/>
        <v>0</v>
      </c>
      <c r="DL383" s="50">
        <f t="shared" si="844"/>
        <v>0</v>
      </c>
      <c r="DM383" s="50">
        <f t="shared" si="844"/>
        <v>0</v>
      </c>
      <c r="DN383" s="50">
        <f t="shared" si="844"/>
        <v>42436000</v>
      </c>
      <c r="DO383" s="50">
        <f t="shared" si="844"/>
        <v>1883382721</v>
      </c>
      <c r="DP383" s="50">
        <f t="shared" si="844"/>
        <v>1735992676</v>
      </c>
      <c r="DQ383" s="50">
        <f t="shared" si="844"/>
        <v>1163901798</v>
      </c>
      <c r="DR383" s="50">
        <f t="shared" si="844"/>
        <v>0</v>
      </c>
      <c r="DS383" s="50">
        <f t="shared" si="844"/>
        <v>1235304749</v>
      </c>
      <c r="DT383" s="50">
        <f t="shared" si="844"/>
        <v>3786000000</v>
      </c>
      <c r="DU383" s="50">
        <f t="shared" si="844"/>
        <v>3408364852</v>
      </c>
      <c r="DV383" s="50">
        <f t="shared" si="844"/>
        <v>3119607576</v>
      </c>
      <c r="DW383" s="50">
        <f t="shared" si="844"/>
        <v>0</v>
      </c>
      <c r="DX383" s="50">
        <f t="shared" si="844"/>
        <v>200000000</v>
      </c>
      <c r="DY383" s="50">
        <f t="shared" si="844"/>
        <v>43558736</v>
      </c>
      <c r="DZ383" s="50">
        <f t="shared" si="844"/>
        <v>41390000</v>
      </c>
      <c r="EA383" s="50">
        <f t="shared" si="844"/>
        <v>41273000</v>
      </c>
      <c r="EB383" s="50">
        <f t="shared" si="844"/>
        <v>0</v>
      </c>
      <c r="EC383" s="50">
        <f t="shared" si="844"/>
        <v>0</v>
      </c>
      <c r="ED383" s="50">
        <f t="shared" si="844"/>
        <v>0</v>
      </c>
      <c r="EE383" s="50">
        <f t="shared" si="844"/>
        <v>0</v>
      </c>
      <c r="EF383" s="50">
        <f t="shared" si="844"/>
        <v>0</v>
      </c>
      <c r="EG383" s="50">
        <f t="shared" si="844"/>
        <v>0</v>
      </c>
      <c r="EH383" s="50">
        <f t="shared" si="844"/>
        <v>0</v>
      </c>
      <c r="EI383" s="50">
        <f t="shared" si="844"/>
        <v>0</v>
      </c>
      <c r="EJ383" s="50">
        <f t="shared" si="844"/>
        <v>0</v>
      </c>
      <c r="EK383" s="50">
        <f t="shared" si="844"/>
        <v>0</v>
      </c>
      <c r="EL383" s="50">
        <f t="shared" si="844"/>
        <v>0</v>
      </c>
      <c r="EM383" s="50">
        <f t="shared" si="844"/>
        <v>0</v>
      </c>
      <c r="EN383" s="50">
        <f t="shared" si="844"/>
        <v>0</v>
      </c>
      <c r="EO383" s="50">
        <f t="shared" si="844"/>
        <v>0</v>
      </c>
      <c r="EP383" s="50">
        <f t="shared" si="844"/>
        <v>0</v>
      </c>
      <c r="EQ383" s="50">
        <f t="shared" si="844"/>
        <v>0</v>
      </c>
      <c r="ER383" s="50">
        <f t="shared" si="844"/>
        <v>0</v>
      </c>
      <c r="ES383" s="50">
        <f t="shared" si="844"/>
        <v>2000000000</v>
      </c>
      <c r="ET383" s="50">
        <f t="shared" si="844"/>
        <v>0</v>
      </c>
      <c r="EU383" s="50">
        <f t="shared" si="844"/>
        <v>0</v>
      </c>
      <c r="EV383" s="50">
        <f t="shared" si="844"/>
        <v>0</v>
      </c>
      <c r="EW383" s="50">
        <f t="shared" ref="EW383" si="845">EW384+EW404+EW410</f>
        <v>3477740749</v>
      </c>
      <c r="EX383" s="50">
        <f t="shared" ref="EX383:GZ383" si="846">EX384+EX404+EX410</f>
        <v>5712941457</v>
      </c>
      <c r="EY383" s="50">
        <f t="shared" si="846"/>
        <v>5185747528</v>
      </c>
      <c r="EZ383" s="50">
        <f t="shared" si="846"/>
        <v>4324782374</v>
      </c>
      <c r="FA383" s="50">
        <f t="shared" si="846"/>
        <v>0</v>
      </c>
      <c r="FB383" s="50">
        <f t="shared" si="846"/>
        <v>0</v>
      </c>
      <c r="FC383" s="50">
        <f t="shared" si="846"/>
        <v>5000000000</v>
      </c>
      <c r="FD383" s="50">
        <f t="shared" si="846"/>
        <v>0</v>
      </c>
      <c r="FE383" s="50">
        <f t="shared" si="846"/>
        <v>0</v>
      </c>
      <c r="FF383" s="50">
        <f t="shared" si="846"/>
        <v>0</v>
      </c>
      <c r="FG383" s="50">
        <f t="shared" si="846"/>
        <v>43709080</v>
      </c>
      <c r="FH383" s="50">
        <f t="shared" si="846"/>
        <v>1710000000</v>
      </c>
      <c r="FI383" s="50">
        <f t="shared" si="846"/>
        <v>0</v>
      </c>
      <c r="FJ383" s="50">
        <f t="shared" si="846"/>
        <v>0</v>
      </c>
      <c r="FK383" s="50">
        <f t="shared" si="846"/>
        <v>178811454</v>
      </c>
      <c r="FL383" s="50">
        <f t="shared" si="846"/>
        <v>1150000000</v>
      </c>
      <c r="FM383" s="50">
        <f t="shared" si="846"/>
        <v>3672803335</v>
      </c>
      <c r="FN383" s="50">
        <f t="shared" si="846"/>
        <v>2236019128</v>
      </c>
      <c r="FO383" s="50">
        <f t="shared" si="846"/>
        <v>446060000</v>
      </c>
      <c r="FP383" s="50">
        <f t="shared" si="846"/>
        <v>116463516</v>
      </c>
      <c r="FQ383" s="50">
        <f t="shared" si="846"/>
        <v>200000000</v>
      </c>
      <c r="FR383" s="50">
        <f t="shared" si="846"/>
        <v>250000000</v>
      </c>
      <c r="FS383" s="50">
        <f t="shared" si="846"/>
        <v>0</v>
      </c>
      <c r="FT383" s="50">
        <f t="shared" si="846"/>
        <v>0</v>
      </c>
      <c r="FU383" s="50">
        <f t="shared" si="846"/>
        <v>0</v>
      </c>
      <c r="FV383" s="50">
        <f t="shared" si="846"/>
        <v>0</v>
      </c>
      <c r="FW383" s="50">
        <f t="shared" si="846"/>
        <v>0</v>
      </c>
      <c r="FX383" s="50">
        <f t="shared" si="846"/>
        <v>0</v>
      </c>
      <c r="FY383" s="50">
        <f t="shared" si="846"/>
        <v>0</v>
      </c>
      <c r="FZ383" s="50">
        <f t="shared" si="846"/>
        <v>0</v>
      </c>
      <c r="GA383" s="50">
        <f t="shared" si="846"/>
        <v>0</v>
      </c>
      <c r="GB383" s="50">
        <f t="shared" si="846"/>
        <v>0</v>
      </c>
      <c r="GC383" s="50">
        <f t="shared" si="846"/>
        <v>0</v>
      </c>
      <c r="GD383" s="50">
        <f t="shared" si="846"/>
        <v>0</v>
      </c>
      <c r="GE383" s="50">
        <f t="shared" si="846"/>
        <v>0</v>
      </c>
      <c r="GF383" s="50">
        <f t="shared" si="846"/>
        <v>0</v>
      </c>
      <c r="GG383" s="50">
        <f t="shared" si="846"/>
        <v>0</v>
      </c>
      <c r="GH383" s="50">
        <f t="shared" si="846"/>
        <v>0</v>
      </c>
      <c r="GI383" s="50">
        <f t="shared" si="846"/>
        <v>0</v>
      </c>
      <c r="GJ383" s="50">
        <f t="shared" si="846"/>
        <v>0</v>
      </c>
      <c r="GK383" s="50">
        <f t="shared" si="846"/>
        <v>0</v>
      </c>
      <c r="GL383" s="50">
        <f t="shared" si="846"/>
        <v>0</v>
      </c>
      <c r="GM383" s="50">
        <f t="shared" si="846"/>
        <v>0</v>
      </c>
      <c r="GN383" s="50">
        <f t="shared" si="846"/>
        <v>0</v>
      </c>
      <c r="GO383" s="50">
        <f t="shared" si="846"/>
        <v>0</v>
      </c>
      <c r="GP383" s="50">
        <f t="shared" si="846"/>
        <v>2000000000</v>
      </c>
      <c r="GQ383" s="50">
        <f t="shared" si="846"/>
        <v>0</v>
      </c>
      <c r="GR383" s="50">
        <f t="shared" si="846"/>
        <v>0</v>
      </c>
      <c r="GS383" s="50">
        <f t="shared" si="846"/>
        <v>0</v>
      </c>
      <c r="GT383" s="50">
        <f t="shared" si="846"/>
        <v>0</v>
      </c>
      <c r="GU383" s="50">
        <f t="shared" si="846"/>
        <v>3393709080</v>
      </c>
      <c r="GV383" s="50">
        <f t="shared" si="846"/>
        <v>10632803335</v>
      </c>
      <c r="GW383" s="50">
        <f t="shared" si="846"/>
        <v>2236019128</v>
      </c>
      <c r="GX383" s="50">
        <f t="shared" si="846"/>
        <v>446060000</v>
      </c>
      <c r="GY383" s="50">
        <f t="shared" si="846"/>
        <v>295274970</v>
      </c>
      <c r="GZ383" s="768">
        <f t="shared" si="846"/>
        <v>21970314238</v>
      </c>
      <c r="HA383" s="256"/>
      <c r="HB383" s="263"/>
      <c r="HC383" s="413"/>
    </row>
    <row r="384" spans="1:211" s="377" customFormat="1" ht="24.75" customHeight="1" x14ac:dyDescent="0.2">
      <c r="A384" s="782"/>
      <c r="B384" s="792"/>
      <c r="C384" s="266">
        <v>87</v>
      </c>
      <c r="D384" s="267" t="s">
        <v>857</v>
      </c>
      <c r="E384" s="270"/>
      <c r="F384" s="270"/>
      <c r="G384" s="271"/>
      <c r="H384" s="271"/>
      <c r="I384" s="271"/>
      <c r="J384" s="271"/>
      <c r="K384" s="271"/>
      <c r="L384" s="271"/>
      <c r="M384" s="271"/>
      <c r="N384" s="271"/>
      <c r="O384" s="271"/>
      <c r="P384" s="271"/>
      <c r="Q384" s="271"/>
      <c r="R384" s="271"/>
      <c r="S384" s="271"/>
      <c r="T384" s="271"/>
      <c r="U384" s="271"/>
      <c r="V384" s="271"/>
      <c r="W384" s="271"/>
      <c r="X384" s="271"/>
      <c r="Y384" s="271"/>
      <c r="Z384" s="271"/>
      <c r="AA384" s="271"/>
      <c r="AB384" s="271"/>
      <c r="AC384" s="51">
        <f t="shared" ref="AC384:BL384" si="847">SUM(AC385:AC403)</f>
        <v>0</v>
      </c>
      <c r="AD384" s="51">
        <f t="shared" si="847"/>
        <v>0</v>
      </c>
      <c r="AE384" s="51">
        <f t="shared" si="847"/>
        <v>0</v>
      </c>
      <c r="AF384" s="51">
        <f t="shared" si="847"/>
        <v>0</v>
      </c>
      <c r="AG384" s="51">
        <f t="shared" si="847"/>
        <v>0</v>
      </c>
      <c r="AH384" s="51">
        <f t="shared" si="847"/>
        <v>0</v>
      </c>
      <c r="AI384" s="51">
        <f t="shared" si="847"/>
        <v>0</v>
      </c>
      <c r="AJ384" s="51">
        <f t="shared" si="847"/>
        <v>0</v>
      </c>
      <c r="AK384" s="51">
        <f t="shared" si="847"/>
        <v>700000000</v>
      </c>
      <c r="AL384" s="51">
        <f t="shared" si="847"/>
        <v>980000000</v>
      </c>
      <c r="AM384" s="51">
        <f t="shared" si="847"/>
        <v>587602465</v>
      </c>
      <c r="AN384" s="51">
        <f t="shared" si="847"/>
        <v>583602465</v>
      </c>
      <c r="AO384" s="51">
        <f t="shared" si="847"/>
        <v>0</v>
      </c>
      <c r="AP384" s="51">
        <f t="shared" si="847"/>
        <v>0</v>
      </c>
      <c r="AQ384" s="51">
        <f t="shared" si="847"/>
        <v>0</v>
      </c>
      <c r="AR384" s="51">
        <f t="shared" si="847"/>
        <v>0</v>
      </c>
      <c r="AS384" s="51">
        <f t="shared" si="847"/>
        <v>0</v>
      </c>
      <c r="AT384" s="51">
        <f t="shared" si="847"/>
        <v>0</v>
      </c>
      <c r="AU384" s="51">
        <f t="shared" si="847"/>
        <v>0</v>
      </c>
      <c r="AV384" s="51">
        <f t="shared" si="847"/>
        <v>0</v>
      </c>
      <c r="AW384" s="51">
        <f t="shared" si="847"/>
        <v>0</v>
      </c>
      <c r="AX384" s="51">
        <f t="shared" si="847"/>
        <v>0</v>
      </c>
      <c r="AY384" s="51">
        <f t="shared" si="847"/>
        <v>0</v>
      </c>
      <c r="AZ384" s="51">
        <f t="shared" si="847"/>
        <v>0</v>
      </c>
      <c r="BA384" s="51">
        <f t="shared" si="847"/>
        <v>0</v>
      </c>
      <c r="BB384" s="51">
        <f t="shared" si="847"/>
        <v>0</v>
      </c>
      <c r="BC384" s="51">
        <f t="shared" si="847"/>
        <v>0</v>
      </c>
      <c r="BD384" s="51">
        <f t="shared" si="847"/>
        <v>0</v>
      </c>
      <c r="BE384" s="51">
        <f t="shared" si="847"/>
        <v>0</v>
      </c>
      <c r="BF384" s="51">
        <f t="shared" si="847"/>
        <v>0</v>
      </c>
      <c r="BG384" s="51">
        <f t="shared" si="847"/>
        <v>0</v>
      </c>
      <c r="BH384" s="51">
        <f t="shared" si="847"/>
        <v>0</v>
      </c>
      <c r="BI384" s="51">
        <f t="shared" si="847"/>
        <v>4097000000</v>
      </c>
      <c r="BJ384" s="51">
        <f t="shared" si="847"/>
        <v>0</v>
      </c>
      <c r="BK384" s="51">
        <f t="shared" si="847"/>
        <v>0</v>
      </c>
      <c r="BL384" s="51">
        <f t="shared" si="847"/>
        <v>0</v>
      </c>
      <c r="BM384" s="51">
        <f t="shared" ref="BM384:DX384" si="848">SUM(BM385:BM403)</f>
        <v>4797000000</v>
      </c>
      <c r="BN384" s="51">
        <f t="shared" si="848"/>
        <v>980000000</v>
      </c>
      <c r="BO384" s="51">
        <f t="shared" si="848"/>
        <v>587602465</v>
      </c>
      <c r="BP384" s="51">
        <f t="shared" si="848"/>
        <v>583602465</v>
      </c>
      <c r="BQ384" s="51">
        <f t="shared" si="848"/>
        <v>0</v>
      </c>
      <c r="BR384" s="51">
        <f t="shared" si="848"/>
        <v>0</v>
      </c>
      <c r="BS384" s="51">
        <f t="shared" si="848"/>
        <v>0</v>
      </c>
      <c r="BT384" s="51">
        <f t="shared" si="848"/>
        <v>0</v>
      </c>
      <c r="BU384" s="51">
        <f t="shared" si="848"/>
        <v>0</v>
      </c>
      <c r="BV384" s="51">
        <f t="shared" si="848"/>
        <v>170000000</v>
      </c>
      <c r="BW384" s="51">
        <f t="shared" si="848"/>
        <v>166037999</v>
      </c>
      <c r="BX384" s="51">
        <f t="shared" si="848"/>
        <v>166037999</v>
      </c>
      <c r="BY384" s="51">
        <f t="shared" si="848"/>
        <v>0</v>
      </c>
      <c r="BZ384" s="51">
        <f t="shared" si="848"/>
        <v>420000000</v>
      </c>
      <c r="CA384" s="51">
        <f t="shared" si="848"/>
        <v>1176000000</v>
      </c>
      <c r="CB384" s="51">
        <f t="shared" si="848"/>
        <v>1035148571.23</v>
      </c>
      <c r="CC384" s="51">
        <f t="shared" si="848"/>
        <v>835148571.23000002</v>
      </c>
      <c r="CD384" s="51">
        <f t="shared" si="848"/>
        <v>0</v>
      </c>
      <c r="CE384" s="51">
        <f t="shared" si="848"/>
        <v>0</v>
      </c>
      <c r="CF384" s="51">
        <f t="shared" si="848"/>
        <v>0</v>
      </c>
      <c r="CG384" s="51">
        <f t="shared" si="848"/>
        <v>0</v>
      </c>
      <c r="CH384" s="51">
        <f t="shared" si="848"/>
        <v>0</v>
      </c>
      <c r="CI384" s="51">
        <f t="shared" si="848"/>
        <v>0</v>
      </c>
      <c r="CJ384" s="51">
        <f t="shared" si="848"/>
        <v>0</v>
      </c>
      <c r="CK384" s="51">
        <f t="shared" si="848"/>
        <v>0</v>
      </c>
      <c r="CL384" s="51">
        <f t="shared" si="848"/>
        <v>0</v>
      </c>
      <c r="CM384" s="51">
        <f t="shared" si="848"/>
        <v>0</v>
      </c>
      <c r="CN384" s="51">
        <f t="shared" si="848"/>
        <v>0</v>
      </c>
      <c r="CO384" s="51">
        <f t="shared" si="848"/>
        <v>0</v>
      </c>
      <c r="CP384" s="51">
        <f t="shared" si="848"/>
        <v>0</v>
      </c>
      <c r="CQ384" s="51">
        <f t="shared" si="848"/>
        <v>0</v>
      </c>
      <c r="CR384" s="51">
        <f t="shared" si="848"/>
        <v>0</v>
      </c>
      <c r="CS384" s="51">
        <f t="shared" si="848"/>
        <v>0</v>
      </c>
      <c r="CT384" s="51">
        <f t="shared" si="848"/>
        <v>0</v>
      </c>
      <c r="CU384" s="51">
        <f t="shared" si="848"/>
        <v>0</v>
      </c>
      <c r="CV384" s="51">
        <f t="shared" si="848"/>
        <v>0</v>
      </c>
      <c r="CW384" s="51">
        <f t="shared" si="848"/>
        <v>0</v>
      </c>
      <c r="CX384" s="51">
        <f t="shared" si="848"/>
        <v>0</v>
      </c>
      <c r="CY384" s="51">
        <f t="shared" si="848"/>
        <v>0</v>
      </c>
      <c r="CZ384" s="51">
        <f t="shared" si="848"/>
        <v>0</v>
      </c>
      <c r="DA384" s="51">
        <f t="shared" si="848"/>
        <v>2000000000</v>
      </c>
      <c r="DB384" s="51">
        <f t="shared" si="848"/>
        <v>0</v>
      </c>
      <c r="DC384" s="51">
        <f t="shared" si="848"/>
        <v>0</v>
      </c>
      <c r="DD384" s="51">
        <f t="shared" si="848"/>
        <v>0</v>
      </c>
      <c r="DE384" s="51">
        <f t="shared" si="848"/>
        <v>2420000000</v>
      </c>
      <c r="DF384" s="51">
        <f t="shared" si="848"/>
        <v>1346000000</v>
      </c>
      <c r="DG384" s="51">
        <f t="shared" si="848"/>
        <v>1201186570.23</v>
      </c>
      <c r="DH384" s="51">
        <f t="shared" si="848"/>
        <v>1001186570.23</v>
      </c>
      <c r="DI384" s="51">
        <f t="shared" si="848"/>
        <v>0</v>
      </c>
      <c r="DJ384" s="51">
        <f t="shared" si="848"/>
        <v>0</v>
      </c>
      <c r="DK384" s="51">
        <f t="shared" si="848"/>
        <v>0</v>
      </c>
      <c r="DL384" s="51">
        <f t="shared" si="848"/>
        <v>0</v>
      </c>
      <c r="DM384" s="51">
        <f t="shared" si="848"/>
        <v>0</v>
      </c>
      <c r="DN384" s="51">
        <f t="shared" si="848"/>
        <v>0</v>
      </c>
      <c r="DO384" s="51">
        <f t="shared" si="848"/>
        <v>420000000</v>
      </c>
      <c r="DP384" s="51">
        <f t="shared" si="848"/>
        <v>296879563</v>
      </c>
      <c r="DQ384" s="51">
        <f t="shared" si="848"/>
        <v>273352797</v>
      </c>
      <c r="DR384" s="51">
        <f t="shared" si="848"/>
        <v>0</v>
      </c>
      <c r="DS384" s="51">
        <f t="shared" si="848"/>
        <v>420000000</v>
      </c>
      <c r="DT384" s="51">
        <f t="shared" si="848"/>
        <v>1030000000</v>
      </c>
      <c r="DU384" s="51">
        <f t="shared" si="848"/>
        <v>801778738</v>
      </c>
      <c r="DV384" s="51">
        <f t="shared" si="848"/>
        <v>800697188</v>
      </c>
      <c r="DW384" s="51">
        <f t="shared" si="848"/>
        <v>0</v>
      </c>
      <c r="DX384" s="51">
        <f t="shared" si="848"/>
        <v>0</v>
      </c>
      <c r="DY384" s="51">
        <f t="shared" ref="DY384:EW384" si="849">SUM(DY385:DY403)</f>
        <v>0</v>
      </c>
      <c r="DZ384" s="51">
        <f t="shared" si="849"/>
        <v>0</v>
      </c>
      <c r="EA384" s="51">
        <f t="shared" si="849"/>
        <v>0</v>
      </c>
      <c r="EB384" s="51">
        <f t="shared" si="849"/>
        <v>0</v>
      </c>
      <c r="EC384" s="51">
        <f t="shared" si="849"/>
        <v>0</v>
      </c>
      <c r="ED384" s="51">
        <f t="shared" si="849"/>
        <v>0</v>
      </c>
      <c r="EE384" s="51">
        <f t="shared" si="849"/>
        <v>0</v>
      </c>
      <c r="EF384" s="51">
        <f t="shared" si="849"/>
        <v>0</v>
      </c>
      <c r="EG384" s="51">
        <f t="shared" si="849"/>
        <v>0</v>
      </c>
      <c r="EH384" s="51">
        <f t="shared" si="849"/>
        <v>0</v>
      </c>
      <c r="EI384" s="51">
        <f t="shared" si="849"/>
        <v>0</v>
      </c>
      <c r="EJ384" s="51">
        <f t="shared" si="849"/>
        <v>0</v>
      </c>
      <c r="EK384" s="51">
        <f t="shared" si="849"/>
        <v>0</v>
      </c>
      <c r="EL384" s="51">
        <f t="shared" si="849"/>
        <v>0</v>
      </c>
      <c r="EM384" s="51">
        <f t="shared" si="849"/>
        <v>0</v>
      </c>
      <c r="EN384" s="51">
        <f t="shared" si="849"/>
        <v>0</v>
      </c>
      <c r="EO384" s="51">
        <f t="shared" si="849"/>
        <v>0</v>
      </c>
      <c r="EP384" s="51">
        <f t="shared" si="849"/>
        <v>0</v>
      </c>
      <c r="EQ384" s="51">
        <f t="shared" si="849"/>
        <v>0</v>
      </c>
      <c r="ER384" s="51">
        <f t="shared" si="849"/>
        <v>0</v>
      </c>
      <c r="ES384" s="51">
        <f t="shared" si="849"/>
        <v>2000000000</v>
      </c>
      <c r="ET384" s="51">
        <f t="shared" si="849"/>
        <v>0</v>
      </c>
      <c r="EU384" s="51">
        <f t="shared" si="849"/>
        <v>0</v>
      </c>
      <c r="EV384" s="51">
        <f t="shared" si="849"/>
        <v>0</v>
      </c>
      <c r="EW384" s="51">
        <f t="shared" si="849"/>
        <v>2420000000</v>
      </c>
      <c r="EX384" s="51">
        <f t="shared" ref="EX384:GZ384" si="850">SUM(EX385:EX403)</f>
        <v>1450000000</v>
      </c>
      <c r="EY384" s="51">
        <f t="shared" si="850"/>
        <v>1098658301</v>
      </c>
      <c r="EZ384" s="51">
        <f t="shared" si="850"/>
        <v>1074049985</v>
      </c>
      <c r="FA384" s="51">
        <f t="shared" si="850"/>
        <v>0</v>
      </c>
      <c r="FB384" s="51">
        <f t="shared" si="850"/>
        <v>0</v>
      </c>
      <c r="FC384" s="51">
        <f t="shared" si="850"/>
        <v>0</v>
      </c>
      <c r="FD384" s="51">
        <f t="shared" si="850"/>
        <v>0</v>
      </c>
      <c r="FE384" s="51">
        <f t="shared" si="850"/>
        <v>0</v>
      </c>
      <c r="FF384" s="51">
        <f t="shared" si="850"/>
        <v>0</v>
      </c>
      <c r="FG384" s="51">
        <f t="shared" si="850"/>
        <v>0</v>
      </c>
      <c r="FH384" s="51">
        <f t="shared" si="850"/>
        <v>270000000</v>
      </c>
      <c r="FI384" s="51">
        <f t="shared" si="850"/>
        <v>0</v>
      </c>
      <c r="FJ384" s="51">
        <f t="shared" si="850"/>
        <v>0</v>
      </c>
      <c r="FK384" s="51">
        <f t="shared" si="850"/>
        <v>23526766</v>
      </c>
      <c r="FL384" s="51">
        <f t="shared" si="850"/>
        <v>400000000</v>
      </c>
      <c r="FM384" s="51">
        <f t="shared" si="850"/>
        <v>1023487634</v>
      </c>
      <c r="FN384" s="51">
        <f t="shared" si="850"/>
        <v>505355733</v>
      </c>
      <c r="FO384" s="51">
        <f t="shared" si="850"/>
        <v>126398000</v>
      </c>
      <c r="FP384" s="51">
        <f t="shared" si="850"/>
        <v>0</v>
      </c>
      <c r="FQ384" s="51">
        <f t="shared" si="850"/>
        <v>0</v>
      </c>
      <c r="FR384" s="51">
        <f t="shared" si="850"/>
        <v>0</v>
      </c>
      <c r="FS384" s="51">
        <f t="shared" si="850"/>
        <v>0</v>
      </c>
      <c r="FT384" s="51">
        <f t="shared" si="850"/>
        <v>0</v>
      </c>
      <c r="FU384" s="51">
        <f t="shared" si="850"/>
        <v>0</v>
      </c>
      <c r="FV384" s="51">
        <f t="shared" si="850"/>
        <v>0</v>
      </c>
      <c r="FW384" s="51">
        <f t="shared" si="850"/>
        <v>0</v>
      </c>
      <c r="FX384" s="51">
        <f t="shared" si="850"/>
        <v>0</v>
      </c>
      <c r="FY384" s="51">
        <f t="shared" si="850"/>
        <v>0</v>
      </c>
      <c r="FZ384" s="51">
        <f t="shared" si="850"/>
        <v>0</v>
      </c>
      <c r="GA384" s="51">
        <f t="shared" si="850"/>
        <v>0</v>
      </c>
      <c r="GB384" s="51">
        <f t="shared" si="850"/>
        <v>0</v>
      </c>
      <c r="GC384" s="51">
        <f t="shared" si="850"/>
        <v>0</v>
      </c>
      <c r="GD384" s="51">
        <f t="shared" si="850"/>
        <v>0</v>
      </c>
      <c r="GE384" s="51">
        <f t="shared" si="850"/>
        <v>0</v>
      </c>
      <c r="GF384" s="51">
        <f t="shared" si="850"/>
        <v>0</v>
      </c>
      <c r="GG384" s="51">
        <f t="shared" si="850"/>
        <v>0</v>
      </c>
      <c r="GH384" s="51">
        <f t="shared" si="850"/>
        <v>0</v>
      </c>
      <c r="GI384" s="51">
        <f t="shared" si="850"/>
        <v>0</v>
      </c>
      <c r="GJ384" s="51">
        <f t="shared" si="850"/>
        <v>0</v>
      </c>
      <c r="GK384" s="51">
        <f t="shared" si="850"/>
        <v>0</v>
      </c>
      <c r="GL384" s="51">
        <f t="shared" si="850"/>
        <v>0</v>
      </c>
      <c r="GM384" s="51">
        <f t="shared" si="850"/>
        <v>0</v>
      </c>
      <c r="GN384" s="51">
        <f t="shared" si="850"/>
        <v>0</v>
      </c>
      <c r="GO384" s="51">
        <f t="shared" si="850"/>
        <v>0</v>
      </c>
      <c r="GP384" s="51">
        <f t="shared" si="850"/>
        <v>2000000000</v>
      </c>
      <c r="GQ384" s="51">
        <f t="shared" si="850"/>
        <v>0</v>
      </c>
      <c r="GR384" s="51">
        <f t="shared" si="850"/>
        <v>0</v>
      </c>
      <c r="GS384" s="51">
        <f t="shared" si="850"/>
        <v>0</v>
      </c>
      <c r="GT384" s="51">
        <f t="shared" si="850"/>
        <v>0</v>
      </c>
      <c r="GU384" s="51">
        <f t="shared" si="850"/>
        <v>2400000000</v>
      </c>
      <c r="GV384" s="51">
        <f t="shared" si="850"/>
        <v>1293487634</v>
      </c>
      <c r="GW384" s="51">
        <f t="shared" si="850"/>
        <v>505355733</v>
      </c>
      <c r="GX384" s="51">
        <f t="shared" si="850"/>
        <v>126398000</v>
      </c>
      <c r="GY384" s="51">
        <f t="shared" si="850"/>
        <v>23526766</v>
      </c>
      <c r="GZ384" s="771">
        <f t="shared" si="850"/>
        <v>12037000000</v>
      </c>
      <c r="HA384" s="271"/>
      <c r="HB384" s="277"/>
      <c r="HC384" s="413"/>
    </row>
    <row r="385" spans="1:211" ht="54.75" customHeight="1" x14ac:dyDescent="0.2">
      <c r="A385" s="782"/>
      <c r="B385" s="372"/>
      <c r="C385" s="527">
        <v>38</v>
      </c>
      <c r="D385" s="729" t="s">
        <v>800</v>
      </c>
      <c r="E385" s="527">
        <v>0</v>
      </c>
      <c r="F385" s="527">
        <v>2</v>
      </c>
      <c r="G385" s="286">
        <v>256</v>
      </c>
      <c r="H385" s="393" t="s">
        <v>858</v>
      </c>
      <c r="I385" s="297" t="s">
        <v>859</v>
      </c>
      <c r="J385" s="284" t="s">
        <v>822</v>
      </c>
      <c r="K385" s="475">
        <v>17</v>
      </c>
      <c r="L385" s="333" t="s">
        <v>73</v>
      </c>
      <c r="M385" s="313">
        <v>1</v>
      </c>
      <c r="N385" s="313">
        <v>1</v>
      </c>
      <c r="O385" s="281">
        <v>1</v>
      </c>
      <c r="P385" s="646">
        <v>1</v>
      </c>
      <c r="Q385" s="313">
        <v>0</v>
      </c>
      <c r="R385" s="655"/>
      <c r="S385" s="432"/>
      <c r="T385" s="313">
        <v>0</v>
      </c>
      <c r="U385" s="313"/>
      <c r="V385" s="432"/>
      <c r="W385" s="313">
        <v>0</v>
      </c>
      <c r="X385" s="333"/>
      <c r="Y385" s="333"/>
      <c r="Z385" s="433">
        <f t="shared" ref="Z385:Z403" si="851">BM385/$BM$384</f>
        <v>4.0973525119866586E-2</v>
      </c>
      <c r="AA385" s="287">
        <v>16</v>
      </c>
      <c r="AB385" s="284" t="s">
        <v>376</v>
      </c>
      <c r="AC385" s="56"/>
      <c r="AD385" s="55"/>
      <c r="AE385" s="54"/>
      <c r="AF385" s="54"/>
      <c r="AG385" s="56"/>
      <c r="AH385" s="55"/>
      <c r="AI385" s="55"/>
      <c r="AJ385" s="55"/>
      <c r="AK385" s="55">
        <v>196550000</v>
      </c>
      <c r="AL385" s="55">
        <v>196550000</v>
      </c>
      <c r="AM385" s="55">
        <v>184355800</v>
      </c>
      <c r="AN385" s="55">
        <v>184355800</v>
      </c>
      <c r="AO385" s="64"/>
      <c r="AP385" s="63"/>
      <c r="AQ385" s="63"/>
      <c r="AR385" s="55"/>
      <c r="AS385" s="56"/>
      <c r="AT385" s="55"/>
      <c r="AU385" s="54"/>
      <c r="AV385" s="54"/>
      <c r="AW385" s="56"/>
      <c r="AX385" s="55"/>
      <c r="AY385" s="55"/>
      <c r="AZ385" s="55"/>
      <c r="BA385" s="56"/>
      <c r="BB385" s="55"/>
      <c r="BC385" s="55"/>
      <c r="BD385" s="55"/>
      <c r="BE385" s="56"/>
      <c r="BF385" s="55"/>
      <c r="BG385" s="54"/>
      <c r="BH385" s="54"/>
      <c r="BI385" s="56"/>
      <c r="BJ385" s="55"/>
      <c r="BK385" s="55"/>
      <c r="BL385" s="55"/>
      <c r="BM385" s="53">
        <f t="shared" ref="BM385:BM403" si="852">+AC385+AG385+AK385+AO385+AS385+AW385+BA385+BE385+BI385</f>
        <v>196550000</v>
      </c>
      <c r="BN385" s="54">
        <f t="shared" ref="BN385:BN403" si="853">AD385+AH385+AL385+AP385+AT385+AX385+BB385+BF385+BJ385</f>
        <v>196550000</v>
      </c>
      <c r="BO385" s="54">
        <f t="shared" ref="BO385:BO403" si="854">AE385+AI385+AM385+AQ385+AU385+AY385+BC385+BG385+BK385</f>
        <v>184355800</v>
      </c>
      <c r="BP385" s="54">
        <f t="shared" ref="BP385:BP403" si="855">AF385+AJ385+AN385+AR385+AV385+AZ385+BD385+BH385+BL385</f>
        <v>184355800</v>
      </c>
      <c r="BQ385" s="87">
        <v>0</v>
      </c>
      <c r="BR385" s="87">
        <v>0</v>
      </c>
      <c r="BS385" s="87">
        <v>0</v>
      </c>
      <c r="BT385" s="87">
        <v>0</v>
      </c>
      <c r="BU385" s="87">
        <v>0</v>
      </c>
      <c r="BV385" s="87">
        <v>0</v>
      </c>
      <c r="BW385" s="87">
        <v>0</v>
      </c>
      <c r="BX385" s="87">
        <v>0</v>
      </c>
      <c r="BY385" s="87"/>
      <c r="BZ385" s="87">
        <v>0</v>
      </c>
      <c r="CA385" s="87">
        <v>0</v>
      </c>
      <c r="CB385" s="87">
        <v>0</v>
      </c>
      <c r="CC385" s="87">
        <v>0</v>
      </c>
      <c r="CD385" s="87"/>
      <c r="CE385" s="87">
        <v>0</v>
      </c>
      <c r="CF385" s="87">
        <v>0</v>
      </c>
      <c r="CG385" s="87">
        <v>0</v>
      </c>
      <c r="CH385" s="87">
        <v>0</v>
      </c>
      <c r="CI385" s="87">
        <v>0</v>
      </c>
      <c r="CJ385" s="87">
        <v>0</v>
      </c>
      <c r="CK385" s="87">
        <v>0</v>
      </c>
      <c r="CL385" s="87">
        <v>0</v>
      </c>
      <c r="CM385" s="87">
        <v>0</v>
      </c>
      <c r="CN385" s="87">
        <v>0</v>
      </c>
      <c r="CO385" s="87">
        <v>0</v>
      </c>
      <c r="CP385" s="87">
        <v>0</v>
      </c>
      <c r="CQ385" s="87">
        <v>0</v>
      </c>
      <c r="CR385" s="87">
        <v>0</v>
      </c>
      <c r="CS385" s="87">
        <v>0</v>
      </c>
      <c r="CT385" s="87">
        <v>0</v>
      </c>
      <c r="CU385" s="87"/>
      <c r="CV385" s="87">
        <v>0</v>
      </c>
      <c r="CW385" s="87">
        <v>0</v>
      </c>
      <c r="CX385" s="87">
        <v>0</v>
      </c>
      <c r="CY385" s="87">
        <v>0</v>
      </c>
      <c r="CZ385" s="87"/>
      <c r="DA385" s="87">
        <v>0</v>
      </c>
      <c r="DB385" s="87">
        <v>0</v>
      </c>
      <c r="DC385" s="87">
        <v>0</v>
      </c>
      <c r="DD385" s="87">
        <v>0</v>
      </c>
      <c r="DE385" s="85">
        <f t="shared" ref="DE385:DE403" si="856">BQ385+BU385+BZ385+CE385+CI385+CM385+CQ385+CV385+DA385</f>
        <v>0</v>
      </c>
      <c r="DF385" s="100">
        <f t="shared" ref="DF385:DF403" si="857">BR385+BV385+CA385+CF385+CJ385+CN385+CR385+CW385+DB385</f>
        <v>0</v>
      </c>
      <c r="DG385" s="100">
        <f t="shared" ref="DG385:DG403" si="858">BS385+BW385+CB385+CG385+CK385+CO385+CS385+CX385+DC385</f>
        <v>0</v>
      </c>
      <c r="DH385" s="100">
        <f t="shared" ref="DH385:DH403" si="859">BT385+BX385+CC385+CH385+CL385+CP385+CT385+CY385+DD385</f>
        <v>0</v>
      </c>
      <c r="DI385" s="100"/>
      <c r="DJ385" s="88">
        <v>0</v>
      </c>
      <c r="DK385" s="88"/>
      <c r="DL385" s="88"/>
      <c r="DM385" s="88"/>
      <c r="DN385" s="88">
        <v>0</v>
      </c>
      <c r="DO385" s="88"/>
      <c r="DP385" s="88"/>
      <c r="DQ385" s="88"/>
      <c r="DR385" s="88"/>
      <c r="DS385" s="88">
        <v>0</v>
      </c>
      <c r="DT385" s="88"/>
      <c r="DU385" s="88"/>
      <c r="DV385" s="88"/>
      <c r="DW385" s="88"/>
      <c r="DX385" s="88">
        <v>0</v>
      </c>
      <c r="DY385" s="88"/>
      <c r="DZ385" s="88"/>
      <c r="EA385" s="88"/>
      <c r="EB385" s="88">
        <v>0</v>
      </c>
      <c r="EC385" s="88"/>
      <c r="ED385" s="88"/>
      <c r="EE385" s="88"/>
      <c r="EF385" s="88">
        <v>0</v>
      </c>
      <c r="EG385" s="88"/>
      <c r="EH385" s="88"/>
      <c r="EI385" s="88"/>
      <c r="EJ385" s="88">
        <v>0</v>
      </c>
      <c r="EK385" s="88"/>
      <c r="EL385" s="88"/>
      <c r="EM385" s="88"/>
      <c r="EN385" s="88">
        <v>0</v>
      </c>
      <c r="EO385" s="88"/>
      <c r="EP385" s="88"/>
      <c r="EQ385" s="88"/>
      <c r="ER385" s="88"/>
      <c r="ES385" s="88">
        <v>0</v>
      </c>
      <c r="ET385" s="87"/>
      <c r="EU385" s="87"/>
      <c r="EV385" s="87"/>
      <c r="EW385" s="85">
        <f t="shared" ref="EW385:EX403" si="860">DJ385+DN385+DS385+DX385+EB385+EF385+EJ385+EN385+ES385</f>
        <v>0</v>
      </c>
      <c r="EX385" s="90">
        <f t="shared" si="860"/>
        <v>0</v>
      </c>
      <c r="EY385" s="90">
        <f t="shared" ref="EY385:EY403" si="861">DL385+DP385+DU385+DZ385+ED385+EH385+EL385+EP385+EU385</f>
        <v>0</v>
      </c>
      <c r="EZ385" s="90">
        <f t="shared" ref="EZ385:EZ403" si="862">DM385+DQ385+DV385+EA385+EE385+EI385+EM385+EQ385+EV385</f>
        <v>0</v>
      </c>
      <c r="FA385" s="192"/>
      <c r="FB385" s="87"/>
      <c r="FC385" s="88"/>
      <c r="FD385" s="88"/>
      <c r="FE385" s="88"/>
      <c r="FF385" s="147"/>
      <c r="FG385" s="87"/>
      <c r="FH385" s="87"/>
      <c r="FI385" s="87"/>
      <c r="FJ385" s="87"/>
      <c r="FK385" s="87"/>
      <c r="FL385" s="88">
        <v>0</v>
      </c>
      <c r="FM385" s="87"/>
      <c r="FN385" s="87"/>
      <c r="FO385" s="87"/>
      <c r="FP385" s="87"/>
      <c r="FQ385" s="87">
        <v>0</v>
      </c>
      <c r="FR385" s="87"/>
      <c r="FS385" s="87"/>
      <c r="FT385" s="87"/>
      <c r="FU385" s="87"/>
      <c r="FV385" s="87">
        <v>0</v>
      </c>
      <c r="FW385" s="87"/>
      <c r="FX385" s="87"/>
      <c r="FY385" s="87"/>
      <c r="FZ385" s="87"/>
      <c r="GA385" s="87">
        <v>0</v>
      </c>
      <c r="GB385" s="87"/>
      <c r="GC385" s="87"/>
      <c r="GD385" s="87"/>
      <c r="GE385" s="87"/>
      <c r="GF385" s="87">
        <v>0</v>
      </c>
      <c r="GG385" s="87"/>
      <c r="GH385" s="87"/>
      <c r="GI385" s="87"/>
      <c r="GJ385" s="87"/>
      <c r="GK385" s="87">
        <v>0</v>
      </c>
      <c r="GL385" s="87"/>
      <c r="GM385" s="87"/>
      <c r="GN385" s="87"/>
      <c r="GO385" s="87"/>
      <c r="GP385" s="88">
        <v>0</v>
      </c>
      <c r="GQ385" s="87"/>
      <c r="GR385" s="87"/>
      <c r="GS385" s="87"/>
      <c r="GT385" s="87"/>
      <c r="GU385" s="85">
        <f t="shared" ref="GU385:GU403" si="863">FB385+FG385+FL385+FQ385+FV385+GA385+GF385+GK385+GP385</f>
        <v>0</v>
      </c>
      <c r="GV385" s="85">
        <f t="shared" ref="GV385:GV403" si="864">FC385+FH385+FM385+FR385+FW385+GB385+GG385+GL385+GQ385</f>
        <v>0</v>
      </c>
      <c r="GW385" s="85">
        <f t="shared" ref="GW385:GW403" si="865">FD385+FI385+FN385+FS385+FX385+GC385+GH385+GM385+GR385</f>
        <v>0</v>
      </c>
      <c r="GX385" s="85">
        <f t="shared" ref="GX385:GX403" si="866">FE385+FJ385+FO385+FT385+FY385+GD385+GI385+GN385+GS385</f>
        <v>0</v>
      </c>
      <c r="GY385" s="85">
        <f t="shared" ref="GY385:GY403" si="867">FF385+FK385+FP385+FU385+FZ385+GE385+GJ385+GO385+GT385</f>
        <v>0</v>
      </c>
      <c r="GZ385" s="772">
        <f t="shared" ref="GZ385:GZ403" si="868">BM385+DE385+EW385+GU385</f>
        <v>196550000</v>
      </c>
      <c r="HA385" s="746" t="s">
        <v>1186</v>
      </c>
      <c r="HB385" s="303"/>
      <c r="HC385" s="326"/>
    </row>
    <row r="386" spans="1:211" ht="120.75" customHeight="1" x14ac:dyDescent="0.2">
      <c r="A386" s="782"/>
      <c r="B386" s="372"/>
      <c r="C386" s="304"/>
      <c r="D386" s="730"/>
      <c r="E386" s="304"/>
      <c r="F386" s="304"/>
      <c r="G386" s="287">
        <v>257</v>
      </c>
      <c r="H386" s="393" t="s">
        <v>860</v>
      </c>
      <c r="I386" s="280" t="s">
        <v>285</v>
      </c>
      <c r="J386" s="284" t="s">
        <v>822</v>
      </c>
      <c r="K386" s="475">
        <v>17</v>
      </c>
      <c r="L386" s="285" t="s">
        <v>58</v>
      </c>
      <c r="M386" s="286">
        <v>0</v>
      </c>
      <c r="N386" s="286">
        <v>1</v>
      </c>
      <c r="O386" s="287">
        <v>1</v>
      </c>
      <c r="P386" s="646">
        <v>1</v>
      </c>
      <c r="Q386" s="286">
        <v>1</v>
      </c>
      <c r="R386" s="289"/>
      <c r="S386" s="432">
        <v>1</v>
      </c>
      <c r="T386" s="286">
        <v>1</v>
      </c>
      <c r="U386" s="286"/>
      <c r="V386" s="291">
        <v>0.9</v>
      </c>
      <c r="W386" s="286">
        <v>1</v>
      </c>
      <c r="X386" s="285"/>
      <c r="Y386" s="285">
        <v>0.3</v>
      </c>
      <c r="Z386" s="433">
        <f t="shared" si="851"/>
        <v>0.32013758599124453</v>
      </c>
      <c r="AA386" s="287">
        <v>13</v>
      </c>
      <c r="AB386" s="284" t="s">
        <v>155</v>
      </c>
      <c r="AC386" s="56"/>
      <c r="AD386" s="55"/>
      <c r="AE386" s="54"/>
      <c r="AF386" s="54"/>
      <c r="AG386" s="56"/>
      <c r="AH386" s="55"/>
      <c r="AI386" s="55"/>
      <c r="AJ386" s="55"/>
      <c r="AK386" s="54">
        <v>35700000</v>
      </c>
      <c r="AL386" s="54">
        <v>35700000</v>
      </c>
      <c r="AM386" s="54">
        <v>27800000</v>
      </c>
      <c r="AN386" s="54">
        <v>27800000</v>
      </c>
      <c r="AO386" s="53"/>
      <c r="AP386" s="54"/>
      <c r="AQ386" s="54"/>
      <c r="AR386" s="55"/>
      <c r="AS386" s="56"/>
      <c r="AT386" s="55"/>
      <c r="AU386" s="54"/>
      <c r="AV386" s="54"/>
      <c r="AW386" s="56"/>
      <c r="AX386" s="55"/>
      <c r="AY386" s="55"/>
      <c r="AZ386" s="55"/>
      <c r="BA386" s="56"/>
      <c r="BB386" s="55"/>
      <c r="BC386" s="55"/>
      <c r="BD386" s="55"/>
      <c r="BE386" s="56"/>
      <c r="BF386" s="55"/>
      <c r="BG386" s="54"/>
      <c r="BH386" s="54"/>
      <c r="BI386" s="56">
        <v>1500000000</v>
      </c>
      <c r="BJ386" s="55"/>
      <c r="BK386" s="55"/>
      <c r="BL386" s="55"/>
      <c r="BM386" s="53">
        <f t="shared" si="852"/>
        <v>1535700000</v>
      </c>
      <c r="BN386" s="54">
        <f t="shared" si="853"/>
        <v>35700000</v>
      </c>
      <c r="BO386" s="54">
        <f t="shared" si="854"/>
        <v>27800000</v>
      </c>
      <c r="BP386" s="54">
        <f t="shared" si="855"/>
        <v>27800000</v>
      </c>
      <c r="BQ386" s="87"/>
      <c r="BR386" s="87"/>
      <c r="BS386" s="87"/>
      <c r="BT386" s="87"/>
      <c r="BU386" s="87"/>
      <c r="BV386" s="87"/>
      <c r="BW386" s="87"/>
      <c r="BX386" s="87"/>
      <c r="BY386" s="87"/>
      <c r="BZ386" s="88">
        <v>35700000</v>
      </c>
      <c r="CA386" s="86">
        <v>120200000</v>
      </c>
      <c r="CB386" s="86">
        <v>118002000</v>
      </c>
      <c r="CC386" s="86">
        <v>118002000</v>
      </c>
      <c r="CD386" s="86"/>
      <c r="CE386" s="87"/>
      <c r="CF386" s="87"/>
      <c r="CG386" s="87"/>
      <c r="CH386" s="87"/>
      <c r="CI386" s="87"/>
      <c r="CJ386" s="87"/>
      <c r="CK386" s="87"/>
      <c r="CL386" s="87"/>
      <c r="CM386" s="87"/>
      <c r="CN386" s="87"/>
      <c r="CO386" s="87"/>
      <c r="CP386" s="87"/>
      <c r="CQ386" s="87"/>
      <c r="CR386" s="87"/>
      <c r="CS386" s="87"/>
      <c r="CT386" s="87"/>
      <c r="CU386" s="87"/>
      <c r="CV386" s="87"/>
      <c r="CW386" s="87"/>
      <c r="CX386" s="87"/>
      <c r="CY386" s="87"/>
      <c r="CZ386" s="87"/>
      <c r="DA386" s="87">
        <v>500000000</v>
      </c>
      <c r="DB386" s="87"/>
      <c r="DC386" s="87"/>
      <c r="DD386" s="87"/>
      <c r="DE386" s="85">
        <f t="shared" si="856"/>
        <v>535700000</v>
      </c>
      <c r="DF386" s="100">
        <f t="shared" si="857"/>
        <v>120200000</v>
      </c>
      <c r="DG386" s="100">
        <f t="shared" si="858"/>
        <v>118002000</v>
      </c>
      <c r="DH386" s="100">
        <f t="shared" si="859"/>
        <v>118002000</v>
      </c>
      <c r="DI386" s="100"/>
      <c r="DJ386" s="88"/>
      <c r="DK386" s="66"/>
      <c r="DL386" s="88"/>
      <c r="DM386" s="88"/>
      <c r="DN386" s="88"/>
      <c r="DO386" s="88"/>
      <c r="DP386" s="88"/>
      <c r="DQ386" s="88"/>
      <c r="DR386" s="88"/>
      <c r="DS386" s="88">
        <v>35700000</v>
      </c>
      <c r="DT386" s="66">
        <v>105920000</v>
      </c>
      <c r="DU386" s="88">
        <v>90706660</v>
      </c>
      <c r="DV386" s="88">
        <v>90706660</v>
      </c>
      <c r="DW386" s="88"/>
      <c r="DX386" s="88"/>
      <c r="DY386" s="88"/>
      <c r="DZ386" s="88"/>
      <c r="EA386" s="88"/>
      <c r="EB386" s="88"/>
      <c r="EC386" s="88"/>
      <c r="ED386" s="88"/>
      <c r="EE386" s="88"/>
      <c r="EF386" s="88"/>
      <c r="EG386" s="88"/>
      <c r="EH386" s="88"/>
      <c r="EI386" s="88"/>
      <c r="EJ386" s="88"/>
      <c r="EK386" s="88"/>
      <c r="EL386" s="88"/>
      <c r="EM386" s="88"/>
      <c r="EN386" s="88"/>
      <c r="EO386" s="87"/>
      <c r="EP386" s="87"/>
      <c r="EQ386" s="87"/>
      <c r="ER386" s="87"/>
      <c r="ES386" s="87">
        <v>500000000</v>
      </c>
      <c r="ET386" s="87"/>
      <c r="EU386" s="87"/>
      <c r="EV386" s="87"/>
      <c r="EW386" s="85">
        <f t="shared" si="860"/>
        <v>535700000</v>
      </c>
      <c r="EX386" s="90">
        <f t="shared" si="860"/>
        <v>105920000</v>
      </c>
      <c r="EY386" s="90">
        <f t="shared" si="861"/>
        <v>90706660</v>
      </c>
      <c r="EZ386" s="90">
        <f t="shared" si="862"/>
        <v>90706660</v>
      </c>
      <c r="FA386" s="192"/>
      <c r="FB386" s="87"/>
      <c r="FC386" s="88"/>
      <c r="FD386" s="88"/>
      <c r="FE386" s="88"/>
      <c r="FF386" s="147"/>
      <c r="FG386" s="87"/>
      <c r="FH386" s="87">
        <v>40640000</v>
      </c>
      <c r="FI386" s="87"/>
      <c r="FJ386" s="87"/>
      <c r="FK386" s="87"/>
      <c r="FL386" s="88">
        <v>35700000</v>
      </c>
      <c r="FM386" s="87">
        <v>160000000</v>
      </c>
      <c r="FN386" s="87">
        <v>110388600</v>
      </c>
      <c r="FO386" s="87">
        <v>17659000</v>
      </c>
      <c r="FP386" s="87"/>
      <c r="FQ386" s="87"/>
      <c r="FR386" s="87"/>
      <c r="FS386" s="87"/>
      <c r="FT386" s="87"/>
      <c r="FU386" s="87"/>
      <c r="FV386" s="87"/>
      <c r="FW386" s="87"/>
      <c r="FX386" s="87"/>
      <c r="FY386" s="87"/>
      <c r="FZ386" s="87"/>
      <c r="GA386" s="87"/>
      <c r="GB386" s="87"/>
      <c r="GC386" s="87"/>
      <c r="GD386" s="87"/>
      <c r="GE386" s="87"/>
      <c r="GF386" s="87"/>
      <c r="GG386" s="87"/>
      <c r="GH386" s="87"/>
      <c r="GI386" s="87"/>
      <c r="GJ386" s="87"/>
      <c r="GK386" s="87"/>
      <c r="GL386" s="87"/>
      <c r="GM386" s="87"/>
      <c r="GN386" s="87"/>
      <c r="GO386" s="87"/>
      <c r="GP386" s="87">
        <v>500000000</v>
      </c>
      <c r="GQ386" s="87"/>
      <c r="GR386" s="87"/>
      <c r="GS386" s="87"/>
      <c r="GT386" s="87"/>
      <c r="GU386" s="85">
        <f t="shared" si="863"/>
        <v>535700000</v>
      </c>
      <c r="GV386" s="85">
        <f t="shared" si="864"/>
        <v>200640000</v>
      </c>
      <c r="GW386" s="85">
        <f t="shared" si="865"/>
        <v>110388600</v>
      </c>
      <c r="GX386" s="85">
        <f t="shared" si="866"/>
        <v>17659000</v>
      </c>
      <c r="GY386" s="85">
        <f t="shared" si="867"/>
        <v>0</v>
      </c>
      <c r="GZ386" s="772">
        <f t="shared" si="868"/>
        <v>3142800000</v>
      </c>
      <c r="HA386" s="738" t="s">
        <v>1187</v>
      </c>
      <c r="HB386" s="303"/>
      <c r="HC386" s="342" t="s">
        <v>1525</v>
      </c>
    </row>
    <row r="387" spans="1:211" ht="188.25" customHeight="1" x14ac:dyDescent="0.2">
      <c r="A387" s="782"/>
      <c r="B387" s="372"/>
      <c r="C387" s="304"/>
      <c r="D387" s="730"/>
      <c r="E387" s="304"/>
      <c r="F387" s="304"/>
      <c r="G387" s="287">
        <v>258</v>
      </c>
      <c r="H387" s="393" t="s">
        <v>861</v>
      </c>
      <c r="I387" s="280" t="s">
        <v>862</v>
      </c>
      <c r="J387" s="284" t="s">
        <v>822</v>
      </c>
      <c r="K387" s="475">
        <v>17</v>
      </c>
      <c r="L387" s="285" t="s">
        <v>58</v>
      </c>
      <c r="M387" s="286">
        <v>0</v>
      </c>
      <c r="N387" s="287">
        <v>1</v>
      </c>
      <c r="O387" s="287">
        <v>1</v>
      </c>
      <c r="P387" s="646">
        <f>BP387/BM387</f>
        <v>0</v>
      </c>
      <c r="Q387" s="287">
        <v>1</v>
      </c>
      <c r="R387" s="289"/>
      <c r="S387" s="288">
        <v>1</v>
      </c>
      <c r="T387" s="287">
        <v>1</v>
      </c>
      <c r="U387" s="287"/>
      <c r="V387" s="288">
        <v>0.8</v>
      </c>
      <c r="W387" s="286">
        <v>1</v>
      </c>
      <c r="X387" s="285"/>
      <c r="Y387" s="285">
        <v>0.4</v>
      </c>
      <c r="Z387" s="433">
        <f t="shared" si="851"/>
        <v>0.20846362309776945</v>
      </c>
      <c r="AA387" s="286">
        <v>15</v>
      </c>
      <c r="AB387" s="285" t="s">
        <v>59</v>
      </c>
      <c r="AC387" s="56"/>
      <c r="AD387" s="55"/>
      <c r="AE387" s="54"/>
      <c r="AF387" s="54"/>
      <c r="AG387" s="56"/>
      <c r="AH387" s="55"/>
      <c r="AI387" s="55"/>
      <c r="AJ387" s="55"/>
      <c r="AK387" s="55">
        <v>0</v>
      </c>
      <c r="AL387" s="55"/>
      <c r="AM387" s="55"/>
      <c r="AN387" s="55"/>
      <c r="AO387" s="56"/>
      <c r="AP387" s="55"/>
      <c r="AQ387" s="55"/>
      <c r="AR387" s="55"/>
      <c r="AS387" s="56"/>
      <c r="AT387" s="55"/>
      <c r="AU387" s="54"/>
      <c r="AV387" s="54"/>
      <c r="AW387" s="56"/>
      <c r="AX387" s="55"/>
      <c r="AY387" s="55"/>
      <c r="AZ387" s="55"/>
      <c r="BA387" s="56"/>
      <c r="BB387" s="55"/>
      <c r="BC387" s="55"/>
      <c r="BD387" s="55"/>
      <c r="BE387" s="56"/>
      <c r="BF387" s="55"/>
      <c r="BG387" s="54"/>
      <c r="BH387" s="54"/>
      <c r="BI387" s="56">
        <v>1000000000</v>
      </c>
      <c r="BJ387" s="55"/>
      <c r="BK387" s="55"/>
      <c r="BL387" s="55"/>
      <c r="BM387" s="53">
        <f t="shared" si="852"/>
        <v>1000000000</v>
      </c>
      <c r="BN387" s="54">
        <f t="shared" si="853"/>
        <v>0</v>
      </c>
      <c r="BO387" s="54">
        <f t="shared" si="854"/>
        <v>0</v>
      </c>
      <c r="BP387" s="54">
        <f t="shared" si="855"/>
        <v>0</v>
      </c>
      <c r="BQ387" s="87"/>
      <c r="BR387" s="87"/>
      <c r="BS387" s="87"/>
      <c r="BT387" s="87"/>
      <c r="BU387" s="87"/>
      <c r="BV387" s="87"/>
      <c r="BW387" s="87"/>
      <c r="BX387" s="87"/>
      <c r="BY387" s="87"/>
      <c r="BZ387" s="88">
        <v>20000000</v>
      </c>
      <c r="CA387" s="86">
        <v>20000000</v>
      </c>
      <c r="CB387" s="86">
        <v>20000000</v>
      </c>
      <c r="CC387" s="86">
        <v>20000000</v>
      </c>
      <c r="CD387" s="86"/>
      <c r="CE387" s="87"/>
      <c r="CF387" s="87"/>
      <c r="CG387" s="87"/>
      <c r="CH387" s="87"/>
      <c r="CI387" s="87"/>
      <c r="CJ387" s="87"/>
      <c r="CK387" s="87"/>
      <c r="CL387" s="87"/>
      <c r="CM387" s="87"/>
      <c r="CN387" s="87"/>
      <c r="CO387" s="87"/>
      <c r="CP387" s="87"/>
      <c r="CQ387" s="87"/>
      <c r="CR387" s="87"/>
      <c r="CS387" s="87"/>
      <c r="CT387" s="87"/>
      <c r="CU387" s="87"/>
      <c r="CV387" s="87"/>
      <c r="CW387" s="87"/>
      <c r="CX387" s="87"/>
      <c r="CY387" s="87"/>
      <c r="CZ387" s="87"/>
      <c r="DA387" s="87"/>
      <c r="DB387" s="87"/>
      <c r="DC387" s="87"/>
      <c r="DD387" s="87"/>
      <c r="DE387" s="85">
        <f t="shared" si="856"/>
        <v>20000000</v>
      </c>
      <c r="DF387" s="100">
        <f t="shared" si="857"/>
        <v>20000000</v>
      </c>
      <c r="DG387" s="100">
        <f t="shared" si="858"/>
        <v>20000000</v>
      </c>
      <c r="DH387" s="100">
        <f t="shared" si="859"/>
        <v>20000000</v>
      </c>
      <c r="DI387" s="100"/>
      <c r="DJ387" s="88"/>
      <c r="DK387" s="66"/>
      <c r="DL387" s="88"/>
      <c r="DM387" s="88"/>
      <c r="DN387" s="88"/>
      <c r="DO387" s="88"/>
      <c r="DP387" s="88"/>
      <c r="DQ387" s="88"/>
      <c r="DR387" s="88"/>
      <c r="DS387" s="88">
        <v>20000000</v>
      </c>
      <c r="DT387" s="88">
        <v>30000000</v>
      </c>
      <c r="DU387" s="88">
        <v>17000000</v>
      </c>
      <c r="DV387" s="88">
        <v>17000000</v>
      </c>
      <c r="DW387" s="88"/>
      <c r="DX387" s="88"/>
      <c r="DY387" s="88"/>
      <c r="DZ387" s="88"/>
      <c r="EA387" s="88"/>
      <c r="EB387" s="88"/>
      <c r="EC387" s="88"/>
      <c r="ED387" s="88"/>
      <c r="EE387" s="88"/>
      <c r="EF387" s="88"/>
      <c r="EG387" s="88"/>
      <c r="EH387" s="88"/>
      <c r="EI387" s="88"/>
      <c r="EJ387" s="88"/>
      <c r="EK387" s="88"/>
      <c r="EL387" s="88"/>
      <c r="EM387" s="88"/>
      <c r="EN387" s="88"/>
      <c r="EO387" s="87"/>
      <c r="EP387" s="87"/>
      <c r="EQ387" s="87"/>
      <c r="ER387" s="87"/>
      <c r="ES387" s="87"/>
      <c r="ET387" s="87"/>
      <c r="EU387" s="87"/>
      <c r="EV387" s="87"/>
      <c r="EW387" s="85">
        <f t="shared" si="860"/>
        <v>20000000</v>
      </c>
      <c r="EX387" s="90">
        <f t="shared" si="860"/>
        <v>30000000</v>
      </c>
      <c r="EY387" s="90">
        <f t="shared" si="861"/>
        <v>17000000</v>
      </c>
      <c r="EZ387" s="90">
        <f t="shared" si="862"/>
        <v>17000000</v>
      </c>
      <c r="FA387" s="192"/>
      <c r="FB387" s="87"/>
      <c r="FC387" s="88"/>
      <c r="FD387" s="88"/>
      <c r="FE387" s="88"/>
      <c r="FF387" s="147"/>
      <c r="FG387" s="87"/>
      <c r="FH387" s="87"/>
      <c r="FI387" s="87"/>
      <c r="FJ387" s="87"/>
      <c r="FK387" s="87"/>
      <c r="FL387" s="88">
        <v>20000000</v>
      </c>
      <c r="FM387" s="87">
        <v>29800000</v>
      </c>
      <c r="FN387" s="87">
        <v>10600000</v>
      </c>
      <c r="FO387" s="87">
        <v>4240000</v>
      </c>
      <c r="FP387" s="87"/>
      <c r="FQ387" s="87"/>
      <c r="FR387" s="87"/>
      <c r="FS387" s="87"/>
      <c r="FT387" s="87"/>
      <c r="FU387" s="87"/>
      <c r="FV387" s="87"/>
      <c r="FW387" s="87"/>
      <c r="FX387" s="87"/>
      <c r="FY387" s="87"/>
      <c r="FZ387" s="87"/>
      <c r="GA387" s="87"/>
      <c r="GB387" s="87"/>
      <c r="GC387" s="87"/>
      <c r="GD387" s="87"/>
      <c r="GE387" s="87"/>
      <c r="GF387" s="87"/>
      <c r="GG387" s="87"/>
      <c r="GH387" s="87"/>
      <c r="GI387" s="87"/>
      <c r="GJ387" s="87"/>
      <c r="GK387" s="87"/>
      <c r="GL387" s="87"/>
      <c r="GM387" s="87"/>
      <c r="GN387" s="87"/>
      <c r="GO387" s="87"/>
      <c r="GP387" s="87"/>
      <c r="GQ387" s="87"/>
      <c r="GR387" s="87"/>
      <c r="GS387" s="87"/>
      <c r="GT387" s="87"/>
      <c r="GU387" s="85">
        <f t="shared" si="863"/>
        <v>20000000</v>
      </c>
      <c r="GV387" s="85">
        <f t="shared" si="864"/>
        <v>29800000</v>
      </c>
      <c r="GW387" s="85">
        <f t="shared" si="865"/>
        <v>10600000</v>
      </c>
      <c r="GX387" s="85">
        <f t="shared" si="866"/>
        <v>4240000</v>
      </c>
      <c r="GY387" s="85">
        <f t="shared" si="867"/>
        <v>0</v>
      </c>
      <c r="GZ387" s="772">
        <f t="shared" si="868"/>
        <v>1060000000</v>
      </c>
      <c r="HA387" s="738"/>
      <c r="HB387" s="303"/>
      <c r="HC387" s="342" t="s">
        <v>1526</v>
      </c>
    </row>
    <row r="388" spans="1:211" ht="68.25" customHeight="1" x14ac:dyDescent="0.2">
      <c r="A388" s="782"/>
      <c r="B388" s="372"/>
      <c r="C388" s="304"/>
      <c r="D388" s="730"/>
      <c r="E388" s="304"/>
      <c r="F388" s="304"/>
      <c r="G388" s="287">
        <v>259</v>
      </c>
      <c r="H388" s="393" t="s">
        <v>863</v>
      </c>
      <c r="I388" s="297" t="s">
        <v>864</v>
      </c>
      <c r="J388" s="284" t="s">
        <v>822</v>
      </c>
      <c r="K388" s="475">
        <v>17</v>
      </c>
      <c r="L388" s="333" t="s">
        <v>58</v>
      </c>
      <c r="M388" s="313">
        <v>1</v>
      </c>
      <c r="N388" s="313">
        <v>1</v>
      </c>
      <c r="O388" s="281">
        <v>1</v>
      </c>
      <c r="P388" s="646">
        <v>1</v>
      </c>
      <c r="Q388" s="313">
        <v>1</v>
      </c>
      <c r="R388" s="289"/>
      <c r="S388" s="432">
        <v>1</v>
      </c>
      <c r="T388" s="313">
        <v>1</v>
      </c>
      <c r="U388" s="313"/>
      <c r="V388" s="432">
        <v>0.8</v>
      </c>
      <c r="W388" s="313">
        <v>1</v>
      </c>
      <c r="X388" s="333"/>
      <c r="Y388" s="333">
        <v>0.4</v>
      </c>
      <c r="Z388" s="433">
        <f t="shared" si="851"/>
        <v>1.876172607879925E-3</v>
      </c>
      <c r="AA388" s="287">
        <v>13</v>
      </c>
      <c r="AB388" s="284" t="s">
        <v>155</v>
      </c>
      <c r="AC388" s="56"/>
      <c r="AD388" s="55"/>
      <c r="AE388" s="54"/>
      <c r="AF388" s="54"/>
      <c r="AG388" s="56"/>
      <c r="AH388" s="55"/>
      <c r="AI388" s="55"/>
      <c r="AJ388" s="55"/>
      <c r="AK388" s="54">
        <v>9000000</v>
      </c>
      <c r="AL388" s="54">
        <v>9000000</v>
      </c>
      <c r="AM388" s="54">
        <v>9000000</v>
      </c>
      <c r="AN388" s="54">
        <v>9000000</v>
      </c>
      <c r="AO388" s="60"/>
      <c r="AP388" s="59"/>
      <c r="AQ388" s="59"/>
      <c r="AR388" s="55"/>
      <c r="AS388" s="56"/>
      <c r="AT388" s="55"/>
      <c r="AU388" s="54"/>
      <c r="AV388" s="54"/>
      <c r="AW388" s="56"/>
      <c r="AX388" s="55"/>
      <c r="AY388" s="55"/>
      <c r="AZ388" s="55"/>
      <c r="BA388" s="56"/>
      <c r="BB388" s="55"/>
      <c r="BC388" s="55"/>
      <c r="BD388" s="55"/>
      <c r="BE388" s="56"/>
      <c r="BF388" s="55"/>
      <c r="BG388" s="54"/>
      <c r="BH388" s="54"/>
      <c r="BI388" s="56"/>
      <c r="BJ388" s="55"/>
      <c r="BK388" s="55"/>
      <c r="BL388" s="55"/>
      <c r="BM388" s="53">
        <f t="shared" si="852"/>
        <v>9000000</v>
      </c>
      <c r="BN388" s="54">
        <f t="shared" si="853"/>
        <v>9000000</v>
      </c>
      <c r="BO388" s="54">
        <f t="shared" si="854"/>
        <v>9000000</v>
      </c>
      <c r="BP388" s="54">
        <f t="shared" si="855"/>
        <v>9000000</v>
      </c>
      <c r="BQ388" s="87"/>
      <c r="BR388" s="87"/>
      <c r="BS388" s="87"/>
      <c r="BT388" s="87"/>
      <c r="BU388" s="87"/>
      <c r="BV388" s="87"/>
      <c r="BW388" s="87"/>
      <c r="BX388" s="87"/>
      <c r="BY388" s="87"/>
      <c r="BZ388" s="88">
        <v>9000000</v>
      </c>
      <c r="CA388" s="86">
        <v>9000000</v>
      </c>
      <c r="CB388" s="656">
        <v>5633333</v>
      </c>
      <c r="CC388" s="657">
        <v>5633333</v>
      </c>
      <c r="CD388" s="658"/>
      <c r="CE388" s="87"/>
      <c r="CF388" s="87"/>
      <c r="CG388" s="87"/>
      <c r="CH388" s="87"/>
      <c r="CI388" s="87"/>
      <c r="CJ388" s="87"/>
      <c r="CK388" s="87"/>
      <c r="CL388" s="87"/>
      <c r="CM388" s="87"/>
      <c r="CN388" s="87"/>
      <c r="CO388" s="87"/>
      <c r="CP388" s="87"/>
      <c r="CQ388" s="87"/>
      <c r="CR388" s="87"/>
      <c r="CS388" s="87"/>
      <c r="CT388" s="87"/>
      <c r="CU388" s="87"/>
      <c r="CV388" s="87"/>
      <c r="CW388" s="87"/>
      <c r="CX388" s="87"/>
      <c r="CY388" s="87"/>
      <c r="CZ388" s="87"/>
      <c r="DA388" s="87"/>
      <c r="DB388" s="87"/>
      <c r="DC388" s="87"/>
      <c r="DD388" s="87"/>
      <c r="DE388" s="85">
        <f t="shared" si="856"/>
        <v>9000000</v>
      </c>
      <c r="DF388" s="100">
        <f t="shared" si="857"/>
        <v>9000000</v>
      </c>
      <c r="DG388" s="100">
        <f t="shared" si="858"/>
        <v>5633333</v>
      </c>
      <c r="DH388" s="100">
        <f t="shared" si="859"/>
        <v>5633333</v>
      </c>
      <c r="DI388" s="100"/>
      <c r="DJ388" s="88"/>
      <c r="DK388" s="66"/>
      <c r="DL388" s="88"/>
      <c r="DM388" s="88"/>
      <c r="DN388" s="88"/>
      <c r="DO388" s="88"/>
      <c r="DP388" s="88"/>
      <c r="DQ388" s="88"/>
      <c r="DR388" s="88"/>
      <c r="DS388" s="88">
        <v>9000000</v>
      </c>
      <c r="DT388" s="88">
        <v>9000000</v>
      </c>
      <c r="DU388" s="88"/>
      <c r="DV388" s="88"/>
      <c r="DW388" s="88"/>
      <c r="DX388" s="88"/>
      <c r="DY388" s="88"/>
      <c r="DZ388" s="88"/>
      <c r="EA388" s="88"/>
      <c r="EB388" s="88"/>
      <c r="EC388" s="88"/>
      <c r="ED388" s="88"/>
      <c r="EE388" s="88"/>
      <c r="EF388" s="88"/>
      <c r="EG388" s="88"/>
      <c r="EH388" s="88"/>
      <c r="EI388" s="88"/>
      <c r="EJ388" s="88"/>
      <c r="EK388" s="88"/>
      <c r="EL388" s="88"/>
      <c r="EM388" s="88"/>
      <c r="EN388" s="88"/>
      <c r="EO388" s="87"/>
      <c r="EP388" s="87"/>
      <c r="EQ388" s="87"/>
      <c r="ER388" s="87"/>
      <c r="ES388" s="87"/>
      <c r="ET388" s="87"/>
      <c r="EU388" s="87"/>
      <c r="EV388" s="87"/>
      <c r="EW388" s="85">
        <f t="shared" si="860"/>
        <v>9000000</v>
      </c>
      <c r="EX388" s="90">
        <f t="shared" si="860"/>
        <v>9000000</v>
      </c>
      <c r="EY388" s="90">
        <f t="shared" si="861"/>
        <v>0</v>
      </c>
      <c r="EZ388" s="90">
        <f t="shared" si="862"/>
        <v>0</v>
      </c>
      <c r="FA388" s="192"/>
      <c r="FB388" s="87"/>
      <c r="FC388" s="88"/>
      <c r="FD388" s="88"/>
      <c r="FE388" s="88"/>
      <c r="FF388" s="147"/>
      <c r="FG388" s="87"/>
      <c r="FH388" s="87"/>
      <c r="FI388" s="87"/>
      <c r="FJ388" s="87"/>
      <c r="FK388" s="87"/>
      <c r="FL388" s="88">
        <v>9000000</v>
      </c>
      <c r="FM388" s="87">
        <v>8500000</v>
      </c>
      <c r="FN388" s="87"/>
      <c r="FO388" s="87"/>
      <c r="FP388" s="87"/>
      <c r="FQ388" s="87"/>
      <c r="FR388" s="87"/>
      <c r="FS388" s="87"/>
      <c r="FT388" s="87"/>
      <c r="FU388" s="87"/>
      <c r="FV388" s="87"/>
      <c r="FW388" s="87"/>
      <c r="FX388" s="87"/>
      <c r="FY388" s="87"/>
      <c r="FZ388" s="87"/>
      <c r="GA388" s="87"/>
      <c r="GB388" s="87"/>
      <c r="GC388" s="87"/>
      <c r="GD388" s="87"/>
      <c r="GE388" s="87"/>
      <c r="GF388" s="87"/>
      <c r="GG388" s="87"/>
      <c r="GH388" s="87"/>
      <c r="GI388" s="87"/>
      <c r="GJ388" s="87"/>
      <c r="GK388" s="87"/>
      <c r="GL388" s="87"/>
      <c r="GM388" s="87"/>
      <c r="GN388" s="87"/>
      <c r="GO388" s="87"/>
      <c r="GP388" s="87"/>
      <c r="GQ388" s="87"/>
      <c r="GR388" s="87"/>
      <c r="GS388" s="87"/>
      <c r="GT388" s="87"/>
      <c r="GU388" s="85">
        <f t="shared" si="863"/>
        <v>9000000</v>
      </c>
      <c r="GV388" s="85">
        <f t="shared" si="864"/>
        <v>8500000</v>
      </c>
      <c r="GW388" s="85">
        <f t="shared" si="865"/>
        <v>0</v>
      </c>
      <c r="GX388" s="85">
        <f t="shared" si="866"/>
        <v>0</v>
      </c>
      <c r="GY388" s="85">
        <f t="shared" si="867"/>
        <v>0</v>
      </c>
      <c r="GZ388" s="772">
        <f t="shared" si="868"/>
        <v>36000000</v>
      </c>
      <c r="HA388" s="746" t="s">
        <v>1188</v>
      </c>
      <c r="HB388" s="303"/>
      <c r="HC388" s="342" t="s">
        <v>1527</v>
      </c>
    </row>
    <row r="389" spans="1:211" ht="78.75" customHeight="1" x14ac:dyDescent="0.2">
      <c r="A389" s="782"/>
      <c r="B389" s="372"/>
      <c r="C389" s="304"/>
      <c r="D389" s="730"/>
      <c r="E389" s="304"/>
      <c r="F389" s="304"/>
      <c r="G389" s="287">
        <v>260</v>
      </c>
      <c r="H389" s="393" t="s">
        <v>865</v>
      </c>
      <c r="I389" s="297" t="s">
        <v>866</v>
      </c>
      <c r="J389" s="284" t="s">
        <v>822</v>
      </c>
      <c r="K389" s="475">
        <v>17</v>
      </c>
      <c r="L389" s="333" t="s">
        <v>58</v>
      </c>
      <c r="M389" s="313">
        <v>12</v>
      </c>
      <c r="N389" s="313">
        <v>12</v>
      </c>
      <c r="O389" s="281">
        <v>12</v>
      </c>
      <c r="P389" s="646">
        <v>12</v>
      </c>
      <c r="Q389" s="313">
        <v>12</v>
      </c>
      <c r="R389" s="289"/>
      <c r="S389" s="432">
        <v>12</v>
      </c>
      <c r="T389" s="313">
        <v>12</v>
      </c>
      <c r="U389" s="313"/>
      <c r="V389" s="432">
        <v>12</v>
      </c>
      <c r="W389" s="313">
        <v>12</v>
      </c>
      <c r="X389" s="333"/>
      <c r="Y389" s="333"/>
      <c r="Z389" s="433">
        <f t="shared" si="851"/>
        <v>3.8925370022930999E-3</v>
      </c>
      <c r="AA389" s="287">
        <v>13</v>
      </c>
      <c r="AB389" s="284" t="s">
        <v>155</v>
      </c>
      <c r="AC389" s="56"/>
      <c r="AD389" s="55"/>
      <c r="AE389" s="54"/>
      <c r="AF389" s="54"/>
      <c r="AG389" s="56"/>
      <c r="AH389" s="55"/>
      <c r="AI389" s="55"/>
      <c r="AJ389" s="55"/>
      <c r="AK389" s="54">
        <v>18672500</v>
      </c>
      <c r="AL389" s="54">
        <v>18672500</v>
      </c>
      <c r="AM389" s="55"/>
      <c r="AN389" s="54"/>
      <c r="AO389" s="60"/>
      <c r="AP389" s="59"/>
      <c r="AQ389" s="59"/>
      <c r="AR389" s="55"/>
      <c r="AS389" s="56"/>
      <c r="AT389" s="55"/>
      <c r="AU389" s="54"/>
      <c r="AV389" s="54"/>
      <c r="AW389" s="56"/>
      <c r="AX389" s="55"/>
      <c r="AY389" s="55"/>
      <c r="AZ389" s="55"/>
      <c r="BA389" s="56"/>
      <c r="BB389" s="55"/>
      <c r="BC389" s="55"/>
      <c r="BD389" s="55"/>
      <c r="BE389" s="56"/>
      <c r="BF389" s="55"/>
      <c r="BG389" s="54"/>
      <c r="BH389" s="54"/>
      <c r="BI389" s="56"/>
      <c r="BJ389" s="55"/>
      <c r="BK389" s="55"/>
      <c r="BL389" s="55"/>
      <c r="BM389" s="53">
        <f t="shared" si="852"/>
        <v>18672500</v>
      </c>
      <c r="BN389" s="54">
        <f t="shared" si="853"/>
        <v>18672500</v>
      </c>
      <c r="BO389" s="54">
        <f t="shared" si="854"/>
        <v>0</v>
      </c>
      <c r="BP389" s="54">
        <f t="shared" si="855"/>
        <v>0</v>
      </c>
      <c r="BQ389" s="87"/>
      <c r="BR389" s="87"/>
      <c r="BS389" s="87"/>
      <c r="BT389" s="87"/>
      <c r="BU389" s="87"/>
      <c r="BV389" s="87">
        <v>36667</v>
      </c>
      <c r="BW389" s="87"/>
      <c r="BX389" s="87"/>
      <c r="BY389" s="87"/>
      <c r="BZ389" s="88">
        <v>18000000</v>
      </c>
      <c r="CA389" s="86">
        <v>12841640</v>
      </c>
      <c r="CB389" s="86">
        <v>1500000</v>
      </c>
      <c r="CC389" s="86">
        <v>1500000</v>
      </c>
      <c r="CD389" s="86"/>
      <c r="CE389" s="87"/>
      <c r="CF389" s="87"/>
      <c r="CG389" s="87"/>
      <c r="CH389" s="87"/>
      <c r="CI389" s="87"/>
      <c r="CJ389" s="87"/>
      <c r="CK389" s="87"/>
      <c r="CL389" s="87"/>
      <c r="CM389" s="87"/>
      <c r="CN389" s="87"/>
      <c r="CO389" s="87"/>
      <c r="CP389" s="87"/>
      <c r="CQ389" s="87"/>
      <c r="CR389" s="87"/>
      <c r="CS389" s="87"/>
      <c r="CT389" s="87"/>
      <c r="CU389" s="87"/>
      <c r="CV389" s="87"/>
      <c r="CW389" s="87"/>
      <c r="CX389" s="87"/>
      <c r="CY389" s="87"/>
      <c r="CZ389" s="87"/>
      <c r="DA389" s="87"/>
      <c r="DB389" s="87"/>
      <c r="DC389" s="87"/>
      <c r="DD389" s="87"/>
      <c r="DE389" s="85">
        <f t="shared" si="856"/>
        <v>18000000</v>
      </c>
      <c r="DF389" s="100">
        <f t="shared" si="857"/>
        <v>12878307</v>
      </c>
      <c r="DG389" s="100">
        <f t="shared" si="858"/>
        <v>1500000</v>
      </c>
      <c r="DH389" s="100">
        <f t="shared" si="859"/>
        <v>1500000</v>
      </c>
      <c r="DI389" s="100"/>
      <c r="DJ389" s="66"/>
      <c r="DK389" s="66"/>
      <c r="DL389" s="88"/>
      <c r="DM389" s="88"/>
      <c r="DN389" s="88"/>
      <c r="DO389" s="88"/>
      <c r="DP389" s="88"/>
      <c r="DQ389" s="88"/>
      <c r="DR389" s="88"/>
      <c r="DS389" s="88">
        <v>18000000</v>
      </c>
      <c r="DT389" s="88">
        <v>10000000</v>
      </c>
      <c r="DU389" s="88"/>
      <c r="DV389" s="88"/>
      <c r="DW389" s="88"/>
      <c r="DX389" s="88"/>
      <c r="DY389" s="88"/>
      <c r="DZ389" s="88"/>
      <c r="EA389" s="88"/>
      <c r="EB389" s="88"/>
      <c r="EC389" s="88"/>
      <c r="ED389" s="88"/>
      <c r="EE389" s="88"/>
      <c r="EF389" s="88"/>
      <c r="EG389" s="88"/>
      <c r="EH389" s="88"/>
      <c r="EI389" s="88"/>
      <c r="EJ389" s="88"/>
      <c r="EK389" s="88"/>
      <c r="EL389" s="88"/>
      <c r="EM389" s="88"/>
      <c r="EN389" s="88"/>
      <c r="EO389" s="87"/>
      <c r="EP389" s="87"/>
      <c r="EQ389" s="87"/>
      <c r="ER389" s="87"/>
      <c r="ES389" s="87"/>
      <c r="ET389" s="87"/>
      <c r="EU389" s="87"/>
      <c r="EV389" s="87"/>
      <c r="EW389" s="85">
        <f t="shared" si="860"/>
        <v>18000000</v>
      </c>
      <c r="EX389" s="90">
        <f t="shared" si="860"/>
        <v>10000000</v>
      </c>
      <c r="EY389" s="90">
        <f t="shared" si="861"/>
        <v>0</v>
      </c>
      <c r="EZ389" s="90">
        <f t="shared" si="862"/>
        <v>0</v>
      </c>
      <c r="FA389" s="192"/>
      <c r="FB389" s="87"/>
      <c r="FC389" s="88"/>
      <c r="FD389" s="88"/>
      <c r="FE389" s="88"/>
      <c r="FF389" s="147"/>
      <c r="FG389" s="87"/>
      <c r="FH389" s="87"/>
      <c r="FI389" s="87"/>
      <c r="FJ389" s="87"/>
      <c r="FK389" s="87"/>
      <c r="FL389" s="88">
        <v>18000000</v>
      </c>
      <c r="FM389" s="87">
        <v>16387634</v>
      </c>
      <c r="FN389" s="87"/>
      <c r="FO389" s="87"/>
      <c r="FP389" s="87"/>
      <c r="FQ389" s="87"/>
      <c r="FR389" s="87"/>
      <c r="FS389" s="87"/>
      <c r="FT389" s="87"/>
      <c r="FU389" s="87"/>
      <c r="FV389" s="87"/>
      <c r="FW389" s="87"/>
      <c r="FX389" s="87"/>
      <c r="FY389" s="87"/>
      <c r="FZ389" s="87"/>
      <c r="GA389" s="87"/>
      <c r="GB389" s="87"/>
      <c r="GC389" s="87"/>
      <c r="GD389" s="87"/>
      <c r="GE389" s="87"/>
      <c r="GF389" s="87"/>
      <c r="GG389" s="87"/>
      <c r="GH389" s="87"/>
      <c r="GI389" s="87"/>
      <c r="GJ389" s="87"/>
      <c r="GK389" s="87"/>
      <c r="GL389" s="87"/>
      <c r="GM389" s="87"/>
      <c r="GN389" s="87"/>
      <c r="GO389" s="87"/>
      <c r="GP389" s="87"/>
      <c r="GQ389" s="87"/>
      <c r="GR389" s="87"/>
      <c r="GS389" s="87"/>
      <c r="GT389" s="87"/>
      <c r="GU389" s="85">
        <f t="shared" si="863"/>
        <v>18000000</v>
      </c>
      <c r="GV389" s="85">
        <f t="shared" si="864"/>
        <v>16387634</v>
      </c>
      <c r="GW389" s="85">
        <f t="shared" si="865"/>
        <v>0</v>
      </c>
      <c r="GX389" s="85">
        <f t="shared" si="866"/>
        <v>0</v>
      </c>
      <c r="GY389" s="85">
        <f t="shared" si="867"/>
        <v>0</v>
      </c>
      <c r="GZ389" s="772">
        <f t="shared" si="868"/>
        <v>72672500</v>
      </c>
      <c r="HA389" s="746" t="s">
        <v>1189</v>
      </c>
      <c r="HB389" s="303"/>
      <c r="HC389" s="303" t="s">
        <v>1528</v>
      </c>
    </row>
    <row r="390" spans="1:211" ht="54.75" customHeight="1" x14ac:dyDescent="0.2">
      <c r="A390" s="782"/>
      <c r="B390" s="372"/>
      <c r="C390" s="304"/>
      <c r="D390" s="730"/>
      <c r="E390" s="304"/>
      <c r="F390" s="304"/>
      <c r="G390" s="287">
        <v>261</v>
      </c>
      <c r="H390" s="393" t="s">
        <v>867</v>
      </c>
      <c r="I390" s="297" t="s">
        <v>868</v>
      </c>
      <c r="J390" s="284" t="s">
        <v>822</v>
      </c>
      <c r="K390" s="475">
        <v>17</v>
      </c>
      <c r="L390" s="333" t="s">
        <v>58</v>
      </c>
      <c r="M390" s="313">
        <v>1</v>
      </c>
      <c r="N390" s="313">
        <v>2</v>
      </c>
      <c r="O390" s="281">
        <v>2</v>
      </c>
      <c r="P390" s="646">
        <v>2</v>
      </c>
      <c r="Q390" s="313">
        <v>2</v>
      </c>
      <c r="R390" s="289"/>
      <c r="S390" s="432">
        <v>1.5</v>
      </c>
      <c r="T390" s="313">
        <v>2</v>
      </c>
      <c r="U390" s="313"/>
      <c r="V390" s="432">
        <v>1.5</v>
      </c>
      <c r="W390" s="313">
        <v>2</v>
      </c>
      <c r="X390" s="333"/>
      <c r="Y390" s="333">
        <v>1.4</v>
      </c>
      <c r="Z390" s="433">
        <f t="shared" si="851"/>
        <v>5.6702105482593287E-3</v>
      </c>
      <c r="AA390" s="287">
        <v>17</v>
      </c>
      <c r="AB390" s="284" t="s">
        <v>837</v>
      </c>
      <c r="AC390" s="56"/>
      <c r="AD390" s="55"/>
      <c r="AE390" s="54"/>
      <c r="AF390" s="54"/>
      <c r="AG390" s="56"/>
      <c r="AH390" s="55"/>
      <c r="AI390" s="55"/>
      <c r="AJ390" s="55"/>
      <c r="AK390" s="54">
        <v>27200000</v>
      </c>
      <c r="AL390" s="54">
        <v>27200000</v>
      </c>
      <c r="AM390" s="54">
        <v>20000000</v>
      </c>
      <c r="AN390" s="54">
        <v>20000000</v>
      </c>
      <c r="AO390" s="53"/>
      <c r="AP390" s="54"/>
      <c r="AQ390" s="54"/>
      <c r="AR390" s="55"/>
      <c r="AS390" s="56"/>
      <c r="AT390" s="55"/>
      <c r="AU390" s="54"/>
      <c r="AV390" s="54"/>
      <c r="AW390" s="56"/>
      <c r="AX390" s="55"/>
      <c r="AY390" s="55"/>
      <c r="AZ390" s="55"/>
      <c r="BA390" s="56"/>
      <c r="BB390" s="55"/>
      <c r="BC390" s="55"/>
      <c r="BD390" s="55"/>
      <c r="BE390" s="56"/>
      <c r="BF390" s="55"/>
      <c r="BG390" s="54"/>
      <c r="BH390" s="54"/>
      <c r="BI390" s="56"/>
      <c r="BJ390" s="55"/>
      <c r="BK390" s="55"/>
      <c r="BL390" s="55"/>
      <c r="BM390" s="53">
        <f t="shared" si="852"/>
        <v>27200000</v>
      </c>
      <c r="BN390" s="54">
        <f t="shared" si="853"/>
        <v>27200000</v>
      </c>
      <c r="BO390" s="54">
        <f t="shared" si="854"/>
        <v>20000000</v>
      </c>
      <c r="BP390" s="54">
        <f t="shared" si="855"/>
        <v>20000000</v>
      </c>
      <c r="BQ390" s="87"/>
      <c r="BR390" s="87"/>
      <c r="BS390" s="87"/>
      <c r="BT390" s="87"/>
      <c r="BU390" s="87"/>
      <c r="BV390" s="87"/>
      <c r="BW390" s="87"/>
      <c r="BX390" s="87"/>
      <c r="BY390" s="87"/>
      <c r="BZ390" s="87">
        <v>25000000</v>
      </c>
      <c r="CA390" s="86">
        <v>25000000</v>
      </c>
      <c r="CB390" s="86">
        <v>25000000</v>
      </c>
      <c r="CC390" s="86">
        <v>25000000</v>
      </c>
      <c r="CD390" s="86"/>
      <c r="CE390" s="87"/>
      <c r="CF390" s="87"/>
      <c r="CG390" s="87"/>
      <c r="CH390" s="87"/>
      <c r="CI390" s="87"/>
      <c r="CJ390" s="87"/>
      <c r="CK390" s="87"/>
      <c r="CL390" s="87"/>
      <c r="CM390" s="87"/>
      <c r="CN390" s="87"/>
      <c r="CO390" s="87"/>
      <c r="CP390" s="87"/>
      <c r="CQ390" s="87"/>
      <c r="CR390" s="87"/>
      <c r="CS390" s="87"/>
      <c r="CT390" s="87"/>
      <c r="CU390" s="87"/>
      <c r="CV390" s="87"/>
      <c r="CW390" s="87"/>
      <c r="CX390" s="87"/>
      <c r="CY390" s="87"/>
      <c r="CZ390" s="87"/>
      <c r="DA390" s="87"/>
      <c r="DB390" s="87"/>
      <c r="DC390" s="87"/>
      <c r="DD390" s="87"/>
      <c r="DE390" s="85">
        <f t="shared" si="856"/>
        <v>25000000</v>
      </c>
      <c r="DF390" s="100">
        <f t="shared" si="857"/>
        <v>25000000</v>
      </c>
      <c r="DG390" s="100">
        <f t="shared" si="858"/>
        <v>25000000</v>
      </c>
      <c r="DH390" s="100">
        <f t="shared" si="859"/>
        <v>25000000</v>
      </c>
      <c r="DI390" s="100"/>
      <c r="DJ390" s="87"/>
      <c r="DK390" s="86"/>
      <c r="DL390" s="87"/>
      <c r="DM390" s="87"/>
      <c r="DN390" s="87"/>
      <c r="DO390" s="87"/>
      <c r="DP390" s="87"/>
      <c r="DQ390" s="87"/>
      <c r="DR390" s="87"/>
      <c r="DS390" s="87">
        <v>25000000</v>
      </c>
      <c r="DT390" s="86">
        <v>69560000</v>
      </c>
      <c r="DU390" s="87">
        <v>52600000</v>
      </c>
      <c r="DV390" s="87">
        <v>52600000</v>
      </c>
      <c r="DW390" s="87"/>
      <c r="DX390" s="87"/>
      <c r="DY390" s="87"/>
      <c r="DZ390" s="87"/>
      <c r="EA390" s="87"/>
      <c r="EB390" s="87"/>
      <c r="EC390" s="87"/>
      <c r="ED390" s="87"/>
      <c r="EE390" s="87"/>
      <c r="EF390" s="87"/>
      <c r="EG390" s="87"/>
      <c r="EH390" s="87"/>
      <c r="EI390" s="87"/>
      <c r="EJ390" s="87"/>
      <c r="EK390" s="87"/>
      <c r="EL390" s="87"/>
      <c r="EM390" s="87"/>
      <c r="EN390" s="87"/>
      <c r="EO390" s="87"/>
      <c r="EP390" s="87"/>
      <c r="EQ390" s="87"/>
      <c r="ER390" s="87"/>
      <c r="ES390" s="87"/>
      <c r="ET390" s="87"/>
      <c r="EU390" s="87"/>
      <c r="EV390" s="87"/>
      <c r="EW390" s="85">
        <f t="shared" si="860"/>
        <v>25000000</v>
      </c>
      <c r="EX390" s="90">
        <f t="shared" si="860"/>
        <v>69560000</v>
      </c>
      <c r="EY390" s="90">
        <f t="shared" si="861"/>
        <v>52600000</v>
      </c>
      <c r="EZ390" s="90">
        <f t="shared" si="862"/>
        <v>52600000</v>
      </c>
      <c r="FA390" s="192"/>
      <c r="FB390" s="87"/>
      <c r="FC390" s="88"/>
      <c r="FD390" s="88"/>
      <c r="FE390" s="88"/>
      <c r="FF390" s="147"/>
      <c r="FG390" s="87"/>
      <c r="FH390" s="87">
        <v>19360000</v>
      </c>
      <c r="FI390" s="87"/>
      <c r="FJ390" s="87"/>
      <c r="FK390" s="87"/>
      <c r="FL390" s="87">
        <v>25000000</v>
      </c>
      <c r="FM390" s="87">
        <v>40000000</v>
      </c>
      <c r="FN390" s="87">
        <v>31800000</v>
      </c>
      <c r="FO390" s="87">
        <v>8480000</v>
      </c>
      <c r="FP390" s="87"/>
      <c r="FQ390" s="87"/>
      <c r="FR390" s="87"/>
      <c r="FS390" s="87"/>
      <c r="FT390" s="87"/>
      <c r="FU390" s="87"/>
      <c r="FV390" s="87"/>
      <c r="FW390" s="87"/>
      <c r="FX390" s="87"/>
      <c r="FY390" s="87"/>
      <c r="FZ390" s="87"/>
      <c r="GA390" s="87"/>
      <c r="GB390" s="87"/>
      <c r="GC390" s="87"/>
      <c r="GD390" s="87"/>
      <c r="GE390" s="87"/>
      <c r="GF390" s="87"/>
      <c r="GG390" s="87"/>
      <c r="GH390" s="87"/>
      <c r="GI390" s="87"/>
      <c r="GJ390" s="87"/>
      <c r="GK390" s="87"/>
      <c r="GL390" s="87"/>
      <c r="GM390" s="87"/>
      <c r="GN390" s="87"/>
      <c r="GO390" s="87"/>
      <c r="GP390" s="87"/>
      <c r="GQ390" s="87"/>
      <c r="GR390" s="87"/>
      <c r="GS390" s="87"/>
      <c r="GT390" s="87"/>
      <c r="GU390" s="85">
        <f t="shared" si="863"/>
        <v>25000000</v>
      </c>
      <c r="GV390" s="85">
        <f t="shared" si="864"/>
        <v>59360000</v>
      </c>
      <c r="GW390" s="85">
        <f t="shared" si="865"/>
        <v>31800000</v>
      </c>
      <c r="GX390" s="85">
        <f t="shared" si="866"/>
        <v>8480000</v>
      </c>
      <c r="GY390" s="85">
        <f t="shared" si="867"/>
        <v>0</v>
      </c>
      <c r="GZ390" s="772">
        <f t="shared" si="868"/>
        <v>102200000</v>
      </c>
      <c r="HA390" s="746" t="s">
        <v>1190</v>
      </c>
      <c r="HB390" s="303"/>
      <c r="HC390" s="342" t="s">
        <v>1529</v>
      </c>
    </row>
    <row r="391" spans="1:211" ht="78.75" customHeight="1" x14ac:dyDescent="0.2">
      <c r="A391" s="782"/>
      <c r="B391" s="372"/>
      <c r="C391" s="304"/>
      <c r="D391" s="730"/>
      <c r="E391" s="304"/>
      <c r="F391" s="304"/>
      <c r="G391" s="287">
        <v>262</v>
      </c>
      <c r="H391" s="393" t="s">
        <v>869</v>
      </c>
      <c r="I391" s="297" t="s">
        <v>870</v>
      </c>
      <c r="J391" s="284" t="s">
        <v>822</v>
      </c>
      <c r="K391" s="475">
        <v>17</v>
      </c>
      <c r="L391" s="333" t="s">
        <v>58</v>
      </c>
      <c r="M391" s="313">
        <v>1</v>
      </c>
      <c r="N391" s="313">
        <v>1</v>
      </c>
      <c r="O391" s="281">
        <v>1</v>
      </c>
      <c r="P391" s="646">
        <f>BP391/BM391</f>
        <v>0</v>
      </c>
      <c r="Q391" s="313">
        <v>1</v>
      </c>
      <c r="R391" s="289"/>
      <c r="S391" s="432">
        <v>1</v>
      </c>
      <c r="T391" s="313">
        <v>1</v>
      </c>
      <c r="U391" s="313"/>
      <c r="V391" s="432">
        <v>0.92</v>
      </c>
      <c r="W391" s="313">
        <v>1</v>
      </c>
      <c r="X391" s="333"/>
      <c r="Y391" s="333">
        <v>0.2</v>
      </c>
      <c r="Z391" s="433">
        <f t="shared" si="851"/>
        <v>0.10944340212632896</v>
      </c>
      <c r="AA391" s="287">
        <v>17</v>
      </c>
      <c r="AB391" s="284" t="s">
        <v>837</v>
      </c>
      <c r="AC391" s="56"/>
      <c r="AD391" s="55"/>
      <c r="AE391" s="54"/>
      <c r="AF391" s="54"/>
      <c r="AG391" s="56"/>
      <c r="AH391" s="55"/>
      <c r="AI391" s="55"/>
      <c r="AJ391" s="55"/>
      <c r="AK391" s="55">
        <v>25000000</v>
      </c>
      <c r="AL391" s="55">
        <v>100000000</v>
      </c>
      <c r="AM391" s="55"/>
      <c r="AN391" s="55"/>
      <c r="AO391" s="64"/>
      <c r="AP391" s="63"/>
      <c r="AQ391" s="63"/>
      <c r="AR391" s="55"/>
      <c r="AS391" s="56"/>
      <c r="AT391" s="55"/>
      <c r="AU391" s="54"/>
      <c r="AV391" s="54"/>
      <c r="AW391" s="56"/>
      <c r="AX391" s="55"/>
      <c r="AY391" s="55"/>
      <c r="AZ391" s="55"/>
      <c r="BA391" s="56"/>
      <c r="BB391" s="55"/>
      <c r="BC391" s="55"/>
      <c r="BD391" s="55"/>
      <c r="BE391" s="56"/>
      <c r="BF391" s="55"/>
      <c r="BG391" s="54"/>
      <c r="BH391" s="54"/>
      <c r="BI391" s="56">
        <v>500000000</v>
      </c>
      <c r="BJ391" s="55"/>
      <c r="BK391" s="55"/>
      <c r="BL391" s="55"/>
      <c r="BM391" s="53">
        <f t="shared" si="852"/>
        <v>525000000</v>
      </c>
      <c r="BN391" s="54">
        <f t="shared" si="853"/>
        <v>100000000</v>
      </c>
      <c r="BO391" s="54">
        <f t="shared" si="854"/>
        <v>0</v>
      </c>
      <c r="BP391" s="54">
        <f t="shared" si="855"/>
        <v>0</v>
      </c>
      <c r="BQ391" s="87"/>
      <c r="BR391" s="87"/>
      <c r="BS391" s="87"/>
      <c r="BT391" s="87"/>
      <c r="BU391" s="87"/>
      <c r="BV391" s="87"/>
      <c r="BW391" s="87"/>
      <c r="BX391" s="87"/>
      <c r="BY391" s="87"/>
      <c r="BZ391" s="87">
        <v>25000000</v>
      </c>
      <c r="CA391" s="86">
        <v>25000000</v>
      </c>
      <c r="CB391" s="86">
        <v>24710000</v>
      </c>
      <c r="CC391" s="86">
        <v>24710000</v>
      </c>
      <c r="CD391" s="86"/>
      <c r="CE391" s="87"/>
      <c r="CF391" s="87"/>
      <c r="CG391" s="87"/>
      <c r="CH391" s="87"/>
      <c r="CI391" s="87"/>
      <c r="CJ391" s="87"/>
      <c r="CK391" s="87"/>
      <c r="CL391" s="87"/>
      <c r="CM391" s="87"/>
      <c r="CN391" s="87"/>
      <c r="CO391" s="87"/>
      <c r="CP391" s="87"/>
      <c r="CQ391" s="87"/>
      <c r="CR391" s="87"/>
      <c r="CS391" s="87"/>
      <c r="CT391" s="87"/>
      <c r="CU391" s="87"/>
      <c r="CV391" s="87"/>
      <c r="CW391" s="87"/>
      <c r="CX391" s="87"/>
      <c r="CY391" s="87"/>
      <c r="CZ391" s="87"/>
      <c r="DA391" s="87">
        <v>500000000</v>
      </c>
      <c r="DB391" s="87"/>
      <c r="DC391" s="87"/>
      <c r="DD391" s="87"/>
      <c r="DE391" s="85">
        <f t="shared" si="856"/>
        <v>525000000</v>
      </c>
      <c r="DF391" s="100">
        <f t="shared" si="857"/>
        <v>25000000</v>
      </c>
      <c r="DG391" s="100">
        <f t="shared" si="858"/>
        <v>24710000</v>
      </c>
      <c r="DH391" s="100">
        <f t="shared" si="859"/>
        <v>24710000</v>
      </c>
      <c r="DI391" s="100"/>
      <c r="DJ391" s="87"/>
      <c r="DK391" s="86"/>
      <c r="DL391" s="87"/>
      <c r="DM391" s="87"/>
      <c r="DN391" s="87"/>
      <c r="DO391" s="87">
        <v>87000000</v>
      </c>
      <c r="DP391" s="87">
        <v>85679566</v>
      </c>
      <c r="DQ391" s="87">
        <v>62152800</v>
      </c>
      <c r="DR391" s="87"/>
      <c r="DS391" s="87">
        <v>25000000</v>
      </c>
      <c r="DT391" s="87">
        <v>30000000</v>
      </c>
      <c r="DU391" s="87">
        <v>29937319</v>
      </c>
      <c r="DV391" s="87">
        <v>28855769</v>
      </c>
      <c r="DW391" s="87"/>
      <c r="DX391" s="87"/>
      <c r="DY391" s="87"/>
      <c r="DZ391" s="87"/>
      <c r="EA391" s="87"/>
      <c r="EB391" s="87"/>
      <c r="EC391" s="87"/>
      <c r="ED391" s="87"/>
      <c r="EE391" s="87"/>
      <c r="EF391" s="87"/>
      <c r="EG391" s="87"/>
      <c r="EH391" s="87"/>
      <c r="EI391" s="87"/>
      <c r="EJ391" s="87"/>
      <c r="EK391" s="87"/>
      <c r="EL391" s="87"/>
      <c r="EM391" s="87"/>
      <c r="EN391" s="87"/>
      <c r="EO391" s="87"/>
      <c r="EP391" s="87"/>
      <c r="EQ391" s="87"/>
      <c r="ER391" s="87"/>
      <c r="ES391" s="87">
        <v>500000000</v>
      </c>
      <c r="ET391" s="87"/>
      <c r="EU391" s="87"/>
      <c r="EV391" s="87"/>
      <c r="EW391" s="85">
        <f t="shared" si="860"/>
        <v>525000000</v>
      </c>
      <c r="EX391" s="90">
        <f t="shared" si="860"/>
        <v>117000000</v>
      </c>
      <c r="EY391" s="90">
        <f t="shared" si="861"/>
        <v>115616885</v>
      </c>
      <c r="EZ391" s="90">
        <f t="shared" si="862"/>
        <v>91008569</v>
      </c>
      <c r="FA391" s="192"/>
      <c r="FB391" s="87"/>
      <c r="FC391" s="88"/>
      <c r="FD391" s="88"/>
      <c r="FE391" s="88"/>
      <c r="FF391" s="147"/>
      <c r="FG391" s="87"/>
      <c r="FH391" s="87">
        <v>30000000</v>
      </c>
      <c r="FI391" s="87"/>
      <c r="FJ391" s="87"/>
      <c r="FK391" s="87">
        <v>23526766</v>
      </c>
      <c r="FL391" s="87">
        <v>25000000</v>
      </c>
      <c r="FM391" s="87">
        <v>30000000</v>
      </c>
      <c r="FN391" s="87">
        <v>17915000</v>
      </c>
      <c r="FO391" s="87">
        <v>7166000</v>
      </c>
      <c r="FP391" s="87"/>
      <c r="FQ391" s="87"/>
      <c r="FR391" s="87"/>
      <c r="FS391" s="87"/>
      <c r="FT391" s="87"/>
      <c r="FU391" s="87"/>
      <c r="FV391" s="87"/>
      <c r="FW391" s="87"/>
      <c r="FX391" s="87"/>
      <c r="FY391" s="87"/>
      <c r="FZ391" s="87"/>
      <c r="GA391" s="87"/>
      <c r="GB391" s="87"/>
      <c r="GC391" s="87"/>
      <c r="GD391" s="87"/>
      <c r="GE391" s="87"/>
      <c r="GF391" s="87"/>
      <c r="GG391" s="87"/>
      <c r="GH391" s="87"/>
      <c r="GI391" s="87"/>
      <c r="GJ391" s="87"/>
      <c r="GK391" s="87"/>
      <c r="GL391" s="87"/>
      <c r="GM391" s="87"/>
      <c r="GN391" s="87"/>
      <c r="GO391" s="87"/>
      <c r="GP391" s="87">
        <v>500000000</v>
      </c>
      <c r="GQ391" s="87"/>
      <c r="GR391" s="87"/>
      <c r="GS391" s="87"/>
      <c r="GT391" s="87"/>
      <c r="GU391" s="85">
        <f t="shared" si="863"/>
        <v>525000000</v>
      </c>
      <c r="GV391" s="85">
        <f t="shared" si="864"/>
        <v>60000000</v>
      </c>
      <c r="GW391" s="85">
        <f t="shared" si="865"/>
        <v>17915000</v>
      </c>
      <c r="GX391" s="85">
        <f t="shared" si="866"/>
        <v>7166000</v>
      </c>
      <c r="GY391" s="85">
        <f t="shared" si="867"/>
        <v>23526766</v>
      </c>
      <c r="GZ391" s="772">
        <f t="shared" si="868"/>
        <v>2100000000</v>
      </c>
      <c r="HA391" s="746" t="s">
        <v>1191</v>
      </c>
      <c r="HB391" s="303"/>
      <c r="HC391" s="342" t="s">
        <v>1530</v>
      </c>
    </row>
    <row r="392" spans="1:211" ht="54.75" customHeight="1" x14ac:dyDescent="0.2">
      <c r="A392" s="782"/>
      <c r="B392" s="372"/>
      <c r="C392" s="304"/>
      <c r="D392" s="730"/>
      <c r="E392" s="304"/>
      <c r="F392" s="304"/>
      <c r="G392" s="287">
        <v>263</v>
      </c>
      <c r="H392" s="393" t="s">
        <v>871</v>
      </c>
      <c r="I392" s="297" t="s">
        <v>872</v>
      </c>
      <c r="J392" s="284" t="s">
        <v>822</v>
      </c>
      <c r="K392" s="475">
        <v>17</v>
      </c>
      <c r="L392" s="333" t="s">
        <v>58</v>
      </c>
      <c r="M392" s="313">
        <v>1</v>
      </c>
      <c r="N392" s="313">
        <v>1</v>
      </c>
      <c r="O392" s="281">
        <v>1</v>
      </c>
      <c r="P392" s="659">
        <v>0.6</v>
      </c>
      <c r="Q392" s="313">
        <v>1</v>
      </c>
      <c r="R392" s="289"/>
      <c r="S392" s="430">
        <v>1</v>
      </c>
      <c r="T392" s="313">
        <v>1</v>
      </c>
      <c r="U392" s="313"/>
      <c r="V392" s="432">
        <v>1</v>
      </c>
      <c r="W392" s="313">
        <v>1</v>
      </c>
      <c r="X392" s="333"/>
      <c r="Y392" s="333"/>
      <c r="Z392" s="433">
        <f t="shared" si="851"/>
        <v>1.2486971023556389E-2</v>
      </c>
      <c r="AA392" s="287">
        <v>17</v>
      </c>
      <c r="AB392" s="284" t="s">
        <v>837</v>
      </c>
      <c r="AC392" s="56"/>
      <c r="AD392" s="55"/>
      <c r="AE392" s="54"/>
      <c r="AF392" s="54"/>
      <c r="AG392" s="56"/>
      <c r="AH392" s="55"/>
      <c r="AI392" s="55"/>
      <c r="AJ392" s="55"/>
      <c r="AK392" s="55">
        <v>59900000</v>
      </c>
      <c r="AL392" s="54">
        <v>59900000</v>
      </c>
      <c r="AM392" s="55">
        <v>6400000</v>
      </c>
      <c r="AN392" s="55">
        <v>6400000</v>
      </c>
      <c r="AO392" s="64"/>
      <c r="AP392" s="63"/>
      <c r="AQ392" s="63"/>
      <c r="AR392" s="55"/>
      <c r="AS392" s="56"/>
      <c r="AT392" s="55"/>
      <c r="AU392" s="54"/>
      <c r="AV392" s="54"/>
      <c r="AW392" s="56"/>
      <c r="AX392" s="55"/>
      <c r="AY392" s="55"/>
      <c r="AZ392" s="55"/>
      <c r="BA392" s="56"/>
      <c r="BB392" s="55"/>
      <c r="BC392" s="55"/>
      <c r="BD392" s="55"/>
      <c r="BE392" s="56"/>
      <c r="BF392" s="55"/>
      <c r="BG392" s="54"/>
      <c r="BH392" s="54"/>
      <c r="BI392" s="56"/>
      <c r="BJ392" s="55"/>
      <c r="BK392" s="55"/>
      <c r="BL392" s="55"/>
      <c r="BM392" s="53">
        <f t="shared" si="852"/>
        <v>59900000</v>
      </c>
      <c r="BN392" s="54">
        <f t="shared" si="853"/>
        <v>59900000</v>
      </c>
      <c r="BO392" s="54">
        <f t="shared" si="854"/>
        <v>6400000</v>
      </c>
      <c r="BP392" s="54">
        <f t="shared" si="855"/>
        <v>6400000</v>
      </c>
      <c r="BQ392" s="87"/>
      <c r="BR392" s="87"/>
      <c r="BS392" s="87"/>
      <c r="BT392" s="87"/>
      <c r="BU392" s="87"/>
      <c r="BV392" s="87">
        <v>30000000</v>
      </c>
      <c r="BW392" s="87">
        <v>30000000</v>
      </c>
      <c r="BX392" s="87">
        <v>30000000</v>
      </c>
      <c r="BY392" s="87"/>
      <c r="BZ392" s="88">
        <v>35000000</v>
      </c>
      <c r="CA392" s="86">
        <v>56500000</v>
      </c>
      <c r="CB392" s="86">
        <v>54568477</v>
      </c>
      <c r="CC392" s="86">
        <v>54568477</v>
      </c>
      <c r="CD392" s="86"/>
      <c r="CE392" s="87"/>
      <c r="CF392" s="87"/>
      <c r="CG392" s="87"/>
      <c r="CH392" s="87"/>
      <c r="CI392" s="87"/>
      <c r="CJ392" s="87"/>
      <c r="CK392" s="87"/>
      <c r="CL392" s="87"/>
      <c r="CM392" s="87"/>
      <c r="CN392" s="87"/>
      <c r="CO392" s="87"/>
      <c r="CP392" s="87"/>
      <c r="CQ392" s="87"/>
      <c r="CR392" s="87"/>
      <c r="CS392" s="87"/>
      <c r="CT392" s="87"/>
      <c r="CU392" s="87"/>
      <c r="CV392" s="87"/>
      <c r="CW392" s="87"/>
      <c r="CX392" s="87"/>
      <c r="CY392" s="87"/>
      <c r="CZ392" s="87"/>
      <c r="DA392" s="87">
        <v>400000000</v>
      </c>
      <c r="DB392" s="87"/>
      <c r="DC392" s="87"/>
      <c r="DD392" s="87"/>
      <c r="DE392" s="85">
        <f t="shared" si="856"/>
        <v>435000000</v>
      </c>
      <c r="DF392" s="100">
        <f t="shared" si="857"/>
        <v>86500000</v>
      </c>
      <c r="DG392" s="100">
        <f t="shared" si="858"/>
        <v>84568477</v>
      </c>
      <c r="DH392" s="100">
        <f t="shared" si="859"/>
        <v>84568477</v>
      </c>
      <c r="DI392" s="100"/>
      <c r="DJ392" s="88"/>
      <c r="DK392" s="66"/>
      <c r="DL392" s="88"/>
      <c r="DM392" s="88"/>
      <c r="DN392" s="88"/>
      <c r="DO392" s="88">
        <v>40000000</v>
      </c>
      <c r="DP392" s="88">
        <v>40000000</v>
      </c>
      <c r="DQ392" s="88">
        <v>40000000</v>
      </c>
      <c r="DR392" s="88"/>
      <c r="DS392" s="88">
        <v>35000000</v>
      </c>
      <c r="DT392" s="66">
        <v>57520000</v>
      </c>
      <c r="DU392" s="88">
        <v>36460710</v>
      </c>
      <c r="DV392" s="88">
        <v>36460710</v>
      </c>
      <c r="DW392" s="88"/>
      <c r="DX392" s="88"/>
      <c r="DY392" s="88"/>
      <c r="DZ392" s="88"/>
      <c r="EA392" s="88"/>
      <c r="EB392" s="88"/>
      <c r="EC392" s="88"/>
      <c r="ED392" s="88"/>
      <c r="EE392" s="88"/>
      <c r="EF392" s="88"/>
      <c r="EG392" s="88"/>
      <c r="EH392" s="88"/>
      <c r="EI392" s="88"/>
      <c r="EJ392" s="88"/>
      <c r="EK392" s="88"/>
      <c r="EL392" s="88"/>
      <c r="EM392" s="88"/>
      <c r="EN392" s="88"/>
      <c r="EO392" s="87"/>
      <c r="EP392" s="87"/>
      <c r="EQ392" s="87"/>
      <c r="ER392" s="87"/>
      <c r="ES392" s="87">
        <v>400000000</v>
      </c>
      <c r="ET392" s="87"/>
      <c r="EU392" s="87"/>
      <c r="EV392" s="87"/>
      <c r="EW392" s="85">
        <f t="shared" si="860"/>
        <v>435000000</v>
      </c>
      <c r="EX392" s="90">
        <f t="shared" si="860"/>
        <v>97520000</v>
      </c>
      <c r="EY392" s="90">
        <f t="shared" si="861"/>
        <v>76460710</v>
      </c>
      <c r="EZ392" s="90">
        <f t="shared" si="862"/>
        <v>76460710</v>
      </c>
      <c r="FA392" s="192"/>
      <c r="FB392" s="87"/>
      <c r="FC392" s="88"/>
      <c r="FD392" s="88"/>
      <c r="FE392" s="88"/>
      <c r="FF392" s="147"/>
      <c r="FG392" s="87"/>
      <c r="FH392" s="87"/>
      <c r="FI392" s="87"/>
      <c r="FJ392" s="87"/>
      <c r="FK392" s="87"/>
      <c r="FL392" s="88">
        <v>35000000</v>
      </c>
      <c r="FM392" s="87">
        <v>80000000</v>
      </c>
      <c r="FN392" s="87"/>
      <c r="FO392" s="87"/>
      <c r="FP392" s="87"/>
      <c r="FQ392" s="87"/>
      <c r="FR392" s="87"/>
      <c r="FS392" s="87"/>
      <c r="FT392" s="87"/>
      <c r="FU392" s="87"/>
      <c r="FV392" s="87"/>
      <c r="FW392" s="87"/>
      <c r="FX392" s="87"/>
      <c r="FY392" s="87"/>
      <c r="FZ392" s="87"/>
      <c r="GA392" s="87"/>
      <c r="GB392" s="87"/>
      <c r="GC392" s="87"/>
      <c r="GD392" s="87"/>
      <c r="GE392" s="87"/>
      <c r="GF392" s="87"/>
      <c r="GG392" s="87"/>
      <c r="GH392" s="87"/>
      <c r="GI392" s="87"/>
      <c r="GJ392" s="87"/>
      <c r="GK392" s="87"/>
      <c r="GL392" s="87"/>
      <c r="GM392" s="87"/>
      <c r="GN392" s="87"/>
      <c r="GO392" s="87"/>
      <c r="GP392" s="87">
        <v>400000000</v>
      </c>
      <c r="GQ392" s="87"/>
      <c r="GR392" s="87"/>
      <c r="GS392" s="87"/>
      <c r="GT392" s="87"/>
      <c r="GU392" s="85">
        <f t="shared" si="863"/>
        <v>435000000</v>
      </c>
      <c r="GV392" s="85">
        <f t="shared" si="864"/>
        <v>80000000</v>
      </c>
      <c r="GW392" s="85">
        <f t="shared" si="865"/>
        <v>0</v>
      </c>
      <c r="GX392" s="85">
        <f t="shared" si="866"/>
        <v>0</v>
      </c>
      <c r="GY392" s="85">
        <f t="shared" si="867"/>
        <v>0</v>
      </c>
      <c r="GZ392" s="772">
        <f t="shared" si="868"/>
        <v>1364900000</v>
      </c>
      <c r="HA392" s="746" t="s">
        <v>1192</v>
      </c>
      <c r="HB392" s="303"/>
      <c r="HC392" s="342" t="s">
        <v>1531</v>
      </c>
    </row>
    <row r="393" spans="1:211" ht="75" customHeight="1" x14ac:dyDescent="0.2">
      <c r="A393" s="782"/>
      <c r="B393" s="372"/>
      <c r="C393" s="304"/>
      <c r="D393" s="730"/>
      <c r="E393" s="304"/>
      <c r="F393" s="304"/>
      <c r="G393" s="287">
        <v>264</v>
      </c>
      <c r="H393" s="393" t="s">
        <v>873</v>
      </c>
      <c r="I393" s="297" t="s">
        <v>874</v>
      </c>
      <c r="J393" s="284" t="s">
        <v>822</v>
      </c>
      <c r="K393" s="475">
        <v>17</v>
      </c>
      <c r="L393" s="333" t="s">
        <v>58</v>
      </c>
      <c r="M393" s="313">
        <v>0</v>
      </c>
      <c r="N393" s="313">
        <v>1</v>
      </c>
      <c r="O393" s="281">
        <v>1</v>
      </c>
      <c r="P393" s="646">
        <v>1</v>
      </c>
      <c r="Q393" s="313">
        <v>1</v>
      </c>
      <c r="R393" s="289"/>
      <c r="S393" s="432">
        <v>1</v>
      </c>
      <c r="T393" s="313">
        <v>1</v>
      </c>
      <c r="U393" s="313"/>
      <c r="V393" s="432">
        <v>0.85</v>
      </c>
      <c r="W393" s="313">
        <v>1</v>
      </c>
      <c r="X393" s="333"/>
      <c r="Y393" s="333"/>
      <c r="Z393" s="433">
        <f t="shared" si="851"/>
        <v>0.10944340212632896</v>
      </c>
      <c r="AA393" s="287">
        <v>17</v>
      </c>
      <c r="AB393" s="284" t="s">
        <v>837</v>
      </c>
      <c r="AC393" s="56"/>
      <c r="AD393" s="55"/>
      <c r="AE393" s="54"/>
      <c r="AF393" s="54"/>
      <c r="AG393" s="56"/>
      <c r="AH393" s="55"/>
      <c r="AI393" s="55"/>
      <c r="AJ393" s="55"/>
      <c r="AK393" s="791">
        <v>25000000</v>
      </c>
      <c r="AL393" s="55">
        <v>100000000</v>
      </c>
      <c r="AM393" s="55">
        <v>67800000</v>
      </c>
      <c r="AN393" s="55">
        <v>63800000</v>
      </c>
      <c r="AO393" s="791"/>
      <c r="AP393" s="55"/>
      <c r="AQ393" s="55"/>
      <c r="AR393" s="55"/>
      <c r="AS393" s="56"/>
      <c r="AT393" s="55"/>
      <c r="AU393" s="54"/>
      <c r="AV393" s="54"/>
      <c r="AW393" s="56"/>
      <c r="AX393" s="55"/>
      <c r="AY393" s="55"/>
      <c r="AZ393" s="55"/>
      <c r="BA393" s="56"/>
      <c r="BB393" s="55"/>
      <c r="BC393" s="55"/>
      <c r="BD393" s="55"/>
      <c r="BE393" s="56"/>
      <c r="BF393" s="55"/>
      <c r="BG393" s="54"/>
      <c r="BH393" s="54"/>
      <c r="BI393" s="56">
        <v>500000000</v>
      </c>
      <c r="BJ393" s="55"/>
      <c r="BK393" s="55"/>
      <c r="BL393" s="55"/>
      <c r="BM393" s="53">
        <f t="shared" si="852"/>
        <v>525000000</v>
      </c>
      <c r="BN393" s="54">
        <f t="shared" si="853"/>
        <v>100000000</v>
      </c>
      <c r="BO393" s="54">
        <f t="shared" si="854"/>
        <v>67800000</v>
      </c>
      <c r="BP393" s="54">
        <f t="shared" si="855"/>
        <v>63800000</v>
      </c>
      <c r="BQ393" s="87"/>
      <c r="BR393" s="87"/>
      <c r="BS393" s="87"/>
      <c r="BT393" s="87"/>
      <c r="BU393" s="87"/>
      <c r="BV393" s="87">
        <v>40000000</v>
      </c>
      <c r="BW393" s="87">
        <v>40000000</v>
      </c>
      <c r="BX393" s="87">
        <v>40000000</v>
      </c>
      <c r="BY393" s="87"/>
      <c r="BZ393" s="88">
        <v>25000000</v>
      </c>
      <c r="CA393" s="86">
        <v>175000000</v>
      </c>
      <c r="CB393" s="86">
        <v>174444749.22999999</v>
      </c>
      <c r="CC393" s="86">
        <v>174444749.22999999</v>
      </c>
      <c r="CD393" s="86"/>
      <c r="CE393" s="87"/>
      <c r="CF393" s="87"/>
      <c r="CG393" s="87"/>
      <c r="CH393" s="87"/>
      <c r="CI393" s="87"/>
      <c r="CJ393" s="87"/>
      <c r="CK393" s="87"/>
      <c r="CL393" s="87"/>
      <c r="CM393" s="87"/>
      <c r="CN393" s="87"/>
      <c r="CO393" s="87"/>
      <c r="CP393" s="87"/>
      <c r="CQ393" s="87"/>
      <c r="CR393" s="87"/>
      <c r="CS393" s="87"/>
      <c r="CT393" s="87"/>
      <c r="CU393" s="87"/>
      <c r="CV393" s="87"/>
      <c r="CW393" s="87"/>
      <c r="CX393" s="87"/>
      <c r="CY393" s="87"/>
      <c r="CZ393" s="87"/>
      <c r="DA393" s="87">
        <v>300000000</v>
      </c>
      <c r="DB393" s="87"/>
      <c r="DC393" s="87"/>
      <c r="DD393" s="87"/>
      <c r="DE393" s="85">
        <f t="shared" si="856"/>
        <v>325000000</v>
      </c>
      <c r="DF393" s="100">
        <f t="shared" si="857"/>
        <v>215000000</v>
      </c>
      <c r="DG393" s="100">
        <f t="shared" si="858"/>
        <v>214444749.22999999</v>
      </c>
      <c r="DH393" s="100">
        <f t="shared" si="859"/>
        <v>214444749.22999999</v>
      </c>
      <c r="DI393" s="100"/>
      <c r="DJ393" s="88"/>
      <c r="DK393" s="66"/>
      <c r="DL393" s="88"/>
      <c r="DM393" s="88"/>
      <c r="DN393" s="88"/>
      <c r="DO393" s="88">
        <v>100000000</v>
      </c>
      <c r="DP393" s="88">
        <v>46433332</v>
      </c>
      <c r="DQ393" s="88">
        <v>46433332</v>
      </c>
      <c r="DR393" s="88"/>
      <c r="DS393" s="88">
        <v>25000000</v>
      </c>
      <c r="DT393" s="66">
        <v>50000000</v>
      </c>
      <c r="DU393" s="88">
        <v>47376000</v>
      </c>
      <c r="DV393" s="88">
        <v>47376000</v>
      </c>
      <c r="DW393" s="88"/>
      <c r="DX393" s="88"/>
      <c r="DY393" s="88"/>
      <c r="DZ393" s="88"/>
      <c r="EA393" s="88"/>
      <c r="EB393" s="88"/>
      <c r="EC393" s="88"/>
      <c r="ED393" s="88"/>
      <c r="EE393" s="88"/>
      <c r="EF393" s="88"/>
      <c r="EG393" s="88"/>
      <c r="EH393" s="88"/>
      <c r="EI393" s="88"/>
      <c r="EJ393" s="88"/>
      <c r="EK393" s="88"/>
      <c r="EL393" s="88"/>
      <c r="EM393" s="88"/>
      <c r="EN393" s="88"/>
      <c r="EO393" s="87"/>
      <c r="EP393" s="87"/>
      <c r="EQ393" s="87"/>
      <c r="ER393" s="87"/>
      <c r="ES393" s="87">
        <v>300000000</v>
      </c>
      <c r="ET393" s="87"/>
      <c r="EU393" s="87"/>
      <c r="EV393" s="87"/>
      <c r="EW393" s="85">
        <f t="shared" si="860"/>
        <v>325000000</v>
      </c>
      <c r="EX393" s="90">
        <f t="shared" si="860"/>
        <v>150000000</v>
      </c>
      <c r="EY393" s="90">
        <f t="shared" si="861"/>
        <v>93809332</v>
      </c>
      <c r="EZ393" s="90">
        <f t="shared" si="862"/>
        <v>93809332</v>
      </c>
      <c r="FA393" s="192"/>
      <c r="FB393" s="87"/>
      <c r="FC393" s="88"/>
      <c r="FD393" s="88"/>
      <c r="FE393" s="88"/>
      <c r="FF393" s="147"/>
      <c r="FG393" s="87"/>
      <c r="FH393" s="87">
        <v>50000000</v>
      </c>
      <c r="FI393" s="87"/>
      <c r="FJ393" s="87"/>
      <c r="FK393" s="87"/>
      <c r="FL393" s="88">
        <v>25000000</v>
      </c>
      <c r="FM393" s="87">
        <v>50000000</v>
      </c>
      <c r="FN393" s="87"/>
      <c r="FO393" s="87"/>
      <c r="FP393" s="87"/>
      <c r="FQ393" s="87"/>
      <c r="FR393" s="87"/>
      <c r="FS393" s="87"/>
      <c r="FT393" s="87"/>
      <c r="FU393" s="87"/>
      <c r="FV393" s="87"/>
      <c r="FW393" s="87"/>
      <c r="FX393" s="87"/>
      <c r="FY393" s="87"/>
      <c r="FZ393" s="87"/>
      <c r="GA393" s="87"/>
      <c r="GB393" s="87"/>
      <c r="GC393" s="87"/>
      <c r="GD393" s="87"/>
      <c r="GE393" s="87"/>
      <c r="GF393" s="87"/>
      <c r="GG393" s="87"/>
      <c r="GH393" s="87"/>
      <c r="GI393" s="87"/>
      <c r="GJ393" s="87"/>
      <c r="GK393" s="87"/>
      <c r="GL393" s="87"/>
      <c r="GM393" s="87"/>
      <c r="GN393" s="87"/>
      <c r="GO393" s="87"/>
      <c r="GP393" s="87">
        <v>300000000</v>
      </c>
      <c r="GQ393" s="87"/>
      <c r="GR393" s="87"/>
      <c r="GS393" s="87"/>
      <c r="GT393" s="87"/>
      <c r="GU393" s="85">
        <f t="shared" si="863"/>
        <v>325000000</v>
      </c>
      <c r="GV393" s="85">
        <f t="shared" si="864"/>
        <v>100000000</v>
      </c>
      <c r="GW393" s="85">
        <f t="shared" si="865"/>
        <v>0</v>
      </c>
      <c r="GX393" s="85">
        <f t="shared" si="866"/>
        <v>0</v>
      </c>
      <c r="GY393" s="85">
        <f t="shared" si="867"/>
        <v>0</v>
      </c>
      <c r="GZ393" s="772">
        <f t="shared" si="868"/>
        <v>1500000000</v>
      </c>
      <c r="HA393" s="746" t="s">
        <v>1193</v>
      </c>
      <c r="HB393" s="303"/>
      <c r="HC393" s="342" t="s">
        <v>1532</v>
      </c>
    </row>
    <row r="394" spans="1:211" ht="102.75" customHeight="1" x14ac:dyDescent="0.2">
      <c r="A394" s="782"/>
      <c r="B394" s="372"/>
      <c r="C394" s="304"/>
      <c r="D394" s="730"/>
      <c r="E394" s="304"/>
      <c r="F394" s="304"/>
      <c r="G394" s="287">
        <v>265</v>
      </c>
      <c r="H394" s="283" t="s">
        <v>875</v>
      </c>
      <c r="I394" s="280" t="s">
        <v>876</v>
      </c>
      <c r="J394" s="284" t="s">
        <v>125</v>
      </c>
      <c r="K394" s="284">
        <v>13</v>
      </c>
      <c r="L394" s="285" t="s">
        <v>58</v>
      </c>
      <c r="M394" s="286">
        <v>0</v>
      </c>
      <c r="N394" s="286">
        <v>1</v>
      </c>
      <c r="O394" s="287">
        <v>1</v>
      </c>
      <c r="P394" s="646">
        <v>1</v>
      </c>
      <c r="Q394" s="286">
        <v>1</v>
      </c>
      <c r="R394" s="289"/>
      <c r="S394" s="432">
        <v>1</v>
      </c>
      <c r="T394" s="286">
        <v>1</v>
      </c>
      <c r="U394" s="286"/>
      <c r="V394" s="291">
        <v>0.8</v>
      </c>
      <c r="W394" s="286">
        <v>1</v>
      </c>
      <c r="X394" s="285"/>
      <c r="Y394" s="285">
        <v>0.15</v>
      </c>
      <c r="Z394" s="433">
        <f t="shared" si="851"/>
        <v>0.15810923493850323</v>
      </c>
      <c r="AA394" s="287">
        <v>17</v>
      </c>
      <c r="AB394" s="284" t="s">
        <v>837</v>
      </c>
      <c r="AC394" s="56"/>
      <c r="AD394" s="55"/>
      <c r="AE394" s="54"/>
      <c r="AF394" s="54"/>
      <c r="AG394" s="56"/>
      <c r="AH394" s="55"/>
      <c r="AI394" s="55"/>
      <c r="AJ394" s="55"/>
      <c r="AK394" s="55">
        <v>161450000</v>
      </c>
      <c r="AL394" s="55">
        <v>291450000</v>
      </c>
      <c r="AM394" s="55">
        <v>171449999</v>
      </c>
      <c r="AN394" s="55">
        <v>171449999</v>
      </c>
      <c r="AO394" s="64"/>
      <c r="AP394" s="63"/>
      <c r="AQ394" s="63"/>
      <c r="AR394" s="55"/>
      <c r="AS394" s="56"/>
      <c r="AT394" s="55"/>
      <c r="AU394" s="54"/>
      <c r="AV394" s="54"/>
      <c r="AW394" s="56"/>
      <c r="AX394" s="55"/>
      <c r="AY394" s="55"/>
      <c r="AZ394" s="55"/>
      <c r="BA394" s="56"/>
      <c r="BB394" s="55"/>
      <c r="BC394" s="55"/>
      <c r="BD394" s="55"/>
      <c r="BE394" s="56"/>
      <c r="BF394" s="55"/>
      <c r="BG394" s="54"/>
      <c r="BH394" s="54"/>
      <c r="BI394" s="56">
        <v>597000000</v>
      </c>
      <c r="BJ394" s="55"/>
      <c r="BK394" s="55"/>
      <c r="BL394" s="55"/>
      <c r="BM394" s="53">
        <f t="shared" si="852"/>
        <v>758450000</v>
      </c>
      <c r="BN394" s="54">
        <f t="shared" si="853"/>
        <v>291450000</v>
      </c>
      <c r="BO394" s="54">
        <f t="shared" si="854"/>
        <v>171449999</v>
      </c>
      <c r="BP394" s="54">
        <f t="shared" si="855"/>
        <v>171449999</v>
      </c>
      <c r="BQ394" s="87"/>
      <c r="BR394" s="87"/>
      <c r="BS394" s="87"/>
      <c r="BT394" s="87"/>
      <c r="BU394" s="87"/>
      <c r="BV394" s="87">
        <v>45000000</v>
      </c>
      <c r="BW394" s="87">
        <v>45000000</v>
      </c>
      <c r="BX394" s="87">
        <v>45000000</v>
      </c>
      <c r="BY394" s="87"/>
      <c r="BZ394" s="66">
        <v>100000000</v>
      </c>
      <c r="CA394" s="86">
        <v>600000000</v>
      </c>
      <c r="CB394" s="86">
        <v>505120319</v>
      </c>
      <c r="CC394" s="86">
        <v>305120319</v>
      </c>
      <c r="CD394" s="86"/>
      <c r="CE394" s="86"/>
      <c r="CF394" s="86"/>
      <c r="CG394" s="86"/>
      <c r="CH394" s="86"/>
      <c r="CI394" s="86"/>
      <c r="CJ394" s="86"/>
      <c r="CK394" s="86"/>
      <c r="CL394" s="86"/>
      <c r="CM394" s="87"/>
      <c r="CN394" s="87"/>
      <c r="CO394" s="87"/>
      <c r="CP394" s="87"/>
      <c r="CQ394" s="87"/>
      <c r="CR394" s="87"/>
      <c r="CS394" s="87"/>
      <c r="CT394" s="87"/>
      <c r="CU394" s="87"/>
      <c r="CV394" s="87"/>
      <c r="CW394" s="87"/>
      <c r="CX394" s="87"/>
      <c r="CY394" s="87"/>
      <c r="CZ394" s="87"/>
      <c r="DA394" s="87">
        <v>300000000</v>
      </c>
      <c r="DB394" s="87"/>
      <c r="DC394" s="87"/>
      <c r="DD394" s="87"/>
      <c r="DE394" s="85">
        <f t="shared" si="856"/>
        <v>400000000</v>
      </c>
      <c r="DF394" s="100">
        <f>BR394+BV394+CA394+CF394+CJ394+CN394+CR394+CW394+DB394</f>
        <v>645000000</v>
      </c>
      <c r="DG394" s="100">
        <f>BS394+BW394+CB394+CG394+CK394+CO394+CS394+CX394+DC394</f>
        <v>550120319</v>
      </c>
      <c r="DH394" s="100">
        <f>BT394+BX394+CC394+CH394+CL394+CP394+CT394+CY394+DD394</f>
        <v>350120319</v>
      </c>
      <c r="DI394" s="100"/>
      <c r="DJ394" s="88"/>
      <c r="DK394" s="66"/>
      <c r="DL394" s="88"/>
      <c r="DM394" s="88"/>
      <c r="DN394" s="88"/>
      <c r="DO394" s="88">
        <v>126000000</v>
      </c>
      <c r="DP394" s="88">
        <v>87633332</v>
      </c>
      <c r="DQ394" s="88">
        <v>87633332</v>
      </c>
      <c r="DR394" s="88"/>
      <c r="DS394" s="66">
        <v>100000000</v>
      </c>
      <c r="DT394" s="66">
        <v>456500000</v>
      </c>
      <c r="DU394" s="66">
        <v>346782215</v>
      </c>
      <c r="DV394" s="66">
        <v>346782215</v>
      </c>
      <c r="DW394" s="66"/>
      <c r="DX394" s="66"/>
      <c r="DY394" s="66"/>
      <c r="DZ394" s="66"/>
      <c r="EA394" s="66"/>
      <c r="EB394" s="88"/>
      <c r="EC394" s="88"/>
      <c r="ED394" s="88"/>
      <c r="EE394" s="88"/>
      <c r="EF394" s="88"/>
      <c r="EG394" s="88"/>
      <c r="EH394" s="88"/>
      <c r="EI394" s="88"/>
      <c r="EJ394" s="88"/>
      <c r="EK394" s="88"/>
      <c r="EL394" s="88"/>
      <c r="EM394" s="88"/>
      <c r="EN394" s="88"/>
      <c r="EO394" s="87"/>
      <c r="EP394" s="87"/>
      <c r="EQ394" s="87"/>
      <c r="ER394" s="87"/>
      <c r="ES394" s="87">
        <v>300000000</v>
      </c>
      <c r="ET394" s="87"/>
      <c r="EU394" s="87"/>
      <c r="EV394" s="87"/>
      <c r="EW394" s="85">
        <f t="shared" si="860"/>
        <v>400000000</v>
      </c>
      <c r="EX394" s="90">
        <f t="shared" si="860"/>
        <v>582500000</v>
      </c>
      <c r="EY394" s="90">
        <f t="shared" si="861"/>
        <v>434415547</v>
      </c>
      <c r="EZ394" s="90">
        <f t="shared" si="862"/>
        <v>434415547</v>
      </c>
      <c r="FA394" s="192"/>
      <c r="FB394" s="87"/>
      <c r="FC394" s="88"/>
      <c r="FD394" s="88"/>
      <c r="FE394" s="88"/>
      <c r="FF394" s="147"/>
      <c r="FG394" s="87"/>
      <c r="FH394" s="87">
        <v>75000000</v>
      </c>
      <c r="FI394" s="87"/>
      <c r="FJ394" s="87"/>
      <c r="FK394" s="87"/>
      <c r="FL394" s="66">
        <v>80000000</v>
      </c>
      <c r="FM394" s="86">
        <v>400000000</v>
      </c>
      <c r="FN394" s="86">
        <v>233490567</v>
      </c>
      <c r="FO394" s="86">
        <v>60974000</v>
      </c>
      <c r="FP394" s="86"/>
      <c r="FQ394" s="86"/>
      <c r="FR394" s="86"/>
      <c r="FS394" s="86"/>
      <c r="FT394" s="86"/>
      <c r="FU394" s="86"/>
      <c r="FV394" s="87"/>
      <c r="FW394" s="87"/>
      <c r="FX394" s="87"/>
      <c r="FY394" s="87"/>
      <c r="FZ394" s="87"/>
      <c r="GA394" s="87"/>
      <c r="GB394" s="87"/>
      <c r="GC394" s="87"/>
      <c r="GD394" s="87"/>
      <c r="GE394" s="87"/>
      <c r="GF394" s="87"/>
      <c r="GG394" s="87"/>
      <c r="GH394" s="87"/>
      <c r="GI394" s="87"/>
      <c r="GJ394" s="87"/>
      <c r="GK394" s="87"/>
      <c r="GL394" s="87"/>
      <c r="GM394" s="87"/>
      <c r="GN394" s="87"/>
      <c r="GO394" s="87"/>
      <c r="GP394" s="87">
        <v>300000000</v>
      </c>
      <c r="GQ394" s="87"/>
      <c r="GR394" s="87"/>
      <c r="GS394" s="87"/>
      <c r="GT394" s="87"/>
      <c r="GU394" s="85">
        <f t="shared" si="863"/>
        <v>380000000</v>
      </c>
      <c r="GV394" s="85">
        <f t="shared" si="864"/>
        <v>475000000</v>
      </c>
      <c r="GW394" s="85">
        <f t="shared" si="865"/>
        <v>233490567</v>
      </c>
      <c r="GX394" s="85">
        <f t="shared" si="866"/>
        <v>60974000</v>
      </c>
      <c r="GY394" s="85">
        <f t="shared" si="867"/>
        <v>0</v>
      </c>
      <c r="GZ394" s="772">
        <f t="shared" si="868"/>
        <v>1938450000</v>
      </c>
      <c r="HA394" s="738" t="s">
        <v>1194</v>
      </c>
      <c r="HB394" s="303"/>
      <c r="HC394" s="303" t="s">
        <v>1533</v>
      </c>
    </row>
    <row r="395" spans="1:211" ht="153" customHeight="1" x14ac:dyDescent="0.2">
      <c r="A395" s="782"/>
      <c r="B395" s="372"/>
      <c r="C395" s="304"/>
      <c r="D395" s="730"/>
      <c r="E395" s="304"/>
      <c r="F395" s="304"/>
      <c r="G395" s="287">
        <v>266</v>
      </c>
      <c r="H395" s="393" t="s">
        <v>877</v>
      </c>
      <c r="I395" s="297" t="s">
        <v>878</v>
      </c>
      <c r="J395" s="284" t="s">
        <v>822</v>
      </c>
      <c r="K395" s="475">
        <v>17</v>
      </c>
      <c r="L395" s="333" t="s">
        <v>58</v>
      </c>
      <c r="M395" s="313">
        <v>1</v>
      </c>
      <c r="N395" s="313">
        <v>1</v>
      </c>
      <c r="O395" s="281">
        <v>1</v>
      </c>
      <c r="P395" s="646">
        <v>1</v>
      </c>
      <c r="Q395" s="313">
        <v>1</v>
      </c>
      <c r="R395" s="289"/>
      <c r="S395" s="432">
        <v>1</v>
      </c>
      <c r="T395" s="313">
        <v>1</v>
      </c>
      <c r="U395" s="313"/>
      <c r="V395" s="432">
        <v>1</v>
      </c>
      <c r="W395" s="313">
        <v>1</v>
      </c>
      <c r="X395" s="333"/>
      <c r="Y395" s="333">
        <v>0.15</v>
      </c>
      <c r="Z395" s="433">
        <f t="shared" si="851"/>
        <v>3.335417969564311E-3</v>
      </c>
      <c r="AA395" s="287">
        <v>16</v>
      </c>
      <c r="AB395" s="284" t="s">
        <v>376</v>
      </c>
      <c r="AC395" s="56"/>
      <c r="AD395" s="55"/>
      <c r="AE395" s="54"/>
      <c r="AF395" s="54"/>
      <c r="AG395" s="56"/>
      <c r="AH395" s="55"/>
      <c r="AI395" s="55"/>
      <c r="AJ395" s="55"/>
      <c r="AK395" s="54">
        <v>16000000</v>
      </c>
      <c r="AL395" s="55">
        <v>16000000</v>
      </c>
      <c r="AM395" s="54">
        <v>16000000</v>
      </c>
      <c r="AN395" s="54">
        <v>16000000</v>
      </c>
      <c r="AO395" s="60"/>
      <c r="AP395" s="59"/>
      <c r="AQ395" s="59"/>
      <c r="AR395" s="55"/>
      <c r="AS395" s="56"/>
      <c r="AT395" s="55"/>
      <c r="AU395" s="54"/>
      <c r="AV395" s="54"/>
      <c r="AW395" s="56"/>
      <c r="AX395" s="55"/>
      <c r="AY395" s="55"/>
      <c r="AZ395" s="55"/>
      <c r="BA395" s="56"/>
      <c r="BB395" s="55"/>
      <c r="BC395" s="55"/>
      <c r="BD395" s="55"/>
      <c r="BE395" s="56"/>
      <c r="BF395" s="55"/>
      <c r="BG395" s="54"/>
      <c r="BH395" s="54"/>
      <c r="BI395" s="56"/>
      <c r="BJ395" s="55"/>
      <c r="BK395" s="55"/>
      <c r="BL395" s="55"/>
      <c r="BM395" s="53">
        <f t="shared" si="852"/>
        <v>16000000</v>
      </c>
      <c r="BN395" s="54">
        <f t="shared" si="853"/>
        <v>16000000</v>
      </c>
      <c r="BO395" s="54">
        <f t="shared" si="854"/>
        <v>16000000</v>
      </c>
      <c r="BP395" s="54">
        <f t="shared" si="855"/>
        <v>16000000</v>
      </c>
      <c r="BQ395" s="87"/>
      <c r="BR395" s="87"/>
      <c r="BS395" s="87"/>
      <c r="BT395" s="87"/>
      <c r="BU395" s="87"/>
      <c r="BV395" s="87">
        <v>20000000</v>
      </c>
      <c r="BW395" s="87">
        <v>16111333</v>
      </c>
      <c r="BX395" s="87">
        <v>16111333</v>
      </c>
      <c r="BY395" s="87"/>
      <c r="BZ395" s="88">
        <v>16000000</v>
      </c>
      <c r="CA395" s="86">
        <v>16000000</v>
      </c>
      <c r="CB395" s="86">
        <v>15840000</v>
      </c>
      <c r="CC395" s="86">
        <v>15840000</v>
      </c>
      <c r="CD395" s="86"/>
      <c r="CE395" s="87"/>
      <c r="CF395" s="87"/>
      <c r="CG395" s="87"/>
      <c r="CH395" s="87"/>
      <c r="CI395" s="87"/>
      <c r="CJ395" s="87"/>
      <c r="CK395" s="87"/>
      <c r="CL395" s="87"/>
      <c r="CM395" s="87"/>
      <c r="CN395" s="87"/>
      <c r="CO395" s="87"/>
      <c r="CP395" s="87"/>
      <c r="CQ395" s="87"/>
      <c r="CR395" s="87"/>
      <c r="CS395" s="87"/>
      <c r="CT395" s="87"/>
      <c r="CU395" s="87"/>
      <c r="CV395" s="87"/>
      <c r="CW395" s="87"/>
      <c r="CX395" s="87"/>
      <c r="CY395" s="87"/>
      <c r="CZ395" s="87"/>
      <c r="DA395" s="87"/>
      <c r="DB395" s="87"/>
      <c r="DC395" s="87"/>
      <c r="DD395" s="87"/>
      <c r="DE395" s="85">
        <f t="shared" si="856"/>
        <v>16000000</v>
      </c>
      <c r="DF395" s="100">
        <f t="shared" si="857"/>
        <v>36000000</v>
      </c>
      <c r="DG395" s="100">
        <f t="shared" si="858"/>
        <v>31951333</v>
      </c>
      <c r="DH395" s="100">
        <f t="shared" si="859"/>
        <v>31951333</v>
      </c>
      <c r="DI395" s="100"/>
      <c r="DJ395" s="88"/>
      <c r="DK395" s="66"/>
      <c r="DL395" s="88"/>
      <c r="DM395" s="88"/>
      <c r="DN395" s="88"/>
      <c r="DO395" s="88"/>
      <c r="DP395" s="88"/>
      <c r="DQ395" s="88"/>
      <c r="DR395" s="88"/>
      <c r="DS395" s="88">
        <v>16000000</v>
      </c>
      <c r="DT395" s="88">
        <v>38500000</v>
      </c>
      <c r="DU395" s="88">
        <v>33800000</v>
      </c>
      <c r="DV395" s="88">
        <v>33800000</v>
      </c>
      <c r="DW395" s="88"/>
      <c r="DX395" s="88"/>
      <c r="DY395" s="88"/>
      <c r="DZ395" s="88"/>
      <c r="EA395" s="88"/>
      <c r="EB395" s="88"/>
      <c r="EC395" s="88"/>
      <c r="ED395" s="88"/>
      <c r="EE395" s="88"/>
      <c r="EF395" s="88"/>
      <c r="EG395" s="88"/>
      <c r="EH395" s="88"/>
      <c r="EI395" s="88"/>
      <c r="EJ395" s="88"/>
      <c r="EK395" s="88"/>
      <c r="EL395" s="88"/>
      <c r="EM395" s="88"/>
      <c r="EN395" s="88"/>
      <c r="EO395" s="87"/>
      <c r="EP395" s="87"/>
      <c r="EQ395" s="87"/>
      <c r="ER395" s="87"/>
      <c r="ES395" s="87"/>
      <c r="ET395" s="87"/>
      <c r="EU395" s="87"/>
      <c r="EV395" s="87"/>
      <c r="EW395" s="85">
        <f t="shared" si="860"/>
        <v>16000000</v>
      </c>
      <c r="EX395" s="90">
        <f t="shared" si="860"/>
        <v>38500000</v>
      </c>
      <c r="EY395" s="90">
        <f t="shared" si="861"/>
        <v>33800000</v>
      </c>
      <c r="EZ395" s="90">
        <f t="shared" si="862"/>
        <v>33800000</v>
      </c>
      <c r="FA395" s="192"/>
      <c r="FB395" s="87"/>
      <c r="FC395" s="88"/>
      <c r="FD395" s="88"/>
      <c r="FE395" s="88"/>
      <c r="FF395" s="147"/>
      <c r="FG395" s="87"/>
      <c r="FH395" s="87">
        <v>10000000</v>
      </c>
      <c r="FI395" s="87"/>
      <c r="FJ395" s="87"/>
      <c r="FK395" s="87"/>
      <c r="FL395" s="88">
        <v>16000000</v>
      </c>
      <c r="FM395" s="87">
        <v>38000000</v>
      </c>
      <c r="FN395" s="87">
        <v>17915000</v>
      </c>
      <c r="FO395" s="87">
        <v>3583000</v>
      </c>
      <c r="FP395" s="87"/>
      <c r="FQ395" s="87"/>
      <c r="FR395" s="87"/>
      <c r="FS395" s="87"/>
      <c r="FT395" s="87"/>
      <c r="FU395" s="87"/>
      <c r="FV395" s="87"/>
      <c r="FW395" s="87"/>
      <c r="FX395" s="87"/>
      <c r="FY395" s="87"/>
      <c r="FZ395" s="87"/>
      <c r="GA395" s="87"/>
      <c r="GB395" s="87"/>
      <c r="GC395" s="87"/>
      <c r="GD395" s="87"/>
      <c r="GE395" s="87"/>
      <c r="GF395" s="87"/>
      <c r="GG395" s="87"/>
      <c r="GH395" s="87"/>
      <c r="GI395" s="87"/>
      <c r="GJ395" s="87"/>
      <c r="GK395" s="87"/>
      <c r="GL395" s="87"/>
      <c r="GM395" s="87"/>
      <c r="GN395" s="87"/>
      <c r="GO395" s="87"/>
      <c r="GP395" s="87"/>
      <c r="GQ395" s="87"/>
      <c r="GR395" s="87"/>
      <c r="GS395" s="87"/>
      <c r="GT395" s="87"/>
      <c r="GU395" s="85">
        <f t="shared" si="863"/>
        <v>16000000</v>
      </c>
      <c r="GV395" s="85">
        <f t="shared" si="864"/>
        <v>48000000</v>
      </c>
      <c r="GW395" s="85">
        <f t="shared" si="865"/>
        <v>17915000</v>
      </c>
      <c r="GX395" s="85">
        <f t="shared" si="866"/>
        <v>3583000</v>
      </c>
      <c r="GY395" s="85">
        <f t="shared" si="867"/>
        <v>0</v>
      </c>
      <c r="GZ395" s="772">
        <f t="shared" si="868"/>
        <v>64000000</v>
      </c>
      <c r="HA395" s="746" t="s">
        <v>1195</v>
      </c>
      <c r="HB395" s="303"/>
      <c r="HC395" s="299" t="s">
        <v>1534</v>
      </c>
    </row>
    <row r="396" spans="1:211" ht="54.75" customHeight="1" x14ac:dyDescent="0.2">
      <c r="A396" s="782"/>
      <c r="B396" s="372"/>
      <c r="C396" s="304"/>
      <c r="D396" s="730"/>
      <c r="E396" s="304"/>
      <c r="F396" s="304"/>
      <c r="G396" s="287">
        <v>267</v>
      </c>
      <c r="H396" s="393" t="s">
        <v>879</v>
      </c>
      <c r="I396" s="297" t="s">
        <v>880</v>
      </c>
      <c r="J396" s="284" t="s">
        <v>822</v>
      </c>
      <c r="K396" s="475">
        <v>17</v>
      </c>
      <c r="L396" s="333" t="s">
        <v>58</v>
      </c>
      <c r="M396" s="313">
        <v>1</v>
      </c>
      <c r="N396" s="313">
        <v>1</v>
      </c>
      <c r="O396" s="281">
        <v>1</v>
      </c>
      <c r="P396" s="646">
        <v>1</v>
      </c>
      <c r="Q396" s="313">
        <v>1</v>
      </c>
      <c r="R396" s="289"/>
      <c r="S396" s="432">
        <v>1</v>
      </c>
      <c r="T396" s="313">
        <v>1</v>
      </c>
      <c r="U396" s="313"/>
      <c r="V396" s="432">
        <v>0.8</v>
      </c>
      <c r="W396" s="313">
        <v>1</v>
      </c>
      <c r="X396" s="333"/>
      <c r="Y396" s="333"/>
      <c r="Z396" s="433">
        <f t="shared" si="851"/>
        <v>3.6481134042109652E-3</v>
      </c>
      <c r="AA396" s="287">
        <v>17</v>
      </c>
      <c r="AB396" s="284" t="s">
        <v>837</v>
      </c>
      <c r="AC396" s="56"/>
      <c r="AD396" s="55"/>
      <c r="AE396" s="54"/>
      <c r="AF396" s="54"/>
      <c r="AG396" s="56"/>
      <c r="AH396" s="55"/>
      <c r="AI396" s="55"/>
      <c r="AJ396" s="55"/>
      <c r="AK396" s="54">
        <v>17500000</v>
      </c>
      <c r="AL396" s="54">
        <v>17500000</v>
      </c>
      <c r="AM396" s="74">
        <v>7230000</v>
      </c>
      <c r="AN396" s="54">
        <v>7230000</v>
      </c>
      <c r="AO396" s="60"/>
      <c r="AP396" s="59"/>
      <c r="AQ396" s="59"/>
      <c r="AR396" s="55"/>
      <c r="AS396" s="56"/>
      <c r="AT396" s="55"/>
      <c r="AU396" s="54"/>
      <c r="AV396" s="54"/>
      <c r="AW396" s="56"/>
      <c r="AX396" s="55"/>
      <c r="AY396" s="55"/>
      <c r="AZ396" s="55"/>
      <c r="BA396" s="56"/>
      <c r="BB396" s="55"/>
      <c r="BC396" s="55"/>
      <c r="BD396" s="55"/>
      <c r="BE396" s="56"/>
      <c r="BF396" s="55"/>
      <c r="BG396" s="54"/>
      <c r="BH396" s="54"/>
      <c r="BI396" s="56"/>
      <c r="BJ396" s="55"/>
      <c r="BK396" s="55"/>
      <c r="BL396" s="55"/>
      <c r="BM396" s="53">
        <f t="shared" si="852"/>
        <v>17500000</v>
      </c>
      <c r="BN396" s="54">
        <f t="shared" si="853"/>
        <v>17500000</v>
      </c>
      <c r="BO396" s="54">
        <f t="shared" si="854"/>
        <v>7230000</v>
      </c>
      <c r="BP396" s="54">
        <f t="shared" si="855"/>
        <v>7230000</v>
      </c>
      <c r="BQ396" s="87"/>
      <c r="BR396" s="87"/>
      <c r="BS396" s="87"/>
      <c r="BT396" s="87"/>
      <c r="BU396" s="87"/>
      <c r="BV396" s="87"/>
      <c r="BW396" s="87"/>
      <c r="BX396" s="87"/>
      <c r="BY396" s="87"/>
      <c r="BZ396" s="88">
        <v>12000000</v>
      </c>
      <c r="CA396" s="86">
        <v>12000000</v>
      </c>
      <c r="CB396" s="86">
        <v>3436000</v>
      </c>
      <c r="CC396" s="86">
        <v>3436000</v>
      </c>
      <c r="CD396" s="86"/>
      <c r="CE396" s="87"/>
      <c r="CF396" s="87"/>
      <c r="CG396" s="87"/>
      <c r="CH396" s="87"/>
      <c r="CI396" s="87"/>
      <c r="CJ396" s="87"/>
      <c r="CK396" s="87"/>
      <c r="CL396" s="87"/>
      <c r="CM396" s="87"/>
      <c r="CN396" s="87"/>
      <c r="CO396" s="87"/>
      <c r="CP396" s="87"/>
      <c r="CQ396" s="87"/>
      <c r="CR396" s="87"/>
      <c r="CS396" s="87"/>
      <c r="CT396" s="87"/>
      <c r="CU396" s="87"/>
      <c r="CV396" s="87"/>
      <c r="CW396" s="87"/>
      <c r="CX396" s="87"/>
      <c r="CY396" s="87"/>
      <c r="CZ396" s="87"/>
      <c r="DA396" s="87"/>
      <c r="DB396" s="87"/>
      <c r="DC396" s="87"/>
      <c r="DD396" s="87"/>
      <c r="DE396" s="85">
        <f t="shared" si="856"/>
        <v>12000000</v>
      </c>
      <c r="DF396" s="100">
        <f t="shared" si="857"/>
        <v>12000000</v>
      </c>
      <c r="DG396" s="100">
        <f t="shared" si="858"/>
        <v>3436000</v>
      </c>
      <c r="DH396" s="100">
        <f t="shared" si="859"/>
        <v>3436000</v>
      </c>
      <c r="DI396" s="100"/>
      <c r="DJ396" s="88"/>
      <c r="DK396" s="88"/>
      <c r="DL396" s="88"/>
      <c r="DM396" s="88"/>
      <c r="DN396" s="88"/>
      <c r="DO396" s="88"/>
      <c r="DP396" s="88"/>
      <c r="DQ396" s="88"/>
      <c r="DR396" s="88"/>
      <c r="DS396" s="88">
        <v>12000000</v>
      </c>
      <c r="DT396" s="88">
        <v>10000000</v>
      </c>
      <c r="DU396" s="88">
        <v>1802500</v>
      </c>
      <c r="DV396" s="88">
        <v>1802500</v>
      </c>
      <c r="DW396" s="88"/>
      <c r="DX396" s="88"/>
      <c r="DY396" s="88"/>
      <c r="DZ396" s="88"/>
      <c r="EA396" s="88"/>
      <c r="EB396" s="88"/>
      <c r="EC396" s="88"/>
      <c r="ED396" s="88"/>
      <c r="EE396" s="88"/>
      <c r="EF396" s="88"/>
      <c r="EG396" s="88"/>
      <c r="EH396" s="88"/>
      <c r="EI396" s="88"/>
      <c r="EJ396" s="88"/>
      <c r="EK396" s="88"/>
      <c r="EL396" s="88"/>
      <c r="EM396" s="88"/>
      <c r="EN396" s="88"/>
      <c r="EO396" s="87"/>
      <c r="EP396" s="87"/>
      <c r="EQ396" s="87"/>
      <c r="ER396" s="87"/>
      <c r="ES396" s="87"/>
      <c r="ET396" s="87"/>
      <c r="EU396" s="87"/>
      <c r="EV396" s="87"/>
      <c r="EW396" s="85">
        <f t="shared" si="860"/>
        <v>12000000</v>
      </c>
      <c r="EX396" s="90">
        <f t="shared" si="860"/>
        <v>10000000</v>
      </c>
      <c r="EY396" s="90">
        <f t="shared" si="861"/>
        <v>1802500</v>
      </c>
      <c r="EZ396" s="90">
        <f t="shared" si="862"/>
        <v>1802500</v>
      </c>
      <c r="FA396" s="192"/>
      <c r="FB396" s="87"/>
      <c r="FC396" s="88"/>
      <c r="FD396" s="88"/>
      <c r="FE396" s="88"/>
      <c r="FF396" s="147"/>
      <c r="FG396" s="87"/>
      <c r="FH396" s="87">
        <v>15420000</v>
      </c>
      <c r="FI396" s="87"/>
      <c r="FJ396" s="87"/>
      <c r="FK396" s="87"/>
      <c r="FL396" s="88">
        <v>12000000</v>
      </c>
      <c r="FM396" s="87">
        <v>9500000</v>
      </c>
      <c r="FN396" s="87"/>
      <c r="FO396" s="87"/>
      <c r="FP396" s="87"/>
      <c r="FQ396" s="87"/>
      <c r="FR396" s="87"/>
      <c r="FS396" s="87"/>
      <c r="FT396" s="87"/>
      <c r="FU396" s="87"/>
      <c r="FV396" s="87"/>
      <c r="FW396" s="87"/>
      <c r="FX396" s="87"/>
      <c r="FY396" s="87"/>
      <c r="FZ396" s="87"/>
      <c r="GA396" s="87"/>
      <c r="GB396" s="87"/>
      <c r="GC396" s="87"/>
      <c r="GD396" s="87"/>
      <c r="GE396" s="87"/>
      <c r="GF396" s="87"/>
      <c r="GG396" s="87"/>
      <c r="GH396" s="87"/>
      <c r="GI396" s="87"/>
      <c r="GJ396" s="87"/>
      <c r="GK396" s="87"/>
      <c r="GL396" s="87"/>
      <c r="GM396" s="87"/>
      <c r="GN396" s="87"/>
      <c r="GO396" s="87"/>
      <c r="GP396" s="87"/>
      <c r="GQ396" s="87"/>
      <c r="GR396" s="87"/>
      <c r="GS396" s="87"/>
      <c r="GT396" s="87"/>
      <c r="GU396" s="85">
        <f t="shared" si="863"/>
        <v>12000000</v>
      </c>
      <c r="GV396" s="85">
        <f t="shared" si="864"/>
        <v>24920000</v>
      </c>
      <c r="GW396" s="85">
        <f t="shared" si="865"/>
        <v>0</v>
      </c>
      <c r="GX396" s="85">
        <f t="shared" si="866"/>
        <v>0</v>
      </c>
      <c r="GY396" s="85">
        <f t="shared" si="867"/>
        <v>0</v>
      </c>
      <c r="GZ396" s="772">
        <f t="shared" si="868"/>
        <v>53500000</v>
      </c>
      <c r="HA396" s="746" t="s">
        <v>1196</v>
      </c>
      <c r="HB396" s="303"/>
      <c r="HC396" s="303" t="s">
        <v>1535</v>
      </c>
    </row>
    <row r="397" spans="1:211" ht="102.75" customHeight="1" x14ac:dyDescent="0.2">
      <c r="A397" s="782"/>
      <c r="B397" s="372"/>
      <c r="C397" s="304"/>
      <c r="D397" s="730"/>
      <c r="E397" s="304"/>
      <c r="F397" s="304"/>
      <c r="G397" s="287">
        <v>268</v>
      </c>
      <c r="H397" s="393" t="s">
        <v>881</v>
      </c>
      <c r="I397" s="297" t="s">
        <v>882</v>
      </c>
      <c r="J397" s="284" t="s">
        <v>822</v>
      </c>
      <c r="K397" s="475">
        <v>17</v>
      </c>
      <c r="L397" s="333" t="s">
        <v>58</v>
      </c>
      <c r="M397" s="313">
        <v>12</v>
      </c>
      <c r="N397" s="313">
        <v>12</v>
      </c>
      <c r="O397" s="281">
        <v>12</v>
      </c>
      <c r="P397" s="646">
        <v>12</v>
      </c>
      <c r="Q397" s="313">
        <v>12</v>
      </c>
      <c r="R397" s="289"/>
      <c r="S397" s="432">
        <v>12</v>
      </c>
      <c r="T397" s="313">
        <v>12</v>
      </c>
      <c r="U397" s="313"/>
      <c r="V397" s="432">
        <v>12</v>
      </c>
      <c r="W397" s="313">
        <v>12</v>
      </c>
      <c r="X397" s="333"/>
      <c r="Y397" s="333">
        <v>6</v>
      </c>
      <c r="Z397" s="433">
        <f t="shared" si="851"/>
        <v>3.8925370022930999E-3</v>
      </c>
      <c r="AA397" s="287">
        <v>13</v>
      </c>
      <c r="AB397" s="284" t="s">
        <v>155</v>
      </c>
      <c r="AC397" s="56"/>
      <c r="AD397" s="55"/>
      <c r="AE397" s="54"/>
      <c r="AF397" s="54"/>
      <c r="AG397" s="55"/>
      <c r="AH397" s="55"/>
      <c r="AI397" s="55"/>
      <c r="AJ397" s="55"/>
      <c r="AK397" s="55">
        <v>18672500</v>
      </c>
      <c r="AL397" s="54">
        <v>18672500</v>
      </c>
      <c r="AM397" s="54">
        <v>11200000</v>
      </c>
      <c r="AN397" s="55">
        <v>11200000</v>
      </c>
      <c r="AO397" s="56"/>
      <c r="AP397" s="55"/>
      <c r="AQ397" s="55"/>
      <c r="AR397" s="55"/>
      <c r="AS397" s="56"/>
      <c r="AT397" s="55"/>
      <c r="AU397" s="54"/>
      <c r="AV397" s="54"/>
      <c r="AW397" s="56"/>
      <c r="AX397" s="55"/>
      <c r="AY397" s="55"/>
      <c r="AZ397" s="55"/>
      <c r="BA397" s="56"/>
      <c r="BB397" s="55"/>
      <c r="BC397" s="55"/>
      <c r="BD397" s="55"/>
      <c r="BE397" s="56"/>
      <c r="BF397" s="55"/>
      <c r="BG397" s="54"/>
      <c r="BH397" s="54"/>
      <c r="BI397" s="56"/>
      <c r="BJ397" s="55"/>
      <c r="BK397" s="55"/>
      <c r="BL397" s="55"/>
      <c r="BM397" s="53">
        <f t="shared" si="852"/>
        <v>18672500</v>
      </c>
      <c r="BN397" s="54">
        <f t="shared" si="853"/>
        <v>18672500</v>
      </c>
      <c r="BO397" s="54">
        <f t="shared" si="854"/>
        <v>11200000</v>
      </c>
      <c r="BP397" s="54">
        <f t="shared" si="855"/>
        <v>11200000</v>
      </c>
      <c r="BQ397" s="87"/>
      <c r="BR397" s="87"/>
      <c r="BS397" s="87"/>
      <c r="BT397" s="87"/>
      <c r="BU397" s="87"/>
      <c r="BV397" s="87"/>
      <c r="BW397" s="87"/>
      <c r="BX397" s="87"/>
      <c r="BY397" s="87"/>
      <c r="BZ397" s="88">
        <v>12000000</v>
      </c>
      <c r="CA397" s="86">
        <v>12000000</v>
      </c>
      <c r="CB397" s="86">
        <v>11560000</v>
      </c>
      <c r="CC397" s="86">
        <v>11560000</v>
      </c>
      <c r="CD397" s="86"/>
      <c r="CE397" s="87"/>
      <c r="CF397" s="87"/>
      <c r="CG397" s="87"/>
      <c r="CH397" s="87"/>
      <c r="CI397" s="87"/>
      <c r="CJ397" s="87"/>
      <c r="CK397" s="87"/>
      <c r="CL397" s="87"/>
      <c r="CM397" s="87"/>
      <c r="CN397" s="87"/>
      <c r="CO397" s="87"/>
      <c r="CP397" s="87"/>
      <c r="CQ397" s="87"/>
      <c r="CR397" s="87"/>
      <c r="CS397" s="87"/>
      <c r="CT397" s="87"/>
      <c r="CU397" s="87"/>
      <c r="CV397" s="87"/>
      <c r="CW397" s="87"/>
      <c r="CX397" s="87"/>
      <c r="CY397" s="87"/>
      <c r="CZ397" s="87"/>
      <c r="DA397" s="87"/>
      <c r="DB397" s="87"/>
      <c r="DC397" s="87"/>
      <c r="DD397" s="87"/>
      <c r="DE397" s="85">
        <f t="shared" si="856"/>
        <v>12000000</v>
      </c>
      <c r="DF397" s="100">
        <f t="shared" si="857"/>
        <v>12000000</v>
      </c>
      <c r="DG397" s="100">
        <f t="shared" si="858"/>
        <v>11560000</v>
      </c>
      <c r="DH397" s="100">
        <f t="shared" si="859"/>
        <v>11560000</v>
      </c>
      <c r="DI397" s="100"/>
      <c r="DJ397" s="88"/>
      <c r="DK397" s="66"/>
      <c r="DL397" s="88"/>
      <c r="DM397" s="88"/>
      <c r="DN397" s="88"/>
      <c r="DO397" s="88">
        <v>49000000</v>
      </c>
      <c r="DP397" s="88">
        <v>28933333</v>
      </c>
      <c r="DQ397" s="88">
        <v>28933333</v>
      </c>
      <c r="DR397" s="88"/>
      <c r="DS397" s="88">
        <v>12000000</v>
      </c>
      <c r="DT397" s="88">
        <v>21000000</v>
      </c>
      <c r="DU397" s="88">
        <v>8946667</v>
      </c>
      <c r="DV397" s="88">
        <v>8946667</v>
      </c>
      <c r="DW397" s="88"/>
      <c r="DX397" s="88"/>
      <c r="DY397" s="88"/>
      <c r="DZ397" s="88"/>
      <c r="EA397" s="88"/>
      <c r="EB397" s="88"/>
      <c r="EC397" s="88"/>
      <c r="ED397" s="88"/>
      <c r="EE397" s="88"/>
      <c r="EF397" s="88"/>
      <c r="EG397" s="88"/>
      <c r="EH397" s="88"/>
      <c r="EI397" s="88"/>
      <c r="EJ397" s="88"/>
      <c r="EK397" s="88"/>
      <c r="EL397" s="88"/>
      <c r="EM397" s="88"/>
      <c r="EN397" s="88"/>
      <c r="EO397" s="87"/>
      <c r="EP397" s="87"/>
      <c r="EQ397" s="87"/>
      <c r="ER397" s="87"/>
      <c r="ES397" s="87"/>
      <c r="ET397" s="87"/>
      <c r="EU397" s="87"/>
      <c r="EV397" s="87"/>
      <c r="EW397" s="85">
        <f t="shared" si="860"/>
        <v>12000000</v>
      </c>
      <c r="EX397" s="90">
        <f t="shared" si="860"/>
        <v>70000000</v>
      </c>
      <c r="EY397" s="90">
        <f t="shared" si="861"/>
        <v>37880000</v>
      </c>
      <c r="EZ397" s="90">
        <f t="shared" si="862"/>
        <v>37880000</v>
      </c>
      <c r="FA397" s="192"/>
      <c r="FB397" s="87"/>
      <c r="FC397" s="88"/>
      <c r="FD397" s="88"/>
      <c r="FE397" s="88"/>
      <c r="FF397" s="147"/>
      <c r="FG397" s="87"/>
      <c r="FH397" s="87">
        <v>9860000</v>
      </c>
      <c r="FI397" s="87"/>
      <c r="FJ397" s="87"/>
      <c r="FK397" s="87"/>
      <c r="FL397" s="88">
        <v>12000000</v>
      </c>
      <c r="FM397" s="87">
        <v>20500000</v>
      </c>
      <c r="FN397" s="87">
        <v>13616933</v>
      </c>
      <c r="FO397" s="87">
        <v>2798000</v>
      </c>
      <c r="FP397" s="87"/>
      <c r="FQ397" s="87"/>
      <c r="FR397" s="87"/>
      <c r="FS397" s="87"/>
      <c r="FT397" s="87"/>
      <c r="FU397" s="87"/>
      <c r="FV397" s="87"/>
      <c r="FW397" s="87"/>
      <c r="FX397" s="87"/>
      <c r="FY397" s="87"/>
      <c r="FZ397" s="87"/>
      <c r="GA397" s="87"/>
      <c r="GB397" s="87"/>
      <c r="GC397" s="87"/>
      <c r="GD397" s="87"/>
      <c r="GE397" s="87"/>
      <c r="GF397" s="87"/>
      <c r="GG397" s="87"/>
      <c r="GH397" s="87"/>
      <c r="GI397" s="87"/>
      <c r="GJ397" s="87"/>
      <c r="GK397" s="87"/>
      <c r="GL397" s="87"/>
      <c r="GM397" s="87"/>
      <c r="GN397" s="87"/>
      <c r="GO397" s="87"/>
      <c r="GP397" s="87"/>
      <c r="GQ397" s="87"/>
      <c r="GR397" s="87"/>
      <c r="GS397" s="87"/>
      <c r="GT397" s="87"/>
      <c r="GU397" s="85">
        <f t="shared" si="863"/>
        <v>12000000</v>
      </c>
      <c r="GV397" s="85">
        <f t="shared" si="864"/>
        <v>30360000</v>
      </c>
      <c r="GW397" s="85">
        <f t="shared" si="865"/>
        <v>13616933</v>
      </c>
      <c r="GX397" s="85">
        <f t="shared" si="866"/>
        <v>2798000</v>
      </c>
      <c r="GY397" s="85">
        <f t="shared" si="867"/>
        <v>0</v>
      </c>
      <c r="GZ397" s="772">
        <f t="shared" si="868"/>
        <v>54672500</v>
      </c>
      <c r="HA397" s="746" t="s">
        <v>1197</v>
      </c>
      <c r="HB397" s="303"/>
      <c r="HC397" s="342" t="s">
        <v>1536</v>
      </c>
    </row>
    <row r="398" spans="1:211" ht="97.5" customHeight="1" x14ac:dyDescent="0.2">
      <c r="A398" s="782"/>
      <c r="B398" s="372"/>
      <c r="C398" s="304"/>
      <c r="D398" s="730"/>
      <c r="E398" s="304"/>
      <c r="F398" s="304"/>
      <c r="G398" s="859">
        <v>269</v>
      </c>
      <c r="H398" s="393" t="s">
        <v>883</v>
      </c>
      <c r="I398" s="297" t="s">
        <v>884</v>
      </c>
      <c r="J398" s="284" t="s">
        <v>822</v>
      </c>
      <c r="K398" s="475">
        <v>17</v>
      </c>
      <c r="L398" s="333" t="s">
        <v>58</v>
      </c>
      <c r="M398" s="313">
        <v>12</v>
      </c>
      <c r="N398" s="313">
        <v>12</v>
      </c>
      <c r="O398" s="281">
        <v>12</v>
      </c>
      <c r="P398" s="646">
        <v>12</v>
      </c>
      <c r="Q398" s="313">
        <v>12</v>
      </c>
      <c r="R398" s="289"/>
      <c r="S398" s="432">
        <v>12</v>
      </c>
      <c r="T398" s="313">
        <v>12</v>
      </c>
      <c r="U398" s="313"/>
      <c r="V398" s="432">
        <v>12</v>
      </c>
      <c r="W398" s="313">
        <v>12</v>
      </c>
      <c r="X398" s="333"/>
      <c r="Y398" s="333">
        <v>12</v>
      </c>
      <c r="Z398" s="433">
        <f t="shared" si="851"/>
        <v>3.2254534083802377E-3</v>
      </c>
      <c r="AA398" s="287">
        <v>16</v>
      </c>
      <c r="AB398" s="284" t="s">
        <v>376</v>
      </c>
      <c r="AC398" s="56"/>
      <c r="AD398" s="55"/>
      <c r="AE398" s="54"/>
      <c r="AF398" s="54"/>
      <c r="AG398" s="55"/>
      <c r="AH398" s="55"/>
      <c r="AI398" s="55"/>
      <c r="AJ398" s="55"/>
      <c r="AK398" s="59">
        <v>15472500</v>
      </c>
      <c r="AL398" s="54">
        <v>15172500</v>
      </c>
      <c r="AM398" s="55">
        <v>12800000</v>
      </c>
      <c r="AN398" s="55">
        <v>12800000</v>
      </c>
      <c r="AO398" s="80"/>
      <c r="AP398" s="81"/>
      <c r="AQ398" s="81"/>
      <c r="AR398" s="55"/>
      <c r="AS398" s="56"/>
      <c r="AT398" s="55"/>
      <c r="AU398" s="54"/>
      <c r="AV398" s="54"/>
      <c r="AW398" s="56"/>
      <c r="AX398" s="55"/>
      <c r="AY398" s="55"/>
      <c r="AZ398" s="55"/>
      <c r="BA398" s="56"/>
      <c r="BB398" s="55"/>
      <c r="BC398" s="55"/>
      <c r="BD398" s="55"/>
      <c r="BE398" s="56"/>
      <c r="BF398" s="55"/>
      <c r="BG398" s="54"/>
      <c r="BH398" s="54"/>
      <c r="BI398" s="56"/>
      <c r="BJ398" s="55"/>
      <c r="BK398" s="55"/>
      <c r="BL398" s="55"/>
      <c r="BM398" s="53">
        <f t="shared" si="852"/>
        <v>15472500</v>
      </c>
      <c r="BN398" s="54">
        <f t="shared" si="853"/>
        <v>15172500</v>
      </c>
      <c r="BO398" s="54">
        <f t="shared" si="854"/>
        <v>12800000</v>
      </c>
      <c r="BP398" s="54">
        <f t="shared" si="855"/>
        <v>12800000</v>
      </c>
      <c r="BQ398" s="87"/>
      <c r="BR398" s="87"/>
      <c r="BS398" s="87"/>
      <c r="BT398" s="87"/>
      <c r="BU398" s="87"/>
      <c r="BV398" s="87"/>
      <c r="BW398" s="87"/>
      <c r="BX398" s="87"/>
      <c r="BY398" s="87"/>
      <c r="BZ398" s="88">
        <v>12000000</v>
      </c>
      <c r="CA398" s="86">
        <v>27210000</v>
      </c>
      <c r="CB398" s="86">
        <v>27210000</v>
      </c>
      <c r="CC398" s="86">
        <v>27210000</v>
      </c>
      <c r="CD398" s="86"/>
      <c r="CE398" s="87"/>
      <c r="CF398" s="87"/>
      <c r="CG398" s="87"/>
      <c r="CH398" s="87"/>
      <c r="CI398" s="87"/>
      <c r="CJ398" s="87"/>
      <c r="CK398" s="87"/>
      <c r="CL398" s="87"/>
      <c r="CM398" s="87"/>
      <c r="CN398" s="87"/>
      <c r="CO398" s="87"/>
      <c r="CP398" s="87"/>
      <c r="CQ398" s="87"/>
      <c r="CR398" s="87"/>
      <c r="CS398" s="87"/>
      <c r="CT398" s="87"/>
      <c r="CU398" s="87"/>
      <c r="CV398" s="87"/>
      <c r="CW398" s="87"/>
      <c r="CX398" s="87"/>
      <c r="CY398" s="87"/>
      <c r="CZ398" s="87"/>
      <c r="DA398" s="87"/>
      <c r="DB398" s="87"/>
      <c r="DC398" s="87"/>
      <c r="DD398" s="87"/>
      <c r="DE398" s="85">
        <f t="shared" si="856"/>
        <v>12000000</v>
      </c>
      <c r="DF398" s="108">
        <f t="shared" si="857"/>
        <v>27210000</v>
      </c>
      <c r="DG398" s="108">
        <f t="shared" si="858"/>
        <v>27210000</v>
      </c>
      <c r="DH398" s="100">
        <f t="shared" si="859"/>
        <v>27210000</v>
      </c>
      <c r="DI398" s="100"/>
      <c r="DJ398" s="88"/>
      <c r="DK398" s="66"/>
      <c r="DL398" s="88"/>
      <c r="DM398" s="88"/>
      <c r="DN398" s="88"/>
      <c r="DO398" s="88">
        <v>9000000</v>
      </c>
      <c r="DP398" s="88"/>
      <c r="DQ398" s="88"/>
      <c r="DR398" s="88"/>
      <c r="DS398" s="88">
        <v>12000000</v>
      </c>
      <c r="DT398" s="88">
        <v>21000000</v>
      </c>
      <c r="DU398" s="88">
        <v>21000000</v>
      </c>
      <c r="DV398" s="88">
        <v>21000000</v>
      </c>
      <c r="DW398" s="88"/>
      <c r="DX398" s="88"/>
      <c r="DY398" s="88"/>
      <c r="DZ398" s="88"/>
      <c r="EA398" s="88"/>
      <c r="EB398" s="88"/>
      <c r="EC398" s="88"/>
      <c r="ED398" s="88"/>
      <c r="EE398" s="88"/>
      <c r="EF398" s="88"/>
      <c r="EG398" s="88"/>
      <c r="EH398" s="88"/>
      <c r="EI398" s="88"/>
      <c r="EJ398" s="88"/>
      <c r="EK398" s="88"/>
      <c r="EL398" s="88"/>
      <c r="EM398" s="88"/>
      <c r="EN398" s="88"/>
      <c r="EO398" s="87"/>
      <c r="EP398" s="87"/>
      <c r="EQ398" s="87"/>
      <c r="ER398" s="87"/>
      <c r="ES398" s="87"/>
      <c r="ET398" s="87"/>
      <c r="EU398" s="87"/>
      <c r="EV398" s="87"/>
      <c r="EW398" s="85">
        <f t="shared" si="860"/>
        <v>12000000</v>
      </c>
      <c r="EX398" s="90">
        <f t="shared" si="860"/>
        <v>30000000</v>
      </c>
      <c r="EY398" s="90">
        <f t="shared" si="861"/>
        <v>21000000</v>
      </c>
      <c r="EZ398" s="90">
        <f t="shared" si="862"/>
        <v>21000000</v>
      </c>
      <c r="FA398" s="192"/>
      <c r="FB398" s="87"/>
      <c r="FC398" s="88"/>
      <c r="FD398" s="88"/>
      <c r="FE398" s="88"/>
      <c r="FF398" s="147"/>
      <c r="FG398" s="87"/>
      <c r="FH398" s="87"/>
      <c r="FI398" s="87"/>
      <c r="FJ398" s="87"/>
      <c r="FK398" s="87"/>
      <c r="FL398" s="88">
        <v>12000000</v>
      </c>
      <c r="FM398" s="87">
        <v>21000000</v>
      </c>
      <c r="FN398" s="87">
        <v>17915000</v>
      </c>
      <c r="FO398" s="87">
        <v>7166000</v>
      </c>
      <c r="FP398" s="87"/>
      <c r="FQ398" s="87"/>
      <c r="FR398" s="87"/>
      <c r="FS398" s="87"/>
      <c r="FT398" s="87"/>
      <c r="FU398" s="87"/>
      <c r="FV398" s="87"/>
      <c r="FW398" s="87"/>
      <c r="FX398" s="87"/>
      <c r="FY398" s="87"/>
      <c r="FZ398" s="87"/>
      <c r="GA398" s="87"/>
      <c r="GB398" s="87"/>
      <c r="GC398" s="87"/>
      <c r="GD398" s="87"/>
      <c r="GE398" s="87"/>
      <c r="GF398" s="87"/>
      <c r="GG398" s="87"/>
      <c r="GH398" s="87"/>
      <c r="GI398" s="87"/>
      <c r="GJ398" s="87"/>
      <c r="GK398" s="87"/>
      <c r="GL398" s="87"/>
      <c r="GM398" s="87"/>
      <c r="GN398" s="87"/>
      <c r="GO398" s="87"/>
      <c r="GP398" s="87"/>
      <c r="GQ398" s="87"/>
      <c r="GR398" s="87"/>
      <c r="GS398" s="87"/>
      <c r="GT398" s="87"/>
      <c r="GU398" s="85">
        <f t="shared" si="863"/>
        <v>12000000</v>
      </c>
      <c r="GV398" s="85">
        <f t="shared" si="864"/>
        <v>21000000</v>
      </c>
      <c r="GW398" s="85">
        <f t="shared" si="865"/>
        <v>17915000</v>
      </c>
      <c r="GX398" s="85">
        <f t="shared" si="866"/>
        <v>7166000</v>
      </c>
      <c r="GY398" s="85">
        <f t="shared" si="867"/>
        <v>0</v>
      </c>
      <c r="GZ398" s="772">
        <f t="shared" si="868"/>
        <v>51472500</v>
      </c>
      <c r="HA398" s="746" t="s">
        <v>1198</v>
      </c>
      <c r="HB398" s="303"/>
      <c r="HC398" s="342" t="s">
        <v>1537</v>
      </c>
    </row>
    <row r="399" spans="1:211" ht="141" customHeight="1" x14ac:dyDescent="0.2">
      <c r="A399" s="782"/>
      <c r="B399" s="372"/>
      <c r="C399" s="304"/>
      <c r="D399" s="730"/>
      <c r="E399" s="304"/>
      <c r="F399" s="304"/>
      <c r="G399" s="287">
        <v>270</v>
      </c>
      <c r="H399" s="393" t="s">
        <v>885</v>
      </c>
      <c r="I399" s="297" t="s">
        <v>886</v>
      </c>
      <c r="J399" s="284" t="s">
        <v>822</v>
      </c>
      <c r="K399" s="475">
        <v>17</v>
      </c>
      <c r="L399" s="333" t="s">
        <v>58</v>
      </c>
      <c r="M399" s="313" t="s">
        <v>53</v>
      </c>
      <c r="N399" s="313">
        <v>12</v>
      </c>
      <c r="O399" s="281">
        <v>12</v>
      </c>
      <c r="P399" s="646">
        <v>12</v>
      </c>
      <c r="Q399" s="313">
        <v>12</v>
      </c>
      <c r="R399" s="289"/>
      <c r="S399" s="432">
        <v>12</v>
      </c>
      <c r="T399" s="313">
        <v>12</v>
      </c>
      <c r="U399" s="313"/>
      <c r="V399" s="432">
        <v>12</v>
      </c>
      <c r="W399" s="313">
        <v>12</v>
      </c>
      <c r="X399" s="333"/>
      <c r="Y399" s="333"/>
      <c r="Z399" s="433">
        <f t="shared" si="851"/>
        <v>3.1629143214509069E-3</v>
      </c>
      <c r="AA399" s="287">
        <v>16</v>
      </c>
      <c r="AB399" s="284" t="s">
        <v>376</v>
      </c>
      <c r="AC399" s="56"/>
      <c r="AD399" s="55"/>
      <c r="AE399" s="54"/>
      <c r="AF399" s="54"/>
      <c r="AG399" s="55"/>
      <c r="AH399" s="55"/>
      <c r="AI399" s="55"/>
      <c r="AJ399" s="55"/>
      <c r="AK399" s="59">
        <v>15172500</v>
      </c>
      <c r="AL399" s="54">
        <v>15172500</v>
      </c>
      <c r="AM399" s="55">
        <v>10000000</v>
      </c>
      <c r="AN399" s="55">
        <v>10000000</v>
      </c>
      <c r="AO399" s="60"/>
      <c r="AP399" s="59"/>
      <c r="AQ399" s="59"/>
      <c r="AR399" s="55"/>
      <c r="AS399" s="56"/>
      <c r="AT399" s="55"/>
      <c r="AU399" s="54"/>
      <c r="AV399" s="54"/>
      <c r="AW399" s="56"/>
      <c r="AX399" s="55"/>
      <c r="AY399" s="55"/>
      <c r="AZ399" s="55"/>
      <c r="BA399" s="56"/>
      <c r="BB399" s="55"/>
      <c r="BC399" s="55"/>
      <c r="BD399" s="55"/>
      <c r="BE399" s="56"/>
      <c r="BF399" s="55"/>
      <c r="BG399" s="54"/>
      <c r="BH399" s="54"/>
      <c r="BI399" s="56"/>
      <c r="BJ399" s="55"/>
      <c r="BK399" s="55"/>
      <c r="BL399" s="55"/>
      <c r="BM399" s="53">
        <f t="shared" si="852"/>
        <v>15172500</v>
      </c>
      <c r="BN399" s="54">
        <f t="shared" si="853"/>
        <v>15172500</v>
      </c>
      <c r="BO399" s="54">
        <f t="shared" si="854"/>
        <v>10000000</v>
      </c>
      <c r="BP399" s="54">
        <f t="shared" si="855"/>
        <v>10000000</v>
      </c>
      <c r="BQ399" s="87"/>
      <c r="BR399" s="87"/>
      <c r="BS399" s="87"/>
      <c r="BT399" s="87"/>
      <c r="BU399" s="87"/>
      <c r="BV399" s="87"/>
      <c r="BW399" s="87"/>
      <c r="BX399" s="87"/>
      <c r="BY399" s="87"/>
      <c r="BZ399" s="88">
        <v>15000000</v>
      </c>
      <c r="CA399" s="86">
        <v>15000000</v>
      </c>
      <c r="CB399" s="86">
        <v>11080000</v>
      </c>
      <c r="CC399" s="86">
        <v>11080000</v>
      </c>
      <c r="CD399" s="86"/>
      <c r="CE399" s="87"/>
      <c r="CF399" s="87"/>
      <c r="CG399" s="87"/>
      <c r="CH399" s="87"/>
      <c r="CI399" s="87"/>
      <c r="CJ399" s="87"/>
      <c r="CK399" s="87"/>
      <c r="CL399" s="87"/>
      <c r="CM399" s="87"/>
      <c r="CN399" s="87"/>
      <c r="CO399" s="87"/>
      <c r="CP399" s="87"/>
      <c r="CQ399" s="87"/>
      <c r="CR399" s="87"/>
      <c r="CS399" s="87"/>
      <c r="CT399" s="87"/>
      <c r="CU399" s="87"/>
      <c r="CV399" s="87"/>
      <c r="CW399" s="87"/>
      <c r="CX399" s="87"/>
      <c r="CY399" s="87"/>
      <c r="CZ399" s="87"/>
      <c r="DA399" s="87"/>
      <c r="DB399" s="87"/>
      <c r="DC399" s="87"/>
      <c r="DD399" s="87"/>
      <c r="DE399" s="85">
        <f t="shared" si="856"/>
        <v>15000000</v>
      </c>
      <c r="DF399" s="100">
        <f t="shared" si="857"/>
        <v>15000000</v>
      </c>
      <c r="DG399" s="100">
        <f t="shared" si="858"/>
        <v>11080000</v>
      </c>
      <c r="DH399" s="100">
        <f t="shared" si="859"/>
        <v>11080000</v>
      </c>
      <c r="DI399" s="100"/>
      <c r="DJ399" s="88"/>
      <c r="DK399" s="66"/>
      <c r="DL399" s="88"/>
      <c r="DM399" s="88"/>
      <c r="DN399" s="88"/>
      <c r="DO399" s="88"/>
      <c r="DP399" s="88"/>
      <c r="DQ399" s="88"/>
      <c r="DR399" s="88"/>
      <c r="DS399" s="88">
        <v>15000000</v>
      </c>
      <c r="DT399" s="88">
        <v>21000000</v>
      </c>
      <c r="DU399" s="88">
        <v>17620000</v>
      </c>
      <c r="DV399" s="88">
        <v>17620000</v>
      </c>
      <c r="DW399" s="88"/>
      <c r="DX399" s="88"/>
      <c r="DY399" s="88"/>
      <c r="DZ399" s="88"/>
      <c r="EA399" s="88"/>
      <c r="EB399" s="88"/>
      <c r="EC399" s="88"/>
      <c r="ED399" s="88"/>
      <c r="EE399" s="88"/>
      <c r="EF399" s="88"/>
      <c r="EG399" s="88"/>
      <c r="EH399" s="88"/>
      <c r="EI399" s="88"/>
      <c r="EJ399" s="88"/>
      <c r="EK399" s="88"/>
      <c r="EL399" s="88"/>
      <c r="EM399" s="88"/>
      <c r="EN399" s="88"/>
      <c r="EO399" s="87"/>
      <c r="EP399" s="87"/>
      <c r="EQ399" s="87"/>
      <c r="ER399" s="87"/>
      <c r="ES399" s="87"/>
      <c r="ET399" s="87"/>
      <c r="EU399" s="87"/>
      <c r="EV399" s="87"/>
      <c r="EW399" s="85">
        <f t="shared" si="860"/>
        <v>15000000</v>
      </c>
      <c r="EX399" s="90">
        <f t="shared" si="860"/>
        <v>21000000</v>
      </c>
      <c r="EY399" s="90">
        <f t="shared" si="861"/>
        <v>17620000</v>
      </c>
      <c r="EZ399" s="90">
        <f t="shared" si="862"/>
        <v>17620000</v>
      </c>
      <c r="FA399" s="192"/>
      <c r="FB399" s="87"/>
      <c r="FC399" s="88"/>
      <c r="FD399" s="88"/>
      <c r="FE399" s="88"/>
      <c r="FF399" s="147"/>
      <c r="FG399" s="87"/>
      <c r="FH399" s="87"/>
      <c r="FI399" s="87"/>
      <c r="FJ399" s="87"/>
      <c r="FK399" s="87"/>
      <c r="FL399" s="88">
        <v>15000000</v>
      </c>
      <c r="FM399" s="87">
        <v>21000000</v>
      </c>
      <c r="FN399" s="87"/>
      <c r="FO399" s="87"/>
      <c r="FP399" s="87"/>
      <c r="FQ399" s="87"/>
      <c r="FR399" s="87"/>
      <c r="FS399" s="87"/>
      <c r="FT399" s="87"/>
      <c r="FU399" s="87"/>
      <c r="FV399" s="87"/>
      <c r="FW399" s="87"/>
      <c r="FX399" s="87"/>
      <c r="FY399" s="87"/>
      <c r="FZ399" s="87"/>
      <c r="GA399" s="87"/>
      <c r="GB399" s="87"/>
      <c r="GC399" s="87"/>
      <c r="GD399" s="87"/>
      <c r="GE399" s="87"/>
      <c r="GF399" s="87"/>
      <c r="GG399" s="87"/>
      <c r="GH399" s="87"/>
      <c r="GI399" s="87"/>
      <c r="GJ399" s="87"/>
      <c r="GK399" s="87"/>
      <c r="GL399" s="87"/>
      <c r="GM399" s="87"/>
      <c r="GN399" s="87"/>
      <c r="GO399" s="87"/>
      <c r="GP399" s="87"/>
      <c r="GQ399" s="87"/>
      <c r="GR399" s="87"/>
      <c r="GS399" s="87"/>
      <c r="GT399" s="87"/>
      <c r="GU399" s="85">
        <f t="shared" si="863"/>
        <v>15000000</v>
      </c>
      <c r="GV399" s="85">
        <f t="shared" si="864"/>
        <v>21000000</v>
      </c>
      <c r="GW399" s="85">
        <f t="shared" si="865"/>
        <v>0</v>
      </c>
      <c r="GX399" s="85">
        <f t="shared" si="866"/>
        <v>0</v>
      </c>
      <c r="GY399" s="85">
        <f t="shared" si="867"/>
        <v>0</v>
      </c>
      <c r="GZ399" s="772">
        <f t="shared" si="868"/>
        <v>60172500</v>
      </c>
      <c r="HA399" s="746" t="s">
        <v>1199</v>
      </c>
      <c r="HB399" s="303"/>
      <c r="HC399" s="303" t="s">
        <v>1538</v>
      </c>
    </row>
    <row r="400" spans="1:211" ht="149.25" customHeight="1" x14ac:dyDescent="0.2">
      <c r="A400" s="782"/>
      <c r="B400" s="372"/>
      <c r="C400" s="304"/>
      <c r="D400" s="730"/>
      <c r="E400" s="304"/>
      <c r="F400" s="304"/>
      <c r="G400" s="859">
        <v>271</v>
      </c>
      <c r="H400" s="393" t="s">
        <v>887</v>
      </c>
      <c r="I400" s="297" t="s">
        <v>886</v>
      </c>
      <c r="J400" s="284" t="s">
        <v>822</v>
      </c>
      <c r="K400" s="475">
        <v>17</v>
      </c>
      <c r="L400" s="333" t="s">
        <v>58</v>
      </c>
      <c r="M400" s="313">
        <v>12</v>
      </c>
      <c r="N400" s="313">
        <v>12</v>
      </c>
      <c r="O400" s="281">
        <v>12</v>
      </c>
      <c r="P400" s="646">
        <v>12</v>
      </c>
      <c r="Q400" s="313">
        <v>12</v>
      </c>
      <c r="R400" s="289"/>
      <c r="S400" s="432">
        <v>12</v>
      </c>
      <c r="T400" s="313">
        <v>12</v>
      </c>
      <c r="U400" s="313"/>
      <c r="V400" s="432">
        <v>12</v>
      </c>
      <c r="W400" s="313">
        <v>12</v>
      </c>
      <c r="X400" s="333"/>
      <c r="Y400" s="333">
        <v>12</v>
      </c>
      <c r="Z400" s="433">
        <f t="shared" si="851"/>
        <v>5.5644152595372108E-3</v>
      </c>
      <c r="AA400" s="287">
        <v>3</v>
      </c>
      <c r="AB400" s="284" t="s">
        <v>455</v>
      </c>
      <c r="AC400" s="56"/>
      <c r="AD400" s="55"/>
      <c r="AE400" s="54"/>
      <c r="AF400" s="54"/>
      <c r="AG400" s="55"/>
      <c r="AH400" s="55"/>
      <c r="AI400" s="55"/>
      <c r="AJ400" s="55"/>
      <c r="AK400" s="59">
        <v>26692500</v>
      </c>
      <c r="AL400" s="54">
        <v>28492500</v>
      </c>
      <c r="AM400" s="54">
        <v>20400000</v>
      </c>
      <c r="AN400" s="54">
        <v>20400000</v>
      </c>
      <c r="AO400" s="60"/>
      <c r="AP400" s="59"/>
      <c r="AQ400" s="59"/>
      <c r="AR400" s="55"/>
      <c r="AS400" s="56"/>
      <c r="AT400" s="55"/>
      <c r="AU400" s="54"/>
      <c r="AV400" s="54"/>
      <c r="AW400" s="56"/>
      <c r="AX400" s="55"/>
      <c r="AY400" s="55"/>
      <c r="AZ400" s="55"/>
      <c r="BA400" s="56"/>
      <c r="BB400" s="55"/>
      <c r="BC400" s="55"/>
      <c r="BD400" s="55"/>
      <c r="BE400" s="56"/>
      <c r="BF400" s="55"/>
      <c r="BG400" s="54"/>
      <c r="BH400" s="54"/>
      <c r="BI400" s="56"/>
      <c r="BJ400" s="55"/>
      <c r="BK400" s="55"/>
      <c r="BL400" s="55"/>
      <c r="BM400" s="53">
        <f t="shared" si="852"/>
        <v>26692500</v>
      </c>
      <c r="BN400" s="54">
        <f t="shared" si="853"/>
        <v>28492500</v>
      </c>
      <c r="BO400" s="54">
        <f t="shared" si="854"/>
        <v>20400000</v>
      </c>
      <c r="BP400" s="54">
        <f t="shared" si="855"/>
        <v>20400000</v>
      </c>
      <c r="BQ400" s="87"/>
      <c r="BR400" s="87"/>
      <c r="BS400" s="87"/>
      <c r="BT400" s="87"/>
      <c r="BU400" s="87"/>
      <c r="BV400" s="87">
        <v>17463333</v>
      </c>
      <c r="BW400" s="87">
        <v>17463333</v>
      </c>
      <c r="BX400" s="87">
        <v>17463333</v>
      </c>
      <c r="BY400" s="87"/>
      <c r="BZ400" s="88">
        <v>28492500</v>
      </c>
      <c r="CA400" s="86">
        <v>18440860</v>
      </c>
      <c r="CB400" s="86">
        <v>18440860</v>
      </c>
      <c r="CC400" s="86">
        <v>18440860</v>
      </c>
      <c r="CD400" s="86"/>
      <c r="CE400" s="87"/>
      <c r="CF400" s="87"/>
      <c r="CG400" s="87"/>
      <c r="CH400" s="87"/>
      <c r="CI400" s="87"/>
      <c r="CJ400" s="87"/>
      <c r="CK400" s="87"/>
      <c r="CL400" s="87"/>
      <c r="CM400" s="87"/>
      <c r="CN400" s="87"/>
      <c r="CO400" s="87"/>
      <c r="CP400" s="87"/>
      <c r="CQ400" s="87"/>
      <c r="CR400" s="87"/>
      <c r="CS400" s="87"/>
      <c r="CT400" s="87"/>
      <c r="CU400" s="87"/>
      <c r="CV400" s="87"/>
      <c r="CW400" s="87"/>
      <c r="CX400" s="87"/>
      <c r="CY400" s="87"/>
      <c r="CZ400" s="87"/>
      <c r="DA400" s="87"/>
      <c r="DB400" s="87"/>
      <c r="DC400" s="87"/>
      <c r="DD400" s="87"/>
      <c r="DE400" s="85">
        <f t="shared" si="856"/>
        <v>28492500</v>
      </c>
      <c r="DF400" s="100">
        <f>BR400+BV400+CA400+CF400+CJ400+CN400+CR400+CW400+DB400</f>
        <v>35904193</v>
      </c>
      <c r="DG400" s="100">
        <f>BS400+BW400+CB400+CG400+CK400+CO400+CS400+CX400+DC400</f>
        <v>35904193</v>
      </c>
      <c r="DH400" s="100">
        <f>BT400+BX400+CC400+CH400+CL400+CP400+CT400+CY400+DD400</f>
        <v>35904193</v>
      </c>
      <c r="DI400" s="100"/>
      <c r="DJ400" s="87"/>
      <c r="DK400" s="86"/>
      <c r="DL400" s="87"/>
      <c r="DM400" s="87"/>
      <c r="DN400" s="87"/>
      <c r="DO400" s="87"/>
      <c r="DP400" s="87"/>
      <c r="DQ400" s="87"/>
      <c r="DR400" s="87"/>
      <c r="DS400" s="88">
        <v>28492500</v>
      </c>
      <c r="DT400" s="87">
        <v>38500000</v>
      </c>
      <c r="DU400" s="87">
        <v>38500000</v>
      </c>
      <c r="DV400" s="87">
        <v>38500000</v>
      </c>
      <c r="DW400" s="87"/>
      <c r="DX400" s="87"/>
      <c r="DY400" s="87"/>
      <c r="DZ400" s="87"/>
      <c r="EA400" s="87"/>
      <c r="EB400" s="87"/>
      <c r="EC400" s="87"/>
      <c r="ED400" s="87"/>
      <c r="EE400" s="87"/>
      <c r="EF400" s="87"/>
      <c r="EG400" s="87"/>
      <c r="EH400" s="87"/>
      <c r="EI400" s="87"/>
      <c r="EJ400" s="87"/>
      <c r="EK400" s="87"/>
      <c r="EL400" s="87"/>
      <c r="EM400" s="87"/>
      <c r="EN400" s="87"/>
      <c r="EO400" s="87"/>
      <c r="EP400" s="87"/>
      <c r="EQ400" s="87"/>
      <c r="ER400" s="87"/>
      <c r="ES400" s="87"/>
      <c r="ET400" s="87"/>
      <c r="EU400" s="87"/>
      <c r="EV400" s="87"/>
      <c r="EW400" s="85">
        <f t="shared" si="860"/>
        <v>28492500</v>
      </c>
      <c r="EX400" s="90">
        <f t="shared" si="860"/>
        <v>38500000</v>
      </c>
      <c r="EY400" s="90">
        <f t="shared" si="861"/>
        <v>38500000</v>
      </c>
      <c r="EZ400" s="90">
        <f t="shared" si="862"/>
        <v>38500000</v>
      </c>
      <c r="FA400" s="192"/>
      <c r="FB400" s="87"/>
      <c r="FC400" s="88"/>
      <c r="FD400" s="88"/>
      <c r="FE400" s="88"/>
      <c r="FF400" s="147"/>
      <c r="FG400" s="87"/>
      <c r="FH400" s="87">
        <v>2030000</v>
      </c>
      <c r="FI400" s="87"/>
      <c r="FJ400" s="87"/>
      <c r="FK400" s="87"/>
      <c r="FL400" s="88">
        <v>28492500</v>
      </c>
      <c r="FM400" s="87">
        <v>38200000</v>
      </c>
      <c r="FN400" s="87">
        <v>17915000</v>
      </c>
      <c r="FO400" s="87">
        <v>7166000</v>
      </c>
      <c r="FP400" s="87"/>
      <c r="FQ400" s="87"/>
      <c r="FR400" s="87"/>
      <c r="FS400" s="87"/>
      <c r="FT400" s="87"/>
      <c r="FU400" s="87"/>
      <c r="FV400" s="87"/>
      <c r="FW400" s="87"/>
      <c r="FX400" s="87"/>
      <c r="FY400" s="87"/>
      <c r="FZ400" s="87"/>
      <c r="GA400" s="87"/>
      <c r="GB400" s="87"/>
      <c r="GC400" s="87"/>
      <c r="GD400" s="87"/>
      <c r="GE400" s="87"/>
      <c r="GF400" s="87"/>
      <c r="GG400" s="87"/>
      <c r="GH400" s="87"/>
      <c r="GI400" s="87"/>
      <c r="GJ400" s="87"/>
      <c r="GK400" s="87"/>
      <c r="GL400" s="87"/>
      <c r="GM400" s="87"/>
      <c r="GN400" s="87"/>
      <c r="GO400" s="87"/>
      <c r="GP400" s="87"/>
      <c r="GQ400" s="87"/>
      <c r="GR400" s="87"/>
      <c r="GS400" s="87"/>
      <c r="GT400" s="87"/>
      <c r="GU400" s="85">
        <f t="shared" si="863"/>
        <v>28492500</v>
      </c>
      <c r="GV400" s="85">
        <f t="shared" si="864"/>
        <v>40230000</v>
      </c>
      <c r="GW400" s="85">
        <f t="shared" si="865"/>
        <v>17915000</v>
      </c>
      <c r="GX400" s="85">
        <f t="shared" si="866"/>
        <v>7166000</v>
      </c>
      <c r="GY400" s="85">
        <f t="shared" si="867"/>
        <v>0</v>
      </c>
      <c r="GZ400" s="772">
        <f t="shared" si="868"/>
        <v>112170000</v>
      </c>
      <c r="HA400" s="746" t="s">
        <v>1200</v>
      </c>
      <c r="HB400" s="303"/>
      <c r="HC400" s="342" t="s">
        <v>1539</v>
      </c>
    </row>
    <row r="401" spans="1:211" ht="192.75" customHeight="1" x14ac:dyDescent="0.2">
      <c r="A401" s="782"/>
      <c r="B401" s="372"/>
      <c r="C401" s="304"/>
      <c r="D401" s="730"/>
      <c r="E401" s="304"/>
      <c r="F401" s="304"/>
      <c r="G401" s="859">
        <v>272</v>
      </c>
      <c r="H401" s="393" t="s">
        <v>888</v>
      </c>
      <c r="I401" s="297" t="s">
        <v>886</v>
      </c>
      <c r="J401" s="284" t="s">
        <v>822</v>
      </c>
      <c r="K401" s="475">
        <v>17</v>
      </c>
      <c r="L401" s="333" t="s">
        <v>58</v>
      </c>
      <c r="M401" s="313" t="s">
        <v>53</v>
      </c>
      <c r="N401" s="313">
        <v>12</v>
      </c>
      <c r="O401" s="281">
        <v>12</v>
      </c>
      <c r="P401" s="646">
        <v>12</v>
      </c>
      <c r="Q401" s="313">
        <v>12</v>
      </c>
      <c r="R401" s="289"/>
      <c r="S401" s="432">
        <v>12</v>
      </c>
      <c r="T401" s="313">
        <v>12</v>
      </c>
      <c r="U401" s="313"/>
      <c r="V401" s="432">
        <v>12</v>
      </c>
      <c r="W401" s="313">
        <v>12</v>
      </c>
      <c r="X401" s="333"/>
      <c r="Y401" s="333">
        <v>10</v>
      </c>
      <c r="Z401" s="433">
        <f t="shared" si="851"/>
        <v>3.475609756097561E-3</v>
      </c>
      <c r="AA401" s="287">
        <v>16</v>
      </c>
      <c r="AB401" s="284" t="s">
        <v>376</v>
      </c>
      <c r="AC401" s="56"/>
      <c r="AD401" s="55"/>
      <c r="AE401" s="54"/>
      <c r="AF401" s="54"/>
      <c r="AG401" s="55"/>
      <c r="AH401" s="55"/>
      <c r="AI401" s="55"/>
      <c r="AJ401" s="55"/>
      <c r="AK401" s="59">
        <v>16672500</v>
      </c>
      <c r="AL401" s="54">
        <v>15172500</v>
      </c>
      <c r="AM401" s="55">
        <v>14000000</v>
      </c>
      <c r="AN401" s="55">
        <v>14000000</v>
      </c>
      <c r="AO401" s="56"/>
      <c r="AP401" s="55"/>
      <c r="AQ401" s="55"/>
      <c r="AR401" s="55"/>
      <c r="AS401" s="56"/>
      <c r="AT401" s="55"/>
      <c r="AU401" s="54"/>
      <c r="AV401" s="54"/>
      <c r="AW401" s="56"/>
      <c r="AX401" s="55"/>
      <c r="AY401" s="55"/>
      <c r="AZ401" s="55"/>
      <c r="BA401" s="56"/>
      <c r="BB401" s="55"/>
      <c r="BC401" s="55"/>
      <c r="BD401" s="55"/>
      <c r="BE401" s="56"/>
      <c r="BF401" s="55"/>
      <c r="BG401" s="54"/>
      <c r="BH401" s="54"/>
      <c r="BI401" s="56"/>
      <c r="BJ401" s="55"/>
      <c r="BK401" s="55"/>
      <c r="BL401" s="55"/>
      <c r="BM401" s="53">
        <f t="shared" si="852"/>
        <v>16672500</v>
      </c>
      <c r="BN401" s="54">
        <f t="shared" si="853"/>
        <v>15172500</v>
      </c>
      <c r="BO401" s="54">
        <f t="shared" si="854"/>
        <v>14000000</v>
      </c>
      <c r="BP401" s="54">
        <f t="shared" si="855"/>
        <v>14000000</v>
      </c>
      <c r="BQ401" s="87"/>
      <c r="BR401" s="87"/>
      <c r="BS401" s="87"/>
      <c r="BT401" s="87"/>
      <c r="BU401" s="87"/>
      <c r="BV401" s="87">
        <v>17500000</v>
      </c>
      <c r="BW401" s="87">
        <v>17463333</v>
      </c>
      <c r="BX401" s="87">
        <v>17463333</v>
      </c>
      <c r="BY401" s="87"/>
      <c r="BZ401" s="88">
        <v>15000000</v>
      </c>
      <c r="CA401" s="86">
        <v>15000000</v>
      </c>
      <c r="CB401" s="86">
        <v>14995333</v>
      </c>
      <c r="CC401" s="86">
        <v>14995333</v>
      </c>
      <c r="CD401" s="86"/>
      <c r="CE401" s="87"/>
      <c r="CF401" s="87"/>
      <c r="CG401" s="87"/>
      <c r="CH401" s="87"/>
      <c r="CI401" s="87"/>
      <c r="CJ401" s="87"/>
      <c r="CK401" s="87"/>
      <c r="CL401" s="87"/>
      <c r="CM401" s="87"/>
      <c r="CN401" s="87"/>
      <c r="CO401" s="87"/>
      <c r="CP401" s="87"/>
      <c r="CQ401" s="87"/>
      <c r="CR401" s="87"/>
      <c r="CS401" s="87"/>
      <c r="CT401" s="87"/>
      <c r="CU401" s="87"/>
      <c r="CV401" s="87"/>
      <c r="CW401" s="87"/>
      <c r="CX401" s="87"/>
      <c r="CY401" s="87"/>
      <c r="CZ401" s="87"/>
      <c r="DA401" s="87"/>
      <c r="DB401" s="87"/>
      <c r="DC401" s="87"/>
      <c r="DD401" s="87"/>
      <c r="DE401" s="85">
        <f t="shared" si="856"/>
        <v>15000000</v>
      </c>
      <c r="DF401" s="100">
        <f t="shared" si="857"/>
        <v>32500000</v>
      </c>
      <c r="DG401" s="100">
        <f t="shared" si="858"/>
        <v>32458666</v>
      </c>
      <c r="DH401" s="100">
        <f t="shared" si="859"/>
        <v>32458666</v>
      </c>
      <c r="DI401" s="100"/>
      <c r="DJ401" s="87"/>
      <c r="DK401" s="86"/>
      <c r="DL401" s="87"/>
      <c r="DM401" s="87"/>
      <c r="DN401" s="87"/>
      <c r="DO401" s="87"/>
      <c r="DP401" s="87"/>
      <c r="DQ401" s="87"/>
      <c r="DR401" s="87"/>
      <c r="DS401" s="88">
        <v>15000000</v>
      </c>
      <c r="DT401" s="87">
        <v>38500000</v>
      </c>
      <c r="DU401" s="87">
        <v>36246667</v>
      </c>
      <c r="DV401" s="87">
        <v>36246667</v>
      </c>
      <c r="DW401" s="87"/>
      <c r="DX401" s="87"/>
      <c r="DY401" s="87"/>
      <c r="DZ401" s="87"/>
      <c r="EA401" s="87"/>
      <c r="EB401" s="87"/>
      <c r="EC401" s="87"/>
      <c r="ED401" s="87"/>
      <c r="EE401" s="87"/>
      <c r="EF401" s="87"/>
      <c r="EG401" s="87"/>
      <c r="EH401" s="87"/>
      <c r="EI401" s="87"/>
      <c r="EJ401" s="87"/>
      <c r="EK401" s="87"/>
      <c r="EL401" s="87"/>
      <c r="EM401" s="87"/>
      <c r="EN401" s="87"/>
      <c r="EO401" s="87"/>
      <c r="EP401" s="87"/>
      <c r="EQ401" s="87"/>
      <c r="ER401" s="87"/>
      <c r="ES401" s="87"/>
      <c r="ET401" s="87"/>
      <c r="EU401" s="87"/>
      <c r="EV401" s="87"/>
      <c r="EW401" s="85">
        <f t="shared" si="860"/>
        <v>15000000</v>
      </c>
      <c r="EX401" s="90">
        <f t="shared" si="860"/>
        <v>38500000</v>
      </c>
      <c r="EY401" s="90">
        <f t="shared" si="861"/>
        <v>36246667</v>
      </c>
      <c r="EZ401" s="90">
        <f t="shared" si="862"/>
        <v>36246667</v>
      </c>
      <c r="FA401" s="192"/>
      <c r="FB401" s="87"/>
      <c r="FC401" s="88"/>
      <c r="FD401" s="88"/>
      <c r="FE401" s="88"/>
      <c r="FF401" s="147"/>
      <c r="FG401" s="87"/>
      <c r="FH401" s="87">
        <v>2030000</v>
      </c>
      <c r="FI401" s="87"/>
      <c r="FJ401" s="87"/>
      <c r="FK401" s="87"/>
      <c r="FL401" s="88">
        <v>15000000</v>
      </c>
      <c r="FM401" s="87">
        <v>38200000</v>
      </c>
      <c r="FN401" s="87">
        <v>17915000</v>
      </c>
      <c r="FO401" s="87">
        <v>7166000</v>
      </c>
      <c r="FP401" s="87"/>
      <c r="FQ401" s="87"/>
      <c r="FR401" s="87"/>
      <c r="FS401" s="87"/>
      <c r="FT401" s="87"/>
      <c r="FU401" s="87"/>
      <c r="FV401" s="87"/>
      <c r="FW401" s="87"/>
      <c r="FX401" s="87"/>
      <c r="FY401" s="87"/>
      <c r="FZ401" s="87"/>
      <c r="GA401" s="87"/>
      <c r="GB401" s="87"/>
      <c r="GC401" s="87"/>
      <c r="GD401" s="87"/>
      <c r="GE401" s="87"/>
      <c r="GF401" s="87"/>
      <c r="GG401" s="87"/>
      <c r="GH401" s="87"/>
      <c r="GI401" s="87"/>
      <c r="GJ401" s="87"/>
      <c r="GK401" s="87"/>
      <c r="GL401" s="87"/>
      <c r="GM401" s="87"/>
      <c r="GN401" s="87"/>
      <c r="GO401" s="87"/>
      <c r="GP401" s="87"/>
      <c r="GQ401" s="87"/>
      <c r="GR401" s="87"/>
      <c r="GS401" s="87"/>
      <c r="GT401" s="87"/>
      <c r="GU401" s="85">
        <f t="shared" si="863"/>
        <v>15000000</v>
      </c>
      <c r="GV401" s="85">
        <f t="shared" si="864"/>
        <v>40230000</v>
      </c>
      <c r="GW401" s="85">
        <f t="shared" si="865"/>
        <v>17915000</v>
      </c>
      <c r="GX401" s="85">
        <f t="shared" si="866"/>
        <v>7166000</v>
      </c>
      <c r="GY401" s="85">
        <f t="shared" si="867"/>
        <v>0</v>
      </c>
      <c r="GZ401" s="772">
        <f t="shared" si="868"/>
        <v>61672500</v>
      </c>
      <c r="HA401" s="746" t="s">
        <v>1201</v>
      </c>
      <c r="HB401" s="303"/>
      <c r="HC401" s="280" t="s">
        <v>1540</v>
      </c>
    </row>
    <row r="402" spans="1:211" ht="102.75" customHeight="1" x14ac:dyDescent="0.2">
      <c r="A402" s="782"/>
      <c r="B402" s="372"/>
      <c r="C402" s="304"/>
      <c r="D402" s="730"/>
      <c r="E402" s="304"/>
      <c r="F402" s="304"/>
      <c r="G402" s="859">
        <v>273</v>
      </c>
      <c r="H402" s="393" t="s">
        <v>889</v>
      </c>
      <c r="I402" s="297" t="s">
        <v>884</v>
      </c>
      <c r="J402" s="284" t="s">
        <v>822</v>
      </c>
      <c r="K402" s="475">
        <v>17</v>
      </c>
      <c r="L402" s="333" t="s">
        <v>58</v>
      </c>
      <c r="M402" s="313">
        <v>12</v>
      </c>
      <c r="N402" s="313">
        <v>12</v>
      </c>
      <c r="O402" s="281">
        <v>12</v>
      </c>
      <c r="P402" s="646">
        <v>12</v>
      </c>
      <c r="Q402" s="313">
        <v>12</v>
      </c>
      <c r="R402" s="289"/>
      <c r="S402" s="432">
        <v>12</v>
      </c>
      <c r="T402" s="313">
        <v>12</v>
      </c>
      <c r="U402" s="313"/>
      <c r="V402" s="432">
        <v>12</v>
      </c>
      <c r="W402" s="313">
        <v>12</v>
      </c>
      <c r="X402" s="333"/>
      <c r="Y402" s="333">
        <v>4</v>
      </c>
      <c r="Z402" s="433">
        <f t="shared" si="851"/>
        <v>5.5711903272878888E-4</v>
      </c>
      <c r="AA402" s="287">
        <v>17</v>
      </c>
      <c r="AB402" s="284" t="s">
        <v>837</v>
      </c>
      <c r="AC402" s="56"/>
      <c r="AD402" s="55"/>
      <c r="AE402" s="54"/>
      <c r="AF402" s="54"/>
      <c r="AG402" s="56"/>
      <c r="AH402" s="55"/>
      <c r="AI402" s="55"/>
      <c r="AJ402" s="55"/>
      <c r="AK402" s="59">
        <v>2672500</v>
      </c>
      <c r="AL402" s="54">
        <v>2672500</v>
      </c>
      <c r="AM402" s="54">
        <v>0</v>
      </c>
      <c r="AN402" s="54">
        <v>0</v>
      </c>
      <c r="AO402" s="60"/>
      <c r="AP402" s="59"/>
      <c r="AQ402" s="59"/>
      <c r="AR402" s="55"/>
      <c r="AS402" s="56"/>
      <c r="AT402" s="55"/>
      <c r="AU402" s="54"/>
      <c r="AV402" s="54"/>
      <c r="AW402" s="56"/>
      <c r="AX402" s="55"/>
      <c r="AY402" s="55"/>
      <c r="AZ402" s="55"/>
      <c r="BA402" s="56"/>
      <c r="BB402" s="55"/>
      <c r="BC402" s="55"/>
      <c r="BD402" s="55"/>
      <c r="BE402" s="56"/>
      <c r="BF402" s="55"/>
      <c r="BG402" s="54"/>
      <c r="BH402" s="54"/>
      <c r="BI402" s="56"/>
      <c r="BJ402" s="55"/>
      <c r="BK402" s="55"/>
      <c r="BL402" s="55"/>
      <c r="BM402" s="53">
        <f t="shared" si="852"/>
        <v>2672500</v>
      </c>
      <c r="BN402" s="54">
        <f t="shared" si="853"/>
        <v>2672500</v>
      </c>
      <c r="BO402" s="54">
        <f t="shared" si="854"/>
        <v>0</v>
      </c>
      <c r="BP402" s="54">
        <f t="shared" si="855"/>
        <v>0</v>
      </c>
      <c r="BQ402" s="87"/>
      <c r="BR402" s="87"/>
      <c r="BS402" s="87"/>
      <c r="BT402" s="87"/>
      <c r="BU402" s="87"/>
      <c r="BV402" s="87"/>
      <c r="BW402" s="87"/>
      <c r="BX402" s="87"/>
      <c r="BY402" s="87"/>
      <c r="BZ402" s="88">
        <v>2672500</v>
      </c>
      <c r="CA402" s="86">
        <v>2672500</v>
      </c>
      <c r="CB402" s="86">
        <v>2672500</v>
      </c>
      <c r="CC402" s="86">
        <v>2672500</v>
      </c>
      <c r="CD402" s="86"/>
      <c r="CE402" s="87"/>
      <c r="CF402" s="87"/>
      <c r="CG402" s="87"/>
      <c r="CH402" s="87"/>
      <c r="CI402" s="87"/>
      <c r="CJ402" s="87"/>
      <c r="CK402" s="87"/>
      <c r="CL402" s="87"/>
      <c r="CM402" s="87"/>
      <c r="CN402" s="87"/>
      <c r="CO402" s="87"/>
      <c r="CP402" s="87"/>
      <c r="CQ402" s="87"/>
      <c r="CR402" s="87"/>
      <c r="CS402" s="87"/>
      <c r="CT402" s="87"/>
      <c r="CU402" s="87"/>
      <c r="CV402" s="87"/>
      <c r="CW402" s="87"/>
      <c r="CX402" s="87"/>
      <c r="CY402" s="87"/>
      <c r="CZ402" s="87"/>
      <c r="DA402" s="87"/>
      <c r="DB402" s="87"/>
      <c r="DC402" s="87"/>
      <c r="DD402" s="87"/>
      <c r="DE402" s="85">
        <f t="shared" si="856"/>
        <v>2672500</v>
      </c>
      <c r="DF402" s="100">
        <f t="shared" si="857"/>
        <v>2672500</v>
      </c>
      <c r="DG402" s="100">
        <f t="shared" si="858"/>
        <v>2672500</v>
      </c>
      <c r="DH402" s="100">
        <f t="shared" si="859"/>
        <v>2672500</v>
      </c>
      <c r="DI402" s="100"/>
      <c r="DJ402" s="87"/>
      <c r="DK402" s="86"/>
      <c r="DL402" s="87"/>
      <c r="DM402" s="87"/>
      <c r="DN402" s="87"/>
      <c r="DO402" s="87"/>
      <c r="DP402" s="87"/>
      <c r="DQ402" s="87"/>
      <c r="DR402" s="87"/>
      <c r="DS402" s="88">
        <v>2672500</v>
      </c>
      <c r="DT402" s="87">
        <v>2000000</v>
      </c>
      <c r="DU402" s="87">
        <v>2000000</v>
      </c>
      <c r="DV402" s="87">
        <v>2000000</v>
      </c>
      <c r="DW402" s="87"/>
      <c r="DX402" s="87"/>
      <c r="DY402" s="87"/>
      <c r="DZ402" s="87"/>
      <c r="EA402" s="87"/>
      <c r="EB402" s="87"/>
      <c r="EC402" s="87"/>
      <c r="ED402" s="87"/>
      <c r="EE402" s="87"/>
      <c r="EF402" s="87"/>
      <c r="EG402" s="87"/>
      <c r="EH402" s="87"/>
      <c r="EI402" s="87"/>
      <c r="EJ402" s="87"/>
      <c r="EK402" s="87"/>
      <c r="EL402" s="87"/>
      <c r="EM402" s="87"/>
      <c r="EN402" s="87"/>
      <c r="EO402" s="87"/>
      <c r="EP402" s="87"/>
      <c r="EQ402" s="87"/>
      <c r="ER402" s="87"/>
      <c r="ES402" s="87"/>
      <c r="ET402" s="87"/>
      <c r="EU402" s="87"/>
      <c r="EV402" s="87"/>
      <c r="EW402" s="85">
        <f t="shared" si="860"/>
        <v>2672500</v>
      </c>
      <c r="EX402" s="90">
        <f t="shared" si="860"/>
        <v>2000000</v>
      </c>
      <c r="EY402" s="90">
        <f t="shared" si="861"/>
        <v>2000000</v>
      </c>
      <c r="EZ402" s="90">
        <f t="shared" si="862"/>
        <v>2000000</v>
      </c>
      <c r="FA402" s="192"/>
      <c r="FB402" s="87"/>
      <c r="FC402" s="88"/>
      <c r="FD402" s="88"/>
      <c r="FE402" s="88"/>
      <c r="FF402" s="147"/>
      <c r="FG402" s="87"/>
      <c r="FH402" s="87"/>
      <c r="FI402" s="87"/>
      <c r="FJ402" s="87"/>
      <c r="FK402" s="87"/>
      <c r="FL402" s="88">
        <v>2672500</v>
      </c>
      <c r="FM402" s="87">
        <v>1900000</v>
      </c>
      <c r="FN402" s="87"/>
      <c r="FO402" s="87"/>
      <c r="FP402" s="87"/>
      <c r="FQ402" s="87"/>
      <c r="FR402" s="87"/>
      <c r="FS402" s="87"/>
      <c r="FT402" s="87"/>
      <c r="FU402" s="87"/>
      <c r="FV402" s="87"/>
      <c r="FW402" s="87"/>
      <c r="FX402" s="87"/>
      <c r="FY402" s="87"/>
      <c r="FZ402" s="87"/>
      <c r="GA402" s="87"/>
      <c r="GB402" s="87"/>
      <c r="GC402" s="87"/>
      <c r="GD402" s="87"/>
      <c r="GE402" s="87"/>
      <c r="GF402" s="87"/>
      <c r="GG402" s="87"/>
      <c r="GH402" s="87"/>
      <c r="GI402" s="87"/>
      <c r="GJ402" s="87"/>
      <c r="GK402" s="87"/>
      <c r="GL402" s="87"/>
      <c r="GM402" s="87"/>
      <c r="GN402" s="87"/>
      <c r="GO402" s="87"/>
      <c r="GP402" s="87"/>
      <c r="GQ402" s="87"/>
      <c r="GR402" s="87"/>
      <c r="GS402" s="87"/>
      <c r="GT402" s="87"/>
      <c r="GU402" s="85">
        <f t="shared" si="863"/>
        <v>2672500</v>
      </c>
      <c r="GV402" s="85">
        <f t="shared" si="864"/>
        <v>1900000</v>
      </c>
      <c r="GW402" s="85">
        <f t="shared" si="865"/>
        <v>0</v>
      </c>
      <c r="GX402" s="85">
        <f t="shared" si="866"/>
        <v>0</v>
      </c>
      <c r="GY402" s="85">
        <f t="shared" si="867"/>
        <v>0</v>
      </c>
      <c r="GZ402" s="772">
        <f t="shared" si="868"/>
        <v>10690000</v>
      </c>
      <c r="HA402" s="746" t="s">
        <v>1202</v>
      </c>
      <c r="HB402" s="303"/>
      <c r="HC402" s="342" t="s">
        <v>1541</v>
      </c>
    </row>
    <row r="403" spans="1:211" ht="83.25" customHeight="1" x14ac:dyDescent="0.2">
      <c r="A403" s="782"/>
      <c r="B403" s="372"/>
      <c r="C403" s="300"/>
      <c r="D403" s="731"/>
      <c r="E403" s="300"/>
      <c r="F403" s="300"/>
      <c r="G403" s="859">
        <v>274</v>
      </c>
      <c r="H403" s="393" t="s">
        <v>890</v>
      </c>
      <c r="I403" s="297" t="s">
        <v>884</v>
      </c>
      <c r="J403" s="284" t="s">
        <v>822</v>
      </c>
      <c r="K403" s="475">
        <v>17</v>
      </c>
      <c r="L403" s="333" t="s">
        <v>58</v>
      </c>
      <c r="M403" s="313" t="s">
        <v>53</v>
      </c>
      <c r="N403" s="313">
        <v>12</v>
      </c>
      <c r="O403" s="281">
        <v>12</v>
      </c>
      <c r="P403" s="646">
        <v>12</v>
      </c>
      <c r="Q403" s="313">
        <v>12</v>
      </c>
      <c r="R403" s="289"/>
      <c r="S403" s="660">
        <v>12</v>
      </c>
      <c r="T403" s="313">
        <v>12</v>
      </c>
      <c r="U403" s="313"/>
      <c r="V403" s="432">
        <v>12</v>
      </c>
      <c r="W403" s="313">
        <v>12</v>
      </c>
      <c r="X403" s="333"/>
      <c r="Y403" s="333">
        <v>6</v>
      </c>
      <c r="Z403" s="433">
        <f t="shared" si="851"/>
        <v>2.6417552637064833E-3</v>
      </c>
      <c r="AA403" s="286">
        <v>16</v>
      </c>
      <c r="AB403" s="285" t="s">
        <v>376</v>
      </c>
      <c r="AC403" s="56"/>
      <c r="AD403" s="55"/>
      <c r="AE403" s="54"/>
      <c r="AF403" s="54"/>
      <c r="AG403" s="56"/>
      <c r="AH403" s="55"/>
      <c r="AI403" s="55"/>
      <c r="AJ403" s="55"/>
      <c r="AK403" s="59">
        <v>12672500</v>
      </c>
      <c r="AL403" s="54">
        <v>12672500</v>
      </c>
      <c r="AM403" s="55">
        <v>9166666</v>
      </c>
      <c r="AN403" s="54">
        <v>9166666</v>
      </c>
      <c r="AO403" s="60"/>
      <c r="AP403" s="59"/>
      <c r="AQ403" s="59"/>
      <c r="AR403" s="55"/>
      <c r="AS403" s="56"/>
      <c r="AT403" s="55"/>
      <c r="AU403" s="54"/>
      <c r="AV403" s="54"/>
      <c r="AW403" s="56"/>
      <c r="AX403" s="55"/>
      <c r="AY403" s="55"/>
      <c r="AZ403" s="55"/>
      <c r="BA403" s="56"/>
      <c r="BB403" s="55"/>
      <c r="BC403" s="55"/>
      <c r="BD403" s="55"/>
      <c r="BE403" s="56"/>
      <c r="BF403" s="55"/>
      <c r="BG403" s="54"/>
      <c r="BH403" s="54"/>
      <c r="BI403" s="56"/>
      <c r="BJ403" s="55"/>
      <c r="BK403" s="55"/>
      <c r="BL403" s="55"/>
      <c r="BM403" s="53">
        <f t="shared" si="852"/>
        <v>12672500</v>
      </c>
      <c r="BN403" s="54">
        <f t="shared" si="853"/>
        <v>12672500</v>
      </c>
      <c r="BO403" s="54">
        <f t="shared" si="854"/>
        <v>9166666</v>
      </c>
      <c r="BP403" s="54">
        <f t="shared" si="855"/>
        <v>9166666</v>
      </c>
      <c r="BQ403" s="87"/>
      <c r="BR403" s="87"/>
      <c r="BS403" s="87"/>
      <c r="BT403" s="87"/>
      <c r="BU403" s="87"/>
      <c r="BV403" s="87"/>
      <c r="BW403" s="87"/>
      <c r="BX403" s="87"/>
      <c r="BY403" s="87"/>
      <c r="BZ403" s="88">
        <v>14135000</v>
      </c>
      <c r="CA403" s="86">
        <v>14135000</v>
      </c>
      <c r="CB403" s="86">
        <v>935000</v>
      </c>
      <c r="CC403" s="86">
        <v>935000</v>
      </c>
      <c r="CD403" s="86"/>
      <c r="CE403" s="87"/>
      <c r="CF403" s="87"/>
      <c r="CG403" s="87"/>
      <c r="CH403" s="87"/>
      <c r="CI403" s="87"/>
      <c r="CJ403" s="87"/>
      <c r="CK403" s="87"/>
      <c r="CL403" s="87"/>
      <c r="CM403" s="87"/>
      <c r="CN403" s="87"/>
      <c r="CO403" s="87"/>
      <c r="CP403" s="87"/>
      <c r="CQ403" s="87"/>
      <c r="CR403" s="87"/>
      <c r="CS403" s="87"/>
      <c r="CT403" s="87"/>
      <c r="CU403" s="87"/>
      <c r="CV403" s="87"/>
      <c r="CW403" s="87"/>
      <c r="CX403" s="87"/>
      <c r="CY403" s="87"/>
      <c r="CZ403" s="87"/>
      <c r="DA403" s="87"/>
      <c r="DB403" s="87"/>
      <c r="DC403" s="87"/>
      <c r="DD403" s="87"/>
      <c r="DE403" s="85">
        <f t="shared" si="856"/>
        <v>14135000</v>
      </c>
      <c r="DF403" s="100">
        <f t="shared" si="857"/>
        <v>14135000</v>
      </c>
      <c r="DG403" s="100">
        <f t="shared" si="858"/>
        <v>935000</v>
      </c>
      <c r="DH403" s="100">
        <f t="shared" si="859"/>
        <v>935000</v>
      </c>
      <c r="DI403" s="100"/>
      <c r="DJ403" s="87"/>
      <c r="DK403" s="86"/>
      <c r="DL403" s="87"/>
      <c r="DM403" s="87"/>
      <c r="DN403" s="87"/>
      <c r="DO403" s="87">
        <v>9000000</v>
      </c>
      <c r="DP403" s="87">
        <v>8200000</v>
      </c>
      <c r="DQ403" s="87">
        <v>8200000</v>
      </c>
      <c r="DR403" s="87"/>
      <c r="DS403" s="88">
        <v>14135000</v>
      </c>
      <c r="DT403" s="87">
        <v>21000000</v>
      </c>
      <c r="DU403" s="87">
        <v>21000000</v>
      </c>
      <c r="DV403" s="87">
        <v>21000000</v>
      </c>
      <c r="DW403" s="87"/>
      <c r="DX403" s="87"/>
      <c r="DY403" s="87"/>
      <c r="DZ403" s="87"/>
      <c r="EA403" s="87"/>
      <c r="EB403" s="87"/>
      <c r="EC403" s="87"/>
      <c r="ED403" s="87"/>
      <c r="EE403" s="87"/>
      <c r="EF403" s="87"/>
      <c r="EG403" s="87"/>
      <c r="EH403" s="87"/>
      <c r="EI403" s="87"/>
      <c r="EJ403" s="87"/>
      <c r="EK403" s="87"/>
      <c r="EL403" s="87"/>
      <c r="EM403" s="87"/>
      <c r="EN403" s="87"/>
      <c r="EO403" s="87"/>
      <c r="EP403" s="87"/>
      <c r="EQ403" s="87"/>
      <c r="ER403" s="87"/>
      <c r="ES403" s="87"/>
      <c r="ET403" s="87"/>
      <c r="EU403" s="87"/>
      <c r="EV403" s="87"/>
      <c r="EW403" s="85">
        <f t="shared" si="860"/>
        <v>14135000</v>
      </c>
      <c r="EX403" s="90">
        <f t="shared" si="860"/>
        <v>30000000</v>
      </c>
      <c r="EY403" s="90">
        <f t="shared" si="861"/>
        <v>29200000</v>
      </c>
      <c r="EZ403" s="90">
        <f t="shared" si="862"/>
        <v>29200000</v>
      </c>
      <c r="FA403" s="192"/>
      <c r="FB403" s="87"/>
      <c r="FC403" s="88"/>
      <c r="FD403" s="88"/>
      <c r="FE403" s="88"/>
      <c r="FF403" s="147"/>
      <c r="FG403" s="87"/>
      <c r="FH403" s="87">
        <v>15660000</v>
      </c>
      <c r="FI403" s="87"/>
      <c r="FJ403" s="87"/>
      <c r="FK403" s="87"/>
      <c r="FL403" s="88">
        <v>14135000</v>
      </c>
      <c r="FM403" s="87">
        <v>20500000</v>
      </c>
      <c r="FN403" s="87">
        <v>15884633</v>
      </c>
      <c r="FO403" s="87"/>
      <c r="FP403" s="87"/>
      <c r="FQ403" s="87"/>
      <c r="FR403" s="87"/>
      <c r="FS403" s="87"/>
      <c r="FT403" s="87"/>
      <c r="FU403" s="87"/>
      <c r="FV403" s="87"/>
      <c r="FW403" s="87"/>
      <c r="FX403" s="87"/>
      <c r="FY403" s="87"/>
      <c r="FZ403" s="87"/>
      <c r="GA403" s="87"/>
      <c r="GB403" s="87"/>
      <c r="GC403" s="87"/>
      <c r="GD403" s="87"/>
      <c r="GE403" s="87"/>
      <c r="GF403" s="87"/>
      <c r="GG403" s="87"/>
      <c r="GH403" s="87"/>
      <c r="GI403" s="87"/>
      <c r="GJ403" s="87"/>
      <c r="GK403" s="87"/>
      <c r="GL403" s="87"/>
      <c r="GM403" s="87"/>
      <c r="GN403" s="87"/>
      <c r="GO403" s="87"/>
      <c r="GP403" s="87"/>
      <c r="GQ403" s="87"/>
      <c r="GR403" s="87"/>
      <c r="GS403" s="87"/>
      <c r="GT403" s="87"/>
      <c r="GU403" s="85">
        <f t="shared" si="863"/>
        <v>14135000</v>
      </c>
      <c r="GV403" s="85">
        <f t="shared" si="864"/>
        <v>36160000</v>
      </c>
      <c r="GW403" s="85">
        <f t="shared" si="865"/>
        <v>15884633</v>
      </c>
      <c r="GX403" s="85">
        <f t="shared" si="866"/>
        <v>0</v>
      </c>
      <c r="GY403" s="85">
        <f t="shared" si="867"/>
        <v>0</v>
      </c>
      <c r="GZ403" s="772">
        <f t="shared" si="868"/>
        <v>55077500</v>
      </c>
      <c r="HA403" s="746" t="s">
        <v>1203</v>
      </c>
      <c r="HB403" s="303"/>
      <c r="HC403" s="342" t="s">
        <v>1502</v>
      </c>
    </row>
    <row r="404" spans="1:211" ht="24.75" customHeight="1" x14ac:dyDescent="0.2">
      <c r="A404" s="782"/>
      <c r="B404" s="372"/>
      <c r="C404" s="266">
        <v>88</v>
      </c>
      <c r="D404" s="267" t="s">
        <v>891</v>
      </c>
      <c r="E404" s="270"/>
      <c r="F404" s="270"/>
      <c r="G404" s="271"/>
      <c r="H404" s="271"/>
      <c r="I404" s="271"/>
      <c r="J404" s="271"/>
      <c r="K404" s="271"/>
      <c r="L404" s="271"/>
      <c r="M404" s="271"/>
      <c r="N404" s="271"/>
      <c r="O404" s="271"/>
      <c r="P404" s="271"/>
      <c r="Q404" s="271"/>
      <c r="R404" s="271"/>
      <c r="S404" s="271"/>
      <c r="T404" s="271"/>
      <c r="U404" s="271"/>
      <c r="V404" s="271"/>
      <c r="W404" s="271"/>
      <c r="X404" s="271"/>
      <c r="Y404" s="271"/>
      <c r="Z404" s="271"/>
      <c r="AA404" s="271"/>
      <c r="AB404" s="271"/>
      <c r="AC404" s="51">
        <f t="shared" ref="AC404:BL404" si="869">SUM(AC405:AC409)</f>
        <v>0</v>
      </c>
      <c r="AD404" s="51">
        <f t="shared" si="869"/>
        <v>0</v>
      </c>
      <c r="AE404" s="51">
        <f t="shared" si="869"/>
        <v>0</v>
      </c>
      <c r="AF404" s="51">
        <f t="shared" si="869"/>
        <v>0</v>
      </c>
      <c r="AG404" s="51">
        <f t="shared" si="869"/>
        <v>64260244</v>
      </c>
      <c r="AH404" s="51">
        <f t="shared" si="869"/>
        <v>46963067.460000001</v>
      </c>
      <c r="AI404" s="51">
        <f t="shared" si="869"/>
        <v>12320000</v>
      </c>
      <c r="AJ404" s="51">
        <f t="shared" si="869"/>
        <v>12320000</v>
      </c>
      <c r="AK404" s="51">
        <f t="shared" si="869"/>
        <v>955795535</v>
      </c>
      <c r="AL404" s="51">
        <f t="shared" si="869"/>
        <v>955795535</v>
      </c>
      <c r="AM404" s="51">
        <f t="shared" si="869"/>
        <v>928222141</v>
      </c>
      <c r="AN404" s="51">
        <f t="shared" si="869"/>
        <v>867988562</v>
      </c>
      <c r="AO404" s="51">
        <f t="shared" si="869"/>
        <v>435000000</v>
      </c>
      <c r="AP404" s="51">
        <f t="shared" si="869"/>
        <v>170000000</v>
      </c>
      <c r="AQ404" s="51">
        <f t="shared" si="869"/>
        <v>164266414</v>
      </c>
      <c r="AR404" s="51">
        <f t="shared" si="869"/>
        <v>125928628</v>
      </c>
      <c r="AS404" s="51">
        <f t="shared" si="869"/>
        <v>0</v>
      </c>
      <c r="AT404" s="51">
        <f t="shared" si="869"/>
        <v>0</v>
      </c>
      <c r="AU404" s="51">
        <f t="shared" si="869"/>
        <v>0</v>
      </c>
      <c r="AV404" s="51">
        <f t="shared" si="869"/>
        <v>0</v>
      </c>
      <c r="AW404" s="51">
        <f t="shared" si="869"/>
        <v>0</v>
      </c>
      <c r="AX404" s="51">
        <f t="shared" si="869"/>
        <v>0</v>
      </c>
      <c r="AY404" s="51">
        <f t="shared" si="869"/>
        <v>0</v>
      </c>
      <c r="AZ404" s="51">
        <f t="shared" si="869"/>
        <v>0</v>
      </c>
      <c r="BA404" s="51">
        <f t="shared" si="869"/>
        <v>0</v>
      </c>
      <c r="BB404" s="51">
        <f t="shared" si="869"/>
        <v>0</v>
      </c>
      <c r="BC404" s="51">
        <f t="shared" si="869"/>
        <v>0</v>
      </c>
      <c r="BD404" s="51">
        <f t="shared" si="869"/>
        <v>0</v>
      </c>
      <c r="BE404" s="51">
        <f t="shared" si="869"/>
        <v>0</v>
      </c>
      <c r="BF404" s="51">
        <f t="shared" si="869"/>
        <v>0</v>
      </c>
      <c r="BG404" s="51">
        <f t="shared" si="869"/>
        <v>0</v>
      </c>
      <c r="BH404" s="51">
        <f t="shared" si="869"/>
        <v>0</v>
      </c>
      <c r="BI404" s="51">
        <f t="shared" si="869"/>
        <v>0</v>
      </c>
      <c r="BJ404" s="51">
        <f t="shared" si="869"/>
        <v>0</v>
      </c>
      <c r="BK404" s="51">
        <f t="shared" si="869"/>
        <v>0</v>
      </c>
      <c r="BL404" s="51">
        <f t="shared" si="869"/>
        <v>0</v>
      </c>
      <c r="BM404" s="51">
        <f t="shared" ref="BM404:DX404" si="870">SUM(BM405:BM409)</f>
        <v>1455055779</v>
      </c>
      <c r="BN404" s="51">
        <f t="shared" si="870"/>
        <v>1172758602.46</v>
      </c>
      <c r="BO404" s="51">
        <f t="shared" si="870"/>
        <v>1104808555</v>
      </c>
      <c r="BP404" s="51">
        <f t="shared" si="870"/>
        <v>1006237190</v>
      </c>
      <c r="BQ404" s="51">
        <f t="shared" si="870"/>
        <v>0</v>
      </c>
      <c r="BR404" s="51">
        <f t="shared" si="870"/>
        <v>0</v>
      </c>
      <c r="BS404" s="51">
        <f t="shared" si="870"/>
        <v>0</v>
      </c>
      <c r="BT404" s="51">
        <f t="shared" si="870"/>
        <v>0</v>
      </c>
      <c r="BU404" s="51">
        <f t="shared" si="870"/>
        <v>41200000</v>
      </c>
      <c r="BV404" s="51">
        <f t="shared" si="870"/>
        <v>221129201</v>
      </c>
      <c r="BW404" s="51">
        <f t="shared" si="870"/>
        <v>158379434</v>
      </c>
      <c r="BX404" s="51">
        <f t="shared" si="870"/>
        <v>158379434</v>
      </c>
      <c r="BY404" s="51">
        <f t="shared" si="870"/>
        <v>0</v>
      </c>
      <c r="BZ404" s="51">
        <f t="shared" si="870"/>
        <v>800000000</v>
      </c>
      <c r="CA404" s="51">
        <f t="shared" si="870"/>
        <v>1724964149</v>
      </c>
      <c r="CB404" s="51">
        <f t="shared" si="870"/>
        <v>1625568331</v>
      </c>
      <c r="CC404" s="51">
        <f t="shared" si="870"/>
        <v>1500944201</v>
      </c>
      <c r="CD404" s="51">
        <f t="shared" si="870"/>
        <v>0</v>
      </c>
      <c r="CE404" s="51">
        <f t="shared" si="870"/>
        <v>200000000</v>
      </c>
      <c r="CF404" s="51">
        <f t="shared" si="870"/>
        <v>284641017</v>
      </c>
      <c r="CG404" s="51">
        <f t="shared" si="870"/>
        <v>241082281</v>
      </c>
      <c r="CH404" s="51">
        <f t="shared" si="870"/>
        <v>218243781</v>
      </c>
      <c r="CI404" s="51">
        <f t="shared" si="870"/>
        <v>0</v>
      </c>
      <c r="CJ404" s="51">
        <f t="shared" si="870"/>
        <v>0</v>
      </c>
      <c r="CK404" s="51">
        <f t="shared" si="870"/>
        <v>0</v>
      </c>
      <c r="CL404" s="51">
        <f t="shared" si="870"/>
        <v>0</v>
      </c>
      <c r="CM404" s="51">
        <f t="shared" si="870"/>
        <v>0</v>
      </c>
      <c r="CN404" s="51">
        <f t="shared" si="870"/>
        <v>0</v>
      </c>
      <c r="CO404" s="51">
        <f t="shared" si="870"/>
        <v>0</v>
      </c>
      <c r="CP404" s="51">
        <f t="shared" si="870"/>
        <v>0</v>
      </c>
      <c r="CQ404" s="51">
        <f t="shared" si="870"/>
        <v>0</v>
      </c>
      <c r="CR404" s="51">
        <f t="shared" si="870"/>
        <v>0</v>
      </c>
      <c r="CS404" s="51">
        <f t="shared" si="870"/>
        <v>0</v>
      </c>
      <c r="CT404" s="51">
        <f t="shared" si="870"/>
        <v>0</v>
      </c>
      <c r="CU404" s="51">
        <f t="shared" si="870"/>
        <v>0</v>
      </c>
      <c r="CV404" s="51">
        <f t="shared" si="870"/>
        <v>0</v>
      </c>
      <c r="CW404" s="51">
        <f t="shared" si="870"/>
        <v>0</v>
      </c>
      <c r="CX404" s="51">
        <f t="shared" si="870"/>
        <v>0</v>
      </c>
      <c r="CY404" s="51">
        <f t="shared" si="870"/>
        <v>0</v>
      </c>
      <c r="CZ404" s="51">
        <f t="shared" si="870"/>
        <v>0</v>
      </c>
      <c r="DA404" s="51">
        <f t="shared" si="870"/>
        <v>0</v>
      </c>
      <c r="DB404" s="51">
        <f t="shared" si="870"/>
        <v>0</v>
      </c>
      <c r="DC404" s="51">
        <f t="shared" si="870"/>
        <v>0</v>
      </c>
      <c r="DD404" s="51">
        <f t="shared" si="870"/>
        <v>0</v>
      </c>
      <c r="DE404" s="51">
        <f t="shared" si="870"/>
        <v>1041200000</v>
      </c>
      <c r="DF404" s="51">
        <f t="shared" si="870"/>
        <v>2230734367</v>
      </c>
      <c r="DG404" s="51">
        <f t="shared" si="870"/>
        <v>2025030046</v>
      </c>
      <c r="DH404" s="51">
        <f t="shared" si="870"/>
        <v>1877567416</v>
      </c>
      <c r="DI404" s="51">
        <f t="shared" si="870"/>
        <v>0</v>
      </c>
      <c r="DJ404" s="51">
        <f t="shared" si="870"/>
        <v>0</v>
      </c>
      <c r="DK404" s="51">
        <f t="shared" si="870"/>
        <v>0</v>
      </c>
      <c r="DL404" s="51">
        <f t="shared" si="870"/>
        <v>0</v>
      </c>
      <c r="DM404" s="51">
        <f t="shared" si="870"/>
        <v>0</v>
      </c>
      <c r="DN404" s="51">
        <f t="shared" si="870"/>
        <v>42436000</v>
      </c>
      <c r="DO404" s="51">
        <f t="shared" si="870"/>
        <v>763382721</v>
      </c>
      <c r="DP404" s="51">
        <f t="shared" si="870"/>
        <v>750306449</v>
      </c>
      <c r="DQ404" s="51">
        <f t="shared" si="870"/>
        <v>480913203</v>
      </c>
      <c r="DR404" s="51">
        <f t="shared" si="870"/>
        <v>0</v>
      </c>
      <c r="DS404" s="51">
        <f t="shared" si="870"/>
        <v>600000000</v>
      </c>
      <c r="DT404" s="51">
        <f t="shared" si="870"/>
        <v>1518000000</v>
      </c>
      <c r="DU404" s="51">
        <f t="shared" si="870"/>
        <v>1505147113</v>
      </c>
      <c r="DV404" s="51">
        <f t="shared" si="870"/>
        <v>1493671500</v>
      </c>
      <c r="DW404" s="51">
        <f t="shared" si="870"/>
        <v>0</v>
      </c>
      <c r="DX404" s="51">
        <f t="shared" si="870"/>
        <v>200000000</v>
      </c>
      <c r="DY404" s="51">
        <f t="shared" ref="DY404:EW404" si="871">SUM(DY405:DY409)</f>
        <v>43558736</v>
      </c>
      <c r="DZ404" s="51">
        <f t="shared" si="871"/>
        <v>41390000</v>
      </c>
      <c r="EA404" s="51">
        <f t="shared" si="871"/>
        <v>41273000</v>
      </c>
      <c r="EB404" s="51">
        <f t="shared" si="871"/>
        <v>0</v>
      </c>
      <c r="EC404" s="51">
        <f t="shared" si="871"/>
        <v>0</v>
      </c>
      <c r="ED404" s="51">
        <f t="shared" si="871"/>
        <v>0</v>
      </c>
      <c r="EE404" s="51">
        <f t="shared" si="871"/>
        <v>0</v>
      </c>
      <c r="EF404" s="51">
        <f t="shared" si="871"/>
        <v>0</v>
      </c>
      <c r="EG404" s="51">
        <f t="shared" si="871"/>
        <v>0</v>
      </c>
      <c r="EH404" s="51">
        <f t="shared" si="871"/>
        <v>0</v>
      </c>
      <c r="EI404" s="51">
        <f t="shared" si="871"/>
        <v>0</v>
      </c>
      <c r="EJ404" s="51">
        <f t="shared" si="871"/>
        <v>0</v>
      </c>
      <c r="EK404" s="51">
        <f t="shared" si="871"/>
        <v>0</v>
      </c>
      <c r="EL404" s="51">
        <f t="shared" si="871"/>
        <v>0</v>
      </c>
      <c r="EM404" s="51">
        <f t="shared" si="871"/>
        <v>0</v>
      </c>
      <c r="EN404" s="51">
        <f t="shared" si="871"/>
        <v>0</v>
      </c>
      <c r="EO404" s="51">
        <f t="shared" si="871"/>
        <v>0</v>
      </c>
      <c r="EP404" s="51">
        <f t="shared" si="871"/>
        <v>0</v>
      </c>
      <c r="EQ404" s="51">
        <f t="shared" si="871"/>
        <v>0</v>
      </c>
      <c r="ER404" s="51">
        <f t="shared" si="871"/>
        <v>0</v>
      </c>
      <c r="ES404" s="51">
        <f t="shared" si="871"/>
        <v>0</v>
      </c>
      <c r="ET404" s="51">
        <f t="shared" si="871"/>
        <v>0</v>
      </c>
      <c r="EU404" s="51">
        <f t="shared" si="871"/>
        <v>0</v>
      </c>
      <c r="EV404" s="51">
        <f t="shared" si="871"/>
        <v>0</v>
      </c>
      <c r="EW404" s="51">
        <f t="shared" si="871"/>
        <v>842436000</v>
      </c>
      <c r="EX404" s="51">
        <f t="shared" ref="EX404:GZ404" si="872">SUM(EX405:EX409)</f>
        <v>2324941457</v>
      </c>
      <c r="EY404" s="51">
        <f t="shared" si="872"/>
        <v>2296843562</v>
      </c>
      <c r="EZ404" s="51">
        <f t="shared" si="872"/>
        <v>2015857703</v>
      </c>
      <c r="FA404" s="51">
        <f t="shared" si="872"/>
        <v>0</v>
      </c>
      <c r="FB404" s="51">
        <f t="shared" si="872"/>
        <v>0</v>
      </c>
      <c r="FC404" s="51">
        <f t="shared" si="872"/>
        <v>0</v>
      </c>
      <c r="FD404" s="51">
        <f t="shared" si="872"/>
        <v>0</v>
      </c>
      <c r="FE404" s="51">
        <f t="shared" si="872"/>
        <v>0</v>
      </c>
      <c r="FF404" s="51">
        <f t="shared" si="872"/>
        <v>0</v>
      </c>
      <c r="FG404" s="51">
        <f t="shared" si="872"/>
        <v>43709080</v>
      </c>
      <c r="FH404" s="51">
        <f t="shared" si="872"/>
        <v>590000000</v>
      </c>
      <c r="FI404" s="51">
        <f t="shared" si="872"/>
        <v>0</v>
      </c>
      <c r="FJ404" s="51">
        <f t="shared" si="872"/>
        <v>0</v>
      </c>
      <c r="FK404" s="51">
        <f t="shared" si="872"/>
        <v>0</v>
      </c>
      <c r="FL404" s="51">
        <f t="shared" si="872"/>
        <v>600000000</v>
      </c>
      <c r="FM404" s="51">
        <f t="shared" si="872"/>
        <v>1508473039</v>
      </c>
      <c r="FN404" s="51">
        <f t="shared" si="872"/>
        <v>1046762895</v>
      </c>
      <c r="FO404" s="51">
        <f t="shared" si="872"/>
        <v>179842000</v>
      </c>
      <c r="FP404" s="51">
        <f t="shared" si="872"/>
        <v>0</v>
      </c>
      <c r="FQ404" s="51">
        <f t="shared" si="872"/>
        <v>200000000</v>
      </c>
      <c r="FR404" s="51">
        <f t="shared" si="872"/>
        <v>250000000</v>
      </c>
      <c r="FS404" s="51">
        <f t="shared" si="872"/>
        <v>0</v>
      </c>
      <c r="FT404" s="51">
        <f t="shared" si="872"/>
        <v>0</v>
      </c>
      <c r="FU404" s="51">
        <f t="shared" si="872"/>
        <v>0</v>
      </c>
      <c r="FV404" s="51">
        <f t="shared" si="872"/>
        <v>0</v>
      </c>
      <c r="FW404" s="51">
        <f t="shared" si="872"/>
        <v>0</v>
      </c>
      <c r="FX404" s="51">
        <f t="shared" si="872"/>
        <v>0</v>
      </c>
      <c r="FY404" s="51">
        <f t="shared" si="872"/>
        <v>0</v>
      </c>
      <c r="FZ404" s="51">
        <f t="shared" si="872"/>
        <v>0</v>
      </c>
      <c r="GA404" s="51">
        <f t="shared" si="872"/>
        <v>0</v>
      </c>
      <c r="GB404" s="51">
        <f t="shared" si="872"/>
        <v>0</v>
      </c>
      <c r="GC404" s="51">
        <f t="shared" si="872"/>
        <v>0</v>
      </c>
      <c r="GD404" s="51">
        <f t="shared" si="872"/>
        <v>0</v>
      </c>
      <c r="GE404" s="51">
        <f t="shared" si="872"/>
        <v>0</v>
      </c>
      <c r="GF404" s="51">
        <f t="shared" si="872"/>
        <v>0</v>
      </c>
      <c r="GG404" s="51">
        <f t="shared" si="872"/>
        <v>0</v>
      </c>
      <c r="GH404" s="51">
        <f t="shared" si="872"/>
        <v>0</v>
      </c>
      <c r="GI404" s="51">
        <f t="shared" si="872"/>
        <v>0</v>
      </c>
      <c r="GJ404" s="51">
        <f t="shared" si="872"/>
        <v>0</v>
      </c>
      <c r="GK404" s="51">
        <f t="shared" si="872"/>
        <v>0</v>
      </c>
      <c r="GL404" s="51">
        <f t="shared" si="872"/>
        <v>0</v>
      </c>
      <c r="GM404" s="51">
        <f t="shared" si="872"/>
        <v>0</v>
      </c>
      <c r="GN404" s="51">
        <f t="shared" si="872"/>
        <v>0</v>
      </c>
      <c r="GO404" s="51">
        <f t="shared" si="872"/>
        <v>0</v>
      </c>
      <c r="GP404" s="51">
        <f t="shared" si="872"/>
        <v>0</v>
      </c>
      <c r="GQ404" s="51">
        <f t="shared" si="872"/>
        <v>0</v>
      </c>
      <c r="GR404" s="51">
        <f t="shared" si="872"/>
        <v>0</v>
      </c>
      <c r="GS404" s="51">
        <f t="shared" si="872"/>
        <v>0</v>
      </c>
      <c r="GT404" s="51">
        <f t="shared" si="872"/>
        <v>0</v>
      </c>
      <c r="GU404" s="51">
        <f t="shared" si="872"/>
        <v>843709080</v>
      </c>
      <c r="GV404" s="51">
        <f t="shared" si="872"/>
        <v>2348473039</v>
      </c>
      <c r="GW404" s="51">
        <f t="shared" si="872"/>
        <v>1046762895</v>
      </c>
      <c r="GX404" s="51">
        <f t="shared" si="872"/>
        <v>179842000</v>
      </c>
      <c r="GY404" s="51">
        <f t="shared" si="872"/>
        <v>0</v>
      </c>
      <c r="GZ404" s="771">
        <f t="shared" si="872"/>
        <v>4182400859</v>
      </c>
      <c r="HA404" s="271"/>
      <c r="HB404" s="277"/>
      <c r="HC404" s="326"/>
    </row>
    <row r="405" spans="1:211" ht="266.25" customHeight="1" x14ac:dyDescent="0.2">
      <c r="A405" s="782"/>
      <c r="B405" s="372"/>
      <c r="C405" s="527">
        <v>38</v>
      </c>
      <c r="D405" s="729" t="s">
        <v>800</v>
      </c>
      <c r="E405" s="527">
        <v>0</v>
      </c>
      <c r="F405" s="527">
        <v>2</v>
      </c>
      <c r="G405" s="287">
        <v>275</v>
      </c>
      <c r="H405" s="393" t="s">
        <v>892</v>
      </c>
      <c r="I405" s="297" t="s">
        <v>893</v>
      </c>
      <c r="J405" s="284" t="s">
        <v>822</v>
      </c>
      <c r="K405" s="475">
        <v>17</v>
      </c>
      <c r="L405" s="333" t="s">
        <v>58</v>
      </c>
      <c r="M405" s="313" t="s">
        <v>53</v>
      </c>
      <c r="N405" s="313">
        <v>4</v>
      </c>
      <c r="O405" s="281">
        <v>4</v>
      </c>
      <c r="P405" s="646">
        <v>4</v>
      </c>
      <c r="Q405" s="313">
        <v>4</v>
      </c>
      <c r="R405" s="289"/>
      <c r="S405" s="288">
        <v>4</v>
      </c>
      <c r="T405" s="313">
        <v>4</v>
      </c>
      <c r="U405" s="313"/>
      <c r="V405" s="432">
        <v>4</v>
      </c>
      <c r="W405" s="313">
        <v>4</v>
      </c>
      <c r="X405" s="333"/>
      <c r="Y405" s="333">
        <v>1.9</v>
      </c>
      <c r="Z405" s="514">
        <f>BM405/$BM$404</f>
        <v>0.59649200843454397</v>
      </c>
      <c r="AA405" s="286">
        <v>16</v>
      </c>
      <c r="AB405" s="285" t="s">
        <v>376</v>
      </c>
      <c r="AC405" s="57"/>
      <c r="AD405" s="58"/>
      <c r="AE405" s="58"/>
      <c r="AF405" s="58"/>
      <c r="AG405" s="57">
        <v>0</v>
      </c>
      <c r="AH405" s="58"/>
      <c r="AI405" s="58"/>
      <c r="AJ405" s="58"/>
      <c r="AK405" s="58">
        <v>867929144</v>
      </c>
      <c r="AL405" s="55">
        <v>757722528</v>
      </c>
      <c r="AM405" s="55">
        <v>749582182</v>
      </c>
      <c r="AN405" s="55">
        <v>700815273</v>
      </c>
      <c r="AO405" s="57"/>
      <c r="AP405" s="58"/>
      <c r="AQ405" s="58"/>
      <c r="AR405" s="58"/>
      <c r="AS405" s="57"/>
      <c r="AT405" s="58"/>
      <c r="AU405" s="58"/>
      <c r="AV405" s="58"/>
      <c r="AW405" s="57"/>
      <c r="AX405" s="58"/>
      <c r="AY405" s="58"/>
      <c r="AZ405" s="58"/>
      <c r="BA405" s="57"/>
      <c r="BB405" s="58"/>
      <c r="BC405" s="58"/>
      <c r="BD405" s="58"/>
      <c r="BE405" s="57"/>
      <c r="BF405" s="58"/>
      <c r="BG405" s="58"/>
      <c r="BH405" s="58"/>
      <c r="BI405" s="57"/>
      <c r="BJ405" s="58"/>
      <c r="BK405" s="58"/>
      <c r="BL405" s="58"/>
      <c r="BM405" s="53">
        <f>+AC405+AG405+AK405+AO405+AS405+AW405+BA405+BE405+BI405</f>
        <v>867929144</v>
      </c>
      <c r="BN405" s="54">
        <f t="shared" ref="BN405:BP409" si="873">AD405+AH405+AL405+AP405+AT405+AX405+BB405+BF405+BJ405</f>
        <v>757722528</v>
      </c>
      <c r="BO405" s="54">
        <f t="shared" si="873"/>
        <v>749582182</v>
      </c>
      <c r="BP405" s="54">
        <f t="shared" si="873"/>
        <v>700815273</v>
      </c>
      <c r="BQ405" s="87"/>
      <c r="BR405" s="87"/>
      <c r="BS405" s="87"/>
      <c r="BT405" s="87"/>
      <c r="BU405" s="87"/>
      <c r="BV405" s="87">
        <v>50000000</v>
      </c>
      <c r="BW405" s="87"/>
      <c r="BX405" s="87"/>
      <c r="BY405" s="87"/>
      <c r="BZ405" s="88">
        <v>621000000</v>
      </c>
      <c r="CA405" s="87">
        <v>1171000000</v>
      </c>
      <c r="CB405" s="87">
        <v>1106267862</v>
      </c>
      <c r="CC405" s="87">
        <v>1011643732</v>
      </c>
      <c r="CD405" s="87"/>
      <c r="CE405" s="87"/>
      <c r="CF405" s="87"/>
      <c r="CG405" s="87"/>
      <c r="CH405" s="87"/>
      <c r="CI405" s="87"/>
      <c r="CJ405" s="87"/>
      <c r="CK405" s="87"/>
      <c r="CL405" s="87"/>
      <c r="CM405" s="87"/>
      <c r="CN405" s="87"/>
      <c r="CO405" s="87"/>
      <c r="CP405" s="87"/>
      <c r="CQ405" s="87"/>
      <c r="CR405" s="87"/>
      <c r="CS405" s="87"/>
      <c r="CT405" s="87"/>
      <c r="CU405" s="87"/>
      <c r="CV405" s="87"/>
      <c r="CW405" s="87"/>
      <c r="CX405" s="87"/>
      <c r="CY405" s="87"/>
      <c r="CZ405" s="87"/>
      <c r="DA405" s="87"/>
      <c r="DB405" s="87"/>
      <c r="DC405" s="87"/>
      <c r="DD405" s="87"/>
      <c r="DE405" s="85">
        <f t="shared" ref="DE405:DH409" si="874">BQ405+BU405+BZ405+CE405+CI405+CM405+CQ405+CV405+DA405</f>
        <v>621000000</v>
      </c>
      <c r="DF405" s="100">
        <f t="shared" si="874"/>
        <v>1221000000</v>
      </c>
      <c r="DG405" s="100">
        <f t="shared" si="874"/>
        <v>1106267862</v>
      </c>
      <c r="DH405" s="100">
        <f t="shared" si="874"/>
        <v>1011643732</v>
      </c>
      <c r="DI405" s="100"/>
      <c r="DJ405" s="88"/>
      <c r="DK405" s="66"/>
      <c r="DL405" s="88"/>
      <c r="DM405" s="88"/>
      <c r="DN405" s="88"/>
      <c r="DO405" s="66">
        <v>435427791</v>
      </c>
      <c r="DP405" s="88">
        <v>434688791</v>
      </c>
      <c r="DQ405" s="88">
        <v>172795545</v>
      </c>
      <c r="DR405" s="88"/>
      <c r="DS405" s="88">
        <v>502500000</v>
      </c>
      <c r="DT405" s="88">
        <v>975000000</v>
      </c>
      <c r="DU405" s="88">
        <v>966883780</v>
      </c>
      <c r="DV405" s="88">
        <v>957408167</v>
      </c>
      <c r="DW405" s="88"/>
      <c r="DX405" s="88"/>
      <c r="DY405" s="88"/>
      <c r="DZ405" s="88"/>
      <c r="EA405" s="88"/>
      <c r="EB405" s="88"/>
      <c r="EC405" s="88"/>
      <c r="ED405" s="88"/>
      <c r="EE405" s="88"/>
      <c r="EF405" s="88"/>
      <c r="EG405" s="88"/>
      <c r="EH405" s="88"/>
      <c r="EI405" s="88"/>
      <c r="EJ405" s="88"/>
      <c r="EK405" s="88"/>
      <c r="EL405" s="88"/>
      <c r="EM405" s="88"/>
      <c r="EN405" s="88"/>
      <c r="EO405" s="88"/>
      <c r="EP405" s="88"/>
      <c r="EQ405" s="88"/>
      <c r="ER405" s="88"/>
      <c r="ES405" s="88"/>
      <c r="ET405" s="87"/>
      <c r="EU405" s="87"/>
      <c r="EV405" s="87"/>
      <c r="EW405" s="85">
        <f t="shared" ref="EW405:EX409" si="875">DJ405+DN405+DS405+DX405+EB405+EF405+EJ405+EN405+ES405</f>
        <v>502500000</v>
      </c>
      <c r="EX405" s="89">
        <f t="shared" si="875"/>
        <v>1410427791</v>
      </c>
      <c r="EY405" s="90">
        <f t="shared" ref="EY405:EZ409" si="876">DL405+DP405+DU405+DZ405+ED405+EH405+EL405+EP405+EU405</f>
        <v>1401572571</v>
      </c>
      <c r="EZ405" s="90">
        <f t="shared" si="876"/>
        <v>1130203712</v>
      </c>
      <c r="FA405" s="192"/>
      <c r="FB405" s="87"/>
      <c r="FC405" s="88"/>
      <c r="FD405" s="88"/>
      <c r="FE405" s="88"/>
      <c r="FF405" s="147"/>
      <c r="FG405" s="87"/>
      <c r="FH405" s="87">
        <v>359941904</v>
      </c>
      <c r="FI405" s="87"/>
      <c r="FJ405" s="87"/>
      <c r="FK405" s="87"/>
      <c r="FL405" s="87">
        <v>503773080</v>
      </c>
      <c r="FM405" s="87">
        <v>952473039</v>
      </c>
      <c r="FN405" s="87">
        <v>649814895</v>
      </c>
      <c r="FO405" s="87">
        <v>66032000</v>
      </c>
      <c r="FP405" s="87"/>
      <c r="FQ405" s="87"/>
      <c r="FR405" s="87"/>
      <c r="FS405" s="87"/>
      <c r="FT405" s="87"/>
      <c r="FU405" s="87"/>
      <c r="FV405" s="87"/>
      <c r="FW405" s="87"/>
      <c r="FX405" s="87"/>
      <c r="FY405" s="87"/>
      <c r="FZ405" s="87"/>
      <c r="GA405" s="87"/>
      <c r="GB405" s="87"/>
      <c r="GC405" s="87"/>
      <c r="GD405" s="87"/>
      <c r="GE405" s="87"/>
      <c r="GF405" s="87"/>
      <c r="GG405" s="87"/>
      <c r="GH405" s="87"/>
      <c r="GI405" s="87"/>
      <c r="GJ405" s="87"/>
      <c r="GK405" s="87"/>
      <c r="GL405" s="87"/>
      <c r="GM405" s="87"/>
      <c r="GN405" s="87"/>
      <c r="GO405" s="87"/>
      <c r="GP405" s="87"/>
      <c r="GQ405" s="87"/>
      <c r="GR405" s="87"/>
      <c r="GS405" s="87"/>
      <c r="GT405" s="87"/>
      <c r="GU405" s="85">
        <f t="shared" ref="GU405:GY409" si="877">FB405+FG405+FL405+FQ405+FV405+GA405+GF405+GK405+GP405</f>
        <v>503773080</v>
      </c>
      <c r="GV405" s="85">
        <f t="shared" si="877"/>
        <v>1312414943</v>
      </c>
      <c r="GW405" s="85">
        <f t="shared" si="877"/>
        <v>649814895</v>
      </c>
      <c r="GX405" s="85">
        <f t="shared" si="877"/>
        <v>66032000</v>
      </c>
      <c r="GY405" s="85">
        <f t="shared" si="877"/>
        <v>0</v>
      </c>
      <c r="GZ405" s="772">
        <f>BM405+DE405+EW405+GU405</f>
        <v>2495202224</v>
      </c>
      <c r="HA405" s="746" t="s">
        <v>1204</v>
      </c>
      <c r="HB405" s="303" t="s">
        <v>1458</v>
      </c>
      <c r="HC405" s="299" t="s">
        <v>1542</v>
      </c>
    </row>
    <row r="406" spans="1:211" ht="124.5" customHeight="1" x14ac:dyDescent="0.2">
      <c r="A406" s="782"/>
      <c r="B406" s="372"/>
      <c r="C406" s="304"/>
      <c r="D406" s="730"/>
      <c r="E406" s="304"/>
      <c r="F406" s="304"/>
      <c r="G406" s="287">
        <v>276</v>
      </c>
      <c r="H406" s="393" t="s">
        <v>894</v>
      </c>
      <c r="I406" s="297" t="s">
        <v>895</v>
      </c>
      <c r="J406" s="284" t="s">
        <v>822</v>
      </c>
      <c r="K406" s="475">
        <v>17</v>
      </c>
      <c r="L406" s="333" t="s">
        <v>58</v>
      </c>
      <c r="M406" s="313">
        <v>1</v>
      </c>
      <c r="N406" s="313">
        <v>1</v>
      </c>
      <c r="O406" s="281">
        <v>1</v>
      </c>
      <c r="P406" s="646">
        <v>1</v>
      </c>
      <c r="Q406" s="313">
        <v>1</v>
      </c>
      <c r="R406" s="289"/>
      <c r="S406" s="432">
        <v>1</v>
      </c>
      <c r="T406" s="313">
        <v>1</v>
      </c>
      <c r="U406" s="313"/>
      <c r="V406" s="432">
        <v>1</v>
      </c>
      <c r="W406" s="313">
        <v>1</v>
      </c>
      <c r="X406" s="333"/>
      <c r="Y406" s="333">
        <v>0.51</v>
      </c>
      <c r="Z406" s="514">
        <f>BM406/$BM$404</f>
        <v>4.3068222472590172E-2</v>
      </c>
      <c r="AA406" s="287">
        <v>16</v>
      </c>
      <c r="AB406" s="285" t="s">
        <v>376</v>
      </c>
      <c r="AC406" s="57"/>
      <c r="AD406" s="58"/>
      <c r="AE406" s="58"/>
      <c r="AF406" s="58"/>
      <c r="AG406" s="74">
        <v>32666666</v>
      </c>
      <c r="AH406" s="55">
        <f>32666666-17297176.54</f>
        <v>15369489.460000001</v>
      </c>
      <c r="AI406" s="55"/>
      <c r="AJ406" s="55"/>
      <c r="AK406" s="58">
        <v>30000000</v>
      </c>
      <c r="AL406" s="55">
        <v>150206616</v>
      </c>
      <c r="AM406" s="55">
        <v>138639959</v>
      </c>
      <c r="AN406" s="55">
        <v>138639959</v>
      </c>
      <c r="AO406" s="57"/>
      <c r="AP406" s="58"/>
      <c r="AQ406" s="58"/>
      <c r="AR406" s="58"/>
      <c r="AS406" s="57"/>
      <c r="AT406" s="58"/>
      <c r="AU406" s="58"/>
      <c r="AV406" s="58"/>
      <c r="AW406" s="57"/>
      <c r="AX406" s="58"/>
      <c r="AY406" s="58"/>
      <c r="AZ406" s="58"/>
      <c r="BA406" s="57"/>
      <c r="BB406" s="58"/>
      <c r="BC406" s="58"/>
      <c r="BD406" s="58"/>
      <c r="BE406" s="57"/>
      <c r="BF406" s="58"/>
      <c r="BG406" s="58"/>
      <c r="BH406" s="58"/>
      <c r="BI406" s="57"/>
      <c r="BJ406" s="58"/>
      <c r="BK406" s="58"/>
      <c r="BL406" s="58"/>
      <c r="BM406" s="53">
        <f>+AC406+AG406+AK406+AO406+AS406+AW406+BA406+BE406+BI406</f>
        <v>62666666</v>
      </c>
      <c r="BN406" s="54">
        <f t="shared" si="873"/>
        <v>165576105.46000001</v>
      </c>
      <c r="BO406" s="54">
        <f t="shared" si="873"/>
        <v>138639959</v>
      </c>
      <c r="BP406" s="54">
        <f t="shared" si="873"/>
        <v>138639959</v>
      </c>
      <c r="BQ406" s="87"/>
      <c r="BR406" s="87"/>
      <c r="BS406" s="87"/>
      <c r="BT406" s="87"/>
      <c r="BU406" s="87">
        <v>41200000</v>
      </c>
      <c r="BV406" s="87">
        <v>64674563</v>
      </c>
      <c r="BW406" s="87">
        <v>58210667</v>
      </c>
      <c r="BX406" s="87">
        <v>58210667</v>
      </c>
      <c r="BY406" s="87"/>
      <c r="BZ406" s="88">
        <v>3600000</v>
      </c>
      <c r="CA406" s="87">
        <v>200200000</v>
      </c>
      <c r="CB406" s="87">
        <v>193940000</v>
      </c>
      <c r="CC406" s="87">
        <v>193940000</v>
      </c>
      <c r="CD406" s="87"/>
      <c r="CE406" s="87"/>
      <c r="CF406" s="87"/>
      <c r="CG406" s="87"/>
      <c r="CH406" s="87"/>
      <c r="CI406" s="87"/>
      <c r="CJ406" s="87"/>
      <c r="CK406" s="87"/>
      <c r="CL406" s="87"/>
      <c r="CM406" s="87"/>
      <c r="CN406" s="87"/>
      <c r="CO406" s="87"/>
      <c r="CP406" s="87"/>
      <c r="CQ406" s="87"/>
      <c r="CR406" s="87"/>
      <c r="CS406" s="87"/>
      <c r="CT406" s="87"/>
      <c r="CU406" s="87"/>
      <c r="CV406" s="87"/>
      <c r="CW406" s="87"/>
      <c r="CX406" s="87"/>
      <c r="CY406" s="87"/>
      <c r="CZ406" s="87"/>
      <c r="DA406" s="87"/>
      <c r="DB406" s="87"/>
      <c r="DC406" s="87"/>
      <c r="DD406" s="87"/>
      <c r="DE406" s="85">
        <f t="shared" si="874"/>
        <v>44800000</v>
      </c>
      <c r="DF406" s="100">
        <f t="shared" si="874"/>
        <v>264874563</v>
      </c>
      <c r="DG406" s="100">
        <f t="shared" si="874"/>
        <v>252150667</v>
      </c>
      <c r="DH406" s="100">
        <f t="shared" si="874"/>
        <v>252150667</v>
      </c>
      <c r="DI406" s="100"/>
      <c r="DJ406" s="88"/>
      <c r="DK406" s="66"/>
      <c r="DL406" s="88"/>
      <c r="DM406" s="88"/>
      <c r="DN406" s="66">
        <v>0</v>
      </c>
      <c r="DO406" s="66">
        <v>86273666</v>
      </c>
      <c r="DP406" s="66">
        <v>86184999</v>
      </c>
      <c r="DQ406" s="66">
        <v>78684999</v>
      </c>
      <c r="DR406" s="66"/>
      <c r="DS406" s="88">
        <v>36250000</v>
      </c>
      <c r="DT406" s="88">
        <v>225000000</v>
      </c>
      <c r="DU406" s="88">
        <v>221742000</v>
      </c>
      <c r="DV406" s="88">
        <v>221742000</v>
      </c>
      <c r="DW406" s="88"/>
      <c r="DX406" s="88">
        <v>0</v>
      </c>
      <c r="DY406" s="88"/>
      <c r="DZ406" s="88"/>
      <c r="EA406" s="88"/>
      <c r="EB406" s="88">
        <v>0</v>
      </c>
      <c r="EC406" s="88"/>
      <c r="ED406" s="88"/>
      <c r="EE406" s="88"/>
      <c r="EF406" s="88">
        <v>0</v>
      </c>
      <c r="EG406" s="88"/>
      <c r="EH406" s="88"/>
      <c r="EI406" s="88"/>
      <c r="EJ406" s="88">
        <v>0</v>
      </c>
      <c r="EK406" s="88"/>
      <c r="EL406" s="88"/>
      <c r="EM406" s="88"/>
      <c r="EN406" s="88">
        <v>0</v>
      </c>
      <c r="EO406" s="88"/>
      <c r="EP406" s="88"/>
      <c r="EQ406" s="88"/>
      <c r="ER406" s="88"/>
      <c r="ES406" s="88">
        <v>0</v>
      </c>
      <c r="ET406" s="87"/>
      <c r="EU406" s="87"/>
      <c r="EV406" s="87"/>
      <c r="EW406" s="85">
        <f t="shared" si="875"/>
        <v>36250000</v>
      </c>
      <c r="EX406" s="89">
        <f t="shared" si="875"/>
        <v>311273666</v>
      </c>
      <c r="EY406" s="90">
        <f t="shared" si="876"/>
        <v>307926999</v>
      </c>
      <c r="EZ406" s="90">
        <f t="shared" si="876"/>
        <v>300426999</v>
      </c>
      <c r="FA406" s="192"/>
      <c r="FB406" s="87"/>
      <c r="FC406" s="88"/>
      <c r="FD406" s="88"/>
      <c r="FE406" s="88"/>
      <c r="FF406" s="147"/>
      <c r="FG406" s="87"/>
      <c r="FH406" s="87">
        <v>103531048</v>
      </c>
      <c r="FI406" s="87"/>
      <c r="FJ406" s="87"/>
      <c r="FK406" s="87"/>
      <c r="FL406" s="87">
        <v>36250000</v>
      </c>
      <c r="FM406" s="87">
        <v>240000000</v>
      </c>
      <c r="FN406" s="87">
        <v>176532000</v>
      </c>
      <c r="FO406" s="87">
        <v>47652000</v>
      </c>
      <c r="FP406" s="87"/>
      <c r="FQ406" s="87"/>
      <c r="FR406" s="87"/>
      <c r="FS406" s="87"/>
      <c r="FT406" s="87"/>
      <c r="FU406" s="87"/>
      <c r="FV406" s="87"/>
      <c r="FW406" s="87"/>
      <c r="FX406" s="87"/>
      <c r="FY406" s="87"/>
      <c r="FZ406" s="87"/>
      <c r="GA406" s="87"/>
      <c r="GB406" s="87"/>
      <c r="GC406" s="87"/>
      <c r="GD406" s="87"/>
      <c r="GE406" s="87"/>
      <c r="GF406" s="87"/>
      <c r="GG406" s="87"/>
      <c r="GH406" s="87"/>
      <c r="GI406" s="87"/>
      <c r="GJ406" s="87"/>
      <c r="GK406" s="87"/>
      <c r="GL406" s="87"/>
      <c r="GM406" s="87"/>
      <c r="GN406" s="87"/>
      <c r="GO406" s="87"/>
      <c r="GP406" s="87"/>
      <c r="GQ406" s="87"/>
      <c r="GR406" s="87"/>
      <c r="GS406" s="87"/>
      <c r="GT406" s="87"/>
      <c r="GU406" s="85">
        <f t="shared" si="877"/>
        <v>36250000</v>
      </c>
      <c r="GV406" s="85">
        <f t="shared" si="877"/>
        <v>343531048</v>
      </c>
      <c r="GW406" s="85">
        <f t="shared" si="877"/>
        <v>176532000</v>
      </c>
      <c r="GX406" s="85">
        <f t="shared" si="877"/>
        <v>47652000</v>
      </c>
      <c r="GY406" s="85">
        <f t="shared" si="877"/>
        <v>0</v>
      </c>
      <c r="GZ406" s="772">
        <f>BM406+DE406+EW406+GU406</f>
        <v>179966666</v>
      </c>
      <c r="HA406" s="746" t="s">
        <v>1205</v>
      </c>
      <c r="HB406" s="303" t="s">
        <v>1459</v>
      </c>
      <c r="HC406" s="299" t="s">
        <v>1543</v>
      </c>
    </row>
    <row r="407" spans="1:211" ht="102.75" customHeight="1" x14ac:dyDescent="0.2">
      <c r="A407" s="782"/>
      <c r="B407" s="372"/>
      <c r="C407" s="304"/>
      <c r="D407" s="730"/>
      <c r="E407" s="304"/>
      <c r="F407" s="304"/>
      <c r="G407" s="287">
        <v>277</v>
      </c>
      <c r="H407" s="393" t="s">
        <v>896</v>
      </c>
      <c r="I407" s="297" t="s">
        <v>897</v>
      </c>
      <c r="J407" s="284" t="s">
        <v>822</v>
      </c>
      <c r="K407" s="475">
        <v>17</v>
      </c>
      <c r="L407" s="333" t="s">
        <v>58</v>
      </c>
      <c r="M407" s="313">
        <v>1</v>
      </c>
      <c r="N407" s="313">
        <v>1</v>
      </c>
      <c r="O407" s="281">
        <v>1</v>
      </c>
      <c r="P407" s="646">
        <v>1</v>
      </c>
      <c r="Q407" s="313">
        <v>1</v>
      </c>
      <c r="R407" s="289"/>
      <c r="S407" s="432">
        <v>0.85</v>
      </c>
      <c r="T407" s="313">
        <v>1</v>
      </c>
      <c r="U407" s="313"/>
      <c r="V407" s="432">
        <v>1</v>
      </c>
      <c r="W407" s="313">
        <v>1</v>
      </c>
      <c r="X407" s="333"/>
      <c r="Y407" s="333">
        <v>0.25</v>
      </c>
      <c r="Z407" s="514">
        <f>BM407/$BM$404</f>
        <v>0.33294941403067685</v>
      </c>
      <c r="AA407" s="287">
        <v>16</v>
      </c>
      <c r="AB407" s="285" t="s">
        <v>376</v>
      </c>
      <c r="AC407" s="57"/>
      <c r="AD407" s="58"/>
      <c r="AE407" s="58"/>
      <c r="AF407" s="58"/>
      <c r="AG407" s="74">
        <v>31593578</v>
      </c>
      <c r="AH407" s="55">
        <f>AG407</f>
        <v>31593578</v>
      </c>
      <c r="AI407" s="74">
        <v>12320000</v>
      </c>
      <c r="AJ407" s="74">
        <v>12320000</v>
      </c>
      <c r="AK407" s="55">
        <v>17866391</v>
      </c>
      <c r="AL407" s="55">
        <v>7866391</v>
      </c>
      <c r="AM407" s="55"/>
      <c r="AN407" s="55"/>
      <c r="AO407" s="57">
        <v>435000000</v>
      </c>
      <c r="AP407" s="55">
        <v>170000000</v>
      </c>
      <c r="AQ407" s="58">
        <v>164266414</v>
      </c>
      <c r="AR407" s="58">
        <v>125928628</v>
      </c>
      <c r="AS407" s="57"/>
      <c r="AT407" s="58"/>
      <c r="AU407" s="58"/>
      <c r="AV407" s="58"/>
      <c r="AW407" s="57"/>
      <c r="AX407" s="58"/>
      <c r="AY407" s="58"/>
      <c r="AZ407" s="58"/>
      <c r="BA407" s="57"/>
      <c r="BB407" s="58"/>
      <c r="BC407" s="58"/>
      <c r="BD407" s="58"/>
      <c r="BE407" s="57"/>
      <c r="BF407" s="58"/>
      <c r="BG407" s="58"/>
      <c r="BH407" s="58"/>
      <c r="BI407" s="57"/>
      <c r="BJ407" s="58"/>
      <c r="BK407" s="58"/>
      <c r="BL407" s="58"/>
      <c r="BM407" s="53">
        <f>+AC407+AG407+AK407+AO407+AS407+AW407+BA407+BE407+BI407</f>
        <v>484459969</v>
      </c>
      <c r="BN407" s="54">
        <f t="shared" si="873"/>
        <v>209459969</v>
      </c>
      <c r="BO407" s="54">
        <f t="shared" si="873"/>
        <v>176586414</v>
      </c>
      <c r="BP407" s="54">
        <f t="shared" si="873"/>
        <v>138248628</v>
      </c>
      <c r="BQ407" s="87"/>
      <c r="BR407" s="87"/>
      <c r="BS407" s="87"/>
      <c r="BT407" s="87"/>
      <c r="BU407" s="87"/>
      <c r="BV407" s="86">
        <f>'[9]PROYECTO METAS'!$O$20+'[9]PROYECTO METAS'!$O$22</f>
        <v>41066107</v>
      </c>
      <c r="BW407" s="86">
        <f>'[9]PROYECTO METAS'!$O$20+'[9]PROYECTO METAS'!$O$22</f>
        <v>41066107</v>
      </c>
      <c r="BX407" s="86">
        <f>'[9]PROYECTO METAS'!$O$20+'[9]PROYECTO METAS'!$O$22</f>
        <v>41066107</v>
      </c>
      <c r="BY407" s="86"/>
      <c r="BZ407" s="88">
        <v>146600000</v>
      </c>
      <c r="CA407" s="87">
        <v>44964149</v>
      </c>
      <c r="CB407" s="87">
        <v>34332144</v>
      </c>
      <c r="CC407" s="87">
        <v>34332144</v>
      </c>
      <c r="CD407" s="87"/>
      <c r="CE407" s="86">
        <v>200000000</v>
      </c>
      <c r="CF407" s="86">
        <v>284641017</v>
      </c>
      <c r="CG407" s="86">
        <v>241082281</v>
      </c>
      <c r="CH407" s="86">
        <v>218243781</v>
      </c>
      <c r="CI407" s="87"/>
      <c r="CJ407" s="87"/>
      <c r="CK407" s="87"/>
      <c r="CL407" s="87"/>
      <c r="CM407" s="87"/>
      <c r="CN407" s="87"/>
      <c r="CO407" s="87"/>
      <c r="CP407" s="87"/>
      <c r="CQ407" s="87"/>
      <c r="CR407" s="87"/>
      <c r="CS407" s="87"/>
      <c r="CT407" s="87"/>
      <c r="CU407" s="87"/>
      <c r="CV407" s="87"/>
      <c r="CW407" s="87"/>
      <c r="CX407" s="87"/>
      <c r="CY407" s="87"/>
      <c r="CZ407" s="87"/>
      <c r="DA407" s="87"/>
      <c r="DB407" s="87"/>
      <c r="DC407" s="87"/>
      <c r="DD407" s="87"/>
      <c r="DE407" s="85">
        <f t="shared" si="874"/>
        <v>346600000</v>
      </c>
      <c r="DF407" s="100">
        <f t="shared" si="874"/>
        <v>370671273</v>
      </c>
      <c r="DG407" s="100">
        <f t="shared" si="874"/>
        <v>316480532</v>
      </c>
      <c r="DH407" s="100">
        <f t="shared" si="874"/>
        <v>293642032</v>
      </c>
      <c r="DI407" s="100"/>
      <c r="DJ407" s="88"/>
      <c r="DK407" s="66"/>
      <c r="DL407" s="88"/>
      <c r="DM407" s="88"/>
      <c r="DN407" s="66">
        <v>42436000</v>
      </c>
      <c r="DO407" s="66">
        <v>142181264</v>
      </c>
      <c r="DP407" s="66">
        <v>130729326</v>
      </c>
      <c r="DQ407" s="66">
        <v>130729326</v>
      </c>
      <c r="DR407" s="66"/>
      <c r="DS407" s="88">
        <v>37964000</v>
      </c>
      <c r="DT407" s="88"/>
      <c r="DU407" s="88"/>
      <c r="DV407" s="88"/>
      <c r="DW407" s="88"/>
      <c r="DX407" s="88">
        <v>200000000</v>
      </c>
      <c r="DY407" s="88">
        <v>43558736</v>
      </c>
      <c r="DZ407" s="88">
        <v>41390000</v>
      </c>
      <c r="EA407" s="88">
        <v>41273000</v>
      </c>
      <c r="EB407" s="88"/>
      <c r="EC407" s="88"/>
      <c r="ED407" s="88"/>
      <c r="EE407" s="88"/>
      <c r="EF407" s="88"/>
      <c r="EG407" s="88"/>
      <c r="EH407" s="88"/>
      <c r="EI407" s="88"/>
      <c r="EJ407" s="88"/>
      <c r="EK407" s="88"/>
      <c r="EL407" s="88"/>
      <c r="EM407" s="88"/>
      <c r="EN407" s="88"/>
      <c r="EO407" s="88"/>
      <c r="EP407" s="88"/>
      <c r="EQ407" s="88"/>
      <c r="ER407" s="88"/>
      <c r="ES407" s="88"/>
      <c r="ET407" s="87"/>
      <c r="EU407" s="87"/>
      <c r="EV407" s="87"/>
      <c r="EW407" s="85">
        <f t="shared" si="875"/>
        <v>280400000</v>
      </c>
      <c r="EX407" s="89">
        <f t="shared" si="875"/>
        <v>185740000</v>
      </c>
      <c r="EY407" s="90">
        <f t="shared" si="876"/>
        <v>172119326</v>
      </c>
      <c r="EZ407" s="90">
        <f t="shared" si="876"/>
        <v>172002326</v>
      </c>
      <c r="FA407" s="192"/>
      <c r="FB407" s="87"/>
      <c r="FC407" s="88"/>
      <c r="FD407" s="88"/>
      <c r="FE407" s="88"/>
      <c r="FF407" s="147"/>
      <c r="FG407" s="66">
        <v>43709080</v>
      </c>
      <c r="FH407" s="86"/>
      <c r="FI407" s="86"/>
      <c r="FJ407" s="86"/>
      <c r="FK407" s="86"/>
      <c r="FL407" s="87">
        <v>36690920</v>
      </c>
      <c r="FM407" s="87"/>
      <c r="FN407" s="87"/>
      <c r="FO407" s="87"/>
      <c r="FP407" s="87"/>
      <c r="FQ407" s="87">
        <v>200000000</v>
      </c>
      <c r="FR407" s="86">
        <v>250000000</v>
      </c>
      <c r="FS407" s="87"/>
      <c r="FT407" s="87"/>
      <c r="FU407" s="87"/>
      <c r="FV407" s="87"/>
      <c r="FW407" s="87"/>
      <c r="FX407" s="87"/>
      <c r="FY407" s="87"/>
      <c r="FZ407" s="87"/>
      <c r="GA407" s="87"/>
      <c r="GB407" s="87"/>
      <c r="GC407" s="87"/>
      <c r="GD407" s="87"/>
      <c r="GE407" s="87"/>
      <c r="GF407" s="87"/>
      <c r="GG407" s="87"/>
      <c r="GH407" s="87"/>
      <c r="GI407" s="87"/>
      <c r="GJ407" s="87"/>
      <c r="GK407" s="87"/>
      <c r="GL407" s="87"/>
      <c r="GM407" s="87"/>
      <c r="GN407" s="87"/>
      <c r="GO407" s="87"/>
      <c r="GP407" s="87"/>
      <c r="GQ407" s="87"/>
      <c r="GR407" s="87"/>
      <c r="GS407" s="87"/>
      <c r="GT407" s="87"/>
      <c r="GU407" s="85">
        <f t="shared" si="877"/>
        <v>280400000</v>
      </c>
      <c r="GV407" s="85">
        <f t="shared" si="877"/>
        <v>250000000</v>
      </c>
      <c r="GW407" s="85">
        <f t="shared" si="877"/>
        <v>0</v>
      </c>
      <c r="GX407" s="85">
        <f t="shared" si="877"/>
        <v>0</v>
      </c>
      <c r="GY407" s="85">
        <f t="shared" si="877"/>
        <v>0</v>
      </c>
      <c r="GZ407" s="772">
        <f>BM407+DE407+EW407+GU407</f>
        <v>1391859969</v>
      </c>
      <c r="HA407" s="746" t="s">
        <v>1206</v>
      </c>
      <c r="HB407" s="303" t="s">
        <v>1460</v>
      </c>
      <c r="HC407" s="299" t="s">
        <v>1544</v>
      </c>
    </row>
    <row r="408" spans="1:211" ht="102.75" customHeight="1" x14ac:dyDescent="0.2">
      <c r="A408" s="782"/>
      <c r="B408" s="372"/>
      <c r="C408" s="304"/>
      <c r="D408" s="730"/>
      <c r="E408" s="304"/>
      <c r="F408" s="304"/>
      <c r="G408" s="287">
        <v>278</v>
      </c>
      <c r="H408" s="393" t="s">
        <v>898</v>
      </c>
      <c r="I408" s="297" t="s">
        <v>899</v>
      </c>
      <c r="J408" s="284" t="s">
        <v>822</v>
      </c>
      <c r="K408" s="475">
        <v>17</v>
      </c>
      <c r="L408" s="333" t="s">
        <v>58</v>
      </c>
      <c r="M408" s="313" t="s">
        <v>53</v>
      </c>
      <c r="N408" s="313">
        <v>1</v>
      </c>
      <c r="O408" s="281">
        <v>1</v>
      </c>
      <c r="P408" s="646">
        <v>1</v>
      </c>
      <c r="Q408" s="313">
        <v>1</v>
      </c>
      <c r="R408" s="289"/>
      <c r="S408" s="432">
        <v>1</v>
      </c>
      <c r="T408" s="313">
        <v>1</v>
      </c>
      <c r="U408" s="313"/>
      <c r="V408" s="432">
        <v>1</v>
      </c>
      <c r="W408" s="313">
        <v>1</v>
      </c>
      <c r="X408" s="333"/>
      <c r="Y408" s="333">
        <v>0.25</v>
      </c>
      <c r="Z408" s="514">
        <f>BM408/$BM$404</f>
        <v>5.4980710124377984E-3</v>
      </c>
      <c r="AA408" s="287">
        <v>16</v>
      </c>
      <c r="AB408" s="285" t="s">
        <v>376</v>
      </c>
      <c r="AC408" s="56"/>
      <c r="AD408" s="55"/>
      <c r="AE408" s="55"/>
      <c r="AF408" s="55"/>
      <c r="AG408" s="56"/>
      <c r="AH408" s="55"/>
      <c r="AI408" s="55"/>
      <c r="AJ408" s="55"/>
      <c r="AK408" s="57">
        <v>8000000</v>
      </c>
      <c r="AL408" s="55">
        <v>11466670</v>
      </c>
      <c r="AM408" s="55">
        <v>11466670</v>
      </c>
      <c r="AN408" s="55">
        <v>0</v>
      </c>
      <c r="AO408" s="57"/>
      <c r="AP408" s="58"/>
      <c r="AQ408" s="58"/>
      <c r="AR408" s="55"/>
      <c r="AS408" s="56"/>
      <c r="AT408" s="55"/>
      <c r="AU408" s="55"/>
      <c r="AV408" s="55"/>
      <c r="AW408" s="56"/>
      <c r="AX408" s="55"/>
      <c r="AY408" s="55"/>
      <c r="AZ408" s="55"/>
      <c r="BA408" s="56"/>
      <c r="BB408" s="55"/>
      <c r="BC408" s="55"/>
      <c r="BD408" s="55"/>
      <c r="BE408" s="56"/>
      <c r="BF408" s="55"/>
      <c r="BG408" s="55"/>
      <c r="BH408" s="55"/>
      <c r="BI408" s="56"/>
      <c r="BJ408" s="55"/>
      <c r="BK408" s="55"/>
      <c r="BL408" s="55"/>
      <c r="BM408" s="53">
        <f>+AC408+AG408+AK408+AO408+AS408+AW408+BA408+BE408+BI408</f>
        <v>8000000</v>
      </c>
      <c r="BN408" s="54">
        <f t="shared" si="873"/>
        <v>11466670</v>
      </c>
      <c r="BO408" s="54">
        <f t="shared" si="873"/>
        <v>11466670</v>
      </c>
      <c r="BP408" s="54">
        <f t="shared" si="873"/>
        <v>0</v>
      </c>
      <c r="BQ408" s="87"/>
      <c r="BR408" s="87"/>
      <c r="BS408" s="87"/>
      <c r="BT408" s="87"/>
      <c r="BU408" s="87"/>
      <c r="BV408" s="87"/>
      <c r="BW408" s="87"/>
      <c r="BX408" s="87"/>
      <c r="BY408" s="87"/>
      <c r="BZ408" s="88">
        <v>5700000</v>
      </c>
      <c r="CA408" s="661">
        <v>40000000</v>
      </c>
      <c r="CB408" s="87">
        <v>30000000</v>
      </c>
      <c r="CC408" s="87"/>
      <c r="CD408" s="87"/>
      <c r="CE408" s="87"/>
      <c r="CF408" s="87"/>
      <c r="CG408" s="87"/>
      <c r="CH408" s="87"/>
      <c r="CI408" s="87"/>
      <c r="CJ408" s="87"/>
      <c r="CK408" s="87"/>
      <c r="CL408" s="87"/>
      <c r="CM408" s="87"/>
      <c r="CN408" s="87"/>
      <c r="CO408" s="87"/>
      <c r="CP408" s="87"/>
      <c r="CQ408" s="87"/>
      <c r="CR408" s="87"/>
      <c r="CS408" s="87"/>
      <c r="CT408" s="87"/>
      <c r="CU408" s="87"/>
      <c r="CV408" s="87"/>
      <c r="CW408" s="87"/>
      <c r="CX408" s="87"/>
      <c r="CY408" s="87"/>
      <c r="CZ408" s="87"/>
      <c r="DA408" s="87"/>
      <c r="DB408" s="87"/>
      <c r="DC408" s="87"/>
      <c r="DD408" s="87"/>
      <c r="DE408" s="85">
        <f t="shared" si="874"/>
        <v>5700000</v>
      </c>
      <c r="DF408" s="100">
        <f t="shared" si="874"/>
        <v>40000000</v>
      </c>
      <c r="DG408" s="100">
        <f t="shared" si="874"/>
        <v>30000000</v>
      </c>
      <c r="DH408" s="100">
        <f t="shared" si="874"/>
        <v>0</v>
      </c>
      <c r="DI408" s="100"/>
      <c r="DJ408" s="88"/>
      <c r="DK408" s="66"/>
      <c r="DL408" s="88"/>
      <c r="DM408" s="88"/>
      <c r="DN408" s="88"/>
      <c r="DO408" s="66"/>
      <c r="DP408" s="88"/>
      <c r="DQ408" s="88"/>
      <c r="DR408" s="88"/>
      <c r="DS408" s="88">
        <v>4600000</v>
      </c>
      <c r="DT408" s="88">
        <v>18000000</v>
      </c>
      <c r="DU408" s="88">
        <v>18000000</v>
      </c>
      <c r="DV408" s="88">
        <v>16000000</v>
      </c>
      <c r="DW408" s="88"/>
      <c r="DX408" s="88"/>
      <c r="DY408" s="88"/>
      <c r="DZ408" s="88"/>
      <c r="EA408" s="88"/>
      <c r="EB408" s="88"/>
      <c r="EC408" s="88"/>
      <c r="ED408" s="88"/>
      <c r="EE408" s="88"/>
      <c r="EF408" s="88"/>
      <c r="EG408" s="88"/>
      <c r="EH408" s="88"/>
      <c r="EI408" s="88"/>
      <c r="EJ408" s="88"/>
      <c r="EK408" s="88"/>
      <c r="EL408" s="88"/>
      <c r="EM408" s="88"/>
      <c r="EN408" s="88"/>
      <c r="EO408" s="88"/>
      <c r="EP408" s="88"/>
      <c r="EQ408" s="88"/>
      <c r="ER408" s="88"/>
      <c r="ES408" s="88"/>
      <c r="ET408" s="87"/>
      <c r="EU408" s="87"/>
      <c r="EV408" s="87"/>
      <c r="EW408" s="85">
        <f t="shared" si="875"/>
        <v>4600000</v>
      </c>
      <c r="EX408" s="89">
        <f t="shared" si="875"/>
        <v>18000000</v>
      </c>
      <c r="EY408" s="90">
        <f t="shared" si="876"/>
        <v>18000000</v>
      </c>
      <c r="EZ408" s="90">
        <f t="shared" si="876"/>
        <v>16000000</v>
      </c>
      <c r="FA408" s="192"/>
      <c r="FB408" s="87"/>
      <c r="FC408" s="88"/>
      <c r="FD408" s="88"/>
      <c r="FE408" s="88"/>
      <c r="FF408" s="147"/>
      <c r="FG408" s="87"/>
      <c r="FH408" s="87"/>
      <c r="FI408" s="87"/>
      <c r="FJ408" s="87"/>
      <c r="FK408" s="87"/>
      <c r="FL408" s="87">
        <v>4600000</v>
      </c>
      <c r="FM408" s="87">
        <v>10000000</v>
      </c>
      <c r="FN408" s="87"/>
      <c r="FO408" s="87"/>
      <c r="FP408" s="87"/>
      <c r="FQ408" s="87"/>
      <c r="FR408" s="87"/>
      <c r="FS408" s="87"/>
      <c r="FT408" s="87"/>
      <c r="FU408" s="87"/>
      <c r="FV408" s="87"/>
      <c r="FW408" s="87"/>
      <c r="FX408" s="87"/>
      <c r="FY408" s="87"/>
      <c r="FZ408" s="87"/>
      <c r="GA408" s="87"/>
      <c r="GB408" s="87"/>
      <c r="GC408" s="87"/>
      <c r="GD408" s="87"/>
      <c r="GE408" s="87"/>
      <c r="GF408" s="87"/>
      <c r="GG408" s="87"/>
      <c r="GH408" s="87"/>
      <c r="GI408" s="87"/>
      <c r="GJ408" s="87"/>
      <c r="GK408" s="87"/>
      <c r="GL408" s="87"/>
      <c r="GM408" s="87"/>
      <c r="GN408" s="87"/>
      <c r="GO408" s="87"/>
      <c r="GP408" s="87"/>
      <c r="GQ408" s="87"/>
      <c r="GR408" s="87"/>
      <c r="GS408" s="87"/>
      <c r="GT408" s="87"/>
      <c r="GU408" s="85">
        <f t="shared" si="877"/>
        <v>4600000</v>
      </c>
      <c r="GV408" s="85">
        <f t="shared" si="877"/>
        <v>10000000</v>
      </c>
      <c r="GW408" s="85">
        <f t="shared" si="877"/>
        <v>0</v>
      </c>
      <c r="GX408" s="85">
        <f t="shared" si="877"/>
        <v>0</v>
      </c>
      <c r="GY408" s="85">
        <f t="shared" si="877"/>
        <v>0</v>
      </c>
      <c r="GZ408" s="772">
        <f>BM408+DE408+EW408+GU408</f>
        <v>22900000</v>
      </c>
      <c r="HA408" s="746" t="s">
        <v>1207</v>
      </c>
      <c r="HB408" s="303" t="s">
        <v>1461</v>
      </c>
      <c r="HC408" s="299" t="s">
        <v>1545</v>
      </c>
    </row>
    <row r="409" spans="1:211" ht="102.75" customHeight="1" x14ac:dyDescent="0.2">
      <c r="A409" s="782"/>
      <c r="B409" s="372"/>
      <c r="C409" s="300"/>
      <c r="D409" s="731"/>
      <c r="E409" s="300"/>
      <c r="F409" s="300"/>
      <c r="G409" s="287">
        <v>279</v>
      </c>
      <c r="H409" s="393" t="s">
        <v>900</v>
      </c>
      <c r="I409" s="297" t="s">
        <v>901</v>
      </c>
      <c r="J409" s="284" t="s">
        <v>822</v>
      </c>
      <c r="K409" s="475">
        <v>17</v>
      </c>
      <c r="L409" s="333" t="s">
        <v>58</v>
      </c>
      <c r="M409" s="313" t="s">
        <v>53</v>
      </c>
      <c r="N409" s="313">
        <v>1</v>
      </c>
      <c r="O409" s="281">
        <v>1</v>
      </c>
      <c r="P409" s="646">
        <v>1</v>
      </c>
      <c r="Q409" s="313">
        <v>1</v>
      </c>
      <c r="R409" s="289"/>
      <c r="S409" s="432">
        <v>1</v>
      </c>
      <c r="T409" s="313">
        <v>1</v>
      </c>
      <c r="U409" s="313"/>
      <c r="V409" s="432">
        <v>1</v>
      </c>
      <c r="W409" s="313">
        <v>1</v>
      </c>
      <c r="X409" s="333"/>
      <c r="Y409" s="333">
        <v>0.5</v>
      </c>
      <c r="Z409" s="514">
        <f>BM409/$BM$404</f>
        <v>2.1992284049751194E-2</v>
      </c>
      <c r="AA409" s="287">
        <v>16</v>
      </c>
      <c r="AB409" s="285" t="s">
        <v>376</v>
      </c>
      <c r="AC409" s="56"/>
      <c r="AD409" s="55"/>
      <c r="AE409" s="55"/>
      <c r="AF409" s="55"/>
      <c r="AG409" s="56"/>
      <c r="AH409" s="55"/>
      <c r="AI409" s="55"/>
      <c r="AJ409" s="55"/>
      <c r="AK409" s="57">
        <v>32000000</v>
      </c>
      <c r="AL409" s="55">
        <v>28533330</v>
      </c>
      <c r="AM409" s="55">
        <v>28533330</v>
      </c>
      <c r="AN409" s="55">
        <v>28533330</v>
      </c>
      <c r="AO409" s="57"/>
      <c r="AP409" s="58"/>
      <c r="AQ409" s="58"/>
      <c r="AR409" s="55"/>
      <c r="AS409" s="56"/>
      <c r="AT409" s="55"/>
      <c r="AU409" s="55"/>
      <c r="AV409" s="55"/>
      <c r="AW409" s="56"/>
      <c r="AX409" s="55"/>
      <c r="AY409" s="55"/>
      <c r="AZ409" s="55"/>
      <c r="BA409" s="56"/>
      <c r="BB409" s="55"/>
      <c r="BC409" s="55"/>
      <c r="BD409" s="55"/>
      <c r="BE409" s="56"/>
      <c r="BF409" s="55"/>
      <c r="BG409" s="55"/>
      <c r="BH409" s="55"/>
      <c r="BI409" s="56"/>
      <c r="BJ409" s="55"/>
      <c r="BK409" s="55"/>
      <c r="BL409" s="55"/>
      <c r="BM409" s="53">
        <f>+AC409+AG409+AK409+AO409+AS409+AW409+BA409+BE409+BI409</f>
        <v>32000000</v>
      </c>
      <c r="BN409" s="54">
        <f t="shared" si="873"/>
        <v>28533330</v>
      </c>
      <c r="BO409" s="54">
        <f t="shared" si="873"/>
        <v>28533330</v>
      </c>
      <c r="BP409" s="54">
        <f t="shared" si="873"/>
        <v>28533330</v>
      </c>
      <c r="BQ409" s="87"/>
      <c r="BR409" s="87"/>
      <c r="BS409" s="87"/>
      <c r="BT409" s="87"/>
      <c r="BU409" s="87"/>
      <c r="BV409" s="87">
        <v>65388531</v>
      </c>
      <c r="BW409" s="87">
        <v>59102660</v>
      </c>
      <c r="BX409" s="87">
        <v>59102660</v>
      </c>
      <c r="BY409" s="87"/>
      <c r="BZ409" s="88">
        <v>23100000</v>
      </c>
      <c r="CA409" s="87">
        <v>268800000</v>
      </c>
      <c r="CB409" s="87">
        <v>261028325</v>
      </c>
      <c r="CC409" s="87">
        <v>261028325</v>
      </c>
      <c r="CD409" s="87"/>
      <c r="CE409" s="87"/>
      <c r="CF409" s="87"/>
      <c r="CG409" s="87"/>
      <c r="CH409" s="87"/>
      <c r="CI409" s="87"/>
      <c r="CJ409" s="87"/>
      <c r="CK409" s="87"/>
      <c r="CL409" s="87"/>
      <c r="CM409" s="87"/>
      <c r="CN409" s="87"/>
      <c r="CO409" s="87"/>
      <c r="CP409" s="87"/>
      <c r="CQ409" s="87"/>
      <c r="CR409" s="87"/>
      <c r="CS409" s="87"/>
      <c r="CT409" s="87"/>
      <c r="CU409" s="87"/>
      <c r="CV409" s="87"/>
      <c r="CW409" s="87"/>
      <c r="CX409" s="87"/>
      <c r="CY409" s="87"/>
      <c r="CZ409" s="87"/>
      <c r="DA409" s="87"/>
      <c r="DB409" s="87"/>
      <c r="DC409" s="87"/>
      <c r="DD409" s="87"/>
      <c r="DE409" s="85">
        <f t="shared" si="874"/>
        <v>23100000</v>
      </c>
      <c r="DF409" s="100">
        <f t="shared" si="874"/>
        <v>334188531</v>
      </c>
      <c r="DG409" s="100">
        <f t="shared" si="874"/>
        <v>320130985</v>
      </c>
      <c r="DH409" s="100">
        <f t="shared" si="874"/>
        <v>320130985</v>
      </c>
      <c r="DI409" s="100"/>
      <c r="DJ409" s="88"/>
      <c r="DK409" s="66"/>
      <c r="DL409" s="88"/>
      <c r="DM409" s="88"/>
      <c r="DN409" s="88"/>
      <c r="DO409" s="66">
        <v>99500000</v>
      </c>
      <c r="DP409" s="88">
        <v>98703333</v>
      </c>
      <c r="DQ409" s="88">
        <v>98703333</v>
      </c>
      <c r="DR409" s="88"/>
      <c r="DS409" s="88">
        <f>18500000+186000</f>
        <v>18686000</v>
      </c>
      <c r="DT409" s="88">
        <v>300000000</v>
      </c>
      <c r="DU409" s="88">
        <v>298521333</v>
      </c>
      <c r="DV409" s="88">
        <v>298521333</v>
      </c>
      <c r="DW409" s="88"/>
      <c r="DX409" s="88"/>
      <c r="DY409" s="88"/>
      <c r="DZ409" s="88"/>
      <c r="EA409" s="88"/>
      <c r="EB409" s="88"/>
      <c r="EC409" s="88"/>
      <c r="ED409" s="88"/>
      <c r="EE409" s="88"/>
      <c r="EF409" s="88"/>
      <c r="EG409" s="88"/>
      <c r="EH409" s="88"/>
      <c r="EI409" s="88"/>
      <c r="EJ409" s="88"/>
      <c r="EK409" s="88"/>
      <c r="EL409" s="88"/>
      <c r="EM409" s="88"/>
      <c r="EN409" s="88"/>
      <c r="EO409" s="88"/>
      <c r="EP409" s="88"/>
      <c r="EQ409" s="88"/>
      <c r="ER409" s="88"/>
      <c r="ES409" s="88"/>
      <c r="ET409" s="87"/>
      <c r="EU409" s="87"/>
      <c r="EV409" s="87"/>
      <c r="EW409" s="85">
        <f t="shared" si="875"/>
        <v>18686000</v>
      </c>
      <c r="EX409" s="89">
        <f t="shared" si="875"/>
        <v>399500000</v>
      </c>
      <c r="EY409" s="90">
        <f t="shared" si="876"/>
        <v>397224666</v>
      </c>
      <c r="EZ409" s="90">
        <f t="shared" si="876"/>
        <v>397224666</v>
      </c>
      <c r="FA409" s="192"/>
      <c r="FB409" s="87"/>
      <c r="FC409" s="88"/>
      <c r="FD409" s="88"/>
      <c r="FE409" s="88"/>
      <c r="FF409" s="147"/>
      <c r="FG409" s="87"/>
      <c r="FH409" s="87">
        <v>126527048</v>
      </c>
      <c r="FI409" s="87"/>
      <c r="FJ409" s="87"/>
      <c r="FK409" s="87"/>
      <c r="FL409" s="87">
        <v>18686000</v>
      </c>
      <c r="FM409" s="87">
        <v>306000000</v>
      </c>
      <c r="FN409" s="87">
        <v>220416000</v>
      </c>
      <c r="FO409" s="87">
        <v>66158000</v>
      </c>
      <c r="FP409" s="87"/>
      <c r="FQ409" s="87"/>
      <c r="FR409" s="87"/>
      <c r="FS409" s="87"/>
      <c r="FT409" s="87"/>
      <c r="FU409" s="87"/>
      <c r="FV409" s="87"/>
      <c r="FW409" s="87"/>
      <c r="FX409" s="87"/>
      <c r="FY409" s="87"/>
      <c r="FZ409" s="87"/>
      <c r="GA409" s="87"/>
      <c r="GB409" s="87"/>
      <c r="GC409" s="87"/>
      <c r="GD409" s="87"/>
      <c r="GE409" s="87"/>
      <c r="GF409" s="87"/>
      <c r="GG409" s="87"/>
      <c r="GH409" s="87"/>
      <c r="GI409" s="87"/>
      <c r="GJ409" s="87"/>
      <c r="GK409" s="87"/>
      <c r="GL409" s="87"/>
      <c r="GM409" s="87"/>
      <c r="GN409" s="87"/>
      <c r="GO409" s="87"/>
      <c r="GP409" s="87"/>
      <c r="GQ409" s="87"/>
      <c r="GR409" s="87"/>
      <c r="GS409" s="87"/>
      <c r="GT409" s="87"/>
      <c r="GU409" s="85">
        <f t="shared" si="877"/>
        <v>18686000</v>
      </c>
      <c r="GV409" s="85">
        <f t="shared" si="877"/>
        <v>432527048</v>
      </c>
      <c r="GW409" s="85">
        <f t="shared" si="877"/>
        <v>220416000</v>
      </c>
      <c r="GX409" s="85">
        <f t="shared" si="877"/>
        <v>66158000</v>
      </c>
      <c r="GY409" s="85">
        <f t="shared" si="877"/>
        <v>0</v>
      </c>
      <c r="GZ409" s="772">
        <f>BM409+DE409+EW409+GU409</f>
        <v>92472000</v>
      </c>
      <c r="HA409" s="746" t="s">
        <v>1208</v>
      </c>
      <c r="HB409" s="303" t="s">
        <v>1462</v>
      </c>
      <c r="HC409" s="299" t="s">
        <v>1546</v>
      </c>
    </row>
    <row r="410" spans="1:211" ht="24.75" customHeight="1" x14ac:dyDescent="0.2">
      <c r="A410" s="782"/>
      <c r="B410" s="372"/>
      <c r="C410" s="266">
        <v>89</v>
      </c>
      <c r="D410" s="267" t="s">
        <v>902</v>
      </c>
      <c r="E410" s="270"/>
      <c r="F410" s="270"/>
      <c r="G410" s="271"/>
      <c r="H410" s="271"/>
      <c r="I410" s="271"/>
      <c r="J410" s="271"/>
      <c r="K410" s="271"/>
      <c r="L410" s="271"/>
      <c r="M410" s="271"/>
      <c r="N410" s="271"/>
      <c r="O410" s="271"/>
      <c r="P410" s="271"/>
      <c r="Q410" s="271"/>
      <c r="R410" s="271"/>
      <c r="S410" s="271"/>
      <c r="T410" s="271"/>
      <c r="U410" s="271"/>
      <c r="V410" s="271"/>
      <c r="W410" s="271"/>
      <c r="X410" s="271"/>
      <c r="Y410" s="271"/>
      <c r="Z410" s="271"/>
      <c r="AA410" s="271"/>
      <c r="AB410" s="271"/>
      <c r="AC410" s="51">
        <f t="shared" ref="AC410:BL410" si="878">SUM(AC411:AC420)</f>
        <v>0</v>
      </c>
      <c r="AD410" s="51">
        <f t="shared" si="878"/>
        <v>0</v>
      </c>
      <c r="AE410" s="51">
        <f t="shared" si="878"/>
        <v>0</v>
      </c>
      <c r="AF410" s="51">
        <f t="shared" si="878"/>
        <v>0</v>
      </c>
      <c r="AG410" s="51">
        <f t="shared" si="878"/>
        <v>0</v>
      </c>
      <c r="AH410" s="51">
        <f t="shared" si="878"/>
        <v>0</v>
      </c>
      <c r="AI410" s="51">
        <f t="shared" si="878"/>
        <v>0</v>
      </c>
      <c r="AJ410" s="51">
        <f t="shared" si="878"/>
        <v>0</v>
      </c>
      <c r="AK410" s="51">
        <f t="shared" si="878"/>
        <v>831456356</v>
      </c>
      <c r="AL410" s="51">
        <f t="shared" si="878"/>
        <v>1072224581</v>
      </c>
      <c r="AM410" s="51">
        <f t="shared" si="878"/>
        <v>710097011</v>
      </c>
      <c r="AN410" s="51">
        <f t="shared" si="878"/>
        <v>660858105</v>
      </c>
      <c r="AO410" s="51">
        <f t="shared" si="878"/>
        <v>0</v>
      </c>
      <c r="AP410" s="51">
        <f t="shared" si="878"/>
        <v>0</v>
      </c>
      <c r="AQ410" s="51">
        <f t="shared" si="878"/>
        <v>0</v>
      </c>
      <c r="AR410" s="51">
        <f t="shared" si="878"/>
        <v>0</v>
      </c>
      <c r="AS410" s="51">
        <f t="shared" si="878"/>
        <v>0</v>
      </c>
      <c r="AT410" s="51">
        <f t="shared" si="878"/>
        <v>0</v>
      </c>
      <c r="AU410" s="51">
        <f t="shared" si="878"/>
        <v>0</v>
      </c>
      <c r="AV410" s="51">
        <f t="shared" si="878"/>
        <v>0</v>
      </c>
      <c r="AW410" s="51">
        <f t="shared" si="878"/>
        <v>0</v>
      </c>
      <c r="AX410" s="51">
        <f t="shared" si="878"/>
        <v>0</v>
      </c>
      <c r="AY410" s="51">
        <f t="shared" si="878"/>
        <v>0</v>
      </c>
      <c r="AZ410" s="51">
        <f t="shared" si="878"/>
        <v>0</v>
      </c>
      <c r="BA410" s="51">
        <f t="shared" si="878"/>
        <v>0</v>
      </c>
      <c r="BB410" s="51">
        <f t="shared" si="878"/>
        <v>0</v>
      </c>
      <c r="BC410" s="51">
        <f t="shared" si="878"/>
        <v>0</v>
      </c>
      <c r="BD410" s="51">
        <f t="shared" si="878"/>
        <v>0</v>
      </c>
      <c r="BE410" s="51">
        <f t="shared" si="878"/>
        <v>0</v>
      </c>
      <c r="BF410" s="51">
        <f t="shared" si="878"/>
        <v>0</v>
      </c>
      <c r="BG410" s="51">
        <f t="shared" si="878"/>
        <v>0</v>
      </c>
      <c r="BH410" s="51">
        <f t="shared" si="878"/>
        <v>0</v>
      </c>
      <c r="BI410" s="51">
        <f t="shared" si="878"/>
        <v>0</v>
      </c>
      <c r="BJ410" s="51">
        <f t="shared" si="878"/>
        <v>0</v>
      </c>
      <c r="BK410" s="51">
        <f t="shared" si="878"/>
        <v>0</v>
      </c>
      <c r="BL410" s="51">
        <f t="shared" si="878"/>
        <v>0</v>
      </c>
      <c r="BM410" s="51">
        <f t="shared" ref="BM410:DX410" si="879">SUM(BM411:BM420)</f>
        <v>831456356</v>
      </c>
      <c r="BN410" s="51">
        <f t="shared" si="879"/>
        <v>1072224581</v>
      </c>
      <c r="BO410" s="51">
        <f t="shared" si="879"/>
        <v>710097011</v>
      </c>
      <c r="BP410" s="51">
        <f t="shared" si="879"/>
        <v>660858105</v>
      </c>
      <c r="BQ410" s="51">
        <f t="shared" si="879"/>
        <v>4000000000</v>
      </c>
      <c r="BR410" s="51">
        <f t="shared" si="879"/>
        <v>0</v>
      </c>
      <c r="BS410" s="51">
        <f t="shared" si="879"/>
        <v>0</v>
      </c>
      <c r="BT410" s="51">
        <f t="shared" si="879"/>
        <v>0</v>
      </c>
      <c r="BU410" s="51">
        <f t="shared" si="879"/>
        <v>0</v>
      </c>
      <c r="BV410" s="51">
        <f t="shared" si="879"/>
        <v>1750000000</v>
      </c>
      <c r="BW410" s="51">
        <f t="shared" si="879"/>
        <v>156360992</v>
      </c>
      <c r="BX410" s="51">
        <f t="shared" si="879"/>
        <v>156360992</v>
      </c>
      <c r="BY410" s="51">
        <f t="shared" si="879"/>
        <v>0</v>
      </c>
      <c r="BZ410" s="51">
        <f t="shared" si="879"/>
        <v>554152274</v>
      </c>
      <c r="CA410" s="51">
        <f t="shared" si="879"/>
        <v>1274152274</v>
      </c>
      <c r="CB410" s="51">
        <f t="shared" si="879"/>
        <v>1225306805</v>
      </c>
      <c r="CC410" s="51">
        <f t="shared" si="879"/>
        <v>1141406805</v>
      </c>
      <c r="CD410" s="51">
        <f t="shared" si="879"/>
        <v>0</v>
      </c>
      <c r="CE410" s="51">
        <f t="shared" si="879"/>
        <v>0</v>
      </c>
      <c r="CF410" s="51">
        <f t="shared" si="879"/>
        <v>0</v>
      </c>
      <c r="CG410" s="51">
        <f t="shared" si="879"/>
        <v>0</v>
      </c>
      <c r="CH410" s="51">
        <f t="shared" si="879"/>
        <v>0</v>
      </c>
      <c r="CI410" s="51">
        <f t="shared" si="879"/>
        <v>0</v>
      </c>
      <c r="CJ410" s="51">
        <f t="shared" si="879"/>
        <v>0</v>
      </c>
      <c r="CK410" s="51">
        <f t="shared" si="879"/>
        <v>0</v>
      </c>
      <c r="CL410" s="51">
        <f t="shared" si="879"/>
        <v>0</v>
      </c>
      <c r="CM410" s="51">
        <f t="shared" si="879"/>
        <v>0</v>
      </c>
      <c r="CN410" s="51">
        <f t="shared" si="879"/>
        <v>0</v>
      </c>
      <c r="CO410" s="51">
        <f t="shared" si="879"/>
        <v>0</v>
      </c>
      <c r="CP410" s="51">
        <f t="shared" si="879"/>
        <v>0</v>
      </c>
      <c r="CQ410" s="51">
        <f t="shared" si="879"/>
        <v>0</v>
      </c>
      <c r="CR410" s="51">
        <f t="shared" si="879"/>
        <v>0</v>
      </c>
      <c r="CS410" s="51">
        <f t="shared" si="879"/>
        <v>0</v>
      </c>
      <c r="CT410" s="51">
        <f t="shared" si="879"/>
        <v>0</v>
      </c>
      <c r="CU410" s="51">
        <f t="shared" si="879"/>
        <v>0</v>
      </c>
      <c r="CV410" s="51">
        <f t="shared" si="879"/>
        <v>0</v>
      </c>
      <c r="CW410" s="51">
        <f t="shared" si="879"/>
        <v>0</v>
      </c>
      <c r="CX410" s="51">
        <f t="shared" si="879"/>
        <v>0</v>
      </c>
      <c r="CY410" s="51">
        <f t="shared" si="879"/>
        <v>0</v>
      </c>
      <c r="CZ410" s="51">
        <f t="shared" si="879"/>
        <v>0</v>
      </c>
      <c r="DA410" s="51">
        <f t="shared" si="879"/>
        <v>0</v>
      </c>
      <c r="DB410" s="51">
        <f t="shared" si="879"/>
        <v>0</v>
      </c>
      <c r="DC410" s="51">
        <f t="shared" si="879"/>
        <v>0</v>
      </c>
      <c r="DD410" s="51">
        <f t="shared" si="879"/>
        <v>0</v>
      </c>
      <c r="DE410" s="51">
        <f t="shared" si="879"/>
        <v>4554152274</v>
      </c>
      <c r="DF410" s="51">
        <f t="shared" si="879"/>
        <v>3024152274</v>
      </c>
      <c r="DG410" s="51">
        <f t="shared" si="879"/>
        <v>1381667797</v>
      </c>
      <c r="DH410" s="51">
        <f t="shared" si="879"/>
        <v>1297767797</v>
      </c>
      <c r="DI410" s="51">
        <f t="shared" si="879"/>
        <v>0</v>
      </c>
      <c r="DJ410" s="51">
        <f t="shared" si="879"/>
        <v>0</v>
      </c>
      <c r="DK410" s="51">
        <f t="shared" si="879"/>
        <v>0</v>
      </c>
      <c r="DL410" s="51">
        <f t="shared" si="879"/>
        <v>0</v>
      </c>
      <c r="DM410" s="51">
        <f t="shared" si="879"/>
        <v>0</v>
      </c>
      <c r="DN410" s="51">
        <f t="shared" si="879"/>
        <v>0</v>
      </c>
      <c r="DO410" s="51">
        <f t="shared" si="879"/>
        <v>700000000</v>
      </c>
      <c r="DP410" s="51">
        <f t="shared" si="879"/>
        <v>688806664</v>
      </c>
      <c r="DQ410" s="51">
        <f t="shared" si="879"/>
        <v>409635798</v>
      </c>
      <c r="DR410" s="51">
        <f t="shared" si="879"/>
        <v>0</v>
      </c>
      <c r="DS410" s="51">
        <f t="shared" si="879"/>
        <v>215304749</v>
      </c>
      <c r="DT410" s="51">
        <f t="shared" si="879"/>
        <v>1238000000</v>
      </c>
      <c r="DU410" s="51">
        <f t="shared" si="879"/>
        <v>1101439001</v>
      </c>
      <c r="DV410" s="51">
        <f t="shared" si="879"/>
        <v>825238888</v>
      </c>
      <c r="DW410" s="51">
        <f t="shared" si="879"/>
        <v>0</v>
      </c>
      <c r="DX410" s="51">
        <f t="shared" si="879"/>
        <v>0</v>
      </c>
      <c r="DY410" s="51">
        <f t="shared" ref="DY410:EW410" si="880">SUM(DY411:DY420)</f>
        <v>0</v>
      </c>
      <c r="DZ410" s="51">
        <f t="shared" si="880"/>
        <v>0</v>
      </c>
      <c r="EA410" s="51">
        <f t="shared" si="880"/>
        <v>0</v>
      </c>
      <c r="EB410" s="51">
        <f t="shared" si="880"/>
        <v>0</v>
      </c>
      <c r="EC410" s="51">
        <f t="shared" si="880"/>
        <v>0</v>
      </c>
      <c r="ED410" s="51">
        <f t="shared" si="880"/>
        <v>0</v>
      </c>
      <c r="EE410" s="51">
        <f t="shared" si="880"/>
        <v>0</v>
      </c>
      <c r="EF410" s="51">
        <f t="shared" si="880"/>
        <v>0</v>
      </c>
      <c r="EG410" s="51">
        <f t="shared" si="880"/>
        <v>0</v>
      </c>
      <c r="EH410" s="51">
        <f t="shared" si="880"/>
        <v>0</v>
      </c>
      <c r="EI410" s="51">
        <f t="shared" si="880"/>
        <v>0</v>
      </c>
      <c r="EJ410" s="51">
        <f t="shared" si="880"/>
        <v>0</v>
      </c>
      <c r="EK410" s="51">
        <f t="shared" si="880"/>
        <v>0</v>
      </c>
      <c r="EL410" s="51">
        <f t="shared" si="880"/>
        <v>0</v>
      </c>
      <c r="EM410" s="51">
        <f t="shared" si="880"/>
        <v>0</v>
      </c>
      <c r="EN410" s="51">
        <f t="shared" si="880"/>
        <v>0</v>
      </c>
      <c r="EO410" s="51">
        <f t="shared" si="880"/>
        <v>0</v>
      </c>
      <c r="EP410" s="51">
        <f t="shared" si="880"/>
        <v>0</v>
      </c>
      <c r="EQ410" s="51">
        <f t="shared" si="880"/>
        <v>0</v>
      </c>
      <c r="ER410" s="51">
        <f t="shared" si="880"/>
        <v>0</v>
      </c>
      <c r="ES410" s="51">
        <f t="shared" si="880"/>
        <v>0</v>
      </c>
      <c r="ET410" s="51">
        <f t="shared" si="880"/>
        <v>0</v>
      </c>
      <c r="EU410" s="51">
        <f t="shared" si="880"/>
        <v>0</v>
      </c>
      <c r="EV410" s="51">
        <f t="shared" si="880"/>
        <v>0</v>
      </c>
      <c r="EW410" s="51">
        <f t="shared" si="880"/>
        <v>215304749</v>
      </c>
      <c r="EX410" s="51">
        <f t="shared" ref="EX410:GZ410" si="881">SUM(EX411:EX420)</f>
        <v>1938000000</v>
      </c>
      <c r="EY410" s="51">
        <f t="shared" si="881"/>
        <v>1790245665</v>
      </c>
      <c r="EZ410" s="51">
        <f t="shared" si="881"/>
        <v>1234874686</v>
      </c>
      <c r="FA410" s="51">
        <f t="shared" si="881"/>
        <v>0</v>
      </c>
      <c r="FB410" s="51">
        <f t="shared" si="881"/>
        <v>0</v>
      </c>
      <c r="FC410" s="51">
        <f t="shared" si="881"/>
        <v>5000000000</v>
      </c>
      <c r="FD410" s="51">
        <f t="shared" si="881"/>
        <v>0</v>
      </c>
      <c r="FE410" s="51">
        <f t="shared" si="881"/>
        <v>0</v>
      </c>
      <c r="FF410" s="51">
        <f t="shared" si="881"/>
        <v>0</v>
      </c>
      <c r="FG410" s="51">
        <f t="shared" si="881"/>
        <v>0</v>
      </c>
      <c r="FH410" s="51">
        <f t="shared" si="881"/>
        <v>850000000</v>
      </c>
      <c r="FI410" s="51">
        <f t="shared" si="881"/>
        <v>0</v>
      </c>
      <c r="FJ410" s="51">
        <f t="shared" si="881"/>
        <v>0</v>
      </c>
      <c r="FK410" s="51">
        <f t="shared" si="881"/>
        <v>155284688</v>
      </c>
      <c r="FL410" s="51">
        <f t="shared" si="881"/>
        <v>150000000</v>
      </c>
      <c r="FM410" s="51">
        <f t="shared" si="881"/>
        <v>1140842662</v>
      </c>
      <c r="FN410" s="51">
        <f t="shared" si="881"/>
        <v>683900500</v>
      </c>
      <c r="FO410" s="51">
        <f t="shared" si="881"/>
        <v>139820000</v>
      </c>
      <c r="FP410" s="51">
        <f t="shared" si="881"/>
        <v>116463516</v>
      </c>
      <c r="FQ410" s="51">
        <f t="shared" si="881"/>
        <v>0</v>
      </c>
      <c r="FR410" s="51">
        <f t="shared" si="881"/>
        <v>0</v>
      </c>
      <c r="FS410" s="51">
        <f t="shared" si="881"/>
        <v>0</v>
      </c>
      <c r="FT410" s="51">
        <f t="shared" si="881"/>
        <v>0</v>
      </c>
      <c r="FU410" s="51">
        <f t="shared" si="881"/>
        <v>0</v>
      </c>
      <c r="FV410" s="51">
        <f t="shared" si="881"/>
        <v>0</v>
      </c>
      <c r="FW410" s="51">
        <f t="shared" si="881"/>
        <v>0</v>
      </c>
      <c r="FX410" s="51">
        <f t="shared" si="881"/>
        <v>0</v>
      </c>
      <c r="FY410" s="51">
        <f t="shared" si="881"/>
        <v>0</v>
      </c>
      <c r="FZ410" s="51">
        <f t="shared" si="881"/>
        <v>0</v>
      </c>
      <c r="GA410" s="51">
        <f t="shared" si="881"/>
        <v>0</v>
      </c>
      <c r="GB410" s="51">
        <f t="shared" si="881"/>
        <v>0</v>
      </c>
      <c r="GC410" s="51">
        <f t="shared" si="881"/>
        <v>0</v>
      </c>
      <c r="GD410" s="51">
        <f t="shared" si="881"/>
        <v>0</v>
      </c>
      <c r="GE410" s="51">
        <f t="shared" si="881"/>
        <v>0</v>
      </c>
      <c r="GF410" s="51">
        <f t="shared" si="881"/>
        <v>0</v>
      </c>
      <c r="GG410" s="51">
        <f t="shared" si="881"/>
        <v>0</v>
      </c>
      <c r="GH410" s="51">
        <f t="shared" si="881"/>
        <v>0</v>
      </c>
      <c r="GI410" s="51">
        <f t="shared" si="881"/>
        <v>0</v>
      </c>
      <c r="GJ410" s="51">
        <f t="shared" si="881"/>
        <v>0</v>
      </c>
      <c r="GK410" s="51">
        <f t="shared" si="881"/>
        <v>0</v>
      </c>
      <c r="GL410" s="51">
        <f t="shared" si="881"/>
        <v>0</v>
      </c>
      <c r="GM410" s="51">
        <f t="shared" si="881"/>
        <v>0</v>
      </c>
      <c r="GN410" s="51">
        <f t="shared" si="881"/>
        <v>0</v>
      </c>
      <c r="GO410" s="51">
        <f t="shared" si="881"/>
        <v>0</v>
      </c>
      <c r="GP410" s="51">
        <f t="shared" si="881"/>
        <v>0</v>
      </c>
      <c r="GQ410" s="51">
        <f t="shared" si="881"/>
        <v>0</v>
      </c>
      <c r="GR410" s="51">
        <f t="shared" si="881"/>
        <v>0</v>
      </c>
      <c r="GS410" s="51">
        <f t="shared" si="881"/>
        <v>0</v>
      </c>
      <c r="GT410" s="51">
        <f t="shared" si="881"/>
        <v>0</v>
      </c>
      <c r="GU410" s="51">
        <f t="shared" si="881"/>
        <v>150000000</v>
      </c>
      <c r="GV410" s="51">
        <f t="shared" si="881"/>
        <v>6990842662</v>
      </c>
      <c r="GW410" s="51">
        <f t="shared" si="881"/>
        <v>683900500</v>
      </c>
      <c r="GX410" s="51">
        <f t="shared" si="881"/>
        <v>139820000</v>
      </c>
      <c r="GY410" s="51">
        <f t="shared" si="881"/>
        <v>271748204</v>
      </c>
      <c r="GZ410" s="771">
        <f t="shared" si="881"/>
        <v>5750913379</v>
      </c>
      <c r="HA410" s="271"/>
      <c r="HB410" s="277"/>
      <c r="HC410" s="326"/>
    </row>
    <row r="411" spans="1:211" s="298" customFormat="1" ht="165" customHeight="1" x14ac:dyDescent="0.2">
      <c r="A411" s="782"/>
      <c r="B411" s="372"/>
      <c r="C411" s="527">
        <v>38</v>
      </c>
      <c r="D411" s="729" t="s">
        <v>800</v>
      </c>
      <c r="E411" s="527">
        <v>0</v>
      </c>
      <c r="F411" s="527">
        <v>2</v>
      </c>
      <c r="G411" s="287">
        <v>280</v>
      </c>
      <c r="H411" s="393" t="s">
        <v>903</v>
      </c>
      <c r="I411" s="297" t="s">
        <v>904</v>
      </c>
      <c r="J411" s="284" t="s">
        <v>905</v>
      </c>
      <c r="K411" s="475">
        <v>17</v>
      </c>
      <c r="L411" s="475" t="s">
        <v>58</v>
      </c>
      <c r="M411" s="281">
        <v>0</v>
      </c>
      <c r="N411" s="281">
        <v>1</v>
      </c>
      <c r="O411" s="281">
        <v>0</v>
      </c>
      <c r="P411" s="646"/>
      <c r="Q411" s="281">
        <v>1</v>
      </c>
      <c r="R411" s="289"/>
      <c r="S411" s="430">
        <v>1</v>
      </c>
      <c r="T411" s="281">
        <v>1</v>
      </c>
      <c r="U411" s="281"/>
      <c r="V411" s="430">
        <v>1</v>
      </c>
      <c r="W411" s="281">
        <v>1</v>
      </c>
      <c r="X411" s="475"/>
      <c r="Y411" s="475">
        <v>0</v>
      </c>
      <c r="Z411" s="433">
        <f t="shared" ref="Z411:Z420" si="882">BM411/$BM$410</f>
        <v>0</v>
      </c>
      <c r="AA411" s="286">
        <v>10</v>
      </c>
      <c r="AB411" s="285" t="s">
        <v>389</v>
      </c>
      <c r="AC411" s="56"/>
      <c r="AD411" s="55"/>
      <c r="AE411" s="54"/>
      <c r="AF411" s="54"/>
      <c r="AG411" s="56"/>
      <c r="AH411" s="55"/>
      <c r="AI411" s="55"/>
      <c r="AJ411" s="55"/>
      <c r="AK411" s="57"/>
      <c r="AL411" s="58"/>
      <c r="AM411" s="58"/>
      <c r="AN411" s="58"/>
      <c r="AO411" s="57"/>
      <c r="AP411" s="58"/>
      <c r="AQ411" s="58"/>
      <c r="AR411" s="55"/>
      <c r="AS411" s="56"/>
      <c r="AT411" s="55"/>
      <c r="AU411" s="54"/>
      <c r="AV411" s="54"/>
      <c r="AW411" s="56"/>
      <c r="AX411" s="55"/>
      <c r="AY411" s="55"/>
      <c r="AZ411" s="55"/>
      <c r="BA411" s="56"/>
      <c r="BB411" s="55"/>
      <c r="BC411" s="55"/>
      <c r="BD411" s="55"/>
      <c r="BE411" s="56"/>
      <c r="BF411" s="55"/>
      <c r="BG411" s="54"/>
      <c r="BH411" s="54"/>
      <c r="BI411" s="56"/>
      <c r="BJ411" s="55"/>
      <c r="BK411" s="55"/>
      <c r="BL411" s="55"/>
      <c r="BM411" s="53">
        <f t="shared" ref="BM411:BM420" si="883">+AC411+AG411+AK411+AO411+AS411+AW411+BA411+BE411+BI411</f>
        <v>0</v>
      </c>
      <c r="BN411" s="54">
        <f t="shared" ref="BN411:BN420" si="884">AD411+AH411+AL411+AP411+AT411+AX411+BB411+BF411+BJ411</f>
        <v>0</v>
      </c>
      <c r="BO411" s="54">
        <f t="shared" ref="BO411:BO420" si="885">AE411+AI411+AM411+AQ411+AU411+AY411+BC411+BG411+BK411</f>
        <v>0</v>
      </c>
      <c r="BP411" s="54">
        <f t="shared" ref="BP411:BP420" si="886">AF411+AJ411+AN411+AR411+AV411+AZ411+BD411+BH411+BL411</f>
        <v>0</v>
      </c>
      <c r="BQ411" s="87"/>
      <c r="BR411" s="87"/>
      <c r="BS411" s="87"/>
      <c r="BT411" s="87"/>
      <c r="BU411" s="87"/>
      <c r="BV411" s="87"/>
      <c r="BW411" s="87"/>
      <c r="BX411" s="87"/>
      <c r="BY411" s="87"/>
      <c r="BZ411" s="88">
        <v>20000000</v>
      </c>
      <c r="CA411" s="87">
        <v>70000000</v>
      </c>
      <c r="CB411" s="87">
        <v>69601700</v>
      </c>
      <c r="CC411" s="87">
        <v>69601700</v>
      </c>
      <c r="CD411" s="87"/>
      <c r="CE411" s="87"/>
      <c r="CF411" s="87"/>
      <c r="CG411" s="87"/>
      <c r="CH411" s="87"/>
      <c r="CI411" s="87"/>
      <c r="CJ411" s="87"/>
      <c r="CK411" s="87"/>
      <c r="CL411" s="87"/>
      <c r="CM411" s="87"/>
      <c r="CN411" s="87"/>
      <c r="CO411" s="87"/>
      <c r="CP411" s="87"/>
      <c r="CQ411" s="87"/>
      <c r="CR411" s="87"/>
      <c r="CS411" s="87"/>
      <c r="CT411" s="87"/>
      <c r="CU411" s="87"/>
      <c r="CV411" s="87"/>
      <c r="CW411" s="87"/>
      <c r="CX411" s="87"/>
      <c r="CY411" s="87"/>
      <c r="CZ411" s="87"/>
      <c r="DA411" s="87"/>
      <c r="DB411" s="87"/>
      <c r="DC411" s="87"/>
      <c r="DD411" s="87"/>
      <c r="DE411" s="85">
        <f t="shared" ref="DE411:DE420" si="887">BQ411+BU411+BZ411+CE411+CI411+CM411+CQ411+CV411+DA411</f>
        <v>20000000</v>
      </c>
      <c r="DF411" s="100">
        <f t="shared" ref="DF411:DF420" si="888">BR411+BV411+CA411+CF411+CJ411+CN411+CR411+CW411+DB411</f>
        <v>70000000</v>
      </c>
      <c r="DG411" s="100">
        <f t="shared" ref="DG411:DG420" si="889">BS411+BW411+CB411+CG411+CK411+CO411+CS411+CX411+DC411</f>
        <v>69601700</v>
      </c>
      <c r="DH411" s="100">
        <f t="shared" ref="DH411:DH420" si="890">BT411+BX411+CC411+CH411+CL411+CP411+CT411+CY411+DD411</f>
        <v>69601700</v>
      </c>
      <c r="DI411" s="100"/>
      <c r="DJ411" s="88"/>
      <c r="DK411" s="66"/>
      <c r="DL411" s="88"/>
      <c r="DM411" s="88"/>
      <c r="DN411" s="88"/>
      <c r="DO411" s="88"/>
      <c r="DP411" s="88"/>
      <c r="DQ411" s="88"/>
      <c r="DR411" s="88"/>
      <c r="DS411" s="88">
        <v>15000000</v>
      </c>
      <c r="DT411" s="88">
        <v>25000000</v>
      </c>
      <c r="DU411" s="88">
        <v>14747666</v>
      </c>
      <c r="DV411" s="88">
        <v>14747666</v>
      </c>
      <c r="DW411" s="88"/>
      <c r="DX411" s="88"/>
      <c r="DY411" s="88"/>
      <c r="DZ411" s="88"/>
      <c r="EA411" s="88"/>
      <c r="EB411" s="88"/>
      <c r="EC411" s="88"/>
      <c r="ED411" s="88"/>
      <c r="EE411" s="88"/>
      <c r="EF411" s="88"/>
      <c r="EG411" s="88"/>
      <c r="EH411" s="88"/>
      <c r="EI411" s="88"/>
      <c r="EJ411" s="88"/>
      <c r="EK411" s="88"/>
      <c r="EL411" s="88"/>
      <c r="EM411" s="88"/>
      <c r="EN411" s="88"/>
      <c r="EO411" s="88"/>
      <c r="EP411" s="88"/>
      <c r="EQ411" s="88"/>
      <c r="ER411" s="88"/>
      <c r="ES411" s="88"/>
      <c r="ET411" s="87"/>
      <c r="EU411" s="87"/>
      <c r="EV411" s="87"/>
      <c r="EW411" s="85">
        <f t="shared" ref="EW411:EX420" si="891">DJ411+DN411+DS411+DX411+EB411+EF411+EJ411+EN411+ES411</f>
        <v>15000000</v>
      </c>
      <c r="EX411" s="90">
        <v>25000000</v>
      </c>
      <c r="EY411" s="90">
        <f t="shared" ref="EY411:EY420" si="892">DL411+DP411+DU411+DZ411+ED411+EH411+EL411+EP411+EU411</f>
        <v>14747666</v>
      </c>
      <c r="EZ411" s="90">
        <f t="shared" ref="EZ411:EZ420" si="893">DM411+DQ411+DV411+EA411+EE411+EI411+EM411+EQ411+EV411</f>
        <v>14747666</v>
      </c>
      <c r="FA411" s="192"/>
      <c r="FB411" s="87"/>
      <c r="FC411" s="88"/>
      <c r="FD411" s="88"/>
      <c r="FE411" s="88"/>
      <c r="FF411" s="147"/>
      <c r="FG411" s="87"/>
      <c r="FH411" s="87"/>
      <c r="FI411" s="87"/>
      <c r="FJ411" s="87"/>
      <c r="FK411" s="87"/>
      <c r="FL411" s="87">
        <v>10000000</v>
      </c>
      <c r="FM411" s="87">
        <v>24850000</v>
      </c>
      <c r="FN411" s="87"/>
      <c r="FO411" s="87"/>
      <c r="FP411" s="87"/>
      <c r="FQ411" s="87"/>
      <c r="FR411" s="87"/>
      <c r="FS411" s="87"/>
      <c r="FT411" s="87"/>
      <c r="FU411" s="87"/>
      <c r="FV411" s="87"/>
      <c r="FW411" s="87"/>
      <c r="FX411" s="87"/>
      <c r="FY411" s="87"/>
      <c r="FZ411" s="87"/>
      <c r="GA411" s="87"/>
      <c r="GB411" s="87"/>
      <c r="GC411" s="87"/>
      <c r="GD411" s="87"/>
      <c r="GE411" s="87"/>
      <c r="GF411" s="87"/>
      <c r="GG411" s="87"/>
      <c r="GH411" s="87"/>
      <c r="GI411" s="87"/>
      <c r="GJ411" s="87"/>
      <c r="GK411" s="87"/>
      <c r="GL411" s="87"/>
      <c r="GM411" s="87"/>
      <c r="GN411" s="87"/>
      <c r="GO411" s="87"/>
      <c r="GP411" s="87"/>
      <c r="GQ411" s="87"/>
      <c r="GR411" s="87"/>
      <c r="GS411" s="87"/>
      <c r="GT411" s="87"/>
      <c r="GU411" s="85">
        <f t="shared" ref="GU411:GU420" si="894">FB411+FG411+FL411+FQ411+FV411+GA411+GF411+GK411+GP411</f>
        <v>10000000</v>
      </c>
      <c r="GV411" s="85">
        <f t="shared" ref="GV411:GV420" si="895">FC411+FH411+FM411+FR411+FW411+GB411+GG411+GL411+GQ411</f>
        <v>24850000</v>
      </c>
      <c r="GW411" s="85">
        <f t="shared" ref="GW411:GW420" si="896">FD411+FI411+FN411+FS411+FX411+GC411+GH411+GM411+GR411</f>
        <v>0</v>
      </c>
      <c r="GX411" s="85">
        <f t="shared" ref="GX411:GX420" si="897">FE411+FJ411+FO411+FT411+FY411+GD411+GI411+GN411+GS411</f>
        <v>0</v>
      </c>
      <c r="GY411" s="85">
        <f t="shared" ref="GY411:GY420" si="898">FF411+FK411+FP411+FU411+FZ411+GE411+GJ411+GO411+GT411</f>
        <v>0</v>
      </c>
      <c r="GZ411" s="772">
        <f t="shared" ref="GZ411:GZ420" si="899">BM411+DE411+EW411+GU411</f>
        <v>45000000</v>
      </c>
      <c r="HA411" s="746"/>
      <c r="HB411" s="303" t="s">
        <v>1463</v>
      </c>
      <c r="HC411" s="297" t="s">
        <v>1521</v>
      </c>
    </row>
    <row r="412" spans="1:211" ht="98.25" customHeight="1" x14ac:dyDescent="0.2">
      <c r="A412" s="782"/>
      <c r="B412" s="372"/>
      <c r="C412" s="304"/>
      <c r="D412" s="730"/>
      <c r="E412" s="304"/>
      <c r="F412" s="304"/>
      <c r="G412" s="287">
        <v>281</v>
      </c>
      <c r="H412" s="393" t="s">
        <v>906</v>
      </c>
      <c r="I412" s="297" t="s">
        <v>907</v>
      </c>
      <c r="J412" s="284" t="s">
        <v>905</v>
      </c>
      <c r="K412" s="475">
        <v>17</v>
      </c>
      <c r="L412" s="475" t="s">
        <v>58</v>
      </c>
      <c r="M412" s="281">
        <v>0</v>
      </c>
      <c r="N412" s="281">
        <v>1</v>
      </c>
      <c r="O412" s="281">
        <v>0</v>
      </c>
      <c r="P412" s="646"/>
      <c r="Q412" s="281">
        <v>1</v>
      </c>
      <c r="R412" s="289"/>
      <c r="S412" s="430">
        <v>1</v>
      </c>
      <c r="T412" s="281">
        <v>1</v>
      </c>
      <c r="U412" s="281"/>
      <c r="V412" s="430">
        <v>0.8</v>
      </c>
      <c r="W412" s="281">
        <v>1</v>
      </c>
      <c r="X412" s="475"/>
      <c r="Y412" s="475">
        <v>0</v>
      </c>
      <c r="Z412" s="433">
        <f t="shared" si="882"/>
        <v>0</v>
      </c>
      <c r="AA412" s="286">
        <v>16</v>
      </c>
      <c r="AB412" s="285" t="s">
        <v>376</v>
      </c>
      <c r="AC412" s="56"/>
      <c r="AD412" s="55"/>
      <c r="AE412" s="54"/>
      <c r="AF412" s="54"/>
      <c r="AG412" s="56"/>
      <c r="AH412" s="55"/>
      <c r="AI412" s="55"/>
      <c r="AJ412" s="55"/>
      <c r="AK412" s="57"/>
      <c r="AL412" s="58"/>
      <c r="AM412" s="58"/>
      <c r="AN412" s="58"/>
      <c r="AO412" s="57"/>
      <c r="AP412" s="58"/>
      <c r="AQ412" s="58"/>
      <c r="AR412" s="55"/>
      <c r="AS412" s="56"/>
      <c r="AT412" s="55"/>
      <c r="AU412" s="54"/>
      <c r="AV412" s="54"/>
      <c r="AW412" s="56"/>
      <c r="AX412" s="55"/>
      <c r="AY412" s="55"/>
      <c r="AZ412" s="55"/>
      <c r="BA412" s="56"/>
      <c r="BB412" s="55"/>
      <c r="BC412" s="55"/>
      <c r="BD412" s="55"/>
      <c r="BE412" s="56"/>
      <c r="BF412" s="55"/>
      <c r="BG412" s="54"/>
      <c r="BH412" s="54"/>
      <c r="BI412" s="56"/>
      <c r="BJ412" s="55"/>
      <c r="BK412" s="55"/>
      <c r="BL412" s="55"/>
      <c r="BM412" s="53">
        <f t="shared" si="883"/>
        <v>0</v>
      </c>
      <c r="BN412" s="54">
        <f t="shared" si="884"/>
        <v>0</v>
      </c>
      <c r="BO412" s="54">
        <f t="shared" si="885"/>
        <v>0</v>
      </c>
      <c r="BP412" s="54">
        <f t="shared" si="886"/>
        <v>0</v>
      </c>
      <c r="BQ412" s="87"/>
      <c r="BR412" s="87"/>
      <c r="BS412" s="87"/>
      <c r="BT412" s="87"/>
      <c r="BU412" s="87"/>
      <c r="BV412" s="87">
        <v>25262034</v>
      </c>
      <c r="BW412" s="87">
        <v>0</v>
      </c>
      <c r="BX412" s="87">
        <v>0</v>
      </c>
      <c r="BY412" s="87"/>
      <c r="BZ412" s="88">
        <v>20000000</v>
      </c>
      <c r="CA412" s="87">
        <v>44737966</v>
      </c>
      <c r="CB412" s="87">
        <v>38669334</v>
      </c>
      <c r="CC412" s="87">
        <v>38669334</v>
      </c>
      <c r="CD412" s="87"/>
      <c r="CE412" s="87"/>
      <c r="CF412" s="87"/>
      <c r="CG412" s="87"/>
      <c r="CH412" s="87"/>
      <c r="CI412" s="87"/>
      <c r="CJ412" s="87"/>
      <c r="CK412" s="87"/>
      <c r="CL412" s="87"/>
      <c r="CM412" s="87"/>
      <c r="CN412" s="87"/>
      <c r="CO412" s="87"/>
      <c r="CP412" s="87"/>
      <c r="CQ412" s="87"/>
      <c r="CR412" s="87"/>
      <c r="CS412" s="87"/>
      <c r="CT412" s="87"/>
      <c r="CU412" s="87"/>
      <c r="CV412" s="87"/>
      <c r="CW412" s="87"/>
      <c r="CX412" s="87"/>
      <c r="CY412" s="87"/>
      <c r="CZ412" s="87"/>
      <c r="DA412" s="87"/>
      <c r="DB412" s="87"/>
      <c r="DC412" s="87"/>
      <c r="DD412" s="87"/>
      <c r="DE412" s="85">
        <f t="shared" si="887"/>
        <v>20000000</v>
      </c>
      <c r="DF412" s="100">
        <f t="shared" si="888"/>
        <v>70000000</v>
      </c>
      <c r="DG412" s="100">
        <f t="shared" si="889"/>
        <v>38669334</v>
      </c>
      <c r="DH412" s="100">
        <f t="shared" si="890"/>
        <v>38669334</v>
      </c>
      <c r="DI412" s="100"/>
      <c r="DJ412" s="88"/>
      <c r="DK412" s="66"/>
      <c r="DL412" s="88"/>
      <c r="DM412" s="88"/>
      <c r="DN412" s="88"/>
      <c r="DO412" s="88">
        <v>50000000</v>
      </c>
      <c r="DP412" s="88">
        <v>50000000</v>
      </c>
      <c r="DQ412" s="88">
        <v>21240000</v>
      </c>
      <c r="DR412" s="88"/>
      <c r="DS412" s="88">
        <v>15000000</v>
      </c>
      <c r="DT412" s="88">
        <v>84000000</v>
      </c>
      <c r="DU412" s="88">
        <v>69761667</v>
      </c>
      <c r="DV412" s="88">
        <v>58894667</v>
      </c>
      <c r="DW412" s="88"/>
      <c r="DX412" s="88"/>
      <c r="DY412" s="88"/>
      <c r="DZ412" s="88"/>
      <c r="EA412" s="88"/>
      <c r="EB412" s="88"/>
      <c r="EC412" s="88"/>
      <c r="ED412" s="88"/>
      <c r="EE412" s="88"/>
      <c r="EF412" s="88"/>
      <c r="EG412" s="88"/>
      <c r="EH412" s="88"/>
      <c r="EI412" s="88"/>
      <c r="EJ412" s="88"/>
      <c r="EK412" s="88"/>
      <c r="EL412" s="88"/>
      <c r="EM412" s="88"/>
      <c r="EN412" s="88"/>
      <c r="EO412" s="88"/>
      <c r="EP412" s="88"/>
      <c r="EQ412" s="88"/>
      <c r="ER412" s="88"/>
      <c r="ES412" s="88"/>
      <c r="ET412" s="87"/>
      <c r="EU412" s="87"/>
      <c r="EV412" s="87"/>
      <c r="EW412" s="85">
        <f t="shared" si="891"/>
        <v>15000000</v>
      </c>
      <c r="EX412" s="90">
        <v>134000000</v>
      </c>
      <c r="EY412" s="90">
        <f t="shared" si="892"/>
        <v>119761667</v>
      </c>
      <c r="EZ412" s="90">
        <f t="shared" si="893"/>
        <v>80134667</v>
      </c>
      <c r="FA412" s="192"/>
      <c r="FB412" s="87"/>
      <c r="FC412" s="88"/>
      <c r="FD412" s="88"/>
      <c r="FE412" s="88"/>
      <c r="FF412" s="147"/>
      <c r="FG412" s="87"/>
      <c r="FH412" s="87"/>
      <c r="FI412" s="87"/>
      <c r="FJ412" s="87"/>
      <c r="FK412" s="87"/>
      <c r="FL412" s="87">
        <v>10000000</v>
      </c>
      <c r="FM412" s="87">
        <v>83500000</v>
      </c>
      <c r="FN412" s="87"/>
      <c r="FO412" s="87"/>
      <c r="FP412" s="87"/>
      <c r="FQ412" s="87"/>
      <c r="FR412" s="87"/>
      <c r="FS412" s="87"/>
      <c r="FT412" s="87"/>
      <c r="FU412" s="87"/>
      <c r="FV412" s="87"/>
      <c r="FW412" s="87"/>
      <c r="FX412" s="87"/>
      <c r="FY412" s="87"/>
      <c r="FZ412" s="87"/>
      <c r="GA412" s="87"/>
      <c r="GB412" s="87"/>
      <c r="GC412" s="87"/>
      <c r="GD412" s="87"/>
      <c r="GE412" s="87"/>
      <c r="GF412" s="87"/>
      <c r="GG412" s="87"/>
      <c r="GH412" s="87"/>
      <c r="GI412" s="87"/>
      <c r="GJ412" s="87"/>
      <c r="GK412" s="87"/>
      <c r="GL412" s="87"/>
      <c r="GM412" s="87"/>
      <c r="GN412" s="87"/>
      <c r="GO412" s="87"/>
      <c r="GP412" s="87"/>
      <c r="GQ412" s="87"/>
      <c r="GR412" s="87"/>
      <c r="GS412" s="87"/>
      <c r="GT412" s="87"/>
      <c r="GU412" s="85">
        <f t="shared" si="894"/>
        <v>10000000</v>
      </c>
      <c r="GV412" s="85">
        <f t="shared" si="895"/>
        <v>83500000</v>
      </c>
      <c r="GW412" s="85">
        <f t="shared" si="896"/>
        <v>0</v>
      </c>
      <c r="GX412" s="85">
        <f t="shared" si="897"/>
        <v>0</v>
      </c>
      <c r="GY412" s="85">
        <f t="shared" si="898"/>
        <v>0</v>
      </c>
      <c r="GZ412" s="772">
        <f t="shared" si="899"/>
        <v>45000000</v>
      </c>
      <c r="HA412" s="746"/>
      <c r="HB412" s="303" t="s">
        <v>1464</v>
      </c>
      <c r="HC412" s="342" t="s">
        <v>1522</v>
      </c>
    </row>
    <row r="413" spans="1:211" s="377" customFormat="1" ht="108.75" customHeight="1" x14ac:dyDescent="0.2">
      <c r="A413" s="786"/>
      <c r="B413" s="372"/>
      <c r="C413" s="335"/>
      <c r="D413" s="491"/>
      <c r="E413" s="335"/>
      <c r="F413" s="335"/>
      <c r="G413" s="287">
        <v>282</v>
      </c>
      <c r="H413" s="393" t="s">
        <v>908</v>
      </c>
      <c r="I413" s="312" t="s">
        <v>909</v>
      </c>
      <c r="J413" s="284" t="s">
        <v>905</v>
      </c>
      <c r="K413" s="475">
        <v>17</v>
      </c>
      <c r="L413" s="475" t="s">
        <v>73</v>
      </c>
      <c r="M413" s="281" t="s">
        <v>53</v>
      </c>
      <c r="N413" s="281">
        <v>8</v>
      </c>
      <c r="O413" s="281">
        <v>2</v>
      </c>
      <c r="P413" s="430">
        <v>2</v>
      </c>
      <c r="Q413" s="281">
        <v>2</v>
      </c>
      <c r="R413" s="289"/>
      <c r="S413" s="430">
        <v>2</v>
      </c>
      <c r="T413" s="281">
        <v>2</v>
      </c>
      <c r="U413" s="281"/>
      <c r="V413" s="430">
        <v>2</v>
      </c>
      <c r="W413" s="281">
        <v>2</v>
      </c>
      <c r="X413" s="475"/>
      <c r="Y413" s="475">
        <v>0</v>
      </c>
      <c r="Z413" s="433">
        <f t="shared" si="882"/>
        <v>7.2162536935372223E-2</v>
      </c>
      <c r="AA413" s="287">
        <v>16</v>
      </c>
      <c r="AB413" s="284" t="s">
        <v>376</v>
      </c>
      <c r="AC413" s="56"/>
      <c r="AD413" s="55"/>
      <c r="AE413" s="54"/>
      <c r="AF413" s="54"/>
      <c r="AG413" s="56"/>
      <c r="AH413" s="55"/>
      <c r="AI413" s="55"/>
      <c r="AJ413" s="55"/>
      <c r="AK413" s="56">
        <v>60000000</v>
      </c>
      <c r="AL413" s="55">
        <v>70000000</v>
      </c>
      <c r="AM413" s="55">
        <v>69900000</v>
      </c>
      <c r="AN413" s="55">
        <v>69900000</v>
      </c>
      <c r="AO413" s="56"/>
      <c r="AP413" s="55"/>
      <c r="AQ413" s="55"/>
      <c r="AR413" s="55"/>
      <c r="AS413" s="56"/>
      <c r="AT413" s="55"/>
      <c r="AU413" s="54"/>
      <c r="AV413" s="54"/>
      <c r="AW413" s="56"/>
      <c r="AX413" s="55"/>
      <c r="AY413" s="55"/>
      <c r="AZ413" s="55"/>
      <c r="BA413" s="56"/>
      <c r="BB413" s="55"/>
      <c r="BC413" s="55"/>
      <c r="BD413" s="55"/>
      <c r="BE413" s="56"/>
      <c r="BF413" s="55"/>
      <c r="BG413" s="54"/>
      <c r="BH413" s="54"/>
      <c r="BI413" s="56"/>
      <c r="BJ413" s="55"/>
      <c r="BK413" s="55"/>
      <c r="BL413" s="55"/>
      <c r="BM413" s="53">
        <f t="shared" si="883"/>
        <v>60000000</v>
      </c>
      <c r="BN413" s="54">
        <f t="shared" si="884"/>
        <v>70000000</v>
      </c>
      <c r="BO413" s="54">
        <f t="shared" si="885"/>
        <v>69900000</v>
      </c>
      <c r="BP413" s="54">
        <f t="shared" si="886"/>
        <v>69900000</v>
      </c>
      <c r="BQ413" s="86"/>
      <c r="BR413" s="86"/>
      <c r="BS413" s="86"/>
      <c r="BT413" s="86"/>
      <c r="BU413" s="86"/>
      <c r="BV413" s="86"/>
      <c r="BW413" s="86"/>
      <c r="BX413" s="86"/>
      <c r="BY413" s="86"/>
      <c r="BZ413" s="66">
        <v>39989033.940345511</v>
      </c>
      <c r="CA413" s="86">
        <v>39000000</v>
      </c>
      <c r="CB413" s="86">
        <v>39000000</v>
      </c>
      <c r="CC413" s="86">
        <v>39000000</v>
      </c>
      <c r="CD413" s="86"/>
      <c r="CE413" s="86"/>
      <c r="CF413" s="86"/>
      <c r="CG413" s="86"/>
      <c r="CH413" s="86"/>
      <c r="CI413" s="86"/>
      <c r="CJ413" s="86"/>
      <c r="CK413" s="86"/>
      <c r="CL413" s="86"/>
      <c r="CM413" s="86"/>
      <c r="CN413" s="86"/>
      <c r="CO413" s="86"/>
      <c r="CP413" s="86"/>
      <c r="CQ413" s="86"/>
      <c r="CR413" s="86"/>
      <c r="CS413" s="86"/>
      <c r="CT413" s="86"/>
      <c r="CU413" s="86"/>
      <c r="CV413" s="86"/>
      <c r="CW413" s="86"/>
      <c r="CX413" s="86"/>
      <c r="CY413" s="86"/>
      <c r="CZ413" s="86"/>
      <c r="DA413" s="86"/>
      <c r="DB413" s="86"/>
      <c r="DC413" s="86"/>
      <c r="DD413" s="86"/>
      <c r="DE413" s="85">
        <f t="shared" si="887"/>
        <v>39989033.940345511</v>
      </c>
      <c r="DF413" s="100">
        <f t="shared" si="888"/>
        <v>39000000</v>
      </c>
      <c r="DG413" s="100">
        <f t="shared" si="889"/>
        <v>39000000</v>
      </c>
      <c r="DH413" s="100">
        <f t="shared" si="890"/>
        <v>39000000</v>
      </c>
      <c r="DI413" s="100"/>
      <c r="DJ413" s="66"/>
      <c r="DK413" s="66"/>
      <c r="DL413" s="66"/>
      <c r="DM413" s="66"/>
      <c r="DN413" s="66"/>
      <c r="DO413" s="88">
        <v>30000000</v>
      </c>
      <c r="DP413" s="66">
        <v>30000000</v>
      </c>
      <c r="DQ413" s="66">
        <v>30000000</v>
      </c>
      <c r="DR413" s="66"/>
      <c r="DS413" s="66">
        <v>15000000</v>
      </c>
      <c r="DT413" s="88">
        <v>80000000</v>
      </c>
      <c r="DU413" s="88">
        <v>80000000</v>
      </c>
      <c r="DV413" s="88">
        <v>80000000</v>
      </c>
      <c r="DW413" s="88"/>
      <c r="DX413" s="66"/>
      <c r="DY413" s="66"/>
      <c r="DZ413" s="66"/>
      <c r="EA413" s="66"/>
      <c r="EB413" s="66"/>
      <c r="EC413" s="66"/>
      <c r="ED413" s="66"/>
      <c r="EE413" s="66"/>
      <c r="EF413" s="66"/>
      <c r="EG413" s="66"/>
      <c r="EH413" s="66"/>
      <c r="EI413" s="66"/>
      <c r="EJ413" s="66"/>
      <c r="EK413" s="66"/>
      <c r="EL413" s="66"/>
      <c r="EM413" s="66"/>
      <c r="EN413" s="66"/>
      <c r="EO413" s="66"/>
      <c r="EP413" s="66"/>
      <c r="EQ413" s="66"/>
      <c r="ER413" s="66"/>
      <c r="ES413" s="66"/>
      <c r="ET413" s="86"/>
      <c r="EU413" s="86"/>
      <c r="EV413" s="86"/>
      <c r="EW413" s="85">
        <f t="shared" si="891"/>
        <v>15000000</v>
      </c>
      <c r="EX413" s="90">
        <f t="shared" si="891"/>
        <v>110000000</v>
      </c>
      <c r="EY413" s="90">
        <f t="shared" si="892"/>
        <v>110000000</v>
      </c>
      <c r="EZ413" s="90">
        <f t="shared" si="893"/>
        <v>110000000</v>
      </c>
      <c r="FA413" s="192"/>
      <c r="FB413" s="87"/>
      <c r="FC413" s="88"/>
      <c r="FD413" s="88"/>
      <c r="FE413" s="88"/>
      <c r="FF413" s="147"/>
      <c r="FG413" s="87"/>
      <c r="FH413" s="87"/>
      <c r="FI413" s="87"/>
      <c r="FJ413" s="87"/>
      <c r="FK413" s="87"/>
      <c r="FL413" s="86">
        <v>10000000</v>
      </c>
      <c r="FM413" s="86">
        <v>79500000</v>
      </c>
      <c r="FN413" s="86">
        <v>79103800</v>
      </c>
      <c r="FO413" s="86"/>
      <c r="FP413" s="86"/>
      <c r="FQ413" s="86"/>
      <c r="FR413" s="86"/>
      <c r="FS413" s="86"/>
      <c r="FT413" s="86"/>
      <c r="FU413" s="86"/>
      <c r="FV413" s="87"/>
      <c r="FW413" s="87"/>
      <c r="FX413" s="87"/>
      <c r="FY413" s="87"/>
      <c r="FZ413" s="87"/>
      <c r="GA413" s="87"/>
      <c r="GB413" s="87"/>
      <c r="GC413" s="87"/>
      <c r="GD413" s="87"/>
      <c r="GE413" s="87"/>
      <c r="GF413" s="87"/>
      <c r="GG413" s="87"/>
      <c r="GH413" s="87"/>
      <c r="GI413" s="87"/>
      <c r="GJ413" s="87"/>
      <c r="GK413" s="87"/>
      <c r="GL413" s="87"/>
      <c r="GM413" s="87"/>
      <c r="GN413" s="87"/>
      <c r="GO413" s="87"/>
      <c r="GP413" s="87"/>
      <c r="GQ413" s="87"/>
      <c r="GR413" s="87"/>
      <c r="GS413" s="87"/>
      <c r="GT413" s="87"/>
      <c r="GU413" s="85">
        <f t="shared" si="894"/>
        <v>10000000</v>
      </c>
      <c r="GV413" s="85">
        <f t="shared" si="895"/>
        <v>79500000</v>
      </c>
      <c r="GW413" s="85">
        <f t="shared" si="896"/>
        <v>79103800</v>
      </c>
      <c r="GX413" s="85">
        <f t="shared" si="897"/>
        <v>0</v>
      </c>
      <c r="GY413" s="85">
        <f t="shared" si="898"/>
        <v>0</v>
      </c>
      <c r="GZ413" s="772">
        <f t="shared" si="899"/>
        <v>124989033.94034551</v>
      </c>
      <c r="HA413" s="754" t="s">
        <v>1209</v>
      </c>
      <c r="HB413" s="303" t="s">
        <v>1465</v>
      </c>
      <c r="HC413" s="647" t="s">
        <v>1515</v>
      </c>
    </row>
    <row r="414" spans="1:211" s="377" customFormat="1" ht="126.75" customHeight="1" x14ac:dyDescent="0.2">
      <c r="A414" s="786"/>
      <c r="B414" s="372"/>
      <c r="C414" s="335"/>
      <c r="D414" s="491"/>
      <c r="E414" s="335"/>
      <c r="F414" s="335"/>
      <c r="G414" s="287">
        <v>283</v>
      </c>
      <c r="H414" s="393" t="s">
        <v>910</v>
      </c>
      <c r="I414" s="312" t="s">
        <v>911</v>
      </c>
      <c r="J414" s="284" t="s">
        <v>905</v>
      </c>
      <c r="K414" s="475">
        <v>17</v>
      </c>
      <c r="L414" s="475" t="s">
        <v>58</v>
      </c>
      <c r="M414" s="281" t="s">
        <v>53</v>
      </c>
      <c r="N414" s="281">
        <v>1</v>
      </c>
      <c r="O414" s="281">
        <v>1</v>
      </c>
      <c r="P414" s="662">
        <v>0.95</v>
      </c>
      <c r="Q414" s="281">
        <v>1</v>
      </c>
      <c r="R414" s="289"/>
      <c r="S414" s="663">
        <v>0.95</v>
      </c>
      <c r="T414" s="281">
        <v>1</v>
      </c>
      <c r="U414" s="281"/>
      <c r="V414" s="430">
        <v>1</v>
      </c>
      <c r="W414" s="281">
        <v>1</v>
      </c>
      <c r="X414" s="475"/>
      <c r="Y414" s="475">
        <v>0.3</v>
      </c>
      <c r="Z414" s="433">
        <f t="shared" si="882"/>
        <v>0.10523703303075116</v>
      </c>
      <c r="AA414" s="287">
        <v>10</v>
      </c>
      <c r="AB414" s="284" t="s">
        <v>389</v>
      </c>
      <c r="AC414" s="56"/>
      <c r="AD414" s="55"/>
      <c r="AE414" s="54"/>
      <c r="AF414" s="54"/>
      <c r="AG414" s="56"/>
      <c r="AH414" s="55"/>
      <c r="AI414" s="55"/>
      <c r="AJ414" s="55"/>
      <c r="AK414" s="56">
        <v>87500000</v>
      </c>
      <c r="AL414" s="55">
        <v>128268225</v>
      </c>
      <c r="AM414" s="55">
        <v>97220070</v>
      </c>
      <c r="AN414" s="55">
        <v>97220070</v>
      </c>
      <c r="AO414" s="56"/>
      <c r="AP414" s="55"/>
      <c r="AQ414" s="55"/>
      <c r="AR414" s="55"/>
      <c r="AS414" s="56"/>
      <c r="AT414" s="55"/>
      <c r="AU414" s="54"/>
      <c r="AV414" s="54"/>
      <c r="AW414" s="56"/>
      <c r="AX414" s="55"/>
      <c r="AY414" s="55"/>
      <c r="AZ414" s="55"/>
      <c r="BA414" s="56"/>
      <c r="BB414" s="55"/>
      <c r="BC414" s="55"/>
      <c r="BD414" s="55"/>
      <c r="BE414" s="56"/>
      <c r="BF414" s="55"/>
      <c r="BG414" s="54"/>
      <c r="BH414" s="54"/>
      <c r="BI414" s="56"/>
      <c r="BJ414" s="55"/>
      <c r="BK414" s="55"/>
      <c r="BL414" s="55"/>
      <c r="BM414" s="53">
        <f t="shared" si="883"/>
        <v>87500000</v>
      </c>
      <c r="BN414" s="54">
        <f t="shared" si="884"/>
        <v>128268225</v>
      </c>
      <c r="BO414" s="54">
        <f t="shared" si="885"/>
        <v>97220070</v>
      </c>
      <c r="BP414" s="54">
        <f t="shared" si="886"/>
        <v>97220070</v>
      </c>
      <c r="BQ414" s="86"/>
      <c r="BR414" s="86"/>
      <c r="BS414" s="86"/>
      <c r="BT414" s="86"/>
      <c r="BU414" s="86"/>
      <c r="BV414" s="86"/>
      <c r="BW414" s="86"/>
      <c r="BX414" s="86"/>
      <c r="BY414" s="86"/>
      <c r="BZ414" s="66">
        <v>48317341.163003899</v>
      </c>
      <c r="CA414" s="86">
        <v>48317341</v>
      </c>
      <c r="CB414" s="86">
        <v>37501531</v>
      </c>
      <c r="CC414" s="86">
        <v>37501531</v>
      </c>
      <c r="CD414" s="86"/>
      <c r="CE414" s="86"/>
      <c r="CF414" s="86"/>
      <c r="CG414" s="86"/>
      <c r="CH414" s="86"/>
      <c r="CI414" s="86"/>
      <c r="CJ414" s="86"/>
      <c r="CK414" s="86"/>
      <c r="CL414" s="86"/>
      <c r="CM414" s="86"/>
      <c r="CN414" s="86"/>
      <c r="CO414" s="86"/>
      <c r="CP414" s="86"/>
      <c r="CQ414" s="86"/>
      <c r="CR414" s="86"/>
      <c r="CS414" s="86"/>
      <c r="CT414" s="86"/>
      <c r="CU414" s="86"/>
      <c r="CV414" s="86"/>
      <c r="CW414" s="86"/>
      <c r="CX414" s="86"/>
      <c r="CY414" s="86"/>
      <c r="CZ414" s="86"/>
      <c r="DA414" s="86"/>
      <c r="DB414" s="86"/>
      <c r="DC414" s="86"/>
      <c r="DD414" s="86"/>
      <c r="DE414" s="85">
        <f t="shared" si="887"/>
        <v>48317341.163003899</v>
      </c>
      <c r="DF414" s="100">
        <f t="shared" si="888"/>
        <v>48317341</v>
      </c>
      <c r="DG414" s="100">
        <f t="shared" si="889"/>
        <v>37501531</v>
      </c>
      <c r="DH414" s="100">
        <f t="shared" si="890"/>
        <v>37501531</v>
      </c>
      <c r="DI414" s="100"/>
      <c r="DJ414" s="66"/>
      <c r="DK414" s="66"/>
      <c r="DL414" s="66"/>
      <c r="DM414" s="66"/>
      <c r="DN414" s="66"/>
      <c r="DO414" s="66">
        <v>50000000</v>
      </c>
      <c r="DP414" s="66">
        <v>48593500</v>
      </c>
      <c r="DQ414" s="66">
        <v>48593500</v>
      </c>
      <c r="DR414" s="66"/>
      <c r="DS414" s="66">
        <v>20000000</v>
      </c>
      <c r="DT414" s="66">
        <v>35000000</v>
      </c>
      <c r="DU414" s="66">
        <v>12563204</v>
      </c>
      <c r="DV414" s="66">
        <v>12563204</v>
      </c>
      <c r="DW414" s="66"/>
      <c r="DX414" s="66"/>
      <c r="DY414" s="66"/>
      <c r="DZ414" s="66"/>
      <c r="EA414" s="66"/>
      <c r="EB414" s="66"/>
      <c r="EC414" s="66"/>
      <c r="ED414" s="66"/>
      <c r="EE414" s="66"/>
      <c r="EF414" s="66"/>
      <c r="EG414" s="66"/>
      <c r="EH414" s="66"/>
      <c r="EI414" s="66"/>
      <c r="EJ414" s="66"/>
      <c r="EK414" s="66"/>
      <c r="EL414" s="66"/>
      <c r="EM414" s="66"/>
      <c r="EN414" s="66"/>
      <c r="EO414" s="66"/>
      <c r="EP414" s="66"/>
      <c r="EQ414" s="66"/>
      <c r="ER414" s="66"/>
      <c r="ES414" s="66"/>
      <c r="ET414" s="86"/>
      <c r="EU414" s="86"/>
      <c r="EV414" s="86"/>
      <c r="EW414" s="85">
        <f t="shared" si="891"/>
        <v>20000000</v>
      </c>
      <c r="EX414" s="90">
        <v>85000000</v>
      </c>
      <c r="EY414" s="90">
        <f t="shared" si="892"/>
        <v>61156704</v>
      </c>
      <c r="EZ414" s="90">
        <f t="shared" si="893"/>
        <v>61156704</v>
      </c>
      <c r="FA414" s="192"/>
      <c r="FB414" s="87"/>
      <c r="FC414" s="88"/>
      <c r="FD414" s="88"/>
      <c r="FE414" s="88"/>
      <c r="FF414" s="147"/>
      <c r="FG414" s="87"/>
      <c r="FH414" s="87"/>
      <c r="FI414" s="87"/>
      <c r="FJ414" s="87"/>
      <c r="FK414" s="87"/>
      <c r="FL414" s="86">
        <v>15000000</v>
      </c>
      <c r="FM414" s="86">
        <v>39300000</v>
      </c>
      <c r="FN414" s="86">
        <v>21835000</v>
      </c>
      <c r="FO414" s="86">
        <v>8734000</v>
      </c>
      <c r="FP414" s="86"/>
      <c r="FQ414" s="86"/>
      <c r="FR414" s="86"/>
      <c r="FS414" s="86"/>
      <c r="FT414" s="86"/>
      <c r="FU414" s="86"/>
      <c r="FV414" s="87"/>
      <c r="FW414" s="87"/>
      <c r="FX414" s="87"/>
      <c r="FY414" s="87"/>
      <c r="FZ414" s="87"/>
      <c r="GA414" s="87"/>
      <c r="GB414" s="87"/>
      <c r="GC414" s="87"/>
      <c r="GD414" s="87"/>
      <c r="GE414" s="87"/>
      <c r="GF414" s="87"/>
      <c r="GG414" s="87"/>
      <c r="GH414" s="87"/>
      <c r="GI414" s="87"/>
      <c r="GJ414" s="87"/>
      <c r="GK414" s="87"/>
      <c r="GL414" s="87"/>
      <c r="GM414" s="87"/>
      <c r="GN414" s="87"/>
      <c r="GO414" s="87"/>
      <c r="GP414" s="87"/>
      <c r="GQ414" s="87"/>
      <c r="GR414" s="87"/>
      <c r="GS414" s="87"/>
      <c r="GT414" s="87"/>
      <c r="GU414" s="85">
        <f t="shared" si="894"/>
        <v>15000000</v>
      </c>
      <c r="GV414" s="85">
        <f t="shared" si="895"/>
        <v>39300000</v>
      </c>
      <c r="GW414" s="85">
        <f t="shared" si="896"/>
        <v>21835000</v>
      </c>
      <c r="GX414" s="85">
        <f t="shared" si="897"/>
        <v>8734000</v>
      </c>
      <c r="GY414" s="85">
        <f t="shared" si="898"/>
        <v>0</v>
      </c>
      <c r="GZ414" s="772">
        <f t="shared" si="899"/>
        <v>170817341.16300389</v>
      </c>
      <c r="HA414" s="754" t="s">
        <v>1210</v>
      </c>
      <c r="HB414" s="297" t="s">
        <v>1466</v>
      </c>
      <c r="HC414" s="647" t="s">
        <v>1516</v>
      </c>
    </row>
    <row r="415" spans="1:211" s="377" customFormat="1" ht="102" customHeight="1" x14ac:dyDescent="0.2">
      <c r="A415" s="786"/>
      <c r="B415" s="372"/>
      <c r="C415" s="335"/>
      <c r="D415" s="491"/>
      <c r="E415" s="335"/>
      <c r="F415" s="335"/>
      <c r="G415" s="287">
        <v>284</v>
      </c>
      <c r="H415" s="393" t="s">
        <v>912</v>
      </c>
      <c r="I415" s="312" t="s">
        <v>913</v>
      </c>
      <c r="J415" s="284" t="s">
        <v>905</v>
      </c>
      <c r="K415" s="475">
        <v>17</v>
      </c>
      <c r="L415" s="475" t="s">
        <v>58</v>
      </c>
      <c r="M415" s="281">
        <v>1</v>
      </c>
      <c r="N415" s="281">
        <v>1</v>
      </c>
      <c r="O415" s="717">
        <v>1</v>
      </c>
      <c r="P415" s="430">
        <v>1</v>
      </c>
      <c r="Q415" s="281">
        <v>1</v>
      </c>
      <c r="R415" s="289"/>
      <c r="S415" s="430">
        <v>7.0000000000000007E-2</v>
      </c>
      <c r="T415" s="281">
        <v>1</v>
      </c>
      <c r="U415" s="281"/>
      <c r="V415" s="430">
        <v>1</v>
      </c>
      <c r="W415" s="281">
        <v>1</v>
      </c>
      <c r="X415" s="475"/>
      <c r="Y415" s="475">
        <v>0</v>
      </c>
      <c r="Z415" s="433">
        <f t="shared" si="882"/>
        <v>0.1232429077732614</v>
      </c>
      <c r="AA415" s="287">
        <v>16</v>
      </c>
      <c r="AB415" s="284" t="s">
        <v>376</v>
      </c>
      <c r="AC415" s="56"/>
      <c r="AD415" s="55"/>
      <c r="AE415" s="54"/>
      <c r="AF415" s="54"/>
      <c r="AG415" s="56"/>
      <c r="AH415" s="55"/>
      <c r="AI415" s="55"/>
      <c r="AJ415" s="55"/>
      <c r="AK415" s="56">
        <v>102471099</v>
      </c>
      <c r="AL415" s="55">
        <v>92471099</v>
      </c>
      <c r="AM415" s="55">
        <v>91710005</v>
      </c>
      <c r="AN415" s="55">
        <v>42471099</v>
      </c>
      <c r="AO415" s="56"/>
      <c r="AP415" s="55"/>
      <c r="AQ415" s="55"/>
      <c r="AR415" s="55"/>
      <c r="AS415" s="56"/>
      <c r="AT415" s="55"/>
      <c r="AU415" s="54"/>
      <c r="AV415" s="54"/>
      <c r="AW415" s="56"/>
      <c r="AX415" s="55"/>
      <c r="AY415" s="55"/>
      <c r="AZ415" s="55"/>
      <c r="BA415" s="56"/>
      <c r="BB415" s="55"/>
      <c r="BC415" s="55"/>
      <c r="BD415" s="55"/>
      <c r="BE415" s="56"/>
      <c r="BF415" s="55"/>
      <c r="BG415" s="54"/>
      <c r="BH415" s="54"/>
      <c r="BI415" s="56"/>
      <c r="BJ415" s="55"/>
      <c r="BK415" s="55"/>
      <c r="BL415" s="55"/>
      <c r="BM415" s="53">
        <f t="shared" si="883"/>
        <v>102471099</v>
      </c>
      <c r="BN415" s="54">
        <f t="shared" si="884"/>
        <v>92471099</v>
      </c>
      <c r="BO415" s="54">
        <f t="shared" si="885"/>
        <v>91710005</v>
      </c>
      <c r="BP415" s="54">
        <f t="shared" si="886"/>
        <v>42471099</v>
      </c>
      <c r="BQ415" s="86"/>
      <c r="BR415" s="86"/>
      <c r="BS415" s="86"/>
      <c r="BT415" s="86"/>
      <c r="BU415" s="86"/>
      <c r="BV415" s="86"/>
      <c r="BW415" s="86"/>
      <c r="BX415" s="86"/>
      <c r="BY415" s="86"/>
      <c r="BZ415" s="66">
        <v>68295337.59692508</v>
      </c>
      <c r="CA415" s="86">
        <v>70162427</v>
      </c>
      <c r="CB415" s="86">
        <v>69729945</v>
      </c>
      <c r="CC415" s="86">
        <v>5254945</v>
      </c>
      <c r="CD415" s="86"/>
      <c r="CE415" s="86"/>
      <c r="CF415" s="86"/>
      <c r="CG415" s="86"/>
      <c r="CH415" s="86"/>
      <c r="CI415" s="86"/>
      <c r="CJ415" s="86"/>
      <c r="CK415" s="86"/>
      <c r="CL415" s="86"/>
      <c r="CM415" s="86"/>
      <c r="CN415" s="86"/>
      <c r="CO415" s="86"/>
      <c r="CP415" s="86"/>
      <c r="CQ415" s="86"/>
      <c r="CR415" s="86"/>
      <c r="CS415" s="86"/>
      <c r="CT415" s="86"/>
      <c r="CU415" s="86"/>
      <c r="CV415" s="86"/>
      <c r="CW415" s="86"/>
      <c r="CX415" s="86"/>
      <c r="CY415" s="86"/>
      <c r="CZ415" s="86"/>
      <c r="DA415" s="86"/>
      <c r="DB415" s="86"/>
      <c r="DC415" s="86"/>
      <c r="DD415" s="86"/>
      <c r="DE415" s="85">
        <f t="shared" si="887"/>
        <v>68295337.59692508</v>
      </c>
      <c r="DF415" s="100">
        <f t="shared" si="888"/>
        <v>70162427</v>
      </c>
      <c r="DG415" s="100">
        <f t="shared" si="889"/>
        <v>69729945</v>
      </c>
      <c r="DH415" s="100">
        <f t="shared" si="890"/>
        <v>5254945</v>
      </c>
      <c r="DI415" s="100"/>
      <c r="DJ415" s="66"/>
      <c r="DK415" s="66"/>
      <c r="DL415" s="66"/>
      <c r="DM415" s="66"/>
      <c r="DN415" s="66"/>
      <c r="DO415" s="66">
        <v>170000000</v>
      </c>
      <c r="DP415" s="66">
        <v>160749831</v>
      </c>
      <c r="DQ415" s="66">
        <v>5465143</v>
      </c>
      <c r="DR415" s="66"/>
      <c r="DS415" s="66">
        <v>20000000</v>
      </c>
      <c r="DT415" s="66">
        <v>123000000</v>
      </c>
      <c r="DU415" s="66">
        <v>116463516</v>
      </c>
      <c r="DV415" s="66">
        <v>0</v>
      </c>
      <c r="DW415" s="66"/>
      <c r="DX415" s="66"/>
      <c r="DY415" s="66"/>
      <c r="DZ415" s="66"/>
      <c r="EA415" s="66"/>
      <c r="EB415" s="66"/>
      <c r="EC415" s="66"/>
      <c r="ED415" s="66"/>
      <c r="EE415" s="66"/>
      <c r="EF415" s="66"/>
      <c r="EG415" s="66"/>
      <c r="EH415" s="66"/>
      <c r="EI415" s="66"/>
      <c r="EJ415" s="66"/>
      <c r="EK415" s="66"/>
      <c r="EL415" s="66"/>
      <c r="EM415" s="66"/>
      <c r="EN415" s="66"/>
      <c r="EO415" s="66"/>
      <c r="EP415" s="66"/>
      <c r="EQ415" s="66"/>
      <c r="ER415" s="66"/>
      <c r="ES415" s="66"/>
      <c r="ET415" s="86"/>
      <c r="EU415" s="86"/>
      <c r="EV415" s="86"/>
      <c r="EW415" s="85">
        <f t="shared" si="891"/>
        <v>20000000</v>
      </c>
      <c r="EX415" s="90">
        <f t="shared" si="891"/>
        <v>293000000</v>
      </c>
      <c r="EY415" s="90">
        <f t="shared" si="892"/>
        <v>277213347</v>
      </c>
      <c r="EZ415" s="90">
        <f t="shared" si="893"/>
        <v>5465143</v>
      </c>
      <c r="FA415" s="192"/>
      <c r="FB415" s="87"/>
      <c r="FC415" s="88"/>
      <c r="FD415" s="88"/>
      <c r="FE415" s="88"/>
      <c r="FF415" s="147"/>
      <c r="FG415" s="87"/>
      <c r="FH415" s="87"/>
      <c r="FI415" s="87"/>
      <c r="FJ415" s="87"/>
      <c r="FK415" s="87">
        <v>155284688</v>
      </c>
      <c r="FL415" s="86">
        <v>15000000</v>
      </c>
      <c r="FM415" s="86">
        <v>102500000</v>
      </c>
      <c r="FN415" s="86"/>
      <c r="FO415" s="86"/>
      <c r="FP415" s="86">
        <v>116463516</v>
      </c>
      <c r="FQ415" s="86"/>
      <c r="FR415" s="86"/>
      <c r="FS415" s="86"/>
      <c r="FT415" s="86"/>
      <c r="FU415" s="86"/>
      <c r="FV415" s="87"/>
      <c r="FW415" s="87"/>
      <c r="FX415" s="87"/>
      <c r="FY415" s="87"/>
      <c r="FZ415" s="87"/>
      <c r="GA415" s="87"/>
      <c r="GB415" s="87"/>
      <c r="GC415" s="87"/>
      <c r="GD415" s="87"/>
      <c r="GE415" s="87"/>
      <c r="GF415" s="87"/>
      <c r="GG415" s="87"/>
      <c r="GH415" s="87"/>
      <c r="GI415" s="87"/>
      <c r="GJ415" s="87"/>
      <c r="GK415" s="87"/>
      <c r="GL415" s="87"/>
      <c r="GM415" s="87"/>
      <c r="GN415" s="87"/>
      <c r="GO415" s="87"/>
      <c r="GP415" s="87"/>
      <c r="GQ415" s="87"/>
      <c r="GR415" s="87"/>
      <c r="GS415" s="87"/>
      <c r="GT415" s="87"/>
      <c r="GU415" s="85">
        <f t="shared" si="894"/>
        <v>15000000</v>
      </c>
      <c r="GV415" s="85">
        <f t="shared" si="895"/>
        <v>102500000</v>
      </c>
      <c r="GW415" s="85">
        <f t="shared" si="896"/>
        <v>0</v>
      </c>
      <c r="GX415" s="85">
        <f t="shared" si="897"/>
        <v>0</v>
      </c>
      <c r="GY415" s="85">
        <f t="shared" si="898"/>
        <v>271748204</v>
      </c>
      <c r="GZ415" s="772">
        <f t="shared" si="899"/>
        <v>205766436.59692508</v>
      </c>
      <c r="HA415" s="754" t="s">
        <v>1211</v>
      </c>
      <c r="HB415" s="297" t="s">
        <v>1467</v>
      </c>
      <c r="HC415" s="647" t="s">
        <v>1517</v>
      </c>
    </row>
    <row r="416" spans="1:211" s="377" customFormat="1" ht="165.75" customHeight="1" x14ac:dyDescent="0.2">
      <c r="A416" s="786"/>
      <c r="B416" s="372"/>
      <c r="C416" s="335"/>
      <c r="D416" s="491"/>
      <c r="E416" s="335"/>
      <c r="F416" s="335"/>
      <c r="G416" s="287">
        <v>285</v>
      </c>
      <c r="H416" s="393" t="s">
        <v>914</v>
      </c>
      <c r="I416" s="312" t="s">
        <v>915</v>
      </c>
      <c r="J416" s="284" t="s">
        <v>905</v>
      </c>
      <c r="K416" s="475">
        <v>17</v>
      </c>
      <c r="L416" s="475" t="s">
        <v>58</v>
      </c>
      <c r="M416" s="281">
        <v>1</v>
      </c>
      <c r="N416" s="281">
        <v>1</v>
      </c>
      <c r="O416" s="475">
        <v>1</v>
      </c>
      <c r="P416" s="438">
        <v>1</v>
      </c>
      <c r="Q416" s="281">
        <v>1</v>
      </c>
      <c r="R416" s="289"/>
      <c r="S416" s="391">
        <v>1</v>
      </c>
      <c r="T416" s="281">
        <v>1</v>
      </c>
      <c r="U416" s="281"/>
      <c r="V416" s="430">
        <v>1</v>
      </c>
      <c r="W416" s="281">
        <v>1</v>
      </c>
      <c r="X416" s="475"/>
      <c r="Y416" s="475">
        <v>0.3</v>
      </c>
      <c r="Z416" s="433">
        <f t="shared" si="882"/>
        <v>0.14509198844827881</v>
      </c>
      <c r="AA416" s="287">
        <v>17</v>
      </c>
      <c r="AB416" s="284" t="s">
        <v>837</v>
      </c>
      <c r="AC416" s="56"/>
      <c r="AD416" s="55"/>
      <c r="AE416" s="54"/>
      <c r="AF416" s="54"/>
      <c r="AG416" s="56"/>
      <c r="AH416" s="55"/>
      <c r="AI416" s="55"/>
      <c r="AJ416" s="55"/>
      <c r="AK416" s="56">
        <v>120637656</v>
      </c>
      <c r="AL416" s="54">
        <v>120637656</v>
      </c>
      <c r="AM416" s="55">
        <v>118063105</v>
      </c>
      <c r="AN416" s="55">
        <v>118063105</v>
      </c>
      <c r="AO416" s="56"/>
      <c r="AP416" s="55"/>
      <c r="AQ416" s="55"/>
      <c r="AR416" s="55"/>
      <c r="AS416" s="56"/>
      <c r="AT416" s="55"/>
      <c r="AU416" s="54"/>
      <c r="AV416" s="54"/>
      <c r="AW416" s="56"/>
      <c r="AX416" s="55"/>
      <c r="AY416" s="55"/>
      <c r="AZ416" s="55"/>
      <c r="BA416" s="56"/>
      <c r="BB416" s="55"/>
      <c r="BC416" s="55"/>
      <c r="BD416" s="55"/>
      <c r="BE416" s="56"/>
      <c r="BF416" s="55"/>
      <c r="BG416" s="54"/>
      <c r="BH416" s="54"/>
      <c r="BI416" s="56"/>
      <c r="BJ416" s="55"/>
      <c r="BK416" s="55"/>
      <c r="BL416" s="55"/>
      <c r="BM416" s="53">
        <f t="shared" si="883"/>
        <v>120637656</v>
      </c>
      <c r="BN416" s="54">
        <f t="shared" si="884"/>
        <v>120637656</v>
      </c>
      <c r="BO416" s="54">
        <f t="shared" si="885"/>
        <v>118063105</v>
      </c>
      <c r="BP416" s="54">
        <f t="shared" si="886"/>
        <v>118063105</v>
      </c>
      <c r="BQ416" s="86"/>
      <c r="BR416" s="86"/>
      <c r="BS416" s="86"/>
      <c r="BT416" s="86"/>
      <c r="BU416" s="86"/>
      <c r="BV416" s="86"/>
      <c r="BW416" s="86"/>
      <c r="BX416" s="86"/>
      <c r="BY416" s="86"/>
      <c r="BZ416" s="66">
        <v>60403055.337795399</v>
      </c>
      <c r="CA416" s="86">
        <v>59525000</v>
      </c>
      <c r="CB416" s="86">
        <v>59525000</v>
      </c>
      <c r="CC416" s="86">
        <v>59525000</v>
      </c>
      <c r="CD416" s="86"/>
      <c r="CE416" s="86"/>
      <c r="CF416" s="86"/>
      <c r="CG416" s="86"/>
      <c r="CH416" s="86"/>
      <c r="CI416" s="86"/>
      <c r="CJ416" s="86"/>
      <c r="CK416" s="86"/>
      <c r="CL416" s="86"/>
      <c r="CM416" s="86"/>
      <c r="CN416" s="86"/>
      <c r="CO416" s="86"/>
      <c r="CP416" s="86"/>
      <c r="CQ416" s="86"/>
      <c r="CR416" s="86"/>
      <c r="CS416" s="86"/>
      <c r="CT416" s="86"/>
      <c r="CU416" s="86"/>
      <c r="CV416" s="86"/>
      <c r="CW416" s="86"/>
      <c r="CX416" s="86"/>
      <c r="CY416" s="86"/>
      <c r="CZ416" s="86"/>
      <c r="DA416" s="86"/>
      <c r="DB416" s="86"/>
      <c r="DC416" s="86"/>
      <c r="DD416" s="86"/>
      <c r="DE416" s="85">
        <f t="shared" si="887"/>
        <v>60403055.337795399</v>
      </c>
      <c r="DF416" s="100">
        <f t="shared" si="888"/>
        <v>59525000</v>
      </c>
      <c r="DG416" s="100">
        <f t="shared" si="889"/>
        <v>59525000</v>
      </c>
      <c r="DH416" s="100">
        <f t="shared" si="890"/>
        <v>59525000</v>
      </c>
      <c r="DI416" s="100"/>
      <c r="DJ416" s="66"/>
      <c r="DK416" s="66"/>
      <c r="DL416" s="66"/>
      <c r="DM416" s="66"/>
      <c r="DN416" s="66"/>
      <c r="DO416" s="66">
        <v>140000000</v>
      </c>
      <c r="DP416" s="66">
        <v>139463333</v>
      </c>
      <c r="DQ416" s="66">
        <v>139463333</v>
      </c>
      <c r="DR416" s="66"/>
      <c r="DS416" s="66">
        <v>20000000</v>
      </c>
      <c r="DT416" s="66">
        <v>115000000</v>
      </c>
      <c r="DU416" s="66">
        <v>113778799</v>
      </c>
      <c r="DV416" s="66">
        <v>113778799</v>
      </c>
      <c r="DW416" s="66"/>
      <c r="DX416" s="66"/>
      <c r="DY416" s="66"/>
      <c r="DZ416" s="66"/>
      <c r="EA416" s="66"/>
      <c r="EB416" s="66"/>
      <c r="EC416" s="66"/>
      <c r="ED416" s="66"/>
      <c r="EE416" s="66"/>
      <c r="EF416" s="66"/>
      <c r="EG416" s="66"/>
      <c r="EH416" s="66"/>
      <c r="EI416" s="66"/>
      <c r="EJ416" s="66"/>
      <c r="EK416" s="66"/>
      <c r="EL416" s="66"/>
      <c r="EM416" s="66"/>
      <c r="EN416" s="66"/>
      <c r="EO416" s="66"/>
      <c r="EP416" s="66"/>
      <c r="EQ416" s="66"/>
      <c r="ER416" s="66"/>
      <c r="ES416" s="66"/>
      <c r="ET416" s="86"/>
      <c r="EU416" s="86"/>
      <c r="EV416" s="86"/>
      <c r="EW416" s="85">
        <f t="shared" si="891"/>
        <v>20000000</v>
      </c>
      <c r="EX416" s="90">
        <f t="shared" si="891"/>
        <v>255000000</v>
      </c>
      <c r="EY416" s="90">
        <f t="shared" si="892"/>
        <v>253242132</v>
      </c>
      <c r="EZ416" s="90">
        <f t="shared" si="893"/>
        <v>253242132</v>
      </c>
      <c r="FA416" s="192"/>
      <c r="FB416" s="87"/>
      <c r="FC416" s="88"/>
      <c r="FD416" s="88"/>
      <c r="FE416" s="88"/>
      <c r="FF416" s="147"/>
      <c r="FG416" s="87"/>
      <c r="FH416" s="87"/>
      <c r="FI416" s="87"/>
      <c r="FJ416" s="87"/>
      <c r="FK416" s="87"/>
      <c r="FL416" s="86">
        <v>15000000</v>
      </c>
      <c r="FM416" s="86">
        <v>89600000</v>
      </c>
      <c r="FN416" s="86">
        <v>78604667</v>
      </c>
      <c r="FO416" s="86">
        <v>31997000</v>
      </c>
      <c r="FP416" s="86"/>
      <c r="FQ416" s="86"/>
      <c r="FR416" s="86"/>
      <c r="FS416" s="86"/>
      <c r="FT416" s="86"/>
      <c r="FU416" s="86"/>
      <c r="FV416" s="87"/>
      <c r="FW416" s="87"/>
      <c r="FX416" s="87"/>
      <c r="FY416" s="87"/>
      <c r="FZ416" s="87"/>
      <c r="GA416" s="87"/>
      <c r="GB416" s="87"/>
      <c r="GC416" s="87"/>
      <c r="GD416" s="87"/>
      <c r="GE416" s="87"/>
      <c r="GF416" s="87"/>
      <c r="GG416" s="87"/>
      <c r="GH416" s="87"/>
      <c r="GI416" s="87"/>
      <c r="GJ416" s="87"/>
      <c r="GK416" s="87"/>
      <c r="GL416" s="87"/>
      <c r="GM416" s="87"/>
      <c r="GN416" s="87"/>
      <c r="GO416" s="87"/>
      <c r="GP416" s="87"/>
      <c r="GQ416" s="87"/>
      <c r="GR416" s="87"/>
      <c r="GS416" s="87"/>
      <c r="GT416" s="87"/>
      <c r="GU416" s="85">
        <f t="shared" si="894"/>
        <v>15000000</v>
      </c>
      <c r="GV416" s="85">
        <f t="shared" si="895"/>
        <v>89600000</v>
      </c>
      <c r="GW416" s="85">
        <f t="shared" si="896"/>
        <v>78604667</v>
      </c>
      <c r="GX416" s="85">
        <f t="shared" si="897"/>
        <v>31997000</v>
      </c>
      <c r="GY416" s="85">
        <f t="shared" si="898"/>
        <v>0</v>
      </c>
      <c r="GZ416" s="772">
        <f t="shared" si="899"/>
        <v>216040711.33779541</v>
      </c>
      <c r="HA416" s="754" t="s">
        <v>1212</v>
      </c>
      <c r="HB416" s="297" t="s">
        <v>1468</v>
      </c>
      <c r="HC416" s="647" t="s">
        <v>1518</v>
      </c>
    </row>
    <row r="417" spans="1:211" ht="75" customHeight="1" x14ac:dyDescent="0.2">
      <c r="A417" s="782"/>
      <c r="B417" s="372"/>
      <c r="C417" s="304"/>
      <c r="D417" s="730"/>
      <c r="E417" s="304"/>
      <c r="F417" s="304"/>
      <c r="G417" s="286">
        <v>286</v>
      </c>
      <c r="H417" s="393" t="s">
        <v>916</v>
      </c>
      <c r="I417" s="297" t="s">
        <v>917</v>
      </c>
      <c r="J417" s="284" t="s">
        <v>905</v>
      </c>
      <c r="K417" s="475">
        <v>17</v>
      </c>
      <c r="L417" s="333" t="s">
        <v>73</v>
      </c>
      <c r="M417" s="313">
        <v>1</v>
      </c>
      <c r="N417" s="313">
        <v>1</v>
      </c>
      <c r="O417" s="862">
        <v>0</v>
      </c>
      <c r="P417" s="868"/>
      <c r="Q417" s="862">
        <v>1</v>
      </c>
      <c r="R417" s="869"/>
      <c r="S417" s="870">
        <v>0.02</v>
      </c>
      <c r="T417" s="862">
        <v>0</v>
      </c>
      <c r="U417" s="860">
        <f>1-0.02</f>
        <v>0.98</v>
      </c>
      <c r="V417" s="868">
        <v>0.98</v>
      </c>
      <c r="W417" s="862">
        <v>0</v>
      </c>
      <c r="X417" s="701"/>
      <c r="Y417" s="701"/>
      <c r="Z417" s="433">
        <f t="shared" si="882"/>
        <v>0</v>
      </c>
      <c r="AA417" s="286">
        <v>16</v>
      </c>
      <c r="AB417" s="285" t="s">
        <v>376</v>
      </c>
      <c r="AC417" s="56"/>
      <c r="AD417" s="55"/>
      <c r="AE417" s="54"/>
      <c r="AF417" s="54"/>
      <c r="AG417" s="56"/>
      <c r="AH417" s="55"/>
      <c r="AI417" s="55"/>
      <c r="AJ417" s="55"/>
      <c r="AK417" s="57"/>
      <c r="AL417" s="55"/>
      <c r="AM417" s="55"/>
      <c r="AN417" s="55"/>
      <c r="AO417" s="57"/>
      <c r="AP417" s="58"/>
      <c r="AQ417" s="58"/>
      <c r="AR417" s="55"/>
      <c r="AS417" s="56"/>
      <c r="AT417" s="55"/>
      <c r="AU417" s="54"/>
      <c r="AV417" s="54"/>
      <c r="AW417" s="56"/>
      <c r="AX417" s="55"/>
      <c r="AY417" s="55"/>
      <c r="AZ417" s="55"/>
      <c r="BA417" s="56"/>
      <c r="BB417" s="55"/>
      <c r="BC417" s="55"/>
      <c r="BD417" s="55"/>
      <c r="BE417" s="56"/>
      <c r="BF417" s="55"/>
      <c r="BG417" s="54"/>
      <c r="BH417" s="54"/>
      <c r="BI417" s="56"/>
      <c r="BJ417" s="55"/>
      <c r="BK417" s="55"/>
      <c r="BL417" s="55"/>
      <c r="BM417" s="53">
        <f t="shared" si="883"/>
        <v>0</v>
      </c>
      <c r="BN417" s="54">
        <f t="shared" si="884"/>
        <v>0</v>
      </c>
      <c r="BO417" s="54">
        <f t="shared" si="885"/>
        <v>0</v>
      </c>
      <c r="BP417" s="54">
        <f t="shared" si="886"/>
        <v>0</v>
      </c>
      <c r="BQ417" s="87"/>
      <c r="BR417" s="87"/>
      <c r="BS417" s="87"/>
      <c r="BT417" s="87"/>
      <c r="BU417" s="87"/>
      <c r="BV417" s="87">
        <v>140000000</v>
      </c>
      <c r="BW417" s="87">
        <v>2640000</v>
      </c>
      <c r="BX417" s="87">
        <v>2640000</v>
      </c>
      <c r="BY417" s="87"/>
      <c r="BZ417" s="88">
        <v>20000000</v>
      </c>
      <c r="CA417" s="87"/>
      <c r="CB417" s="87"/>
      <c r="CC417" s="87"/>
      <c r="CD417" s="87"/>
      <c r="CE417" s="87"/>
      <c r="CF417" s="87"/>
      <c r="CG417" s="87"/>
      <c r="CH417" s="87"/>
      <c r="CI417" s="87"/>
      <c r="CJ417" s="87"/>
      <c r="CK417" s="87"/>
      <c r="CL417" s="87"/>
      <c r="CM417" s="87"/>
      <c r="CN417" s="87"/>
      <c r="CO417" s="87"/>
      <c r="CP417" s="87"/>
      <c r="CQ417" s="87"/>
      <c r="CR417" s="87"/>
      <c r="CS417" s="87"/>
      <c r="CT417" s="87"/>
      <c r="CU417" s="87"/>
      <c r="CV417" s="87"/>
      <c r="CW417" s="87"/>
      <c r="CX417" s="87"/>
      <c r="CY417" s="87"/>
      <c r="CZ417" s="87"/>
      <c r="DA417" s="87"/>
      <c r="DB417" s="87"/>
      <c r="DC417" s="87"/>
      <c r="DD417" s="87"/>
      <c r="DE417" s="85">
        <f t="shared" si="887"/>
        <v>20000000</v>
      </c>
      <c r="DF417" s="100">
        <f t="shared" si="888"/>
        <v>140000000</v>
      </c>
      <c r="DG417" s="100">
        <f t="shared" si="889"/>
        <v>2640000</v>
      </c>
      <c r="DH417" s="100">
        <f t="shared" si="890"/>
        <v>2640000</v>
      </c>
      <c r="DI417" s="100"/>
      <c r="DJ417" s="88"/>
      <c r="DK417" s="66"/>
      <c r="DL417" s="88"/>
      <c r="DM417" s="88"/>
      <c r="DN417" s="88"/>
      <c r="DO417" s="88"/>
      <c r="DP417" s="88"/>
      <c r="DQ417" s="88"/>
      <c r="DR417" s="88"/>
      <c r="DS417" s="88">
        <v>0</v>
      </c>
      <c r="DT417" s="66"/>
      <c r="DU417" s="88"/>
      <c r="DV417" s="88"/>
      <c r="DW417" s="88"/>
      <c r="DX417" s="88"/>
      <c r="DY417" s="88"/>
      <c r="DZ417" s="88"/>
      <c r="EA417" s="88"/>
      <c r="EB417" s="88"/>
      <c r="EC417" s="88"/>
      <c r="ED417" s="88"/>
      <c r="EE417" s="88"/>
      <c r="EF417" s="88"/>
      <c r="EG417" s="88"/>
      <c r="EH417" s="88"/>
      <c r="EI417" s="88"/>
      <c r="EJ417" s="88"/>
      <c r="EK417" s="88"/>
      <c r="EL417" s="88"/>
      <c r="EM417" s="88"/>
      <c r="EN417" s="88"/>
      <c r="EO417" s="88"/>
      <c r="EP417" s="88"/>
      <c r="EQ417" s="88"/>
      <c r="ER417" s="88"/>
      <c r="ES417" s="88"/>
      <c r="ET417" s="87"/>
      <c r="EU417" s="87"/>
      <c r="EV417" s="87"/>
      <c r="EW417" s="85">
        <f t="shared" si="891"/>
        <v>0</v>
      </c>
      <c r="EX417" s="90">
        <f t="shared" si="891"/>
        <v>0</v>
      </c>
      <c r="EY417" s="90">
        <f t="shared" si="892"/>
        <v>0</v>
      </c>
      <c r="EZ417" s="90">
        <f t="shared" si="893"/>
        <v>0</v>
      </c>
      <c r="FA417" s="192"/>
      <c r="FB417" s="87"/>
      <c r="FC417" s="88"/>
      <c r="FD417" s="88"/>
      <c r="FE417" s="88"/>
      <c r="FF417" s="147"/>
      <c r="FG417" s="87"/>
      <c r="FH417" s="87"/>
      <c r="FI417" s="87"/>
      <c r="FJ417" s="87"/>
      <c r="FK417" s="87"/>
      <c r="FL417" s="87">
        <v>0</v>
      </c>
      <c r="FM417" s="87"/>
      <c r="FN417" s="87"/>
      <c r="FO417" s="87"/>
      <c r="FP417" s="87"/>
      <c r="FQ417" s="87"/>
      <c r="FR417" s="87"/>
      <c r="FS417" s="87"/>
      <c r="FT417" s="87"/>
      <c r="FU417" s="87"/>
      <c r="FV417" s="87"/>
      <c r="FW417" s="87"/>
      <c r="FX417" s="87"/>
      <c r="FY417" s="87"/>
      <c r="FZ417" s="87"/>
      <c r="GA417" s="87"/>
      <c r="GB417" s="87"/>
      <c r="GC417" s="87"/>
      <c r="GD417" s="87"/>
      <c r="GE417" s="87"/>
      <c r="GF417" s="87"/>
      <c r="GG417" s="87"/>
      <c r="GH417" s="87"/>
      <c r="GI417" s="87"/>
      <c r="GJ417" s="87"/>
      <c r="GK417" s="87"/>
      <c r="GL417" s="87"/>
      <c r="GM417" s="87"/>
      <c r="GN417" s="87"/>
      <c r="GO417" s="87"/>
      <c r="GP417" s="87"/>
      <c r="GQ417" s="87"/>
      <c r="GR417" s="87"/>
      <c r="GS417" s="87"/>
      <c r="GT417" s="87"/>
      <c r="GU417" s="85">
        <f t="shared" si="894"/>
        <v>0</v>
      </c>
      <c r="GV417" s="85">
        <f t="shared" si="895"/>
        <v>0</v>
      </c>
      <c r="GW417" s="85">
        <f t="shared" si="896"/>
        <v>0</v>
      </c>
      <c r="GX417" s="85">
        <f t="shared" si="897"/>
        <v>0</v>
      </c>
      <c r="GY417" s="85">
        <f t="shared" si="898"/>
        <v>0</v>
      </c>
      <c r="GZ417" s="772">
        <f t="shared" si="899"/>
        <v>20000000</v>
      </c>
      <c r="HA417" s="746"/>
      <c r="HB417" s="297" t="s">
        <v>1469</v>
      </c>
      <c r="HC417" s="342" t="s">
        <v>1519</v>
      </c>
    </row>
    <row r="418" spans="1:211" s="377" customFormat="1" ht="204" customHeight="1" x14ac:dyDescent="0.2">
      <c r="A418" s="812"/>
      <c r="B418" s="372"/>
      <c r="C418" s="334"/>
      <c r="D418" s="491"/>
      <c r="E418" s="335"/>
      <c r="F418" s="335"/>
      <c r="G418" s="287">
        <v>287</v>
      </c>
      <c r="H418" s="393" t="s">
        <v>918</v>
      </c>
      <c r="I418" s="312" t="s">
        <v>919</v>
      </c>
      <c r="J418" s="284" t="s">
        <v>905</v>
      </c>
      <c r="K418" s="475">
        <v>17</v>
      </c>
      <c r="L418" s="475" t="s">
        <v>58</v>
      </c>
      <c r="M418" s="281">
        <v>1</v>
      </c>
      <c r="N418" s="281">
        <v>1</v>
      </c>
      <c r="O418" s="862">
        <v>1</v>
      </c>
      <c r="P418" s="868">
        <v>0.5</v>
      </c>
      <c r="Q418" s="862">
        <v>1</v>
      </c>
      <c r="R418" s="869"/>
      <c r="S418" s="870">
        <v>1</v>
      </c>
      <c r="T418" s="862">
        <v>1</v>
      </c>
      <c r="U418" s="862"/>
      <c r="V418" s="868">
        <v>0.65</v>
      </c>
      <c r="W418" s="862">
        <v>1</v>
      </c>
      <c r="X418" s="701"/>
      <c r="Y418" s="701">
        <v>0.15</v>
      </c>
      <c r="Z418" s="433">
        <f t="shared" si="882"/>
        <v>0.15815622678335747</v>
      </c>
      <c r="AA418" s="287">
        <v>16</v>
      </c>
      <c r="AB418" s="285" t="s">
        <v>376</v>
      </c>
      <c r="AC418" s="56"/>
      <c r="AD418" s="55"/>
      <c r="AE418" s="54"/>
      <c r="AF418" s="54"/>
      <c r="AG418" s="56"/>
      <c r="AH418" s="55"/>
      <c r="AI418" s="55"/>
      <c r="AJ418" s="55"/>
      <c r="AK418" s="56">
        <v>131500000</v>
      </c>
      <c r="AL418" s="55">
        <v>131500000</v>
      </c>
      <c r="AM418" s="55">
        <v>41500000</v>
      </c>
      <c r="AN418" s="55">
        <v>41500000</v>
      </c>
      <c r="AO418" s="56"/>
      <c r="AP418" s="55"/>
      <c r="AQ418" s="55"/>
      <c r="AR418" s="55"/>
      <c r="AS418" s="56"/>
      <c r="AT418" s="55"/>
      <c r="AU418" s="54"/>
      <c r="AV418" s="54"/>
      <c r="AW418" s="56"/>
      <c r="AX418" s="55"/>
      <c r="AY418" s="55"/>
      <c r="AZ418" s="55"/>
      <c r="BA418" s="56"/>
      <c r="BB418" s="55"/>
      <c r="BC418" s="55"/>
      <c r="BD418" s="55"/>
      <c r="BE418" s="56"/>
      <c r="BF418" s="55"/>
      <c r="BG418" s="54"/>
      <c r="BH418" s="54"/>
      <c r="BI418" s="56"/>
      <c r="BJ418" s="55"/>
      <c r="BK418" s="55"/>
      <c r="BL418" s="55"/>
      <c r="BM418" s="53">
        <f t="shared" si="883"/>
        <v>131500000</v>
      </c>
      <c r="BN418" s="54">
        <f t="shared" si="884"/>
        <v>131500000</v>
      </c>
      <c r="BO418" s="54">
        <f t="shared" si="885"/>
        <v>41500000</v>
      </c>
      <c r="BP418" s="54">
        <f t="shared" si="886"/>
        <v>41500000</v>
      </c>
      <c r="BQ418" s="86"/>
      <c r="BR418" s="86"/>
      <c r="BS418" s="86"/>
      <c r="BT418" s="86"/>
      <c r="BU418" s="86"/>
      <c r="BV418" s="86">
        <v>34737966</v>
      </c>
      <c r="BW418" s="86">
        <v>7864000</v>
      </c>
      <c r="BX418" s="86">
        <v>7864000</v>
      </c>
      <c r="BY418" s="86"/>
      <c r="BZ418" s="66">
        <v>57642632.719257303</v>
      </c>
      <c r="CA418" s="86">
        <v>222904667</v>
      </c>
      <c r="CB418" s="86">
        <v>218479000</v>
      </c>
      <c r="CC418" s="86">
        <v>218479000</v>
      </c>
      <c r="CD418" s="86"/>
      <c r="CE418" s="86"/>
      <c r="CF418" s="86"/>
      <c r="CG418" s="86"/>
      <c r="CH418" s="86"/>
      <c r="CI418" s="86"/>
      <c r="CJ418" s="86"/>
      <c r="CK418" s="86"/>
      <c r="CL418" s="86"/>
      <c r="CM418" s="86"/>
      <c r="CN418" s="86"/>
      <c r="CO418" s="86"/>
      <c r="CP418" s="86"/>
      <c r="CQ418" s="86"/>
      <c r="CR418" s="86"/>
      <c r="CS418" s="86"/>
      <c r="CT418" s="86"/>
      <c r="CU418" s="86"/>
      <c r="CV418" s="86"/>
      <c r="CW418" s="86"/>
      <c r="CX418" s="86"/>
      <c r="CY418" s="86"/>
      <c r="CZ418" s="86"/>
      <c r="DA418" s="86"/>
      <c r="DB418" s="86"/>
      <c r="DC418" s="86"/>
      <c r="DD418" s="86"/>
      <c r="DE418" s="85">
        <f t="shared" si="887"/>
        <v>57642632.719257303</v>
      </c>
      <c r="DF418" s="100">
        <f t="shared" si="888"/>
        <v>257642633</v>
      </c>
      <c r="DG418" s="100">
        <f t="shared" si="889"/>
        <v>226343000</v>
      </c>
      <c r="DH418" s="100">
        <f t="shared" si="890"/>
        <v>226343000</v>
      </c>
      <c r="DI418" s="100"/>
      <c r="DJ418" s="66"/>
      <c r="DK418" s="66"/>
      <c r="DL418" s="66"/>
      <c r="DM418" s="66"/>
      <c r="DN418" s="66"/>
      <c r="DO418" s="66">
        <v>60000000</v>
      </c>
      <c r="DP418" s="66">
        <v>60000000</v>
      </c>
      <c r="DQ418" s="66">
        <v>60000000</v>
      </c>
      <c r="DR418" s="66"/>
      <c r="DS418" s="66">
        <v>30000000</v>
      </c>
      <c r="DT418" s="66">
        <v>109000000</v>
      </c>
      <c r="DU418" s="66">
        <v>55995416</v>
      </c>
      <c r="DV418" s="66">
        <v>55995416</v>
      </c>
      <c r="DW418" s="66"/>
      <c r="DX418" s="66"/>
      <c r="DY418" s="66"/>
      <c r="DZ418" s="66"/>
      <c r="EA418" s="66"/>
      <c r="EB418" s="66"/>
      <c r="EC418" s="66"/>
      <c r="ED418" s="66"/>
      <c r="EE418" s="66"/>
      <c r="EF418" s="66"/>
      <c r="EG418" s="66"/>
      <c r="EH418" s="66"/>
      <c r="EI418" s="66"/>
      <c r="EJ418" s="66"/>
      <c r="EK418" s="66"/>
      <c r="EL418" s="66"/>
      <c r="EM418" s="66"/>
      <c r="EN418" s="66"/>
      <c r="EO418" s="66"/>
      <c r="EP418" s="66"/>
      <c r="EQ418" s="66"/>
      <c r="ER418" s="66"/>
      <c r="ES418" s="66"/>
      <c r="ET418" s="86"/>
      <c r="EU418" s="86"/>
      <c r="EV418" s="86"/>
      <c r="EW418" s="85">
        <f t="shared" si="891"/>
        <v>30000000</v>
      </c>
      <c r="EX418" s="90">
        <f t="shared" si="891"/>
        <v>169000000</v>
      </c>
      <c r="EY418" s="90">
        <f t="shared" si="892"/>
        <v>115995416</v>
      </c>
      <c r="EZ418" s="90">
        <f t="shared" si="893"/>
        <v>115995416</v>
      </c>
      <c r="FA418" s="192"/>
      <c r="FB418" s="87"/>
      <c r="FC418" s="88"/>
      <c r="FD418" s="88"/>
      <c r="FE418" s="88"/>
      <c r="FF418" s="147"/>
      <c r="FG418" s="87"/>
      <c r="FH418" s="87"/>
      <c r="FI418" s="87"/>
      <c r="FJ418" s="87"/>
      <c r="FK418" s="87"/>
      <c r="FL418" s="86">
        <v>20000000</v>
      </c>
      <c r="FM418" s="86">
        <v>108500000</v>
      </c>
      <c r="FN418" s="86">
        <v>67145000</v>
      </c>
      <c r="FO418" s="86">
        <v>18358000</v>
      </c>
      <c r="FP418" s="86"/>
      <c r="FQ418" s="86"/>
      <c r="FR418" s="86"/>
      <c r="FS418" s="86"/>
      <c r="FT418" s="86"/>
      <c r="FU418" s="86"/>
      <c r="FV418" s="87"/>
      <c r="FW418" s="87"/>
      <c r="FX418" s="87"/>
      <c r="FY418" s="87"/>
      <c r="FZ418" s="87"/>
      <c r="GA418" s="87"/>
      <c r="GB418" s="87"/>
      <c r="GC418" s="87"/>
      <c r="GD418" s="87"/>
      <c r="GE418" s="87"/>
      <c r="GF418" s="87"/>
      <c r="GG418" s="87"/>
      <c r="GH418" s="87"/>
      <c r="GI418" s="87"/>
      <c r="GJ418" s="87"/>
      <c r="GK418" s="87"/>
      <c r="GL418" s="87"/>
      <c r="GM418" s="87"/>
      <c r="GN418" s="87"/>
      <c r="GO418" s="87"/>
      <c r="GP418" s="87"/>
      <c r="GQ418" s="87"/>
      <c r="GR418" s="87"/>
      <c r="GS418" s="87"/>
      <c r="GT418" s="87"/>
      <c r="GU418" s="85">
        <f t="shared" si="894"/>
        <v>20000000</v>
      </c>
      <c r="GV418" s="85">
        <f t="shared" si="895"/>
        <v>108500000</v>
      </c>
      <c r="GW418" s="85">
        <f t="shared" si="896"/>
        <v>67145000</v>
      </c>
      <c r="GX418" s="85">
        <f t="shared" si="897"/>
        <v>18358000</v>
      </c>
      <c r="GY418" s="85">
        <f t="shared" si="898"/>
        <v>0</v>
      </c>
      <c r="GZ418" s="772">
        <f t="shared" si="899"/>
        <v>239142632.7192573</v>
      </c>
      <c r="HA418" s="754" t="s">
        <v>1213</v>
      </c>
      <c r="HB418" s="297" t="s">
        <v>1470</v>
      </c>
      <c r="HC418" s="647" t="s">
        <v>1520</v>
      </c>
    </row>
    <row r="419" spans="1:211" ht="94.5" customHeight="1" x14ac:dyDescent="0.2">
      <c r="A419" s="812"/>
      <c r="B419" s="372"/>
      <c r="C419" s="523"/>
      <c r="D419" s="730"/>
      <c r="E419" s="304"/>
      <c r="F419" s="304"/>
      <c r="G419" s="287">
        <v>288</v>
      </c>
      <c r="H419" s="393" t="s">
        <v>920</v>
      </c>
      <c r="I419" s="297" t="s">
        <v>921</v>
      </c>
      <c r="J419" s="284" t="s">
        <v>905</v>
      </c>
      <c r="K419" s="475">
        <v>17</v>
      </c>
      <c r="L419" s="333" t="s">
        <v>58</v>
      </c>
      <c r="M419" s="313">
        <v>1</v>
      </c>
      <c r="N419" s="313">
        <v>1</v>
      </c>
      <c r="O419" s="862">
        <v>1</v>
      </c>
      <c r="P419" s="871">
        <v>1</v>
      </c>
      <c r="Q419" s="862">
        <v>1</v>
      </c>
      <c r="R419" s="869"/>
      <c r="S419" s="868">
        <v>1</v>
      </c>
      <c r="T419" s="862">
        <v>1</v>
      </c>
      <c r="U419" s="862"/>
      <c r="V419" s="868">
        <v>1</v>
      </c>
      <c r="W419" s="862">
        <v>1</v>
      </c>
      <c r="X419" s="701"/>
      <c r="Y419" s="701">
        <v>0.1</v>
      </c>
      <c r="Z419" s="433">
        <f t="shared" si="882"/>
        <v>0.3961093070289789</v>
      </c>
      <c r="AA419" s="286">
        <v>16</v>
      </c>
      <c r="AB419" s="285" t="s">
        <v>376</v>
      </c>
      <c r="AC419" s="56"/>
      <c r="AD419" s="55"/>
      <c r="AE419" s="54"/>
      <c r="AF419" s="54"/>
      <c r="AG419" s="56"/>
      <c r="AH419" s="55"/>
      <c r="AI419" s="55"/>
      <c r="AJ419" s="55"/>
      <c r="AK419" s="57">
        <f>329347601</f>
        <v>329347601</v>
      </c>
      <c r="AL419" s="55">
        <v>529347601</v>
      </c>
      <c r="AM419" s="58">
        <v>291703831</v>
      </c>
      <c r="AN419" s="58">
        <v>291703831</v>
      </c>
      <c r="AO419" s="57"/>
      <c r="AP419" s="58"/>
      <c r="AQ419" s="58"/>
      <c r="AR419" s="55"/>
      <c r="AS419" s="56"/>
      <c r="AT419" s="55"/>
      <c r="AU419" s="54"/>
      <c r="AV419" s="54"/>
      <c r="AW419" s="56"/>
      <c r="AX419" s="55"/>
      <c r="AY419" s="55"/>
      <c r="AZ419" s="55"/>
      <c r="BA419" s="56"/>
      <c r="BB419" s="55"/>
      <c r="BC419" s="55"/>
      <c r="BD419" s="55"/>
      <c r="BE419" s="56"/>
      <c r="BF419" s="55"/>
      <c r="BG419" s="54"/>
      <c r="BH419" s="54"/>
      <c r="BI419" s="56"/>
      <c r="BJ419" s="55"/>
      <c r="BK419" s="55"/>
      <c r="BL419" s="55"/>
      <c r="BM419" s="53">
        <f t="shared" si="883"/>
        <v>329347601</v>
      </c>
      <c r="BN419" s="54">
        <f t="shared" si="884"/>
        <v>529347601</v>
      </c>
      <c r="BO419" s="54">
        <f t="shared" si="885"/>
        <v>291703831</v>
      </c>
      <c r="BP419" s="54">
        <f t="shared" si="886"/>
        <v>291703831</v>
      </c>
      <c r="BQ419" s="87"/>
      <c r="BR419" s="87"/>
      <c r="BS419" s="87"/>
      <c r="BT419" s="87"/>
      <c r="BU419" s="87"/>
      <c r="BV419" s="87">
        <v>150000000</v>
      </c>
      <c r="BW419" s="87">
        <v>145856992</v>
      </c>
      <c r="BX419" s="87">
        <v>145856992</v>
      </c>
      <c r="BY419" s="87"/>
      <c r="BZ419" s="88">
        <v>219504873.24267283</v>
      </c>
      <c r="CA419" s="87">
        <v>719504873</v>
      </c>
      <c r="CB419" s="87">
        <v>692800295</v>
      </c>
      <c r="CC419" s="87">
        <v>673375295</v>
      </c>
      <c r="CD419" s="87"/>
      <c r="CE419" s="87"/>
      <c r="CF419" s="87"/>
      <c r="CG419" s="87"/>
      <c r="CH419" s="87"/>
      <c r="CI419" s="87"/>
      <c r="CJ419" s="87"/>
      <c r="CK419" s="87"/>
      <c r="CL419" s="87"/>
      <c r="CM419" s="87"/>
      <c r="CN419" s="87"/>
      <c r="CO419" s="87"/>
      <c r="CP419" s="87"/>
      <c r="CQ419" s="87"/>
      <c r="CR419" s="87"/>
      <c r="CS419" s="87"/>
      <c r="CT419" s="87"/>
      <c r="CU419" s="87"/>
      <c r="CV419" s="87"/>
      <c r="CW419" s="87"/>
      <c r="CX419" s="87"/>
      <c r="CY419" s="87"/>
      <c r="CZ419" s="87"/>
      <c r="DA419" s="87"/>
      <c r="DB419" s="87"/>
      <c r="DC419" s="87"/>
      <c r="DD419" s="87"/>
      <c r="DE419" s="85">
        <f t="shared" si="887"/>
        <v>219504873.24267283</v>
      </c>
      <c r="DF419" s="100">
        <f t="shared" si="888"/>
        <v>869504873</v>
      </c>
      <c r="DG419" s="100">
        <f t="shared" si="889"/>
        <v>838657287</v>
      </c>
      <c r="DH419" s="100">
        <f t="shared" si="890"/>
        <v>819232287</v>
      </c>
      <c r="DI419" s="100"/>
      <c r="DJ419" s="88"/>
      <c r="DK419" s="66"/>
      <c r="DL419" s="88"/>
      <c r="DM419" s="88"/>
      <c r="DN419" s="88"/>
      <c r="DO419" s="88">
        <v>200000000</v>
      </c>
      <c r="DP419" s="88">
        <v>200000000</v>
      </c>
      <c r="DQ419" s="88">
        <v>104873822</v>
      </c>
      <c r="DR419" s="88"/>
      <c r="DS419" s="88">
        <v>80304749</v>
      </c>
      <c r="DT419" s="88">
        <v>667000000</v>
      </c>
      <c r="DU419" s="88">
        <v>638128733</v>
      </c>
      <c r="DV419" s="88">
        <v>489259136</v>
      </c>
      <c r="DW419" s="88"/>
      <c r="DX419" s="88"/>
      <c r="DY419" s="88"/>
      <c r="DZ419" s="88"/>
      <c r="EA419" s="88"/>
      <c r="EB419" s="88"/>
      <c r="EC419" s="88"/>
      <c r="ED419" s="88"/>
      <c r="EE419" s="88"/>
      <c r="EF419" s="88"/>
      <c r="EG419" s="88"/>
      <c r="EH419" s="88"/>
      <c r="EI419" s="88"/>
      <c r="EJ419" s="88"/>
      <c r="EK419" s="88"/>
      <c r="EL419" s="88"/>
      <c r="EM419" s="88"/>
      <c r="EN419" s="88"/>
      <c r="EO419" s="88"/>
      <c r="EP419" s="88"/>
      <c r="EQ419" s="88"/>
      <c r="ER419" s="88"/>
      <c r="ES419" s="88"/>
      <c r="ET419" s="87"/>
      <c r="EU419" s="87"/>
      <c r="EV419" s="87"/>
      <c r="EW419" s="85">
        <f t="shared" si="891"/>
        <v>80304749</v>
      </c>
      <c r="EX419" s="90">
        <f t="shared" si="891"/>
        <v>867000000</v>
      </c>
      <c r="EY419" s="90">
        <f t="shared" si="892"/>
        <v>838128733</v>
      </c>
      <c r="EZ419" s="90">
        <f t="shared" si="893"/>
        <v>594132958</v>
      </c>
      <c r="FA419" s="192"/>
      <c r="FB419" s="87"/>
      <c r="FC419" s="88"/>
      <c r="FD419" s="88"/>
      <c r="FE419" s="88"/>
      <c r="FF419" s="147"/>
      <c r="FG419" s="87"/>
      <c r="FH419" s="87">
        <v>850000000</v>
      </c>
      <c r="FI419" s="87"/>
      <c r="FJ419" s="87"/>
      <c r="FK419" s="87"/>
      <c r="FL419" s="87">
        <v>55000000</v>
      </c>
      <c r="FM419" s="87">
        <v>613092662</v>
      </c>
      <c r="FN419" s="87">
        <v>437212033</v>
      </c>
      <c r="FO419" s="87">
        <v>80731000</v>
      </c>
      <c r="FP419" s="87"/>
      <c r="FQ419" s="87"/>
      <c r="FR419" s="87"/>
      <c r="FS419" s="87"/>
      <c r="FT419" s="87"/>
      <c r="FU419" s="87"/>
      <c r="FV419" s="87"/>
      <c r="FW419" s="87"/>
      <c r="FX419" s="87"/>
      <c r="FY419" s="87"/>
      <c r="FZ419" s="87"/>
      <c r="GA419" s="87"/>
      <c r="GB419" s="87"/>
      <c r="GC419" s="87"/>
      <c r="GD419" s="87"/>
      <c r="GE419" s="87"/>
      <c r="GF419" s="87"/>
      <c r="GG419" s="87"/>
      <c r="GH419" s="87"/>
      <c r="GI419" s="87"/>
      <c r="GJ419" s="87"/>
      <c r="GK419" s="87"/>
      <c r="GL419" s="87"/>
      <c r="GM419" s="87"/>
      <c r="GN419" s="87"/>
      <c r="GO419" s="87"/>
      <c r="GP419" s="87"/>
      <c r="GQ419" s="87"/>
      <c r="GR419" s="87"/>
      <c r="GS419" s="87"/>
      <c r="GT419" s="87"/>
      <c r="GU419" s="85">
        <f t="shared" si="894"/>
        <v>55000000</v>
      </c>
      <c r="GV419" s="85">
        <f t="shared" si="895"/>
        <v>1463092662</v>
      </c>
      <c r="GW419" s="85">
        <f t="shared" si="896"/>
        <v>437212033</v>
      </c>
      <c r="GX419" s="85">
        <f t="shared" si="897"/>
        <v>80731000</v>
      </c>
      <c r="GY419" s="85">
        <f t="shared" si="898"/>
        <v>0</v>
      </c>
      <c r="GZ419" s="772">
        <f t="shared" si="899"/>
        <v>684157223.2426728</v>
      </c>
      <c r="HA419" s="746" t="s">
        <v>1214</v>
      </c>
      <c r="HB419" s="303" t="s">
        <v>1471</v>
      </c>
      <c r="HC419" s="303" t="s">
        <v>1652</v>
      </c>
    </row>
    <row r="420" spans="1:211" ht="143.25" customHeight="1" x14ac:dyDescent="0.2">
      <c r="A420" s="812"/>
      <c r="B420" s="398"/>
      <c r="C420" s="300"/>
      <c r="D420" s="731"/>
      <c r="E420" s="300"/>
      <c r="F420" s="300"/>
      <c r="G420" s="287">
        <v>289</v>
      </c>
      <c r="H420" s="393" t="s">
        <v>922</v>
      </c>
      <c r="I420" s="297" t="s">
        <v>923</v>
      </c>
      <c r="J420" s="284" t="s">
        <v>905</v>
      </c>
      <c r="K420" s="475">
        <v>17</v>
      </c>
      <c r="L420" s="333" t="s">
        <v>73</v>
      </c>
      <c r="M420" s="313" t="s">
        <v>53</v>
      </c>
      <c r="N420" s="313">
        <v>1</v>
      </c>
      <c r="O420" s="862">
        <v>0</v>
      </c>
      <c r="P420" s="872"/>
      <c r="Q420" s="862">
        <v>1</v>
      </c>
      <c r="R420" s="869"/>
      <c r="S420" s="871"/>
      <c r="T420" s="862">
        <v>0</v>
      </c>
      <c r="U420" s="862">
        <v>1</v>
      </c>
      <c r="V420" s="871"/>
      <c r="W420" s="862">
        <v>0</v>
      </c>
      <c r="X420" s="701">
        <v>1</v>
      </c>
      <c r="Y420" s="701">
        <v>0.5</v>
      </c>
      <c r="Z420" s="433">
        <f t="shared" si="882"/>
        <v>0</v>
      </c>
      <c r="AA420" s="286">
        <v>9</v>
      </c>
      <c r="AB420" s="285" t="s">
        <v>180</v>
      </c>
      <c r="AC420" s="56"/>
      <c r="AD420" s="55"/>
      <c r="AE420" s="54"/>
      <c r="AF420" s="54"/>
      <c r="AG420" s="56"/>
      <c r="AH420" s="55"/>
      <c r="AI420" s="55"/>
      <c r="AJ420" s="55"/>
      <c r="AK420" s="57"/>
      <c r="AL420" s="58"/>
      <c r="AM420" s="58"/>
      <c r="AN420" s="58"/>
      <c r="AO420" s="57"/>
      <c r="AP420" s="58"/>
      <c r="AQ420" s="58"/>
      <c r="AR420" s="55"/>
      <c r="AS420" s="56"/>
      <c r="AT420" s="55"/>
      <c r="AU420" s="54"/>
      <c r="AV420" s="54"/>
      <c r="AW420" s="56"/>
      <c r="AX420" s="55"/>
      <c r="AY420" s="55"/>
      <c r="AZ420" s="55"/>
      <c r="BA420" s="56"/>
      <c r="BB420" s="55"/>
      <c r="BC420" s="55"/>
      <c r="BD420" s="55"/>
      <c r="BE420" s="56"/>
      <c r="BF420" s="55"/>
      <c r="BG420" s="54"/>
      <c r="BH420" s="54"/>
      <c r="BI420" s="56"/>
      <c r="BJ420" s="55"/>
      <c r="BK420" s="55"/>
      <c r="BL420" s="55"/>
      <c r="BM420" s="53">
        <f t="shared" si="883"/>
        <v>0</v>
      </c>
      <c r="BN420" s="54">
        <f t="shared" si="884"/>
        <v>0</v>
      </c>
      <c r="BO420" s="54">
        <f t="shared" si="885"/>
        <v>0</v>
      </c>
      <c r="BP420" s="54">
        <f t="shared" si="886"/>
        <v>0</v>
      </c>
      <c r="BQ420" s="87">
        <v>4000000000</v>
      </c>
      <c r="BR420" s="87"/>
      <c r="BS420" s="87"/>
      <c r="BT420" s="87"/>
      <c r="BU420" s="88"/>
      <c r="BV420" s="88">
        <v>1400000000</v>
      </c>
      <c r="BW420" s="88">
        <v>0</v>
      </c>
      <c r="BX420" s="88">
        <v>0</v>
      </c>
      <c r="BY420" s="88"/>
      <c r="BZ420" s="88"/>
      <c r="CA420" s="87"/>
      <c r="CB420" s="87"/>
      <c r="CC420" s="87"/>
      <c r="CD420" s="87"/>
      <c r="CE420" s="87"/>
      <c r="CF420" s="87"/>
      <c r="CG420" s="87"/>
      <c r="CH420" s="87"/>
      <c r="CI420" s="87"/>
      <c r="CJ420" s="87"/>
      <c r="CK420" s="87"/>
      <c r="CL420" s="87"/>
      <c r="CM420" s="87"/>
      <c r="CN420" s="87"/>
      <c r="CO420" s="87"/>
      <c r="CP420" s="87"/>
      <c r="CQ420" s="87"/>
      <c r="CR420" s="87"/>
      <c r="CS420" s="87"/>
      <c r="CT420" s="87"/>
      <c r="CU420" s="87"/>
      <c r="CV420" s="87"/>
      <c r="CW420" s="87"/>
      <c r="CX420" s="87"/>
      <c r="CY420" s="87"/>
      <c r="CZ420" s="87"/>
      <c r="DA420" s="88">
        <v>0</v>
      </c>
      <c r="DB420" s="87"/>
      <c r="DC420" s="87"/>
      <c r="DD420" s="87"/>
      <c r="DE420" s="85">
        <f t="shared" si="887"/>
        <v>4000000000</v>
      </c>
      <c r="DF420" s="100">
        <f t="shared" si="888"/>
        <v>1400000000</v>
      </c>
      <c r="DG420" s="100">
        <f t="shared" si="889"/>
        <v>0</v>
      </c>
      <c r="DH420" s="100">
        <f t="shared" si="890"/>
        <v>0</v>
      </c>
      <c r="DI420" s="100"/>
      <c r="DJ420" s="88"/>
      <c r="DK420" s="664"/>
      <c r="DL420" s="87"/>
      <c r="DM420" s="665"/>
      <c r="DN420" s="88"/>
      <c r="DO420" s="88"/>
      <c r="DP420" s="88"/>
      <c r="DQ420" s="88"/>
      <c r="DR420" s="88"/>
      <c r="DS420" s="88">
        <v>0</v>
      </c>
      <c r="DT420" s="88"/>
      <c r="DU420" s="88"/>
      <c r="DV420" s="88"/>
      <c r="DW420" s="88"/>
      <c r="DX420" s="88"/>
      <c r="DY420" s="88"/>
      <c r="DZ420" s="88"/>
      <c r="EA420" s="88"/>
      <c r="EB420" s="88"/>
      <c r="EC420" s="88"/>
      <c r="ED420" s="88"/>
      <c r="EE420" s="88"/>
      <c r="EF420" s="88"/>
      <c r="EG420" s="88"/>
      <c r="EH420" s="88"/>
      <c r="EI420" s="88"/>
      <c r="EJ420" s="88"/>
      <c r="EK420" s="88"/>
      <c r="EL420" s="88"/>
      <c r="EM420" s="88"/>
      <c r="EN420" s="88"/>
      <c r="EO420" s="88"/>
      <c r="EP420" s="88"/>
      <c r="EQ420" s="88"/>
      <c r="ER420" s="88"/>
      <c r="ES420" s="88"/>
      <c r="ET420" s="87"/>
      <c r="EU420" s="87"/>
      <c r="EV420" s="87"/>
      <c r="EW420" s="85">
        <f t="shared" si="891"/>
        <v>0</v>
      </c>
      <c r="EX420" s="90">
        <f t="shared" si="891"/>
        <v>0</v>
      </c>
      <c r="EY420" s="90">
        <f t="shared" si="892"/>
        <v>0</v>
      </c>
      <c r="EZ420" s="90">
        <f t="shared" si="893"/>
        <v>0</v>
      </c>
      <c r="FA420" s="192"/>
      <c r="FB420" s="87"/>
      <c r="FC420" s="88">
        <v>5000000000</v>
      </c>
      <c r="FD420" s="88"/>
      <c r="FE420" s="88"/>
      <c r="FF420" s="147"/>
      <c r="FG420" s="87"/>
      <c r="FH420" s="87"/>
      <c r="FI420" s="87"/>
      <c r="FJ420" s="87"/>
      <c r="FK420" s="87"/>
      <c r="FL420" s="87">
        <v>0</v>
      </c>
      <c r="FM420" s="87"/>
      <c r="FN420" s="87"/>
      <c r="FO420" s="87"/>
      <c r="FP420" s="87"/>
      <c r="FQ420" s="87"/>
      <c r="FR420" s="87"/>
      <c r="FS420" s="87"/>
      <c r="FT420" s="87"/>
      <c r="FU420" s="87"/>
      <c r="FV420" s="87"/>
      <c r="FW420" s="87"/>
      <c r="FX420" s="87"/>
      <c r="FY420" s="87"/>
      <c r="FZ420" s="87"/>
      <c r="GA420" s="87"/>
      <c r="GB420" s="87"/>
      <c r="GC420" s="87"/>
      <c r="GD420" s="87"/>
      <c r="GE420" s="87"/>
      <c r="GF420" s="87"/>
      <c r="GG420" s="87"/>
      <c r="GH420" s="87"/>
      <c r="GI420" s="87"/>
      <c r="GJ420" s="87"/>
      <c r="GK420" s="87"/>
      <c r="GL420" s="87"/>
      <c r="GM420" s="87"/>
      <c r="GN420" s="87"/>
      <c r="GO420" s="87"/>
      <c r="GP420" s="87"/>
      <c r="GQ420" s="87"/>
      <c r="GR420" s="87"/>
      <c r="GS420" s="87"/>
      <c r="GT420" s="87"/>
      <c r="GU420" s="85">
        <f t="shared" si="894"/>
        <v>0</v>
      </c>
      <c r="GV420" s="85">
        <f t="shared" si="895"/>
        <v>5000000000</v>
      </c>
      <c r="GW420" s="85">
        <f t="shared" si="896"/>
        <v>0</v>
      </c>
      <c r="GX420" s="85">
        <f t="shared" si="897"/>
        <v>0</v>
      </c>
      <c r="GY420" s="85">
        <f t="shared" si="898"/>
        <v>0</v>
      </c>
      <c r="GZ420" s="772">
        <f t="shared" si="899"/>
        <v>4000000000</v>
      </c>
      <c r="HA420" s="746"/>
      <c r="HB420" s="297" t="s">
        <v>1472</v>
      </c>
      <c r="HC420" s="326"/>
    </row>
    <row r="421" spans="1:211" s="670" customFormat="1" ht="24.75" customHeight="1" x14ac:dyDescent="0.25">
      <c r="A421" s="850"/>
      <c r="B421" s="666"/>
      <c r="C421" s="667"/>
      <c r="D421" s="666"/>
      <c r="E421" s="666"/>
      <c r="F421" s="666"/>
      <c r="G421" s="668"/>
      <c r="H421" s="668"/>
      <c r="I421" s="668"/>
      <c r="J421" s="668"/>
      <c r="K421" s="668"/>
      <c r="L421" s="668"/>
      <c r="M421" s="668"/>
      <c r="N421" s="668"/>
      <c r="O421" s="668"/>
      <c r="P421" s="668"/>
      <c r="Q421" s="668"/>
      <c r="R421" s="668"/>
      <c r="S421" s="668"/>
      <c r="T421" s="668"/>
      <c r="U421" s="668"/>
      <c r="V421" s="668"/>
      <c r="W421" s="668"/>
      <c r="X421" s="668"/>
      <c r="Y421" s="668"/>
      <c r="Z421" s="668"/>
      <c r="AA421" s="668"/>
      <c r="AB421" s="668"/>
      <c r="AC421" s="198">
        <f t="shared" ref="AC421:CN421" si="900">AC363+AC322+AC95+AC35+AC10</f>
        <v>0</v>
      </c>
      <c r="AD421" s="198">
        <f t="shared" si="900"/>
        <v>0</v>
      </c>
      <c r="AE421" s="198">
        <f t="shared" si="900"/>
        <v>0</v>
      </c>
      <c r="AF421" s="198">
        <f t="shared" si="900"/>
        <v>0</v>
      </c>
      <c r="AG421" s="198">
        <f t="shared" si="900"/>
        <v>47919111022</v>
      </c>
      <c r="AH421" s="198">
        <f t="shared" si="900"/>
        <v>52340112795.459999</v>
      </c>
      <c r="AI421" s="198">
        <f t="shared" si="900"/>
        <v>32063808571.639999</v>
      </c>
      <c r="AJ421" s="198">
        <f t="shared" si="900"/>
        <v>29277014828</v>
      </c>
      <c r="AK421" s="198">
        <f t="shared" si="900"/>
        <v>12564776694.639999</v>
      </c>
      <c r="AL421" s="198">
        <f t="shared" si="900"/>
        <v>15826975532.639999</v>
      </c>
      <c r="AM421" s="198">
        <f t="shared" si="900"/>
        <v>11497432725</v>
      </c>
      <c r="AN421" s="198">
        <f t="shared" si="900"/>
        <v>10858686629</v>
      </c>
      <c r="AO421" s="198">
        <f t="shared" si="900"/>
        <v>1615474143</v>
      </c>
      <c r="AP421" s="198">
        <f t="shared" si="900"/>
        <v>2193691416</v>
      </c>
      <c r="AQ421" s="198">
        <f t="shared" si="900"/>
        <v>1426742254</v>
      </c>
      <c r="AR421" s="198">
        <f t="shared" si="900"/>
        <v>1003621553</v>
      </c>
      <c r="AS421" s="198">
        <f t="shared" si="900"/>
        <v>4987433131</v>
      </c>
      <c r="AT421" s="198">
        <f t="shared" si="900"/>
        <v>5817514937.4499998</v>
      </c>
      <c r="AU421" s="198">
        <f t="shared" si="900"/>
        <v>5268549692</v>
      </c>
      <c r="AV421" s="198">
        <f t="shared" si="900"/>
        <v>5257850617</v>
      </c>
      <c r="AW421" s="198">
        <f t="shared" si="900"/>
        <v>2248717121</v>
      </c>
      <c r="AX421" s="198">
        <f t="shared" si="900"/>
        <v>2252293686</v>
      </c>
      <c r="AY421" s="198">
        <f t="shared" si="900"/>
        <v>2141958657.5599999</v>
      </c>
      <c r="AZ421" s="198">
        <f t="shared" si="900"/>
        <v>2141958657.5599999</v>
      </c>
      <c r="BA421" s="198">
        <f t="shared" si="900"/>
        <v>112952913595</v>
      </c>
      <c r="BB421" s="198">
        <f t="shared" si="900"/>
        <v>115872342405.84</v>
      </c>
      <c r="BC421" s="198">
        <f t="shared" si="900"/>
        <v>113283855070.28</v>
      </c>
      <c r="BD421" s="198">
        <f t="shared" si="900"/>
        <v>112814161930.28</v>
      </c>
      <c r="BE421" s="198">
        <f t="shared" si="900"/>
        <v>11365979119</v>
      </c>
      <c r="BF421" s="198">
        <f t="shared" si="900"/>
        <v>14109434246</v>
      </c>
      <c r="BG421" s="198">
        <f t="shared" si="900"/>
        <v>12271439621.66</v>
      </c>
      <c r="BH421" s="198">
        <f t="shared" si="900"/>
        <v>10529805240.66</v>
      </c>
      <c r="BI421" s="198">
        <f t="shared" si="900"/>
        <v>33076572379</v>
      </c>
      <c r="BJ421" s="198">
        <f t="shared" si="900"/>
        <v>0</v>
      </c>
      <c r="BK421" s="198">
        <f t="shared" si="900"/>
        <v>0</v>
      </c>
      <c r="BL421" s="198">
        <f t="shared" si="900"/>
        <v>0</v>
      </c>
      <c r="BM421" s="198">
        <f t="shared" si="900"/>
        <v>226730977204.64001</v>
      </c>
      <c r="BN421" s="198">
        <f t="shared" si="900"/>
        <v>208412365019.38998</v>
      </c>
      <c r="BO421" s="198">
        <f t="shared" si="900"/>
        <v>177953786592.14001</v>
      </c>
      <c r="BP421" s="198">
        <f t="shared" si="900"/>
        <v>171883099455.5</v>
      </c>
      <c r="BQ421" s="198">
        <f t="shared" si="900"/>
        <v>10000000000</v>
      </c>
      <c r="BR421" s="198">
        <f t="shared" si="900"/>
        <v>0</v>
      </c>
      <c r="BS421" s="198">
        <f t="shared" si="900"/>
        <v>0</v>
      </c>
      <c r="BT421" s="198">
        <f t="shared" si="900"/>
        <v>0</v>
      </c>
      <c r="BU421" s="198">
        <f t="shared" si="900"/>
        <v>38456371357.440002</v>
      </c>
      <c r="BV421" s="198">
        <f t="shared" si="900"/>
        <v>39659883616.809998</v>
      </c>
      <c r="BW421" s="198">
        <f t="shared" si="900"/>
        <v>29357979902.199997</v>
      </c>
      <c r="BX421" s="198">
        <f t="shared" si="900"/>
        <v>28152735741.209999</v>
      </c>
      <c r="BY421" s="198">
        <f t="shared" si="900"/>
        <v>96122616</v>
      </c>
      <c r="BZ421" s="198">
        <f t="shared" si="900"/>
        <v>10848485819.088402</v>
      </c>
      <c r="CA421" s="198">
        <f t="shared" si="900"/>
        <v>58280723844.93</v>
      </c>
      <c r="CB421" s="198">
        <f t="shared" si="900"/>
        <v>48833373322.500008</v>
      </c>
      <c r="CC421" s="198">
        <f t="shared" si="900"/>
        <v>47455334111.830009</v>
      </c>
      <c r="CD421" s="198">
        <f t="shared" si="900"/>
        <v>649139169.85000002</v>
      </c>
      <c r="CE421" s="198">
        <f t="shared" si="900"/>
        <v>200000000</v>
      </c>
      <c r="CF421" s="198">
        <f t="shared" si="900"/>
        <v>11114269951.130001</v>
      </c>
      <c r="CG421" s="198">
        <f t="shared" si="900"/>
        <v>8041355835</v>
      </c>
      <c r="CH421" s="198">
        <f t="shared" si="900"/>
        <v>7901474335</v>
      </c>
      <c r="CI421" s="198">
        <f t="shared" si="900"/>
        <v>233587702.31</v>
      </c>
      <c r="CJ421" s="198">
        <f t="shared" si="900"/>
        <v>0</v>
      </c>
      <c r="CK421" s="198">
        <f t="shared" si="900"/>
        <v>0</v>
      </c>
      <c r="CL421" s="198">
        <f t="shared" si="900"/>
        <v>0</v>
      </c>
      <c r="CM421" s="198">
        <f t="shared" si="900"/>
        <v>2207217417.7399998</v>
      </c>
      <c r="CN421" s="198">
        <f t="shared" si="900"/>
        <v>2432800182</v>
      </c>
      <c r="CO421" s="198">
        <f t="shared" ref="CO421:EW421" si="901">CO363+CO322+CO95+CO35+CO10</f>
        <v>2427064367</v>
      </c>
      <c r="CP421" s="198">
        <f t="shared" si="901"/>
        <v>2427064367</v>
      </c>
      <c r="CQ421" s="198">
        <f t="shared" si="901"/>
        <v>116291155143.60001</v>
      </c>
      <c r="CR421" s="198">
        <f t="shared" si="901"/>
        <v>129482155897</v>
      </c>
      <c r="CS421" s="198">
        <f t="shared" si="901"/>
        <v>126291698200.14</v>
      </c>
      <c r="CT421" s="198">
        <f t="shared" si="901"/>
        <v>126286393950.14</v>
      </c>
      <c r="CU421" s="198">
        <f t="shared" si="901"/>
        <v>20000000</v>
      </c>
      <c r="CV421" s="198">
        <f t="shared" si="901"/>
        <v>10799941036.780186</v>
      </c>
      <c r="CW421" s="198">
        <f t="shared" si="901"/>
        <v>14770969867.99691</v>
      </c>
      <c r="CX421" s="198">
        <f t="shared" si="901"/>
        <v>13797961475.66</v>
      </c>
      <c r="CY421" s="198">
        <f t="shared" si="901"/>
        <v>12820316607.33</v>
      </c>
      <c r="CZ421" s="198">
        <f t="shared" si="901"/>
        <v>278333357</v>
      </c>
      <c r="DA421" s="198">
        <f t="shared" si="901"/>
        <v>32045276423</v>
      </c>
      <c r="DB421" s="198">
        <f t="shared" si="901"/>
        <v>0</v>
      </c>
      <c r="DC421" s="198">
        <f t="shared" si="901"/>
        <v>0</v>
      </c>
      <c r="DD421" s="198">
        <f t="shared" si="901"/>
        <v>0</v>
      </c>
      <c r="DE421" s="198">
        <f t="shared" si="901"/>
        <v>221082034899.59845</v>
      </c>
      <c r="DF421" s="198">
        <f t="shared" si="901"/>
        <v>255740803359.86694</v>
      </c>
      <c r="DG421" s="198">
        <f t="shared" si="901"/>
        <v>228749433102.5</v>
      </c>
      <c r="DH421" s="198">
        <f t="shared" si="901"/>
        <v>225043319112.50998</v>
      </c>
      <c r="DI421" s="198">
        <f t="shared" si="901"/>
        <v>1043595142.85</v>
      </c>
      <c r="DJ421" s="198">
        <f t="shared" si="901"/>
        <v>13000000000</v>
      </c>
      <c r="DK421" s="198">
        <f t="shared" si="901"/>
        <v>8642341966.5</v>
      </c>
      <c r="DL421" s="198">
        <f t="shared" si="901"/>
        <v>7076958184.5</v>
      </c>
      <c r="DM421" s="198">
        <f t="shared" si="901"/>
        <v>3907053634.8099999</v>
      </c>
      <c r="DN421" s="198">
        <f t="shared" si="901"/>
        <v>39390679044.364998</v>
      </c>
      <c r="DO421" s="198">
        <f t="shared" si="901"/>
        <v>43257994414.769997</v>
      </c>
      <c r="DP421" s="198">
        <f t="shared" si="901"/>
        <v>34276851724.310001</v>
      </c>
      <c r="DQ421" s="198">
        <f t="shared" si="901"/>
        <v>29376246990.529999</v>
      </c>
      <c r="DR421" s="198">
        <f t="shared" si="901"/>
        <v>31150699</v>
      </c>
      <c r="DS421" s="198">
        <f t="shared" si="901"/>
        <v>8196763724.441576</v>
      </c>
      <c r="DT421" s="198">
        <f t="shared" si="901"/>
        <v>60945809857</v>
      </c>
      <c r="DU421" s="198">
        <f t="shared" si="901"/>
        <v>47764685132.409996</v>
      </c>
      <c r="DV421" s="198">
        <f t="shared" si="901"/>
        <v>45265861248.809998</v>
      </c>
      <c r="DW421" s="198">
        <f t="shared" si="901"/>
        <v>163824173</v>
      </c>
      <c r="DX421" s="198">
        <f t="shared" si="901"/>
        <v>200000000</v>
      </c>
      <c r="DY421" s="198">
        <f t="shared" si="901"/>
        <v>9132689461.2399998</v>
      </c>
      <c r="DZ421" s="198">
        <f t="shared" si="901"/>
        <v>6950821198</v>
      </c>
      <c r="EA421" s="198">
        <f t="shared" si="901"/>
        <v>6733112777</v>
      </c>
      <c r="EB421" s="198">
        <f t="shared" si="901"/>
        <v>240595333.3793</v>
      </c>
      <c r="EC421" s="198">
        <f t="shared" si="901"/>
        <v>0</v>
      </c>
      <c r="ED421" s="198">
        <f t="shared" si="901"/>
        <v>0</v>
      </c>
      <c r="EE421" s="198">
        <f t="shared" si="901"/>
        <v>0</v>
      </c>
      <c r="EF421" s="198">
        <f t="shared" si="901"/>
        <v>2272403940.2722001</v>
      </c>
      <c r="EG421" s="198">
        <f t="shared" si="901"/>
        <v>2525108749</v>
      </c>
      <c r="EH421" s="198">
        <f t="shared" si="901"/>
        <v>2514716632</v>
      </c>
      <c r="EI421" s="198">
        <f t="shared" si="901"/>
        <v>2514716632</v>
      </c>
      <c r="EJ421" s="198">
        <f t="shared" si="901"/>
        <v>119779889797.90849</v>
      </c>
      <c r="EK421" s="198">
        <f t="shared" si="901"/>
        <v>135123325409.86</v>
      </c>
      <c r="EL421" s="198">
        <f t="shared" si="901"/>
        <v>134442565703.71001</v>
      </c>
      <c r="EM421" s="198">
        <f t="shared" si="901"/>
        <v>134371544331.71001</v>
      </c>
      <c r="EN421" s="198">
        <f t="shared" si="901"/>
        <v>11123939268.595118</v>
      </c>
      <c r="EO421" s="198">
        <f t="shared" si="901"/>
        <v>12647156022.07</v>
      </c>
      <c r="EP421" s="198">
        <f t="shared" si="901"/>
        <v>11812632091</v>
      </c>
      <c r="EQ421" s="198">
        <f t="shared" si="901"/>
        <v>11155632091</v>
      </c>
      <c r="ER421" s="198">
        <f t="shared" si="901"/>
        <v>42000000</v>
      </c>
      <c r="ES421" s="198">
        <f t="shared" si="901"/>
        <v>33654449896</v>
      </c>
      <c r="ET421" s="198">
        <f t="shared" si="901"/>
        <v>0</v>
      </c>
      <c r="EU421" s="198">
        <f t="shared" si="901"/>
        <v>0</v>
      </c>
      <c r="EV421" s="198">
        <f t="shared" si="901"/>
        <v>0</v>
      </c>
      <c r="EW421" s="198">
        <f t="shared" si="901"/>
        <v>227858721004.9617</v>
      </c>
      <c r="EX421" s="198">
        <f>EX363+EX322+EX95+EX35+EX10</f>
        <v>272274425880.43997</v>
      </c>
      <c r="EY421" s="198">
        <f t="shared" ref="EY421:GZ421" si="902">EY363+EY322+EY95+EY35+EY10</f>
        <v>244839230665.92999</v>
      </c>
      <c r="EZ421" s="198">
        <f t="shared" si="902"/>
        <v>233324167705.85995</v>
      </c>
      <c r="FA421" s="198">
        <f t="shared" si="902"/>
        <v>236974872</v>
      </c>
      <c r="FB421" s="198">
        <f t="shared" si="902"/>
        <v>10000000000</v>
      </c>
      <c r="FC421" s="198">
        <f t="shared" si="902"/>
        <v>23936150863</v>
      </c>
      <c r="FD421" s="198">
        <f t="shared" si="902"/>
        <v>448830058</v>
      </c>
      <c r="FE421" s="198">
        <f t="shared" si="902"/>
        <v>0</v>
      </c>
      <c r="FF421" s="198">
        <f t="shared" si="902"/>
        <v>980479745.24000001</v>
      </c>
      <c r="FG421" s="198">
        <f t="shared" si="902"/>
        <v>40735593529.225166</v>
      </c>
      <c r="FH421" s="198">
        <f t="shared" si="902"/>
        <v>28775494045.239998</v>
      </c>
      <c r="FI421" s="198">
        <f t="shared" si="902"/>
        <v>6812802976.2999992</v>
      </c>
      <c r="FJ421" s="198">
        <f t="shared" si="902"/>
        <v>4290059879.1599998</v>
      </c>
      <c r="FK421" s="198">
        <f t="shared" si="902"/>
        <v>986672626.89999998</v>
      </c>
      <c r="FL421" s="198">
        <f t="shared" si="902"/>
        <v>7199072744.5355549</v>
      </c>
      <c r="FM421" s="198">
        <f t="shared" si="902"/>
        <v>62268513251</v>
      </c>
      <c r="FN421" s="198">
        <f t="shared" si="902"/>
        <v>14341321566</v>
      </c>
      <c r="FO421" s="198">
        <f t="shared" si="902"/>
        <v>4696775645.6599998</v>
      </c>
      <c r="FP421" s="198">
        <f t="shared" si="902"/>
        <v>380473168</v>
      </c>
      <c r="FQ421" s="198">
        <f t="shared" si="902"/>
        <v>200000000</v>
      </c>
      <c r="FR421" s="198">
        <f t="shared" si="902"/>
        <v>10770000000</v>
      </c>
      <c r="FS421" s="198">
        <f>FS363+FS322+FS95+FS35+FS10</f>
        <v>7907563313</v>
      </c>
      <c r="FT421" s="198">
        <f t="shared" si="902"/>
        <v>36398716</v>
      </c>
      <c r="FU421" s="198">
        <f t="shared" si="902"/>
        <v>217591421</v>
      </c>
      <c r="FV421" s="198">
        <f t="shared" si="902"/>
        <v>247813193.38067901</v>
      </c>
      <c r="FW421" s="198">
        <f t="shared" si="902"/>
        <v>0</v>
      </c>
      <c r="FX421" s="198">
        <f t="shared" si="902"/>
        <v>0</v>
      </c>
      <c r="FY421" s="198">
        <f t="shared" si="902"/>
        <v>0</v>
      </c>
      <c r="FZ421" s="198">
        <f t="shared" si="902"/>
        <v>0</v>
      </c>
      <c r="GA421" s="198">
        <f t="shared" si="902"/>
        <v>2341576058.48</v>
      </c>
      <c r="GB421" s="198">
        <f t="shared" si="902"/>
        <v>2621226425</v>
      </c>
      <c r="GC421" s="198">
        <f t="shared" si="902"/>
        <v>0</v>
      </c>
      <c r="GD421" s="198">
        <f t="shared" si="902"/>
        <v>0</v>
      </c>
      <c r="GE421" s="198">
        <f t="shared" si="902"/>
        <v>0</v>
      </c>
      <c r="GF421" s="198">
        <f t="shared" si="902"/>
        <v>123373286491.84402</v>
      </c>
      <c r="GG421" s="198">
        <f t="shared" si="902"/>
        <v>150074447781.14996</v>
      </c>
      <c r="GH421" s="198">
        <f t="shared" si="902"/>
        <v>28681006950</v>
      </c>
      <c r="GI421" s="198">
        <f t="shared" si="902"/>
        <v>28077771315</v>
      </c>
      <c r="GJ421" s="198">
        <f t="shared" si="902"/>
        <v>54883289</v>
      </c>
      <c r="GK421" s="198">
        <f t="shared" si="902"/>
        <v>11457657446.024429</v>
      </c>
      <c r="GL421" s="198">
        <f t="shared" si="902"/>
        <v>11841526704</v>
      </c>
      <c r="GM421" s="198">
        <f t="shared" si="902"/>
        <v>4927219491</v>
      </c>
      <c r="GN421" s="198">
        <f t="shared" si="902"/>
        <v>314854000</v>
      </c>
      <c r="GO421" s="198">
        <f t="shared" si="902"/>
        <v>0</v>
      </c>
      <c r="GP421" s="198">
        <f t="shared" si="902"/>
        <v>34802379885</v>
      </c>
      <c r="GQ421" s="198">
        <f t="shared" si="902"/>
        <v>0</v>
      </c>
      <c r="GR421" s="198">
        <f t="shared" si="902"/>
        <v>0</v>
      </c>
      <c r="GS421" s="198">
        <f t="shared" si="902"/>
        <v>0</v>
      </c>
      <c r="GT421" s="198">
        <f t="shared" si="902"/>
        <v>0</v>
      </c>
      <c r="GU421" s="198">
        <f t="shared" si="902"/>
        <v>230357379348.48984</v>
      </c>
      <c r="GV421" s="198">
        <f t="shared" si="902"/>
        <v>290287359069.38995</v>
      </c>
      <c r="GW421" s="198">
        <f t="shared" si="902"/>
        <v>63118744354.300003</v>
      </c>
      <c r="GX421" s="198">
        <f t="shared" si="902"/>
        <v>37415859555.82</v>
      </c>
      <c r="GY421" s="198">
        <f t="shared" si="902"/>
        <v>2620100250.1399999</v>
      </c>
      <c r="GZ421" s="851">
        <f t="shared" si="902"/>
        <v>906029112457.68982</v>
      </c>
      <c r="HA421" s="755"/>
      <c r="HB421" s="668"/>
      <c r="HC421" s="669"/>
    </row>
    <row r="422" spans="1:211" ht="24.75" customHeight="1" thickBot="1" x14ac:dyDescent="0.25">
      <c r="A422" s="852"/>
      <c r="B422" s="853"/>
      <c r="C422" s="854"/>
      <c r="D422" s="854"/>
      <c r="E422" s="855"/>
      <c r="F422" s="855"/>
      <c r="G422" s="856"/>
      <c r="H422" s="856"/>
      <c r="I422" s="856"/>
      <c r="J422" s="856"/>
      <c r="K422" s="856"/>
      <c r="L422" s="856"/>
      <c r="M422" s="856"/>
      <c r="N422" s="856"/>
      <c r="O422" s="856"/>
      <c r="P422" s="856"/>
      <c r="Q422" s="856"/>
      <c r="R422" s="856"/>
      <c r="S422" s="856"/>
      <c r="T422" s="856"/>
      <c r="U422" s="856"/>
      <c r="V422" s="856"/>
      <c r="W422" s="856"/>
      <c r="X422" s="856"/>
      <c r="Y422" s="856"/>
      <c r="Z422" s="856"/>
      <c r="AA422" s="856"/>
      <c r="AB422" s="856"/>
      <c r="AC422" s="856"/>
      <c r="AD422" s="856"/>
      <c r="AE422" s="856"/>
      <c r="AF422" s="856"/>
      <c r="AG422" s="856"/>
      <c r="AH422" s="856"/>
      <c r="AI422" s="856"/>
      <c r="AJ422" s="856"/>
      <c r="AK422" s="856"/>
      <c r="AL422" s="856"/>
      <c r="AM422" s="856"/>
      <c r="AN422" s="856"/>
      <c r="AO422" s="856"/>
      <c r="AP422" s="856"/>
      <c r="AQ422" s="856"/>
      <c r="AR422" s="856"/>
      <c r="AS422" s="856"/>
      <c r="AT422" s="856"/>
      <c r="AU422" s="856"/>
      <c r="AV422" s="856"/>
      <c r="AW422" s="856"/>
      <c r="AX422" s="856"/>
      <c r="AY422" s="856"/>
      <c r="AZ422" s="856"/>
      <c r="BA422" s="856"/>
      <c r="BB422" s="856"/>
      <c r="BC422" s="856"/>
      <c r="BD422" s="856"/>
      <c r="BE422" s="856"/>
      <c r="BF422" s="856"/>
      <c r="BG422" s="856"/>
      <c r="BH422" s="856"/>
      <c r="BI422" s="856"/>
      <c r="BJ422" s="856"/>
      <c r="BK422" s="856"/>
      <c r="BL422" s="856"/>
      <c r="BM422" s="856"/>
      <c r="BN422" s="856"/>
      <c r="BO422" s="856"/>
      <c r="BP422" s="856"/>
      <c r="BQ422" s="856"/>
      <c r="BR422" s="856"/>
      <c r="BS422" s="856"/>
      <c r="BT422" s="856"/>
      <c r="BU422" s="856"/>
      <c r="BV422" s="856"/>
      <c r="BW422" s="856"/>
      <c r="BX422" s="856"/>
      <c r="BY422" s="856"/>
      <c r="BZ422" s="856"/>
      <c r="CA422" s="856"/>
      <c r="CB422" s="856"/>
      <c r="CC422" s="856"/>
      <c r="CD422" s="856"/>
      <c r="CE422" s="856"/>
      <c r="CF422" s="856"/>
      <c r="CG422" s="856"/>
      <c r="CH422" s="856"/>
      <c r="CI422" s="856"/>
      <c r="CJ422" s="856"/>
      <c r="CK422" s="856"/>
      <c r="CL422" s="856"/>
      <c r="CM422" s="856"/>
      <c r="CN422" s="856"/>
      <c r="CO422" s="856"/>
      <c r="CP422" s="856"/>
      <c r="CQ422" s="856"/>
      <c r="CR422" s="856"/>
      <c r="CS422" s="856"/>
      <c r="CT422" s="856"/>
      <c r="CU422" s="856"/>
      <c r="CV422" s="856"/>
      <c r="CW422" s="856"/>
      <c r="CX422" s="856"/>
      <c r="CY422" s="856"/>
      <c r="CZ422" s="856"/>
      <c r="DA422" s="856"/>
      <c r="DB422" s="856"/>
      <c r="DC422" s="856"/>
      <c r="DD422" s="856"/>
      <c r="DE422" s="856"/>
      <c r="DF422" s="856"/>
      <c r="DG422" s="856"/>
      <c r="DH422" s="856"/>
      <c r="DI422" s="856"/>
      <c r="DJ422" s="856"/>
      <c r="DK422" s="856"/>
      <c r="DL422" s="856"/>
      <c r="DM422" s="856"/>
      <c r="DN422" s="856"/>
      <c r="DO422" s="856"/>
      <c r="DP422" s="856"/>
      <c r="DQ422" s="856"/>
      <c r="DR422" s="856"/>
      <c r="DS422" s="856"/>
      <c r="DT422" s="856"/>
      <c r="DU422" s="856"/>
      <c r="DV422" s="856"/>
      <c r="DW422" s="856"/>
      <c r="DX422" s="856"/>
      <c r="DY422" s="856"/>
      <c r="DZ422" s="856"/>
      <c r="EA422" s="856"/>
      <c r="EB422" s="856"/>
      <c r="EC422" s="856"/>
      <c r="ED422" s="856"/>
      <c r="EE422" s="856"/>
      <c r="EF422" s="856"/>
      <c r="EG422" s="856"/>
      <c r="EH422" s="856"/>
      <c r="EI422" s="856"/>
      <c r="EJ422" s="856"/>
      <c r="EK422" s="856"/>
      <c r="EL422" s="856"/>
      <c r="EM422" s="856"/>
      <c r="EN422" s="856"/>
      <c r="EO422" s="856"/>
      <c r="EP422" s="856"/>
      <c r="EQ422" s="856"/>
      <c r="ER422" s="856"/>
      <c r="ES422" s="856"/>
      <c r="ET422" s="856"/>
      <c r="EU422" s="856"/>
      <c r="EV422" s="856"/>
      <c r="EW422" s="856"/>
      <c r="EX422" s="857"/>
      <c r="EY422" s="856"/>
      <c r="EZ422" s="856"/>
      <c r="FA422" s="856"/>
      <c r="FB422" s="856"/>
      <c r="FC422" s="856"/>
      <c r="FD422" s="856"/>
      <c r="FE422" s="856"/>
      <c r="FF422" s="856"/>
      <c r="FG422" s="856"/>
      <c r="FH422" s="856"/>
      <c r="FI422" s="856"/>
      <c r="FJ422" s="856"/>
      <c r="FK422" s="856"/>
      <c r="FL422" s="856"/>
      <c r="FM422" s="856"/>
      <c r="FN422" s="856"/>
      <c r="FO422" s="856"/>
      <c r="FP422" s="856"/>
      <c r="FQ422" s="856"/>
      <c r="FR422" s="856"/>
      <c r="FS422" s="856"/>
      <c r="FT422" s="856"/>
      <c r="FU422" s="856"/>
      <c r="FV422" s="856"/>
      <c r="FW422" s="856"/>
      <c r="FX422" s="856"/>
      <c r="FY422" s="856"/>
      <c r="FZ422" s="856"/>
      <c r="GA422" s="856"/>
      <c r="GB422" s="856"/>
      <c r="GC422" s="856"/>
      <c r="GD422" s="856"/>
      <c r="GE422" s="856"/>
      <c r="GF422" s="856"/>
      <c r="GG422" s="856"/>
      <c r="GH422" s="856"/>
      <c r="GI422" s="856"/>
      <c r="GJ422" s="856"/>
      <c r="GK422" s="856"/>
      <c r="GL422" s="856"/>
      <c r="GM422" s="856"/>
      <c r="GN422" s="856"/>
      <c r="GO422" s="856"/>
      <c r="GP422" s="856"/>
      <c r="GQ422" s="856"/>
      <c r="GR422" s="856"/>
      <c r="GS422" s="856"/>
      <c r="GT422" s="856"/>
      <c r="GU422" s="856"/>
      <c r="GV422" s="856"/>
      <c r="GW422" s="856"/>
      <c r="GX422" s="856"/>
      <c r="GY422" s="856"/>
      <c r="GZ422" s="858"/>
      <c r="HA422" s="756"/>
      <c r="HB422" s="671"/>
      <c r="HC422" s="326"/>
    </row>
  </sheetData>
  <sheetProtection password="CBEB" sheet="1" objects="1" scenarios="1"/>
  <mergeCells count="86">
    <mergeCell ref="HC7:HC9"/>
    <mergeCell ref="FV7:FZ7"/>
    <mergeCell ref="GA7:GE7"/>
    <mergeCell ref="GF7:GJ7"/>
    <mergeCell ref="GK7:GO7"/>
    <mergeCell ref="GP7:GT7"/>
    <mergeCell ref="GU7:GY7"/>
    <mergeCell ref="GZ6:GZ7"/>
    <mergeCell ref="HB7:HB9"/>
    <mergeCell ref="HA7:HA9"/>
    <mergeCell ref="FB7:FF7"/>
    <mergeCell ref="FL7:FO7"/>
    <mergeCell ref="FG7:FK7"/>
    <mergeCell ref="FQ7:FU7"/>
    <mergeCell ref="BQ6:DI6"/>
    <mergeCell ref="DS7:DV7"/>
    <mergeCell ref="EW7:EZ7"/>
    <mergeCell ref="DJ6:EZ6"/>
    <mergeCell ref="DN7:DQ7"/>
    <mergeCell ref="EJ7:EM7"/>
    <mergeCell ref="CV7:CZ7"/>
    <mergeCell ref="EB7:EE7"/>
    <mergeCell ref="AC6:BP6"/>
    <mergeCell ref="AW7:AZ7"/>
    <mergeCell ref="BE7:BH7"/>
    <mergeCell ref="D75:D76"/>
    <mergeCell ref="D112:D113"/>
    <mergeCell ref="BA7:BD7"/>
    <mergeCell ref="AG7:AJ7"/>
    <mergeCell ref="D7:D8"/>
    <mergeCell ref="BM7:BP7"/>
    <mergeCell ref="D59:D60"/>
    <mergeCell ref="D65:D66"/>
    <mergeCell ref="D14:D15"/>
    <mergeCell ref="G7:H8"/>
    <mergeCell ref="I7:I8"/>
    <mergeCell ref="J7:J8"/>
    <mergeCell ref="K7:K8"/>
    <mergeCell ref="E218:E219"/>
    <mergeCell ref="F218:F219"/>
    <mergeCell ref="BI7:BL7"/>
    <mergeCell ref="AA7:AA8"/>
    <mergeCell ref="T7:V7"/>
    <mergeCell ref="O7:P7"/>
    <mergeCell ref="L7:L8"/>
    <mergeCell ref="E7:E8"/>
    <mergeCell ref="F7:F8"/>
    <mergeCell ref="Q7:S7"/>
    <mergeCell ref="M7:M8"/>
    <mergeCell ref="AS7:AV7"/>
    <mergeCell ref="AK7:AN7"/>
    <mergeCell ref="W7:Y7"/>
    <mergeCell ref="AC7:AF7"/>
    <mergeCell ref="AO7:AR7"/>
    <mergeCell ref="D309:D311"/>
    <mergeCell ref="D114:D115"/>
    <mergeCell ref="D121:D123"/>
    <mergeCell ref="D118:D119"/>
    <mergeCell ref="DE7:DH7"/>
    <mergeCell ref="DA7:DD7"/>
    <mergeCell ref="N7:N8"/>
    <mergeCell ref="D160:D161"/>
    <mergeCell ref="D302:D303"/>
    <mergeCell ref="D227:D228"/>
    <mergeCell ref="E227:E228"/>
    <mergeCell ref="F227:F228"/>
    <mergeCell ref="D218:D219"/>
    <mergeCell ref="BU7:BY7"/>
    <mergeCell ref="BZ7:CD7"/>
    <mergeCell ref="CQ7:CU7"/>
    <mergeCell ref="A1:GP2"/>
    <mergeCell ref="A3:GP5"/>
    <mergeCell ref="D6:AB6"/>
    <mergeCell ref="DJ7:DM7"/>
    <mergeCell ref="CI7:CL7"/>
    <mergeCell ref="CM7:CP7"/>
    <mergeCell ref="A7:C7"/>
    <mergeCell ref="AB7:AB8"/>
    <mergeCell ref="Z7:Z8"/>
    <mergeCell ref="CE7:CH7"/>
    <mergeCell ref="ES7:EV7"/>
    <mergeCell ref="DX7:EA7"/>
    <mergeCell ref="EN7:ER7"/>
    <mergeCell ref="FB6:GU6"/>
    <mergeCell ref="BQ7:BT7"/>
    <mergeCell ref="EF7:EI7"/>
  </mergeCells>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1:EC439"/>
  <sheetViews>
    <sheetView showGridLines="0" zoomScale="90" zoomScaleNormal="90" workbookViewId="0">
      <selection activeCell="B16" sqref="B16"/>
    </sheetView>
  </sheetViews>
  <sheetFormatPr baseColWidth="10" defaultColWidth="11.42578125" defaultRowHeight="15" x14ac:dyDescent="0.25"/>
  <cols>
    <col min="3" max="3" width="37.5703125" customWidth="1"/>
    <col min="4" max="4" width="21.28515625" customWidth="1"/>
    <col min="5" max="5" width="10" customWidth="1"/>
    <col min="6" max="6" width="21.28515625" customWidth="1"/>
    <col min="7" max="7" width="13.5703125" customWidth="1"/>
    <col min="8" max="8" width="20.42578125" customWidth="1"/>
    <col min="9" max="9" width="12.140625" customWidth="1"/>
    <col min="10" max="10" width="23.7109375" customWidth="1"/>
    <col min="11" max="11" width="23.5703125" customWidth="1"/>
    <col min="132" max="132" width="31.140625" customWidth="1"/>
  </cols>
  <sheetData>
    <row r="1" spans="2:133" ht="26.25" customHeight="1" x14ac:dyDescent="0.25">
      <c r="B1" s="972" t="s">
        <v>1793</v>
      </c>
      <c r="C1" s="972"/>
      <c r="D1" s="972"/>
      <c r="E1" s="972"/>
      <c r="F1" s="972"/>
      <c r="G1" s="972"/>
      <c r="H1" s="972"/>
      <c r="I1" s="972"/>
      <c r="J1" s="972"/>
    </row>
    <row r="3" spans="2:133" ht="93" customHeight="1" x14ac:dyDescent="0.25">
      <c r="B3" s="3" t="s">
        <v>924</v>
      </c>
      <c r="C3" s="3" t="s">
        <v>925</v>
      </c>
      <c r="D3" s="3" t="s">
        <v>926</v>
      </c>
      <c r="E3" s="4" t="s">
        <v>927</v>
      </c>
      <c r="F3" s="3" t="s">
        <v>928</v>
      </c>
      <c r="G3" s="4" t="s">
        <v>929</v>
      </c>
      <c r="H3" s="3" t="s">
        <v>930</v>
      </c>
      <c r="I3" s="4" t="s">
        <v>931</v>
      </c>
      <c r="J3" s="15" t="s">
        <v>932</v>
      </c>
      <c r="K3" s="15" t="s">
        <v>1514</v>
      </c>
    </row>
    <row r="4" spans="2:133" ht="21.75" customHeight="1" x14ac:dyDescent="0.25">
      <c r="B4" s="1">
        <v>1</v>
      </c>
      <c r="C4" s="6" t="s">
        <v>933</v>
      </c>
      <c r="D4" s="21">
        <f>'SGTO P. INDICATIVO'!GV10</f>
        <v>6219793050</v>
      </c>
      <c r="E4" s="9">
        <v>1</v>
      </c>
      <c r="F4" s="21">
        <f>'SGTO P. INDICATIVO'!GW10</f>
        <v>753012878</v>
      </c>
      <c r="G4" s="14">
        <f>F4/D4</f>
        <v>0.12106719177738558</v>
      </c>
      <c r="H4" s="21">
        <f>'SGTO P. INDICATIVO'!GX10</f>
        <v>52504400</v>
      </c>
      <c r="I4" s="14">
        <f t="shared" ref="I4:I9" si="0">H4/F4</f>
        <v>6.9725766363321076E-2</v>
      </c>
      <c r="J4" s="125">
        <f t="shared" ref="J4:J9" si="1">F4/D4</f>
        <v>0.12106719177738558</v>
      </c>
      <c r="K4" s="125">
        <f>H4/D4</f>
        <v>8.4415027281333748E-3</v>
      </c>
    </row>
    <row r="5" spans="2:133" ht="21.75" customHeight="1" x14ac:dyDescent="0.25">
      <c r="B5" s="1">
        <v>2</v>
      </c>
      <c r="C5" s="6" t="s">
        <v>934</v>
      </c>
      <c r="D5" s="21">
        <f>'SGTO P. INDICATIVO'!GV35</f>
        <v>35179261198</v>
      </c>
      <c r="E5" s="9">
        <v>1</v>
      </c>
      <c r="F5" s="21">
        <f>'SGTO P. INDICATIVO'!GW35</f>
        <v>4663865035.3999996</v>
      </c>
      <c r="G5" s="14">
        <f>F5/D5</f>
        <v>0.13257427463158744</v>
      </c>
      <c r="H5" s="21">
        <f>'SGTO P. INDICATIVO'!GX35</f>
        <v>929359579.82000005</v>
      </c>
      <c r="I5" s="14">
        <f t="shared" si="0"/>
        <v>0.19926811191273952</v>
      </c>
      <c r="J5" s="125">
        <f t="shared" si="1"/>
        <v>0.13257427463158744</v>
      </c>
      <c r="K5" s="125">
        <f t="shared" ref="K5:K9" si="2">H5/D5</f>
        <v>2.641782539403743E-2</v>
      </c>
    </row>
    <row r="6" spans="2:133" ht="21.75" customHeight="1" x14ac:dyDescent="0.25">
      <c r="B6" s="1">
        <v>3</v>
      </c>
      <c r="C6" s="6" t="s">
        <v>935</v>
      </c>
      <c r="D6" s="21">
        <f>'SGTO P. INDICATIVO'!GV95</f>
        <v>227507536636.38995</v>
      </c>
      <c r="E6" s="9">
        <v>1</v>
      </c>
      <c r="F6" s="21">
        <f>'SGTO P. INDICATIVO'!GW95</f>
        <v>53994167518.900002</v>
      </c>
      <c r="G6" s="14">
        <f>F6/D6</f>
        <v>0.23732913782630094</v>
      </c>
      <c r="H6" s="21">
        <f>'SGTO P. INDICATIVO'!GX95</f>
        <v>35657100654</v>
      </c>
      <c r="I6" s="14">
        <f t="shared" si="0"/>
        <v>0.6603880065660549</v>
      </c>
      <c r="J6" s="125">
        <f t="shared" si="1"/>
        <v>0.23732913782630094</v>
      </c>
      <c r="K6" s="125">
        <f t="shared" si="2"/>
        <v>0.15672931622915137</v>
      </c>
    </row>
    <row r="7" spans="2:133" ht="21.75" customHeight="1" x14ac:dyDescent="0.25">
      <c r="B7" s="1">
        <v>4</v>
      </c>
      <c r="C7" s="6" t="s">
        <v>936</v>
      </c>
      <c r="D7" s="21">
        <f>'SGTO P. INDICATIVO'!GV322</f>
        <v>9141085689</v>
      </c>
      <c r="E7" s="9">
        <v>1</v>
      </c>
      <c r="F7" s="21">
        <f>'SGTO P. INDICATIVO'!GW322</f>
        <v>739754832</v>
      </c>
      <c r="G7" s="14">
        <f>F7/D7</f>
        <v>8.0926364456925512E-2</v>
      </c>
      <c r="H7" s="21">
        <f>'SGTO P. INDICATIVO'!GX322</f>
        <v>227377922</v>
      </c>
      <c r="I7" s="14">
        <f t="shared" si="0"/>
        <v>0.30736929610214431</v>
      </c>
      <c r="J7" s="125">
        <f t="shared" si="1"/>
        <v>8.0926364456925512E-2</v>
      </c>
      <c r="K7" s="125">
        <f t="shared" si="2"/>
        <v>2.4874279679230782E-2</v>
      </c>
      <c r="EC7" s="36"/>
    </row>
    <row r="8" spans="2:133" ht="21.75" customHeight="1" x14ac:dyDescent="0.25">
      <c r="B8" s="1">
        <v>5</v>
      </c>
      <c r="C8" s="6" t="s">
        <v>937</v>
      </c>
      <c r="D8" s="21">
        <f>'SGTO P. INDICATIVO'!GV363</f>
        <v>12239682496</v>
      </c>
      <c r="E8" s="9">
        <v>1</v>
      </c>
      <c r="F8" s="21">
        <f>'SGTO P. INDICATIVO'!GW363</f>
        <v>2967944090</v>
      </c>
      <c r="G8" s="14">
        <f>F8/D8</f>
        <v>0.24248538235938241</v>
      </c>
      <c r="H8" s="21">
        <f>'SGTO P. INDICATIVO'!GX363</f>
        <v>549517000</v>
      </c>
      <c r="I8" s="14">
        <f t="shared" si="0"/>
        <v>0.18515072499226223</v>
      </c>
      <c r="J8" s="125">
        <f t="shared" si="1"/>
        <v>0.24248538235938241</v>
      </c>
      <c r="K8" s="125">
        <f t="shared" si="2"/>
        <v>4.4896344343865566E-2</v>
      </c>
      <c r="EC8" s="36"/>
    </row>
    <row r="9" spans="2:133" x14ac:dyDescent="0.25">
      <c r="B9" s="17"/>
      <c r="C9" s="17" t="s">
        <v>938</v>
      </c>
      <c r="D9" s="22">
        <f>SUM(D4:D8)</f>
        <v>290287359069.38995</v>
      </c>
      <c r="E9" s="18">
        <v>1</v>
      </c>
      <c r="F9" s="22">
        <f>SUM(F4:F8)</f>
        <v>63118744354.300003</v>
      </c>
      <c r="G9" s="19">
        <f>+F9/D9</f>
        <v>0.21743538732326326</v>
      </c>
      <c r="H9" s="22">
        <f>SUM(H4:H8)</f>
        <v>37415859555.82</v>
      </c>
      <c r="I9" s="20">
        <f t="shared" si="0"/>
        <v>0.59278523263701488</v>
      </c>
      <c r="J9" s="125">
        <f t="shared" si="1"/>
        <v>0.21743538732326326</v>
      </c>
      <c r="K9" s="125">
        <f t="shared" si="2"/>
        <v>0.12889248665794006</v>
      </c>
    </row>
    <row r="10" spans="2:133" x14ac:dyDescent="0.25">
      <c r="C10" s="5"/>
      <c r="D10" s="40"/>
      <c r="E10" s="40"/>
      <c r="F10" s="40"/>
      <c r="G10" s="40"/>
      <c r="H10" s="40"/>
    </row>
    <row r="11" spans="2:133" x14ac:dyDescent="0.25">
      <c r="C11" s="34"/>
    </row>
    <row r="172" spans="108:132" x14ac:dyDescent="0.25">
      <c r="DD172" s="38"/>
      <c r="DE172" s="38"/>
      <c r="DF172" s="38"/>
      <c r="DG172" s="38"/>
      <c r="DQ172" s="38"/>
      <c r="EA172" s="38"/>
      <c r="EB172" s="38"/>
    </row>
    <row r="208" spans="88:90" x14ac:dyDescent="0.25">
      <c r="CJ208">
        <v>238136825</v>
      </c>
      <c r="CK208" s="123">
        <v>12710390</v>
      </c>
      <c r="CL208" s="123">
        <v>12710390</v>
      </c>
    </row>
    <row r="210" spans="80:90" x14ac:dyDescent="0.25">
      <c r="CJ210">
        <v>169295280</v>
      </c>
      <c r="CK210" s="123">
        <v>144673600</v>
      </c>
      <c r="CL210" s="123">
        <v>144673600</v>
      </c>
    </row>
    <row r="218" spans="80:90" x14ac:dyDescent="0.25">
      <c r="CF218">
        <v>100000000</v>
      </c>
      <c r="CG218">
        <v>90400614</v>
      </c>
      <c r="CH218">
        <v>90400614</v>
      </c>
    </row>
    <row r="220" spans="80:90" x14ac:dyDescent="0.25">
      <c r="CB220">
        <v>655342908</v>
      </c>
      <c r="CJ220">
        <v>719782544.13</v>
      </c>
      <c r="CK220">
        <v>338985315</v>
      </c>
      <c r="CL220">
        <v>278985315</v>
      </c>
    </row>
    <row r="224" spans="80:90" x14ac:dyDescent="0.25">
      <c r="CF224">
        <v>19440000</v>
      </c>
      <c r="CG224">
        <v>19439999.670000002</v>
      </c>
      <c r="CH224">
        <v>11413333</v>
      </c>
    </row>
    <row r="232" spans="88:104" x14ac:dyDescent="0.25">
      <c r="CZ232">
        <v>279309844</v>
      </c>
    </row>
    <row r="237" spans="88:104" x14ac:dyDescent="0.25">
      <c r="CJ237">
        <v>15844597469</v>
      </c>
      <c r="CK237" s="123">
        <v>15516775294.75</v>
      </c>
      <c r="CL237" s="123">
        <v>15516775294.75</v>
      </c>
    </row>
    <row r="243" spans="80:128" x14ac:dyDescent="0.25">
      <c r="CB243">
        <v>8177253080</v>
      </c>
      <c r="CC243" s="123">
        <v>8108995941</v>
      </c>
      <c r="CD243" s="123">
        <v>8108995941</v>
      </c>
      <c r="CF243">
        <v>600000000</v>
      </c>
      <c r="CG243">
        <v>600000000</v>
      </c>
      <c r="CH243">
        <v>600000000</v>
      </c>
      <c r="CJ243">
        <v>5107044005</v>
      </c>
      <c r="CK243" s="123">
        <v>4102731729</v>
      </c>
      <c r="CL243" s="123">
        <v>4045688729</v>
      </c>
    </row>
    <row r="247" spans="80:128" x14ac:dyDescent="0.25">
      <c r="DX247" s="37"/>
    </row>
    <row r="248" spans="80:128" x14ac:dyDescent="0.25">
      <c r="CJ248">
        <v>39484444</v>
      </c>
      <c r="CK248">
        <v>1900000</v>
      </c>
      <c r="CL248">
        <v>1900000</v>
      </c>
    </row>
    <row r="250" spans="80:128" x14ac:dyDescent="0.25">
      <c r="CG250">
        <v>108085124</v>
      </c>
      <c r="CH250">
        <v>93085034</v>
      </c>
    </row>
    <row r="252" spans="80:128" x14ac:dyDescent="0.25">
      <c r="CJ252">
        <v>35436120</v>
      </c>
      <c r="CK252">
        <v>19566667</v>
      </c>
      <c r="CL252">
        <v>19566667</v>
      </c>
    </row>
    <row r="255" spans="80:128" x14ac:dyDescent="0.25">
      <c r="CJ255">
        <v>23817720</v>
      </c>
      <c r="CK255">
        <v>21000000</v>
      </c>
      <c r="CL255">
        <v>21000000</v>
      </c>
    </row>
    <row r="260" spans="88:90" x14ac:dyDescent="0.25">
      <c r="CJ260">
        <v>129545160</v>
      </c>
      <c r="CK260">
        <v>119632000</v>
      </c>
      <c r="CL260">
        <v>119632000</v>
      </c>
    </row>
    <row r="330" spans="132:132" x14ac:dyDescent="0.25">
      <c r="EB330" s="973"/>
    </row>
    <row r="331" spans="132:132" x14ac:dyDescent="0.25">
      <c r="EB331" s="973"/>
    </row>
    <row r="427" spans="18:132" x14ac:dyDescent="0.25">
      <c r="DF427">
        <f>DF369+DF327+DF95+DF35+DF10</f>
        <v>0</v>
      </c>
    </row>
    <row r="428" spans="18:132" x14ac:dyDescent="0.25">
      <c r="DE428">
        <f>DE427-DE434</f>
        <v>0</v>
      </c>
      <c r="DF428">
        <f>DF427-DF434</f>
        <v>0</v>
      </c>
      <c r="EB428" s="39"/>
    </row>
    <row r="429" spans="18:132" x14ac:dyDescent="0.25">
      <c r="EB429">
        <f>EB428-EB427</f>
        <v>0</v>
      </c>
    </row>
    <row r="431" spans="18:132" x14ac:dyDescent="0.25">
      <c r="R431" s="35"/>
      <c r="S431" s="35"/>
      <c r="T431" s="35"/>
      <c r="U431" s="35"/>
      <c r="V431" s="35"/>
      <c r="W431" s="35"/>
      <c r="X431" s="35"/>
      <c r="Y431" s="35"/>
    </row>
    <row r="432" spans="18:132" x14ac:dyDescent="0.25">
      <c r="R432" s="35"/>
      <c r="S432" s="35"/>
      <c r="T432" s="35"/>
      <c r="U432" s="35"/>
      <c r="V432" s="35"/>
      <c r="W432" s="35"/>
      <c r="X432" s="35"/>
      <c r="Y432" s="35"/>
    </row>
    <row r="433" spans="17:25" x14ac:dyDescent="0.25">
      <c r="R433" s="35"/>
      <c r="S433" s="35"/>
      <c r="T433" s="35"/>
      <c r="U433" s="35"/>
      <c r="V433" s="35">
        <v>121</v>
      </c>
      <c r="W433" s="35"/>
      <c r="X433" s="35">
        <v>10</v>
      </c>
      <c r="Y433" s="35"/>
    </row>
    <row r="434" spans="17:25" x14ac:dyDescent="0.25">
      <c r="R434" s="35"/>
      <c r="S434" s="35"/>
      <c r="T434" s="35"/>
      <c r="U434" s="35"/>
      <c r="V434" s="35"/>
      <c r="W434" s="35"/>
      <c r="X434" s="35">
        <v>4</v>
      </c>
      <c r="Y434" s="35"/>
    </row>
    <row r="435" spans="17:25" x14ac:dyDescent="0.25">
      <c r="R435" s="35"/>
      <c r="S435" s="35"/>
      <c r="T435" s="35"/>
      <c r="U435" s="35"/>
      <c r="V435" s="35"/>
      <c r="W435" s="35"/>
      <c r="X435" s="35">
        <v>10</v>
      </c>
      <c r="Y435" s="35"/>
    </row>
    <row r="436" spans="17:25" x14ac:dyDescent="0.25">
      <c r="R436" s="35"/>
      <c r="S436" s="35"/>
      <c r="T436" s="35"/>
      <c r="U436" s="35"/>
      <c r="V436" s="35">
        <v>52</v>
      </c>
      <c r="W436" s="35"/>
      <c r="X436" s="35">
        <v>99</v>
      </c>
      <c r="Y436" s="35"/>
    </row>
    <row r="437" spans="17:25" x14ac:dyDescent="0.25">
      <c r="R437" s="35"/>
      <c r="S437" s="35"/>
      <c r="T437" s="35"/>
      <c r="U437" s="35"/>
      <c r="V437" s="35">
        <v>46</v>
      </c>
      <c r="W437" s="35"/>
      <c r="X437" s="35">
        <v>162</v>
      </c>
      <c r="Y437" s="35"/>
    </row>
    <row r="438" spans="17:25" x14ac:dyDescent="0.25">
      <c r="R438" s="35"/>
      <c r="S438" s="35"/>
      <c r="T438" s="35"/>
      <c r="U438" s="35"/>
      <c r="V438" s="35"/>
      <c r="W438" s="35"/>
      <c r="X438" s="35"/>
      <c r="Y438" s="35"/>
    </row>
    <row r="439" spans="17:25" x14ac:dyDescent="0.25">
      <c r="Q439" t="s">
        <v>943</v>
      </c>
      <c r="V439">
        <v>2</v>
      </c>
      <c r="X439">
        <v>2</v>
      </c>
    </row>
  </sheetData>
  <sheetProtection password="CBEB" sheet="1" objects="1" scenarios="1"/>
  <mergeCells count="2">
    <mergeCell ref="B1:J1"/>
    <mergeCell ref="EB330:EB331"/>
  </mergeCells>
  <conditionalFormatting sqref="J4:K4">
    <cfRule type="cellIs" dxfId="79" priority="16" operator="between">
      <formula>0</formula>
      <formula>0.3999</formula>
    </cfRule>
    <cfRule type="cellIs" dxfId="78" priority="17" operator="between">
      <formula>0.4</formula>
      <formula>0.59</formula>
    </cfRule>
    <cfRule type="cellIs" dxfId="77" priority="18" operator="between">
      <formula>0.6</formula>
      <formula>0.69</formula>
    </cfRule>
    <cfRule type="cellIs" dxfId="76" priority="19" operator="between">
      <formula>0.7</formula>
      <formula>0.79</formula>
    </cfRule>
    <cfRule type="cellIs" dxfId="75" priority="20" operator="between">
      <formula>0.8</formula>
      <formula>1</formula>
    </cfRule>
  </conditionalFormatting>
  <conditionalFormatting sqref="J5:J8">
    <cfRule type="cellIs" dxfId="74" priority="11" operator="between">
      <formula>0</formula>
      <formula>0.3999</formula>
    </cfRule>
    <cfRule type="cellIs" dxfId="73" priority="12" operator="between">
      <formula>0.4</formula>
      <formula>0.59</formula>
    </cfRule>
    <cfRule type="cellIs" dxfId="72" priority="13" operator="between">
      <formula>0.6</formula>
      <formula>0.69</formula>
    </cfRule>
    <cfRule type="cellIs" dxfId="71" priority="14" operator="between">
      <formula>0.7</formula>
      <formula>0.79</formula>
    </cfRule>
    <cfRule type="cellIs" dxfId="70" priority="15" operator="between">
      <formula>0.8</formula>
      <formula>1</formula>
    </cfRule>
  </conditionalFormatting>
  <conditionalFormatting sqref="J9">
    <cfRule type="cellIs" dxfId="69" priority="6" operator="between">
      <formula>0</formula>
      <formula>0.3999</formula>
    </cfRule>
    <cfRule type="cellIs" dxfId="68" priority="7" operator="between">
      <formula>0.4</formula>
      <formula>0.59</formula>
    </cfRule>
    <cfRule type="cellIs" dxfId="67" priority="8" operator="between">
      <formula>0.6</formula>
      <formula>0.69</formula>
    </cfRule>
    <cfRule type="cellIs" dxfId="66" priority="9" operator="between">
      <formula>0.7</formula>
      <formula>0.79</formula>
    </cfRule>
    <cfRule type="cellIs" dxfId="65" priority="10" operator="between">
      <formula>0.8</formula>
      <formula>1</formula>
    </cfRule>
  </conditionalFormatting>
  <conditionalFormatting sqref="K5:K9">
    <cfRule type="cellIs" dxfId="64" priority="1" operator="between">
      <formula>0</formula>
      <formula>0.3999</formula>
    </cfRule>
    <cfRule type="cellIs" dxfId="63" priority="2" operator="between">
      <formula>0.4</formula>
      <formula>0.59</formula>
    </cfRule>
    <cfRule type="cellIs" dxfId="62" priority="3" operator="between">
      <formula>0.6</formula>
      <formula>0.69</formula>
    </cfRule>
    <cfRule type="cellIs" dxfId="61" priority="4" operator="between">
      <formula>0.7</formula>
      <formula>0.79</formula>
    </cfRule>
    <cfRule type="cellIs" dxfId="60" priority="5" operator="between">
      <formula>0.8</formula>
      <formula>1</formula>
    </cfRule>
  </conditionalFormatting>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C2:L38"/>
  <sheetViews>
    <sheetView showGridLines="0" zoomScale="70" zoomScaleNormal="70" workbookViewId="0">
      <selection activeCell="D11" sqref="D11"/>
    </sheetView>
  </sheetViews>
  <sheetFormatPr baseColWidth="10" defaultColWidth="11.42578125" defaultRowHeight="15" x14ac:dyDescent="0.25"/>
  <cols>
    <col min="3" max="3" width="11.42578125" style="2"/>
    <col min="4" max="4" width="46.5703125" style="5" customWidth="1"/>
    <col min="5" max="5" width="27.85546875" style="10" customWidth="1"/>
    <col min="6" max="6" width="17.85546875" style="10" customWidth="1"/>
    <col min="7" max="7" width="21.42578125" style="10" customWidth="1"/>
    <col min="8" max="8" width="13.5703125" style="10" customWidth="1"/>
    <col min="9" max="9" width="23" style="10" customWidth="1"/>
    <col min="10" max="10" width="15.140625" style="10" customWidth="1"/>
    <col min="11" max="12" width="30.42578125" customWidth="1"/>
  </cols>
  <sheetData>
    <row r="2" spans="3:12" ht="27" customHeight="1" x14ac:dyDescent="0.25">
      <c r="C2" s="974" t="s">
        <v>1789</v>
      </c>
      <c r="D2" s="974"/>
      <c r="E2" s="974"/>
      <c r="F2" s="974"/>
      <c r="G2" s="974"/>
      <c r="H2" s="974"/>
      <c r="I2" s="974"/>
      <c r="J2" s="974"/>
      <c r="K2" s="974"/>
      <c r="L2" s="203"/>
    </row>
    <row r="4" spans="3:12" ht="129.75" customHeight="1" x14ac:dyDescent="0.25">
      <c r="C4" s="3" t="s">
        <v>924</v>
      </c>
      <c r="D4" s="144" t="s">
        <v>939</v>
      </c>
      <c r="E4" s="3" t="s">
        <v>926</v>
      </c>
      <c r="F4" s="3" t="s">
        <v>44</v>
      </c>
      <c r="G4" s="3" t="s">
        <v>928</v>
      </c>
      <c r="H4" s="4" t="s">
        <v>44</v>
      </c>
      <c r="I4" s="3" t="s">
        <v>930</v>
      </c>
      <c r="J4" s="4" t="s">
        <v>44</v>
      </c>
      <c r="K4" s="15" t="s">
        <v>932</v>
      </c>
      <c r="L4" s="15" t="s">
        <v>1514</v>
      </c>
    </row>
    <row r="5" spans="3:12" ht="26.25" customHeight="1" x14ac:dyDescent="0.25">
      <c r="C5" s="16">
        <v>1</v>
      </c>
      <c r="D5" s="32" t="s">
        <v>50</v>
      </c>
      <c r="E5" s="23">
        <f>'SGTO P. INDICATIVO'!GV11</f>
        <v>6219793050</v>
      </c>
      <c r="F5" s="13">
        <v>1</v>
      </c>
      <c r="G5" s="24">
        <f>'SGTO P. INDICATIVO'!GW11</f>
        <v>753012878</v>
      </c>
      <c r="H5" s="12">
        <f>G5/E5</f>
        <v>0.12106719177738558</v>
      </c>
      <c r="I5" s="24">
        <f>'SGTO P. INDICATIVO'!GX11</f>
        <v>52504400</v>
      </c>
      <c r="J5" s="13">
        <f>I5/G5</f>
        <v>6.9725766363321076E-2</v>
      </c>
      <c r="K5" s="125">
        <f t="shared" ref="K5:K14" si="0">G5/E5</f>
        <v>0.12106719177738558</v>
      </c>
      <c r="L5" s="125">
        <f>I5/E5</f>
        <v>8.4415027281333748E-3</v>
      </c>
    </row>
    <row r="6" spans="3:12" ht="31.5" customHeight="1" x14ac:dyDescent="0.25">
      <c r="C6" s="16">
        <v>2</v>
      </c>
      <c r="D6" s="32" t="s">
        <v>118</v>
      </c>
      <c r="E6" s="23">
        <f>'SGTO P. INDICATIVO'!GV36</f>
        <v>3352554531</v>
      </c>
      <c r="F6" s="13">
        <v>1</v>
      </c>
      <c r="G6" s="24">
        <f>'SGTO P. INDICATIVO'!GW36</f>
        <v>742768553</v>
      </c>
      <c r="H6" s="12">
        <f t="shared" ref="H6:H32" si="1">G6/E6</f>
        <v>0.22155301163093893</v>
      </c>
      <c r="I6" s="24">
        <f>'SGTO P. INDICATIVO'!GX36</f>
        <v>319676200</v>
      </c>
      <c r="J6" s="13">
        <f t="shared" ref="J6:J32" si="2">I6/G6</f>
        <v>0.43038467192619556</v>
      </c>
      <c r="K6" s="125">
        <f t="shared" si="0"/>
        <v>0.22155301163093893</v>
      </c>
      <c r="L6" s="125">
        <f t="shared" ref="L6:L33" si="3">I6/E6</f>
        <v>9.5353020225042245E-2</v>
      </c>
    </row>
    <row r="7" spans="3:12" ht="39.75" customHeight="1" x14ac:dyDescent="0.25">
      <c r="C7" s="16">
        <v>3</v>
      </c>
      <c r="D7" s="32" t="s">
        <v>200</v>
      </c>
      <c r="E7" s="23">
        <f>'SGTO P. INDICATIVO'!GV73</f>
        <v>1700180390</v>
      </c>
      <c r="F7" s="13">
        <v>1</v>
      </c>
      <c r="G7" s="24">
        <f>'SGTO P. INDICATIVO'!GW73</f>
        <v>907920000</v>
      </c>
      <c r="H7" s="12">
        <f t="shared" si="1"/>
        <v>0.53401392307553908</v>
      </c>
      <c r="I7" s="24">
        <f>'SGTO P. INDICATIVO'!GX73</f>
        <v>141582000</v>
      </c>
      <c r="J7" s="13">
        <f t="shared" si="2"/>
        <v>0.15594105207507269</v>
      </c>
      <c r="K7" s="125">
        <f t="shared" si="0"/>
        <v>0.53401392307553908</v>
      </c>
      <c r="L7" s="125">
        <f t="shared" si="3"/>
        <v>8.3274692987136495E-2</v>
      </c>
    </row>
    <row r="8" spans="3:12" ht="26.25" customHeight="1" x14ac:dyDescent="0.25">
      <c r="C8" s="16">
        <v>4</v>
      </c>
      <c r="D8" s="32" t="s">
        <v>213</v>
      </c>
      <c r="E8" s="23">
        <f>'SGTO P. INDICATIVO'!GV81</f>
        <v>30126526277</v>
      </c>
      <c r="F8" s="13">
        <v>1</v>
      </c>
      <c r="G8" s="24">
        <f>'SGTO P. INDICATIVO'!GW81</f>
        <v>3013176482.4000001</v>
      </c>
      <c r="H8" s="12">
        <f t="shared" si="1"/>
        <v>0.10001738848665072</v>
      </c>
      <c r="I8" s="24">
        <f>'SGTO P. INDICATIVO'!GX81</f>
        <v>468101379.82000005</v>
      </c>
      <c r="J8" s="13">
        <f t="shared" si="2"/>
        <v>0.15535146466003097</v>
      </c>
      <c r="K8" s="125">
        <f t="shared" si="0"/>
        <v>0.10001738848665072</v>
      </c>
      <c r="L8" s="125">
        <f t="shared" si="3"/>
        <v>1.5537847792872508E-2</v>
      </c>
    </row>
    <row r="9" spans="3:12" ht="26.25" customHeight="1" x14ac:dyDescent="0.25">
      <c r="C9" s="16">
        <v>5</v>
      </c>
      <c r="D9" s="32" t="s">
        <v>259</v>
      </c>
      <c r="E9" s="23">
        <f>'SGTO P. INDICATIVO'!GV96</f>
        <v>168535444688.52997</v>
      </c>
      <c r="F9" s="13">
        <v>1</v>
      </c>
      <c r="G9" s="24">
        <f>'SGTO P. INDICATIVO'!GW96</f>
        <v>42879834227</v>
      </c>
      <c r="H9" s="12">
        <f t="shared" si="1"/>
        <v>0.25442620871975113</v>
      </c>
      <c r="I9" s="24">
        <f>'SGTO P. INDICATIVO'!GX96</f>
        <v>31904696452</v>
      </c>
      <c r="J9" s="13">
        <f t="shared" si="2"/>
        <v>0.74404896910517149</v>
      </c>
      <c r="K9" s="125">
        <f t="shared" si="0"/>
        <v>0.25442620871975113</v>
      </c>
      <c r="L9" s="125">
        <f t="shared" si="3"/>
        <v>0.18930555831126805</v>
      </c>
    </row>
    <row r="10" spans="3:12" ht="26.25" customHeight="1" x14ac:dyDescent="0.25">
      <c r="C10" s="16">
        <v>6</v>
      </c>
      <c r="D10" s="33" t="s">
        <v>290</v>
      </c>
      <c r="E10" s="23">
        <f>'SGTO P. INDICATIVO'!GV110</f>
        <v>587035360.86000001</v>
      </c>
      <c r="F10" s="13">
        <v>1</v>
      </c>
      <c r="G10" s="24">
        <f>'SGTO P. INDICATIVO'!GW110</f>
        <v>154179750</v>
      </c>
      <c r="H10" s="12">
        <f t="shared" si="1"/>
        <v>0.26264133352057095</v>
      </c>
      <c r="I10" s="24">
        <f>'SGTO P. INDICATIVO'!GX110</f>
        <v>36177500</v>
      </c>
      <c r="J10" s="13">
        <f t="shared" si="2"/>
        <v>0.23464495175274314</v>
      </c>
      <c r="K10" s="125">
        <f t="shared" si="0"/>
        <v>0.26264133352057095</v>
      </c>
      <c r="L10" s="125">
        <f t="shared" si="3"/>
        <v>6.1627463032210499E-2</v>
      </c>
    </row>
    <row r="11" spans="3:12" ht="26.25" customHeight="1" x14ac:dyDescent="0.25">
      <c r="C11" s="16">
        <v>7</v>
      </c>
      <c r="D11" s="33" t="s">
        <v>349</v>
      </c>
      <c r="E11" s="24">
        <f>'SGTO P. INDICATIVO'!GV138</f>
        <v>1004690771</v>
      </c>
      <c r="F11" s="13">
        <v>1</v>
      </c>
      <c r="G11" s="24">
        <f>'SGTO P. INDICATIVO'!GW138</f>
        <v>109924250</v>
      </c>
      <c r="H11" s="12">
        <f t="shared" si="1"/>
        <v>0.10941102792313795</v>
      </c>
      <c r="I11" s="24">
        <f>'SGTO P. INDICATIVO'!GX138</f>
        <v>102835500</v>
      </c>
      <c r="J11" s="13">
        <f t="shared" si="2"/>
        <v>0.93551240968212201</v>
      </c>
      <c r="K11" s="125">
        <f t="shared" si="0"/>
        <v>0.10941102792313795</v>
      </c>
      <c r="L11" s="125">
        <f t="shared" si="3"/>
        <v>0.10235537437817273</v>
      </c>
    </row>
    <row r="12" spans="3:12" ht="26.25" customHeight="1" x14ac:dyDescent="0.25">
      <c r="C12" s="16">
        <v>8</v>
      </c>
      <c r="D12" s="33" t="s">
        <v>371</v>
      </c>
      <c r="E12" s="24">
        <f>'SGTO P. INDICATIVO'!GV151</f>
        <v>4210573232</v>
      </c>
      <c r="F12" s="13">
        <v>1</v>
      </c>
      <c r="G12" s="24">
        <f>'SGTO P. INDICATIVO'!GW151</f>
        <v>456579161</v>
      </c>
      <c r="H12" s="12">
        <f t="shared" si="1"/>
        <v>0.10843634247471035</v>
      </c>
      <c r="I12" s="24">
        <f>'SGTO P. INDICATIVO'!GX151</f>
        <v>443935161</v>
      </c>
      <c r="J12" s="13">
        <f t="shared" si="2"/>
        <v>0.97230710229457884</v>
      </c>
      <c r="K12" s="125">
        <f t="shared" si="0"/>
        <v>0.10843634247471035</v>
      </c>
      <c r="L12" s="125">
        <f t="shared" si="3"/>
        <v>0.10543342593500818</v>
      </c>
    </row>
    <row r="13" spans="3:12" ht="26.25" customHeight="1" x14ac:dyDescent="0.25">
      <c r="C13" s="16">
        <v>9</v>
      </c>
      <c r="D13" s="33" t="s">
        <v>396</v>
      </c>
      <c r="E13" s="24">
        <f>'SGTO P. INDICATIVO'!GV162</f>
        <v>4787984507</v>
      </c>
      <c r="F13" s="13">
        <v>1</v>
      </c>
      <c r="G13" s="24">
        <f>'SGTO P. INDICATIVO'!GW162</f>
        <v>313828000</v>
      </c>
      <c r="H13" s="12">
        <f t="shared" si="1"/>
        <v>6.554490716107908E-2</v>
      </c>
      <c r="I13" s="24">
        <f>'SGTO P. INDICATIVO'!GX162</f>
        <v>78031000</v>
      </c>
      <c r="J13" s="13">
        <f t="shared" si="2"/>
        <v>0.2486425685407293</v>
      </c>
      <c r="K13" s="125">
        <f t="shared" si="0"/>
        <v>6.554490716107908E-2</v>
      </c>
      <c r="L13" s="125">
        <f t="shared" si="3"/>
        <v>1.6297254071294346E-2</v>
      </c>
    </row>
    <row r="14" spans="3:12" ht="39.75" customHeight="1" x14ac:dyDescent="0.25">
      <c r="C14" s="16">
        <v>10</v>
      </c>
      <c r="D14" s="32" t="s">
        <v>416</v>
      </c>
      <c r="E14" s="24">
        <f>'SGTO P. INDICATIVO'!GV171</f>
        <v>630177027</v>
      </c>
      <c r="F14" s="13">
        <v>1</v>
      </c>
      <c r="G14" s="24">
        <f>'SGTO P. INDICATIVO'!GW171</f>
        <v>41859000</v>
      </c>
      <c r="H14" s="12">
        <f t="shared" si="1"/>
        <v>6.6424192261137438E-2</v>
      </c>
      <c r="I14" s="24">
        <f>'SGTO P. INDICATIVO'!GX171</f>
        <v>10749000</v>
      </c>
      <c r="J14" s="13">
        <f t="shared" si="2"/>
        <v>0.25679065433956855</v>
      </c>
      <c r="K14" s="125">
        <f t="shared" si="0"/>
        <v>6.6424192261137438E-2</v>
      </c>
      <c r="L14" s="125">
        <f t="shared" si="3"/>
        <v>1.705711179471479E-2</v>
      </c>
    </row>
    <row r="15" spans="3:12" ht="26.25" customHeight="1" x14ac:dyDescent="0.25">
      <c r="C15" s="16">
        <v>11</v>
      </c>
      <c r="D15" s="32" t="s">
        <v>940</v>
      </c>
      <c r="E15" s="24">
        <f>'SGTO P. INDICATIVO'!GV177</f>
        <v>294373530</v>
      </c>
      <c r="F15" s="13">
        <v>1</v>
      </c>
      <c r="G15" s="24">
        <f>'SGTO P. INDICATIVO'!GW177</f>
        <v>199374426</v>
      </c>
      <c r="H15" s="12">
        <f t="shared" si="1"/>
        <v>0.67728381013061878</v>
      </c>
      <c r="I15" s="24">
        <f>'SGTO P. INDICATIVO'!GX177</f>
        <v>31449000</v>
      </c>
      <c r="J15" s="13">
        <f t="shared" si="2"/>
        <v>0.15773838516279917</v>
      </c>
      <c r="K15" s="125">
        <f t="shared" ref="K15:K33" si="4">G15/E15</f>
        <v>0.67728381013061878</v>
      </c>
      <c r="L15" s="125">
        <f t="shared" si="3"/>
        <v>0.10683365450691168</v>
      </c>
    </row>
    <row r="16" spans="3:12" ht="39" customHeight="1" x14ac:dyDescent="0.25">
      <c r="C16" s="16">
        <v>12</v>
      </c>
      <c r="D16" s="32" t="s">
        <v>449</v>
      </c>
      <c r="E16" s="24">
        <f>'SGTO P. INDICATIVO'!GV188</f>
        <v>5280377833</v>
      </c>
      <c r="F16" s="13">
        <v>1</v>
      </c>
      <c r="G16" s="24">
        <f>'SGTO P. INDICATIVO'!GW188</f>
        <v>2056027367</v>
      </c>
      <c r="H16" s="12">
        <f t="shared" si="1"/>
        <v>0.38937125941078465</v>
      </c>
      <c r="I16" s="24">
        <f>'SGTO P. INDICATIVO'!GX188</f>
        <v>360677486</v>
      </c>
      <c r="J16" s="13">
        <f t="shared" si="2"/>
        <v>0.17542445776209359</v>
      </c>
      <c r="K16" s="125">
        <f t="shared" si="4"/>
        <v>0.38937125941078465</v>
      </c>
      <c r="L16" s="125">
        <f t="shared" si="3"/>
        <v>6.8305242050280379E-2</v>
      </c>
    </row>
    <row r="17" spans="3:12" ht="36" customHeight="1" x14ac:dyDescent="0.25">
      <c r="C17" s="16">
        <v>13</v>
      </c>
      <c r="D17" s="32" t="s">
        <v>575</v>
      </c>
      <c r="E17" s="24">
        <f>'SGTO P. INDICATIVO'!GV233</f>
        <v>21205743161</v>
      </c>
      <c r="F17" s="13">
        <v>1</v>
      </c>
      <c r="G17" s="24">
        <f>'SGTO P. INDICATIVO'!GW233</f>
        <v>2235022367</v>
      </c>
      <c r="H17" s="12">
        <f t="shared" si="1"/>
        <v>0.10539703089069211</v>
      </c>
      <c r="I17" s="24">
        <f>'SGTO P. INDICATIVO'!GX233</f>
        <v>2199486367</v>
      </c>
      <c r="J17" s="13">
        <f t="shared" si="2"/>
        <v>0.98410038283075496</v>
      </c>
      <c r="K17" s="125">
        <f t="shared" si="4"/>
        <v>0.10539703089069211</v>
      </c>
      <c r="L17" s="125">
        <f t="shared" si="3"/>
        <v>0.103721258448755</v>
      </c>
    </row>
    <row r="18" spans="3:12" ht="33.75" customHeight="1" x14ac:dyDescent="0.25">
      <c r="C18" s="16">
        <v>14</v>
      </c>
      <c r="D18" s="32" t="s">
        <v>587</v>
      </c>
      <c r="E18" s="24">
        <f>'SGTO P. INDICATIVO'!GV240</f>
        <v>12671614560</v>
      </c>
      <c r="F18" s="13">
        <v>1</v>
      </c>
      <c r="G18" s="24">
        <f>'SGTO P. INDICATIVO'!GW240</f>
        <v>3496962495</v>
      </c>
      <c r="H18" s="12">
        <f t="shared" si="1"/>
        <v>0.27596818688272978</v>
      </c>
      <c r="I18" s="24">
        <f>'SGTO P. INDICATIVO'!GX240</f>
        <v>233627885</v>
      </c>
      <c r="J18" s="13">
        <f t="shared" si="2"/>
        <v>6.6808804879676012E-2</v>
      </c>
      <c r="K18" s="125">
        <f t="shared" si="4"/>
        <v>0.27596818688272978</v>
      </c>
      <c r="L18" s="125">
        <f t="shared" si="3"/>
        <v>1.843710475044626E-2</v>
      </c>
    </row>
    <row r="19" spans="3:12" ht="26.25" customHeight="1" x14ac:dyDescent="0.25">
      <c r="C19" s="16">
        <v>15</v>
      </c>
      <c r="D19" s="33" t="s">
        <v>618</v>
      </c>
      <c r="E19" s="24">
        <f>'SGTO P. INDICATIVO'!GV257</f>
        <v>150000000</v>
      </c>
      <c r="F19" s="13">
        <v>1</v>
      </c>
      <c r="G19" s="24">
        <f>'SGTO P. INDICATIVO'!GW257</f>
        <v>27980000</v>
      </c>
      <c r="H19" s="12">
        <f t="shared" si="1"/>
        <v>0.18653333333333333</v>
      </c>
      <c r="I19" s="24">
        <f>'SGTO P. INDICATIVO'!GX257</f>
        <v>2798000</v>
      </c>
      <c r="J19" s="13">
        <f t="shared" si="2"/>
        <v>0.1</v>
      </c>
      <c r="K19" s="125">
        <f t="shared" si="4"/>
        <v>0.18653333333333333</v>
      </c>
      <c r="L19" s="125">
        <f t="shared" si="3"/>
        <v>1.8653333333333334E-2</v>
      </c>
    </row>
    <row r="20" spans="3:12" ht="26.25" customHeight="1" x14ac:dyDescent="0.25">
      <c r="C20" s="16">
        <v>16</v>
      </c>
      <c r="D20" s="33" t="s">
        <v>632</v>
      </c>
      <c r="E20" s="24">
        <f>'SGTO P. INDICATIVO'!GV262</f>
        <v>82867998</v>
      </c>
      <c r="F20" s="13">
        <v>1</v>
      </c>
      <c r="G20" s="24">
        <f>'SGTO P. INDICATIVO'!GW262</f>
        <v>30897000</v>
      </c>
      <c r="H20" s="12">
        <f t="shared" si="1"/>
        <v>0.37284598090568088</v>
      </c>
      <c r="I20" s="24">
        <f>'SGTO P. INDICATIVO'!GX262</f>
        <v>8866500</v>
      </c>
      <c r="J20" s="13">
        <f t="shared" si="2"/>
        <v>0.28696960869987376</v>
      </c>
      <c r="K20" s="125">
        <f t="shared" si="4"/>
        <v>0.37284598090568088</v>
      </c>
      <c r="L20" s="125">
        <f t="shared" si="3"/>
        <v>0.10699546524582385</v>
      </c>
    </row>
    <row r="21" spans="3:12" ht="26.25" customHeight="1" x14ac:dyDescent="0.25">
      <c r="C21" s="16">
        <v>17</v>
      </c>
      <c r="D21" s="33" t="s">
        <v>641</v>
      </c>
      <c r="E21" s="24">
        <f>'SGTO P. INDICATIVO'!GV268</f>
        <v>658250000</v>
      </c>
      <c r="F21" s="13">
        <v>1</v>
      </c>
      <c r="G21" s="24">
        <f>'SGTO P. INDICATIVO'!GW268</f>
        <v>193472000</v>
      </c>
      <c r="H21" s="12">
        <f t="shared" si="1"/>
        <v>0.2939187238890999</v>
      </c>
      <c r="I21" s="24">
        <f>'SGTO P. INDICATIVO'!GX268</f>
        <v>61103000</v>
      </c>
      <c r="J21" s="13">
        <f t="shared" si="2"/>
        <v>0.31582347833278201</v>
      </c>
      <c r="K21" s="125">
        <f t="shared" si="4"/>
        <v>0.2939187238890999</v>
      </c>
      <c r="L21" s="125">
        <f t="shared" si="3"/>
        <v>9.2826433725788068E-2</v>
      </c>
    </row>
    <row r="22" spans="3:12" ht="37.5" customHeight="1" x14ac:dyDescent="0.25">
      <c r="C22" s="16">
        <v>18</v>
      </c>
      <c r="D22" s="33" t="s">
        <v>665</v>
      </c>
      <c r="E22" s="24">
        <f>'SGTO P. INDICATIVO'!GV281</f>
        <v>1367460000</v>
      </c>
      <c r="F22" s="13">
        <v>1</v>
      </c>
      <c r="G22" s="24">
        <f>'SGTO P. INDICATIVO'!GW281</f>
        <v>304222000</v>
      </c>
      <c r="H22" s="12">
        <f t="shared" si="1"/>
        <v>0.22247232094540242</v>
      </c>
      <c r="I22" s="24">
        <f>'SGTO P. INDICATIVO'!GX281</f>
        <v>78899000</v>
      </c>
      <c r="J22" s="13">
        <f t="shared" si="2"/>
        <v>0.2593467928026244</v>
      </c>
      <c r="K22" s="125">
        <f t="shared" si="4"/>
        <v>0.22247232094540242</v>
      </c>
      <c r="L22" s="125">
        <f t="shared" si="3"/>
        <v>5.769748292454624E-2</v>
      </c>
    </row>
    <row r="23" spans="3:12" ht="26.25" customHeight="1" x14ac:dyDescent="0.25">
      <c r="C23" s="16">
        <v>19</v>
      </c>
      <c r="D23" s="33" t="s">
        <v>691</v>
      </c>
      <c r="E23" s="24">
        <f>'SGTO P. INDICATIVO'!GV294</f>
        <v>3977405943</v>
      </c>
      <c r="F23" s="13">
        <v>1</v>
      </c>
      <c r="G23" s="24">
        <f>'SGTO P. INDICATIVO'!GW294</f>
        <v>908116748.9000001</v>
      </c>
      <c r="H23" s="12">
        <f t="shared" si="1"/>
        <v>0.22831884949994408</v>
      </c>
      <c r="I23" s="24">
        <f>'SGTO P. INDICATIVO'!GX294</f>
        <v>11192000</v>
      </c>
      <c r="J23" s="13">
        <f t="shared" si="2"/>
        <v>1.2324406540851544E-2</v>
      </c>
      <c r="K23" s="125">
        <f t="shared" si="4"/>
        <v>0.22831884949994408</v>
      </c>
      <c r="L23" s="125">
        <f t="shared" si="3"/>
        <v>2.8138943221768099E-3</v>
      </c>
    </row>
    <row r="24" spans="3:12" ht="26.25" customHeight="1" x14ac:dyDescent="0.25">
      <c r="C24" s="16">
        <v>20</v>
      </c>
      <c r="D24" s="33" t="s">
        <v>703</v>
      </c>
      <c r="E24" s="24">
        <f>'SGTO P. INDICATIVO'!GV300</f>
        <v>1540366995</v>
      </c>
      <c r="F24" s="13">
        <v>1</v>
      </c>
      <c r="G24" s="24">
        <f>'SGTO P. INDICATIVO'!GW300</f>
        <v>551756727</v>
      </c>
      <c r="H24" s="12">
        <f t="shared" si="1"/>
        <v>0.35819822729972217</v>
      </c>
      <c r="I24" s="24">
        <f>'SGTO P. INDICATIVO'!GX300</f>
        <v>90776803</v>
      </c>
      <c r="J24" s="13">
        <f t="shared" si="2"/>
        <v>0.16452323743032499</v>
      </c>
      <c r="K24" s="125">
        <f t="shared" si="4"/>
        <v>0.35819822729972217</v>
      </c>
      <c r="L24" s="125">
        <f t="shared" si="3"/>
        <v>5.8931931997153707E-2</v>
      </c>
    </row>
    <row r="25" spans="3:12" ht="26.25" customHeight="1" x14ac:dyDescent="0.25">
      <c r="C25" s="16">
        <v>21</v>
      </c>
      <c r="D25" s="33" t="s">
        <v>724</v>
      </c>
      <c r="E25" s="24">
        <f>'SGTO P. INDICATIVO'!GV312</f>
        <v>341171030</v>
      </c>
      <c r="F25" s="13">
        <v>1</v>
      </c>
      <c r="G25" s="24">
        <f>'SGTO P. INDICATIVO'!GW312</f>
        <v>34132000</v>
      </c>
      <c r="H25" s="12">
        <f t="shared" si="1"/>
        <v>0.10004366431698494</v>
      </c>
      <c r="I25" s="24">
        <f>'SGTO P. INDICATIVO'!GX312</f>
        <v>1800000</v>
      </c>
      <c r="J25" s="13">
        <v>0</v>
      </c>
      <c r="K25" s="126">
        <f t="shared" si="4"/>
        <v>0.10004366431698494</v>
      </c>
      <c r="L25" s="125">
        <f t="shared" si="3"/>
        <v>5.2759462021145231E-3</v>
      </c>
    </row>
    <row r="26" spans="3:12" ht="39" customHeight="1" x14ac:dyDescent="0.25">
      <c r="C26" s="16">
        <v>22</v>
      </c>
      <c r="D26" s="33" t="s">
        <v>735</v>
      </c>
      <c r="E26" s="24">
        <f>'SGTO P. INDICATIVO'!GV319</f>
        <v>182000000</v>
      </c>
      <c r="F26" s="13">
        <v>1</v>
      </c>
      <c r="G26" s="24">
        <f>'SGTO P. INDICATIVO'!GW319</f>
        <v>0</v>
      </c>
      <c r="H26" s="12">
        <f t="shared" si="1"/>
        <v>0</v>
      </c>
      <c r="I26" s="24">
        <f>'SGTO P. INDICATIVO'!GX319</f>
        <v>0</v>
      </c>
      <c r="J26" s="13">
        <v>0</v>
      </c>
      <c r="K26" s="126">
        <f t="shared" ref="K26" si="5">G26/E26</f>
        <v>0</v>
      </c>
      <c r="L26" s="125">
        <f t="shared" ref="L26" si="6">I26/E26</f>
        <v>0</v>
      </c>
    </row>
    <row r="27" spans="3:12" ht="43.5" customHeight="1" x14ac:dyDescent="0.25">
      <c r="C27" s="16">
        <v>23</v>
      </c>
      <c r="D27" s="33" t="s">
        <v>740</v>
      </c>
      <c r="E27" s="24">
        <f>'SGTO P. INDICATIVO'!GV323</f>
        <v>7994062174</v>
      </c>
      <c r="F27" s="13">
        <v>1</v>
      </c>
      <c r="G27" s="24">
        <f>'SGTO P. INDICATIVO'!GW323</f>
        <v>384247583</v>
      </c>
      <c r="H27" s="12">
        <f t="shared" si="1"/>
        <v>4.806662428142381E-2</v>
      </c>
      <c r="I27" s="24">
        <f>'SGTO P. INDICATIVO'!GX323</f>
        <v>92237585</v>
      </c>
      <c r="J27" s="13">
        <f t="shared" si="2"/>
        <v>0.24004727441577686</v>
      </c>
      <c r="K27" s="125">
        <f t="shared" si="4"/>
        <v>4.806662428142381E-2</v>
      </c>
      <c r="L27" s="125">
        <f t="shared" si="3"/>
        <v>1.1538262149122985E-2</v>
      </c>
    </row>
    <row r="28" spans="3:12" ht="36" customHeight="1" x14ac:dyDescent="0.25">
      <c r="C28" s="16">
        <v>24</v>
      </c>
      <c r="D28" s="33" t="s">
        <v>774</v>
      </c>
      <c r="E28" s="24">
        <f>'SGTO P. INDICATIVO'!GV339</f>
        <v>545000000</v>
      </c>
      <c r="F28" s="13">
        <v>1</v>
      </c>
      <c r="G28" s="24">
        <f>'SGTO P. INDICATIVO'!GW339</f>
        <v>153221254</v>
      </c>
      <c r="H28" s="12">
        <f t="shared" si="1"/>
        <v>0.28113991559633028</v>
      </c>
      <c r="I28" s="24">
        <f>'SGTO P. INDICATIVO'!GX339</f>
        <v>62257922</v>
      </c>
      <c r="J28" s="13">
        <f t="shared" si="2"/>
        <v>0.4063269316409589</v>
      </c>
      <c r="K28" s="125">
        <f t="shared" si="4"/>
        <v>0.28113991559633028</v>
      </c>
      <c r="L28" s="125">
        <f t="shared" si="3"/>
        <v>0.11423471926605505</v>
      </c>
    </row>
    <row r="29" spans="3:12" ht="26.25" customHeight="1" x14ac:dyDescent="0.25">
      <c r="C29" s="16">
        <v>25</v>
      </c>
      <c r="D29" s="33" t="s">
        <v>798</v>
      </c>
      <c r="E29" s="24">
        <f>'SGTO P. INDICATIVO'!GV353</f>
        <v>602023515</v>
      </c>
      <c r="F29" s="13">
        <v>1</v>
      </c>
      <c r="G29" s="24">
        <f>'SGTO P. INDICATIVO'!GW353</f>
        <v>202285995</v>
      </c>
      <c r="H29" s="12">
        <f t="shared" si="1"/>
        <v>0.33601012246174472</v>
      </c>
      <c r="I29" s="24">
        <f>'SGTO P. INDICATIVO'!GX353</f>
        <v>72882415</v>
      </c>
      <c r="J29" s="13">
        <f t="shared" si="2"/>
        <v>0.3602939244508746</v>
      </c>
      <c r="K29" s="125">
        <f t="shared" si="4"/>
        <v>0.33601012246174472</v>
      </c>
      <c r="L29" s="125">
        <f t="shared" si="3"/>
        <v>0.12106240567696097</v>
      </c>
    </row>
    <row r="30" spans="3:12" ht="26.25" customHeight="1" x14ac:dyDescent="0.25">
      <c r="C30" s="16">
        <v>26</v>
      </c>
      <c r="D30" s="33" t="s">
        <v>818</v>
      </c>
      <c r="E30" s="24">
        <f>'SGTO P. INDICATIVO'!GV364</f>
        <v>687235128</v>
      </c>
      <c r="F30" s="13">
        <v>1</v>
      </c>
      <c r="G30" s="24">
        <f>'SGTO P. INDICATIVO'!GW364</f>
        <v>291607232</v>
      </c>
      <c r="H30" s="12">
        <f t="shared" si="1"/>
        <v>0.42431945067860383</v>
      </c>
      <c r="I30" s="24">
        <f>'SGTO P. INDICATIVO'!GX364</f>
        <v>83061000</v>
      </c>
      <c r="J30" s="13">
        <f t="shared" si="2"/>
        <v>0.28483861470212096</v>
      </c>
      <c r="K30" s="125">
        <f t="shared" si="4"/>
        <v>0.42431945067860383</v>
      </c>
      <c r="L30" s="125">
        <f t="shared" si="3"/>
        <v>0.12086256452245846</v>
      </c>
    </row>
    <row r="31" spans="3:12" ht="26.25" customHeight="1" x14ac:dyDescent="0.25">
      <c r="C31" s="16">
        <v>27</v>
      </c>
      <c r="D31" s="33" t="s">
        <v>838</v>
      </c>
      <c r="E31" s="24">
        <f>'SGTO P. INDICATIVO'!GV373</f>
        <v>919644033</v>
      </c>
      <c r="F31" s="13">
        <v>1</v>
      </c>
      <c r="G31" s="24">
        <f>'SGTO P. INDICATIVO'!GW364</f>
        <v>291607232</v>
      </c>
      <c r="H31" s="12">
        <f t="shared" si="1"/>
        <v>0.31708707014467197</v>
      </c>
      <c r="I31" s="24">
        <f>'SGTO P. INDICATIVO'!GX364</f>
        <v>83061000</v>
      </c>
      <c r="J31" s="13">
        <f t="shared" si="2"/>
        <v>0.28483861470212096</v>
      </c>
      <c r="K31" s="125">
        <f t="shared" si="4"/>
        <v>0.31708707014467197</v>
      </c>
      <c r="L31" s="125">
        <f t="shared" si="3"/>
        <v>9.0318641799962615E-2</v>
      </c>
    </row>
    <row r="32" spans="3:12" ht="26.25" customHeight="1" x14ac:dyDescent="0.25">
      <c r="C32" s="16">
        <v>28</v>
      </c>
      <c r="D32" s="33" t="s">
        <v>856</v>
      </c>
      <c r="E32" s="24">
        <f>'SGTO P. INDICATIVO'!GV383</f>
        <v>10632803335</v>
      </c>
      <c r="F32" s="13">
        <v>1</v>
      </c>
      <c r="G32" s="24">
        <f>'SGTO P. INDICATIVO'!GW383</f>
        <v>2236019128</v>
      </c>
      <c r="H32" s="12">
        <f t="shared" si="1"/>
        <v>0.21029441225906018</v>
      </c>
      <c r="I32" s="24">
        <f>'SGTO P. INDICATIVO'!GX383</f>
        <v>446060000</v>
      </c>
      <c r="J32" s="13">
        <f t="shared" si="2"/>
        <v>0.19948845446549329</v>
      </c>
      <c r="K32" s="125">
        <f t="shared" si="4"/>
        <v>0.21029441225906018</v>
      </c>
      <c r="L32" s="125">
        <f t="shared" si="3"/>
        <v>4.1951307284289203E-2</v>
      </c>
    </row>
    <row r="33" spans="3:12" ht="26.25" customHeight="1" x14ac:dyDescent="0.25">
      <c r="C33" s="25"/>
      <c r="D33" s="26" t="s">
        <v>938</v>
      </c>
      <c r="E33" s="27">
        <f>SUM(E5:E32)</f>
        <v>290287359069.38995</v>
      </c>
      <c r="F33" s="28"/>
      <c r="G33" s="27">
        <f>SUM(G5:G32)</f>
        <v>62970033856.300003</v>
      </c>
      <c r="H33" s="3"/>
      <c r="I33" s="27">
        <f>SUM(I5:I32)</f>
        <v>37478524555.82</v>
      </c>
      <c r="J33" s="3"/>
      <c r="K33" s="125">
        <f t="shared" si="4"/>
        <v>0.21692310012454838</v>
      </c>
      <c r="L33" s="125">
        <f t="shared" si="3"/>
        <v>0.12910835895841119</v>
      </c>
    </row>
    <row r="34" spans="3:12" x14ac:dyDescent="0.25">
      <c r="E34" s="11"/>
      <c r="G34" s="11"/>
      <c r="I34" s="11"/>
    </row>
    <row r="35" spans="3:12" x14ac:dyDescent="0.25">
      <c r="E35" s="714"/>
      <c r="G35" s="714"/>
      <c r="I35" s="714"/>
    </row>
    <row r="36" spans="3:12" x14ac:dyDescent="0.25">
      <c r="D36"/>
    </row>
    <row r="37" spans="3:12" x14ac:dyDescent="0.25">
      <c r="E37" s="158"/>
      <c r="F37" s="158"/>
      <c r="G37" s="158"/>
    </row>
    <row r="38" spans="3:12" x14ac:dyDescent="0.25">
      <c r="D38"/>
    </row>
  </sheetData>
  <sheetProtection password="CBEB" sheet="1" objects="1" scenarios="1"/>
  <mergeCells count="1">
    <mergeCell ref="C2:K2"/>
  </mergeCells>
  <conditionalFormatting sqref="K5">
    <cfRule type="cellIs" dxfId="59" priority="21" operator="between">
      <formula>0</formula>
      <formula>0.3999</formula>
    </cfRule>
    <cfRule type="cellIs" dxfId="58" priority="22" operator="between">
      <formula>0.4</formula>
      <formula>0.59</formula>
    </cfRule>
    <cfRule type="cellIs" dxfId="57" priority="23" operator="between">
      <formula>0.6</formula>
      <formula>0.69</formula>
    </cfRule>
    <cfRule type="cellIs" dxfId="56" priority="24" operator="between">
      <formula>0.7</formula>
      <formula>0.79</formula>
    </cfRule>
    <cfRule type="cellIs" dxfId="55" priority="25" operator="between">
      <formula>0.8</formula>
      <formula>1</formula>
    </cfRule>
  </conditionalFormatting>
  <conditionalFormatting sqref="K6:K33">
    <cfRule type="cellIs" dxfId="54" priority="16" operator="between">
      <formula>0</formula>
      <formula>0.3999</formula>
    </cfRule>
    <cfRule type="cellIs" dxfId="53" priority="17" operator="between">
      <formula>0.4</formula>
      <formula>0.59</formula>
    </cfRule>
    <cfRule type="cellIs" dxfId="52" priority="18" operator="between">
      <formula>0.595</formula>
      <formula>0.6999</formula>
    </cfRule>
    <cfRule type="cellIs" dxfId="51" priority="19" operator="between">
      <formula>0.7</formula>
      <formula>0.795</formula>
    </cfRule>
    <cfRule type="cellIs" dxfId="50" priority="20" operator="between">
      <formula>0.795</formula>
      <formula>1</formula>
    </cfRule>
  </conditionalFormatting>
  <conditionalFormatting sqref="L5">
    <cfRule type="cellIs" dxfId="49" priority="11" operator="between">
      <formula>0</formula>
      <formula>0.3999</formula>
    </cfRule>
    <cfRule type="cellIs" dxfId="48" priority="12" operator="between">
      <formula>0.4</formula>
      <formula>0.59</formula>
    </cfRule>
    <cfRule type="cellIs" dxfId="47" priority="13" operator="between">
      <formula>0.6</formula>
      <formula>0.69</formula>
    </cfRule>
    <cfRule type="cellIs" dxfId="46" priority="14" operator="between">
      <formula>0.7</formula>
      <formula>0.79</formula>
    </cfRule>
    <cfRule type="cellIs" dxfId="45" priority="15" operator="between">
      <formula>0.8</formula>
      <formula>1</formula>
    </cfRule>
  </conditionalFormatting>
  <conditionalFormatting sqref="L6:L33">
    <cfRule type="cellIs" dxfId="44" priority="1" operator="between">
      <formula>0</formula>
      <formula>0.3999</formula>
    </cfRule>
    <cfRule type="cellIs" dxfId="43" priority="2" operator="between">
      <formula>0.4</formula>
      <formula>0.59</formula>
    </cfRule>
    <cfRule type="cellIs" dxfId="42" priority="3" operator="between">
      <formula>0.6</formula>
      <formula>0.69</formula>
    </cfRule>
    <cfRule type="cellIs" dxfId="41" priority="4" operator="between">
      <formula>0.7</formula>
      <formula>0.79</formula>
    </cfRule>
    <cfRule type="cellIs" dxfId="40" priority="5" operator="between">
      <formula>0.8</formula>
      <formula>1</formula>
    </cfRule>
  </conditionalFormatting>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B1:K12"/>
  <sheetViews>
    <sheetView showGridLines="0" zoomScale="70" zoomScaleNormal="70" workbookViewId="0">
      <selection activeCell="J23" sqref="J23"/>
    </sheetView>
  </sheetViews>
  <sheetFormatPr baseColWidth="10" defaultColWidth="11.42578125" defaultRowHeight="15" x14ac:dyDescent="0.25"/>
  <cols>
    <col min="3" max="3" width="37.5703125" customWidth="1"/>
    <col min="4" max="4" width="22" customWidth="1"/>
    <col min="5" max="5" width="10.7109375" customWidth="1"/>
    <col min="6" max="6" width="25.7109375" customWidth="1"/>
    <col min="7" max="7" width="13.5703125" customWidth="1"/>
    <col min="8" max="8" width="22.7109375" customWidth="1"/>
    <col min="9" max="9" width="12.140625" customWidth="1"/>
    <col min="10" max="10" width="35.85546875" customWidth="1"/>
    <col min="11" max="11" width="33.7109375" customWidth="1"/>
  </cols>
  <sheetData>
    <row r="1" spans="2:11" ht="26.25" customHeight="1" x14ac:dyDescent="0.25">
      <c r="B1" s="972" t="s">
        <v>1790</v>
      </c>
      <c r="C1" s="972"/>
      <c r="D1" s="972"/>
      <c r="E1" s="972"/>
      <c r="F1" s="972"/>
      <c r="G1" s="972"/>
      <c r="H1" s="972"/>
      <c r="I1" s="972"/>
      <c r="J1" s="972"/>
    </row>
    <row r="3" spans="2:11" ht="84" customHeight="1" x14ac:dyDescent="0.25">
      <c r="B3" s="137" t="s">
        <v>924</v>
      </c>
      <c r="C3" s="137" t="s">
        <v>925</v>
      </c>
      <c r="D3" s="137" t="s">
        <v>926</v>
      </c>
      <c r="E3" s="138" t="s">
        <v>44</v>
      </c>
      <c r="F3" s="137" t="s">
        <v>928</v>
      </c>
      <c r="G3" s="138" t="s">
        <v>44</v>
      </c>
      <c r="H3" s="137" t="s">
        <v>930</v>
      </c>
      <c r="I3" s="138" t="s">
        <v>44</v>
      </c>
      <c r="J3" s="139" t="s">
        <v>932</v>
      </c>
      <c r="K3" s="139" t="s">
        <v>1514</v>
      </c>
    </row>
    <row r="4" spans="2:11" ht="21.75" customHeight="1" x14ac:dyDescent="0.25">
      <c r="B4" s="16">
        <v>1</v>
      </c>
      <c r="C4" s="6" t="s">
        <v>933</v>
      </c>
      <c r="D4" s="29">
        <f>'EJECUCION ESTRATEGIAS'!D4</f>
        <v>6219793050</v>
      </c>
      <c r="E4" s="30">
        <v>1</v>
      </c>
      <c r="F4" s="29">
        <f>'EJECUCION ESTRATEGIAS'!F4</f>
        <v>753012878</v>
      </c>
      <c r="G4" s="12">
        <f>+F4/D4</f>
        <v>0.12106719177738558</v>
      </c>
      <c r="H4" s="29">
        <f>'EJECUCION ESTRATEGIAS'!H4</f>
        <v>52504400</v>
      </c>
      <c r="I4" s="12">
        <f>+H4/F4</f>
        <v>6.9725766363321076E-2</v>
      </c>
      <c r="J4" s="125">
        <f>F4/D4</f>
        <v>0.12106719177738558</v>
      </c>
      <c r="K4" s="125">
        <f>H4/D4</f>
        <v>8.4415027281333748E-3</v>
      </c>
    </row>
    <row r="5" spans="2:11" ht="21.75" customHeight="1" x14ac:dyDescent="0.25">
      <c r="B5" s="16">
        <v>2</v>
      </c>
      <c r="C5" s="6" t="s">
        <v>934</v>
      </c>
      <c r="D5" s="29">
        <f>'EJECUCION ESTRATEGIAS'!D5</f>
        <v>35179261198</v>
      </c>
      <c r="E5" s="30">
        <v>1</v>
      </c>
      <c r="F5" s="29">
        <f>'EJECUCION ESTRATEGIAS'!F5</f>
        <v>4663865035.3999996</v>
      </c>
      <c r="G5" s="12">
        <f t="shared" ref="G5:G8" si="0">+F5/D5</f>
        <v>0.13257427463158744</v>
      </c>
      <c r="H5" s="29">
        <f>'EJECUCION ESTRATEGIAS'!H5</f>
        <v>929359579.82000005</v>
      </c>
      <c r="I5" s="12">
        <f t="shared" ref="I5:I8" si="1">+H5/F5</f>
        <v>0.19926811191273952</v>
      </c>
      <c r="J5" s="125">
        <f t="shared" ref="J5:J9" si="2">F5/D5</f>
        <v>0.13257427463158744</v>
      </c>
      <c r="K5" s="125">
        <f t="shared" ref="K5:K9" si="3">H5/D5</f>
        <v>2.641782539403743E-2</v>
      </c>
    </row>
    <row r="6" spans="2:11" ht="21.75" customHeight="1" x14ac:dyDescent="0.25">
      <c r="B6" s="16">
        <v>3</v>
      </c>
      <c r="C6" s="6" t="s">
        <v>935</v>
      </c>
      <c r="D6" s="29">
        <f>'EJECUCION ESTRATEGIAS'!D6</f>
        <v>227507536636.38995</v>
      </c>
      <c r="E6" s="30">
        <v>1</v>
      </c>
      <c r="F6" s="29">
        <f>'EJECUCION ESTRATEGIAS'!F6</f>
        <v>53994167518.900002</v>
      </c>
      <c r="G6" s="12">
        <f t="shared" si="0"/>
        <v>0.23732913782630094</v>
      </c>
      <c r="H6" s="29">
        <f>'EJECUCION ESTRATEGIAS'!H6</f>
        <v>35657100654</v>
      </c>
      <c r="I6" s="12">
        <f t="shared" si="1"/>
        <v>0.6603880065660549</v>
      </c>
      <c r="J6" s="125">
        <f>F6/D6</f>
        <v>0.23732913782630094</v>
      </c>
      <c r="K6" s="125">
        <f t="shared" si="3"/>
        <v>0.15672931622915137</v>
      </c>
    </row>
    <row r="7" spans="2:11" ht="21.75" customHeight="1" x14ac:dyDescent="0.25">
      <c r="B7" s="16">
        <v>4</v>
      </c>
      <c r="C7" s="6" t="s">
        <v>936</v>
      </c>
      <c r="D7" s="29">
        <f>'EJECUCION ESTRATEGIAS'!D7</f>
        <v>9141085689</v>
      </c>
      <c r="E7" s="30">
        <v>1</v>
      </c>
      <c r="F7" s="29">
        <f>'EJECUCION ESTRATEGIAS'!F7</f>
        <v>739754832</v>
      </c>
      <c r="G7" s="12">
        <f t="shared" si="0"/>
        <v>8.0926364456925512E-2</v>
      </c>
      <c r="H7" s="29">
        <f>'EJECUCION ESTRATEGIAS'!H7</f>
        <v>227377922</v>
      </c>
      <c r="I7" s="12">
        <f t="shared" si="1"/>
        <v>0.30736929610214431</v>
      </c>
      <c r="J7" s="125">
        <f>F7/D7</f>
        <v>8.0926364456925512E-2</v>
      </c>
      <c r="K7" s="125">
        <f t="shared" si="3"/>
        <v>2.4874279679230782E-2</v>
      </c>
    </row>
    <row r="8" spans="2:11" ht="21.75" customHeight="1" x14ac:dyDescent="0.25">
      <c r="B8" s="16">
        <v>5</v>
      </c>
      <c r="C8" s="6" t="s">
        <v>937</v>
      </c>
      <c r="D8" s="29">
        <f>'EJECUCION ESTRATEGIAS'!D8</f>
        <v>12239682496</v>
      </c>
      <c r="E8" s="30">
        <v>1</v>
      </c>
      <c r="F8" s="29">
        <f>'EJECUCION ESTRATEGIAS'!F8</f>
        <v>2967944090</v>
      </c>
      <c r="G8" s="12">
        <f t="shared" si="0"/>
        <v>0.24248538235938241</v>
      </c>
      <c r="H8" s="29">
        <f>'EJECUCION ESTRATEGIAS'!H8</f>
        <v>549517000</v>
      </c>
      <c r="I8" s="12">
        <f t="shared" si="1"/>
        <v>0.18515072499226223</v>
      </c>
      <c r="J8" s="125">
        <f>F8/D8</f>
        <v>0.24248538235938241</v>
      </c>
      <c r="K8" s="125">
        <f t="shared" si="3"/>
        <v>4.4896344343865566E-2</v>
      </c>
    </row>
    <row r="9" spans="2:11" ht="21.75" customHeight="1" x14ac:dyDescent="0.25">
      <c r="B9" s="140"/>
      <c r="C9" s="140" t="s">
        <v>938</v>
      </c>
      <c r="D9" s="141">
        <f>SUM(D4:D8)</f>
        <v>290287359069.38995</v>
      </c>
      <c r="E9" s="142">
        <f>SUM(E4:E8)/5</f>
        <v>1</v>
      </c>
      <c r="F9" s="141">
        <f>SUM(F4:F8)</f>
        <v>63118744354.300003</v>
      </c>
      <c r="G9" s="143">
        <f>+F9/D9</f>
        <v>0.21743538732326326</v>
      </c>
      <c r="H9" s="141">
        <f>SUM(H4:H8)</f>
        <v>37415859555.82</v>
      </c>
      <c r="I9" s="143">
        <f t="shared" ref="I9" si="4">+H9/$F$9</f>
        <v>0.59278523263701488</v>
      </c>
      <c r="J9" s="125">
        <f t="shared" si="2"/>
        <v>0.21743538732326326</v>
      </c>
      <c r="K9" s="125">
        <f t="shared" si="3"/>
        <v>0.12889248665794006</v>
      </c>
    </row>
    <row r="10" spans="2:11" x14ac:dyDescent="0.25">
      <c r="C10" s="5"/>
      <c r="D10" s="8"/>
      <c r="F10" s="8"/>
      <c r="H10" s="8"/>
    </row>
    <row r="11" spans="2:11" x14ac:dyDescent="0.25">
      <c r="D11" s="40"/>
      <c r="F11" s="40"/>
      <c r="H11" s="40"/>
    </row>
    <row r="12" spans="2:11" x14ac:dyDescent="0.25">
      <c r="D12" s="40"/>
      <c r="E12" s="40"/>
      <c r="F12" s="40"/>
      <c r="G12" s="40"/>
      <c r="H12" s="40"/>
    </row>
  </sheetData>
  <sheetProtection password="CBEB" sheet="1" objects="1" scenarios="1"/>
  <mergeCells count="1">
    <mergeCell ref="B1:J1"/>
  </mergeCells>
  <conditionalFormatting sqref="J4">
    <cfRule type="cellIs" dxfId="39" priority="21" operator="between">
      <formula>0</formula>
      <formula>0.3999</formula>
    </cfRule>
    <cfRule type="cellIs" dxfId="38" priority="22" operator="between">
      <formula>0.4</formula>
      <formula>0.59</formula>
    </cfRule>
    <cfRule type="cellIs" dxfId="37" priority="23" operator="between">
      <formula>0.6</formula>
      <formula>0.69</formula>
    </cfRule>
    <cfRule type="cellIs" dxfId="36" priority="24" operator="between">
      <formula>0.7</formula>
      <formula>0.79</formula>
    </cfRule>
    <cfRule type="cellIs" dxfId="35" priority="25" operator="between">
      <formula>0.8</formula>
      <formula>1</formula>
    </cfRule>
  </conditionalFormatting>
  <conditionalFormatting sqref="J5:J9">
    <cfRule type="cellIs" dxfId="34" priority="16" operator="between">
      <formula>0</formula>
      <formula>0.3999</formula>
    </cfRule>
    <cfRule type="cellIs" dxfId="33" priority="17" operator="between">
      <formula>0.4</formula>
      <formula>0.59</formula>
    </cfRule>
    <cfRule type="cellIs" dxfId="32" priority="18" operator="between">
      <formula>0.6</formula>
      <formula>0.69</formula>
    </cfRule>
    <cfRule type="cellIs" dxfId="31" priority="19" operator="between">
      <formula>0.7</formula>
      <formula>0.79</formula>
    </cfRule>
    <cfRule type="cellIs" dxfId="30" priority="20" operator="between">
      <formula>0.8</formula>
      <formula>1</formula>
    </cfRule>
  </conditionalFormatting>
  <conditionalFormatting sqref="K4">
    <cfRule type="cellIs" dxfId="29" priority="11" operator="between">
      <formula>0</formula>
      <formula>0.3999</formula>
    </cfRule>
    <cfRule type="cellIs" dxfId="28" priority="12" operator="between">
      <formula>0.4</formula>
      <formula>0.59</formula>
    </cfRule>
    <cfRule type="cellIs" dxfId="27" priority="13" operator="between">
      <formula>0.6</formula>
      <formula>0.69</formula>
    </cfRule>
    <cfRule type="cellIs" dxfId="26" priority="14" operator="between">
      <formula>0.7</formula>
      <formula>0.79</formula>
    </cfRule>
    <cfRule type="cellIs" dxfId="25" priority="15" operator="between">
      <formula>0.8</formula>
      <formula>1</formula>
    </cfRule>
  </conditionalFormatting>
  <conditionalFormatting sqref="K5:K9">
    <cfRule type="cellIs" dxfId="24" priority="1" operator="between">
      <formula>0</formula>
      <formula>0.3999</formula>
    </cfRule>
    <cfRule type="cellIs" dxfId="23" priority="2" operator="between">
      <formula>0.4</formula>
      <formula>0.59</formula>
    </cfRule>
    <cfRule type="cellIs" dxfId="22" priority="3" operator="between">
      <formula>0.6</formula>
      <formula>0.69</formula>
    </cfRule>
    <cfRule type="cellIs" dxfId="21" priority="4" operator="between">
      <formula>0.7</formula>
      <formula>0.79</formula>
    </cfRule>
    <cfRule type="cellIs" dxfId="20" priority="5" operator="between">
      <formula>0.8</formula>
      <formula>1</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C1:M37"/>
  <sheetViews>
    <sheetView showGridLines="0" topLeftCell="C1" zoomScale="85" zoomScaleNormal="85" workbookViewId="0">
      <selection activeCell="H33" sqref="H33"/>
    </sheetView>
  </sheetViews>
  <sheetFormatPr baseColWidth="10" defaultColWidth="11.42578125" defaultRowHeight="33.75" customHeight="1" x14ac:dyDescent="0.25"/>
  <cols>
    <col min="3" max="3" width="11.42578125" style="2"/>
    <col min="4" max="4" width="46.5703125" style="5" customWidth="1"/>
    <col min="5" max="5" width="20.85546875" style="10" customWidth="1"/>
    <col min="6" max="6" width="14.7109375" style="10" customWidth="1"/>
    <col min="7" max="7" width="24.85546875" style="10" bestFit="1" customWidth="1"/>
    <col min="8" max="8" width="19.85546875" style="10" customWidth="1"/>
    <col min="9" max="9" width="21.140625" style="10" bestFit="1" customWidth="1"/>
    <col min="10" max="10" width="17.5703125" style="10" customWidth="1"/>
    <col min="11" max="11" width="32.5703125" customWidth="1"/>
    <col min="12" max="12" width="29.5703125" customWidth="1"/>
  </cols>
  <sheetData>
    <row r="1" spans="3:12" ht="33.75" customHeight="1" x14ac:dyDescent="0.25">
      <c r="C1" s="972" t="s">
        <v>1791</v>
      </c>
      <c r="D1" s="972"/>
      <c r="E1" s="972"/>
      <c r="F1" s="972"/>
      <c r="G1" s="972"/>
      <c r="H1" s="972"/>
      <c r="I1" s="972"/>
      <c r="J1" s="972"/>
      <c r="K1" s="972"/>
    </row>
    <row r="3" spans="3:12" ht="121.5" customHeight="1" x14ac:dyDescent="0.25">
      <c r="C3" s="128" t="s">
        <v>924</v>
      </c>
      <c r="D3" s="128" t="s">
        <v>939</v>
      </c>
      <c r="E3" s="128" t="s">
        <v>926</v>
      </c>
      <c r="F3" s="128" t="s">
        <v>941</v>
      </c>
      <c r="G3" s="128" t="s">
        <v>928</v>
      </c>
      <c r="H3" s="129" t="s">
        <v>929</v>
      </c>
      <c r="I3" s="128" t="s">
        <v>930</v>
      </c>
      <c r="J3" s="129" t="s">
        <v>931</v>
      </c>
      <c r="K3" s="130" t="s">
        <v>932</v>
      </c>
      <c r="L3" s="130" t="s">
        <v>1514</v>
      </c>
    </row>
    <row r="4" spans="3:12" ht="33.75" customHeight="1" x14ac:dyDescent="0.25">
      <c r="C4" s="16">
        <v>1</v>
      </c>
      <c r="D4" s="32" t="s">
        <v>50</v>
      </c>
      <c r="E4" s="23">
        <f>'EJECUCION PROGRAMAS'!E5</f>
        <v>6219793050</v>
      </c>
      <c r="F4" s="12">
        <f>E4/$E$32</f>
        <v>2.1426331032600106E-2</v>
      </c>
      <c r="G4" s="23">
        <f>'EJECUCION PROGRAMAS'!G5</f>
        <v>753012878</v>
      </c>
      <c r="H4" s="12">
        <f>G4/$E$32</f>
        <v>2.594025728209545E-3</v>
      </c>
      <c r="I4" s="23">
        <f>'EJECUCION PROGRAMAS'!I5</f>
        <v>52504400</v>
      </c>
      <c r="J4" s="12">
        <f>I4/$G$32</f>
        <v>8.3379977402929506E-4</v>
      </c>
      <c r="K4" s="125">
        <f>G4/E4</f>
        <v>0.12106719177738558</v>
      </c>
      <c r="L4" s="125">
        <f>I4/E4</f>
        <v>8.4415027281333748E-3</v>
      </c>
    </row>
    <row r="5" spans="3:12" ht="33.75" customHeight="1" x14ac:dyDescent="0.25">
      <c r="C5" s="16">
        <v>2</v>
      </c>
      <c r="D5" s="32" t="s">
        <v>118</v>
      </c>
      <c r="E5" s="23">
        <f>'EJECUCION PROGRAMAS'!E6</f>
        <v>3352554531</v>
      </c>
      <c r="F5" s="12">
        <f t="shared" ref="F5:F31" si="0">E5/$E$32</f>
        <v>1.1549088950161998E-2</v>
      </c>
      <c r="G5" s="23">
        <f>'EJECUCION PROGRAMAS'!G6</f>
        <v>742768553</v>
      </c>
      <c r="H5" s="12">
        <f t="shared" ref="H5:H31" si="1">G5/$E$32</f>
        <v>2.5587354385019894E-3</v>
      </c>
      <c r="I5" s="23">
        <f>'EJECUCION PROGRAMAS'!I6</f>
        <v>319676200</v>
      </c>
      <c r="J5" s="12">
        <f t="shared" ref="J5:J31" si="2">I5/$G$32</f>
        <v>5.076640116305371E-3</v>
      </c>
      <c r="K5" s="125">
        <f t="shared" ref="K5:K32" si="3">G5/E5</f>
        <v>0.22155301163093893</v>
      </c>
      <c r="L5" s="125">
        <f t="shared" ref="L5:L32" si="4">I5/E5</f>
        <v>9.5353020225042245E-2</v>
      </c>
    </row>
    <row r="6" spans="3:12" ht="33.75" customHeight="1" x14ac:dyDescent="0.25">
      <c r="C6" s="16">
        <v>3</v>
      </c>
      <c r="D6" s="32" t="s">
        <v>200</v>
      </c>
      <c r="E6" s="23">
        <f>'EJECUCION PROGRAMAS'!E7</f>
        <v>1700180390</v>
      </c>
      <c r="F6" s="12">
        <f t="shared" si="0"/>
        <v>5.8568874492174869E-3</v>
      </c>
      <c r="G6" s="23">
        <f>'EJECUCION PROGRAMAS'!G7</f>
        <v>907920000</v>
      </c>
      <c r="H6" s="12">
        <f t="shared" si="1"/>
        <v>3.1276594437685172E-3</v>
      </c>
      <c r="I6" s="23">
        <f>'EJECUCION PROGRAMAS'!I7</f>
        <v>141582000</v>
      </c>
      <c r="J6" s="12">
        <f t="shared" si="2"/>
        <v>2.2484027930347868E-3</v>
      </c>
      <c r="K6" s="125">
        <f t="shared" si="3"/>
        <v>0.53401392307553908</v>
      </c>
      <c r="L6" s="125">
        <f t="shared" si="4"/>
        <v>8.3274692987136495E-2</v>
      </c>
    </row>
    <row r="7" spans="3:12" ht="33.75" customHeight="1" x14ac:dyDescent="0.25">
      <c r="C7" s="16">
        <v>4</v>
      </c>
      <c r="D7" s="32" t="s">
        <v>213</v>
      </c>
      <c r="E7" s="23">
        <f>'EJECUCION PROGRAMAS'!E8</f>
        <v>30126526277</v>
      </c>
      <c r="F7" s="12">
        <f t="shared" si="0"/>
        <v>0.10378173673693655</v>
      </c>
      <c r="G7" s="23">
        <f>'EJECUCION PROGRAMAS'!G8</f>
        <v>3013176482.4000001</v>
      </c>
      <c r="H7" s="12">
        <f t="shared" si="1"/>
        <v>1.0379978281037493E-2</v>
      </c>
      <c r="I7" s="23">
        <f>'EJECUCION PROGRAMAS'!I8</f>
        <v>468101379.82000005</v>
      </c>
      <c r="J7" s="12">
        <f t="shared" si="2"/>
        <v>7.4337165021734798E-3</v>
      </c>
      <c r="K7" s="125">
        <f t="shared" si="3"/>
        <v>0.10001738848665072</v>
      </c>
      <c r="L7" s="125">
        <f t="shared" si="4"/>
        <v>1.5537847792872508E-2</v>
      </c>
    </row>
    <row r="8" spans="3:12" ht="33.75" customHeight="1" x14ac:dyDescent="0.25">
      <c r="C8" s="16">
        <v>5</v>
      </c>
      <c r="D8" s="32" t="s">
        <v>259</v>
      </c>
      <c r="E8" s="23">
        <f>'EJECUCION PROGRAMAS'!E9</f>
        <v>168535444688.52997</v>
      </c>
      <c r="F8" s="12">
        <f t="shared" si="0"/>
        <v>0.58058141156688625</v>
      </c>
      <c r="G8" s="23">
        <f>'EJECUCION PROGRAMAS'!G9</f>
        <v>42879834227</v>
      </c>
      <c r="H8" s="12">
        <f t="shared" si="1"/>
        <v>0.14771512739812434</v>
      </c>
      <c r="I8" s="23">
        <f>'EJECUCION PROGRAMAS'!I9</f>
        <v>31904696452</v>
      </c>
      <c r="J8" s="12">
        <f t="shared" si="2"/>
        <v>0.5066647498524095</v>
      </c>
      <c r="K8" s="125">
        <f t="shared" si="3"/>
        <v>0.25442620871975113</v>
      </c>
      <c r="L8" s="125">
        <f t="shared" si="4"/>
        <v>0.18930555831126805</v>
      </c>
    </row>
    <row r="9" spans="3:12" ht="33.75" customHeight="1" x14ac:dyDescent="0.25">
      <c r="C9" s="16">
        <v>6</v>
      </c>
      <c r="D9" s="7" t="s">
        <v>290</v>
      </c>
      <c r="E9" s="23">
        <f>'EJECUCION PROGRAMAS'!E10</f>
        <v>587035360.86000001</v>
      </c>
      <c r="F9" s="12">
        <f t="shared" si="0"/>
        <v>2.0222560250020248E-3</v>
      </c>
      <c r="G9" s="23">
        <f>'EJECUCION PROGRAMAS'!G10</f>
        <v>154179750</v>
      </c>
      <c r="H9" s="12">
        <f t="shared" si="1"/>
        <v>5.3112801912654091E-4</v>
      </c>
      <c r="I9" s="23">
        <f>'EJECUCION PROGRAMAS'!I10</f>
        <v>36177500</v>
      </c>
      <c r="J9" s="12">
        <f t="shared" si="2"/>
        <v>5.7451930361921712E-4</v>
      </c>
      <c r="K9" s="125">
        <f t="shared" si="3"/>
        <v>0.26264133352057095</v>
      </c>
      <c r="L9" s="125">
        <f t="shared" si="4"/>
        <v>6.1627463032210499E-2</v>
      </c>
    </row>
    <row r="10" spans="3:12" ht="33.75" customHeight="1" x14ac:dyDescent="0.25">
      <c r="C10" s="16">
        <v>7</v>
      </c>
      <c r="D10" s="33" t="s">
        <v>349</v>
      </c>
      <c r="E10" s="24">
        <f>'EJECUCION PROGRAMAS'!E11</f>
        <v>1004690771</v>
      </c>
      <c r="F10" s="12">
        <f t="shared" si="0"/>
        <v>3.4610214313873719E-3</v>
      </c>
      <c r="G10" s="24">
        <f>'EJECUCION PROGRAMAS'!G11</f>
        <v>109924250</v>
      </c>
      <c r="H10" s="12">
        <f t="shared" si="1"/>
        <v>3.7867391247210265E-4</v>
      </c>
      <c r="I10" s="24">
        <f>'EJECUCION PROGRAMAS'!I11</f>
        <v>102835500</v>
      </c>
      <c r="J10" s="12">
        <f t="shared" si="2"/>
        <v>1.633086306332223E-3</v>
      </c>
      <c r="K10" s="125">
        <f t="shared" si="3"/>
        <v>0.10941102792313795</v>
      </c>
      <c r="L10" s="125">
        <f t="shared" si="4"/>
        <v>0.10235537437817273</v>
      </c>
    </row>
    <row r="11" spans="3:12" ht="33.75" customHeight="1" x14ac:dyDescent="0.25">
      <c r="C11" s="16">
        <v>8</v>
      </c>
      <c r="D11" s="33" t="s">
        <v>371</v>
      </c>
      <c r="E11" s="24">
        <f>'EJECUCION PROGRAMAS'!E12</f>
        <v>4210573232</v>
      </c>
      <c r="F11" s="12">
        <f t="shared" si="0"/>
        <v>1.450484528674743E-2</v>
      </c>
      <c r="G11" s="24">
        <f>'EJECUCION PROGRAMAS'!G12</f>
        <v>456579161</v>
      </c>
      <c r="H11" s="12">
        <f t="shared" si="1"/>
        <v>1.5728523710564326E-3</v>
      </c>
      <c r="I11" s="24">
        <f>'EJECUCION PROGRAMAS'!I12</f>
        <v>443935161</v>
      </c>
      <c r="J11" s="12">
        <f t="shared" si="2"/>
        <v>7.0499431842942443E-3</v>
      </c>
      <c r="K11" s="125">
        <f t="shared" si="3"/>
        <v>0.10843634247471035</v>
      </c>
      <c r="L11" s="125">
        <f t="shared" si="4"/>
        <v>0.10543342593500818</v>
      </c>
    </row>
    <row r="12" spans="3:12" ht="33.75" customHeight="1" x14ac:dyDescent="0.25">
      <c r="C12" s="16">
        <v>9</v>
      </c>
      <c r="D12" s="33" t="s">
        <v>396</v>
      </c>
      <c r="E12" s="24">
        <f>'EJECUCION PROGRAMAS'!E13</f>
        <v>4787984507</v>
      </c>
      <c r="F12" s="12">
        <f t="shared" si="0"/>
        <v>1.6493947660516234E-2</v>
      </c>
      <c r="G12" s="24">
        <f>'EJECUCION PROGRAMAS'!G13</f>
        <v>313828000</v>
      </c>
      <c r="H12" s="12">
        <f t="shared" si="1"/>
        <v>1.0810942681282339E-3</v>
      </c>
      <c r="I12" s="24">
        <f>'EJECUCION PROGRAMAS'!I13</f>
        <v>78031000</v>
      </c>
      <c r="J12" s="12">
        <f t="shared" si="2"/>
        <v>1.239176719804053E-3</v>
      </c>
      <c r="K12" s="125">
        <f t="shared" si="3"/>
        <v>6.554490716107908E-2</v>
      </c>
      <c r="L12" s="125">
        <f t="shared" si="4"/>
        <v>1.6297254071294346E-2</v>
      </c>
    </row>
    <row r="13" spans="3:12" ht="33.75" customHeight="1" x14ac:dyDescent="0.25">
      <c r="C13" s="16">
        <v>10</v>
      </c>
      <c r="D13" s="32" t="s">
        <v>416</v>
      </c>
      <c r="E13" s="24">
        <f>'EJECUCION PROGRAMAS'!E14</f>
        <v>630177027</v>
      </c>
      <c r="F13" s="12">
        <f t="shared" si="0"/>
        <v>2.1708731273047382E-3</v>
      </c>
      <c r="G13" s="24">
        <f>'EJECUCION PROGRAMAS'!G14</f>
        <v>41859000</v>
      </c>
      <c r="H13" s="12">
        <f t="shared" si="1"/>
        <v>1.4419849398262662E-4</v>
      </c>
      <c r="I13" s="24">
        <f>'EJECUCION PROGRAMAS'!I14</f>
        <v>10749000</v>
      </c>
      <c r="J13" s="12">
        <f t="shared" si="2"/>
        <v>1.7070024171385431E-4</v>
      </c>
      <c r="K13" s="125">
        <f t="shared" si="3"/>
        <v>6.6424192261137438E-2</v>
      </c>
      <c r="L13" s="125">
        <f t="shared" si="4"/>
        <v>1.705711179471479E-2</v>
      </c>
    </row>
    <row r="14" spans="3:12" ht="33.75" customHeight="1" x14ac:dyDescent="0.25">
      <c r="C14" s="16">
        <v>11</v>
      </c>
      <c r="D14" s="32" t="s">
        <v>940</v>
      </c>
      <c r="E14" s="24">
        <f>'EJECUCION PROGRAMAS'!E15</f>
        <v>294373530</v>
      </c>
      <c r="F14" s="12">
        <f t="shared" si="0"/>
        <v>1.0140762964798383E-3</v>
      </c>
      <c r="G14" s="24">
        <f>'EJECUCION PROGRAMAS'!G15</f>
        <v>199374426</v>
      </c>
      <c r="H14" s="12">
        <f t="shared" si="1"/>
        <v>6.8681745784301192E-4</v>
      </c>
      <c r="I14" s="24">
        <f>'EJECUCION PROGRAMAS'!I15</f>
        <v>31449000</v>
      </c>
      <c r="J14" s="12">
        <f t="shared" si="2"/>
        <v>4.994280306688068E-4</v>
      </c>
      <c r="K14" s="125">
        <f t="shared" si="3"/>
        <v>0.67728381013061878</v>
      </c>
      <c r="L14" s="125">
        <f t="shared" si="4"/>
        <v>0.10683365450691168</v>
      </c>
    </row>
    <row r="15" spans="3:12" ht="33.75" customHeight="1" x14ac:dyDescent="0.25">
      <c r="C15" s="16">
        <v>12</v>
      </c>
      <c r="D15" s="32" t="s">
        <v>449</v>
      </c>
      <c r="E15" s="24">
        <f>'EJECUCION PROGRAMAS'!E16</f>
        <v>5280377833</v>
      </c>
      <c r="F15" s="12">
        <f t="shared" si="0"/>
        <v>1.8190174900925619E-2</v>
      </c>
      <c r="G15" s="24">
        <f>'EJECUCION PROGRAMAS'!G16</f>
        <v>2056027367</v>
      </c>
      <c r="H15" s="12">
        <f t="shared" si="1"/>
        <v>7.0827313100758531E-3</v>
      </c>
      <c r="I15" s="24">
        <f>'EJECUCION PROGRAMAS'!I16</f>
        <v>360677486</v>
      </c>
      <c r="J15" s="12">
        <f t="shared" si="2"/>
        <v>5.7277638888217795E-3</v>
      </c>
      <c r="K15" s="125">
        <f t="shared" si="3"/>
        <v>0.38937125941078465</v>
      </c>
      <c r="L15" s="125">
        <f t="shared" si="4"/>
        <v>6.8305242050280379E-2</v>
      </c>
    </row>
    <row r="16" spans="3:12" ht="33.75" customHeight="1" x14ac:dyDescent="0.25">
      <c r="C16" s="16">
        <v>13</v>
      </c>
      <c r="D16" s="32" t="s">
        <v>575</v>
      </c>
      <c r="E16" s="24">
        <f>'EJECUCION PROGRAMAS'!E17</f>
        <v>21205743161</v>
      </c>
      <c r="F16" s="12">
        <f t="shared" si="0"/>
        <v>7.3050866661854896E-2</v>
      </c>
      <c r="G16" s="24">
        <f>'EJECUCION PROGRAMAS'!G17</f>
        <v>2235022367</v>
      </c>
      <c r="H16" s="12">
        <f t="shared" si="1"/>
        <v>7.6993444501513514E-3</v>
      </c>
      <c r="I16" s="24">
        <f>'EJECUCION PROGRAMAS'!I17</f>
        <v>2199486367</v>
      </c>
      <c r="J16" s="12">
        <f t="shared" si="2"/>
        <v>3.4929096147848851E-2</v>
      </c>
      <c r="K16" s="125">
        <f t="shared" si="3"/>
        <v>0.10539703089069211</v>
      </c>
      <c r="L16" s="125">
        <f t="shared" si="4"/>
        <v>0.103721258448755</v>
      </c>
    </row>
    <row r="17" spans="3:13" ht="33.75" customHeight="1" x14ac:dyDescent="0.25">
      <c r="C17" s="16">
        <v>14</v>
      </c>
      <c r="D17" s="32" t="s">
        <v>587</v>
      </c>
      <c r="E17" s="24">
        <f>'EJECUCION PROGRAMAS'!E18</f>
        <v>12671614560</v>
      </c>
      <c r="F17" s="12">
        <f t="shared" si="0"/>
        <v>4.3651968176027234E-2</v>
      </c>
      <c r="G17" s="24">
        <f>'EJECUCION PROGRAMAS'!G18</f>
        <v>3496962495</v>
      </c>
      <c r="H17" s="12">
        <f t="shared" si="1"/>
        <v>1.2046554511400857E-2</v>
      </c>
      <c r="I17" s="24">
        <f>'EJECUCION PROGRAMAS'!I18</f>
        <v>233627885</v>
      </c>
      <c r="J17" s="12">
        <f t="shared" si="2"/>
        <v>3.7101438683223146E-3</v>
      </c>
      <c r="K17" s="125">
        <f t="shared" si="3"/>
        <v>0.27596818688272978</v>
      </c>
      <c r="L17" s="125">
        <f t="shared" si="4"/>
        <v>1.843710475044626E-2</v>
      </c>
    </row>
    <row r="18" spans="3:13" ht="33.75" customHeight="1" x14ac:dyDescent="0.25">
      <c r="C18" s="16">
        <v>15</v>
      </c>
      <c r="D18" s="33" t="s">
        <v>618</v>
      </c>
      <c r="E18" s="24">
        <f>'EJECUCION PROGRAMAS'!E19</f>
        <v>150000000</v>
      </c>
      <c r="F18" s="12">
        <f t="shared" si="0"/>
        <v>5.167293556318592E-4</v>
      </c>
      <c r="G18" s="24">
        <f>'EJECUCION PROGRAMAS'!G19</f>
        <v>27980000</v>
      </c>
      <c r="H18" s="12">
        <f t="shared" si="1"/>
        <v>9.6387249137196127E-5</v>
      </c>
      <c r="I18" s="24">
        <f>'EJECUCION PROGRAMAS'!I19</f>
        <v>2798000</v>
      </c>
      <c r="J18" s="12">
        <f t="shared" si="2"/>
        <v>4.4433833502220144E-5</v>
      </c>
      <c r="K18" s="125">
        <f t="shared" si="3"/>
        <v>0.18653333333333333</v>
      </c>
      <c r="L18" s="125">
        <f t="shared" si="4"/>
        <v>1.8653333333333334E-2</v>
      </c>
    </row>
    <row r="19" spans="3:13" ht="33.75" customHeight="1" x14ac:dyDescent="0.25">
      <c r="C19" s="16">
        <v>16</v>
      </c>
      <c r="D19" s="33" t="s">
        <v>632</v>
      </c>
      <c r="E19" s="24">
        <f>'EJECUCION PROGRAMAS'!E20</f>
        <v>82867998</v>
      </c>
      <c r="F19" s="12">
        <f t="shared" si="0"/>
        <v>2.8546884806028127E-4</v>
      </c>
      <c r="G19" s="24">
        <f>'EJECUCION PROGRAMAS'!G20</f>
        <v>30897000</v>
      </c>
      <c r="H19" s="12">
        <f t="shared" si="1"/>
        <v>1.0643591267305036E-4</v>
      </c>
      <c r="I19" s="24">
        <f>'EJECUCION PROGRAMAS'!I20</f>
        <v>8866500</v>
      </c>
      <c r="J19" s="12">
        <f t="shared" si="2"/>
        <v>1.4080506960237132E-4</v>
      </c>
      <c r="K19" s="125">
        <f t="shared" si="3"/>
        <v>0.37284598090568088</v>
      </c>
      <c r="L19" s="125">
        <f t="shared" si="4"/>
        <v>0.10699546524582385</v>
      </c>
    </row>
    <row r="20" spans="3:13" ht="33.75" customHeight="1" x14ac:dyDescent="0.25">
      <c r="C20" s="16">
        <v>17</v>
      </c>
      <c r="D20" s="33" t="s">
        <v>641</v>
      </c>
      <c r="E20" s="24">
        <f>'EJECUCION PROGRAMAS'!E21</f>
        <v>658250000</v>
      </c>
      <c r="F20" s="12">
        <f t="shared" si="0"/>
        <v>2.2675806556311418E-3</v>
      </c>
      <c r="G20" s="24">
        <f>'EJECUCION PROGRAMAS'!G21</f>
        <v>193472000</v>
      </c>
      <c r="H20" s="12">
        <f t="shared" si="1"/>
        <v>6.6648441261871368E-4</v>
      </c>
      <c r="I20" s="24">
        <f>'EJECUCION PROGRAMAS'!I21</f>
        <v>61103000</v>
      </c>
      <c r="J20" s="12">
        <f t="shared" si="2"/>
        <v>9.7035043905866966E-4</v>
      </c>
      <c r="K20" s="125">
        <f t="shared" si="3"/>
        <v>0.2939187238890999</v>
      </c>
      <c r="L20" s="125">
        <f t="shared" si="4"/>
        <v>9.2826433725788068E-2</v>
      </c>
    </row>
    <row r="21" spans="3:13" ht="33.75" customHeight="1" x14ac:dyDescent="0.25">
      <c r="C21" s="16">
        <v>18</v>
      </c>
      <c r="D21" s="33" t="s">
        <v>665</v>
      </c>
      <c r="E21" s="24">
        <f>'EJECUCION PROGRAMAS'!E22</f>
        <v>1367460000</v>
      </c>
      <c r="F21" s="12">
        <f t="shared" si="0"/>
        <v>4.710711497682281E-3</v>
      </c>
      <c r="G21" s="24">
        <f>'EJECUCION PROGRAMAS'!G22</f>
        <v>304222000</v>
      </c>
      <c r="H21" s="12">
        <f t="shared" si="1"/>
        <v>1.0480029201935697E-3</v>
      </c>
      <c r="I21" s="24">
        <f>'EJECUCION PROGRAMAS'!I22</f>
        <v>78899000</v>
      </c>
      <c r="J21" s="12">
        <f t="shared" si="2"/>
        <v>1.2529610541428403E-3</v>
      </c>
      <c r="K21" s="125">
        <f t="shared" si="3"/>
        <v>0.22247232094540242</v>
      </c>
      <c r="L21" s="125">
        <f t="shared" si="4"/>
        <v>5.769748292454624E-2</v>
      </c>
    </row>
    <row r="22" spans="3:13" ht="33.75" customHeight="1" x14ac:dyDescent="0.25">
      <c r="C22" s="16">
        <v>19</v>
      </c>
      <c r="D22" s="33" t="s">
        <v>691</v>
      </c>
      <c r="E22" s="24">
        <f>'EJECUCION PROGRAMAS'!E23</f>
        <v>3977405943</v>
      </c>
      <c r="F22" s="12">
        <f t="shared" si="0"/>
        <v>1.3701616066751448E-2</v>
      </c>
      <c r="G22" s="24">
        <f>'EJECUCION PROGRAMAS'!G23</f>
        <v>908116748.9000001</v>
      </c>
      <c r="H22" s="12">
        <f t="shared" si="1"/>
        <v>3.1283372166506394E-3</v>
      </c>
      <c r="I22" s="24">
        <f>'EJECUCION PROGRAMAS'!I23</f>
        <v>11192000</v>
      </c>
      <c r="J22" s="12">
        <f t="shared" si="2"/>
        <v>1.7773533400888058E-4</v>
      </c>
      <c r="K22" s="125">
        <f t="shared" si="3"/>
        <v>0.22831884949994408</v>
      </c>
      <c r="L22" s="125">
        <f t="shared" si="4"/>
        <v>2.8138943221768099E-3</v>
      </c>
    </row>
    <row r="23" spans="3:13" ht="33.75" customHeight="1" x14ac:dyDescent="0.25">
      <c r="C23" s="16">
        <v>20</v>
      </c>
      <c r="D23" s="33" t="s">
        <v>703</v>
      </c>
      <c r="E23" s="24">
        <f>'EJECUCION PROGRAMAS'!E24</f>
        <v>1540366995</v>
      </c>
      <c r="F23" s="12">
        <f t="shared" si="0"/>
        <v>5.306352298419555E-3</v>
      </c>
      <c r="G23" s="24">
        <f>'EJECUCION PROGRAMAS'!G24</f>
        <v>551756727</v>
      </c>
      <c r="H23" s="12">
        <f t="shared" si="1"/>
        <v>1.9007259867216909E-3</v>
      </c>
      <c r="I23" s="24">
        <f>'EJECUCION PROGRAMAS'!I24</f>
        <v>90776803</v>
      </c>
      <c r="J23" s="12">
        <f t="shared" si="2"/>
        <v>1.4415873303666327E-3</v>
      </c>
      <c r="K23" s="125">
        <f t="shared" si="3"/>
        <v>0.35819822729972217</v>
      </c>
      <c r="L23" s="125">
        <f t="shared" si="4"/>
        <v>5.8931931997153707E-2</v>
      </c>
    </row>
    <row r="24" spans="3:13" ht="33.75" customHeight="1" x14ac:dyDescent="0.25">
      <c r="C24" s="16">
        <v>21</v>
      </c>
      <c r="D24" s="33" t="s">
        <v>724</v>
      </c>
      <c r="E24" s="24">
        <f>'EJECUCION PROGRAMAS'!E25</f>
        <v>341171030</v>
      </c>
      <c r="F24" s="12">
        <f t="shared" si="0"/>
        <v>1.1752872432810512E-3</v>
      </c>
      <c r="G24" s="24">
        <f>'EJECUCION PROGRAMAS'!G25</f>
        <v>34132000</v>
      </c>
      <c r="H24" s="12">
        <f t="shared" si="1"/>
        <v>1.1758004244284412E-4</v>
      </c>
      <c r="I24" s="24">
        <f>'EJECUCION PROGRAMAS'!I25</f>
        <v>1800000</v>
      </c>
      <c r="J24" s="12">
        <f t="shared" si="2"/>
        <v>2.8585025126517608E-5</v>
      </c>
      <c r="K24" s="126">
        <f t="shared" si="3"/>
        <v>0.10004366431698494</v>
      </c>
      <c r="L24" s="125">
        <f t="shared" si="4"/>
        <v>5.2759462021145231E-3</v>
      </c>
    </row>
    <row r="25" spans="3:13" ht="33.75" customHeight="1" x14ac:dyDescent="0.25">
      <c r="C25" s="16">
        <v>22</v>
      </c>
      <c r="D25" s="33" t="s">
        <v>735</v>
      </c>
      <c r="E25" s="24">
        <f>'EJECUCION PROGRAMAS'!E26</f>
        <v>182000000</v>
      </c>
      <c r="F25" s="12">
        <f t="shared" si="0"/>
        <v>6.2696495149998908E-4</v>
      </c>
      <c r="G25" s="24">
        <f>'EJECUCION PROGRAMAS'!G26</f>
        <v>0</v>
      </c>
      <c r="H25" s="12">
        <f t="shared" si="1"/>
        <v>0</v>
      </c>
      <c r="I25" s="24">
        <f>'EJECUCION PROGRAMAS'!I26</f>
        <v>0</v>
      </c>
      <c r="J25" s="12">
        <f t="shared" si="2"/>
        <v>0</v>
      </c>
      <c r="K25" s="126">
        <f t="shared" ref="K25" si="5">G25/E25</f>
        <v>0</v>
      </c>
      <c r="L25" s="125">
        <f t="shared" ref="L25" si="6">I25/E25</f>
        <v>0</v>
      </c>
      <c r="M25" s="24"/>
    </row>
    <row r="26" spans="3:13" ht="33.75" customHeight="1" x14ac:dyDescent="0.25">
      <c r="C26" s="16">
        <v>23</v>
      </c>
      <c r="D26" s="33" t="s">
        <v>740</v>
      </c>
      <c r="E26" s="24">
        <f>'EJECUCION PROGRAMAS'!E27</f>
        <v>7994062174</v>
      </c>
      <c r="F26" s="12">
        <f t="shared" si="0"/>
        <v>2.7538443973680261E-2</v>
      </c>
      <c r="G26" s="24">
        <f>'EJECUCION PROGRAMAS'!G27</f>
        <v>384247583</v>
      </c>
      <c r="H26" s="12">
        <f t="shared" si="1"/>
        <v>1.3236800397779288E-3</v>
      </c>
      <c r="I26" s="24">
        <f>'EJECUCION PROGRAMAS'!I27</f>
        <v>92237585</v>
      </c>
      <c r="J26" s="12">
        <f t="shared" si="2"/>
        <v>1.464785380463502E-3</v>
      </c>
      <c r="K26" s="125">
        <f t="shared" si="3"/>
        <v>4.806662428142381E-2</v>
      </c>
      <c r="L26" s="125">
        <f t="shared" si="4"/>
        <v>1.1538262149122985E-2</v>
      </c>
    </row>
    <row r="27" spans="3:13" ht="33.75" customHeight="1" x14ac:dyDescent="0.25">
      <c r="C27" s="16">
        <v>24</v>
      </c>
      <c r="D27" s="33" t="s">
        <v>774</v>
      </c>
      <c r="E27" s="24">
        <f>'EJECUCION PROGRAMAS'!E28</f>
        <v>545000000</v>
      </c>
      <c r="F27" s="12">
        <f t="shared" si="0"/>
        <v>1.8774499921290883E-3</v>
      </c>
      <c r="G27" s="24">
        <f>'EJECUCION PROGRAMAS'!G28</f>
        <v>153221254</v>
      </c>
      <c r="H27" s="12">
        <f t="shared" si="1"/>
        <v>5.2782613232350286E-4</v>
      </c>
      <c r="I27" s="24">
        <f>'EJECUCION PROGRAMAS'!I28</f>
        <v>62257922</v>
      </c>
      <c r="J27" s="12">
        <f t="shared" si="2"/>
        <v>9.8869125816376303E-4</v>
      </c>
      <c r="K27" s="125">
        <f t="shared" si="3"/>
        <v>0.28113991559633028</v>
      </c>
      <c r="L27" s="125">
        <f t="shared" si="4"/>
        <v>0.11423471926605505</v>
      </c>
    </row>
    <row r="28" spans="3:13" ht="33.75" customHeight="1" x14ac:dyDescent="0.25">
      <c r="C28" s="16">
        <v>25</v>
      </c>
      <c r="D28" s="33" t="s">
        <v>798</v>
      </c>
      <c r="E28" s="24">
        <f>'EJECUCION PROGRAMAS'!E29</f>
        <v>602023515</v>
      </c>
      <c r="F28" s="12">
        <f t="shared" si="0"/>
        <v>2.073888153207846E-3</v>
      </c>
      <c r="G28" s="24">
        <f>'EJECUCION PROGRAMAS'!G29</f>
        <v>202285995</v>
      </c>
      <c r="H28" s="12">
        <f t="shared" si="1"/>
        <v>6.9684741233132989E-4</v>
      </c>
      <c r="I28" s="24">
        <f>'EJECUCION PROGRAMAS'!I29</f>
        <v>72882415</v>
      </c>
      <c r="J28" s="12">
        <f t="shared" si="2"/>
        <v>1.1574142578090465E-3</v>
      </c>
      <c r="K28" s="125">
        <f t="shared" si="3"/>
        <v>0.33601012246174472</v>
      </c>
      <c r="L28" s="125">
        <f t="shared" si="4"/>
        <v>0.12106240567696097</v>
      </c>
    </row>
    <row r="29" spans="3:13" ht="33.75" customHeight="1" x14ac:dyDescent="0.25">
      <c r="C29" s="16">
        <v>26</v>
      </c>
      <c r="D29" s="33" t="s">
        <v>818</v>
      </c>
      <c r="E29" s="24">
        <f>'EJECUCION PROGRAMAS'!E30</f>
        <v>687235128</v>
      </c>
      <c r="F29" s="12">
        <f t="shared" si="0"/>
        <v>2.367430432393455E-3</v>
      </c>
      <c r="G29" s="24">
        <f>'EJECUCION PROGRAMAS'!G30</f>
        <v>291607232</v>
      </c>
      <c r="H29" s="12">
        <f t="shared" si="1"/>
        <v>1.0045467805930004E-3</v>
      </c>
      <c r="I29" s="24">
        <f>'EJECUCION PROGRAMAS'!I30</f>
        <v>83061000</v>
      </c>
      <c r="J29" s="12">
        <f t="shared" si="2"/>
        <v>1.3190559844631551E-3</v>
      </c>
      <c r="K29" s="125">
        <f t="shared" si="3"/>
        <v>0.42431945067860383</v>
      </c>
      <c r="L29" s="125">
        <f t="shared" si="4"/>
        <v>0.12086256452245846</v>
      </c>
    </row>
    <row r="30" spans="3:13" ht="33.75" customHeight="1" x14ac:dyDescent="0.25">
      <c r="C30" s="16">
        <v>27</v>
      </c>
      <c r="D30" s="33" t="s">
        <v>838</v>
      </c>
      <c r="E30" s="24">
        <f>'EJECUCION PROGRAMAS'!E31</f>
        <v>919644033</v>
      </c>
      <c r="F30" s="12">
        <f t="shared" si="0"/>
        <v>3.1680471238851615E-3</v>
      </c>
      <c r="G30" s="24">
        <f>'EJECUCION PROGRAMAS'!G31</f>
        <v>291607232</v>
      </c>
      <c r="H30" s="12">
        <f t="shared" si="1"/>
        <v>1.0045467805930004E-3</v>
      </c>
      <c r="I30" s="24">
        <f>'EJECUCION PROGRAMAS'!I31</f>
        <v>83061000</v>
      </c>
      <c r="J30" s="12">
        <f t="shared" si="2"/>
        <v>1.3190559844631551E-3</v>
      </c>
      <c r="K30" s="125">
        <f t="shared" si="3"/>
        <v>0.31708707014467197</v>
      </c>
      <c r="L30" s="125">
        <f t="shared" si="4"/>
        <v>9.0318641799962615E-2</v>
      </c>
    </row>
    <row r="31" spans="3:13" ht="33.75" customHeight="1" x14ac:dyDescent="0.25">
      <c r="C31" s="16">
        <v>28</v>
      </c>
      <c r="D31" s="33" t="s">
        <v>856</v>
      </c>
      <c r="E31" s="24">
        <f>'EJECUCION PROGRAMAS'!E32</f>
        <v>10632803335</v>
      </c>
      <c r="F31" s="12">
        <f t="shared" si="0"/>
        <v>3.6628544105698886E-2</v>
      </c>
      <c r="G31" s="24">
        <f>'EJECUCION PROGRAMAS'!G32</f>
        <v>2236019128</v>
      </c>
      <c r="H31" s="12">
        <f t="shared" si="1"/>
        <v>7.7027781546130112E-3</v>
      </c>
      <c r="I31" s="24">
        <f>'EJECUCION PROGRAMAS'!I32</f>
        <v>446060000</v>
      </c>
      <c r="J31" s="12">
        <f t="shared" si="2"/>
        <v>7.0836868377413577E-3</v>
      </c>
      <c r="K31" s="125">
        <f t="shared" si="3"/>
        <v>0.21029441225906018</v>
      </c>
      <c r="L31" s="125">
        <f t="shared" si="4"/>
        <v>4.1951307284289203E-2</v>
      </c>
    </row>
    <row r="32" spans="3:13" s="31" customFormat="1" ht="33.75" customHeight="1" x14ac:dyDescent="0.25">
      <c r="C32" s="132"/>
      <c r="D32" s="133" t="s">
        <v>938</v>
      </c>
      <c r="E32" s="134">
        <f>SUM(E4:E31)</f>
        <v>290287359069.38995</v>
      </c>
      <c r="F32" s="131">
        <f t="shared" ref="F32:J32" si="7">SUM(F4:F31)</f>
        <v>1.0000000000000002</v>
      </c>
      <c r="G32" s="135">
        <f t="shared" si="7"/>
        <v>62970033856.300003</v>
      </c>
      <c r="H32" s="136">
        <f t="shared" si="7"/>
        <v>0.21692310012454841</v>
      </c>
      <c r="I32" s="134">
        <f t="shared" si="7"/>
        <v>37478524555.82</v>
      </c>
      <c r="J32" s="136">
        <f t="shared" si="7"/>
        <v>0.59518031451828968</v>
      </c>
      <c r="K32" s="125">
        <f t="shared" si="3"/>
        <v>0.21692310012454838</v>
      </c>
      <c r="L32" s="125">
        <f t="shared" si="4"/>
        <v>0.12910835895841119</v>
      </c>
    </row>
    <row r="33" spans="4:9" ht="33.75" customHeight="1" x14ac:dyDescent="0.25">
      <c r="E33" s="11"/>
      <c r="G33" s="11"/>
      <c r="I33" s="11"/>
    </row>
    <row r="35" spans="4:9" ht="33.75" customHeight="1" x14ac:dyDescent="0.25">
      <c r="D35"/>
    </row>
    <row r="37" spans="4:9" ht="33.75" customHeight="1" x14ac:dyDescent="0.25">
      <c r="D37"/>
    </row>
  </sheetData>
  <sheetProtection password="CBEB" sheet="1" objects="1" scenarios="1"/>
  <mergeCells count="1">
    <mergeCell ref="C1:K1"/>
  </mergeCells>
  <conditionalFormatting sqref="K4">
    <cfRule type="cellIs" dxfId="19" priority="21" operator="between">
      <formula>0</formula>
      <formula>0.3999</formula>
    </cfRule>
    <cfRule type="cellIs" dxfId="18" priority="22" operator="between">
      <formula>0.4</formula>
      <formula>0.59</formula>
    </cfRule>
    <cfRule type="cellIs" dxfId="17" priority="23" operator="between">
      <formula>0.6</formula>
      <formula>0.69</formula>
    </cfRule>
    <cfRule type="cellIs" dxfId="16" priority="24" operator="between">
      <formula>0.7</formula>
      <formula>0.79</formula>
    </cfRule>
    <cfRule type="cellIs" dxfId="15" priority="25" operator="between">
      <formula>0.8</formula>
      <formula>1</formula>
    </cfRule>
  </conditionalFormatting>
  <conditionalFormatting sqref="K5:K32">
    <cfRule type="cellIs" dxfId="14" priority="16" operator="between">
      <formula>0</formula>
      <formula>0.3999</formula>
    </cfRule>
    <cfRule type="cellIs" dxfId="13" priority="17" operator="between">
      <formula>0.4</formula>
      <formula>0.59</formula>
    </cfRule>
    <cfRule type="cellIs" dxfId="12" priority="18" operator="between">
      <formula>0.595</formula>
      <formula>0.6999</formula>
    </cfRule>
    <cfRule type="cellIs" dxfId="11" priority="19" operator="between">
      <formula>0.7</formula>
      <formula>0.794</formula>
    </cfRule>
    <cfRule type="cellIs" dxfId="10" priority="20" operator="between">
      <formula>0.795</formula>
      <formula>1</formula>
    </cfRule>
  </conditionalFormatting>
  <conditionalFormatting sqref="L4">
    <cfRule type="cellIs" dxfId="9" priority="11" operator="between">
      <formula>0</formula>
      <formula>0.3999</formula>
    </cfRule>
    <cfRule type="cellIs" dxfId="8" priority="12" operator="between">
      <formula>0.4</formula>
      <formula>0.59</formula>
    </cfRule>
    <cfRule type="cellIs" dxfId="7" priority="13" operator="between">
      <formula>0.6</formula>
      <formula>0.69</formula>
    </cfRule>
    <cfRule type="cellIs" dxfId="6" priority="14" operator="between">
      <formula>0.7</formula>
      <formula>0.79</formula>
    </cfRule>
    <cfRule type="cellIs" dxfId="5" priority="15" operator="between">
      <formula>0.8</formula>
      <formula>1</formula>
    </cfRule>
  </conditionalFormatting>
  <conditionalFormatting sqref="L5:L32">
    <cfRule type="cellIs" dxfId="4" priority="1" operator="between">
      <formula>0</formula>
      <formula>0.3999</formula>
    </cfRule>
    <cfRule type="cellIs" dxfId="3" priority="2" operator="between">
      <formula>0.4</formula>
      <formula>0.59</formula>
    </cfRule>
    <cfRule type="cellIs" dxfId="2" priority="3" operator="between">
      <formula>0.6</formula>
      <formula>0.69</formula>
    </cfRule>
    <cfRule type="cellIs" dxfId="1" priority="4" operator="between">
      <formula>0.7</formula>
      <formula>0.79</formula>
    </cfRule>
    <cfRule type="cellIs" dxfId="0" priority="5" operator="between">
      <formula>0.8</formula>
      <formula>1</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B1:O23"/>
  <sheetViews>
    <sheetView showGridLines="0" zoomScale="90" zoomScaleNormal="90" workbookViewId="0">
      <selection activeCell="F19" sqref="F19"/>
    </sheetView>
  </sheetViews>
  <sheetFormatPr baseColWidth="10" defaultRowHeight="15" x14ac:dyDescent="0.25"/>
  <cols>
    <col min="3" max="3" width="31.7109375" customWidth="1"/>
    <col min="4" max="4" width="13.85546875" customWidth="1"/>
    <col min="5" max="5" width="9.140625" customWidth="1"/>
    <col min="6" max="6" width="14.140625" customWidth="1"/>
    <col min="7" max="7" width="7.7109375" customWidth="1"/>
    <col min="9" max="9" width="8.5703125" customWidth="1"/>
    <col min="11" max="11" width="8.7109375" customWidth="1"/>
    <col min="14" max="14" width="9.5703125" customWidth="1"/>
    <col min="15" max="15" width="10" customWidth="1"/>
  </cols>
  <sheetData>
    <row r="1" spans="2:15" x14ac:dyDescent="0.25">
      <c r="B1" s="975" t="s">
        <v>1488</v>
      </c>
      <c r="C1" s="976"/>
      <c r="D1" s="976"/>
      <c r="E1" s="976"/>
      <c r="F1" s="976"/>
      <c r="G1" s="976"/>
      <c r="H1" s="976"/>
      <c r="I1" s="976"/>
      <c r="J1" s="976"/>
      <c r="K1" s="976"/>
      <c r="L1" s="976"/>
      <c r="M1" s="976"/>
      <c r="N1" s="976"/>
      <c r="O1" s="977"/>
    </row>
    <row r="2" spans="2:15" ht="15.75" thickBot="1" x14ac:dyDescent="0.3">
      <c r="B2" s="978" t="s">
        <v>1792</v>
      </c>
      <c r="C2" s="979"/>
      <c r="D2" s="979"/>
      <c r="E2" s="979"/>
      <c r="F2" s="979"/>
      <c r="G2" s="979"/>
      <c r="H2" s="979"/>
      <c r="I2" s="979"/>
      <c r="J2" s="979"/>
      <c r="K2" s="979"/>
      <c r="L2" s="979"/>
      <c r="M2" s="979"/>
      <c r="N2" s="979"/>
      <c r="O2" s="980"/>
    </row>
    <row r="4" spans="2:15" ht="15.75" customHeight="1" x14ac:dyDescent="0.25">
      <c r="B4" s="981" t="s">
        <v>924</v>
      </c>
      <c r="C4" s="981" t="s">
        <v>1475</v>
      </c>
      <c r="D4" s="982" t="s">
        <v>1476</v>
      </c>
      <c r="E4" s="983" t="s">
        <v>44</v>
      </c>
      <c r="F4" s="986" t="s">
        <v>1477</v>
      </c>
      <c r="G4" s="987"/>
      <c r="H4" s="987"/>
      <c r="I4" s="987"/>
      <c r="J4" s="987"/>
      <c r="K4" s="987"/>
      <c r="L4" s="987"/>
      <c r="M4" s="987"/>
      <c r="N4" s="987"/>
      <c r="O4" s="988"/>
    </row>
    <row r="5" spans="2:15" ht="27" customHeight="1" x14ac:dyDescent="0.25">
      <c r="B5" s="981"/>
      <c r="C5" s="981"/>
      <c r="D5" s="982"/>
      <c r="E5" s="984"/>
      <c r="F5" s="989" t="s">
        <v>1478</v>
      </c>
      <c r="G5" s="989"/>
      <c r="H5" s="990" t="s">
        <v>1479</v>
      </c>
      <c r="I5" s="990"/>
      <c r="J5" s="990" t="s">
        <v>1480</v>
      </c>
      <c r="K5" s="990"/>
      <c r="L5" s="990" t="s">
        <v>1481</v>
      </c>
      <c r="M5" s="990"/>
      <c r="N5" s="991" t="s">
        <v>1482</v>
      </c>
      <c r="O5" s="992"/>
    </row>
    <row r="6" spans="2:15" ht="30" x14ac:dyDescent="0.25">
      <c r="B6" s="981"/>
      <c r="C6" s="981"/>
      <c r="D6" s="982"/>
      <c r="E6" s="985"/>
      <c r="F6" s="166" t="s">
        <v>1483</v>
      </c>
      <c r="G6" s="166" t="s">
        <v>44</v>
      </c>
      <c r="H6" s="166" t="s">
        <v>1484</v>
      </c>
      <c r="I6" s="166" t="s">
        <v>44</v>
      </c>
      <c r="J6" s="166" t="s">
        <v>1485</v>
      </c>
      <c r="K6" s="166" t="s">
        <v>44</v>
      </c>
      <c r="L6" s="166" t="s">
        <v>1486</v>
      </c>
      <c r="M6" s="166" t="s">
        <v>44</v>
      </c>
      <c r="N6" s="166" t="s">
        <v>1487</v>
      </c>
      <c r="O6" s="166" t="s">
        <v>44</v>
      </c>
    </row>
    <row r="7" spans="2:15" x14ac:dyDescent="0.25">
      <c r="B7" s="167">
        <v>1</v>
      </c>
      <c r="C7" s="6" t="s">
        <v>1509</v>
      </c>
      <c r="D7" s="168">
        <f>F7+H7+J7+L7+N7</f>
        <v>18</v>
      </c>
      <c r="E7" s="188">
        <f>+D7/$D$12</f>
        <v>6.4056939501779361E-2</v>
      </c>
      <c r="F7" s="169"/>
      <c r="G7" s="188">
        <f>+F7/D7</f>
        <v>0</v>
      </c>
      <c r="H7" s="170">
        <v>1</v>
      </c>
      <c r="I7" s="188"/>
      <c r="J7" s="171">
        <v>1</v>
      </c>
      <c r="K7" s="189"/>
      <c r="L7" s="172">
        <v>1</v>
      </c>
      <c r="M7" s="188">
        <f>+L7/D7</f>
        <v>5.5555555555555552E-2</v>
      </c>
      <c r="N7" s="173">
        <v>15</v>
      </c>
      <c r="O7" s="9">
        <f>+N7/D7</f>
        <v>0.83333333333333337</v>
      </c>
    </row>
    <row r="8" spans="2:15" x14ac:dyDescent="0.25">
      <c r="B8" s="167">
        <v>2</v>
      </c>
      <c r="C8" s="6" t="s">
        <v>1510</v>
      </c>
      <c r="D8" s="168">
        <f t="shared" ref="D8:D11" si="0">F8+H8+J8+L8+N8</f>
        <v>41</v>
      </c>
      <c r="E8" s="188">
        <f>+D8/$D$12</f>
        <v>0.14590747330960854</v>
      </c>
      <c r="F8" s="169"/>
      <c r="G8" s="188">
        <f t="shared" ref="G8:G11" si="1">+F8/D8</f>
        <v>0</v>
      </c>
      <c r="H8" s="170">
        <v>1</v>
      </c>
      <c r="I8" s="188">
        <f t="shared" ref="I8:I10" si="2">+H8/D8</f>
        <v>2.4390243902439025E-2</v>
      </c>
      <c r="J8" s="171">
        <v>2</v>
      </c>
      <c r="K8" s="190">
        <f>J8/D8</f>
        <v>4.878048780487805E-2</v>
      </c>
      <c r="L8" s="172">
        <v>8</v>
      </c>
      <c r="M8" s="188">
        <f t="shared" ref="M8:M11" si="3">+L8/D8</f>
        <v>0.1951219512195122</v>
      </c>
      <c r="N8" s="173">
        <v>30</v>
      </c>
      <c r="O8" s="9">
        <f t="shared" ref="O8:O11" si="4">+N8/D8</f>
        <v>0.73170731707317072</v>
      </c>
    </row>
    <row r="9" spans="2:15" x14ac:dyDescent="0.25">
      <c r="B9" s="167">
        <v>3</v>
      </c>
      <c r="C9" s="6" t="s">
        <v>1511</v>
      </c>
      <c r="D9" s="168">
        <f t="shared" si="0"/>
        <v>149</v>
      </c>
      <c r="E9" s="188">
        <f t="shared" ref="E9:E11" si="5">+D9/$D$12</f>
        <v>0.53024911032028466</v>
      </c>
      <c r="F9" s="169">
        <v>11</v>
      </c>
      <c r="G9" s="188">
        <f t="shared" si="1"/>
        <v>7.3825503355704702E-2</v>
      </c>
      <c r="H9" s="170">
        <v>2</v>
      </c>
      <c r="I9" s="188">
        <f t="shared" si="2"/>
        <v>1.3422818791946308E-2</v>
      </c>
      <c r="J9" s="174">
        <v>6</v>
      </c>
      <c r="K9" s="190">
        <f t="shared" ref="K9:K11" si="6">+J9/D9</f>
        <v>4.0268456375838924E-2</v>
      </c>
      <c r="L9" s="172">
        <v>25</v>
      </c>
      <c r="M9" s="188">
        <f t="shared" si="3"/>
        <v>0.16778523489932887</v>
      </c>
      <c r="N9" s="173">
        <f>99+6</f>
        <v>105</v>
      </c>
      <c r="O9" s="9">
        <f t="shared" si="4"/>
        <v>0.70469798657718119</v>
      </c>
    </row>
    <row r="10" spans="2:15" x14ac:dyDescent="0.25">
      <c r="B10" s="167">
        <v>4</v>
      </c>
      <c r="C10" s="6" t="s">
        <v>1512</v>
      </c>
      <c r="D10" s="168">
        <f t="shared" si="0"/>
        <v>28</v>
      </c>
      <c r="E10" s="188">
        <f t="shared" si="5"/>
        <v>9.9644128113879002E-2</v>
      </c>
      <c r="F10" s="169"/>
      <c r="G10" s="188">
        <f t="shared" si="1"/>
        <v>0</v>
      </c>
      <c r="H10" s="175"/>
      <c r="I10" s="188">
        <f t="shared" si="2"/>
        <v>0</v>
      </c>
      <c r="J10" s="174"/>
      <c r="K10" s="190">
        <f t="shared" si="6"/>
        <v>0</v>
      </c>
      <c r="L10" s="172">
        <v>1</v>
      </c>
      <c r="M10" s="188">
        <f t="shared" si="3"/>
        <v>3.5714285714285712E-2</v>
      </c>
      <c r="N10" s="173">
        <v>27</v>
      </c>
      <c r="O10" s="9">
        <f t="shared" si="4"/>
        <v>0.9642857142857143</v>
      </c>
    </row>
    <row r="11" spans="2:15" ht="15.75" customHeight="1" x14ac:dyDescent="0.25">
      <c r="B11" s="167">
        <v>5</v>
      </c>
      <c r="C11" s="6" t="s">
        <v>1513</v>
      </c>
      <c r="D11" s="168">
        <f t="shared" si="0"/>
        <v>45</v>
      </c>
      <c r="E11" s="188">
        <f t="shared" si="5"/>
        <v>0.16014234875444841</v>
      </c>
      <c r="F11" s="169"/>
      <c r="G11" s="188">
        <f t="shared" si="1"/>
        <v>0</v>
      </c>
      <c r="H11" s="175">
        <v>1</v>
      </c>
      <c r="I11" s="188"/>
      <c r="J11" s="174">
        <v>1</v>
      </c>
      <c r="K11" s="190">
        <f t="shared" si="6"/>
        <v>2.2222222222222223E-2</v>
      </c>
      <c r="L11" s="172">
        <v>9</v>
      </c>
      <c r="M11" s="188">
        <f t="shared" si="3"/>
        <v>0.2</v>
      </c>
      <c r="N11" s="173">
        <v>34</v>
      </c>
      <c r="O11" s="9">
        <f t="shared" si="4"/>
        <v>0.75555555555555554</v>
      </c>
    </row>
    <row r="12" spans="2:15" ht="27.75" customHeight="1" x14ac:dyDescent="0.25">
      <c r="B12" s="176"/>
      <c r="C12" s="176" t="s">
        <v>938</v>
      </c>
      <c r="D12" s="177">
        <f>SUM(D7:D11)</f>
        <v>281</v>
      </c>
      <c r="E12" s="178">
        <f>SUM(E7:E11)</f>
        <v>1</v>
      </c>
      <c r="F12" s="177">
        <f>SUM(F7:F11)</f>
        <v>11</v>
      </c>
      <c r="G12" s="178">
        <f>F12/D12</f>
        <v>3.9145907473309607E-2</v>
      </c>
      <c r="H12" s="177">
        <f>SUM(H7:H11)</f>
        <v>5</v>
      </c>
      <c r="I12" s="178">
        <f>H12/D12</f>
        <v>1.7793594306049824E-2</v>
      </c>
      <c r="J12" s="177">
        <f>SUM(J7:J11)</f>
        <v>10</v>
      </c>
      <c r="K12" s="178">
        <f>J12/D12</f>
        <v>3.5587188612099648E-2</v>
      </c>
      <c r="L12" s="177">
        <f>SUM(L7:L11)</f>
        <v>44</v>
      </c>
      <c r="M12" s="178">
        <f>L12/D12</f>
        <v>0.15658362989323843</v>
      </c>
      <c r="N12" s="177">
        <f>SUM(N7:N11)</f>
        <v>211</v>
      </c>
      <c r="O12" s="178">
        <f>N12/D12</f>
        <v>0.75088967971530252</v>
      </c>
    </row>
    <row r="16" spans="2:15" x14ac:dyDescent="0.25">
      <c r="F16" t="s">
        <v>65</v>
      </c>
    </row>
    <row r="17" spans="3:4" x14ac:dyDescent="0.25">
      <c r="C17" s="718" t="s">
        <v>1794</v>
      </c>
      <c r="D17" s="716"/>
    </row>
    <row r="18" spans="3:4" x14ac:dyDescent="0.25">
      <c r="C18" t="s">
        <v>1795</v>
      </c>
    </row>
    <row r="19" spans="3:4" x14ac:dyDescent="0.25">
      <c r="C19" t="s">
        <v>1796</v>
      </c>
      <c r="D19" s="179"/>
    </row>
    <row r="20" spans="3:4" x14ac:dyDescent="0.25">
      <c r="C20" t="s">
        <v>1797</v>
      </c>
      <c r="D20" s="180"/>
    </row>
    <row r="21" spans="3:4" x14ac:dyDescent="0.25">
      <c r="C21" t="s">
        <v>1798</v>
      </c>
      <c r="D21" s="180"/>
    </row>
    <row r="22" spans="3:4" x14ac:dyDescent="0.25">
      <c r="D22" s="180"/>
    </row>
    <row r="23" spans="3:4" x14ac:dyDescent="0.25">
      <c r="D23" s="180"/>
    </row>
  </sheetData>
  <sheetProtection password="CBEB" sheet="1" objects="1" scenarios="1"/>
  <mergeCells count="12">
    <mergeCell ref="B1:O1"/>
    <mergeCell ref="B2:O2"/>
    <mergeCell ref="B4:B6"/>
    <mergeCell ref="C4:C6"/>
    <mergeCell ref="D4:D6"/>
    <mergeCell ref="E4:E6"/>
    <mergeCell ref="F4:O4"/>
    <mergeCell ref="F5:G5"/>
    <mergeCell ref="H5:I5"/>
    <mergeCell ref="J5:K5"/>
    <mergeCell ref="L5:M5"/>
    <mergeCell ref="N5:O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SGTO P. INDICATIVO</vt:lpstr>
      <vt:lpstr>EJECUCION ESTRATEGIAS</vt:lpstr>
      <vt:lpstr>EJECUCION PROGRAMAS</vt:lpstr>
      <vt:lpstr>% EJECUCION ESTRATEGIAS </vt:lpstr>
      <vt:lpstr>EJECUCION % PROGRAMAS </vt:lpstr>
      <vt:lpstr>% DE EJEC. METAS-ESTRATATEGIAS</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persona</dc:creator>
  <cp:keywords/>
  <dc:description/>
  <cp:lastModifiedBy>AUXPLANEACION03</cp:lastModifiedBy>
  <cp:revision/>
  <dcterms:created xsi:type="dcterms:W3CDTF">2016-03-22T23:00:18Z</dcterms:created>
  <dcterms:modified xsi:type="dcterms:W3CDTF">2019-10-31T00:22:49Z</dcterms:modified>
  <cp:category/>
  <cp:contentStatus/>
</cp:coreProperties>
</file>